
<file path=[Content_Types].xml><?xml version="1.0" encoding="utf-8"?>
<Types xmlns="http://schemas.openxmlformats.org/package/2006/content-types">
  <Default ContentType="application/xml" Extension="xml"/>
  <Default ContentType="application/vnd.openxmlformats-officedocument.vmlDrawing" Extension="v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+xml" PartName="/xl/drawings/drawing2.xml"/>
  <Override ContentType="application/vnd.openxmlformats-officedocument.spreadsheetml.comments+xml" PartName="/xl/comments2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drawingml.chart+xml" PartName="/xl/charts/chart49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57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7.xml"/>
  <Override ContentType="application/vnd.openxmlformats-officedocument.spreadsheetml.comments+xml" PartName="/xl/comments8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13.xml"/>
  <Override ContentType="application/vnd.openxmlformats-officedocument.spreadsheetml.comments+xml" PartName="/xl/comments14.xml"/>
  <Override ContentType="application/vnd.openxmlformats-officedocument.spreadsheetml.comments+xml" PartName="/xl/comments15.xml"/>
  <Override ContentType="application/vnd.openxmlformats-officedocument.spreadsheetml.comments+xml" PartName="/xl/comments16.xml"/>
  <Override ContentType="application/vnd.openxmlformats-officedocument.spreadsheetml.comments+xml" PartName="/xl/comments17.xml"/>
  <Override ContentType="application/vnd.openxmlformats-officedocument.spreadsheetml.comments+xml" PartName="/xl/comments18.xml"/>
  <Override ContentType="application/vnd.openxmlformats-officedocument.spreadsheetml.comments+xml" PartName="/xl/comments19.xml"/>
  <Override ContentType="application/vnd.openxmlformats-officedocument.spreadsheetml.comments+xml" PartName="/xl/comments20.xml"/>
  <Override ContentType="application/vnd.openxmlformats-officedocument.spreadsheetml.comments+xml" PartName="/xl/comments21.xml"/>
  <Override ContentType="application/vnd.openxmlformats-officedocument.spreadsheetml.comments+xml" PartName="/xl/comments22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25.xml"/>
  <Override ContentType="application/vnd.openxmlformats-officedocument.spreadsheetml.comments+xml" PartName="/xl/comments26.xml"/>
  <Override ContentType="application/vnd.openxmlformats-officedocument.spreadsheetml.comments+xml" PartName="/xl/comments27.xml"/>
  <Override ContentType="application/vnd.openxmlformats-officedocument.spreadsheetml.comments+xml" PartName="/xl/comments28.xml"/>
  <Override ContentType="application/vnd.openxmlformats-officedocument.spreadsheetml.comments+xml" PartName="/xl/comments29.xml"/>
  <Override ContentType="application/vnd.openxmlformats-officedocument.spreadsheetml.comments+xml" PartName="/xl/comments30.xml"/>
  <Override ContentType="application/vnd.openxmlformats-officedocument.spreadsheetml.comments+xml" PartName="/xl/comments31.xml"/>
  <Override ContentType="application/vnd.openxmlformats-officedocument.spreadsheetml.comments+xml" PartName="/xl/comments32.xml"/>
  <Override ContentType="application/vnd.openxmlformats-officedocument.spreadsheetml.comments+xml" PartName="/xl/comments33.xml"/>
  <Override ContentType="application/vnd.openxmlformats-officedocument.spreadsheetml.comments+xml" PartName="/xl/comments34.xml"/>
  <Override ContentType="application/vnd.openxmlformats-officedocument.spreadsheetml.comments+xml" PartName="/xl/comments35.xml"/>
  <Override ContentType="application/vnd.openxmlformats-officedocument.spreadsheetml.comments+xml" PartName="/xl/comments36.xml"/>
  <Override ContentType="application/vnd.openxmlformats-officedocument.spreadsheetml.comments+xml" PartName="/xl/comments37.xml"/>
  <Override ContentType="application/vnd.openxmlformats-officedocument.spreadsheetml.comments+xml" PartName="/xl/comments38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driyarysmyatov/Downloads/TMP/NXS/Excel from Baltazar/"/>
    </mc:Choice>
  </mc:AlternateContent>
  <bookViews>
    <workbookView xWindow="0" yWindow="460" windowWidth="19200" windowHeight="8240" tabRatio="834" activeTab="2"/>
  </bookViews>
  <sheets>
    <sheet name="General parameters" sheetId="45" r:id="rId1"/>
    <sheet name="Global Results" sheetId="11" r:id="rId2"/>
    <sheet name="By region" sheetId="76" r:id="rId3"/>
    <sheet name="Key parameters" sheetId="81" r:id="rId4"/>
    <sheet name="VARIABLES" sheetId="80" r:id="rId5"/>
    <sheet name="C_A01a" sheetId="20" r:id="rId6"/>
    <sheet name="C_A01b" sheetId="69" r:id="rId7"/>
    <sheet name="C_A01c" sheetId="21" r:id="rId8"/>
    <sheet name="C_A01d" sheetId="22" r:id="rId9"/>
    <sheet name="C_A01e" sheetId="51" r:id="rId10"/>
    <sheet name="C_A02x" sheetId="79" r:id="rId11"/>
    <sheet name="C_A02a" sheetId="49" r:id="rId12"/>
    <sheet name="C_A02b" sheetId="24" r:id="rId13"/>
    <sheet name="C_A02c" sheetId="25" r:id="rId14"/>
    <sheet name="C_A03a" sheetId="26" r:id="rId15"/>
    <sheet name="C_A03b" sheetId="27" r:id="rId16"/>
    <sheet name="C_A03c" sheetId="28" r:id="rId17"/>
    <sheet name="C_A03d" sheetId="32" r:id="rId18"/>
    <sheet name="C_A03e" sheetId="41" r:id="rId19"/>
    <sheet name="C_A03f" sheetId="31" r:id="rId20"/>
    <sheet name="C_A03g" sheetId="42" r:id="rId21"/>
    <sheet name="C_A03h" sheetId="33" r:id="rId22"/>
    <sheet name="C_A03i" sheetId="38" r:id="rId23"/>
    <sheet name="C_A03j" sheetId="39" r:id="rId24"/>
    <sheet name="C_A03k" sheetId="47" r:id="rId25"/>
    <sheet name="C_A04a" sheetId="64" r:id="rId26"/>
    <sheet name="C_A04b" sheetId="65" r:id="rId27"/>
    <sheet name="C_A04c" sheetId="72" r:id="rId28"/>
    <sheet name="C_A06a" sheetId="43" r:id="rId29"/>
    <sheet name="C_A06b" sheetId="44" r:id="rId30"/>
    <sheet name="C_A07a" sheetId="46" r:id="rId31"/>
    <sheet name="C_A07b" sheetId="55" r:id="rId32"/>
    <sheet name="C_A08a" sheetId="52" r:id="rId33"/>
    <sheet name="C_A08b" sheetId="58" r:id="rId34"/>
    <sheet name="C_A08c" sheetId="77" r:id="rId35"/>
    <sheet name="C_A08d" sheetId="53" r:id="rId36"/>
    <sheet name="C_A09a" sheetId="61" r:id="rId37"/>
    <sheet name="C_A10a" sheetId="66" r:id="rId38"/>
    <sheet name="C_A10b" sheetId="67" r:id="rId39"/>
    <sheet name="C_A11RH" sheetId="74" r:id="rId40"/>
    <sheet name="C_A11CH" sheetId="73" r:id="rId41"/>
  </sheets>
  <definedNames>
    <definedName name="_xlnm._FilterDatabase" localSheetId="1" hidden="1">'Global Results'!$C$273:$M$301</definedName>
    <definedName name="_xlnm.Print_Area" localSheetId="1">'Global Results'!$A$2:$S$355</definedName>
  </definedNames>
  <calcPr calcId="150001" concurrentCalc="0" fullCalcOn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Gabrial Anandarajah</author>
    <author>Steve Pye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A49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Changed label from C_A01c to C_A01d</t>
        </r>
      </text>
    </comment>
    <comment ref="A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Label changed from A19</t>
        </r>
      </text>
    </comment>
    <comment ref="M76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Graph should probably not be labelled annual!</t>
        </r>
      </text>
    </comment>
    <comment ref="O77" authorId="0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B1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to be re-thought as not picking up external imports</t>
        </r>
      </text>
    </comment>
    <comment ref="B200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has been netted off the total.
Further consideration should be given to inclusion of chemical sector feedstocks [IFCH techs] - is this FINAL ENERGY or classified as part of the refining sector. (Talk to Paul Dodds)</t>
        </r>
      </text>
    </comment>
    <comment ref="M202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set does not have anything in it in ETM - discuss w/ Christophe
Alchohols relabelled biofuels</t>
        </r>
      </text>
    </comment>
    <comment ref="B28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further review. AGR CH4 fixed by removing CH4 backstop tech</t>
        </r>
      </text>
    </comment>
    <comment ref="B630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Nothing in this set!</t>
        </r>
      </text>
    </comment>
  </commentList>
</comments>
</file>

<file path=xl/comments2.xml><?xml version="1.0" encoding="utf-8"?>
<comments xmlns="http://schemas.openxmlformats.org/spreadsheetml/2006/main">
  <authors>
    <author>Steve Pye</author>
    <author>Gabrial Anandarajah</author>
  </authors>
  <commentList>
    <comment ref="M24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 sure what thia ia? If important, needs to be added to C_A01a</t>
        </r>
      </text>
    </comment>
    <comment ref="B31" authorId="1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O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M830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set needs to be reviewed!! It seems to include CHP</t>
        </r>
      </text>
    </comment>
  </commentList>
</comments>
</file>

<file path=xl/comments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77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record may need to be expanded to all regions</t>
        </r>
      </text>
    </comment>
  </commentList>
</comments>
</file>

<file path=xl/comments7.xml><?xml version="1.0" encoding="utf-8"?>
<comments xmlns="http://schemas.openxmlformats.org/spreadsheetml/2006/main">
  <authors>
    <author>Baltazar</author>
    <author>Gabrial Anandarajah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E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9.xml><?xml version="1.0" encoding="utf-8"?>
<comments xmlns="http://schemas.openxmlformats.org/spreadsheetml/2006/main">
  <authors>
    <author>Baltazar</author>
    <author>Steve Pye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table misses MINING TIDAL</t>
        </r>
      </text>
    </comment>
    <comment ref="C5" authorId="2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10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1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3.xml><?xml version="1.0" encoding="utf-8"?>
<comments xmlns="http://schemas.openxmlformats.org/spreadsheetml/2006/main">
  <authors>
    <author>Baltazar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5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  <comment ref="C6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</commentList>
</comments>
</file>

<file path=xl/comments1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7.xml><?xml version="1.0" encoding="utf-8"?>
<comments xmlns="http://schemas.openxmlformats.org/spreadsheetml/2006/main">
  <authors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ETM-UCL_CECILIA2050_BaseCheck-2050GHG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Tablenot relevant to ETM?</t>
        </r>
      </text>
    </comment>
  </commentList>
</comments>
</file>

<file path=xl/comments2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5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sharedStrings.xml><?xml version="1.0" encoding="utf-8"?>
<sst xmlns="http://schemas.openxmlformats.org/spreadsheetml/2006/main" count="664" uniqueCount="664">
  <si>
    <t>KEY PARAMETERS</t>
  </si>
  <si>
    <t>Table/Cell reference</t>
  </si>
  <si>
    <t>Tab</t>
  </si>
  <si>
    <t>Fossil fuel prices</t>
  </si>
  <si>
    <t>Oil</t>
  </si>
  <si>
    <t>B52</t>
  </si>
  <si>
    <t>General parameters</t>
  </si>
  <si>
    <t>Gas</t>
  </si>
  <si>
    <t>B53</t>
  </si>
  <si>
    <t>Coal</t>
  </si>
  <si>
    <t>B54</t>
  </si>
  <si>
    <t>Discount rates</t>
  </si>
  <si>
    <t>C49</t>
  </si>
  <si>
    <t>GDP</t>
  </si>
  <si>
    <t>B2</t>
  </si>
  <si>
    <t>Population</t>
  </si>
  <si>
    <t>B34</t>
  </si>
  <si>
    <t>SCENARIO</t>
  </si>
  <si>
    <t>Low Carbon</t>
  </si>
  <si>
    <t>C_A01a</t>
  </si>
  <si>
    <t>Electrcity Generation</t>
  </si>
  <si>
    <t>[PJ]</t>
  </si>
  <si>
    <t>WORLD</t>
  </si>
  <si>
    <t>Biomass</t>
  </si>
  <si>
    <t>ELC FROM BIOMASS</t>
  </si>
  <si>
    <t>Biomass CCS</t>
  </si>
  <si>
    <t>ELC FROM BIO CCS</t>
  </si>
  <si>
    <t>ELC FROM COALS</t>
  </si>
  <si>
    <t>Coal CCS</t>
  </si>
  <si>
    <t>ELC FROM COAL CCS</t>
  </si>
  <si>
    <t>Natural Gas</t>
  </si>
  <si>
    <t>ELC FROM GAS</t>
  </si>
  <si>
    <t>Natural Gas CCS</t>
  </si>
  <si>
    <t>ELC FROM GAS CCS</t>
  </si>
  <si>
    <t>Geothermal</t>
  </si>
  <si>
    <t>ELC FROM GEO</t>
  </si>
  <si>
    <t>Hydro</t>
  </si>
  <si>
    <t>ELC FROM HYDRO</t>
  </si>
  <si>
    <t>Nuclear</t>
  </si>
  <si>
    <t>ELC FROM NUCLEAR</t>
  </si>
  <si>
    <t>ELC FROM OIL</t>
  </si>
  <si>
    <t>Solar</t>
  </si>
  <si>
    <t>Solar PV</t>
  </si>
  <si>
    <t>ELC FROM SOL-PV</t>
  </si>
  <si>
    <t>Solar thermal</t>
  </si>
  <si>
    <t>ELC FROM SOL-THERM</t>
  </si>
  <si>
    <t>Tidal</t>
  </si>
  <si>
    <t>ELC FROM TIDAL</t>
  </si>
  <si>
    <t>Wind</t>
  </si>
  <si>
    <t>Offshore</t>
  </si>
  <si>
    <t>ELC FROM WIND-OFFSH</t>
  </si>
  <si>
    <t>Onshore</t>
  </si>
  <si>
    <t>ELC FROM WIND-ONSH</t>
  </si>
  <si>
    <t>CH4 Options</t>
  </si>
  <si>
    <t>ELEC FROM CH4 OPTION</t>
  </si>
  <si>
    <t>Total</t>
  </si>
  <si>
    <r xmlns="http://schemas.openxmlformats.org/spreadsheetml/2006/main">
      <t>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 xml:space="preserve">2 </t>
    </r>
    <r xmlns="http://schemas.openxmlformats.org/spreadsheetml/2006/main">
      <rPr>
        <b/>
        <sz val="11"/>
        <color indexed="10"/>
        <rFont val="Calibri"/>
        <family val="2"/>
      </rPr>
      <t>intensity of electricity (gCO2/kWh</t>
    </r>
  </si>
  <si>
    <t>ELC-Centralised</t>
  </si>
  <si>
    <t>ELC-Total</t>
  </si>
  <si>
    <t>C_A01b</t>
  </si>
  <si>
    <t>Electricity Consumption by Sector</t>
  </si>
  <si>
    <t>Agriculture</t>
  </si>
  <si>
    <t>FUEL TECHS AGR</t>
  </si>
  <si>
    <t>Commercial</t>
  </si>
  <si>
    <t>FUEL TECHS COMM</t>
  </si>
  <si>
    <t>Industry</t>
  </si>
  <si>
    <t>FUEL TECHS INDUS</t>
  </si>
  <si>
    <t>Electricity</t>
  </si>
  <si>
    <t>FUEL TECHS ELC</t>
  </si>
  <si>
    <t>Residential</t>
  </si>
  <si>
    <t>FUEL TECHS RES</t>
  </si>
  <si>
    <t>Transport</t>
  </si>
  <si>
    <t>Transport - surface</t>
  </si>
  <si>
    <t>FUEL TECHS TRA</t>
  </si>
  <si>
    <t>Transport - ships</t>
  </si>
  <si>
    <t>TRNSP - SHIP</t>
  </si>
  <si>
    <t>Transport - aviation</t>
  </si>
  <si>
    <t>TRNSP - AVIA</t>
  </si>
  <si>
    <t>Upstream</t>
  </si>
  <si>
    <t>FUEL TECHS UPSTREAM</t>
  </si>
  <si>
    <t>C_A01d</t>
  </si>
  <si>
    <t>Electric Capacity</t>
  </si>
  <si>
    <t>[GW]</t>
  </si>
  <si>
    <t>C_A01e</t>
  </si>
  <si>
    <t>Electric capacity additions</t>
  </si>
  <si>
    <t>Implied build rate (GW/yr)</t>
  </si>
  <si>
    <t>Cap_New</t>
  </si>
  <si>
    <t>INSTCAP</t>
  </si>
  <si>
    <t>Annualised investment costs</t>
  </si>
  <si>
    <t>[M$]</t>
  </si>
  <si>
    <t>Cost_Inv</t>
  </si>
  <si>
    <t>Table Name: Primary_Supply</t>
  </si>
  <si>
    <t>Active Unit: PJ</t>
  </si>
  <si>
    <t>ProcessSet\Period</t>
  </si>
  <si>
    <t>C_A02x</t>
  </si>
  <si>
    <t>Primary Energy Supply</t>
  </si>
  <si>
    <t>DOMESTIC COALS</t>
  </si>
  <si>
    <t>DOMESTIC GAS</t>
  </si>
  <si>
    <t>Oil crude</t>
  </si>
  <si>
    <t>DOMESTIC OIL CRUDE</t>
  </si>
  <si>
    <t>Domestic BIOMASS</t>
  </si>
  <si>
    <t>MINING GEOTHERMAL</t>
  </si>
  <si>
    <t>MINING NUCLEAR</t>
  </si>
  <si>
    <t>MINING SOLAR</t>
  </si>
  <si>
    <t>MINING TIDAL</t>
  </si>
  <si>
    <t>MINING WIND</t>
  </si>
  <si>
    <t>Biomass (exports)</t>
  </si>
  <si>
    <t>EXPORTED BIO</t>
  </si>
  <si>
    <t>Gas (exports)</t>
  </si>
  <si>
    <t>EXPORTED GAS</t>
  </si>
  <si>
    <t>Coal (exports)</t>
  </si>
  <si>
    <t>EXPORTED HARD COAL</t>
  </si>
  <si>
    <t>Oil crude (exports)</t>
  </si>
  <si>
    <t>EXPORTED OIL CRUDE</t>
  </si>
  <si>
    <t>Oil product (exports)</t>
  </si>
  <si>
    <t>EXPORTED OIL PRODUCT</t>
  </si>
  <si>
    <t>Electricity (exports)</t>
  </si>
  <si>
    <t>EXPORTED ELEC</t>
  </si>
  <si>
    <t>Biomass (imports)</t>
  </si>
  <si>
    <t>IMPORTED BIO</t>
  </si>
  <si>
    <t>Gas (imports)</t>
  </si>
  <si>
    <t>IMPORTED GAS</t>
  </si>
  <si>
    <t>Coal (imports)</t>
  </si>
  <si>
    <t>IMPORTED HARD COAL</t>
  </si>
  <si>
    <t>Oil crude (imports)</t>
  </si>
  <si>
    <t>IMPORTED OIL CRUDE</t>
  </si>
  <si>
    <t>Oil product (imports)</t>
  </si>
  <si>
    <t>IMPORTED OIL PRODUCT</t>
  </si>
  <si>
    <t>Electricity (imports)</t>
  </si>
  <si>
    <t>IMPORTED ELEC</t>
  </si>
  <si>
    <t>C_A02a</t>
  </si>
  <si>
    <t>Primary Energy Production</t>
  </si>
  <si>
    <t xml:space="preserve"> </t>
  </si>
  <si>
    <t>MINING BIOMASS</t>
  </si>
  <si>
    <t>MINING COAL</t>
  </si>
  <si>
    <t>PROCESSES GAS</t>
  </si>
  <si>
    <t>PROCESSES OIL</t>
  </si>
  <si>
    <t>MINING HYDRO</t>
  </si>
  <si>
    <t>C_A02b</t>
  </si>
  <si>
    <t>Final Energy Consumption by Fuel</t>
  </si>
  <si>
    <t>Biofuels</t>
  </si>
  <si>
    <t>ALL ALCOHOLS</t>
  </si>
  <si>
    <t>Direct biomass</t>
  </si>
  <si>
    <t>ALL BIO NO FT BIO</t>
  </si>
  <si>
    <t>ALL COALS</t>
  </si>
  <si>
    <t>ALL ELECTRICITY</t>
  </si>
  <si>
    <t>ALL GAS</t>
  </si>
  <si>
    <t>Heat</t>
  </si>
  <si>
    <t>ALL HEAT</t>
  </si>
  <si>
    <t>Hydrogen</t>
  </si>
  <si>
    <t>ALL HYDROGEN</t>
  </si>
  <si>
    <t>Oil Products</t>
  </si>
  <si>
    <t>Hydrocarbons</t>
  </si>
  <si>
    <t>All OIL NO FT BIO</t>
  </si>
  <si>
    <t>ALL FT BIOFUELS</t>
  </si>
  <si>
    <t>Other Renewables</t>
  </si>
  <si>
    <t>ALL OTHER RNW</t>
  </si>
  <si>
    <t>C_A02c</t>
  </si>
  <si>
    <t>Final Energy Consumption by Sector</t>
  </si>
  <si>
    <t>C_A03a</t>
  </si>
  <si>
    <r xmlns="http://schemas.openxmlformats.org/spreadsheetml/2006/main">
      <t>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Emission by Sector</t>
    </r>
  </si>
  <si>
    <r xmlns="http://schemas.openxmlformats.org/spreadsheetml/2006/main">
      <t>[Mt 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>]</t>
    </r>
  </si>
  <si>
    <t>CO2_AGR</t>
  </si>
  <si>
    <t>Commercial Sector</t>
  </si>
  <si>
    <t>CO2_COM</t>
  </si>
  <si>
    <t>CO2_ELC</t>
  </si>
  <si>
    <t>C_A3b</t>
  </si>
  <si>
    <t>CO2 Capture Electricity</t>
  </si>
  <si>
    <t>C_A3c</t>
  </si>
  <si>
    <t>Sequestration from biomass with CCS</t>
  </si>
  <si>
    <t>BIO CCS SINK</t>
  </si>
  <si>
    <t>CO2_IND</t>
  </si>
  <si>
    <t>CO2 Capture Industry</t>
  </si>
  <si>
    <t>Residential Sector</t>
  </si>
  <si>
    <t>CO2_RES</t>
  </si>
  <si>
    <t>CO2_TRA</t>
  </si>
  <si>
    <t>C_A08d</t>
  </si>
  <si>
    <t>CO2_UPS</t>
  </si>
  <si>
    <r xmlns="http://schemas.openxmlformats.org/spreadsheetml/2006/main">
      <t>CO</t>
    </r>
    <r xmlns="http://schemas.openxmlformats.org/spreadsheetml/2006/main">
      <rPr>
        <b/>
        <sz val="8"/>
        <color indexed="8"/>
        <rFont val="Calibri"/>
        <family val="2"/>
      </rPr>
      <t>2</t>
    </r>
    <r xmlns="http://schemas.openxmlformats.org/spreadsheetml/2006/main">
      <rPr>
        <b/>
        <sz val="11"/>
        <color indexed="8"/>
        <rFont val="Calibri"/>
        <family val="2"/>
      </rPr>
      <t xml:space="preserve"> Capture Upstream</t>
    </r>
  </si>
  <si>
    <t>Afforestation</t>
  </si>
  <si>
    <t>AFFORESTATION REMOVA</t>
  </si>
  <si>
    <t>Deforestation</t>
  </si>
  <si>
    <t>AFFORESTATION EMISSI</t>
  </si>
  <si>
    <t>CO2 Backstop</t>
  </si>
  <si>
    <t>CO2BACKSTOP</t>
  </si>
  <si>
    <t>Net trading position</t>
  </si>
  <si>
    <t>Total emissions</t>
  </si>
  <si>
    <t>Total (net CCS)</t>
  </si>
  <si>
    <t>Total (net CCS and ATM sinks)</t>
  </si>
  <si>
    <t>GrEENhouse Gas Emissions</t>
  </si>
  <si>
    <r xmlns="http://schemas.openxmlformats.org/spreadsheetml/2006/main">
      <t>[GtCO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>e]</t>
    </r>
  </si>
  <si>
    <r xmlns="http://schemas.openxmlformats.org/spreadsheetml/2006/main">
      <t>CO</t>
    </r>
    <r xmlns="http://schemas.openxmlformats.org/spreadsheetml/2006/main">
      <rPr>
        <vertAlign val="subscript"/>
        <sz val="11"/>
        <color indexed="8"/>
        <rFont val="Calibri"/>
        <family val="2"/>
      </rPr>
      <t>2</t>
    </r>
    <r xmlns="http://schemas.openxmlformats.org/spreadsheetml/2006/main">
      <rPr>
        <sz val="11"/>
        <color indexed="8"/>
        <rFont val="Calibri"/>
        <family val="2"/>
      </rPr>
      <t xml:space="preserve"> Emissions [Gt CO</t>
    </r>
    <r xmlns="http://schemas.openxmlformats.org/spreadsheetml/2006/main">
      <rPr>
        <vertAlign val="subscript"/>
        <sz val="11"/>
        <color indexed="8"/>
        <rFont val="Calibri"/>
        <family val="2"/>
      </rPr>
      <t>2</t>
    </r>
    <r xmlns="http://schemas.openxmlformats.org/spreadsheetml/2006/main">
      <rPr>
        <sz val="11"/>
        <color indexed="8"/>
        <rFont val="Calibri"/>
        <family val="2"/>
      </rPr>
      <t>]</t>
    </r>
  </si>
  <si>
    <r xmlns="http://schemas.openxmlformats.org/spreadsheetml/2006/main">
      <t>CH</t>
    </r>
    <r xmlns="http://schemas.openxmlformats.org/spreadsheetml/2006/main">
      <rPr>
        <vertAlign val="subscript"/>
        <sz val="11"/>
        <color indexed="23"/>
        <rFont val="Calibri"/>
        <family val="2"/>
      </rPr>
      <t>4</t>
    </r>
    <r xmlns="http://schemas.openxmlformats.org/spreadsheetml/2006/main">
      <rPr>
        <sz val="11"/>
        <color indexed="23"/>
        <rFont val="Calibri"/>
        <family val="2"/>
      </rPr>
      <t xml:space="preserve"> Emissions [Mt CH</t>
    </r>
    <r xmlns="http://schemas.openxmlformats.org/spreadsheetml/2006/main">
      <rPr>
        <vertAlign val="subscript"/>
        <sz val="11"/>
        <color indexed="23"/>
        <rFont val="Calibri"/>
        <family val="2"/>
      </rPr>
      <t>4</t>
    </r>
    <r xmlns="http://schemas.openxmlformats.org/spreadsheetml/2006/main">
      <rPr>
        <sz val="11"/>
        <color indexed="23"/>
        <rFont val="Calibri"/>
        <family val="2"/>
      </rPr>
      <t>]</t>
    </r>
  </si>
  <si>
    <r xmlns="http://schemas.openxmlformats.org/spreadsheetml/2006/main">
      <t>CH</t>
    </r>
    <r xmlns="http://schemas.openxmlformats.org/spreadsheetml/2006/main">
      <rPr>
        <vertAlign val="subscript"/>
        <sz val="11"/>
        <color indexed="8"/>
        <rFont val="Calibri"/>
        <family val="2"/>
      </rPr>
      <t>4</t>
    </r>
    <r xmlns="http://schemas.openxmlformats.org/spreadsheetml/2006/main">
      <rPr>
        <sz val="11"/>
        <color indexed="8"/>
        <rFont val="Calibri"/>
        <family val="2"/>
      </rPr>
      <t xml:space="preserve"> Emissions [Gt CO</t>
    </r>
    <r xmlns="http://schemas.openxmlformats.org/spreadsheetml/2006/main">
      <rPr>
        <vertAlign val="subscript"/>
        <sz val="11"/>
        <color indexed="8"/>
        <rFont val="Calibri"/>
        <family val="2"/>
      </rPr>
      <t>2</t>
    </r>
    <r xmlns="http://schemas.openxmlformats.org/spreadsheetml/2006/main">
      <rPr>
        <sz val="11"/>
        <color indexed="8"/>
        <rFont val="Calibri"/>
        <family val="2"/>
      </rPr>
      <t>e]</t>
    </r>
  </si>
  <si>
    <r xmlns="http://schemas.openxmlformats.org/spreadsheetml/2006/main">
      <t>N</t>
    </r>
    <r xmlns="http://schemas.openxmlformats.org/spreadsheetml/2006/main">
      <rPr>
        <vertAlign val="subscript"/>
        <sz val="11"/>
        <color indexed="23"/>
        <rFont val="Calibri"/>
        <family val="2"/>
      </rPr>
      <t>2</t>
    </r>
    <r xmlns="http://schemas.openxmlformats.org/spreadsheetml/2006/main">
      <rPr>
        <sz val="11"/>
        <color indexed="23"/>
        <rFont val="Calibri"/>
        <family val="2"/>
      </rPr>
      <t>O Emissions [Mt N</t>
    </r>
    <r xmlns="http://schemas.openxmlformats.org/spreadsheetml/2006/main">
      <rPr>
        <vertAlign val="subscript"/>
        <sz val="11"/>
        <color indexed="23"/>
        <rFont val="Calibri"/>
        <family val="2"/>
      </rPr>
      <t>2</t>
    </r>
    <r xmlns="http://schemas.openxmlformats.org/spreadsheetml/2006/main">
      <rPr>
        <sz val="11"/>
        <color indexed="23"/>
        <rFont val="Calibri"/>
        <family val="2"/>
      </rPr>
      <t>O]</t>
    </r>
  </si>
  <si>
    <r xmlns="http://schemas.openxmlformats.org/spreadsheetml/2006/main">
      <t>N</t>
    </r>
    <r xmlns="http://schemas.openxmlformats.org/spreadsheetml/2006/main">
      <rPr>
        <vertAlign val="subscript"/>
        <sz val="11"/>
        <color indexed="8"/>
        <rFont val="Calibri"/>
        <family val="2"/>
      </rPr>
      <t>2</t>
    </r>
    <r xmlns="http://schemas.openxmlformats.org/spreadsheetml/2006/main">
      <rPr>
        <sz val="11"/>
        <color indexed="8"/>
        <rFont val="Calibri"/>
        <family val="2"/>
      </rPr>
      <t>O Emissions [Gt CO</t>
    </r>
    <r xmlns="http://schemas.openxmlformats.org/spreadsheetml/2006/main">
      <rPr>
        <vertAlign val="subscript"/>
        <sz val="11"/>
        <color indexed="8"/>
        <rFont val="Calibri"/>
        <family val="2"/>
      </rPr>
      <t>2</t>
    </r>
    <r xmlns="http://schemas.openxmlformats.org/spreadsheetml/2006/main">
      <rPr>
        <sz val="11"/>
        <color indexed="8"/>
        <rFont val="Calibri"/>
        <family val="2"/>
      </rPr>
      <t>e]</t>
    </r>
  </si>
  <si>
    <r xmlns="http://schemas.openxmlformats.org/spreadsheetml/2006/main">
      <t>GHG Emissions [Gt CO</t>
    </r>
    <r xmlns="http://schemas.openxmlformats.org/spreadsheetml/2006/main">
      <rPr>
        <vertAlign val="subscript"/>
        <sz val="11"/>
        <color indexed="8"/>
        <rFont val="Calibri"/>
        <family val="2"/>
      </rPr>
      <t>2</t>
    </r>
    <r xmlns="http://schemas.openxmlformats.org/spreadsheetml/2006/main">
      <rPr>
        <sz val="11"/>
        <color indexed="8"/>
        <rFont val="Calibri"/>
        <family val="2"/>
      </rPr>
      <t>e]</t>
    </r>
  </si>
  <si>
    <t>C_A03d</t>
  </si>
  <si>
    <r xmlns="http://schemas.openxmlformats.org/spreadsheetml/2006/main">
      <t>Non-CO</t>
    </r>
    <r xmlns="http://schemas.openxmlformats.org/spreadsheetml/2006/main">
      <rPr>
        <b/>
        <vertAlign val="subscript"/>
        <sz val="8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Emission by Sector</t>
    </r>
  </si>
  <si>
    <r xmlns="http://schemas.openxmlformats.org/spreadsheetml/2006/main">
      <t>[MtN2O (top) and MtCH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4</t>
    </r>
    <r xmlns="http://schemas.openxmlformats.org/spreadsheetml/2006/main">
      <rPr>
        <b/>
        <sz val="11"/>
        <color indexed="10"/>
        <rFont val="Calibri"/>
        <family val="2"/>
      </rPr>
      <t xml:space="preserve"> (bottom)]</t>
    </r>
  </si>
  <si>
    <t>N20_AGR</t>
  </si>
  <si>
    <t>N20_COM</t>
  </si>
  <si>
    <t>N20_ELC</t>
  </si>
  <si>
    <t>N20_IND</t>
  </si>
  <si>
    <t>N20_RES</t>
  </si>
  <si>
    <t>N20_TRA</t>
  </si>
  <si>
    <t>C_A03e</t>
  </si>
  <si>
    <t>N20_UPS</t>
  </si>
  <si>
    <t>C_A03f</t>
  </si>
  <si>
    <t>CH4_AGR</t>
  </si>
  <si>
    <t>CH4_COM</t>
  </si>
  <si>
    <t>CH4_ELC</t>
  </si>
  <si>
    <t>CH4_IND</t>
  </si>
  <si>
    <t>CH4_RES</t>
  </si>
  <si>
    <t>CH4_TRA</t>
  </si>
  <si>
    <t>C_A03g</t>
  </si>
  <si>
    <t>CH4 - Upstream</t>
  </si>
  <si>
    <t>CH4_UPS</t>
  </si>
  <si>
    <t>C_A03h</t>
  </si>
  <si>
    <r xmlns="http://schemas.openxmlformats.org/spreadsheetml/2006/main">
      <t>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Emission by Region</t>
    </r>
  </si>
  <si>
    <r xmlns="http://schemas.openxmlformats.org/spreadsheetml/2006/main">
      <t>[MtCO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>]</t>
    </r>
  </si>
  <si>
    <t>BNL</t>
  </si>
  <si>
    <t>ATM SINK</t>
  </si>
  <si>
    <t>DEU</t>
  </si>
  <si>
    <t>EEN</t>
  </si>
  <si>
    <t>EES</t>
  </si>
  <si>
    <t>FRA</t>
  </si>
  <si>
    <t>IAM</t>
  </si>
  <si>
    <t>IBE</t>
  </si>
  <si>
    <t>SDF</t>
  </si>
  <si>
    <t>UKI</t>
  </si>
  <si>
    <t>SWZ</t>
  </si>
  <si>
    <t>NOI</t>
  </si>
  <si>
    <t>ODA</t>
  </si>
  <si>
    <t>SKO</t>
  </si>
  <si>
    <t>UK</t>
  </si>
  <si>
    <t>USA</t>
  </si>
  <si>
    <t>WEU</t>
  </si>
  <si>
    <r xmlns="http://schemas.openxmlformats.org/spreadsheetml/2006/main">
      <t>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per capita</t>
    </r>
  </si>
  <si>
    <r xmlns="http://schemas.openxmlformats.org/spreadsheetml/2006/main">
      <t>[tCO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>/capita]</t>
    </r>
  </si>
  <si>
    <t>Global average</t>
  </si>
  <si>
    <t>C_A03i</t>
  </si>
  <si>
    <t>GHG Emission by Region</t>
  </si>
  <si>
    <t>C_A03j</t>
  </si>
  <si>
    <t>EMISSIONS CO2</t>
  </si>
  <si>
    <t>TOTCO2</t>
  </si>
  <si>
    <t>C_A06a</t>
  </si>
  <si>
    <t>Carbon prices</t>
  </si>
  <si>
    <r xmlns="http://schemas.openxmlformats.org/spreadsheetml/2006/main">
      <t>$/tCO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</si>
  <si>
    <t>Carbon price</t>
  </si>
  <si>
    <t>Global</t>
  </si>
  <si>
    <t>GBL</t>
  </si>
  <si>
    <t>C_A06b</t>
  </si>
  <si>
    <t>Carbon trading</t>
  </si>
  <si>
    <r xmlns="http://schemas.openxmlformats.org/spreadsheetml/2006/main">
      <t>[Mt 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credit]</t>
    </r>
  </si>
  <si>
    <t>Credits bought</t>
  </si>
  <si>
    <t>VAR_FIn</t>
  </si>
  <si>
    <t>Total sold</t>
  </si>
  <si>
    <t>Credits sold</t>
  </si>
  <si>
    <t>VAR_Fout</t>
  </si>
  <si>
    <t>Total bought</t>
  </si>
  <si>
    <t>Net position</t>
  </si>
  <si>
    <t>C_A07a</t>
  </si>
  <si>
    <t>Bioenergy use</t>
  </si>
  <si>
    <t>C_A03b</t>
  </si>
  <si>
    <r xmlns="http://schemas.openxmlformats.org/spreadsheetml/2006/main">
      <t>Industrial 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emissions-Net</t>
    </r>
  </si>
  <si>
    <t>C_A03k</t>
  </si>
  <si>
    <t>INDCO2N</t>
  </si>
  <si>
    <t>INDCO2P</t>
  </si>
  <si>
    <t xml:space="preserve">    CO2 captured</t>
  </si>
  <si>
    <t>CCS use-Electricity</t>
  </si>
  <si>
    <r xmlns="http://schemas.openxmlformats.org/spreadsheetml/2006/main">
      <t>[Mt 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>2</t>
    </r>
    <r xmlns="http://schemas.openxmlformats.org/spreadsheetml/2006/main">
      <rPr>
        <b/>
        <sz val="11"/>
        <color indexed="10"/>
        <rFont val="Calibri"/>
        <family val="2"/>
      </rPr>
      <t xml:space="preserve"> sequestered]</t>
    </r>
  </si>
  <si>
    <t>SNKELCCO2</t>
  </si>
  <si>
    <t>C_A08a</t>
  </si>
  <si>
    <t>Transport demand</t>
  </si>
  <si>
    <t>[Bvkm]</t>
  </si>
  <si>
    <t>Car</t>
  </si>
  <si>
    <t>Alcohol</t>
  </si>
  <si>
    <t>TRNSP - ALCO</t>
  </si>
  <si>
    <t>TRT</t>
  </si>
  <si>
    <t>TRL</t>
  </si>
  <si>
    <t>BEV</t>
  </si>
  <si>
    <t>TRNSP - BEV</t>
  </si>
  <si>
    <t>Fuel cell</t>
  </si>
  <si>
    <t>TRNSP - FUEL CELL</t>
  </si>
  <si>
    <t>Hybrid</t>
  </si>
  <si>
    <t>TRNSP - HYBRID</t>
  </si>
  <si>
    <t>LPG</t>
  </si>
  <si>
    <t>TRNSP - LPG</t>
  </si>
  <si>
    <t xml:space="preserve">Natural gas </t>
  </si>
  <si>
    <t>TRNSP - NGA</t>
  </si>
  <si>
    <t>Petrol/diesel&amp;bio (including flexi-fuel)</t>
  </si>
  <si>
    <t>TRNSP - PET</t>
  </si>
  <si>
    <t>PHEV</t>
  </si>
  <si>
    <t>TRNSP - PHEV</t>
  </si>
  <si>
    <t>HGV</t>
  </si>
  <si>
    <t>TRH</t>
  </si>
  <si>
    <t>Van</t>
  </si>
  <si>
    <t>TRC</t>
  </si>
  <si>
    <t>C_A08c</t>
  </si>
  <si>
    <t>Transport demand by fuel type</t>
  </si>
  <si>
    <t>Gasoline</t>
  </si>
  <si>
    <t>TRAGSL</t>
  </si>
  <si>
    <t>TRA-CAR</t>
  </si>
  <si>
    <t>Diesel</t>
  </si>
  <si>
    <t>TRADST</t>
  </si>
  <si>
    <t>Biodiesel</t>
  </si>
  <si>
    <t>TRABDL</t>
  </si>
  <si>
    <t>TRANGA</t>
  </si>
  <si>
    <t>TRALPG</t>
  </si>
  <si>
    <t>Ethenol/methanol</t>
  </si>
  <si>
    <t>TRAETH</t>
  </si>
  <si>
    <t>TRAMET</t>
  </si>
  <si>
    <t>Electricty</t>
  </si>
  <si>
    <t>TRAELC</t>
  </si>
  <si>
    <t>TRAHHC</t>
  </si>
  <si>
    <t>TRA-HGV</t>
  </si>
  <si>
    <t>TRAHHT</t>
  </si>
  <si>
    <t>LGV (com. &amp;medium truck)</t>
  </si>
  <si>
    <t>TRA-LGV</t>
  </si>
  <si>
    <t>Bus</t>
  </si>
  <si>
    <t>TRA-BUS</t>
  </si>
  <si>
    <t>TRAHHB</t>
  </si>
  <si>
    <t>Three wheeler</t>
  </si>
  <si>
    <t>TRA-3WHEELER</t>
  </si>
  <si>
    <t>Two wheeler</t>
  </si>
  <si>
    <t>TRA-2WHEELER</t>
  </si>
  <si>
    <t>Air</t>
  </si>
  <si>
    <t>Domestic - aviation fuel</t>
  </si>
  <si>
    <t>TRAAVG</t>
  </si>
  <si>
    <t>TRA-AIR-DOM</t>
  </si>
  <si>
    <t>Domestic - jet kerosene</t>
  </si>
  <si>
    <t>TRAJTK</t>
  </si>
  <si>
    <t>Domestic - biokerosene</t>
  </si>
  <si>
    <t>TRABJK</t>
  </si>
  <si>
    <t>International - aviation fuel</t>
  </si>
  <si>
    <t>TRA-AIR-INT</t>
  </si>
  <si>
    <t>International - jet kerosene</t>
  </si>
  <si>
    <t>International - biokerosene</t>
  </si>
  <si>
    <t>Ship</t>
  </si>
  <si>
    <t>Domestic - total</t>
  </si>
  <si>
    <t>TRA-SHIP-DOM</t>
  </si>
  <si>
    <t xml:space="preserve">    Domestic - biodiesel</t>
  </si>
  <si>
    <t>International - total</t>
  </si>
  <si>
    <t>TRA-SHIP-INT</t>
  </si>
  <si>
    <t xml:space="preserve">   International - biodiesel</t>
  </si>
  <si>
    <t>Train</t>
  </si>
  <si>
    <t>Passenger</t>
  </si>
  <si>
    <t>TRA-TRAIN-P</t>
  </si>
  <si>
    <t>Freight</t>
  </si>
  <si>
    <t>TRA-TRAIN-F</t>
  </si>
  <si>
    <t>Road transport-total</t>
  </si>
  <si>
    <t>Bio-diesel</t>
  </si>
  <si>
    <t>Transport-by mode</t>
  </si>
  <si>
    <t>LGV</t>
  </si>
  <si>
    <t>ETL Input-Key technologies</t>
  </si>
  <si>
    <t>Fuel cell-GW</t>
  </si>
  <si>
    <t>C1</t>
  </si>
  <si>
    <t>Battery-GWh</t>
  </si>
  <si>
    <t>C2</t>
  </si>
  <si>
    <t>Electrive drive-GW</t>
  </si>
  <si>
    <t>C3</t>
  </si>
  <si>
    <t>C_A08b</t>
  </si>
  <si>
    <t>Fuel use by other transport modes</t>
  </si>
  <si>
    <t>Plane</t>
  </si>
  <si>
    <t>Kerosene/Jet kerosene</t>
  </si>
  <si>
    <t>Biokerosene</t>
  </si>
  <si>
    <t>Petrol/diesel</t>
  </si>
  <si>
    <t>Heavy fuel oil</t>
  </si>
  <si>
    <t>TRAHFO</t>
  </si>
  <si>
    <t>TRACOA</t>
  </si>
  <si>
    <t>TRNSP - TRAIN</t>
  </si>
  <si>
    <t>Other</t>
  </si>
  <si>
    <t xml:space="preserve">Transport emissions </t>
  </si>
  <si>
    <t>TRNSP - CAR</t>
  </si>
  <si>
    <t>TRNSP - HGV</t>
  </si>
  <si>
    <t>TRNSP - LGV</t>
  </si>
  <si>
    <t>Vehicle emissions (NOTE DOES NOT INCLUDE NEGATIVE EMISSIONS FROM ANY BIOFUELS MADE WITH CCS)</t>
  </si>
  <si>
    <t>Car [g/vkm]</t>
  </si>
  <si>
    <t>HGV [g/vkm]</t>
  </si>
  <si>
    <t>Van [g/vkm]</t>
  </si>
  <si>
    <t>Ship [t/capita]</t>
  </si>
  <si>
    <t>Plane [t/capita]</t>
  </si>
  <si>
    <t>C_A07b</t>
  </si>
  <si>
    <t>Use of biofuels in all liquid hydrocarbons (incl alchols)</t>
  </si>
  <si>
    <t>Biofuel</t>
  </si>
  <si>
    <t>ALL BIOFUELS</t>
  </si>
  <si>
    <t>Non-biofuel</t>
  </si>
  <si>
    <t>ALL OIL NO FT BIO</t>
  </si>
  <si>
    <t>% biofuels</t>
  </si>
  <si>
    <t>C_A09a</t>
  </si>
  <si>
    <t>Welfare change</t>
  </si>
  <si>
    <t>Constrained case annualised costs</t>
  </si>
  <si>
    <t>Reference case annualised costs</t>
  </si>
  <si>
    <t>Welfare loss</t>
  </si>
  <si>
    <t>This should be manually entered</t>
  </si>
  <si>
    <t>Objective function: discounted total system cost</t>
  </si>
  <si>
    <t>Trillion USD2005</t>
  </si>
  <si>
    <t>Policy Scenario</t>
  </si>
  <si>
    <t>Reference case</t>
  </si>
  <si>
    <t>Welfare cost</t>
  </si>
  <si>
    <t>Tables below are for internal use only-just to have some idea on sectoral fuel consumption-not for presentations</t>
  </si>
  <si>
    <t>C_A10a</t>
  </si>
  <si>
    <t>Industry consumption by end-use sectors (PJ): calculated from end-use devices-slightly lower compared to final consumption table as final consmuption table is based on fuel technologies</t>
  </si>
  <si>
    <t>Chemical</t>
  </si>
  <si>
    <t>IND-CHEMICAL</t>
  </si>
  <si>
    <t>Iron &amp; steel</t>
  </si>
  <si>
    <t>IND-IRON &amp; STEEL</t>
  </si>
  <si>
    <t>Non-ferrous</t>
  </si>
  <si>
    <t>IND-NONFERROUS</t>
  </si>
  <si>
    <t>Non-metal</t>
  </si>
  <si>
    <t>IND-NONMETAL</t>
  </si>
  <si>
    <t>Other Industry</t>
  </si>
  <si>
    <t>IND-OTHER INDUSTRY</t>
  </si>
  <si>
    <t>Pulp &amp; paper</t>
  </si>
  <si>
    <t>IND-PULP AND PAPER</t>
  </si>
  <si>
    <t>IND-OTHER NON SPECIF</t>
  </si>
  <si>
    <t>DIRECT BIOMASS</t>
  </si>
  <si>
    <t>COALS</t>
  </si>
  <si>
    <t>ELECTRICITY</t>
  </si>
  <si>
    <t>GAS</t>
  </si>
  <si>
    <t>HEAT</t>
  </si>
  <si>
    <t>OIL PRODUCTS</t>
  </si>
  <si>
    <t>ALL OIL PRODUCTS</t>
  </si>
  <si>
    <t>OTHER RNW</t>
  </si>
  <si>
    <t>Agriculture, Commercial, Residential</t>
  </si>
  <si>
    <t>C_A10b</t>
  </si>
  <si>
    <t>Fuel consumption by end-use sectors (PJ): calculated from end-use devices-slightly lower compared to final consumption table as final consmuption table is based on fuel technologies</t>
  </si>
  <si>
    <t>All direct biomass</t>
  </si>
  <si>
    <t>Oil products</t>
  </si>
  <si>
    <t>Other renewables</t>
  </si>
  <si>
    <t>ELC, HEAT, and INDELC</t>
  </si>
  <si>
    <t>AUTO-ELC</t>
  </si>
  <si>
    <t>AUTOELC PLANTS-IND</t>
  </si>
  <si>
    <t>INDELC</t>
  </si>
  <si>
    <t>AUTO-ELC-CO2</t>
  </si>
  <si>
    <t>CHPELC-IND</t>
  </si>
  <si>
    <t>CHP PLANTS</t>
  </si>
  <si>
    <t>CHP HEAT-IND</t>
  </si>
  <si>
    <t>INDHET</t>
  </si>
  <si>
    <t>CHPvCO2-IND</t>
  </si>
  <si>
    <t>CHPELC-UP</t>
  </si>
  <si>
    <t>UPNELC</t>
  </si>
  <si>
    <t>CHPvCO2-UP</t>
  </si>
  <si>
    <t>UPNCO2N</t>
  </si>
  <si>
    <t>ELC-main grid</t>
  </si>
  <si>
    <t>ELC LARGE PLANTS</t>
  </si>
  <si>
    <t>ELCC</t>
  </si>
  <si>
    <t>ELC-Distributed</t>
  </si>
  <si>
    <t>ELCD</t>
  </si>
  <si>
    <t>ELC-CO2</t>
  </si>
  <si>
    <t>ELCCO2N</t>
  </si>
  <si>
    <t>ELC-SINKCO2</t>
  </si>
  <si>
    <t>ELC-SINK BIOCO2</t>
  </si>
  <si>
    <t>SNKTOTCO2</t>
  </si>
  <si>
    <t>HEAT LARGE PLANTS</t>
  </si>
  <si>
    <t>LARGE HEAT PLANTS</t>
  </si>
  <si>
    <t>HET</t>
  </si>
  <si>
    <t>HEAT CO2</t>
  </si>
  <si>
    <t>HEAT-SINK CO2</t>
  </si>
  <si>
    <t>C_A11RH</t>
  </si>
  <si>
    <t>Residential heating (Energy Services)</t>
  </si>
  <si>
    <t>RH-ELC HEATING</t>
  </si>
  <si>
    <t>RH-GAS</t>
  </si>
  <si>
    <t>RH-HEAT</t>
  </si>
  <si>
    <t>Heat pump</t>
  </si>
  <si>
    <t>RH-HEATPUMP</t>
  </si>
  <si>
    <t>Others</t>
  </si>
  <si>
    <t>RH-OTHER</t>
  </si>
  <si>
    <t>C_A11CH</t>
  </si>
  <si>
    <t>Commercial heating (Energy services)</t>
  </si>
  <si>
    <t>CH-ELC HEATING</t>
  </si>
  <si>
    <t>CH-GAS</t>
  </si>
  <si>
    <t>CH-HEAT</t>
  </si>
  <si>
    <t>CH-HEATPUMP</t>
  </si>
  <si>
    <t>CH-OTHER</t>
  </si>
  <si>
    <t>C_A04c</t>
  </si>
  <si>
    <t>Shadow price-Coal</t>
  </si>
  <si>
    <t>Coal (2005$/ton)</t>
  </si>
  <si>
    <t>Shadow price-Gas</t>
  </si>
  <si>
    <t>GASNGA (2005$/therm)</t>
  </si>
  <si>
    <t>Shadow price-Oil</t>
  </si>
  <si>
    <t>Crude oil (2005$/bbl)</t>
  </si>
  <si>
    <t>C_A04a</t>
  </si>
  <si>
    <t>Natural gas import-pipelines</t>
  </si>
  <si>
    <t>GASNGA</t>
  </si>
  <si>
    <t>C_A04b</t>
  </si>
  <si>
    <t>Natural gas export-pipelines</t>
  </si>
  <si>
    <t>LNG import</t>
  </si>
  <si>
    <t>GASLNG</t>
  </si>
  <si>
    <t>LNG export</t>
  </si>
  <si>
    <t>Crude oil import</t>
  </si>
  <si>
    <t>OILCRD</t>
  </si>
  <si>
    <t>Crude Oil export</t>
  </si>
  <si>
    <t>Coal import</t>
  </si>
  <si>
    <t>COAHCO</t>
  </si>
  <si>
    <t>Coal export</t>
  </si>
  <si>
    <t>Table Name: T_27102013151001</t>
  </si>
  <si>
    <t xml:space="preserve">Active Unit:  </t>
  </si>
  <si>
    <t>Region\Period</t>
  </si>
  <si>
    <t>EU Interregional electricity trade - imports</t>
  </si>
  <si>
    <t>EU Interregional electricity trade - exports</t>
  </si>
  <si>
    <t>ENTER regions to include</t>
  </si>
  <si>
    <t>Electrity Generation</t>
  </si>
  <si>
    <r xmlns="http://schemas.openxmlformats.org/spreadsheetml/2006/main">
      <t>CO</t>
    </r>
    <r xmlns="http://schemas.openxmlformats.org/spreadsheetml/2006/main">
      <rPr>
        <b/>
        <vertAlign val="subscript"/>
        <sz val="11"/>
        <color indexed="10"/>
        <rFont val="Calibri"/>
        <family val="2"/>
      </rPr>
      <t xml:space="preserve">2 </t>
    </r>
    <r xmlns="http://schemas.openxmlformats.org/spreadsheetml/2006/main">
      <rPr>
        <b/>
        <sz val="11"/>
        <color indexed="10"/>
        <rFont val="Calibri"/>
        <family val="2"/>
      </rPr>
      <t>intensity of electricity (gCO2/kWh)</t>
    </r>
  </si>
  <si>
    <t>Electric Capacity additions</t>
  </si>
  <si>
    <t>Annual investment costs</t>
  </si>
  <si>
    <t>Alcohols</t>
  </si>
  <si>
    <t>VAR_Fin</t>
  </si>
  <si>
    <t>Total (net CCS, sinks and trading)</t>
  </si>
  <si>
    <t>Primary Energy Consumption</t>
  </si>
  <si>
    <t>Biofuels- net Import</t>
  </si>
  <si>
    <t>c_A4a</t>
  </si>
  <si>
    <t>Trade-IMPORT</t>
  </si>
  <si>
    <t>Biocrops</t>
  </si>
  <si>
    <t>BIOCRP</t>
  </si>
  <si>
    <t>Solid Biomass</t>
  </si>
  <si>
    <t>BIOSLD</t>
  </si>
  <si>
    <t>BIODST</t>
  </si>
  <si>
    <t>Bio-naptha</t>
  </si>
  <si>
    <t>BIONAP</t>
  </si>
  <si>
    <t>Bio-jet kerosene</t>
  </si>
  <si>
    <t>BIOJTK</t>
  </si>
  <si>
    <t>Bio-kerosene</t>
  </si>
  <si>
    <t>BIOKER</t>
  </si>
  <si>
    <t>DMYNUC</t>
  </si>
  <si>
    <t>Gas - LNG</t>
  </si>
  <si>
    <t>Gas - pipeline</t>
  </si>
  <si>
    <t>Crude oil</t>
  </si>
  <si>
    <t>OILDST</t>
  </si>
  <si>
    <t>OILGSL</t>
  </si>
  <si>
    <t>OILHFO</t>
  </si>
  <si>
    <t>Naptha</t>
  </si>
  <si>
    <t>OILNAP</t>
  </si>
  <si>
    <t>C_A4b</t>
  </si>
  <si>
    <t>TRADE-IN-EXPORT</t>
  </si>
  <si>
    <t>Solid biomass</t>
  </si>
  <si>
    <t>PEV</t>
  </si>
  <si>
    <t>Total fuel use by Transport</t>
  </si>
  <si>
    <t>Vehicle emissions</t>
  </si>
  <si>
    <t>Use of biofuels in liquids hydrocarbons</t>
  </si>
  <si>
    <t>BIO</t>
  </si>
  <si>
    <t>Residential heating (Energy services)</t>
  </si>
  <si>
    <t>ELC</t>
  </si>
  <si>
    <t>Commercial heating (Energy Services)</t>
  </si>
  <si>
    <t>Trade (Includes intra-regional trade)</t>
  </si>
  <si>
    <t>C_A4a</t>
  </si>
  <si>
    <t>Crude oil export</t>
  </si>
  <si>
    <t>Weekdays (WD)</t>
  </si>
  <si>
    <t>Off-peak (OFF)</t>
  </si>
  <si>
    <t>WD-OFF</t>
  </si>
  <si>
    <t>WE-OFF</t>
  </si>
  <si>
    <t>Weekends/Holidays (WE)</t>
  </si>
  <si>
    <t>Mid-peak (MID)</t>
  </si>
  <si>
    <t>WD-MID</t>
  </si>
  <si>
    <t>WE-MID</t>
  </si>
  <si>
    <t>On-peak (ON)</t>
  </si>
  <si>
    <t>WD-ON</t>
  </si>
  <si>
    <t>WE-ON</t>
  </si>
  <si>
    <t>Mid Term Generation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</si>
  <si>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</si>
  <si>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</si>
  <si>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</si>
  <si>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</si>
  <si>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</si>
  <si>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</si>
  <si>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</si>
  <si>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</si>
  <si>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</si>
  <si>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</si>
  <si>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</si>
  <si>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</si>
  <si>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</si>
  <si>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</si>
  <si>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Electricity price</t>
  </si>
  <si>
    <t>Population in millions</t>
  </si>
  <si>
    <t>World</t>
  </si>
  <si>
    <t>in millions</t>
  </si>
  <si>
    <t>POP</t>
  </si>
  <si>
    <t>Discount rate</t>
  </si>
  <si>
    <t>Table Name: C_A11RH</t>
  </si>
  <si>
    <t>Region</t>
  </si>
  <si>
    <t>Table Name: C_A11CH</t>
  </si>
  <si>
    <t>Table Name: C_A10b</t>
  </si>
  <si>
    <t>ProcessSet</t>
  </si>
  <si>
    <t>CommoditySet\Period</t>
  </si>
  <si>
    <t>Table Name: C_A10a</t>
  </si>
  <si>
    <t>Table Name: C_A09a</t>
  </si>
  <si>
    <t>Attribute\Period</t>
  </si>
  <si>
    <t>Reg_ACost</t>
  </si>
  <si>
    <t>Table Name: C_A08a</t>
  </si>
  <si>
    <t>Commodity\Period</t>
  </si>
  <si>
    <t>TRB</t>
  </si>
  <si>
    <t>TRM</t>
  </si>
  <si>
    <t>TRE</t>
  </si>
  <si>
    <t>TRW</t>
  </si>
  <si>
    <t>Table Name: C_A08b</t>
  </si>
  <si>
    <t>Table Name: C_A08c</t>
  </si>
  <si>
    <t>Commodity</t>
  </si>
  <si>
    <t>Table Name: C_A08d</t>
  </si>
  <si>
    <t>TRNSP - 2 WHELER</t>
  </si>
  <si>
    <t>TRNSP - 3 WHELER</t>
  </si>
  <si>
    <t>TRNSP - BUS</t>
  </si>
  <si>
    <t>Table Name: C_A07b</t>
  </si>
  <si>
    <t>Table Name: C_A07a</t>
  </si>
  <si>
    <t>Table Name: ~~C_A06b</t>
  </si>
  <si>
    <t>VAR_FOut</t>
  </si>
  <si>
    <t>Table Name: C_A02a</t>
  </si>
  <si>
    <t>MINING ALCOHOLS</t>
  </si>
  <si>
    <t>Table Name: C_A02b</t>
  </si>
  <si>
    <t>Table Name: C_A02c</t>
  </si>
  <si>
    <t>Table Name: C_A03a</t>
  </si>
  <si>
    <t>Table Name: C_A02x</t>
  </si>
  <si>
    <t>Table Name: C_A01e</t>
  </si>
  <si>
    <t>Attribute</t>
  </si>
  <si>
    <t>UserConstraint\Period</t>
  </si>
  <si>
    <t>LUMPINV</t>
  </si>
  <si>
    <t>-</t>
  </si>
  <si>
    <t>Table Name: C_A01d</t>
  </si>
  <si>
    <t>Active Unit: GW</t>
  </si>
  <si>
    <t>VARIABLES</t>
  </si>
  <si>
    <t>Scenario name</t>
  </si>
  <si>
    <t>Global results</t>
  </si>
  <si>
    <t>Regions</t>
  </si>
  <si>
    <t>B3</t>
  </si>
  <si>
    <t>Primary Energy</t>
  </si>
  <si>
    <t>Production</t>
  </si>
  <si>
    <t>Imports/Exports</t>
  </si>
  <si>
    <t>Final Energy Consumption</t>
  </si>
  <si>
    <t>By fuel</t>
  </si>
  <si>
    <t>By sector</t>
  </si>
  <si>
    <t>Generation</t>
  </si>
  <si>
    <t>CO2 intensity</t>
  </si>
  <si>
    <t>Cell B27</t>
  </si>
  <si>
    <t>Consumption by sector</t>
  </si>
  <si>
    <t>Capacity</t>
  </si>
  <si>
    <t>Emissiones</t>
  </si>
  <si>
    <t>CO2 emissions by sector</t>
  </si>
  <si>
    <t>Non-CO2 emissions by sector</t>
  </si>
  <si>
    <t>CO2 emissions by region</t>
  </si>
  <si>
    <t>GHG emissions by region</t>
  </si>
  <si>
    <t>System costs</t>
  </si>
  <si>
    <t>Fuel consumption by technology</t>
  </si>
  <si>
    <t>Table Name: C_A01a</t>
  </si>
  <si>
    <t>Table Name: C_A01b</t>
  </si>
  <si>
    <t>Table Name: C_A01c</t>
  </si>
  <si>
    <t>Table Name: C_A03b</t>
  </si>
  <si>
    <t>Table Name: C_A03c</t>
  </si>
  <si>
    <t>Table Name: C_A03d</t>
  </si>
  <si>
    <t>Table Name: C_A04a</t>
  </si>
  <si>
    <t>OILKER</t>
  </si>
  <si>
    <t>OILLPG</t>
  </si>
  <si>
    <t>OILNGL</t>
  </si>
  <si>
    <t>Table Name: C_A04b</t>
  </si>
  <si>
    <t>Table Name: C_A04c</t>
  </si>
  <si>
    <t>Table Name: C_A06a</t>
  </si>
  <si>
    <t>Table Name: C_A03k</t>
  </si>
  <si>
    <t>SNKINDCO2</t>
  </si>
  <si>
    <t>Table Name: C_A03j</t>
  </si>
  <si>
    <t>Table Name: C_A03i</t>
  </si>
  <si>
    <t>Table Name: C_A03e</t>
  </si>
  <si>
    <t>Table Name: C_A03f</t>
  </si>
  <si>
    <t>Table Name: C_A03g</t>
  </si>
  <si>
    <t>Table Name: C_A03h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</si>
</sst>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71" formatCode="_-* #,##0.00_-;\-* #,##0.00_-;_-* &quot;-&quot;??_-;_-@_-"/>
    <numFmt numFmtId="172" formatCode="0.0"/>
    <numFmt numFmtId="173" formatCode="_-* #,##0.0_-;\-* #,##0.0_-;_-* &quot;-&quot;??_-;_-@_-"/>
    <numFmt numFmtId="174" formatCode="_-* #,##0_-;\-* #,##0_-;_-* &quot;-&quot;??_-;_-@_-"/>
    <numFmt numFmtId="177" formatCode="0.0000"/>
    <numFmt numFmtId="184" formatCode="#,##0.00_ ;\-#,##0.00\ "/>
    <numFmt numFmtId="185" formatCode="0.0%"/>
    <numFmt numFmtId="187" formatCode="#,##0_ ;\-#,##0\ "/>
    <numFmt numFmtId="188" formatCode="#,##0.0_ ;\-#,##0.0\ "/>
    <numFmt numFmtId="189" formatCode="#,##0.0"/>
    <numFmt numFmtId="193" formatCode="#,##0.000_ ;\-#,##0.000\ "/>
    <numFmt numFmtId="199" formatCode="_([$€]* #,##0.00_);_([$€]* \(#,##0.00\);_([$€]* &quot;-&quot;??_);_(@_)"/>
  </numFmts>
  <fonts count="3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"/>
      <family val="3"/>
    </font>
    <font>
      <u/>
      <sz val="12"/>
      <color indexed="20"/>
      <name val="宋体"/>
    </font>
    <font>
      <sz val="11"/>
      <name val="Arial"/>
      <family val="2"/>
    </font>
    <font>
      <b/>
      <sz val="11"/>
      <color indexed="50"/>
      <name val="Calibri"/>
      <family val="2"/>
    </font>
    <font>
      <b/>
      <sz val="10"/>
      <color indexed="50"/>
      <name val="Arial"/>
      <family val="2"/>
    </font>
    <font>
      <b/>
      <sz val="11"/>
      <color indexed="17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8"/>
      <color theme="10"/>
      <name val="Arial"/>
      <family val="2"/>
    </font>
    <font>
      <sz val="11"/>
      <color rgb="FF000000"/>
      <name val="Calibri"/>
      <family val="2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1"/>
      <color rgb="FFB2271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theme="0" tint="-0.14999847407452621"/>
      </patternFill>
    </fill>
    <fill>
      <patternFill patternType="solid">
        <fgColor rgb="FFFFFF00"/>
        <bgColor theme="1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4506668294322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theme="1"/>
      </left>
      <right style="thin">
        <color theme="1"/>
      </right>
      <top/>
      <bottom style="medium">
        <color auto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/>
      <bottom/>
      <diagonal/>
    </border>
    <border>
      <left style="thin">
        <color auto="1"/>
      </left>
      <right style="thin">
        <color theme="1"/>
      </right>
      <top style="thin">
        <color theme="1"/>
      </top>
      <bottom style="medium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/>
      <bottom style="double">
        <color auto="1"/>
      </bottom>
      <diagonal/>
    </border>
    <border>
      <left/>
      <right style="thin">
        <color theme="1"/>
      </right>
      <top style="thin">
        <color auto="1"/>
      </top>
      <bottom style="medium">
        <color theme="1"/>
      </bottom>
      <diagonal/>
    </border>
  </borders>
  <cellStyleXfs count="47">
    <xf numFmtId="0" fontId="0" fillId="0" borderId="0"/>
    <xf numFmtId="171" fontId="10" fillId="0" borderId="0"/>
    <xf numFmtId="171" fontId="2" fillId="0" borderId="0"/>
    <xf numFmtId="171" fontId="2" fillId="0" borderId="0"/>
    <xf numFmtId="199" fontId="1" fillId="0" borderId="0"/>
    <xf numFmtId="0" fontId="12" fillId="0" borderId="0">
      <alignment vertical="top"/>
      <protection locked="0"/>
    </xf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3" fillId="0" borderId="0"/>
    <xf numFmtId="9" fontId="10" fillId="0" borderId="0"/>
    <xf numFmtId="9" fontId="10" fillId="0" borderId="0"/>
    <xf numFmtId="9" fontId="1" fillId="0" borderId="0"/>
    <xf numFmtId="9" fontId="10" fillId="0" borderId="0"/>
    <xf numFmtId="9" fontId="2" fillId="0" borderId="0"/>
    <xf numFmtId="9" fontId="1" fillId="0" borderId="0"/>
    <xf numFmtId="9" fontId="1" fillId="0" borderId="0"/>
    <xf numFmtId="9" fontId="9" fillId="0" borderId="0"/>
    <xf numFmtId="9" fontId="1" fillId="0" borderId="0"/>
    <xf numFmtId="0" fontId="1" fillId="0" borderId="0"/>
    <xf numFmtId="0" fontId="4" fillId="0" borderId="0">
      <alignment vertical="center"/>
    </xf>
  </cellStyleXfs>
  <cellXfs count="451">
    <xf numFmtId="0" applyNumberFormat="1" fontId="0" applyFont="1" fillId="0" applyFill="1" borderId="0" applyBorder="1" xfId="0"/>
    <xf numFmtId="171" applyNumberFormat="1" fontId="10" applyFont="1" fillId="0" applyFill="1" borderId="0" applyBorder="1" xfId="1"/>
    <xf numFmtId="171" applyNumberFormat="1" fontId="2" applyFont="1" fillId="0" applyFill="1" borderId="0" applyBorder="1" xfId="2"/>
    <xf numFmtId="171" applyNumberFormat="1" fontId="2" applyFont="1" fillId="0" applyFill="1" borderId="0" applyBorder="1" xfId="3"/>
    <xf numFmtId="199" applyNumberFormat="1" fontId="1" applyFont="1" fillId="0" applyFill="1" borderId="0" applyBorder="1" xfId="4"/>
    <xf numFmtId="0" applyNumberFormat="1" fontId="12" applyFont="1" fillId="0" applyFill="1" borderId="0" applyBorder="1" xfId="5">
      <alignment vertical="top"/>
      <protection locked="0"/>
    </xf>
    <xf numFmtId="0" applyNumberFormat="1" fontId="1" applyFont="1" fillId="0" applyFill="1" borderId="0" applyBorder="1" xfId="6"/>
    <xf numFmtId="0" applyNumberFormat="1" fontId="5" applyFont="1" fillId="0" applyFill="1" borderId="0" applyBorder="1" xfId="7"/>
    <xf numFmtId="0" applyNumberFormat="1" fontId="1" applyFont="1" fillId="0" applyFill="1" borderId="0" applyBorder="1" xfId="8"/>
    <xf numFmtId="0" applyNumberFormat="1" fontId="1" applyFont="1" fillId="0" applyFill="1" borderId="0" applyBorder="1" xfId="9"/>
    <xf numFmtId="0" applyNumberFormat="1" fontId="1" applyFont="1" fillId="0" applyFill="1" borderId="0" applyBorder="1" xfId="10"/>
    <xf numFmtId="0" applyNumberFormat="1" fontId="9" applyFont="1" fillId="0" applyFill="1" borderId="0" applyBorder="1" xfId="11"/>
    <xf numFmtId="0" applyNumberFormat="1" fontId="1" applyFont="1" fillId="0" applyFill="1" borderId="0" applyBorder="1" xfId="12"/>
    <xf numFmtId="0" applyNumberFormat="1" fontId="11" applyFont="1" fillId="0" applyFill="1" borderId="0" applyBorder="1" xfId="13"/>
    <xf numFmtId="0" applyNumberFormat="1" fontId="1" applyFont="1" fillId="0" applyFill="1" borderId="0" applyBorder="1" xfId="14"/>
    <xf numFmtId="0" applyNumberFormat="1" fontId="10" applyFont="1" fillId="0" applyFill="1" borderId="0" applyBorder="1" xfId="15"/>
    <xf numFmtId="0" applyNumberFormat="1" fontId="1" applyFont="1" fillId="0" applyFill="1" borderId="0" applyBorder="1" xfId="16"/>
    <xf numFmtId="0" applyNumberFormat="1" fontId="1" applyFont="1" fillId="0" applyFill="1" borderId="0" applyBorder="1" xfId="17"/>
    <xf numFmtId="0" applyNumberFormat="1" fontId="1" applyFont="1" fillId="0" applyFill="1" borderId="0" applyBorder="1" xfId="18"/>
    <xf numFmtId="0" applyNumberFormat="1" fontId="1" applyFont="1" fillId="0" applyFill="1" borderId="0" applyBorder="1" xfId="19"/>
    <xf numFmtId="0" applyNumberFormat="1" fontId="13" applyFont="1" fillId="0" applyFill="1" borderId="0" applyBorder="1" xfId="20"/>
    <xf numFmtId="0" applyNumberFormat="1" fontId="1" applyFont="1" fillId="0" applyFill="1" borderId="0" applyBorder="1" xfId="21"/>
    <xf numFmtId="0" applyNumberFormat="1" fontId="1" applyFont="1" fillId="0" applyFill="1" borderId="0" applyBorder="1" xfId="22"/>
    <xf numFmtId="0" applyNumberFormat="1" fontId="1" applyFont="1" fillId="0" applyFill="1" borderId="0" applyBorder="1" xfId="23"/>
    <xf numFmtId="0" applyNumberFormat="1" fontId="1" applyFont="1" fillId="0" applyFill="1" borderId="0" applyBorder="1" xfId="24"/>
    <xf numFmtId="0" applyNumberFormat="1" fontId="10" applyFont="1" fillId="0" applyFill="1" borderId="0" applyBorder="1" xfId="25"/>
    <xf numFmtId="0" applyNumberFormat="1" fontId="10" applyFont="1" fillId="0" applyFill="1" borderId="0" applyBorder="1" xfId="26"/>
    <xf numFmtId="0" applyNumberFormat="1" fontId="13" applyFont="1" fillId="0" applyFill="1" borderId="0" applyBorder="1" xfId="27"/>
    <xf numFmtId="0" applyNumberFormat="1" fontId="10" applyFont="1" fillId="0" applyFill="1" borderId="0" applyBorder="1" xfId="28"/>
    <xf numFmtId="0" applyNumberFormat="1" fontId="10" applyFont="1" fillId="0" applyFill="1" borderId="0" applyBorder="1" xfId="29"/>
    <xf numFmtId="0" applyNumberFormat="1" fontId="10" applyFont="1" fillId="0" applyFill="1" borderId="0" applyBorder="1" xfId="30"/>
    <xf numFmtId="0" applyNumberFormat="1" fontId="10" applyFont="1" fillId="0" applyFill="1" borderId="0" applyBorder="1" xfId="31"/>
    <xf numFmtId="0" applyNumberFormat="1" fontId="10" applyFont="1" fillId="0" applyFill="1" borderId="0" applyBorder="1" xfId="32"/>
    <xf numFmtId="0" applyNumberFormat="1" fontId="10" applyFont="1" fillId="0" applyFill="1" borderId="0" applyBorder="1" xfId="33"/>
    <xf numFmtId="0" applyNumberFormat="1" fontId="14" applyFont="1" fillId="0" applyFill="1" borderId="0" applyBorder="1" xfId="34"/>
    <xf numFmtId="0" applyNumberFormat="1" fontId="3" applyFont="1" fillId="0" applyFill="1" borderId="0" applyBorder="1" xfId="35"/>
    <xf numFmtId="9" applyNumberFormat="1" fontId="10" applyFont="1" fillId="0" applyFill="1" borderId="0" applyBorder="1" xfId="36"/>
    <xf numFmtId="9" applyNumberFormat="1" fontId="10" applyFont="1" fillId="0" applyFill="1" borderId="0" applyBorder="1" xfId="37"/>
    <xf numFmtId="9" applyNumberFormat="1" fontId="1" applyFont="1" fillId="0" applyFill="1" borderId="0" applyBorder="1" xfId="38"/>
    <xf numFmtId="9" applyNumberFormat="1" fontId="10" applyFont="1" fillId="0" applyFill="1" borderId="0" applyBorder="1" xfId="39"/>
    <xf numFmtId="9" applyNumberFormat="1" fontId="2" applyFont="1" fillId="0" applyFill="1" borderId="0" applyBorder="1" xfId="40"/>
    <xf numFmtId="9" applyNumberFormat="1" fontId="1" applyFont="1" fillId="0" applyFill="1" borderId="0" applyBorder="1" xfId="41"/>
    <xf numFmtId="9" applyNumberFormat="1" fontId="1" applyFont="1" fillId="0" applyFill="1" borderId="0" applyBorder="1" xfId="42"/>
    <xf numFmtId="9" applyNumberFormat="1" fontId="9" applyFont="1" fillId="0" applyFill="1" borderId="0" applyBorder="1" xfId="43"/>
    <xf numFmtId="9" applyNumberFormat="1" fontId="1" applyFont="1" fillId="0" applyFill="1" borderId="0" applyBorder="1" xfId="44"/>
    <xf numFmtId="0" applyNumberFormat="1" fontId="1" applyFont="1" fillId="0" applyFill="1" borderId="0" applyBorder="1" xfId="45"/>
    <xf numFmtId="0" applyNumberFormat="1" fontId="4" applyFont="1" fillId="0" applyFill="1" borderId="0" applyBorder="1" xfId="46">
      <alignment vertical="center"/>
    </xf>
    <xf numFmtId="11" applyNumberFormat="1" fontId="0" applyFont="1" fillId="0" applyFill="1" borderId="0" applyBorder="1" xfId="0"/>
    <xf numFmtId="0" applyNumberFormat="1" fontId="0" applyFont="1" fillId="3" applyFill="1" borderId="0" applyBorder="1" xfId="0"/>
    <xf numFmtId="4" applyNumberFormat="1" fontId="0" applyFont="1" fillId="3" applyFill="1" borderId="0" applyBorder="1" xfId="0"/>
    <xf numFmtId="0" applyNumberFormat="1" fontId="10" applyFont="1" fillId="0" applyFill="1" borderId="0" applyBorder="1" xfId="13"/>
    <xf numFmtId="0" applyNumberFormat="1" fontId="10" applyFont="1" fillId="0" applyFill="1" borderId="0" applyBorder="1" xfId="13"/>
    <xf numFmtId="0" applyNumberFormat="1" fontId="10" applyFont="1" fillId="0" applyFill="1" borderId="0" applyBorder="1" xfId="13" quotePrefix="1"/>
    <xf numFmtId="0" applyNumberFormat="1" fontId="10" applyFont="1" fillId="0" applyFill="1" borderId="0" applyBorder="1" xfId="13"/>
    <xf numFmtId="0" applyNumberFormat="1" fontId="15" applyFont="1" fillId="0" applyFill="1" borderId="0" applyBorder="1" xfId="13"/>
    <xf numFmtId="0" applyNumberFormat="1" fontId="0" applyFont="1" fillId="0" applyFill="1" borderId="0" applyBorder="1" xfId="0"/>
    <xf numFmtId="4" applyNumberFormat="1" fontId="0" applyFont="1" fillId="0" applyFill="1" borderId="0" applyBorder="1" xfId="0"/>
    <xf numFmtId="0" applyNumberFormat="1" fontId="16" applyFont="1" fillId="0" applyFill="1" borderId="0" applyBorder="1" xfId="0"/>
    <xf numFmtId="0" applyNumberFormat="1" fontId="16" applyFont="1" fillId="0" applyFill="1" borderId="0" applyBorder="1" xfId="0"/>
    <xf numFmtId="0" applyNumberFormat="1" fontId="0" applyFont="1" fillId="0" applyFill="1" borderId="0" applyBorder="1" xfId="0"/>
    <xf numFmtId="0" applyNumberFormat="1" fontId="0" applyFont="1" fillId="0" applyFill="1" borderId="0" applyBorder="1" xfId="0"/>
    <xf numFmtId="174" applyNumberFormat="1" fontId="0" applyFont="1" fillId="0" applyFill="1" borderId="0" applyBorder="1" xfId="0"/>
    <xf numFmtId="1" applyNumberFormat="1" fontId="0" applyFont="1" fillId="0" applyFill="1" borderId="0" applyBorder="1" xfId="0"/>
    <xf numFmtId="0" applyNumberFormat="1" fontId="0" applyFont="1" fillId="0" applyFill="1" borderId="0" applyBorder="1" xfId="0"/>
    <xf numFmtId="0" applyNumberFormat="1" fontId="0" applyFont="1" fillId="0" applyFill="1" borderId="0" applyBorder="1" xfId="0"/>
    <xf numFmtId="0" applyNumberFormat="1" fontId="17" applyFont="1" fillId="0" applyFill="1" borderId="0" applyBorder="1" xfId="0"/>
    <xf numFmtId="0" applyNumberFormat="1" fontId="16" applyFont="1" fillId="0" applyFill="1" borderId="0" applyBorder="1" xfId="0">
      <alignment horizontal="left"/>
    </xf>
    <xf numFmtId="0" applyNumberFormat="1" fontId="18" applyFont="1" fillId="0" applyFill="1" borderId="0" applyBorder="1" xfId="0"/>
    <xf numFmtId="174" applyNumberFormat="1" fontId="16" applyFont="1" fillId="0" applyFill="1" borderId="0" applyBorder="1" xfId="1"/>
    <xf numFmtId="0" applyNumberFormat="1" fontId="18" applyFont="1" fillId="0" applyFill="1" borderId="0" applyBorder="1" xfId="0"/>
    <xf numFmtId="172" applyNumberFormat="1" fontId="0" applyFont="1" fillId="0" applyFill="1" borderId="0" applyBorder="1" xfId="0"/>
    <xf numFmtId="3" applyNumberFormat="1" fontId="0" applyFont="1" fillId="0" applyFill="1" borderId="0" applyBorder="1" xfId="0"/>
    <xf numFmtId="174" applyNumberFormat="1" fontId="10" applyFont="1" fillId="0" applyFill="1" borderId="0" applyBorder="1" xfId="1"/>
    <xf numFmtId="184" applyNumberFormat="1" fontId="10" applyFont="1" fillId="0" applyFill="1" borderId="0" applyBorder="1" xfId="1"/>
    <xf numFmtId="0" applyNumberFormat="1" fontId="19" applyFont="1" fillId="0" applyFill="1" borderId="0" applyBorder="1" xfId="0"/>
    <xf numFmtId="0" applyNumberFormat="1" fontId="19" applyFont="1" fillId="0" applyFill="1" borderId="0" applyBorder="1" xfId="0"/>
    <xf numFmtId="0" applyNumberFormat="1" fontId="20" applyFont="1" fillId="0" applyFill="1" borderId="0" applyBorder="1" xfId="0"/>
    <xf numFmtId="0" applyNumberFormat="1" fontId="21" applyFont="1" fillId="4" applyFill="1" borderId="16" applyBorder="1" xfId="0"/>
    <xf numFmtId="0" applyNumberFormat="1" fontId="16" applyFont="1" fillId="5" applyFill="1" borderId="17" applyBorder="1" xfId="0"/>
    <xf numFmtId="0" applyNumberFormat="1" fontId="16" applyFont="1" fillId="0" applyFill="1" borderId="17" applyBorder="1" xfId="0"/>
    <xf numFmtId="0" applyNumberFormat="1" fontId="0" applyFont="1" fillId="0" applyFill="1" borderId="17" applyBorder="1" xfId="0"/>
    <xf numFmtId="0" applyNumberFormat="1" fontId="0" applyFont="1" fillId="5" applyFill="1" borderId="17" applyBorder="1" xfId="0"/>
    <xf numFmtId="1" applyNumberFormat="1" fontId="0" applyFont="1" fillId="0" applyFill="1" borderId="0" applyBorder="1" xfId="0"/>
    <xf numFmtId="0" applyNumberFormat="1" fontId="0" applyFont="1" fillId="6" applyFill="1" borderId="17" applyBorder="1" xfId="0"/>
    <xf numFmtId="0" applyNumberFormat="1" fontId="18" applyFont="1" fillId="0" applyFill="1" borderId="0" applyBorder="1" xfId="0"/>
    <xf numFmtId="0" applyNumberFormat="1" fontId="16" applyFont="1" fillId="0" applyFill="1" borderId="17" applyBorder="1" xfId="0"/>
    <xf numFmtId="0" applyNumberFormat="1" fontId="0" applyFont="1" fillId="6" applyFill="1" borderId="18" applyBorder="1" xfId="0"/>
    <xf numFmtId="0" applyNumberFormat="1" fontId="16" applyFont="1" fillId="0" applyFill="1" borderId="19" applyBorder="1" xfId="0"/>
    <xf numFmtId="0" applyNumberFormat="1" fontId="16" applyFont="1" fillId="6" applyFill="1" borderId="20" applyBorder="1" xfId="0"/>
    <xf numFmtId="174" applyNumberFormat="1" fontId="10" applyFont="1" fillId="0" applyFill="1" borderId="0" applyBorder="1" xfId="1"/>
    <xf numFmtId="172" applyNumberFormat="1" fontId="0" applyFont="1" fillId="5" applyFill="1" borderId="21" applyBorder="1" xfId="0"/>
    <xf numFmtId="0" applyNumberFormat="1" fontId="22" applyFont="1" fillId="0" applyFill="1" borderId="17" applyBorder="1" xfId="0"/>
    <xf numFmtId="172" applyNumberFormat="1" fontId="22" applyFont="1" fillId="0" applyFill="1" borderId="21" applyBorder="1" xfId="0"/>
    <xf numFmtId="0" applyNumberFormat="1" fontId="0" applyFont="1" fillId="5" applyFill="1" borderId="22" applyBorder="1" xfId="0"/>
    <xf numFmtId="172" applyNumberFormat="1" fontId="0" applyFont="1" fillId="5" applyFill="1" borderId="23" applyBorder="1" xfId="0"/>
    <xf numFmtId="0" applyNumberFormat="1" fontId="16" applyFont="1" fillId="0" applyFill="1" borderId="20" applyBorder="1" xfId="0"/>
    <xf numFmtId="172" applyNumberFormat="1" fontId="16" applyFont="1" fillId="0" applyFill="1" borderId="24" applyBorder="1" xfId="0"/>
    <xf numFmtId="0" applyNumberFormat="1" fontId="23" applyFont="1" fillId="0" applyFill="1" borderId="0" applyBorder="1" xfId="0"/>
    <xf numFmtId="173" applyNumberFormat="1" fontId="23" applyFont="1" fillId="0" applyFill="1" borderId="0" applyBorder="1" xfId="1"/>
    <xf numFmtId="0" applyNumberFormat="1" fontId="21" applyFont="1" fillId="4" applyFill="1" borderId="25" applyBorder="1" xfId="0"/>
    <xf numFmtId="174" applyNumberFormat="1" fontId="10" applyFont="1" fillId="5" applyFill="1" borderId="26" applyBorder="1" xfId="1"/>
    <xf numFmtId="174" applyNumberFormat="1" fontId="10" applyFont="1" fillId="0" applyFill="1" borderId="26" applyBorder="1" xfId="1"/>
    <xf numFmtId="174" applyNumberFormat="1" fontId="10" applyFont="1" fillId="0" applyFill="1" borderId="27" applyBorder="1" xfId="1"/>
    <xf numFmtId="1" applyNumberFormat="1" fontId="16" applyFont="1" fillId="5" applyFill="1" borderId="28" applyBorder="1" xfId="0"/>
    <xf numFmtId="174" applyNumberFormat="1" fontId="16" applyFont="1" fillId="5" applyFill="1" borderId="24" applyBorder="1" xfId="1"/>
    <xf numFmtId="173" applyNumberFormat="1" fontId="10" applyFont="1" fillId="5" applyFill="1" borderId="26" applyBorder="1" xfId="1"/>
    <xf numFmtId="173" applyNumberFormat="1" fontId="10" applyFont="1" fillId="0" applyFill="1" borderId="26" applyBorder="1" xfId="1"/>
    <xf numFmtId="174" applyNumberFormat="1" fontId="0" applyFont="1" fillId="0" applyFill="1" borderId="0" applyBorder="1" xfId="0"/>
    <xf numFmtId="1" applyNumberFormat="1" fontId="16" applyFont="1" fillId="6" applyFill="1" borderId="29" applyBorder="1" xfId="0"/>
    <xf numFmtId="1" applyNumberFormat="1" fontId="21" applyFont="1" fillId="7" applyFill="1" borderId="30" applyBorder="1" xfId="0"/>
    <xf numFmtId="184" applyNumberFormat="1" fontId="0" applyFont="1" fillId="0" applyFill="1" borderId="0" applyBorder="1" xfId="0"/>
    <xf numFmtId="1" applyNumberFormat="1" fontId="16" applyFont="1" fillId="0" applyFill="1" borderId="0" applyBorder="1" xfId="0"/>
    <xf numFmtId="0" applyNumberFormat="1" fontId="21" applyFont="1" fillId="4" applyFill="1" borderId="31" applyBorder="1" xfId="0"/>
    <xf numFmtId="0" applyNumberFormat="1" fontId="16" applyFont="1" fillId="6" applyFill="1" borderId="19" applyBorder="1" xfId="0"/>
    <xf numFmtId="0" applyNumberFormat="1" fontId="16" applyFont="1" fillId="0" applyFill="1" borderId="20" applyBorder="1" xfId="0"/>
    <xf numFmtId="0" applyNumberFormat="1" fontId="21" applyFont="1" fillId="4" applyFill="1" borderId="1" applyBorder="1" xfId="0">
      <alignment horizontal="left"/>
    </xf>
    <xf numFmtId="0" applyNumberFormat="1" fontId="16" applyFont="1" fillId="6" applyFill="1" borderId="1" applyBorder="1" xfId="0"/>
    <xf numFmtId="174" applyNumberFormat="1" fontId="10" applyFont="1" fillId="6" applyFill="1" borderId="1" applyBorder="1" xfId="1"/>
    <xf numFmtId="0" applyNumberFormat="1" fontId="16" applyFont="1" fillId="0" applyFill="1" borderId="1" applyBorder="1" xfId="0"/>
    <xf numFmtId="0" applyNumberFormat="1" fontId="0" applyFont="1" fillId="0" applyFill="1" borderId="1" applyBorder="1" xfId="0"/>
    <xf numFmtId="0" applyNumberFormat="1" fontId="0" applyFont="1" fillId="6" applyFill="1" borderId="1" applyBorder="1" xfId="0"/>
    <xf numFmtId="0" applyNumberFormat="1" fontId="21" applyFont="1" fillId="4" applyFill="1" borderId="1" applyBorder="1" xfId="0"/>
    <xf numFmtId="0" applyNumberFormat="1" fontId="16" applyFont="1" fillId="5" applyFill="1" borderId="1" applyBorder="1" xfId="0"/>
    <xf numFmtId="174" applyNumberFormat="1" fontId="10" applyFont="1" fillId="5" applyFill="1" borderId="1" applyBorder="1" xfId="1"/>
    <xf numFmtId="174" applyNumberFormat="1" fontId="10" applyFont="1" fillId="0" applyFill="1" borderId="1" applyBorder="1" xfId="1"/>
    <xf numFmtId="0" applyNumberFormat="1" fontId="0" applyFont="1" fillId="5" applyFill="1" borderId="1" applyBorder="1" xfId="0"/>
    <xf numFmtId="184" applyNumberFormat="1" fontId="10" applyFont="1" fillId="0" applyFill="1" borderId="1" applyBorder="1" xfId="1"/>
    <xf numFmtId="1" applyNumberFormat="1" fontId="0" applyFont="1" fillId="0" applyFill="1" borderId="0" applyBorder="1" xfId="0"/>
    <xf numFmtId="174" applyNumberFormat="1" fontId="10" applyFont="1" fillId="0" applyFill="1" borderId="0" applyBorder="1" xfId="1"/>
    <xf numFmtId="187" applyNumberFormat="1" fontId="10" applyFont="1" fillId="5" applyFill="1" borderId="26" applyBorder="1" xfId="1"/>
    <xf numFmtId="187" applyNumberFormat="1" fontId="10" applyFont="1" fillId="6" applyFill="1" borderId="26" applyBorder="1" xfId="1"/>
    <xf numFmtId="172" applyNumberFormat="1" fontId="10" applyFont="1" fillId="5" applyFill="1" borderId="26" applyBorder="1" xfId="1"/>
    <xf numFmtId="172" applyNumberFormat="1" fontId="10" applyFont="1" fillId="0" applyFill="1" borderId="26" applyBorder="1" xfId="1"/>
    <xf numFmtId="188" applyNumberFormat="1" fontId="10" applyFont="1" fillId="5" applyFill="1" borderId="26" applyBorder="1" xfId="1"/>
    <xf numFmtId="188" applyNumberFormat="1" fontId="10" applyFont="1" fillId="0" applyFill="1" borderId="26" applyBorder="1" xfId="1"/>
    <xf numFmtId="188" applyNumberFormat="1" fontId="16" applyFont="1" fillId="5" applyFill="1" borderId="24" applyBorder="1" xfId="1"/>
    <xf numFmtId="3" applyNumberFormat="1" fontId="10" applyFont="1" fillId="5" applyFill="1" borderId="1" applyBorder="1" xfId="1"/>
    <xf numFmtId="3" applyNumberFormat="1" fontId="10" applyFont="1" fillId="0" applyFill="1" borderId="1" applyBorder="1" xfId="1"/>
    <xf numFmtId="184" applyNumberFormat="1" fontId="10" applyFont="1" fillId="0" applyFill="1" borderId="1" applyBorder="1" xfId="1"/>
    <xf numFmtId="1" applyNumberFormat="1" fontId="0" applyFont="1" fillId="0" applyFill="1" borderId="1" applyBorder="1" xfId="0"/>
    <xf numFmtId="9" applyNumberFormat="1" fontId="0" applyFont="1" fillId="6" applyFill="1" borderId="1" applyBorder="1" xfId="0"/>
    <xf numFmtId="1" applyNumberFormat="1" fontId="10" applyFont="1" fillId="0" applyFill="1" borderId="1" applyBorder="1" xfId="1"/>
    <xf numFmtId="172" applyNumberFormat="1" fontId="16" applyFont="1" fillId="6" applyFill="1" borderId="1" applyBorder="1" xfId="0"/>
    <xf numFmtId="172" applyNumberFormat="1" fontId="0" applyFont="1" fillId="6" applyFill="1" borderId="1" applyBorder="1" xfId="0"/>
    <xf numFmtId="172" applyNumberFormat="1" fontId="0" applyFont="1" fillId="0" applyFill="1" borderId="1" applyBorder="1" xfId="0"/>
    <xf numFmtId="189" applyNumberFormat="1" fontId="0" applyFont="1" fillId="6" applyFill="1" borderId="1" applyBorder="1" xfId="0"/>
    <xf numFmtId="184" applyNumberFormat="1" fontId="10" applyFont="1" fillId="6" applyFill="1" borderId="1" applyBorder="1" xfId="1"/>
    <xf numFmtId="187" applyNumberFormat="1" fontId="10" applyFont="1" fillId="6" applyFill="1" borderId="1" applyBorder="1" xfId="1"/>
    <xf numFmtId="187" applyNumberFormat="1" fontId="10" applyFont="1" fillId="0" applyFill="1" borderId="1" applyBorder="1" xfId="1"/>
    <xf numFmtId="0" applyNumberFormat="1" fontId="16" applyFont="1" fillId="5" applyFill="1" borderId="2" applyBorder="1" xfId="0"/>
    <xf numFmtId="174" applyNumberFormat="1" fontId="16" applyFont="1" fillId="5" applyFill="1" borderId="2" applyBorder="1" xfId="1"/>
    <xf numFmtId="0" applyNumberFormat="1" fontId="16" applyFont="1" fillId="6" applyFill="1" borderId="2" applyBorder="1" xfId="0"/>
    <xf numFmtId="174" applyNumberFormat="1" fontId="16" applyFont="1" fillId="6" applyFill="1" borderId="2" applyBorder="1" xfId="1"/>
    <xf numFmtId="3" applyNumberFormat="1" fontId="16" applyFont="1" fillId="5" applyFill="1" borderId="2" applyBorder="1" xfId="1"/>
    <xf numFmtId="0" applyNumberFormat="1" fontId="16" applyFont="1" fillId="0" applyFill="1" borderId="2" applyBorder="1" xfId="0"/>
    <xf numFmtId="174" applyNumberFormat="1" fontId="16" applyFont="1" fillId="0" applyFill="1" borderId="2" applyBorder="1" xfId="1"/>
    <xf numFmtId="0" applyNumberFormat="1" fontId="16" applyFont="1" fillId="0" applyFill="1" borderId="3" applyBorder="1" xfId="0"/>
    <xf numFmtId="174" applyNumberFormat="1" fontId="10" applyFont="1" fillId="0" applyFill="1" borderId="3" applyBorder="1" xfId="1"/>
    <xf numFmtId="0" applyNumberFormat="1" fontId="16" applyFont="1" fillId="6" applyFill="1" borderId="3" applyBorder="1" xfId="0"/>
    <xf numFmtId="174" applyNumberFormat="1" fontId="16" applyFont="1" fillId="0" applyFill="1" borderId="3" applyBorder="1" xfId="1"/>
    <xf numFmtId="172" applyNumberFormat="1" fontId="16" applyFont="1" fillId="0" applyFill="1" borderId="24" applyBorder="1" xfId="1"/>
    <xf numFmtId="1" applyNumberFormat="1" fontId="16" applyFont="1" fillId="5" applyFill="1" borderId="26" applyBorder="1" xfId="0"/>
    <xf numFmtId="1" applyNumberFormat="1" fontId="16" applyFont="1" fillId="0" applyFill="1" borderId="26" applyBorder="1" xfId="0"/>
    <xf numFmtId="1" applyNumberFormat="1" fontId="16" applyFont="1" fillId="0" applyFill="1" borderId="27" applyBorder="1" xfId="0"/>
    <xf numFmtId="1" applyNumberFormat="1" fontId="16" applyFont="1" fillId="0" applyFill="1" borderId="26" applyBorder="1" xfId="0"/>
    <xf numFmtId="1" applyNumberFormat="1" fontId="16" applyFont="1" fillId="5" applyFill="1" borderId="29" applyBorder="1" xfId="0"/>
    <xf numFmtId="173" applyNumberFormat="1" fontId="10" applyFont="1" fillId="5" applyFill="1" borderId="29" applyBorder="1" xfId="1"/>
    <xf numFmtId="172" applyNumberFormat="1" fontId="16" applyFont="1" fillId="5" applyFill="1" borderId="28" applyBorder="1" xfId="0"/>
    <xf numFmtId="1" applyNumberFormat="1" fontId="16" applyFont="1" fillId="0" applyFill="1" borderId="32" applyBorder="1" xfId="0"/>
    <xf numFmtId="173" applyNumberFormat="1" fontId="10" applyFont="1" fillId="0" applyFill="1" borderId="32" applyBorder="1" xfId="1"/>
    <xf numFmtId="172" applyNumberFormat="1" fontId="10" applyFont="1" fillId="5" applyFill="1" borderId="29" applyBorder="1" xfId="1"/>
    <xf numFmtId="172" applyNumberFormat="1" fontId="10" applyFont="1" fillId="0" applyFill="1" borderId="32" applyBorder="1" xfId="1"/>
    <xf numFmtId="1" applyNumberFormat="1" fontId="16" applyFont="1" fillId="0" applyFill="1" borderId="32" applyBorder="1" xfId="0"/>
    <xf numFmtId="174" applyNumberFormat="1" fontId="10" applyFont="1" fillId="5" applyFill="1" borderId="29" applyBorder="1" xfId="1"/>
    <xf numFmtId="174" applyNumberFormat="1" fontId="10" applyFont="1" fillId="0" applyFill="1" borderId="32" applyBorder="1" xfId="1"/>
    <xf numFmtId="1" applyNumberFormat="1" fontId="16" applyFont="1" fillId="6" applyFill="1" borderId="2" applyBorder="1" xfId="0"/>
    <xf numFmtId="187" applyNumberFormat="1" fontId="10" applyFont="1" fillId="6" applyFill="1" borderId="33" applyBorder="1" xfId="1"/>
    <xf numFmtId="3" applyNumberFormat="1" fontId="0" applyFont="1" fillId="6" applyFill="1" borderId="1" applyBorder="1" xfId="0"/>
    <xf numFmtId="3" applyNumberFormat="1" fontId="10" applyFont="1" fillId="5" applyFill="1" borderId="3" applyBorder="1" xfId="1"/>
    <xf numFmtId="3" applyNumberFormat="1" fontId="10" applyFont="1" fillId="6" applyFill="1" borderId="1" applyBorder="1" xfId="1"/>
    <xf numFmtId="3" applyNumberFormat="1" fontId="10" applyFont="1" fillId="6" applyFill="1" borderId="3" applyBorder="1" xfId="1"/>
    <xf numFmtId="3" applyNumberFormat="1" fontId="0" applyFont="1" fillId="6" applyFill="1" borderId="2" applyBorder="1" xfId="0"/>
    <xf numFmtId="0" applyNumberFormat="1" fontId="16" applyFont="1" fillId="0" applyFill="1" borderId="4" applyBorder="1" xfId="0"/>
    <xf numFmtId="3" applyNumberFormat="1" fontId="16" applyFont="1" fillId="0" applyFill="1" borderId="4" applyBorder="1" xfId="1"/>
    <xf numFmtId="3" applyNumberFormat="1" fontId="16" applyFont="1" fillId="0" applyFill="1" borderId="2" applyBorder="1" xfId="1"/>
    <xf numFmtId="0" applyNumberFormat="1" fontId="0" applyFont="1" fillId="6" applyFill="1" borderId="3" applyBorder="1" xfId="0"/>
    <xf numFmtId="172" applyNumberFormat="1" fontId="0" applyFont="1" fillId="6" applyFill="1" borderId="3" applyBorder="1" xfId="0"/>
    <xf numFmtId="172" applyNumberFormat="1" fontId="16" applyFont="1" fillId="6" applyFill="1" borderId="5" applyBorder="1" xfId="0"/>
    <xf numFmtId="172" applyNumberFormat="1" fontId="16" applyFont="1" fillId="0" applyFill="1" borderId="0" applyBorder="1" xfId="0"/>
    <xf numFmtId="189" applyNumberFormat="1" fontId="16" applyFont="1" fillId="0" applyFill="1" borderId="0" applyBorder="1" xfId="1"/>
    <xf numFmtId="172" applyNumberFormat="1" fontId="16" applyFont="1" fillId="0" applyFill="1" borderId="5" applyBorder="1" xfId="0"/>
    <xf numFmtId="172" applyNumberFormat="1" fontId="16" applyFont="1" fillId="6" applyFill="1" borderId="2" applyBorder="1" xfId="0"/>
    <xf numFmtId="3" applyNumberFormat="1" fontId="10" applyFont="1" fillId="0" applyFill="1" borderId="1" applyBorder="1" xfId="1"/>
    <xf numFmtId="3" applyNumberFormat="1" fontId="10" applyFont="1" fillId="6" applyFill="1" borderId="1" applyBorder="1" xfId="1"/>
    <xf numFmtId="3" applyNumberFormat="1" fontId="10" applyFont="1" fillId="6" applyFill="1" borderId="3" applyBorder="1" xfId="1"/>
    <xf numFmtId="3" applyNumberFormat="1" fontId="16" applyFont="1" fillId="0" applyFill="1" borderId="5" applyBorder="1" xfId="1"/>
    <xf numFmtId="3" applyNumberFormat="1" fontId="16" applyFont="1" fillId="6" applyFill="1" borderId="5" applyBorder="1" xfId="1"/>
    <xf numFmtId="3" applyNumberFormat="1" fontId="10" applyFont="1" fillId="5" applyFill="1" borderId="26" applyBorder="1" xfId="1"/>
    <xf numFmtId="3" applyNumberFormat="1" fontId="10" applyFont="1" fillId="0" applyFill="1" borderId="26" applyBorder="1" xfId="1"/>
    <xf numFmtId="3" applyNumberFormat="1" fontId="10" applyFont="1" fillId="5" applyFill="1" borderId="29" applyBorder="1" xfId="1"/>
    <xf numFmtId="3" applyNumberFormat="1" fontId="10" applyFont="1" fillId="0" applyFill="1" borderId="32" applyBorder="1" xfId="1"/>
    <xf numFmtId="3" applyNumberFormat="1" fontId="10" applyFont="1" fillId="6" applyFill="1" borderId="26" applyBorder="1" xfId="1"/>
    <xf numFmtId="3" applyNumberFormat="1" fontId="16" applyFont="1" fillId="5" applyFill="1" borderId="26" applyBorder="1" xfId="0"/>
    <xf numFmtId="3" applyNumberFormat="1" fontId="16" applyFont="1" fillId="0" applyFill="1" borderId="26" applyBorder="1" xfId="0"/>
    <xf numFmtId="3" applyNumberFormat="1" fontId="16" applyFont="1" fillId="5" applyFill="1" borderId="29" applyBorder="1" xfId="0"/>
    <xf numFmtId="3" applyNumberFormat="1" fontId="16" applyFont="1" fillId="0" applyFill="1" borderId="32" applyBorder="1" xfId="0"/>
    <xf numFmtId="3" applyNumberFormat="1" fontId="16" applyFont="1" fillId="6" applyFill="1" borderId="29" applyBorder="1" xfId="0"/>
    <xf numFmtId="0" applyNumberFormat="1" fontId="24" applyFont="1" fillId="0" applyFill="1" borderId="0" applyBorder="1" xfId="0"/>
    <xf numFmtId="1" applyNumberFormat="1" fontId="10" applyFont="1" fillId="0" applyFill="1" borderId="0" applyBorder="1" xfId="1"/>
    <xf numFmtId="4" applyNumberFormat="1" fontId="18" applyFont="1" fillId="0" applyFill="1" borderId="0" applyBorder="1" xfId="0"/>
    <xf numFmtId="0" applyNumberFormat="1" fontId="0" applyFont="1" fillId="0" applyFill="1" borderId="1" applyBorder="1" xfId="0"/>
    <xf numFmtId="172" applyNumberFormat="1" fontId="0" applyFont="1" fillId="0" applyFill="1" borderId="1" applyBorder="1" xfId="0"/>
    <xf numFmtId="185" applyNumberFormat="1" fontId="10" applyFont="1" fillId="0" applyFill="1" borderId="0" applyBorder="1" xfId="36"/>
    <xf numFmtId="3" applyNumberFormat="1" fontId="16" applyFont="1" fillId="0" applyFill="1" borderId="29" applyBorder="1" xfId="0"/>
    <xf numFmtId="3" applyNumberFormat="1" fontId="16" applyFont="1" fillId="5" applyFill="1" borderId="1" applyBorder="1" xfId="0"/>
    <xf numFmtId="3" applyNumberFormat="1" fontId="16" applyFont="1" fillId="0" applyFill="1" borderId="1" applyBorder="1" xfId="0"/>
    <xf numFmtId="3" applyNumberFormat="1" fontId="16" applyFont="1" fillId="0" applyFill="1" borderId="3" applyBorder="1" xfId="0"/>
    <xf numFmtId="0" applyNumberFormat="1" fontId="0" applyFont="1" fillId="6" applyFill="1" borderId="1" applyBorder="1" xfId="0"/>
    <xf numFmtId="0" applyNumberFormat="1" fontId="16" applyFont="1" fillId="0" applyFill="1" borderId="6" applyBorder="1" xfId="0"/>
    <xf numFmtId="3" applyNumberFormat="1" fontId="16" applyFont="1" fillId="0" applyFill="1" borderId="6" applyBorder="1" xfId="1"/>
    <xf numFmtId="3" applyNumberFormat="1" fontId="16" applyFont="1" fillId="0" applyFill="1" borderId="0" applyBorder="1" xfId="1"/>
    <xf numFmtId="0" applyNumberFormat="1" fontId="21" applyFont="1" fillId="4" applyFill="1" borderId="2" applyBorder="1" xfId="0"/>
    <xf numFmtId="3" applyNumberFormat="1" fontId="0" applyFont="1" fillId="0" applyFill="1" borderId="1" applyBorder="1" xfId="0"/>
    <xf numFmtId="0" applyNumberFormat="1" fontId="0" applyFont="1" fillId="0" applyFill="1" borderId="7" applyBorder="1" xfId="0"/>
    <xf numFmtId="3" applyNumberFormat="1" fontId="0" applyFont="1" fillId="0" applyFill="1" borderId="7" applyBorder="1" xfId="0"/>
    <xf numFmtId="0" applyNumberFormat="1" fontId="0" applyFont="1" fillId="0" applyFill="1" borderId="7" applyBorder="1" xfId="0"/>
    <xf numFmtId="3" applyNumberFormat="1" fontId="0" applyFont="1" fillId="0" applyFill="1" borderId="7" applyBorder="1" xfId="0"/>
    <xf numFmtId="1" applyNumberFormat="1" fontId="0" applyFont="1" fillId="6" applyFill="1" borderId="1" applyBorder="1" xfId="0"/>
    <xf numFmtId="174" applyNumberFormat="1" fontId="16" applyFont="1" fillId="0" applyFill="1" borderId="8" applyBorder="1" xfId="1"/>
    <xf numFmtId="0" applyNumberFormat="1" fontId="16" applyFont="1" fillId="0" applyFill="1" borderId="7" applyBorder="1" xfId="0"/>
    <xf numFmtId="0" applyNumberFormat="1" fontId="19" applyFont="1" fillId="4" applyFill="1" borderId="1" applyBorder="1" xfId="0"/>
    <xf numFmtId="3" applyNumberFormat="1" fontId="0" applyFont="1" fillId="0" applyFill="1" borderId="0" applyBorder="1" xfId="0"/>
    <xf numFmtId="0" applyNumberFormat="1" fontId="19" applyFont="1" fillId="4" applyFill="1" borderId="9" applyBorder="1" xfId="0"/>
    <xf numFmtId="0" applyNumberFormat="1" fontId="16" applyFont="1" fillId="3" applyFill="1" borderId="0" applyBorder="1" xfId="0"/>
    <xf numFmtId="0" applyNumberFormat="1" fontId="0" applyFont="1" fillId="3" applyFill="1" borderId="0" applyBorder="1" xfId="0"/>
    <xf numFmtId="0" applyNumberFormat="1" fontId="25" applyFont="1" fillId="6" applyFill="1" borderId="1" applyBorder="1" xfId="0"/>
    <xf numFmtId="174" applyNumberFormat="1" fontId="15" applyFont="1" fillId="6" applyFill="1" borderId="1" applyBorder="1" xfId="1"/>
    <xf numFmtId="0" applyNumberFormat="1" fontId="25" applyFont="1" fillId="0" applyFill="1" borderId="1" applyBorder="1" xfId="0"/>
    <xf numFmtId="4" applyNumberFormat="1" fontId="0" applyFont="1" fillId="3" applyFill="1" borderId="0" applyBorder="1" xfId="0"/>
    <xf numFmtId="0" applyNumberFormat="1" fontId="0" applyFont="1" fillId="3" applyFill="1" borderId="0" applyBorder="1" xfId="0"/>
    <xf numFmtId="11" applyNumberFormat="1" fontId="0" applyFont="1" fillId="3" applyFill="1" borderId="0" applyBorder="1" xfId="0"/>
    <xf numFmtId="3" applyNumberFormat="1" fontId="15" applyFont="1" fillId="0" applyFill="1" borderId="1" applyBorder="1" xfId="0"/>
    <xf numFmtId="3" applyNumberFormat="1" fontId="16" applyFont="1" fillId="0" applyFill="1" borderId="0" applyBorder="1" xfId="0"/>
    <xf numFmtId="3" applyNumberFormat="1" fontId="16" applyFont="1" fillId="6" applyFill="1" borderId="7" applyBorder="1" xfId="1"/>
    <xf numFmtId="3" applyNumberFormat="1" fontId="16" applyFont="1" fillId="6" applyFill="1" borderId="1" applyBorder="1" xfId="1"/>
    <xf numFmtId="3" applyNumberFormat="1" fontId="16" applyFont="1" fillId="0" applyFill="1" borderId="1" applyBorder="1" xfId="0"/>
    <xf numFmtId="3" applyNumberFormat="1" fontId="26" applyFont="1" fillId="6" applyFill="1" borderId="1" applyBorder="1" xfId="1"/>
    <xf numFmtId="3" applyNumberFormat="1" fontId="26" applyFont="1" fillId="0" applyFill="1" borderId="1" applyBorder="1" xfId="0"/>
    <xf numFmtId="174" applyNumberFormat="1" fontId="25" applyFont="1" fillId="0" applyFill="1" borderId="1" applyBorder="1" xfId="0"/>
    <xf numFmtId="174" applyNumberFormat="1" fontId="25" applyFont="1" fillId="6" applyFill="1" borderId="1" applyBorder="1" xfId="0"/>
    <xf numFmtId="0" applyNumberFormat="1" fontId="0" applyFont="1" fillId="0" applyFill="1" borderId="1" applyBorder="1" xfId="0"/>
    <xf numFmtId="4" applyNumberFormat="1" fontId="0" applyFont="1" fillId="0" applyFill="1" borderId="1" applyBorder="1" xfId="0"/>
    <xf numFmtId="0" applyNumberFormat="1" fontId="16" applyFont="1" fillId="0" applyFill="1" borderId="1" applyBorder="1" xfId="0"/>
    <xf numFmtId="0" applyNumberFormat="1" fontId="19" applyFont="1" fillId="8" applyFill="1" borderId="1" applyBorder="1" xfId="0"/>
    <xf numFmtId="2" applyNumberFormat="1" fontId="0" applyFont="1" fillId="0" applyFill="1" borderId="1" applyBorder="1" xfId="0"/>
    <xf numFmtId="3" applyNumberFormat="1" fontId="10" applyFont="1" fillId="6" applyFill="1" borderId="1" applyBorder="1" xfId="1"/>
    <xf numFmtId="1" applyNumberFormat="1" fontId="0" applyFont="1" fillId="0" applyFill="1" borderId="1" applyBorder="1" xfId="0"/>
    <xf numFmtId="3" applyNumberFormat="1" fontId="16" applyFont="1" fillId="0" applyFill="1" borderId="1" applyBorder="1" xfId="1"/>
    <xf numFmtId="0" applyNumberFormat="1" fontId="26" applyFont="1" fillId="0" applyFill="1" borderId="1" applyBorder="1" xfId="0"/>
    <xf numFmtId="3" applyNumberFormat="1" fontId="25" applyFont="1" fillId="6" applyFill="1" borderId="1" applyBorder="1" xfId="0"/>
    <xf numFmtId="3" applyNumberFormat="1" fontId="15" applyFont="1" fillId="6" applyFill="1" borderId="1" applyBorder="1" xfId="1"/>
    <xf numFmtId="3" applyNumberFormat="1" fontId="15" applyFont="1" fillId="0" applyFill="1" borderId="1" applyBorder="1" xfId="1"/>
    <xf numFmtId="0" applyNumberFormat="1" fontId="21" applyFont="1" fillId="4" applyFill="1" borderId="34" applyBorder="1" xfId="0"/>
    <xf numFmtId="0" applyNumberFormat="1" fontId="0" applyFont="1" fillId="2" applyFill="1" borderId="1" applyBorder="1" xfId="0"/>
    <xf numFmtId="3" applyNumberFormat="1" fontId="10" applyFont="1" fillId="6" applyFill="1" borderId="1" applyBorder="1" xfId="1"/>
    <xf numFmtId="174" applyNumberFormat="1" fontId="10" applyFont="1" fillId="6" applyFill="1" borderId="10" applyBorder="1" xfId="1"/>
    <xf numFmtId="174" applyNumberFormat="1" fontId="10" applyFont="1" fillId="0" applyFill="1" borderId="10" applyBorder="1" xfId="1"/>
    <xf numFmtId="174" applyNumberFormat="1" fontId="10" applyFont="1" fillId="0" applyFill="1" borderId="11" applyBorder="1" xfId="1"/>
    <xf numFmtId="2" applyNumberFormat="1" fontId="0" applyFont="1" fillId="0" applyFill="1" borderId="0" applyBorder="1" xfId="0"/>
    <xf numFmtId="0" applyNumberFormat="1" fontId="0" applyFont="1" fillId="0" applyFill="1" borderId="1" applyBorder="1" xfId="0"/>
    <xf numFmtId="1" applyNumberFormat="1" fontId="0" applyFont="1" fillId="0" applyFill="1" borderId="1" applyBorder="1" xfId="0"/>
    <xf numFmtId="2" applyNumberFormat="1" fontId="0" applyFont="1" fillId="0" applyFill="1" borderId="1" applyBorder="1" xfId="0"/>
    <xf numFmtId="0" applyNumberFormat="1" fontId="21" applyFont="1" fillId="0" applyFill="1" borderId="0" applyBorder="1" xfId="0">
      <alignment horizontal="left"/>
    </xf>
    <xf numFmtId="0" applyNumberFormat="1" fontId="16" applyFont="1" fillId="6" applyFill="1" borderId="9" applyBorder="1" xfId="0"/>
    <xf numFmtId="1" applyNumberFormat="1" fontId="16" applyFont="1" fillId="0" applyFill="1" borderId="29" applyBorder="1" xfId="0"/>
    <xf numFmtId="1" applyNumberFormat="1" fontId="0" applyFont="1" fillId="0" applyFill="1" borderId="26" applyBorder="1" xfId="0"/>
    <xf numFmtId="1" applyNumberFormat="1" fontId="16" applyFont="1" fillId="0" applyFill="1" borderId="34" applyBorder="1" xfId="0"/>
    <xf numFmtId="187" applyNumberFormat="1" fontId="10" applyFont="1" fillId="6" applyFill="1" borderId="2" applyBorder="1" xfId="1"/>
    <xf numFmtId="1" applyNumberFormat="1" fontId="16" applyFont="1" fillId="0" applyFill="1" borderId="3" applyBorder="1" xfId="0"/>
    <xf numFmtId="1" applyNumberFormat="1" fontId="0" applyFont="1" fillId="0" applyFill="1" borderId="35" applyBorder="1" xfId="0"/>
    <xf numFmtId="1" applyNumberFormat="1" fontId="16" applyFont="1" fillId="5" applyFill="1" borderId="32" applyBorder="1" xfId="0"/>
    <xf numFmtId="187" applyNumberFormat="1" fontId="10" applyFont="1" fillId="6" applyFill="1" borderId="3" applyBorder="1" xfId="1"/>
    <xf numFmtId="0" applyNumberFormat="1" fontId="25" applyFont="1" fillId="0" applyFill="1" borderId="0" applyBorder="1" xfId="0"/>
    <xf numFmtId="0" applyNumberFormat="1" fontId="0" applyFont="1" fillId="9" applyFill="1" borderId="0" applyBorder="1" xfId="0"/>
    <xf numFmtId="0" applyNumberFormat="1" fontId="0" applyFont="1" fillId="0" applyFill="1" borderId="0" applyBorder="1" xfId="0"/>
    <xf numFmtId="3" applyNumberFormat="1" fontId="0" applyFont="1" fillId="3" applyFill="1" borderId="0" applyBorder="1" xfId="0"/>
    <xf numFmtId="3" applyNumberFormat="1" fontId="0" applyFont="1" fillId="9" applyFill="1" borderId="0" applyBorder="1" xfId="0"/>
    <xf numFmtId="3" applyNumberFormat="1" fontId="0" applyFont="1" fillId="0" applyFill="1" borderId="0" applyBorder="1" xfId="0"/>
    <xf numFmtId="3" applyNumberFormat="1" fontId="0" applyFont="1" fillId="0" applyFill="1" borderId="0" applyBorder="1" xfId="0"/>
    <xf numFmtId="3" applyNumberFormat="1" fontId="0" applyFont="1" fillId="3" applyFill="1" borderId="0" applyBorder="1" xfId="0"/>
    <xf numFmtId="3" applyNumberFormat="1" fontId="0" applyFont="1" fillId="3" applyFill="1" borderId="0" applyBorder="1" xfId="0">
      <alignment horizontal="right"/>
    </xf>
    <xf numFmtId="0" applyNumberFormat="1" fontId="0" applyFont="1" fillId="0" applyFill="1" borderId="0" applyBorder="1" xfId="0">
      <alignment horizontal="right"/>
    </xf>
    <xf numFmtId="0" applyNumberFormat="1" fontId="0" applyFont="1" fillId="9" applyFill="1" borderId="0" applyBorder="1" xfId="0">
      <alignment horizontal="right"/>
    </xf>
    <xf numFmtId="0" applyNumberFormat="1" fontId="0" applyFont="1" fillId="0" applyFill="1" borderId="0" applyBorder="1" xfId="0">
      <alignment horizontal="right"/>
    </xf>
    <xf numFmtId="0" applyNumberFormat="1" fontId="21" applyFont="1" fillId="4" applyFill="1" borderId="0" applyBorder="1" xfId="0">
      <alignment horizontal="right"/>
    </xf>
    <xf numFmtId="0" applyNumberFormat="1" fontId="0" applyFont="1" fillId="9" applyFill="1" borderId="0" applyBorder="1" xfId="0">
      <alignment horizontal="right"/>
    </xf>
    <xf numFmtId="0" applyNumberFormat="1" fontId="0" applyFont="1" fillId="0" applyFill="1" borderId="0" applyBorder="1" xfId="0">
      <alignment horizontal="right"/>
    </xf>
    <xf numFmtId="3" applyNumberFormat="1" fontId="0" applyFont="1" fillId="0" applyFill="1" borderId="0" applyBorder="1" xfId="0"/>
    <xf numFmtId="0" applyNumberFormat="1" fontId="21" applyFont="1" fillId="0" applyFill="1" borderId="0" applyBorder="1" xfId="0">
      <alignment horizontal="right"/>
    </xf>
    <xf numFmtId="11" applyNumberFormat="1" fontId="0" applyFont="1" fillId="0" applyFill="1" borderId="0" applyBorder="1" xfId="0"/>
    <xf numFmtId="3" applyNumberFormat="1" fontId="0" applyFont="1" fillId="9" applyFill="1" borderId="0" applyBorder="1" xfId="0">
      <alignment horizontal="right"/>
    </xf>
    <xf numFmtId="3" applyNumberFormat="1" fontId="0" applyFont="1" fillId="9" applyFill="1" borderId="0" applyBorder="1" xfId="0"/>
    <xf numFmtId="0" applyNumberFormat="1" fontId="0" applyFont="1" fillId="0" applyFill="1" borderId="0" applyBorder="1" xfId="0">
      <alignment horizontal="right"/>
    </xf>
    <xf numFmtId="0" applyNumberFormat="1" fontId="0" applyFont="1" fillId="3" applyFill="1" borderId="0" applyBorder="1" xfId="0">
      <alignment horizontal="right"/>
    </xf>
    <xf numFmtId="11" applyNumberFormat="1" fontId="0" applyFont="1" fillId="0" applyFill="1" borderId="0" applyBorder="1" xfId="0">
      <alignment horizontal="right"/>
    </xf>
    <xf numFmtId="3" applyNumberFormat="1" fontId="0" applyFont="1" fillId="0" applyFill="1" borderId="0" applyBorder="1" xfId="0">
      <alignment horizontal="right"/>
    </xf>
    <xf numFmtId="3" applyNumberFormat="1" fontId="21" applyFont="1" fillId="0" applyFill="1" borderId="0" applyBorder="1" xfId="0">
      <alignment horizontal="right"/>
    </xf>
    <xf numFmtId="0" applyNumberFormat="1" fontId="27" applyFont="1" fillId="10" applyFill="1" borderId="0" applyBorder="1" xfId="0"/>
    <xf numFmtId="0" applyNumberFormat="1" fontId="27" applyFont="1" fillId="0" applyFill="1" borderId="0" applyBorder="1" xfId="0"/>
    <xf numFmtId="3" applyNumberFormat="1" fontId="0" applyFont="1" fillId="0" applyFill="1" borderId="0" applyBorder="1" xfId="0">
      <alignment horizontal="right"/>
    </xf>
    <xf numFmtId="0" applyNumberFormat="1" fontId="0" applyFont="1" fillId="0" applyFill="1" borderId="0" applyBorder="1" xfId="0"/>
    <xf numFmtId="0" applyNumberFormat="1" fontId="0" applyFont="1" fillId="0" applyFill="1" borderId="0" applyBorder="1" xfId="0">
      <alignment horizontal="left"/>
    </xf>
    <xf numFmtId="0" applyNumberFormat="1" fontId="0" applyFont="1" fillId="0" applyFill="1" borderId="0" applyBorder="1" xfId="0">
      <alignment horizontal="left"/>
    </xf>
    <xf numFmtId="3" applyNumberFormat="1" fontId="0" applyFont="1" fillId="3" applyFill="1" borderId="0" applyBorder="1" xfId="0">
      <alignment horizontal="left"/>
    </xf>
    <xf numFmtId="3" applyNumberFormat="1" fontId="0" applyFont="1" fillId="0" applyFill="1" borderId="0" applyBorder="1" xfId="0">
      <alignment horizontal="left"/>
    </xf>
    <xf numFmtId="0" applyNumberFormat="1" fontId="15" applyFont="1" fillId="0" applyFill="1" borderId="0" applyBorder="1" xfId="0"/>
    <xf numFmtId="0" applyNumberFormat="1" fontId="15" applyFont="1" fillId="0" applyFill="1" borderId="0" applyBorder="1" xfId="0">
      <alignment horizontal="left"/>
    </xf>
    <xf numFmtId="3" applyNumberFormat="1" fontId="15" applyFont="1" fillId="0" applyFill="1" borderId="0" applyBorder="1" xfId="0">
      <alignment horizontal="left"/>
    </xf>
    <xf numFmtId="3" applyNumberFormat="1" fontId="10" applyFont="1" fillId="0" applyFill="1" borderId="1" applyBorder="1" xfId="1">
      <alignment horizontal="right"/>
    </xf>
    <xf numFmtId="0" applyNumberFormat="1" fontId="19" applyFont="1" fillId="0" applyFill="1" borderId="0" applyBorder="1" xfId="0"/>
    <xf numFmtId="0" applyNumberFormat="1" fontId="19" applyFont="1" fillId="0" applyFill="1" borderId="0" applyBorder="1" xfId="0"/>
    <xf numFmtId="0" applyNumberFormat="1" fontId="28" applyFont="1" fillId="0" applyFill="1" borderId="0" applyBorder="1" xfId="0"/>
    <xf numFmtId="0" applyNumberFormat="1" fontId="28" applyFont="1" fillId="0" applyFill="1" borderId="0" applyBorder="1" xfId="0"/>
    <xf numFmtId="2" applyNumberFormat="1" fontId="0" applyFont="1" fillId="0" applyFill="1" borderId="1" applyBorder="1" xfId="0"/>
    <xf numFmtId="0" applyNumberFormat="1" fontId="0" applyFont="1" fillId="3" applyFill="1" borderId="0" applyBorder="1" xfId="0"/>
    <xf numFmtId="171" applyNumberFormat="1" fontId="0" applyFont="1" fillId="0" applyFill="1" borderId="0" applyBorder="1" xfId="0"/>
    <xf numFmtId="193" applyNumberFormat="1" fontId="0" applyFont="1" fillId="0" applyFill="1" borderId="0" applyBorder="1" xfId="0">
      <alignment horizontal="right"/>
    </xf>
    <xf numFmtId="0" applyNumberFormat="1" fontId="16" applyFont="1" fillId="0" applyFill="1" borderId="9" applyBorder="1" xfId="0"/>
    <xf numFmtId="1" applyNumberFormat="1" fontId="0" applyFont="1" fillId="5" applyFill="1" borderId="1" applyBorder="1" xfId="0"/>
    <xf numFmtId="3" applyNumberFormat="1" fontId="10" applyFont="1" fillId="6" applyFill="1" borderId="1" applyBorder="1" xfId="1"/>
    <xf numFmtId="174" applyNumberFormat="1" fontId="10" applyFont="1" fillId="0" applyFill="1" borderId="8" applyBorder="1" xfId="1"/>
    <xf numFmtId="2" applyNumberFormat="1" fontId="16" applyFont="1" fillId="6" applyFill="1" borderId="2" applyBorder="1" xfId="1"/>
    <xf numFmtId="2" applyNumberFormat="1" fontId="16" applyFont="1" fillId="0" applyFill="1" borderId="0" applyBorder="1" xfId="1"/>
    <xf numFmtId="2" applyNumberFormat="1" fontId="0" applyFont="1" fillId="0" applyFill="1" borderId="0" applyBorder="1" xfId="0"/>
    <xf numFmtId="187" applyNumberFormat="1" fontId="10" applyFont="1" fillId="0" applyFill="1" borderId="26" applyBorder="1" xfId="1"/>
    <xf numFmtId="174" applyNumberFormat="1" fontId="0" applyFont="1" fillId="0" applyFill="1" borderId="7" applyBorder="1" xfId="0"/>
    <xf numFmtId="2" applyNumberFormat="1" fontId="16" applyFont="1" fillId="0" applyFill="1" borderId="0" applyBorder="1" xfId="0">
      <alignment horizontal="left"/>
    </xf>
    <xf numFmtId="0" applyNumberFormat="1" fontId="15" applyFont="1" fillId="0" applyFill="1" borderId="0" applyBorder="1" xfId="0"/>
    <xf numFmtId="0" applyNumberFormat="1" fontId="18" applyFont="1" fillId="0" applyFill="1" borderId="0" applyBorder="1" xfId="0">
      <alignment horizontal="left"/>
    </xf>
    <xf numFmtId="0" applyNumberFormat="1" fontId="18" applyFont="1" fillId="0" applyFill="1" borderId="0" applyBorder="1" xfId="0">
      <alignment horizontal="left"/>
    </xf>
    <xf numFmtId="0" applyNumberFormat="1" fontId="18" applyFont="1" fillId="0" applyFill="1" borderId="0" applyBorder="1" xfId="0">
      <alignment horizontal="left"/>
    </xf>
    <xf numFmtId="4" applyNumberFormat="1" fontId="18" applyFont="1" fillId="0" applyFill="1" borderId="0" applyBorder="1" xfId="0">
      <alignment horizontal="left"/>
    </xf>
    <xf numFmtId="174" applyNumberFormat="1" fontId="18" applyFont="1" fillId="0" applyFill="1" borderId="0" applyBorder="1" xfId="1">
      <alignment horizontal="left"/>
    </xf>
    <xf numFmtId="3" applyNumberFormat="1" fontId="18" applyFont="1" fillId="0" applyFill="1" borderId="0" applyBorder="1" xfId="0">
      <alignment horizontal="left"/>
    </xf>
    <xf numFmtId="4" applyNumberFormat="1" fontId="18" applyFont="1" fillId="3" applyFill="1" borderId="0" applyBorder="1" xfId="0">
      <alignment horizontal="left"/>
    </xf>
    <xf numFmtId="177" applyNumberFormat="1" fontId="18" applyFont="1" fillId="0" applyFill="1" borderId="0" applyBorder="1" xfId="0">
      <alignment horizontal="left"/>
    </xf>
    <xf numFmtId="3" applyNumberFormat="1" fontId="18" applyFont="1" fillId="0" applyFill="1" borderId="0" applyBorder="1" xfId="0">
      <alignment horizontal="left"/>
    </xf>
    <xf numFmtId="0" applyNumberFormat="1" fontId="26" applyFont="1" fillId="0" applyFill="1" borderId="0" applyBorder="1" xfId="0"/>
    <xf numFmtId="3" applyNumberFormat="1" fontId="26" applyFont="1" fillId="0" applyFill="1" borderId="0" applyBorder="1" xfId="0"/>
    <xf numFmtId="0" applyNumberFormat="1" fontId="21" applyFont="1" fillId="0" applyFill="1" borderId="0" applyBorder="1" xfId="0"/>
    <xf numFmtId="174" applyNumberFormat="1" fontId="0" applyFont="1" fillId="0" applyFill="1" borderId="0" applyBorder="1" xfId="0"/>
    <xf numFmtId="173" applyNumberFormat="1" fontId="10" applyFont="1" fillId="0" applyFill="1" borderId="0" applyBorder="1" xfId="1"/>
    <xf numFmtId="172" applyNumberFormat="1" fontId="0" applyFont="1" fillId="0" applyFill="1" borderId="0" applyBorder="1" xfId="0"/>
    <xf numFmtId="0" applyNumberFormat="1" fontId="21" applyFont="1" fillId="4" applyFill="1" borderId="36" applyBorder="1" xfId="0"/>
    <xf numFmtId="2" applyNumberFormat="1" fontId="16" applyFont="1" fillId="6" applyFill="1" borderId="12" applyBorder="1" xfId="1">
      <alignment horizontal="left"/>
    </xf>
    <xf numFmtId="2" applyNumberFormat="1" fontId="16" applyFont="1" fillId="6" applyFill="1" borderId="12" applyBorder="1" xfId="0">
      <alignment horizontal="left"/>
    </xf>
    <xf numFmtId="2" applyNumberFormat="1" fontId="16" applyFont="1" fillId="0" applyFill="1" borderId="12" applyBorder="1" xfId="0">
      <alignment horizontal="left"/>
    </xf>
    <xf numFmtId="2" applyNumberFormat="1" fontId="16" applyFont="1" fillId="0" applyFill="1" borderId="13" applyBorder="1" xfId="0">
      <alignment horizontal="left"/>
    </xf>
    <xf numFmtId="2" applyNumberFormat="1" fontId="16" applyFont="1" fillId="6" applyFill="1" borderId="14" applyBorder="1" xfId="0">
      <alignment horizontal="left"/>
    </xf>
    <xf numFmtId="2" applyNumberFormat="1" fontId="16" applyFont="1" fillId="0" applyFill="1" borderId="14" applyBorder="1" xfId="0">
      <alignment horizontal="left"/>
    </xf>
    <xf numFmtId="0" applyNumberFormat="1" fontId="0" applyFont="1" fillId="11" applyFill="1" borderId="0" applyBorder="1" xfId="0"/>
    <xf numFmtId="11" applyNumberFormat="1" fontId="0" applyFont="1" fillId="3" applyFill="1" borderId="0" applyBorder="1" xfId="0">
      <alignment horizontal="right"/>
    </xf>
    <xf numFmtId="0" applyNumberFormat="1" fontId="21" applyFont="1" fillId="4" applyFill="1" borderId="9" applyBorder="1" xfId="0">
      <alignment horizontal="center"/>
    </xf>
    <xf numFmtId="0" applyNumberFormat="1" fontId="21" applyFont="1" fillId="10" applyFill="1" borderId="9" applyBorder="1" xfId="0">
      <alignment horizontal="center"/>
    </xf>
    <xf numFmtId="1" applyNumberFormat="1" fontId="1" applyFont="1" fillId="12" applyFill="1" borderId="0" applyBorder="1" xfId="37"/>
    <xf numFmtId="11" applyNumberFormat="1" fontId="0" applyFont="1" fillId="0" applyFill="1" borderId="0" applyBorder="1" xfId="0"/>
    <xf numFmtId="3" applyNumberFormat="1" fontId="0" applyFont="1" fillId="0" applyFill="1" borderId="0" applyBorder="1" xfId="0"/>
    <xf numFmtId="0" applyNumberFormat="1" fontId="27" applyFont="1" fillId="0" applyFill="1" borderId="0" applyBorder="1" xfId="0">
      <alignment horizontal="right"/>
    </xf>
    <xf numFmtId="4" applyNumberFormat="1" fontId="0" applyFont="1" fillId="0" applyFill="1" borderId="0" applyBorder="1" xfId="0"/>
    <xf numFmtId="11" applyNumberFormat="1" fontId="0" applyFont="1" fillId="0" applyFill="1" borderId="0" applyBorder="1" xfId="0">
      <alignment horizontal="right"/>
    </xf>
    <xf numFmtId="0" applyNumberFormat="1" fontId="21" applyFont="1" fillId="0" applyFill="1" borderId="0" applyBorder="1" xfId="0"/>
    <xf numFmtId="2" applyNumberFormat="1" fontId="0" applyFont="1" fillId="0" applyFill="1" borderId="0" applyBorder="1" xfId="0"/>
    <xf numFmtId="2" applyNumberFormat="1" fontId="0" applyFont="1" fillId="0" applyFill="1" borderId="0" applyBorder="1" xfId="0">
      <alignment horizontal="right"/>
    </xf>
    <xf numFmtId="0" applyNumberFormat="1" fontId="21" applyFont="1" fillId="0" applyFill="1" borderId="12" applyBorder="1" xfId="0">
      <alignment horizontal="right"/>
    </xf>
    <xf numFmtId="3" applyNumberFormat="1" fontId="0" applyFont="1" fillId="9" applyFill="1" borderId="1" applyBorder="1" xfId="0"/>
    <xf numFmtId="3" applyNumberFormat="1" fontId="0" applyFont="1" fillId="9" applyFill="1" borderId="1" applyBorder="1" xfId="0">
      <alignment horizontal="right"/>
    </xf>
    <xf numFmtId="2" applyNumberFormat="1" fontId="0" applyFont="1" fillId="9" applyFill="1" borderId="1" applyBorder="1" xfId="0"/>
    <xf numFmtId="2" applyNumberFormat="1" fontId="0" applyFont="1" fillId="9" applyFill="1" borderId="1" applyBorder="1" xfId="0">
      <alignment horizontal="right"/>
    </xf>
    <xf numFmtId="0" applyNumberFormat="1" fontId="16" applyFont="1" fillId="0" applyFill="1" borderId="0" applyBorder="1" xfId="0">
      <alignment horizontal="left"/>
    </xf>
    <xf numFmtId="0" applyNumberFormat="1" fontId="16" applyFont="1" fillId="0" applyFill="1" borderId="0" applyBorder="1" xfId="0">
      <alignment horizontal="left"/>
    </xf>
    <xf numFmtId="3" applyNumberFormat="1" fontId="28" applyFont="1" fillId="0" applyFill="1" borderId="0" applyBorder="1" xfId="0"/>
    <xf numFmtId="3" applyNumberFormat="1" fontId="28" applyFont="1" fillId="0" applyFill="1" borderId="0" applyBorder="1" xfId="0">
      <alignment horizontal="right"/>
    </xf>
    <xf numFmtId="3" applyNumberFormat="1" fontId="28" applyFont="1" fillId="3" applyFill="1" borderId="0" applyBorder="1" xfId="0">
      <alignment horizontal="left"/>
    </xf>
    <xf numFmtId="3" applyNumberFormat="1" fontId="28" applyFont="1" fillId="0" applyFill="1" borderId="0" applyBorder="1" xfId="0">
      <alignment horizontal="left"/>
    </xf>
    <xf numFmtId="3" applyNumberFormat="1" fontId="28" applyFont="1" fillId="0" applyFill="1" borderId="0" applyBorder="1" xfId="0"/>
    <xf numFmtId="3" applyNumberFormat="1" fontId="0" applyFont="1" fillId="3" applyFill="1" borderId="1" applyBorder="1" xfId="0">
      <alignment horizontal="right"/>
    </xf>
    <xf numFmtId="3" applyNumberFormat="1" fontId="0" applyFont="1" fillId="3" applyFill="1" borderId="1" applyBorder="1" xfId="0"/>
    <xf numFmtId="0" applyNumberFormat="1" fontId="10" applyFont="1" fillId="0" applyFill="1" borderId="0" applyBorder="1" xfId="15"/>
    <xf numFmtId="0" applyNumberFormat="1" fontId="10" applyFont="1" fillId="0" applyFill="1" borderId="0" applyBorder="1" xfId="15"/>
    <xf numFmtId="0" applyNumberFormat="1" fontId="10" applyFont="1" fillId="0" applyFill="1" borderId="0" applyBorder="1" xfId="15" quotePrefix="1"/>
    <xf numFmtId="0" applyNumberFormat="1" fontId="6" applyFont="1" fillId="0" applyFill="1" borderId="0" applyBorder="1" xfId="15"/>
    <xf numFmtId="1" applyNumberFormat="1" fontId="1" applyFont="1" fillId="0" applyFill="1" borderId="0" applyBorder="1" xfId="40"/>
    <xf numFmtId="1" applyNumberFormat="1" fontId="7" applyFont="1" fillId="0" applyFill="1" borderId="0" applyBorder="1" xfId="40"/>
    <xf numFmtId="0" applyNumberFormat="1" fontId="8" applyFont="1" fillId="0" applyFill="1" borderId="0" applyBorder="1" xfId="15"/>
    <xf numFmtId="2" applyNumberFormat="1" fontId="1" applyFont="1" fillId="0" applyFill="1" borderId="0" applyBorder="1" xfId="40"/>
    <xf numFmtId="2" applyNumberFormat="1" fontId="0" applyFont="1" fillId="3" applyFill="1" borderId="1" applyBorder="1" xfId="0">
      <alignment horizontal="right"/>
    </xf>
    <xf numFmtId="0" applyNumberFormat="1" fontId="0" applyFont="1" fillId="0" applyFill="1" borderId="0" applyBorder="1" xfId="0"/>
    <xf numFmtId="0" applyNumberFormat="1" fontId="0" applyFont="1" fillId="0" applyFill="1" borderId="0" applyBorder="1" xfId="0"/>
    <xf numFmtId="172" applyNumberFormat="1" fontId="10" applyFont="1" fillId="5" applyFill="1" borderId="26" applyBorder="1" xfId="1"/>
    <xf numFmtId="1" applyNumberFormat="1" fontId="16" applyFont="1" fillId="5" applyFill="1" borderId="26" applyBorder="1" xfId="0"/>
    <xf numFmtId="1" applyNumberFormat="1" fontId="16" applyFont="1" fillId="0" applyFill="1" borderId="26" applyBorder="1" xfId="0"/>
    <xf numFmtId="0" applyNumberFormat="1" fontId="27" applyFont="1" fillId="10" applyFill="1" borderId="0" applyBorder="1" xfId="0"/>
    <xf numFmtId="0" applyNumberFormat="1" fontId="16" applyFont="1" fillId="0" applyFill="1" borderId="0" applyBorder="1" xfId="0">
      <alignment horizontal="left"/>
    </xf>
    <xf numFmtId="0" applyNumberFormat="1" fontId="16" applyFont="1" fillId="0" applyFill="1" borderId="0" applyBorder="1" xfId="0">
      <alignment horizontal="left"/>
    </xf>
    <xf numFmtId="2" applyNumberFormat="1" fontId="29" applyFont="1" fillId="0" applyFill="1" borderId="0" applyBorder="1" xfId="0"/>
    <xf numFmtId="0" applyNumberFormat="1" fontId="0" applyFont="1" fillId="9" applyFill="1" borderId="0" applyBorder="1" xfId="0"/>
    <xf numFmtId="2" applyNumberFormat="1" fontId="0" applyFont="1" fillId="9" applyFill="1" borderId="0" applyBorder="1" xfId="0"/>
    <xf numFmtId="2" applyNumberFormat="1" fontId="0" applyFont="1" fillId="9" applyFill="1" borderId="0" applyBorder="1" xfId="0">
      <alignment horizontal="right"/>
    </xf>
    <xf numFmtId="2" applyNumberFormat="1" fontId="0" applyFont="1" fillId="5" applyFill="1" borderId="17" applyBorder="1" xfId="0"/>
    <xf numFmtId="2" applyNumberFormat="1" fontId="0" applyFont="1" fillId="0" applyFill="1" borderId="17" applyBorder="1" xfId="0"/>
    <xf numFmtId="2" applyNumberFormat="1" fontId="0" applyFont="1" fillId="0" applyFill="1" borderId="17" applyBorder="1" xfId="0"/>
    <xf numFmtId="2" applyNumberFormat="1" fontId="0" applyFont="1" fillId="6" applyFill="1" borderId="17" applyBorder="1" xfId="0"/>
    <xf numFmtId="2" applyNumberFormat="1" fontId="0" applyFont="1" fillId="6" applyFill="1" borderId="18" applyBorder="1" xfId="0"/>
    <xf numFmtId="2" applyNumberFormat="1" fontId="0" applyFont="1" fillId="0" applyFill="1" borderId="19" applyBorder="1" xfId="0"/>
    <xf numFmtId="2" applyNumberFormat="1" fontId="16" applyFont="1" fillId="6" applyFill="1" borderId="24" applyBorder="1" xfId="1"/>
    <xf numFmtId="2" applyNumberFormat="1" fontId="10" applyFont="1" fillId="0" applyFill="1" borderId="17" applyBorder="1" xfId="1"/>
    <xf numFmtId="2" applyNumberFormat="1" fontId="10" applyFont="1" fillId="6" applyFill="1" borderId="17" applyBorder="1" xfId="1"/>
    <xf numFmtId="2" applyNumberFormat="1" fontId="0" applyFont="1" fillId="0" applyFill="1" borderId="18" applyBorder="1" xfId="0"/>
    <xf numFmtId="2" applyNumberFormat="1" fontId="10" applyFont="1" fillId="6" applyFill="1" borderId="19" applyBorder="1" xfId="1"/>
    <xf numFmtId="0" applyNumberFormat="1" fontId="26" applyFont="1" fillId="0" applyFill="1" borderId="0" applyBorder="1" xfId="0"/>
    <xf numFmtId="0" applyNumberFormat="1" fontId="30" applyFont="1" fillId="0" applyFill="1" borderId="0" applyBorder="1" xfId="0"/>
    <xf numFmtId="2" applyNumberFormat="1" fontId="0" applyFont="1" fillId="0" applyFill="1" borderId="0" applyBorder="1" xfId="0"/>
    <xf numFmtId="2" applyNumberFormat="1" fontId="0" applyFont="1" fillId="0" applyFill="1" borderId="15" applyBorder="1" xfId="0"/>
    <xf numFmtId="0" applyNumberFormat="1" fontId="21" applyFont="1" fillId="4" applyFill="1" borderId="9" applyBorder="1" xfId="0"/>
    <xf numFmtId="1" applyNumberFormat="1" fontId="0" applyFont="1" fillId="0" applyFill="1" borderId="1" applyBorder="1" xfId="0"/>
    <xf numFmtId="174" applyNumberFormat="1" fontId="16" applyFont="1" fillId="0" applyFill="1" borderId="1" applyBorder="1" xfId="1"/>
    <xf numFmtId="172" applyNumberFormat="1" fontId="0" applyFont="1" fillId="3" applyFill="1" borderId="0" applyBorder="1" xfId="0"/>
    <xf numFmtId="0" applyNumberFormat="1" fontId="16" applyFont="1" fillId="0" applyFill="1" borderId="2" applyBorder="1" xfId="0"/>
    <xf numFmtId="1" applyNumberFormat="1" fontId="0" applyFont="1" fillId="0" applyFill="1" borderId="2" applyBorder="1" xfId="0"/>
    <xf numFmtId="2" applyNumberFormat="1" fontId="0" applyFont="1" fillId="3" applyFill="1" borderId="0" applyBorder="1" xfId="0"/>
    <xf numFmtId="2" applyNumberFormat="1" fontId="0" applyFont="1" fillId="3" applyFill="1" borderId="1" applyBorder="1" xfId="0"/>
    <xf numFmtId="172" applyNumberFormat="1" fontId="0" applyFont="1" fillId="9" applyFill="1" borderId="0" applyBorder="1" xfId="0"/>
    <xf numFmtId="185" applyNumberFormat="1" fontId="10" applyFont="1" fillId="0" applyFill="1" borderId="0" applyBorder="1" xfId="36"/>
    <xf numFmtId="174" applyNumberFormat="1" fontId="19" applyFont="1" fillId="0" applyFill="1" borderId="0" applyBorder="1" xfId="1"/>
    <xf numFmtId="9" applyNumberFormat="1" fontId="10" applyFont="1" fillId="0" applyFill="1" borderId="0" applyBorder="1" xfId="36"/>
    <xf numFmtId="9" applyNumberFormat="1" fontId="16" applyFont="1" fillId="0" applyFill="1" borderId="0" applyBorder="1" xfId="36"/>
    <xf numFmtId="174" applyNumberFormat="1" fontId="10" applyFont="1" fillId="3" applyFill="1" borderId="1" applyBorder="1" xfId="1"/>
    <xf numFmtId="2" applyNumberFormat="1" fontId="0" applyFont="1" fillId="3" applyFill="1" borderId="0" applyBorder="1" xfId="0">
      <alignment horizontal="right"/>
    </xf>
    <xf numFmtId="10" applyNumberFormat="1" fontId="0" applyFont="1" fillId="0" applyFill="1" borderId="0" applyBorder="1" xfId="0"/>
    <xf numFmtId="0" applyNumberFormat="1" fontId="0" applyFont="1" fillId="0" applyFill="1" borderId="0" applyBorder="1" xfId="0">
      <alignment horizontal="right"/>
    </xf>
    <xf numFmtId="0" applyNumberFormat="1" fontId="18" applyFont="1" fillId="0" applyFill="1" borderId="1" applyBorder="1" xfId="0"/>
    <xf numFmtId="0" applyNumberFormat="1" fontId="0" applyFont="1" fillId="6" applyFill="1" borderId="1" applyBorder="1" xfId="0">
      <alignment horizontal="center"/>
    </xf>
    <xf numFmtId="0" applyNumberFormat="1" fontId="0" applyFont="1" fillId="3" applyFill="1" borderId="1" applyBorder="1" xfId="0">
      <alignment horizontal="center"/>
    </xf>
    <xf numFmtId="174" applyNumberFormat="1" fontId="10" applyFont="1" fillId="0" applyFill="1" borderId="0" applyBorder="1" xfId="1"/>
    <xf numFmtId="174" applyNumberFormat="1" fontId="10" applyFont="1" fillId="0" applyFill="1" borderId="0" applyBorder="1" xfId="1"/>
    <xf numFmtId="0" applyNumberFormat="1" fontId="0" applyFont="1" fillId="0" applyFill="1" borderId="0" applyBorder="1" xfId="0">
      <alignment horizontal="center"/>
    </xf>
    <xf numFmtId="0" applyNumberFormat="1" fontId="0" applyFont="1" fillId="0" applyFill="1" borderId="9" applyBorder="1" xfId="0"/>
    <xf numFmtId="0" applyNumberFormat="1" fontId="0" applyFont="1" fillId="0" applyFill="1" borderId="7" applyBorder="1" xfId="0"/>
    <xf numFmtId="0" applyNumberFormat="1" fontId="0" applyFont="1" fillId="0" applyFill="1" borderId="2" applyBorder="1" xfId="0"/>
    <xf numFmtId="0" applyNumberFormat="1" fontId="0" applyFont="1" fillId="0" applyFill="1" borderId="1" applyBorder="1" xfId="0"/>
    <xf numFmtId="0" applyNumberFormat="1" fontId="0" applyFont="1" fillId="0" applyFill="1" borderId="1" applyBorder="1" xfId="0">
      <alignment vertical="center"/>
    </xf>
  </cellXfs>
  <cellStyles count="47">
    <cellStyle name="Comma" xfId="1" builtinId="3"/>
    <cellStyle name="Comma 2" xfId="2"/>
    <cellStyle name="Comma 3" xfId="3"/>
    <cellStyle name="Euro" xfId="4"/>
    <cellStyle name="Hyperlink 2" xfId="5"/>
    <cellStyle name="Normal" xfId="0" builtinId="0"/>
    <cellStyle name="Normal 10" xfId="6"/>
    <cellStyle name="Normal 11" xfId="7"/>
    <cellStyle name="Normal 12" xfId="8"/>
    <cellStyle name="Normal 13" xfId="9"/>
    <cellStyle name="Normal 14" xfId="10"/>
    <cellStyle name="Normal 15" xfId="11"/>
    <cellStyle name="Normal 16" xfId="12"/>
    <cellStyle name="Normal 2" xfId="13"/>
    <cellStyle name="Normal 2 2" xfId="14"/>
    <cellStyle name="Normal 2 3" xfId="15"/>
    <cellStyle name="Normal 2 3 2" xfId="16"/>
    <cellStyle name="Normal 2 4" xfId="17"/>
    <cellStyle name="Normal 2 5" xfId="18"/>
    <cellStyle name="Normal 2 6" xfId="19"/>
    <cellStyle name="Normal 2 7" xfId="20"/>
    <cellStyle name="Normal 3" xfId="21"/>
    <cellStyle name="Normal 3 2" xfId="22"/>
    <cellStyle name="Normal 4" xfId="23"/>
    <cellStyle name="Normal 4 2" xfId="24"/>
    <cellStyle name="Normal 5" xfId="25"/>
    <cellStyle name="Normal 5 2" xfId="26"/>
    <cellStyle name="Normal 5 3" xfId="27"/>
    <cellStyle name="Normal 6" xfId="28"/>
    <cellStyle name="Normal 6 2" xfId="29"/>
    <cellStyle name="Normal 7" xfId="30"/>
    <cellStyle name="Normal 7 2" xfId="31"/>
    <cellStyle name="Normal 8" xfId="32"/>
    <cellStyle name="Normal 8 2" xfId="33"/>
    <cellStyle name="Normal 9" xfId="34"/>
    <cellStyle name="Normale_B2020" xfId="35"/>
    <cellStyle name="Percent" xfId="36" builtinId="5"/>
    <cellStyle name="Percent 2" xfId="37"/>
    <cellStyle name="Percent 2 2" xfId="38"/>
    <cellStyle name="Percent 2 3" xfId="39"/>
    <cellStyle name="Percent 2 4" xfId="40"/>
    <cellStyle name="Percent 3" xfId="41"/>
    <cellStyle name="Percent 4" xfId="42"/>
    <cellStyle name="Percent 5" xfId="43"/>
    <cellStyle name="Percent 6" xfId="44"/>
    <cellStyle name="Standard_Sce_D_Extraction" xfId="45"/>
    <cellStyle name="已访问的超链接" xfId="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595959595959"/>
          <c:y val="0.0481927710843373"/>
          <c:w val="0.655040909090909"/>
          <c:h val="0.82827939814814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Results'!$C$7:$K$7</c:f>
              <c:numCache>
                <c:formatCode>_-* #,##0_-;\-* #,##0_-;_-* "-"??_-;_-@_-</c:formatCode>
                <c:ptCount val="9"/>
                <c:pt idx="0">
                  <c:v>468.67782599297</c:v>
                </c:pt>
                <c:pt idx="1">
                  <c:v>286.777728364129</c:v>
                </c:pt>
                <c:pt idx="2">
                  <c:v>388.873042032277</c:v>
                </c:pt>
                <c:pt idx="3">
                  <c:v>566.93190494514</c:v>
                </c:pt>
                <c:pt idx="4">
                  <c:v>634.946524805547</c:v>
                </c:pt>
                <c:pt idx="5">
                  <c:v>506.464308754961</c:v>
                </c:pt>
                <c:pt idx="6">
                  <c:v>596.804966968903</c:v>
                </c:pt>
                <c:pt idx="7">
                  <c:v>666.992796534132</c:v>
                </c:pt>
                <c:pt idx="8">
                  <c:v>766.7435447852379</c:v>
                </c:pt>
              </c:numCache>
            </c:numRef>
          </c:val>
        </c:ser>
        <c:ser>
          <c:idx val="1"/>
          <c:order val="1"/>
          <c:tx>
            <c:strRef>
              <c:f>'Global Results'!$B$8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156.848431674884</c:v>
                </c:pt>
                <c:pt idx="6">
                  <c:v>171.724834678185</c:v>
                </c:pt>
                <c:pt idx="7">
                  <c:v>264.393063584466</c:v>
                </c:pt>
                <c:pt idx="8">
                  <c:v>734.3712204282122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Results'!$C$9:$K$9</c:f>
              <c:numCache>
                <c:formatCode>_-* #,##0_-;\-* #,##0_-;_-* "-"??_-;_-@_-</c:formatCode>
                <c:ptCount val="9"/>
                <c:pt idx="0">
                  <c:v>3002.100295336703</c:v>
                </c:pt>
                <c:pt idx="1">
                  <c:v>3081.47929828073</c:v>
                </c:pt>
                <c:pt idx="2">
                  <c:v>2798.206077291263</c:v>
                </c:pt>
                <c:pt idx="3">
                  <c:v>2292.789953421075</c:v>
                </c:pt>
                <c:pt idx="4">
                  <c:v>2132.394372899756</c:v>
                </c:pt>
                <c:pt idx="5">
                  <c:v>1752.216147657534</c:v>
                </c:pt>
                <c:pt idx="6">
                  <c:v>1498.447466296258</c:v>
                </c:pt>
                <c:pt idx="7">
                  <c:v>946.9281065802261</c:v>
                </c:pt>
                <c:pt idx="8">
                  <c:v>193.073162765237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82.36510480867201</c:v>
                </c:pt>
                <c:pt idx="4">
                  <c:v>222.017642016111</c:v>
                </c:pt>
                <c:pt idx="5">
                  <c:v>306.980953164927</c:v>
                </c:pt>
                <c:pt idx="6">
                  <c:v>502.47069726103</c:v>
                </c:pt>
                <c:pt idx="7">
                  <c:v>680.5622145307769</c:v>
                </c:pt>
                <c:pt idx="8">
                  <c:v>738.737347052082</c:v>
                </c:pt>
              </c:numCache>
            </c:numRef>
          </c:val>
        </c:ser>
        <c:ser>
          <c:idx val="4"/>
          <c:order val="4"/>
          <c:tx>
            <c:strRef>
              <c:f>'Global Results'!$B$11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Results'!$C$11:$K$11</c:f>
              <c:numCache>
                <c:formatCode>_-* #,##0_-;\-* #,##0_-;_-* "-"??_-;_-@_-</c:formatCode>
                <c:ptCount val="9"/>
                <c:pt idx="0">
                  <c:v>3216.007660958257</c:v>
                </c:pt>
                <c:pt idx="1">
                  <c:v>4274.309347373921</c:v>
                </c:pt>
                <c:pt idx="2">
                  <c:v>4198.778689109214</c:v>
                </c:pt>
                <c:pt idx="3">
                  <c:v>4257.259958181763</c:v>
                </c:pt>
                <c:pt idx="4">
                  <c:v>3236.931831767853</c:v>
                </c:pt>
                <c:pt idx="5">
                  <c:v>3243.320049527989</c:v>
                </c:pt>
                <c:pt idx="6">
                  <c:v>2289.792283807361</c:v>
                </c:pt>
                <c:pt idx="7">
                  <c:v>2142.404099598965</c:v>
                </c:pt>
                <c:pt idx="8">
                  <c:v>1745.861873111744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91.196795361282</c:v>
                </c:pt>
                <c:pt idx="4">
                  <c:v>177.862156235036</c:v>
                </c:pt>
                <c:pt idx="5">
                  <c:v>283.17555524643</c:v>
                </c:pt>
                <c:pt idx="6">
                  <c:v>388.149090146354</c:v>
                </c:pt>
                <c:pt idx="7">
                  <c:v>493.525850169374</c:v>
                </c:pt>
                <c:pt idx="8">
                  <c:v>536.3804226601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Results'!$C$13:$K$13</c:f>
              <c:numCache>
                <c:formatCode>_-* #,##0_-;\-* #,##0_-;_-* "-"??_-;_-@_-</c:formatCode>
                <c:ptCount val="9"/>
                <c:pt idx="0">
                  <c:v>20.13174</c:v>
                </c:pt>
                <c:pt idx="1">
                  <c:v>39.280929991272</c:v>
                </c:pt>
                <c:pt idx="2">
                  <c:v>54.951638637638</c:v>
                </c:pt>
                <c:pt idx="3">
                  <c:v>80.45041515562799</c:v>
                </c:pt>
                <c:pt idx="4">
                  <c:v>96.12689565688599</c:v>
                </c:pt>
                <c:pt idx="5">
                  <c:v>115.770663295907</c:v>
                </c:pt>
                <c:pt idx="6">
                  <c:v>145.308653697909</c:v>
                </c:pt>
                <c:pt idx="7">
                  <c:v>179.674495044419</c:v>
                </c:pt>
                <c:pt idx="8">
                  <c:v>243.755502315473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Results'!$C$14:$K$14</c:f>
              <c:numCache>
                <c:formatCode>_-* #,##0_-;\-* #,##0_-;_-* "-"??_-;_-@_-</c:formatCode>
                <c:ptCount val="9"/>
                <c:pt idx="0">
                  <c:v>1035.742470257411</c:v>
                </c:pt>
                <c:pt idx="1">
                  <c:v>1237.203328632283</c:v>
                </c:pt>
                <c:pt idx="2">
                  <c:v>1449.867089284781</c:v>
                </c:pt>
                <c:pt idx="3">
                  <c:v>1359.8154810134</c:v>
                </c:pt>
                <c:pt idx="4">
                  <c:v>1441.367981177111</c:v>
                </c:pt>
                <c:pt idx="5">
                  <c:v>1550.87535377292</c:v>
                </c:pt>
                <c:pt idx="6">
                  <c:v>1792.856449650518</c:v>
                </c:pt>
                <c:pt idx="7">
                  <c:v>1759.742158596616</c:v>
                </c:pt>
                <c:pt idx="8">
                  <c:v>2195.604733911284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Results'!$C$15:$K$15</c:f>
              <c:numCache>
                <c:formatCode>_-* #,##0_-;\-* #,##0_-;_-* "-"??_-;_-@_-</c:formatCode>
                <c:ptCount val="9"/>
                <c:pt idx="0">
                  <c:v>3160.058399999999</c:v>
                </c:pt>
                <c:pt idx="1">
                  <c:v>2833.966596187732</c:v>
                </c:pt>
                <c:pt idx="2">
                  <c:v>2469.868075351148</c:v>
                </c:pt>
                <c:pt idx="3">
                  <c:v>1904.198083193222</c:v>
                </c:pt>
                <c:pt idx="4">
                  <c:v>2776.13696792377</c:v>
                </c:pt>
                <c:pt idx="5">
                  <c:v>3138.563897188545</c:v>
                </c:pt>
                <c:pt idx="6">
                  <c:v>3209.334366807556</c:v>
                </c:pt>
                <c:pt idx="7">
                  <c:v>3332.134828777798</c:v>
                </c:pt>
                <c:pt idx="8">
                  <c:v>3364.923678909456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Results'!$C$16:$K$16</c:f>
              <c:numCache>
                <c:formatCode>_-* #,##0_-;\-* #,##0_-;_-* "-"??_-;_-@_-</c:formatCode>
                <c:ptCount val="9"/>
                <c:pt idx="0">
                  <c:v>322.571001793144</c:v>
                </c:pt>
                <c:pt idx="1">
                  <c:v>232.799619099055</c:v>
                </c:pt>
                <c:pt idx="2">
                  <c:v>166.969978292448</c:v>
                </c:pt>
                <c:pt idx="3">
                  <c:v>173.270946669062</c:v>
                </c:pt>
                <c:pt idx="4">
                  <c:v>133.544600566297</c:v>
                </c:pt>
                <c:pt idx="5">
                  <c:v>110.65323484742</c:v>
                </c:pt>
                <c:pt idx="6">
                  <c:v>95.064415064102</c:v>
                </c:pt>
                <c:pt idx="7">
                  <c:v>82.14866849693702</c:v>
                </c:pt>
                <c:pt idx="8">
                  <c:v>56.64222431639</c:v>
                </c:pt>
              </c:numCache>
            </c:numRef>
          </c:val>
        </c:ser>
        <c:ser>
          <c:idx val="10"/>
          <c:order val="10"/>
          <c:tx>
            <c:strRef>
              <c:f>'Global Results'!$B$18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Results'!$C$18:$K$18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5.848450498564</c:v>
                </c:pt>
                <c:pt idx="2">
                  <c:v>57.725562659735</c:v>
                </c:pt>
                <c:pt idx="3">
                  <c:v>113.076122875363</c:v>
                </c:pt>
                <c:pt idx="4">
                  <c:v>223.641606194197</c:v>
                </c:pt>
                <c:pt idx="5">
                  <c:v>257.453752141346</c:v>
                </c:pt>
                <c:pt idx="6">
                  <c:v>580.128509686013</c:v>
                </c:pt>
                <c:pt idx="7">
                  <c:v>939.7991227130399</c:v>
                </c:pt>
                <c:pt idx="8">
                  <c:v>1299.671994376441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Results'!$C$19:$K$19</c:f>
              <c:numCache>
                <c:formatCode>_-* #,##0_-;\-* #,##0_-;_-* "-"??_-;_-@_-</c:formatCode>
                <c:ptCount val="9"/>
                <c:pt idx="0">
                  <c:v>81.49644</c:v>
                </c:pt>
                <c:pt idx="1">
                  <c:v>75.24970932251199</c:v>
                </c:pt>
                <c:pt idx="2">
                  <c:v>67.67421864502098</c:v>
                </c:pt>
                <c:pt idx="3">
                  <c:v>61.576686670261</c:v>
                </c:pt>
                <c:pt idx="4">
                  <c:v>55.47915469550301</c:v>
                </c:pt>
                <c:pt idx="5">
                  <c:v>50.838172295955</c:v>
                </c:pt>
                <c:pt idx="6">
                  <c:v>46.19718989641001</c:v>
                </c:pt>
                <c:pt idx="7">
                  <c:v>41.556207496862</c:v>
                </c:pt>
                <c:pt idx="8">
                  <c:v>36.91522509731701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Results'!$C$20:$K$20</c:f>
              <c:numCache>
                <c:formatCode>_-* #,##0_-;\-* #,##0_-;_-* "-"??_-;_-@_-</c:formatCode>
                <c:ptCount val="9"/>
                <c:pt idx="0">
                  <c:v>1.8126</c:v>
                </c:pt>
                <c:pt idx="1">
                  <c:v>1.733487457771</c:v>
                </c:pt>
                <c:pt idx="2">
                  <c:v>29.386974915541</c:v>
                </c:pt>
                <c:pt idx="3">
                  <c:v>29.244385462825</c:v>
                </c:pt>
                <c:pt idx="4">
                  <c:v>38.377796010109</c:v>
                </c:pt>
                <c:pt idx="5">
                  <c:v>38.271946100266</c:v>
                </c:pt>
                <c:pt idx="6">
                  <c:v>47.442096190424</c:v>
                </c:pt>
                <c:pt idx="7">
                  <c:v>47.336246280581</c:v>
                </c:pt>
                <c:pt idx="8">
                  <c:v>56.506396370738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Results'!$C$22:$K$22</c:f>
              <c:numCache>
                <c:formatCode>_-* #,##0_-;\-* #,##0_-;_-* "-"??_-;_-@_-</c:formatCode>
                <c:ptCount val="9"/>
                <c:pt idx="0">
                  <c:v>502.38342</c:v>
                </c:pt>
                <c:pt idx="1">
                  <c:v>467.508484436554</c:v>
                </c:pt>
                <c:pt idx="2">
                  <c:v>420.4437688731081</c:v>
                </c:pt>
                <c:pt idx="3">
                  <c:v>382.505596018239</c:v>
                </c:pt>
                <c:pt idx="4">
                  <c:v>344.567423163371</c:v>
                </c:pt>
                <c:pt idx="5">
                  <c:v>315.761938148111</c:v>
                </c:pt>
                <c:pt idx="6">
                  <c:v>286.956453132851</c:v>
                </c:pt>
                <c:pt idx="7">
                  <c:v>258.150968117594</c:v>
                </c:pt>
                <c:pt idx="8">
                  <c:v>229.345483102333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Results'!$C$23:$K$23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112.029809196051</c:v>
                </c:pt>
                <c:pt idx="2">
                  <c:v>397.624478720508</c:v>
                </c:pt>
                <c:pt idx="3">
                  <c:v>778.742336985054</c:v>
                </c:pt>
                <c:pt idx="4">
                  <c:v>1301.431603036021</c:v>
                </c:pt>
                <c:pt idx="5">
                  <c:v>1467.907580484363</c:v>
                </c:pt>
                <c:pt idx="6">
                  <c:v>1868.880528072509</c:v>
                </c:pt>
                <c:pt idx="7">
                  <c:v>1867.30240770138</c:v>
                </c:pt>
                <c:pt idx="8">
                  <c:v>1652.393648843901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675424"/>
        <c:axId val="-1975495328"/>
      </c:areaChart>
      <c:catAx>
        <c:axId val="-176667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75495328"/>
        <c:crosses val="autoZero"/>
        <c:auto val="1"/>
        <c:lblAlgn val="ctr"/>
        <c:lblOffset val="100"/>
        <c:noMultiLvlLbl val="0"/>
      </c:catAx>
      <c:valAx>
        <c:axId val="-19754953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66754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8736431344309"/>
          <c:y val="0.0441190033639932"/>
          <c:w val="0.193283502743731"/>
          <c:h val="0.8882626010617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201563391921"/>
          <c:y val="0.0398230321544255"/>
          <c:w val="0.715617045454545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Results'!$B$210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Results'!$C$210:$K$210</c:f>
              <c:numCache>
                <c:formatCode>_-* #,##0_-;\-* #,##0_-;_-* "-"??_-;_-@_-</c:formatCode>
                <c:ptCount val="9"/>
                <c:pt idx="0">
                  <c:v>1056.436983548513</c:v>
                </c:pt>
                <c:pt idx="1">
                  <c:v>1090.388972421084</c:v>
                </c:pt>
                <c:pt idx="2">
                  <c:v>1108.834387681796</c:v>
                </c:pt>
                <c:pt idx="3">
                  <c:v>1168.483243642373</c:v>
                </c:pt>
                <c:pt idx="4">
                  <c:v>1201.964523135623</c:v>
                </c:pt>
                <c:pt idx="5">
                  <c:v>1258.935774233641</c:v>
                </c:pt>
                <c:pt idx="6">
                  <c:v>1324.473228566651</c:v>
                </c:pt>
                <c:pt idx="7">
                  <c:v>1380.401185413085</c:v>
                </c:pt>
                <c:pt idx="8">
                  <c:v>1443.805212532025</c:v>
                </c:pt>
              </c:numCache>
            </c:numRef>
          </c:val>
        </c:ser>
        <c:ser>
          <c:idx val="1"/>
          <c:order val="1"/>
          <c:tx>
            <c:strRef>
              <c:f>'Global Results'!$B$211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Results'!$C$211:$K$211</c:f>
              <c:numCache>
                <c:formatCode>_-* #,##0_-;\-* #,##0_-;_-* "-"??_-;_-@_-</c:formatCode>
                <c:ptCount val="9"/>
                <c:pt idx="0">
                  <c:v>6412.028060115228</c:v>
                </c:pt>
                <c:pt idx="1">
                  <c:v>5843.912674403767</c:v>
                </c:pt>
                <c:pt idx="2">
                  <c:v>6893.69655371333</c:v>
                </c:pt>
                <c:pt idx="3">
                  <c:v>6755.657247437353</c:v>
                </c:pt>
                <c:pt idx="4">
                  <c:v>6760.822641513864</c:v>
                </c:pt>
                <c:pt idx="5">
                  <c:v>6696.3112196646</c:v>
                </c:pt>
                <c:pt idx="6">
                  <c:v>6798.590592827261</c:v>
                </c:pt>
                <c:pt idx="7">
                  <c:v>6779.356592920488</c:v>
                </c:pt>
                <c:pt idx="8">
                  <c:v>6812.25723946473</c:v>
                </c:pt>
              </c:numCache>
            </c:numRef>
          </c:val>
        </c:ser>
        <c:ser>
          <c:idx val="2"/>
          <c:order val="2"/>
          <c:tx>
            <c:strRef>
              <c:f>'Global Results'!$B$212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Results'!$C$212:$K$212</c:f>
              <c:numCache>
                <c:formatCode>_-* #,##0_-;\-* #,##0_-;_-* "-"??_-;_-@_-</c:formatCode>
                <c:ptCount val="9"/>
                <c:pt idx="0">
                  <c:v>16203.0077424185</c:v>
                </c:pt>
                <c:pt idx="1">
                  <c:v>15304.34497727974</c:v>
                </c:pt>
                <c:pt idx="2">
                  <c:v>15520.45550469748</c:v>
                </c:pt>
                <c:pt idx="3">
                  <c:v>15662.76045771598</c:v>
                </c:pt>
                <c:pt idx="4">
                  <c:v>15710.47670749773</c:v>
                </c:pt>
                <c:pt idx="5">
                  <c:v>15782.74514772658</c:v>
                </c:pt>
                <c:pt idx="6">
                  <c:v>15892.99658476222</c:v>
                </c:pt>
                <c:pt idx="7">
                  <c:v>16168.67205552024</c:v>
                </c:pt>
                <c:pt idx="8">
                  <c:v>16406.33432574471</c:v>
                </c:pt>
              </c:numCache>
            </c:numRef>
          </c:val>
        </c:ser>
        <c:ser>
          <c:idx val="3"/>
          <c:order val="3"/>
          <c:tx>
            <c:strRef>
              <c:f>'Global Results'!$B$213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Results'!$C$213:$K$213</c:f>
              <c:numCache>
                <c:formatCode>_-* #,##0_-;\-* #,##0_-;_-* "-"??_-;_-@_-</c:formatCode>
                <c:ptCount val="9"/>
                <c:pt idx="0">
                  <c:v>12918.3176247408</c:v>
                </c:pt>
                <c:pt idx="1">
                  <c:v>11016.7255686134</c:v>
                </c:pt>
                <c:pt idx="2">
                  <c:v>12291.65560586158</c:v>
                </c:pt>
                <c:pt idx="3">
                  <c:v>12339.34228570314</c:v>
                </c:pt>
                <c:pt idx="4">
                  <c:v>13485.62618233261</c:v>
                </c:pt>
                <c:pt idx="5">
                  <c:v>13183.32139301355</c:v>
                </c:pt>
                <c:pt idx="6">
                  <c:v>12793.83305917276</c:v>
                </c:pt>
                <c:pt idx="7">
                  <c:v>12281.41464718492</c:v>
                </c:pt>
                <c:pt idx="8">
                  <c:v>11946.7313014874</c:v>
                </c:pt>
              </c:numCache>
            </c:numRef>
          </c:val>
        </c:ser>
        <c:ser>
          <c:idx val="4"/>
          <c:order val="4"/>
          <c:tx>
            <c:strRef>
              <c:f>'Global Results'!$B$214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Results'!$C$214:$K$214</c:f>
              <c:numCache>
                <c:formatCode>_-* #,##0_-;\-* #,##0_-;_-* "-"??_-;_-@_-</c:formatCode>
                <c:ptCount val="9"/>
                <c:pt idx="0">
                  <c:v>17215.37109300794</c:v>
                </c:pt>
                <c:pt idx="1">
                  <c:v>17352.22438746512</c:v>
                </c:pt>
                <c:pt idx="2">
                  <c:v>17405.21874715994</c:v>
                </c:pt>
                <c:pt idx="3">
                  <c:v>16288.04515686307</c:v>
                </c:pt>
                <c:pt idx="4">
                  <c:v>17007.57596642427</c:v>
                </c:pt>
                <c:pt idx="5">
                  <c:v>16491.35836371103</c:v>
                </c:pt>
                <c:pt idx="6">
                  <c:v>16787.68694385668</c:v>
                </c:pt>
                <c:pt idx="7">
                  <c:v>16811.56552729947</c:v>
                </c:pt>
                <c:pt idx="8">
                  <c:v>16579.03913778389</c:v>
                </c:pt>
              </c:numCache>
            </c:numRef>
          </c:val>
        </c:ser>
        <c:ser>
          <c:idx val="5"/>
          <c:order val="5"/>
          <c:tx>
            <c:strRef>
              <c:f>'Global Results'!$B$218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Results'!$C$218:$K$218</c:f>
              <c:numCache>
                <c:formatCode>_-* #,##0_-;\-* #,##0_-;_-* "-"??_-;_-@_-</c:formatCode>
                <c:ptCount val="9"/>
                <c:pt idx="0">
                  <c:v>1132.129693886211</c:v>
                </c:pt>
                <c:pt idx="1">
                  <c:v>1293.718933835632</c:v>
                </c:pt>
                <c:pt idx="2">
                  <c:v>1276.056054778085</c:v>
                </c:pt>
                <c:pt idx="3">
                  <c:v>1285.069758404144</c:v>
                </c:pt>
                <c:pt idx="4">
                  <c:v>1255.277638286882</c:v>
                </c:pt>
                <c:pt idx="5">
                  <c:v>1129.166823169727</c:v>
                </c:pt>
                <c:pt idx="6">
                  <c:v>1016.255418501795</c:v>
                </c:pt>
                <c:pt idx="7">
                  <c:v>915.907541124993</c:v>
                </c:pt>
                <c:pt idx="8">
                  <c:v>843.937209970045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665968"/>
        <c:axId val="-1860214736"/>
      </c:areaChart>
      <c:catAx>
        <c:axId val="-176666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60214736"/>
        <c:crosses val="autoZero"/>
        <c:auto val="1"/>
        <c:lblAlgn val="ctr"/>
        <c:lblOffset val="100"/>
        <c:noMultiLvlLbl val="0"/>
      </c:catAx>
      <c:valAx>
        <c:axId val="-18602147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666596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8622919936032"/>
                <c:y val="0.133184720198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2754167826584"/>
          <c:y val="0.174561910607214"/>
          <c:w val="0.111891559977767"/>
          <c:h val="0.54143779052745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Results'!$C$37:$K$37</c:f>
              <c:numCache>
                <c:formatCode>_-* #,##0_-;\-* #,##0_-;_-* "-"??_-;_-@_-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1"/>
          <c:order val="1"/>
          <c:tx>
            <c:strRef>
              <c:f>'Global Results'!$B$38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Results'!$C$38:$K$38</c:f>
              <c:numCache>
                <c:formatCode>_-* #,##0_-;\-* #,##0_-;_-* "-"??_-;_-@_-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2"/>
          <c:order val="2"/>
          <c:tx>
            <c:strRef>
              <c:f>'Global Results'!$B$39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Results'!$C$39:$K$39</c:f>
              <c:numCache>
                <c:formatCode>_-* #,##0_-;\-* #,##0_-;_-* "-"??_-;_-@_-</c:formatCode>
                <c:ptCount val="9"/>
                <c:pt idx="0">
                  <c:v>3674.533808454627</c:v>
                </c:pt>
                <c:pt idx="1">
                  <c:v>3622.838262528419</c:v>
                </c:pt>
                <c:pt idx="2">
                  <c:v>3731.999359067923</c:v>
                </c:pt>
                <c:pt idx="3">
                  <c:v>3604.931308374753</c:v>
                </c:pt>
                <c:pt idx="4">
                  <c:v>3622.866290008461</c:v>
                </c:pt>
                <c:pt idx="5">
                  <c:v>3640.980621458501</c:v>
                </c:pt>
                <c:pt idx="6">
                  <c:v>3659.094952908542</c:v>
                </c:pt>
                <c:pt idx="7">
                  <c:v>3677.390427673088</c:v>
                </c:pt>
                <c:pt idx="8">
                  <c:v>3695.685902437628</c:v>
                </c:pt>
              </c:numCache>
            </c:numRef>
          </c:val>
        </c:ser>
        <c:ser>
          <c:idx val="3"/>
          <c:order val="3"/>
          <c:tx>
            <c:strRef>
              <c:f>'Global Results'!$B$41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Results'!$C$41:$K$41</c:f>
              <c:numCache>
                <c:formatCode>_-* #,##0_-;\-* #,##0_-;_-* "-"??_-;_-@_-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4"/>
          <c:tx>
            <c:strRef>
              <c:f>'Global Results'!$B$42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Results'!$C$42:$K$42</c:f>
              <c:numCache>
                <c:formatCode>_-* #,##0_-;\-* #,##0_-;_-* "-"??_-;_-@_-</c:formatCode>
                <c:ptCount val="9"/>
                <c:pt idx="0">
                  <c:v>156.809183816627</c:v>
                </c:pt>
                <c:pt idx="1">
                  <c:v>192.982044099509</c:v>
                </c:pt>
                <c:pt idx="2">
                  <c:v>137.707563778384</c:v>
                </c:pt>
                <c:pt idx="3">
                  <c:v>68.084694830494</c:v>
                </c:pt>
                <c:pt idx="4">
                  <c:v>179.41225768344</c:v>
                </c:pt>
                <c:pt idx="5">
                  <c:v>279.754290637107</c:v>
                </c:pt>
                <c:pt idx="6">
                  <c:v>297.02441310022</c:v>
                </c:pt>
                <c:pt idx="7">
                  <c:v>540.751744232933</c:v>
                </c:pt>
                <c:pt idx="8">
                  <c:v>691.147058838928</c:v>
                </c:pt>
              </c:numCache>
            </c:numRef>
          </c:val>
        </c:ser>
        <c:ser>
          <c:idx val="5"/>
          <c:order val="5"/>
          <c:tx>
            <c:strRef>
              <c:f>'Global Results'!$B$46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61004320"/>
        <c:axId val="-1861002000"/>
      </c:areaChart>
      <c:catAx>
        <c:axId val="-18610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61002000"/>
        <c:crosses val="autoZero"/>
        <c:auto val="1"/>
        <c:lblAlgn val="ctr"/>
        <c:lblOffset val="100"/>
        <c:noMultiLvlLbl val="0"/>
      </c:catAx>
      <c:valAx>
        <c:axId val="-18610020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6576677915"/>
              <c:y val="0.1640942559171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6100432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4338851713693"/>
          <c:y val="0.0442492614770172"/>
          <c:w val="0.138659904142242"/>
          <c:h val="0.7345377405184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58258790038482"/>
          <c:y val="0.0378369725060963"/>
          <c:w val="0.663458877441706"/>
          <c:h val="0.803819363005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Results'!$B$225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Results'!$C$225:$K$225</c:f>
              <c:numCache>
                <c:formatCode>_-* #,##0_-;\-* #,##0_-;_-* "-"??_-;_-@_-</c:formatCode>
                <c:ptCount val="9"/>
                <c:pt idx="0">
                  <c:v>56.35249303145435</c:v>
                </c:pt>
                <c:pt idx="1">
                  <c:v>58.5929255666717</c:v>
                </c:pt>
                <c:pt idx="2">
                  <c:v>58.82750649820769</c:v>
                </c:pt>
                <c:pt idx="3">
                  <c:v>61.84418235671233</c:v>
                </c:pt>
                <c:pt idx="4">
                  <c:v>63.00493526408984</c:v>
                </c:pt>
                <c:pt idx="5">
                  <c:v>65.33831412337808</c:v>
                </c:pt>
                <c:pt idx="6">
                  <c:v>67.98190422930386</c:v>
                </c:pt>
                <c:pt idx="7">
                  <c:v>70.832152199183</c:v>
                </c:pt>
                <c:pt idx="8">
                  <c:v>73.99206927954185</c:v>
                </c:pt>
              </c:numCache>
            </c:numRef>
          </c:val>
        </c:ser>
        <c:ser>
          <c:idx val="1"/>
          <c:order val="1"/>
          <c:tx>
            <c:strRef>
              <c:f>'Global Results'!$B$226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Results'!$C$226:$K$226</c:f>
              <c:numCache>
                <c:formatCode>_-* #,##0_-;\-* #,##0_-;_-* "-"??_-;_-@_-</c:formatCode>
                <c:ptCount val="9"/>
                <c:pt idx="0">
                  <c:v>181.6898645125183</c:v>
                </c:pt>
                <c:pt idx="1">
                  <c:v>105.0452648178614</c:v>
                </c:pt>
                <c:pt idx="2">
                  <c:v>78.18770721988953</c:v>
                </c:pt>
                <c:pt idx="3">
                  <c:v>80.24206350726406</c:v>
                </c:pt>
                <c:pt idx="4">
                  <c:v>80.40852674868921</c:v>
                </c:pt>
                <c:pt idx="5">
                  <c:v>89.36821984389288</c:v>
                </c:pt>
                <c:pt idx="6">
                  <c:v>89.6871105470135</c:v>
                </c:pt>
                <c:pt idx="7">
                  <c:v>105.4418502164248</c:v>
                </c:pt>
                <c:pt idx="8">
                  <c:v>113.6422485635693</c:v>
                </c:pt>
              </c:numCache>
            </c:numRef>
          </c:val>
        </c:ser>
        <c:ser>
          <c:idx val="2"/>
          <c:order val="2"/>
          <c:tx>
            <c:strRef>
              <c:f>'Global Results'!$B$227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Results'!$C$227:$K$227</c:f>
              <c:numCache>
                <c:formatCode>_-* #,##0_-;\-* #,##0_-;_-* "-"??_-;_-@_-</c:formatCode>
                <c:ptCount val="9"/>
                <c:pt idx="0">
                  <c:v>1141.0926583397</c:v>
                </c:pt>
                <c:pt idx="1">
                  <c:v>1167.943531689581</c:v>
                </c:pt>
                <c:pt idx="2">
                  <c:v>983.6402162803332</c:v>
                </c:pt>
                <c:pt idx="3">
                  <c:v>933.0041905387096</c:v>
                </c:pt>
                <c:pt idx="4">
                  <c:v>856.9714165121845</c:v>
                </c:pt>
                <c:pt idx="5">
                  <c:v>797.5892453165207</c:v>
                </c:pt>
                <c:pt idx="6">
                  <c:v>725.1130688218827</c:v>
                </c:pt>
                <c:pt idx="7">
                  <c:v>655.4964872338268</c:v>
                </c:pt>
                <c:pt idx="8">
                  <c:v>480.7562379542226</c:v>
                </c:pt>
              </c:numCache>
            </c:numRef>
          </c:val>
        </c:ser>
        <c:ser>
          <c:idx val="3"/>
          <c:order val="3"/>
          <c:tx>
            <c:strRef>
              <c:f>'Global Results'!$B$228</c:f>
              <c:strCache>
                <c:ptCount val="1"/>
                <c:pt idx="0">
                  <c:v>CO2 Capture 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Results'!$C$228:$K$228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0.004490053384436</c:v>
                </c:pt>
                <c:pt idx="2">
                  <c:v>0.004254836827751</c:v>
                </c:pt>
                <c:pt idx="3">
                  <c:v>-86.16608986547037</c:v>
                </c:pt>
                <c:pt idx="4">
                  <c:v>-154.9265420176034</c:v>
                </c:pt>
                <c:pt idx="5">
                  <c:v>-194.1578741289978</c:v>
                </c:pt>
                <c:pt idx="6">
                  <c:v>-253.2202207555527</c:v>
                </c:pt>
                <c:pt idx="7">
                  <c:v>-305.0891325283472</c:v>
                </c:pt>
                <c:pt idx="8">
                  <c:v>-270.0180048780767</c:v>
                </c:pt>
              </c:numCache>
            </c:numRef>
          </c:val>
        </c:ser>
        <c:ser>
          <c:idx val="4"/>
          <c:order val="4"/>
          <c:tx>
            <c:strRef>
              <c:f>'Global Results'!$B$230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Results'!$C$230:$K$230</c:f>
              <c:numCache>
                <c:formatCode>_-* #,##0_-;\-* #,##0_-;_-* "-"??_-;_-@_-</c:formatCode>
                <c:ptCount val="9"/>
                <c:pt idx="0">
                  <c:v>475.169063947304</c:v>
                </c:pt>
                <c:pt idx="1">
                  <c:v>453.6546274043643</c:v>
                </c:pt>
                <c:pt idx="2">
                  <c:v>389.2532768482689</c:v>
                </c:pt>
                <c:pt idx="3">
                  <c:v>384.0775996806479</c:v>
                </c:pt>
                <c:pt idx="4">
                  <c:v>385.1050770236231</c:v>
                </c:pt>
                <c:pt idx="5">
                  <c:v>363.2618484749663</c:v>
                </c:pt>
                <c:pt idx="6">
                  <c:v>367.3836921241098</c:v>
                </c:pt>
                <c:pt idx="7">
                  <c:v>350.1142646993797</c:v>
                </c:pt>
                <c:pt idx="8">
                  <c:v>350.8589897637061</c:v>
                </c:pt>
              </c:numCache>
            </c:numRef>
          </c:val>
        </c:ser>
        <c:ser>
          <c:idx val="15"/>
          <c:order val="5"/>
          <c:tx>
            <c:strRef>
              <c:f>'Global Results'!$B$231</c:f>
              <c:strCache>
                <c:ptCount val="1"/>
                <c:pt idx="0">
                  <c:v>CO2 Capture Industry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Results'!$C$231:$K$231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-38.81237668866444</c:v>
                </c:pt>
                <c:pt idx="4">
                  <c:v>-56.25415687650826</c:v>
                </c:pt>
                <c:pt idx="5">
                  <c:v>-79.82832520307325</c:v>
                </c:pt>
                <c:pt idx="6">
                  <c:v>-98.85081648747311</c:v>
                </c:pt>
                <c:pt idx="7">
                  <c:v>-108.0889532331834</c:v>
                </c:pt>
                <c:pt idx="8">
                  <c:v>-122.5164707483994</c:v>
                </c:pt>
              </c:numCache>
            </c:numRef>
          </c:val>
        </c:ser>
        <c:ser>
          <c:idx val="5"/>
          <c:order val="6"/>
          <c:tx>
            <c:strRef>
              <c:f>'Global Results'!$B$232</c:f>
              <c:strCache>
                <c:ptCount val="1"/>
                <c:pt idx="0">
                  <c:v>Residential Sector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Results'!$C$232:$K$232</c:f>
              <c:numCache>
                <c:formatCode>_-* #,##0_-;\-* #,##0_-;_-* "-"??_-;_-@_-</c:formatCode>
                <c:ptCount val="9"/>
                <c:pt idx="0">
                  <c:v>456.579957984027</c:v>
                </c:pt>
                <c:pt idx="1">
                  <c:v>264.9161571262238</c:v>
                </c:pt>
                <c:pt idx="2">
                  <c:v>274.8772264409913</c:v>
                </c:pt>
                <c:pt idx="3">
                  <c:v>321.3774945538345</c:v>
                </c:pt>
                <c:pt idx="4">
                  <c:v>362.4829373520801</c:v>
                </c:pt>
                <c:pt idx="5">
                  <c:v>374.8898795277427</c:v>
                </c:pt>
                <c:pt idx="6">
                  <c:v>378.0241971191144</c:v>
                </c:pt>
                <c:pt idx="7">
                  <c:v>388.0292227788665</c:v>
                </c:pt>
                <c:pt idx="8">
                  <c:v>373.0434516704474</c:v>
                </c:pt>
              </c:numCache>
            </c:numRef>
          </c:val>
        </c:ser>
        <c:ser>
          <c:idx val="6"/>
          <c:order val="7"/>
          <c:tx>
            <c:strRef>
              <c:f>'Global Results'!$B$233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Results'!$C$233:$K$233</c:f>
              <c:numCache>
                <c:formatCode>_-* #,##0_-;\-* #,##0_-;_-* "-"??_-;_-@_-</c:formatCode>
                <c:ptCount val="9"/>
                <c:pt idx="0">
                  <c:v>953.1157323008757</c:v>
                </c:pt>
                <c:pt idx="1">
                  <c:v>885.782183865977</c:v>
                </c:pt>
                <c:pt idx="2">
                  <c:v>859.725133503499</c:v>
                </c:pt>
                <c:pt idx="3">
                  <c:v>801.946229713408</c:v>
                </c:pt>
                <c:pt idx="4">
                  <c:v>761.316066475335</c:v>
                </c:pt>
                <c:pt idx="5">
                  <c:v>736.7910494564712</c:v>
                </c:pt>
                <c:pt idx="6">
                  <c:v>736.0692679844119</c:v>
                </c:pt>
                <c:pt idx="7">
                  <c:v>708.3646994401635</c:v>
                </c:pt>
                <c:pt idx="8">
                  <c:v>689.6940604823416</c:v>
                </c:pt>
              </c:numCache>
            </c:numRef>
          </c:val>
        </c:ser>
        <c:ser>
          <c:idx val="7"/>
          <c:order val="8"/>
          <c:tx>
            <c:strRef>
              <c:f>'Global Results'!$B$237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C0504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Results'!$C$237:$K$237</c:f>
              <c:numCache>
                <c:formatCode>_-* #,##0_-;\-* #,##0_-;_-* "-"??_-;_-@_-</c:formatCode>
                <c:ptCount val="9"/>
                <c:pt idx="0">
                  <c:v>196.0785274965222</c:v>
                </c:pt>
                <c:pt idx="1">
                  <c:v>318.0718589940782</c:v>
                </c:pt>
                <c:pt idx="2">
                  <c:v>295.3835954270415</c:v>
                </c:pt>
                <c:pt idx="3">
                  <c:v>305.7578171758762</c:v>
                </c:pt>
                <c:pt idx="4">
                  <c:v>296.5446568985</c:v>
                </c:pt>
                <c:pt idx="5">
                  <c:v>270.1549322879227</c:v>
                </c:pt>
                <c:pt idx="6">
                  <c:v>246.1738056301922</c:v>
                </c:pt>
                <c:pt idx="7">
                  <c:v>223.7466281172684</c:v>
                </c:pt>
                <c:pt idx="8">
                  <c:v>206.678360793564</c:v>
                </c:pt>
              </c:numCache>
            </c:numRef>
          </c:val>
        </c:ser>
        <c:ser>
          <c:idx val="8"/>
          <c:order val="9"/>
          <c:tx>
            <c:strRef>
              <c:f>'Global Results'!$B$238</c:f>
              <c:strCache>
                <c:ptCount val="1"/>
                <c:pt idx="0">
                  <c:v>CO2 Capture Upstream</c:v>
                </c:pt>
              </c:strCache>
            </c:strRef>
          </c:tx>
          <c:spPr>
            <a:solidFill>
              <a:srgbClr val="9BBB5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Results'!$C$238:$K$238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-0.004490053384436</c:v>
                </c:pt>
                <c:pt idx="2">
                  <c:v>-0.004254836827751</c:v>
                </c:pt>
                <c:pt idx="3">
                  <c:v>-0.004207483755479</c:v>
                </c:pt>
                <c:pt idx="4">
                  <c:v>-0.003673381153157</c:v>
                </c:pt>
                <c:pt idx="5">
                  <c:v>-0.003203786595492</c:v>
                </c:pt>
                <c:pt idx="6">
                  <c:v>-0.003061570715643</c:v>
                </c:pt>
                <c:pt idx="7">
                  <c:v>-0.002981724801419</c:v>
                </c:pt>
                <c:pt idx="8">
                  <c:v>-0.002955519174448</c:v>
                </c:pt>
              </c:numCache>
            </c:numRef>
          </c:val>
        </c:ser>
        <c:ser>
          <c:idx val="9"/>
          <c:order val="10"/>
          <c:tx>
            <c:strRef>
              <c:f>'Global Results'!$B$239</c:f>
              <c:strCache>
                <c:ptCount val="1"/>
                <c:pt idx="0">
                  <c:v>Afforestation</c:v>
                </c:pt>
              </c:strCache>
            </c:strRef>
          </c:tx>
          <c:spPr>
            <a:solidFill>
              <a:srgbClr val="8064A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Results'!$C$239:$K$239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1"/>
          <c:tx>
            <c:strRef>
              <c:f>'Global Results'!$B$240</c:f>
              <c:strCache>
                <c:ptCount val="1"/>
                <c:pt idx="0">
                  <c:v>Deforestation</c:v>
                </c:pt>
              </c:strCache>
            </c:strRef>
          </c:tx>
          <c:spPr>
            <a:solidFill>
              <a:srgbClr val="4BACC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Results'!$C$240:$K$240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Results'!$B$229</c:f>
              <c:strCache>
                <c:ptCount val="1"/>
                <c:pt idx="0">
                  <c:v>Sequestration from biomass with CCS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Results'!$C$229:$K$229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-42.2064380523958</c:v>
                </c:pt>
                <c:pt idx="4">
                  <c:v>-52.96785969321837</c:v>
                </c:pt>
                <c:pt idx="5">
                  <c:v>-88.8869323913836</c:v>
                </c:pt>
                <c:pt idx="6">
                  <c:v>-122.7637835612868</c:v>
                </c:pt>
                <c:pt idx="7">
                  <c:v>-173.7437854193494</c:v>
                </c:pt>
                <c:pt idx="8">
                  <c:v>-310.1853413775131</c:v>
                </c:pt>
              </c:numCache>
            </c:numRef>
          </c:val>
        </c:ser>
        <c:ser>
          <c:idx val="16"/>
          <c:order val="13"/>
          <c:tx>
            <c:strRef>
              <c:f>'Global Results'!$B$241</c:f>
              <c:strCache>
                <c:ptCount val="1"/>
                <c:pt idx="0">
                  <c:v>CO2 Backstop</c:v>
                </c:pt>
              </c:strCache>
            </c:strRef>
          </c:tx>
          <c:spPr>
            <a:solidFill>
              <a:srgbClr val="A9CED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Results'!$C$241:$K$241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01615488"/>
        <c:axId val="-1801613712"/>
      </c:barChart>
      <c:lineChart>
        <c:grouping val="standard"/>
        <c:varyColors val="0"/>
        <c:ser>
          <c:idx val="12"/>
          <c:order val="14"/>
          <c:tx>
            <c:strRef>
              <c:f>'Global Results'!$B$243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Results'!$C$243:$K$243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2888.249577526453</c:v>
                </c:pt>
                <c:pt idx="4">
                  <c:v>2805.833616274501</c:v>
                </c:pt>
                <c:pt idx="5">
                  <c:v>2697.393489030895</c:v>
                </c:pt>
                <c:pt idx="6">
                  <c:v>2610.433046456028</c:v>
                </c:pt>
                <c:pt idx="7">
                  <c:v>2502.025304685113</c:v>
                </c:pt>
                <c:pt idx="8">
                  <c:v>2288.665418507393</c:v>
                </c:pt>
              </c:numCache>
            </c:numRef>
          </c:val>
          <c:smooth val="0"/>
        </c:ser>
        <c:ser>
          <c:idx val="13"/>
          <c:order val="15"/>
          <c:tx>
            <c:strRef>
              <c:f>'Global Results'!$B$244</c:f>
              <c:strCache>
                <c:ptCount val="1"/>
                <c:pt idx="0">
                  <c:v>Total (net CCS)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Results'!$C$244:$K$244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2763.266903488563</c:v>
                </c:pt>
                <c:pt idx="4">
                  <c:v>2594.649243999237</c:v>
                </c:pt>
                <c:pt idx="5">
                  <c:v>2423.404085912228</c:v>
                </c:pt>
                <c:pt idx="6">
                  <c:v>2258.358947642287</c:v>
                </c:pt>
                <c:pt idx="7">
                  <c:v>2088.84423719878</c:v>
                </c:pt>
                <c:pt idx="8">
                  <c:v>1896.127987361742</c:v>
                </c:pt>
              </c:numCache>
            </c:numRef>
          </c:val>
          <c:smooth val="0"/>
        </c:ser>
        <c:ser>
          <c:idx val="14"/>
          <c:order val="16"/>
          <c:tx>
            <c:strRef>
              <c:f>'Global Results'!$B$245</c:f>
              <c:strCache>
                <c:ptCount val="1"/>
                <c:pt idx="0">
                  <c:v>Total (net CCS and ATM sinks)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lg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Results'!$C$245:$K$245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2721.060465436167</c:v>
                </c:pt>
                <c:pt idx="4">
                  <c:v>2541.681384306019</c:v>
                </c:pt>
                <c:pt idx="5">
                  <c:v>2334.517153520844</c:v>
                </c:pt>
                <c:pt idx="6">
                  <c:v>2135.595164081</c:v>
                </c:pt>
                <c:pt idx="7">
                  <c:v>1915.100451779431</c:v>
                </c:pt>
                <c:pt idx="8">
                  <c:v>1585.94264598423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01615488"/>
        <c:axId val="-1801613712"/>
      </c:lineChart>
      <c:catAx>
        <c:axId val="-180161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13712"/>
        <c:crosses val="autoZero"/>
        <c:auto val="1"/>
        <c:lblAlgn val="ctr"/>
        <c:lblOffset val="100"/>
        <c:noMultiLvlLbl val="0"/>
      </c:catAx>
      <c:valAx>
        <c:axId val="-18016137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Emissions by Sector (GtCO2)</a:t>
                </a:r>
              </a:p>
            </c:rich>
          </c:tx>
          <c:layout>
            <c:manualLayout>
              <c:xMode val="edge"/>
              <c:yMode val="edge"/>
              <c:x val="0.000663446480954586"/>
              <c:y val="0.22279309321368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15488"/>
        <c:crosses val="autoZero"/>
        <c:crossBetween val="between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2124934589737"/>
          <c:y val="0.0353994091816137"/>
          <c:w val="0.225497419867687"/>
          <c:h val="0.93808434331276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965461053531"/>
          <c:y val="0.0502546814675688"/>
          <c:w val="0.704086111111111"/>
          <c:h val="0.832449934583865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Results'!$B$264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Results'!$C$264:$K$264</c:f>
              <c:numCache>
                <c:formatCode>0.00</c:formatCode>
                <c:ptCount val="9"/>
                <c:pt idx="0">
                  <c:v>0.877370798470917</c:v>
                </c:pt>
                <c:pt idx="1">
                  <c:v>0.877462579625023</c:v>
                </c:pt>
                <c:pt idx="2">
                  <c:v>0.877522962447949</c:v>
                </c:pt>
                <c:pt idx="3">
                  <c:v>0.877554977339283</c:v>
                </c:pt>
                <c:pt idx="4">
                  <c:v>0.877558234086731</c:v>
                </c:pt>
                <c:pt idx="5">
                  <c:v>0.877579004744383</c:v>
                </c:pt>
                <c:pt idx="6">
                  <c:v>0.877603914045511</c:v>
                </c:pt>
                <c:pt idx="7">
                  <c:v>0.877631138655906</c:v>
                </c:pt>
                <c:pt idx="8">
                  <c:v>0.877661906295282</c:v>
                </c:pt>
              </c:numCache>
            </c:numRef>
          </c:val>
        </c:ser>
        <c:ser>
          <c:idx val="1"/>
          <c:order val="1"/>
          <c:tx>
            <c:strRef>
              <c:f>'Global Results'!$B$265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Results'!$C$265:$K$265</c:f>
              <c:numCache>
                <c:formatCode>0.00</c:formatCode>
                <c:ptCount val="9"/>
                <c:pt idx="0">
                  <c:v>0.00110412192452374</c:v>
                </c:pt>
                <c:pt idx="1">
                  <c:v>0.00065405467103717</c:v>
                </c:pt>
                <c:pt idx="2">
                  <c:v>0.000312435337981332</c:v>
                </c:pt>
                <c:pt idx="3">
                  <c:v>0.000294414318631507</c:v>
                </c:pt>
                <c:pt idx="4">
                  <c:v>0.000274874099373229</c:v>
                </c:pt>
                <c:pt idx="5">
                  <c:v>0.000315133407396803</c:v>
                </c:pt>
                <c:pt idx="6">
                  <c:v>0.000316020018711592</c:v>
                </c:pt>
                <c:pt idx="7">
                  <c:v>0.000358339378174623</c:v>
                </c:pt>
                <c:pt idx="8">
                  <c:v>0.000436210650504562</c:v>
                </c:pt>
              </c:numCache>
            </c:numRef>
          </c:val>
        </c:ser>
        <c:ser>
          <c:idx val="2"/>
          <c:order val="2"/>
          <c:tx>
            <c:strRef>
              <c:f>'Global Results'!$B$266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Results'!$C$266:$K$266</c:f>
              <c:numCache>
                <c:formatCode>0.00</c:formatCode>
                <c:ptCount val="9"/>
                <c:pt idx="0">
                  <c:v>0.0200274614267221</c:v>
                </c:pt>
                <c:pt idx="1">
                  <c:v>0.0175080142554621</c:v>
                </c:pt>
                <c:pt idx="2">
                  <c:v>0.016086394437881</c:v>
                </c:pt>
                <c:pt idx="3">
                  <c:v>0.0151700142050781</c:v>
                </c:pt>
                <c:pt idx="4">
                  <c:v>0.0138432428045521</c:v>
                </c:pt>
                <c:pt idx="5">
                  <c:v>0.0126764916603076</c:v>
                </c:pt>
                <c:pt idx="6">
                  <c:v>0.0116371008758415</c:v>
                </c:pt>
                <c:pt idx="7">
                  <c:v>0.0101600108275128</c:v>
                </c:pt>
                <c:pt idx="8">
                  <c:v>0.00807726817998251</c:v>
                </c:pt>
              </c:numCache>
            </c:numRef>
          </c:val>
        </c:ser>
        <c:ser>
          <c:idx val="3"/>
          <c:order val="3"/>
          <c:tx>
            <c:strRef>
              <c:f>'Global Results'!$B$267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Results'!$C$267:$K$267</c:f>
              <c:numCache>
                <c:formatCode>0.00</c:formatCode>
                <c:ptCount val="9"/>
                <c:pt idx="0">
                  <c:v>0.273020010145101</c:v>
                </c:pt>
                <c:pt idx="1">
                  <c:v>0.00566005023386715</c:v>
                </c:pt>
                <c:pt idx="2">
                  <c:v>0.0118880306640918</c:v>
                </c:pt>
                <c:pt idx="3">
                  <c:v>0.00777081468967117</c:v>
                </c:pt>
                <c:pt idx="4">
                  <c:v>0.00598434275850988</c:v>
                </c:pt>
                <c:pt idx="5">
                  <c:v>0.00827724226119639</c:v>
                </c:pt>
                <c:pt idx="6">
                  <c:v>0.00784721768347265</c:v>
                </c:pt>
                <c:pt idx="7">
                  <c:v>0.010162769914379</c:v>
                </c:pt>
                <c:pt idx="8">
                  <c:v>0.0330976881322856</c:v>
                </c:pt>
              </c:numCache>
            </c:numRef>
          </c:val>
        </c:ser>
        <c:ser>
          <c:idx val="4"/>
          <c:order val="4"/>
          <c:tx>
            <c:strRef>
              <c:f>'Global Results'!$B$268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Results'!$C$268:$K$268</c:f>
              <c:numCache>
                <c:formatCode>0.00</c:formatCode>
                <c:ptCount val="9"/>
                <c:pt idx="0">
                  <c:v>0.0083595274157628</c:v>
                </c:pt>
                <c:pt idx="1">
                  <c:v>0.0116695470517316</c:v>
                </c:pt>
                <c:pt idx="2">
                  <c:v>0.0118385684600338</c:v>
                </c:pt>
                <c:pt idx="3">
                  <c:v>0.013611303905455</c:v>
                </c:pt>
                <c:pt idx="4">
                  <c:v>0.014374461308451</c:v>
                </c:pt>
                <c:pt idx="5">
                  <c:v>0.0123936593069515</c:v>
                </c:pt>
                <c:pt idx="6">
                  <c:v>0.0104001139622662</c:v>
                </c:pt>
                <c:pt idx="7">
                  <c:v>0.0080080032148956</c:v>
                </c:pt>
                <c:pt idx="8">
                  <c:v>0.00760344024954176</c:v>
                </c:pt>
              </c:numCache>
            </c:numRef>
          </c:val>
        </c:ser>
        <c:ser>
          <c:idx val="5"/>
          <c:order val="5"/>
          <c:tx>
            <c:strRef>
              <c:f>'Global Results'!$B$269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Results'!$C$269:$K$269</c:f>
              <c:numCache>
                <c:formatCode>0.00</c:formatCode>
                <c:ptCount val="9"/>
                <c:pt idx="0">
                  <c:v>0.0756953722584282</c:v>
                </c:pt>
                <c:pt idx="1">
                  <c:v>0.0705530829563069</c:v>
                </c:pt>
                <c:pt idx="2">
                  <c:v>0.0686203723271732</c:v>
                </c:pt>
                <c:pt idx="3">
                  <c:v>0.0659992816603486</c:v>
                </c:pt>
                <c:pt idx="4">
                  <c:v>0.064005648461252</c:v>
                </c:pt>
                <c:pt idx="5">
                  <c:v>0.0623870011184309</c:v>
                </c:pt>
                <c:pt idx="6">
                  <c:v>0.0621482824876572</c:v>
                </c:pt>
                <c:pt idx="7">
                  <c:v>0.0599902426862343</c:v>
                </c:pt>
                <c:pt idx="8">
                  <c:v>0.0589198193563641</c:v>
                </c:pt>
              </c:numCache>
            </c:numRef>
          </c:val>
        </c:ser>
        <c:ser>
          <c:idx val="6"/>
          <c:order val="6"/>
          <c:tx>
            <c:strRef>
              <c:f>'Global Results'!$B$273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Results'!$C$273:$K$273</c:f>
              <c:numCache>
                <c:formatCode>0.00</c:formatCode>
                <c:ptCount val="9"/>
                <c:pt idx="0">
                  <c:v>0.000769872728141438</c:v>
                </c:pt>
                <c:pt idx="1">
                  <c:v>0.00149785336671596</c:v>
                </c:pt>
                <c:pt idx="2">
                  <c:v>0.00132267406271643</c:v>
                </c:pt>
                <c:pt idx="3">
                  <c:v>0.00147941891356907</c:v>
                </c:pt>
                <c:pt idx="4">
                  <c:v>0.00146020304031035</c:v>
                </c:pt>
                <c:pt idx="5">
                  <c:v>0.00134002038598288</c:v>
                </c:pt>
                <c:pt idx="6">
                  <c:v>0.0012341471081425</c:v>
                </c:pt>
                <c:pt idx="7">
                  <c:v>0.00112323772680652</c:v>
                </c:pt>
                <c:pt idx="8">
                  <c:v>0.00103600103661208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6486752"/>
        <c:axId val="-1937624352"/>
      </c:areaChart>
      <c:catAx>
        <c:axId val="-185648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624352"/>
        <c:crosses val="autoZero"/>
        <c:auto val="1"/>
        <c:lblAlgn val="ctr"/>
        <c:lblOffset val="100"/>
        <c:noMultiLvlLbl val="0"/>
      </c:catAx>
      <c:valAx>
        <c:axId val="-1937624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N2O emission by sector (MtN2O)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648675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4025734039342"/>
          <c:y val="0.281446473428243"/>
          <c:w val="0.154671497004148"/>
          <c:h val="0.43115204440071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7619063886"/>
          <c:y val="0.0404488975635875"/>
          <c:w val="0.65417095959596"/>
          <c:h val="0.865142604929986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Results'!$B$275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Results'!$C$275:$K$275</c:f>
              <c:numCache>
                <c:formatCode>0.00</c:formatCode>
                <c:ptCount val="9"/>
                <c:pt idx="0">
                  <c:v>9.157952221857296</c:v>
                </c:pt>
                <c:pt idx="1">
                  <c:v>8.789887253517523</c:v>
                </c:pt>
                <c:pt idx="2">
                  <c:v>8.808977570696946</c:v>
                </c:pt>
                <c:pt idx="3">
                  <c:v>8.882678490786094</c:v>
                </c:pt>
                <c:pt idx="4">
                  <c:v>8.838857998120101</c:v>
                </c:pt>
                <c:pt idx="5">
                  <c:v>8.85153330320906</c:v>
                </c:pt>
                <c:pt idx="6">
                  <c:v>8.857106579256635</c:v>
                </c:pt>
                <c:pt idx="7">
                  <c:v>8.880858461973828</c:v>
                </c:pt>
                <c:pt idx="8">
                  <c:v>8.929292648662471</c:v>
                </c:pt>
              </c:numCache>
            </c:numRef>
          </c:val>
        </c:ser>
        <c:ser>
          <c:idx val="1"/>
          <c:order val="1"/>
          <c:tx>
            <c:strRef>
              <c:f>'Global Results'!$B$276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Results'!$C$276:$K$276</c:f>
              <c:numCache>
                <c:formatCode>0.00</c:formatCode>
                <c:ptCount val="9"/>
                <c:pt idx="0">
                  <c:v>0.041399984474261</c:v>
                </c:pt>
                <c:pt idx="1">
                  <c:v>0.0265702360839638</c:v>
                </c:pt>
                <c:pt idx="2">
                  <c:v>0.0154658787584561</c:v>
                </c:pt>
                <c:pt idx="3">
                  <c:v>0.0156558531252327</c:v>
                </c:pt>
                <c:pt idx="4">
                  <c:v>0.0145091566279753</c:v>
                </c:pt>
                <c:pt idx="5">
                  <c:v>0.0175020563274532</c:v>
                </c:pt>
                <c:pt idx="6">
                  <c:v>0.0180170688357769</c:v>
                </c:pt>
                <c:pt idx="7">
                  <c:v>0.0201600768272355</c:v>
                </c:pt>
                <c:pt idx="8">
                  <c:v>0.0239631800097557</c:v>
                </c:pt>
              </c:numCache>
            </c:numRef>
          </c:val>
        </c:ser>
        <c:ser>
          <c:idx val="2"/>
          <c:order val="2"/>
          <c:tx>
            <c:strRef>
              <c:f>'Global Results'!$B$277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Results'!$C$277:$K$277</c:f>
              <c:numCache>
                <c:formatCode>0.00</c:formatCode>
                <c:ptCount val="9"/>
                <c:pt idx="0">
                  <c:v>0.0111325454189849</c:v>
                </c:pt>
                <c:pt idx="1">
                  <c:v>0.0103178436919291</c:v>
                </c:pt>
                <c:pt idx="2">
                  <c:v>0.00792175369366059</c:v>
                </c:pt>
                <c:pt idx="3">
                  <c:v>0.00757746276285185</c:v>
                </c:pt>
                <c:pt idx="4">
                  <c:v>0.00725455713575796</c:v>
                </c:pt>
                <c:pt idx="5">
                  <c:v>0.00650869133516015</c:v>
                </c:pt>
                <c:pt idx="6">
                  <c:v>0.00632505640354956</c:v>
                </c:pt>
                <c:pt idx="7">
                  <c:v>0.00554448194978602</c:v>
                </c:pt>
                <c:pt idx="8">
                  <c:v>0.00414293091453054</c:v>
                </c:pt>
              </c:numCache>
            </c:numRef>
          </c:val>
        </c:ser>
        <c:ser>
          <c:idx val="3"/>
          <c:order val="3"/>
          <c:tx>
            <c:strRef>
              <c:f>'Global Results'!$B$278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Results'!$C$278:$K$278</c:f>
              <c:numCache>
                <c:formatCode>0.00</c:formatCode>
                <c:ptCount val="9"/>
                <c:pt idx="0">
                  <c:v>0.340897441453875</c:v>
                </c:pt>
                <c:pt idx="1">
                  <c:v>0.0344778908398673</c:v>
                </c:pt>
                <c:pt idx="2">
                  <c:v>0.214138457509798</c:v>
                </c:pt>
                <c:pt idx="3">
                  <c:v>0.327522125711642</c:v>
                </c:pt>
                <c:pt idx="4">
                  <c:v>0.300205826433508</c:v>
                </c:pt>
                <c:pt idx="5">
                  <c:v>0.498704447769075</c:v>
                </c:pt>
                <c:pt idx="6">
                  <c:v>0.47204880738517</c:v>
                </c:pt>
                <c:pt idx="7">
                  <c:v>0.655614343674112</c:v>
                </c:pt>
                <c:pt idx="8">
                  <c:v>0.709018700104914</c:v>
                </c:pt>
              </c:numCache>
            </c:numRef>
          </c:val>
        </c:ser>
        <c:ser>
          <c:idx val="4"/>
          <c:order val="4"/>
          <c:tx>
            <c:strRef>
              <c:f>'Global Results'!$B$279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Results'!$C$279:$K$279</c:f>
              <c:numCache>
                <c:formatCode>0.00</c:formatCode>
                <c:ptCount val="9"/>
                <c:pt idx="0">
                  <c:v>1.208118644980246</c:v>
                </c:pt>
                <c:pt idx="1">
                  <c:v>1.523074558160576</c:v>
                </c:pt>
                <c:pt idx="2">
                  <c:v>1.550038583144388</c:v>
                </c:pt>
                <c:pt idx="3">
                  <c:v>1.681288467452421</c:v>
                </c:pt>
                <c:pt idx="4">
                  <c:v>1.735298570881371</c:v>
                </c:pt>
                <c:pt idx="5">
                  <c:v>1.586940688362215</c:v>
                </c:pt>
                <c:pt idx="6">
                  <c:v>1.43805773998718</c:v>
                </c:pt>
                <c:pt idx="7">
                  <c:v>1.24004962026978</c:v>
                </c:pt>
                <c:pt idx="8">
                  <c:v>1.210789681281586</c:v>
                </c:pt>
              </c:numCache>
            </c:numRef>
          </c:val>
        </c:ser>
        <c:ser>
          <c:idx val="5"/>
          <c:order val="5"/>
          <c:tx>
            <c:strRef>
              <c:f>'Global Results'!$B$280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Results'!$C$280:$K$280</c:f>
              <c:numCache>
                <c:formatCode>0.00</c:formatCode>
                <c:ptCount val="9"/>
                <c:pt idx="0">
                  <c:v>0.0518671377309239</c:v>
                </c:pt>
                <c:pt idx="1">
                  <c:v>0.0484679750919636</c:v>
                </c:pt>
                <c:pt idx="2">
                  <c:v>0.0474772250872839</c:v>
                </c:pt>
                <c:pt idx="3">
                  <c:v>0.0456788649742937</c:v>
                </c:pt>
                <c:pt idx="4">
                  <c:v>0.0443756107324393</c:v>
                </c:pt>
                <c:pt idx="5">
                  <c:v>0.0424994933675016</c:v>
                </c:pt>
                <c:pt idx="6">
                  <c:v>0.0422112882898722</c:v>
                </c:pt>
                <c:pt idx="7">
                  <c:v>0.0400581634006034</c:v>
                </c:pt>
                <c:pt idx="8">
                  <c:v>0.0396893833249393</c:v>
                </c:pt>
              </c:numCache>
            </c:numRef>
          </c:val>
        </c:ser>
        <c:ser>
          <c:idx val="6"/>
          <c:order val="6"/>
          <c:tx>
            <c:strRef>
              <c:f>'Global Results'!$B$284</c:f>
              <c:strCache>
                <c:ptCount val="1"/>
                <c:pt idx="0">
                  <c:v>CH4 - 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Results'!$C$284:$K$284</c:f>
              <c:numCache>
                <c:formatCode>0.00</c:formatCode>
                <c:ptCount val="9"/>
                <c:pt idx="0">
                  <c:v>11.93805158959232</c:v>
                </c:pt>
                <c:pt idx="1">
                  <c:v>15.4877053513537</c:v>
                </c:pt>
                <c:pt idx="2">
                  <c:v>15.7452003766019</c:v>
                </c:pt>
                <c:pt idx="3">
                  <c:v>15.89054762026794</c:v>
                </c:pt>
                <c:pt idx="4">
                  <c:v>18.45188750821827</c:v>
                </c:pt>
                <c:pt idx="5">
                  <c:v>14.78031513289852</c:v>
                </c:pt>
                <c:pt idx="6">
                  <c:v>13.91751484530278</c:v>
                </c:pt>
                <c:pt idx="7">
                  <c:v>9.768539661944682</c:v>
                </c:pt>
                <c:pt idx="8">
                  <c:v>7.641590897323416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566368"/>
        <c:axId val="-1801564048"/>
      </c:areaChart>
      <c:catAx>
        <c:axId val="-18015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64048"/>
        <c:crosses val="autoZero"/>
        <c:auto val="1"/>
        <c:lblAlgn val="ctr"/>
        <c:lblOffset val="100"/>
        <c:noMultiLvlLbl val="0"/>
      </c:catAx>
      <c:valAx>
        <c:axId val="-1801564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CH4 emission by sector (MtCH4)</a:t>
                </a:r>
              </a:p>
            </c:rich>
          </c:tx>
          <c:layout>
            <c:manualLayout>
              <c:xMode val="edge"/>
              <c:yMode val="edge"/>
              <c:x val="0.0482284726428427"/>
              <c:y val="0.205129259285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6636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1905450462514"/>
          <c:y val="0.286145224218044"/>
          <c:w val="0.155685162118326"/>
          <c:h val="0.4247929101793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48153344825"/>
          <c:y val="0.0456893814199151"/>
          <c:w val="0.731502003311967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Results'!$B$292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Results'!$C$292:$K$292</c:f>
              <c:numCache>
                <c:formatCode>_-* #,##0_-;\-* #,##0_-;_-* "-"??_-;_-@_-</c:formatCode>
                <c:ptCount val="9"/>
                <c:pt idx="0">
                  <c:v>285.334127577425</c:v>
                </c:pt>
                <c:pt idx="1">
                  <c:v>281.03500095743</c:v>
                </c:pt>
                <c:pt idx="2">
                  <c:v>254.119870466328</c:v>
                </c:pt>
                <c:pt idx="3">
                  <c:v>261.036633476142</c:v>
                </c:pt>
                <c:pt idx="4">
                  <c:v>239.283089773845</c:v>
                </c:pt>
                <c:pt idx="5">
                  <c:v>223.957774094175</c:v>
                </c:pt>
                <c:pt idx="6">
                  <c:v>213.250924315992</c:v>
                </c:pt>
                <c:pt idx="7">
                  <c:v>210.240132521114</c:v>
                </c:pt>
                <c:pt idx="8">
                  <c:v>193.553145545291</c:v>
                </c:pt>
              </c:numCache>
            </c:numRef>
          </c:val>
        </c:ser>
        <c:ser>
          <c:idx val="1"/>
          <c:order val="1"/>
          <c:tx>
            <c:strRef>
              <c:f>'Global Results'!$B$293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Results'!$C$293:$K$293</c:f>
              <c:numCache>
                <c:formatCode>_-* #,##0_-;\-* #,##0_-;_-* "-"??_-;_-@_-</c:formatCode>
                <c:ptCount val="9"/>
                <c:pt idx="0">
                  <c:v>730.4504054502651</c:v>
                </c:pt>
                <c:pt idx="1">
                  <c:v>686.371134516768</c:v>
                </c:pt>
                <c:pt idx="2">
                  <c:v>516.751250467079</c:v>
                </c:pt>
                <c:pt idx="3">
                  <c:v>491.599829167924</c:v>
                </c:pt>
                <c:pt idx="4">
                  <c:v>430.149850521934</c:v>
                </c:pt>
                <c:pt idx="5">
                  <c:v>368.699871875944</c:v>
                </c:pt>
                <c:pt idx="6">
                  <c:v>307.249893229953</c:v>
                </c:pt>
                <c:pt idx="7">
                  <c:v>245.799914583963</c:v>
                </c:pt>
                <c:pt idx="8">
                  <c:v>184.349935937972</c:v>
                </c:pt>
              </c:numCache>
            </c:numRef>
          </c:val>
        </c:ser>
        <c:ser>
          <c:idx val="2"/>
          <c:order val="2"/>
          <c:tx>
            <c:strRef>
              <c:f>'Global Results'!$B$294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Results'!$C$294:$K$294</c:f>
              <c:numCache>
                <c:formatCode>_-* #,##0_-;\-* #,##0_-;_-* "-"??_-;_-@_-</c:formatCode>
                <c:ptCount val="9"/>
                <c:pt idx="0">
                  <c:v>487.249714336673</c:v>
                </c:pt>
                <c:pt idx="1">
                  <c:v>448.422659798602</c:v>
                </c:pt>
                <c:pt idx="2">
                  <c:v>465.443505957232</c:v>
                </c:pt>
                <c:pt idx="3">
                  <c:v>399.257081871104</c:v>
                </c:pt>
                <c:pt idx="4">
                  <c:v>398.63836898963</c:v>
                </c:pt>
                <c:pt idx="5">
                  <c:v>397.532176012293</c:v>
                </c:pt>
                <c:pt idx="6">
                  <c:v>376.370781105084</c:v>
                </c:pt>
                <c:pt idx="7">
                  <c:v>317.005998119963</c:v>
                </c:pt>
                <c:pt idx="8">
                  <c:v>255.443187056862</c:v>
                </c:pt>
              </c:numCache>
            </c:numRef>
          </c:val>
        </c:ser>
        <c:ser>
          <c:idx val="3"/>
          <c:order val="3"/>
          <c:tx>
            <c:strRef>
              <c:f>'Global Results'!$B$295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Results'!$C$295:$K$295</c:f>
              <c:numCache>
                <c:formatCode>_-* #,##0_-;\-* #,##0_-;_-* "-"??_-;_-@_-</c:formatCode>
                <c:ptCount val="9"/>
                <c:pt idx="0">
                  <c:v>272.6545902975</c:v>
                </c:pt>
                <c:pt idx="1">
                  <c:v>262.310983716799</c:v>
                </c:pt>
                <c:pt idx="2">
                  <c:v>242.134275584742</c:v>
                </c:pt>
                <c:pt idx="3">
                  <c:v>209.667153672278</c:v>
                </c:pt>
                <c:pt idx="4">
                  <c:v>179.512303086593</c:v>
                </c:pt>
                <c:pt idx="5">
                  <c:v>166.637163310143</c:v>
                </c:pt>
                <c:pt idx="6">
                  <c:v>153.690681417318</c:v>
                </c:pt>
                <c:pt idx="7">
                  <c:v>146.401974804012</c:v>
                </c:pt>
                <c:pt idx="8">
                  <c:v>140.797296566108</c:v>
                </c:pt>
              </c:numCache>
            </c:numRef>
          </c:val>
        </c:ser>
        <c:ser>
          <c:idx val="4"/>
          <c:order val="4"/>
          <c:tx>
            <c:strRef>
              <c:f>'Global Results'!$B$296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Results'!$C$296:$K$296</c:f>
              <c:numCache>
                <c:formatCode>_-* #,##0_-;\-* #,##0_-;_-* "-"??_-;_-@_-</c:formatCode>
                <c:ptCount val="9"/>
                <c:pt idx="0">
                  <c:v>329.557404133631</c:v>
                </c:pt>
                <c:pt idx="1">
                  <c:v>264.172334034959</c:v>
                </c:pt>
                <c:pt idx="2">
                  <c:v>288.60120220007</c:v>
                </c:pt>
                <c:pt idx="3">
                  <c:v>284.294509798734</c:v>
                </c:pt>
                <c:pt idx="4">
                  <c:v>278.003631715371</c:v>
                </c:pt>
                <c:pt idx="5">
                  <c:v>251.99200345137</c:v>
                </c:pt>
                <c:pt idx="6">
                  <c:v>258.167672069585</c:v>
                </c:pt>
                <c:pt idx="7">
                  <c:v>241.823847932216</c:v>
                </c:pt>
                <c:pt idx="8">
                  <c:v>207.398027659766</c:v>
                </c:pt>
              </c:numCache>
            </c:numRef>
          </c:val>
        </c:ser>
        <c:ser>
          <c:idx val="5"/>
          <c:order val="5"/>
          <c:tx>
            <c:strRef>
              <c:f>'Global Results'!$B$297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Results'!$C$297:$K$297</c:f>
              <c:numCache>
                <c:formatCode>_-* #,##0_-;\-* #,##0_-;_-* "-"??_-;_-@_-</c:formatCode>
                <c:ptCount val="9"/>
                <c:pt idx="0">
                  <c:v>426.598321829288</c:v>
                </c:pt>
                <c:pt idx="1">
                  <c:v>399.182694441534</c:v>
                </c:pt>
                <c:pt idx="2">
                  <c:v>344.301768179796</c:v>
                </c:pt>
                <c:pt idx="3">
                  <c:v>360.354952376526</c:v>
                </c:pt>
                <c:pt idx="4">
                  <c:v>342.817708119887</c:v>
                </c:pt>
                <c:pt idx="5">
                  <c:v>330.972576685913</c:v>
                </c:pt>
                <c:pt idx="6">
                  <c:v>306.354361022012</c:v>
                </c:pt>
                <c:pt idx="7">
                  <c:v>291.272557426764</c:v>
                </c:pt>
                <c:pt idx="8">
                  <c:v>236.711201581544</c:v>
                </c:pt>
              </c:numCache>
            </c:numRef>
          </c:val>
        </c:ser>
        <c:ser>
          <c:idx val="6"/>
          <c:order val="6"/>
          <c:tx>
            <c:strRef>
              <c:f>'Global Results'!$B$298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Results'!$C$298:$K$298</c:f>
              <c:numCache>
                <c:formatCode>_-* #,##0_-;\-* #,##0_-;_-* "-"??_-;_-@_-</c:formatCode>
                <c:ptCount val="9"/>
                <c:pt idx="0">
                  <c:v>284.744088780554</c:v>
                </c:pt>
                <c:pt idx="1">
                  <c:v>259.488876328447</c:v>
                </c:pt>
                <c:pt idx="2">
                  <c:v>249.832559981441</c:v>
                </c:pt>
                <c:pt idx="3">
                  <c:v>252.693355377466</c:v>
                </c:pt>
                <c:pt idx="4">
                  <c:v>239.660785640647</c:v>
                </c:pt>
                <c:pt idx="5">
                  <c:v>231.828981000415</c:v>
                </c:pt>
                <c:pt idx="6">
                  <c:v>209.407522983653</c:v>
                </c:pt>
                <c:pt idx="7">
                  <c:v>196.345824504875</c:v>
                </c:pt>
                <c:pt idx="8">
                  <c:v>153.962624289439</c:v>
                </c:pt>
              </c:numCache>
            </c:numRef>
          </c:val>
        </c:ser>
        <c:ser>
          <c:idx val="7"/>
          <c:order val="7"/>
          <c:tx>
            <c:strRef>
              <c:f>'Global Results'!$B$299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Results'!$C$299:$K$299</c:f>
              <c:numCache>
                <c:formatCode>_-* #,##0_-;\-* #,##0_-;_-* "-"??_-;_-@_-</c:formatCode>
                <c:ptCount val="9"/>
                <c:pt idx="0">
                  <c:v>153.261406070552</c:v>
                </c:pt>
                <c:pt idx="1">
                  <c:v>204.794885487733</c:v>
                </c:pt>
                <c:pt idx="2">
                  <c:v>160.64144021799</c:v>
                </c:pt>
                <c:pt idx="3">
                  <c:v>173.243999491943</c:v>
                </c:pt>
                <c:pt idx="4">
                  <c:v>179.372250278549</c:v>
                </c:pt>
                <c:pt idx="5">
                  <c:v>143.322764935513</c:v>
                </c:pt>
                <c:pt idx="6">
                  <c:v>126.199039806812</c:v>
                </c:pt>
                <c:pt idx="7">
                  <c:v>115.975467780418</c:v>
                </c:pt>
                <c:pt idx="8">
                  <c:v>98.1620472656284</c:v>
                </c:pt>
              </c:numCache>
            </c:numRef>
          </c:val>
        </c:ser>
        <c:ser>
          <c:idx val="8"/>
          <c:order val="8"/>
          <c:tx>
            <c:strRef>
              <c:f>'Global Results'!$B$300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Results'!$C$300:$K$300</c:f>
              <c:numCache>
                <c:formatCode>_-* #,##0_-;\-* #,##0_-;_-* "-"??_-;_-@_-</c:formatCode>
                <c:ptCount val="9"/>
                <c:pt idx="0">
                  <c:v>490.228239136513</c:v>
                </c:pt>
                <c:pt idx="1">
                  <c:v>448.227980182484</c:v>
                </c:pt>
                <c:pt idx="2">
                  <c:v>418.068789163553</c:v>
                </c:pt>
                <c:pt idx="3">
                  <c:v>288.91295020405</c:v>
                </c:pt>
                <c:pt idx="4">
                  <c:v>254.243396179564</c:v>
                </c:pt>
                <c:pt idx="5">
                  <c:v>219.573842155078</c:v>
                </c:pt>
                <c:pt idx="6">
                  <c:v>184.904288130592</c:v>
                </c:pt>
                <c:pt idx="7">
                  <c:v>150.234734106106</c:v>
                </c:pt>
                <c:pt idx="8">
                  <c:v>115.56518008162</c:v>
                </c:pt>
              </c:numCache>
            </c:numRef>
          </c:val>
        </c:ser>
        <c:ser>
          <c:idx val="9"/>
          <c:order val="9"/>
          <c:tx>
            <c:strRef>
              <c:f>'Global Results'!$B$301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Results'!$C$301:$K$301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Results'!$B$302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Results'!$C$302:$K$302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695072"/>
        <c:axId val="-1801693024"/>
      </c:areaChart>
      <c:catAx>
        <c:axId val="-180169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93024"/>
        <c:crosses val="autoZero"/>
        <c:auto val="1"/>
        <c:lblAlgn val="ctr"/>
        <c:lblOffset val="100"/>
        <c:noMultiLvlLbl val="0"/>
      </c:catAx>
      <c:valAx>
        <c:axId val="-1801693024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emissions by region (GtCO2)</a:t>
                </a:r>
              </a:p>
            </c:rich>
          </c:tx>
          <c:layout>
            <c:manualLayout>
              <c:xMode val="edge"/>
              <c:yMode val="edge"/>
              <c:x val="0.0248994296386029"/>
              <c:y val="0.16621977562539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950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63982521305305"/>
          <c:y val="0.0473388232155155"/>
          <c:w val="0.0953746939103259"/>
          <c:h val="0.852098817879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7138385217849"/>
          <c:y val="0.0481927710843374"/>
          <c:w val="0.615619498239437"/>
          <c:h val="0.82421651410128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Results'!$C$53:$K$53</c:f>
              <c:numCache>
                <c:formatCode>_-* #,##0_-;\-* #,##0_-;_-* "-"??_-;_-@_-</c:formatCode>
                <c:ptCount val="9"/>
                <c:pt idx="0">
                  <c:v>37.572947575213</c:v>
                </c:pt>
                <c:pt idx="1">
                  <c:v>33.353444819164</c:v>
                </c:pt>
                <c:pt idx="2">
                  <c:v>30.587108629758</c:v>
                </c:pt>
                <c:pt idx="3">
                  <c:v>33.852139397435</c:v>
                </c:pt>
                <c:pt idx="4">
                  <c:v>33.777324013314</c:v>
                </c:pt>
                <c:pt idx="5">
                  <c:v>31.71347775034499</c:v>
                </c:pt>
                <c:pt idx="6">
                  <c:v>36.43952527286601</c:v>
                </c:pt>
                <c:pt idx="7">
                  <c:v>36.833301507545</c:v>
                </c:pt>
                <c:pt idx="8">
                  <c:v>42.627751925504</c:v>
                </c:pt>
              </c:numCache>
            </c:numRef>
          </c:val>
        </c:ser>
        <c:ser>
          <c:idx val="1"/>
          <c:order val="1"/>
          <c:tx>
            <c:strRef>
              <c:f>'Global Results'!$B$54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5.851330754577</c:v>
                </c:pt>
                <c:pt idx="6">
                  <c:v>6.406304454225999</c:v>
                </c:pt>
                <c:pt idx="7">
                  <c:v>9.863351821428</c:v>
                </c:pt>
                <c:pt idx="8">
                  <c:v>27.396186633697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Results'!$C$55:$K$55</c:f>
              <c:numCache>
                <c:formatCode>_-* #,##0_-;\-* #,##0_-;_-* "-"??_-;_-@_-</c:formatCode>
                <c:ptCount val="9"/>
                <c:pt idx="0">
                  <c:v>146.342579806284</c:v>
                </c:pt>
                <c:pt idx="1">
                  <c:v>144.094566955599</c:v>
                </c:pt>
                <c:pt idx="2">
                  <c:v>175.74986161599</c:v>
                </c:pt>
                <c:pt idx="3">
                  <c:v>162.734144163446</c:v>
                </c:pt>
                <c:pt idx="4">
                  <c:v>147.436972666827</c:v>
                </c:pt>
                <c:pt idx="5">
                  <c:v>134.736329801183</c:v>
                </c:pt>
                <c:pt idx="6">
                  <c:v>121.014470699094</c:v>
                </c:pt>
                <c:pt idx="7">
                  <c:v>77.223347495933</c:v>
                </c:pt>
                <c:pt idx="8">
                  <c:v>37.468553444507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7.822370272283999</c:v>
                </c:pt>
                <c:pt idx="5">
                  <c:v>10.815891297598</c:v>
                </c:pt>
                <c:pt idx="6">
                  <c:v>17.703601431205</c:v>
                </c:pt>
                <c:pt idx="7">
                  <c:v>23.978318060869</c:v>
                </c:pt>
                <c:pt idx="8">
                  <c:v>29.506639276277</c:v>
                </c:pt>
              </c:numCache>
            </c:numRef>
          </c:val>
        </c:ser>
        <c:ser>
          <c:idx val="4"/>
          <c:order val="4"/>
          <c:tx>
            <c:strRef>
              <c:f>'Global Results'!$B$57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Results'!$C$57:$K$57</c:f>
              <c:numCache>
                <c:formatCode>_-* #,##0_-;\-* #,##0_-;_-* "-"??_-;_-@_-</c:formatCode>
                <c:ptCount val="9"/>
                <c:pt idx="0">
                  <c:v>162.576672999337</c:v>
                </c:pt>
                <c:pt idx="1">
                  <c:v>188.477600993507</c:v>
                </c:pt>
                <c:pt idx="2">
                  <c:v>186.938300467754</c:v>
                </c:pt>
                <c:pt idx="3">
                  <c:v>175.71242315808</c:v>
                </c:pt>
                <c:pt idx="4">
                  <c:v>161.114255082454</c:v>
                </c:pt>
                <c:pt idx="5">
                  <c:v>152.126777123636</c:v>
                </c:pt>
                <c:pt idx="6">
                  <c:v>123.181928251179</c:v>
                </c:pt>
                <c:pt idx="7">
                  <c:v>103.79341511986</c:v>
                </c:pt>
                <c:pt idx="8">
                  <c:v>86.744670487973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6.266635528886001</c:v>
                </c:pt>
                <c:pt idx="5">
                  <c:v>9.977153279724</c:v>
                </c:pt>
                <c:pt idx="6">
                  <c:v>13.675696563587</c:v>
                </c:pt>
                <c:pt idx="7">
                  <c:v>17.388446719423</c:v>
                </c:pt>
                <c:pt idx="8">
                  <c:v>18.898346251905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Results'!$C$59:$K$59</c:f>
              <c:numCache>
                <c:formatCode>_-* #,##0_-;\-* #,##0_-;_-* "-"??_-;_-@_-</c:formatCode>
                <c:ptCount val="9"/>
                <c:pt idx="0">
                  <c:v>3.197488584475</c:v>
                </c:pt>
                <c:pt idx="1">
                  <c:v>3.645868906577001</c:v>
                </c:pt>
                <c:pt idx="2">
                  <c:v>4.259393055682</c:v>
                </c:pt>
                <c:pt idx="3">
                  <c:v>5.011187036683</c:v>
                </c:pt>
                <c:pt idx="4">
                  <c:v>5.350057669304</c:v>
                </c:pt>
                <c:pt idx="5">
                  <c:v>5.817960966878999</c:v>
                </c:pt>
                <c:pt idx="6">
                  <c:v>6.731796116177</c:v>
                </c:pt>
                <c:pt idx="7">
                  <c:v>7.711111432348001</c:v>
                </c:pt>
                <c:pt idx="8">
                  <c:v>9.774508242006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Results'!$C$60:$K$60</c:f>
              <c:numCache>
                <c:formatCode>_-* #,##0_-;\-* #,##0_-;_-* "-"??_-;_-@_-</c:formatCode>
                <c:ptCount val="9"/>
                <c:pt idx="0">
                  <c:v>78.162789389403</c:v>
                </c:pt>
                <c:pt idx="1">
                  <c:v>97.824847319301</c:v>
                </c:pt>
                <c:pt idx="2">
                  <c:v>110.471898482225</c:v>
                </c:pt>
                <c:pt idx="3">
                  <c:v>118.336825671702</c:v>
                </c:pt>
                <c:pt idx="4">
                  <c:v>125.64485586882</c:v>
                </c:pt>
                <c:pt idx="5">
                  <c:v>135.143503362442</c:v>
                </c:pt>
                <c:pt idx="6">
                  <c:v>144.505787986835</c:v>
                </c:pt>
                <c:pt idx="7">
                  <c:v>154.567653856112</c:v>
                </c:pt>
                <c:pt idx="8">
                  <c:v>177.163215811461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Results'!$C$61:$K$61</c:f>
              <c:numCache>
                <c:formatCode>_-* #,##0_-;\-* #,##0_-;_-* "-"??_-;_-@_-</c:formatCode>
                <c:ptCount val="9"/>
                <c:pt idx="0">
                  <c:v>132.791524698519</c:v>
                </c:pt>
                <c:pt idx="1">
                  <c:v>119.197578721594</c:v>
                </c:pt>
                <c:pt idx="2">
                  <c:v>111.599541528164</c:v>
                </c:pt>
                <c:pt idx="3">
                  <c:v>76.747938051726</c:v>
                </c:pt>
                <c:pt idx="4">
                  <c:v>106.687413833201</c:v>
                </c:pt>
                <c:pt idx="5">
                  <c:v>118.919414161738</c:v>
                </c:pt>
                <c:pt idx="6">
                  <c:v>119.866476906165</c:v>
                </c:pt>
                <c:pt idx="7">
                  <c:v>124.307414449884</c:v>
                </c:pt>
                <c:pt idx="8">
                  <c:v>125.530623411133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Results'!$C$62:$K$62</c:f>
              <c:numCache>
                <c:formatCode>_-* #,##0_-;\-* #,##0_-;_-* "-"??_-;_-@_-</c:formatCode>
                <c:ptCount val="9"/>
                <c:pt idx="0">
                  <c:v>47.076738579279</c:v>
                </c:pt>
                <c:pt idx="1">
                  <c:v>38.811915868105</c:v>
                </c:pt>
                <c:pt idx="2">
                  <c:v>30.072598714397</c:v>
                </c:pt>
                <c:pt idx="3">
                  <c:v>24.743437652003</c:v>
                </c:pt>
                <c:pt idx="4">
                  <c:v>19.696136091358</c:v>
                </c:pt>
                <c:pt idx="5">
                  <c:v>16.839402081318</c:v>
                </c:pt>
                <c:pt idx="6">
                  <c:v>13.755578759266</c:v>
                </c:pt>
                <c:pt idx="7">
                  <c:v>10.444666125194</c:v>
                </c:pt>
                <c:pt idx="8">
                  <c:v>7.568510029035001</c:v>
                </c:pt>
              </c:numCache>
            </c:numRef>
          </c:val>
        </c:ser>
        <c:ser>
          <c:idx val="10"/>
          <c:order val="10"/>
          <c:tx>
            <c:strRef>
              <c:f>'Global Results'!$B$64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11.741280205811</c:v>
                </c:pt>
                <c:pt idx="3">
                  <c:v>22.999488997488</c:v>
                </c:pt>
                <c:pt idx="4">
                  <c:v>45.488318225356</c:v>
                </c:pt>
                <c:pt idx="5">
                  <c:v>52.36565058269299</c:v>
                </c:pt>
                <c:pt idx="6">
                  <c:v>117.997141539416</c:v>
                </c:pt>
                <c:pt idx="7">
                  <c:v>191.153525899646</c:v>
                </c:pt>
                <c:pt idx="8">
                  <c:v>264.351049318803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Results'!$C$65:$K$65</c:f>
              <c:numCache>
                <c:formatCode>_-* #,##0_-;\-* #,##0_-;_-* "-"??_-;_-@_-</c:formatCode>
                <c:ptCount val="9"/>
                <c:pt idx="0">
                  <c:v>13.131849315068</c:v>
                </c:pt>
                <c:pt idx="1">
                  <c:v>11.930763147279</c:v>
                </c:pt>
                <c:pt idx="2">
                  <c:v>10.729676979488</c:v>
                </c:pt>
                <c:pt idx="3">
                  <c:v>9.762919626816</c:v>
                </c:pt>
                <c:pt idx="4">
                  <c:v>8.796162274147</c:v>
                </c:pt>
                <c:pt idx="5">
                  <c:v>8.060339341698</c:v>
                </c:pt>
                <c:pt idx="6">
                  <c:v>7.324516409248</c:v>
                </c:pt>
                <c:pt idx="7">
                  <c:v>6.5886934768</c:v>
                </c:pt>
                <c:pt idx="8">
                  <c:v>5.852870544349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Results'!$C$66:$K$66</c:f>
              <c:numCache>
                <c:formatCode>_-* #,##0_-;\-* #,##0_-;_-* "-"??_-;_-@_-</c:formatCode>
                <c:ptCount val="9"/>
                <c:pt idx="0">
                  <c:v>0.302511415525</c:v>
                </c:pt>
                <c:pt idx="1">
                  <c:v>0.274842633462</c:v>
                </c:pt>
                <c:pt idx="2">
                  <c:v>0.247173851399</c:v>
                </c:pt>
                <c:pt idx="3">
                  <c:v>0.224566441975</c:v>
                </c:pt>
                <c:pt idx="4">
                  <c:v>0.201959032551</c:v>
                </c:pt>
                <c:pt idx="5">
                  <c:v>0.185176639438</c:v>
                </c:pt>
                <c:pt idx="6">
                  <c:v>0.168394246325</c:v>
                </c:pt>
                <c:pt idx="7">
                  <c:v>0.151611853212</c:v>
                </c:pt>
                <c:pt idx="8">
                  <c:v>0.134829460099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Results'!$C$68:$K$68</c:f>
              <c:numCache>
                <c:formatCode>_-* #,##0_-;\-* #,##0_-;_-* "-"??_-;_-@_-</c:formatCode>
                <c:ptCount val="9"/>
                <c:pt idx="0">
                  <c:v>81.585045662101</c:v>
                </c:pt>
                <c:pt idx="1">
                  <c:v>74.122983960642</c:v>
                </c:pt>
                <c:pt idx="2">
                  <c:v>66.66092225918301</c:v>
                </c:pt>
                <c:pt idx="3">
                  <c:v>60.645864411821</c:v>
                </c:pt>
                <c:pt idx="4">
                  <c:v>54.63080656446301</c:v>
                </c:pt>
                <c:pt idx="5">
                  <c:v>50.063726875334</c:v>
                </c:pt>
                <c:pt idx="6">
                  <c:v>45.496647186208</c:v>
                </c:pt>
                <c:pt idx="7">
                  <c:v>40.929567497083</c:v>
                </c:pt>
                <c:pt idx="8">
                  <c:v>36.362487807957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67.47425754049999</c:v>
                </c:pt>
                <c:pt idx="3">
                  <c:v>130.873755631751</c:v>
                </c:pt>
                <c:pt idx="4">
                  <c:v>218.435935241784</c:v>
                </c:pt>
                <c:pt idx="5">
                  <c:v>246.7818246784431</c:v>
                </c:pt>
                <c:pt idx="6">
                  <c:v>314.397042273384</c:v>
                </c:pt>
                <c:pt idx="7">
                  <c:v>313.77729159077</c:v>
                </c:pt>
                <c:pt idx="8">
                  <c:v>278.400089158767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768896"/>
        <c:axId val="-1801767120"/>
      </c:areaChart>
      <c:catAx>
        <c:axId val="-180176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767120"/>
        <c:crosses val="autoZero"/>
        <c:auto val="1"/>
        <c:lblAlgn val="ctr"/>
        <c:lblOffset val="100"/>
        <c:noMultiLvlLbl val="0"/>
      </c:catAx>
      <c:valAx>
        <c:axId val="-18017671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(TW)</a:t>
                </a:r>
              </a:p>
            </c:rich>
          </c:tx>
          <c:layout>
            <c:manualLayout>
              <c:xMode val="edge"/>
              <c:yMode val="edge"/>
              <c:x val="0.0218692831463294"/>
              <c:y val="0.2082932664390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76889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1115858204549"/>
          <c:y val="0.0411777364730603"/>
          <c:w val="0.147063534696317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4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Results'!$C$77:$K$77</c:f>
              <c:numCache>
                <c:formatCode>0</c:formatCode>
                <c:ptCount val="9"/>
                <c:pt idx="0">
                  <c:v>0.0</c:v>
                </c:pt>
                <c:pt idx="1">
                  <c:v>0.543571303202</c:v>
                </c:pt>
                <c:pt idx="2">
                  <c:v>1.996737869842</c:v>
                </c:pt>
                <c:pt idx="3">
                  <c:v>7.496778277314</c:v>
                </c:pt>
                <c:pt idx="4">
                  <c:v>2.47448406446</c:v>
                </c:pt>
                <c:pt idx="5">
                  <c:v>0.251455968146</c:v>
                </c:pt>
                <c:pt idx="6">
                  <c:v>7.041349753638</c:v>
                </c:pt>
                <c:pt idx="7">
                  <c:v>5.720222533336</c:v>
                </c:pt>
                <c:pt idx="8">
                  <c:v>14.048553425488</c:v>
                </c:pt>
              </c:numCache>
            </c:numRef>
          </c:val>
        </c:ser>
        <c:ser>
          <c:idx val="1"/>
          <c:order val="1"/>
          <c:tx>
            <c:strRef>
              <c:f>'Global Results'!$B$78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Results'!$C$78:$K$78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3.476827588118</c:v>
                </c:pt>
                <c:pt idx="6">
                  <c:v>0.554973699649</c:v>
                </c:pt>
                <c:pt idx="7">
                  <c:v>3.875764319061</c:v>
                </c:pt>
                <c:pt idx="8">
                  <c:v>18.579627191914</c:v>
                </c:pt>
              </c:numCache>
            </c:numRef>
          </c:val>
        </c:ser>
        <c:ser>
          <c:idx val="2"/>
          <c:order val="2"/>
          <c:tx>
            <c:strRef>
              <c:f>'Global Results'!$B$79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Results'!$C$79:$K$79</c:f>
              <c:numCache>
                <c:formatCode>0</c:formatCode>
                <c:ptCount val="9"/>
                <c:pt idx="0">
                  <c:v>1.196360761517</c:v>
                </c:pt>
                <c:pt idx="1">
                  <c:v>23.05983923239</c:v>
                </c:pt>
                <c:pt idx="2">
                  <c:v>56.96314674346601</c:v>
                </c:pt>
                <c:pt idx="3">
                  <c:v>3.026709096578</c:v>
                </c:pt>
                <c:pt idx="4">
                  <c:v>0.065319232424</c:v>
                </c:pt>
                <c:pt idx="5">
                  <c:v>0.199328456583</c:v>
                </c:pt>
                <c:pt idx="6">
                  <c:v>0.810457534088</c:v>
                </c:pt>
                <c:pt idx="7">
                  <c:v>4.551454683625</c:v>
                </c:pt>
                <c:pt idx="8">
                  <c:v>0.213489194003</c:v>
                </c:pt>
              </c:numCache>
            </c:numRef>
          </c:val>
        </c:ser>
        <c:ser>
          <c:idx val="3"/>
          <c:order val="3"/>
          <c:tx>
            <c:strRef>
              <c:f>'Global Results'!$B$80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Results'!$C$80:$K$80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4.920392116503</c:v>
                </c:pt>
                <c:pt idx="5">
                  <c:v>2.993521025312</c:v>
                </c:pt>
                <c:pt idx="6">
                  <c:v>6.887710133607001</c:v>
                </c:pt>
                <c:pt idx="7">
                  <c:v>6.274716629663001</c:v>
                </c:pt>
                <c:pt idx="8">
                  <c:v>5.528321215407001</c:v>
                </c:pt>
              </c:numCache>
            </c:numRef>
          </c:val>
        </c:ser>
        <c:ser>
          <c:idx val="4"/>
          <c:order val="4"/>
          <c:tx>
            <c:strRef>
              <c:f>'Global Results'!$B$81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Results'!$C$81:$K$81</c:f>
              <c:numCache>
                <c:formatCode>0</c:formatCode>
                <c:ptCount val="9"/>
                <c:pt idx="0">
                  <c:v>4.766499649642</c:v>
                </c:pt>
                <c:pt idx="1">
                  <c:v>55.969559327387</c:v>
                </c:pt>
                <c:pt idx="2">
                  <c:v>28.52933080746499</c:v>
                </c:pt>
                <c:pt idx="3">
                  <c:v>9.16672446838</c:v>
                </c:pt>
                <c:pt idx="4">
                  <c:v>0.09849319362</c:v>
                </c:pt>
                <c:pt idx="5">
                  <c:v>0.017461343036</c:v>
                </c:pt>
                <c:pt idx="6">
                  <c:v>1.575082275754</c:v>
                </c:pt>
                <c:pt idx="7">
                  <c:v>27.401118669794</c:v>
                </c:pt>
                <c:pt idx="8">
                  <c:v>10.496956997807</c:v>
                </c:pt>
              </c:numCache>
            </c:numRef>
          </c:val>
        </c:ser>
        <c:ser>
          <c:idx val="5"/>
          <c:order val="5"/>
          <c:tx>
            <c:strRef>
              <c:f>'Global Results'!$B$82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Results'!$C$82:$K$82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3.053489517227</c:v>
                </c:pt>
                <c:pt idx="5">
                  <c:v>3.710517750839</c:v>
                </c:pt>
                <c:pt idx="6">
                  <c:v>3.698543283864</c:v>
                </c:pt>
                <c:pt idx="7">
                  <c:v>3.712750155836</c:v>
                </c:pt>
                <c:pt idx="8">
                  <c:v>1.509899532482</c:v>
                </c:pt>
              </c:numCache>
            </c:numRef>
          </c:val>
        </c:ser>
        <c:ser>
          <c:idx val="6"/>
          <c:order val="6"/>
          <c:tx>
            <c:strRef>
              <c:f>'Global Results'!$B$83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Results'!$C$83:$K$83</c:f>
              <c:numCache>
                <c:formatCode>0</c:formatCode>
                <c:ptCount val="9"/>
                <c:pt idx="0">
                  <c:v>0.0</c:v>
                </c:pt>
                <c:pt idx="1">
                  <c:v>0.740834127985</c:v>
                </c:pt>
                <c:pt idx="2">
                  <c:v>0.905977954991</c:v>
                </c:pt>
                <c:pt idx="3">
                  <c:v>0.95135240702</c:v>
                </c:pt>
                <c:pt idx="4">
                  <c:v>0.538429058639</c:v>
                </c:pt>
                <c:pt idx="5">
                  <c:v>0.670407719192</c:v>
                </c:pt>
                <c:pt idx="6">
                  <c:v>1.116339570915</c:v>
                </c:pt>
                <c:pt idx="7">
                  <c:v>1.498744247289</c:v>
                </c:pt>
                <c:pt idx="8">
                  <c:v>2.870146247644</c:v>
                </c:pt>
              </c:numCache>
            </c:numRef>
          </c:val>
        </c:ser>
        <c:ser>
          <c:idx val="7"/>
          <c:order val="7"/>
          <c:tx>
            <c:strRef>
              <c:f>'Global Results'!$B$84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Results'!$C$84:$K$84</c:f>
              <c:numCache>
                <c:formatCode>#,##0</c:formatCode>
                <c:ptCount val="9"/>
                <c:pt idx="0">
                  <c:v>0.0</c:v>
                </c:pt>
                <c:pt idx="1">
                  <c:v>19.662057929897</c:v>
                </c:pt>
                <c:pt idx="2">
                  <c:v>12.647051162926</c:v>
                </c:pt>
                <c:pt idx="3">
                  <c:v>13.0228742825</c:v>
                </c:pt>
                <c:pt idx="4">
                  <c:v>12.46597729014</c:v>
                </c:pt>
                <c:pt idx="5">
                  <c:v>6.919673947111999</c:v>
                </c:pt>
                <c:pt idx="6">
                  <c:v>6.783311077882</c:v>
                </c:pt>
                <c:pt idx="7">
                  <c:v>7.482892322765999</c:v>
                </c:pt>
                <c:pt idx="8">
                  <c:v>20.016588408841</c:v>
                </c:pt>
              </c:numCache>
            </c:numRef>
          </c:val>
        </c:ser>
        <c:ser>
          <c:idx val="8"/>
          <c:order val="8"/>
          <c:tx>
            <c:strRef>
              <c:f>'Global Results'!$B$85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Results'!$C$85:$K$85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28.694243657838</c:v>
                </c:pt>
                <c:pt idx="3">
                  <c:v>0.0</c:v>
                </c:pt>
                <c:pt idx="4">
                  <c:v>77.603419867789</c:v>
                </c:pt>
                <c:pt idx="5">
                  <c:v>0.0</c:v>
                </c:pt>
                <c:pt idx="6">
                  <c:v>12.14721391085</c:v>
                </c:pt>
                <c:pt idx="7">
                  <c:v>6.839626515643</c:v>
                </c:pt>
                <c:pt idx="8">
                  <c:v>0.246119459014</c:v>
                </c:pt>
              </c:numCache>
            </c:numRef>
          </c:val>
        </c:ser>
        <c:ser>
          <c:idx val="9"/>
          <c:order val="9"/>
          <c:tx>
            <c:strRef>
              <c:f>'Global Results'!$B$86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Results'!$C$86:$K$86</c:f>
              <c:numCache>
                <c:formatCode>#,##0</c:formatCode>
                <c:ptCount val="9"/>
                <c:pt idx="0">
                  <c:v>0.0</c:v>
                </c:pt>
                <c:pt idx="1">
                  <c:v>0.770016783761</c:v>
                </c:pt>
                <c:pt idx="2">
                  <c:v>0.295522341224</c:v>
                </c:pt>
                <c:pt idx="3">
                  <c:v>0.081707886886</c:v>
                </c:pt>
                <c:pt idx="4">
                  <c:v>0.003213737243</c:v>
                </c:pt>
                <c:pt idx="5">
                  <c:v>0.0</c:v>
                </c:pt>
                <c:pt idx="6">
                  <c:v>0.029582949237</c:v>
                </c:pt>
                <c:pt idx="7">
                  <c:v>0.059165898473</c:v>
                </c:pt>
                <c:pt idx="8">
                  <c:v>0.177592808025</c:v>
                </c:pt>
              </c:numCache>
            </c:numRef>
          </c:val>
        </c:ser>
        <c:ser>
          <c:idx val="10"/>
          <c:order val="10"/>
          <c:tx>
            <c:strRef>
              <c:f>'Global Results'!$B$88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Results'!$C$88:$K$88</c:f>
              <c:numCache>
                <c:formatCode>#,##0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10.551715428795</c:v>
                </c:pt>
                <c:pt idx="3">
                  <c:v>11.258208791677</c:v>
                </c:pt>
                <c:pt idx="4">
                  <c:v>23.083611616376</c:v>
                </c:pt>
                <c:pt idx="5">
                  <c:v>7.472114745845</c:v>
                </c:pt>
                <c:pt idx="6">
                  <c:v>69.14872943298801</c:v>
                </c:pt>
                <c:pt idx="7">
                  <c:v>88.232439021102</c:v>
                </c:pt>
                <c:pt idx="8">
                  <c:v>76.414154502492</c:v>
                </c:pt>
              </c:numCache>
            </c:numRef>
          </c:val>
        </c:ser>
        <c:ser>
          <c:idx val="14"/>
          <c:order val="11"/>
          <c:tx>
            <c:strRef>
              <c:f>'Global Results'!$B$89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Results'!$C$89:$K$89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Results'!$C$90:$K$90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2.941400304414</c:v>
                </c:pt>
                <c:pt idx="3">
                  <c:v>0.0</c:v>
                </c:pt>
                <c:pt idx="4">
                  <c:v>0.980466768138</c:v>
                </c:pt>
                <c:pt idx="5">
                  <c:v>0.0</c:v>
                </c:pt>
                <c:pt idx="6">
                  <c:v>0.980466768138</c:v>
                </c:pt>
                <c:pt idx="7">
                  <c:v>0.0</c:v>
                </c:pt>
                <c:pt idx="8">
                  <c:v>2.941400304414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Results'!$C$92:$K$92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Results'!$C$93:$K$93</c:f>
              <c:numCache>
                <c:formatCode>0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48.675904919841</c:v>
                </c:pt>
                <c:pt idx="3">
                  <c:v>63.399498091249</c:v>
                </c:pt>
                <c:pt idx="4">
                  <c:v>90.247658555845</c:v>
                </c:pt>
                <c:pt idx="5">
                  <c:v>44.458763111507</c:v>
                </c:pt>
                <c:pt idx="6">
                  <c:v>67.615217594942</c:v>
                </c:pt>
                <c:pt idx="7">
                  <c:v>57.726517124143</c:v>
                </c:pt>
                <c:pt idx="8">
                  <c:v>18.35193277233</c:v>
                </c:pt>
              </c:numCache>
            </c:numRef>
          </c:val>
        </c:ser>
        <c:ser>
          <c:idx val="13"/>
          <c:order val="15"/>
          <c:tx>
            <c:strRef>
              <c:f>'Global Results'!$B$94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Results'!$C$94:$K$94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905808"/>
        <c:axId val="-1764904032"/>
      </c:areaChart>
      <c:catAx>
        <c:axId val="-176490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904032"/>
        <c:crosses val="autoZero"/>
        <c:auto val="1"/>
        <c:lblAlgn val="ctr"/>
        <c:lblOffset val="100"/>
        <c:noMultiLvlLbl val="0"/>
      </c:catAx>
      <c:valAx>
        <c:axId val="-17649040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(TW)</a:t>
                </a:r>
              </a:p>
            </c:rich>
          </c:tx>
          <c:layout>
            <c:manualLayout>
              <c:xMode val="edge"/>
              <c:yMode val="edge"/>
              <c:x val="0.0512557779017119"/>
              <c:y val="0.12084059029045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90580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317673481587"/>
          <c:y val="0.0411777364730603"/>
          <c:w val="0.147063534696317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Results'!$C$101:$K$101</c:f>
              <c:numCache>
                <c:formatCode>#,##0</c:formatCode>
                <c:ptCount val="9"/>
                <c:pt idx="0">
                  <c:v>0.0</c:v>
                </c:pt>
                <c:pt idx="1">
                  <c:v>59.884202571591</c:v>
                </c:pt>
                <c:pt idx="2">
                  <c:v>648.527076864687</c:v>
                </c:pt>
                <c:pt idx="3">
                  <c:v>2842.745114488977</c:v>
                </c:pt>
                <c:pt idx="4">
                  <c:v>3453.597854178118</c:v>
                </c:pt>
                <c:pt idx="5">
                  <c:v>3454.685072286523</c:v>
                </c:pt>
                <c:pt idx="6">
                  <c:v>5200.335797159583</c:v>
                </c:pt>
                <c:pt idx="7">
                  <c:v>5329.299403508046</c:v>
                </c:pt>
                <c:pt idx="8">
                  <c:v>7169.574996355062</c:v>
                </c:pt>
              </c:numCache>
            </c:numRef>
          </c:val>
        </c:ser>
        <c:ser>
          <c:idx val="1"/>
          <c:order val="1"/>
          <c:tx>
            <c:strRef>
              <c:f>'Global Results'!$B$102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Results'!$C$102:$K$102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2450.947966910346</c:v>
                </c:pt>
                <c:pt idx="6">
                  <c:v>2670.03758444954</c:v>
                </c:pt>
                <c:pt idx="7">
                  <c:v>3833.311261949196</c:v>
                </c:pt>
                <c:pt idx="8">
                  <c:v>10069.37731537651</c:v>
                </c:pt>
              </c:numCache>
            </c:numRef>
          </c:val>
        </c:ser>
        <c:ser>
          <c:idx val="2"/>
          <c:order val="2"/>
          <c:tx>
            <c:strRef>
              <c:f>'Global Results'!$B$103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Results'!$C$103:$K$103</c:f>
              <c:numCache>
                <c:formatCode>#,##0</c:formatCode>
                <c:ptCount val="9"/>
                <c:pt idx="0">
                  <c:v>47.705411762192</c:v>
                </c:pt>
                <c:pt idx="1">
                  <c:v>4610.821248843506</c:v>
                </c:pt>
                <c:pt idx="2">
                  <c:v>17114.64685815146</c:v>
                </c:pt>
                <c:pt idx="3">
                  <c:v>17293.19943990145</c:v>
                </c:pt>
                <c:pt idx="4">
                  <c:v>17302.81888733728</c:v>
                </c:pt>
                <c:pt idx="5">
                  <c:v>16458.4302476592</c:v>
                </c:pt>
                <c:pt idx="6">
                  <c:v>15369.60991283938</c:v>
                </c:pt>
                <c:pt idx="7">
                  <c:v>2508.340931976097</c:v>
                </c:pt>
                <c:pt idx="8">
                  <c:v>1053.549506154959</c:v>
                </c:pt>
              </c:numCache>
            </c:numRef>
          </c:val>
        </c:ser>
        <c:ser>
          <c:idx val="3"/>
          <c:order val="3"/>
          <c:tx>
            <c:strRef>
              <c:f>'Global Results'!$B$104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Results'!$C$104:$K$104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1085.51931539563</c:v>
                </c:pt>
                <c:pt idx="4">
                  <c:v>2845.527059347724</c:v>
                </c:pt>
                <c:pt idx="5">
                  <c:v>3886.555803443896</c:v>
                </c:pt>
                <c:pt idx="6">
                  <c:v>6229.496461469822</c:v>
                </c:pt>
                <c:pt idx="7">
                  <c:v>8341.915356803545</c:v>
                </c:pt>
                <c:pt idx="8">
                  <c:v>10157.81995061428</c:v>
                </c:pt>
              </c:numCache>
            </c:numRef>
          </c:val>
        </c:ser>
        <c:ser>
          <c:idx val="4"/>
          <c:order val="4"/>
          <c:tx>
            <c:strRef>
              <c:f>'Global Results'!$B$105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Results'!$C$105:$K$105</c:f>
              <c:numCache>
                <c:formatCode>#,##0</c:formatCode>
                <c:ptCount val="9"/>
                <c:pt idx="0">
                  <c:v>171.130148835899</c:v>
                </c:pt>
                <c:pt idx="1">
                  <c:v>5368.530167466448</c:v>
                </c:pt>
                <c:pt idx="2">
                  <c:v>8018.958790235238</c:v>
                </c:pt>
                <c:pt idx="3">
                  <c:v>8883.450204662968</c:v>
                </c:pt>
                <c:pt idx="4">
                  <c:v>8882.62734010308</c:v>
                </c:pt>
                <c:pt idx="5">
                  <c:v>8836.324799708615</c:v>
                </c:pt>
                <c:pt idx="6">
                  <c:v>6433.990325598003</c:v>
                </c:pt>
                <c:pt idx="7">
                  <c:v>6122.648356511081</c:v>
                </c:pt>
                <c:pt idx="8">
                  <c:v>4190.187255317765</c:v>
                </c:pt>
              </c:numCache>
            </c:numRef>
          </c:val>
        </c:ser>
        <c:ser>
          <c:idx val="5"/>
          <c:order val="5"/>
          <c:tx>
            <c:strRef>
              <c:f>'Global Results'!$B$106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Results'!$C$106:$K$106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529.568231036274</c:v>
                </c:pt>
                <c:pt idx="4">
                  <c:v>1010.80560040033</c:v>
                </c:pt>
                <c:pt idx="5">
                  <c:v>1579.348143613062</c:v>
                </c:pt>
                <c:pt idx="6">
                  <c:v>2133.674053861758</c:v>
                </c:pt>
                <c:pt idx="7">
                  <c:v>2684.392593466014</c:v>
                </c:pt>
                <c:pt idx="8">
                  <c:v>2751.609730822633</c:v>
                </c:pt>
              </c:numCache>
            </c:numRef>
          </c:val>
        </c:ser>
        <c:ser>
          <c:idx val="6"/>
          <c:order val="6"/>
          <c:tx>
            <c:strRef>
              <c:f>'Global Results'!$B$107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Results'!$C$107:$K$107</c:f>
              <c:numCache>
                <c:formatCode>#,##0</c:formatCode>
                <c:ptCount val="9"/>
                <c:pt idx="0">
                  <c:v>0.0</c:v>
                </c:pt>
                <c:pt idx="1">
                  <c:v>160.869507789848</c:v>
                </c:pt>
                <c:pt idx="2">
                  <c:v>311.0333526680901</c:v>
                </c:pt>
                <c:pt idx="3">
                  <c:v>490.56870852711</c:v>
                </c:pt>
                <c:pt idx="4">
                  <c:v>599.687299576369</c:v>
                </c:pt>
                <c:pt idx="5">
                  <c:v>740.493616635302</c:v>
                </c:pt>
                <c:pt idx="6">
                  <c:v>970.255656441205</c:v>
                </c:pt>
                <c:pt idx="7">
                  <c:v>1221.488895150578</c:v>
                </c:pt>
                <c:pt idx="8">
                  <c:v>1692.885615119395</c:v>
                </c:pt>
              </c:numCache>
            </c:numRef>
          </c:val>
        </c:ser>
        <c:ser>
          <c:idx val="7"/>
          <c:order val="7"/>
          <c:tx>
            <c:strRef>
              <c:f>'Global Results'!$B$108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Results'!$C$108:$K$108</c:f>
              <c:numCache>
                <c:formatCode>#,##0</c:formatCode>
                <c:ptCount val="9"/>
                <c:pt idx="0">
                  <c:v>0.0</c:v>
                </c:pt>
                <c:pt idx="1">
                  <c:v>2974.40723657677</c:v>
                </c:pt>
                <c:pt idx="2">
                  <c:v>4873.394395965559</c:v>
                </c:pt>
                <c:pt idx="3">
                  <c:v>6732.020137250373</c:v>
                </c:pt>
                <c:pt idx="4">
                  <c:v>8486.215166571588</c:v>
                </c:pt>
                <c:pt idx="5">
                  <c:v>9448.56055708946</c:v>
                </c:pt>
                <c:pt idx="6">
                  <c:v>10380.36236675553</c:v>
                </c:pt>
                <c:pt idx="7">
                  <c:v>11408.3870767108</c:v>
                </c:pt>
                <c:pt idx="8">
                  <c:v>14212.60862308191</c:v>
                </c:pt>
              </c:numCache>
            </c:numRef>
          </c:val>
        </c:ser>
        <c:ser>
          <c:idx val="8"/>
          <c:order val="8"/>
          <c:tx>
            <c:strRef>
              <c:f>'Global Results'!$B$109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Results'!$C$109:$K$109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12636.88975779796</c:v>
                </c:pt>
                <c:pt idx="4">
                  <c:v>41977.08743717067</c:v>
                </c:pt>
                <c:pt idx="5">
                  <c:v>46210.18283951635</c:v>
                </c:pt>
                <c:pt idx="6">
                  <c:v>51284.97243449325</c:v>
                </c:pt>
                <c:pt idx="7">
                  <c:v>54100.57174247248</c:v>
                </c:pt>
                <c:pt idx="8">
                  <c:v>54201.06310531307</c:v>
                </c:pt>
              </c:numCache>
            </c:numRef>
          </c:val>
        </c:ser>
        <c:ser>
          <c:idx val="9"/>
          <c:order val="9"/>
          <c:tx>
            <c:strRef>
              <c:f>'Global Results'!$B$110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Results'!$C$110:$K$110</c:f>
              <c:numCache>
                <c:formatCode>#,##0</c:formatCode>
                <c:ptCount val="9"/>
                <c:pt idx="0">
                  <c:v>7.932905958886</c:v>
                </c:pt>
                <c:pt idx="1">
                  <c:v>42.17780744403201</c:v>
                </c:pt>
                <c:pt idx="2">
                  <c:v>55.002311543573</c:v>
                </c:pt>
                <c:pt idx="3">
                  <c:v>54.892565803376</c:v>
                </c:pt>
                <c:pt idx="4">
                  <c:v>51.035849889325</c:v>
                </c:pt>
                <c:pt idx="5">
                  <c:v>51.035849889325</c:v>
                </c:pt>
                <c:pt idx="6">
                  <c:v>36.826040362466</c:v>
                </c:pt>
                <c:pt idx="7">
                  <c:v>19.821388470459</c:v>
                </c:pt>
                <c:pt idx="8">
                  <c:v>14.37247822353</c:v>
                </c:pt>
              </c:numCache>
            </c:numRef>
          </c:val>
        </c:ser>
        <c:ser>
          <c:idx val="10"/>
          <c:order val="10"/>
          <c:tx>
            <c:strRef>
              <c:f>'Global Results'!$B$112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Results'!$C$112:$K$112</c:f>
              <c:numCache>
                <c:formatCode>#,##0</c:formatCode>
                <c:ptCount val="9"/>
                <c:pt idx="0">
                  <c:v>0.0</c:v>
                </c:pt>
                <c:pt idx="1">
                  <c:v>648.3278621084399</c:v>
                </c:pt>
                <c:pt idx="2">
                  <c:v>3992.933614636658</c:v>
                </c:pt>
                <c:pt idx="3">
                  <c:v>6899.274715496229</c:v>
                </c:pt>
                <c:pt idx="4">
                  <c:v>10545.16490099695</c:v>
                </c:pt>
                <c:pt idx="5">
                  <c:v>11333.06103874434</c:v>
                </c:pt>
                <c:pt idx="6">
                  <c:v>18880.96204642119</c:v>
                </c:pt>
                <c:pt idx="7">
                  <c:v>26304.49499186231</c:v>
                </c:pt>
                <c:pt idx="8">
                  <c:v>34458.18711668372</c:v>
                </c:pt>
              </c:numCache>
            </c:numRef>
          </c:val>
        </c:ser>
        <c:ser>
          <c:idx val="14"/>
          <c:order val="11"/>
          <c:tx>
            <c:strRef>
              <c:f>'Global Results'!$B$113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Results'!$C$113:$K$113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Results'!$C$114:$K$114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1731.7195087178</c:v>
                </c:pt>
                <c:pt idx="3">
                  <c:v>1731.7195087178</c:v>
                </c:pt>
                <c:pt idx="4">
                  <c:v>2215.352885026374</c:v>
                </c:pt>
                <c:pt idx="5">
                  <c:v>2215.352885026374</c:v>
                </c:pt>
                <c:pt idx="6">
                  <c:v>2613.076332554113</c:v>
                </c:pt>
                <c:pt idx="7">
                  <c:v>2613.076332554113</c:v>
                </c:pt>
                <c:pt idx="8">
                  <c:v>1937.237691854513</c:v>
                </c:pt>
              </c:numCache>
            </c:numRef>
          </c:val>
        </c:ser>
        <c:ser>
          <c:idx val="12"/>
          <c:order val="13"/>
          <c:tx>
            <c:strRef>
              <c:f>'Global Results'!$B$116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Results'!$C$116:$K$116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'Global Results'!$B$117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Results'!$C$117:$K$117</c:f>
              <c:numCache>
                <c:formatCode>#,##0</c:formatCode>
                <c:ptCount val="9"/>
                <c:pt idx="0">
                  <c:v>0.0</c:v>
                </c:pt>
                <c:pt idx="1">
                  <c:v>4148.605282117771</c:v>
                </c:pt>
                <c:pt idx="2">
                  <c:v>12611.45319588699</c:v>
                </c:pt>
                <c:pt idx="3">
                  <c:v>23046.44631678354</c:v>
                </c:pt>
                <c:pt idx="4">
                  <c:v>35747.0048134226</c:v>
                </c:pt>
                <c:pt idx="5">
                  <c:v>40340.22042539455</c:v>
                </c:pt>
                <c:pt idx="6">
                  <c:v>50262.95996340761</c:v>
                </c:pt>
                <c:pt idx="7">
                  <c:v>47489.25875571874</c:v>
                </c:pt>
                <c:pt idx="8">
                  <c:v>42879.1818352099</c:v>
                </c:pt>
              </c:numCache>
            </c:numRef>
          </c:val>
        </c:ser>
        <c:ser>
          <c:idx val="13"/>
          <c:order val="15"/>
          <c:tx>
            <c:strRef>
              <c:f>'Global Results'!$B$118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Results'!$C$118:$K$118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833824"/>
        <c:axId val="-1764832048"/>
      </c:areaChart>
      <c:catAx>
        <c:axId val="-176483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832048"/>
        <c:crosses val="autoZero"/>
        <c:auto val="1"/>
        <c:lblAlgn val="ctr"/>
        <c:lblOffset val="100"/>
        <c:noMultiLvlLbl val="0"/>
      </c:catAx>
      <c:valAx>
        <c:axId val="-1764832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6732488271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8338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2889717854375"/>
          <c:y val="0.0412993107118827"/>
          <c:w val="0.146857672470819"/>
          <c:h val="0.8879351803054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594023355754"/>
          <c:y val="0.0456893814199151"/>
          <c:w val="0.70770871817467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Results'!$B$337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Results'!$C$337:$K$337</c:f>
              <c:numCache>
                <c:formatCode>_-* #,##0.0_-;\-* #,##0.0_-;_-* "-"??_-;_-@_-</c:formatCode>
                <c:ptCount val="9"/>
                <c:pt idx="0">
                  <c:v>0.339754660614594</c:v>
                </c:pt>
                <c:pt idx="1">
                  <c:v>0.327254400683159</c:v>
                </c:pt>
                <c:pt idx="2">
                  <c:v>0.312000490997106</c:v>
                </c:pt>
                <c:pt idx="3">
                  <c:v>0.332382947662658</c:v>
                </c:pt>
                <c:pt idx="4">
                  <c:v>0.294990720391025</c:v>
                </c:pt>
                <c:pt idx="5">
                  <c:v>0.269396957422683</c:v>
                </c:pt>
                <c:pt idx="6">
                  <c:v>0.250569329121787</c:v>
                </c:pt>
                <c:pt idx="7">
                  <c:v>0.243986274483776</c:v>
                </c:pt>
                <c:pt idx="8">
                  <c:v>0.224907935341774</c:v>
                </c:pt>
              </c:numCache>
            </c:numRef>
          </c:val>
        </c:ser>
        <c:ser>
          <c:idx val="1"/>
          <c:order val="1"/>
          <c:tx>
            <c:strRef>
              <c:f>'Global Results'!$B$338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Results'!$C$338:$K$338</c:f>
              <c:numCache>
                <c:formatCode>_-* #,##0.0_-;\-* #,##0.0_-;_-* "-"??_-;_-@_-</c:formatCode>
                <c:ptCount val="9"/>
                <c:pt idx="0">
                  <c:v>0.847912984574835</c:v>
                </c:pt>
                <c:pt idx="1">
                  <c:v>0.794996708283259</c:v>
                </c:pt>
                <c:pt idx="2">
                  <c:v>0.624917400127974</c:v>
                </c:pt>
                <c:pt idx="3">
                  <c:v>0.606994432367755</c:v>
                </c:pt>
                <c:pt idx="4">
                  <c:v>0.55804408368931</c:v>
                </c:pt>
                <c:pt idx="5">
                  <c:v>0.49098075418901</c:v>
                </c:pt>
                <c:pt idx="6">
                  <c:v>0.415944627655533</c:v>
                </c:pt>
                <c:pt idx="7">
                  <c:v>0.344770606797598</c:v>
                </c:pt>
                <c:pt idx="8">
                  <c:v>0.28595797764605</c:v>
                </c:pt>
              </c:numCache>
            </c:numRef>
          </c:val>
        </c:ser>
        <c:ser>
          <c:idx val="2"/>
          <c:order val="2"/>
          <c:tx>
            <c:strRef>
              <c:f>'Global Results'!$B$339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Results'!$C$339:$K$339</c:f>
              <c:numCache>
                <c:formatCode>_-* #,##0.0_-;\-* #,##0.0_-;_-* "-"??_-;_-@_-</c:formatCode>
                <c:ptCount val="9"/>
                <c:pt idx="0">
                  <c:v>0.590837447250345</c:v>
                </c:pt>
                <c:pt idx="1">
                  <c:v>0.551387241355018</c:v>
                </c:pt>
                <c:pt idx="2">
                  <c:v>0.576410613886164</c:v>
                </c:pt>
                <c:pt idx="3">
                  <c:v>0.517523941391252</c:v>
                </c:pt>
                <c:pt idx="4">
                  <c:v>0.517260624571688</c:v>
                </c:pt>
                <c:pt idx="5">
                  <c:v>0.504211229112148</c:v>
                </c:pt>
                <c:pt idx="6">
                  <c:v>0.47796516839571</c:v>
                </c:pt>
                <c:pt idx="7">
                  <c:v>0.412334258535621</c:v>
                </c:pt>
                <c:pt idx="8">
                  <c:v>0.341126059502447</c:v>
                </c:pt>
              </c:numCache>
            </c:numRef>
          </c:val>
        </c:ser>
        <c:ser>
          <c:idx val="3"/>
          <c:order val="3"/>
          <c:tx>
            <c:strRef>
              <c:f>'Global Results'!$B$340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Results'!$C$340:$K$340</c:f>
              <c:numCache>
                <c:formatCode>_-* #,##0.0_-;\-* #,##0.0_-;_-* "-"??_-;_-@_-</c:formatCode>
                <c:ptCount val="9"/>
                <c:pt idx="0">
                  <c:v>0.370315262429271</c:v>
                </c:pt>
                <c:pt idx="1">
                  <c:v>0.377715552117096</c:v>
                </c:pt>
                <c:pt idx="2">
                  <c:v>0.362244487158383</c:v>
                </c:pt>
                <c:pt idx="3">
                  <c:v>0.32783391963931</c:v>
                </c:pt>
                <c:pt idx="4">
                  <c:v>0.294549986765304</c:v>
                </c:pt>
                <c:pt idx="5">
                  <c:v>0.273199479076347</c:v>
                </c:pt>
                <c:pt idx="6">
                  <c:v>0.249973891192174</c:v>
                </c:pt>
                <c:pt idx="7">
                  <c:v>0.235622871652373</c:v>
                </c:pt>
                <c:pt idx="8">
                  <c:v>0.22547244056062</c:v>
                </c:pt>
              </c:numCache>
            </c:numRef>
          </c:val>
        </c:ser>
        <c:ser>
          <c:idx val="4"/>
          <c:order val="4"/>
          <c:tx>
            <c:strRef>
              <c:f>'Global Results'!$B$341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Results'!$C$341:$K$341</c:f>
              <c:numCache>
                <c:formatCode>_-* #,##0.0_-;\-* #,##0.0_-;_-* "-"??_-;_-@_-</c:formatCode>
                <c:ptCount val="9"/>
                <c:pt idx="0">
                  <c:v>0.458905061233391</c:v>
                </c:pt>
                <c:pt idx="1">
                  <c:v>0.396611693081378</c:v>
                </c:pt>
                <c:pt idx="2">
                  <c:v>0.437146677282622</c:v>
                </c:pt>
                <c:pt idx="3">
                  <c:v>0.469934055211479</c:v>
                </c:pt>
                <c:pt idx="4">
                  <c:v>0.516601702232957</c:v>
                </c:pt>
                <c:pt idx="5">
                  <c:v>0.454161636658805</c:v>
                </c:pt>
                <c:pt idx="6">
                  <c:v>0.530003729871138</c:v>
                </c:pt>
                <c:pt idx="7">
                  <c:v>0.480716155569471</c:v>
                </c:pt>
                <c:pt idx="8">
                  <c:v>0.415202197721526</c:v>
                </c:pt>
              </c:numCache>
            </c:numRef>
          </c:val>
        </c:ser>
        <c:ser>
          <c:idx val="5"/>
          <c:order val="5"/>
          <c:tx>
            <c:strRef>
              <c:f>'Global Results'!$B$342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Results'!$C$342:$K$342</c:f>
              <c:numCache>
                <c:formatCode>_-* #,##0.0_-;\-* #,##0.0_-;_-* "-"??_-;_-@_-</c:formatCode>
                <c:ptCount val="9"/>
                <c:pt idx="0">
                  <c:v>0.489656171247695</c:v>
                </c:pt>
                <c:pt idx="1">
                  <c:v>0.451215386071435</c:v>
                </c:pt>
                <c:pt idx="2">
                  <c:v>0.395987396768471</c:v>
                </c:pt>
                <c:pt idx="3">
                  <c:v>0.412625069060871</c:v>
                </c:pt>
                <c:pt idx="4">
                  <c:v>0.394415281798894</c:v>
                </c:pt>
                <c:pt idx="5">
                  <c:v>0.381263532102834</c:v>
                </c:pt>
                <c:pt idx="6">
                  <c:v>0.35542764208641</c:v>
                </c:pt>
                <c:pt idx="7">
                  <c:v>0.338988778682626</c:v>
                </c:pt>
                <c:pt idx="8">
                  <c:v>0.284797799005264</c:v>
                </c:pt>
              </c:numCache>
            </c:numRef>
          </c:val>
        </c:ser>
        <c:ser>
          <c:idx val="6"/>
          <c:order val="6"/>
          <c:tx>
            <c:strRef>
              <c:f>'Global Results'!$B$343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Results'!$C$343:$K$343</c:f>
              <c:numCache>
                <c:formatCode>_-* #,##0.0_-;\-* #,##0.0_-;_-* "-"??_-;_-@_-</c:formatCode>
                <c:ptCount val="9"/>
                <c:pt idx="0">
                  <c:v>0.355166139496584</c:v>
                </c:pt>
                <c:pt idx="1">
                  <c:v>0.323887573802728</c:v>
                </c:pt>
                <c:pt idx="2">
                  <c:v>0.318088260538244</c:v>
                </c:pt>
                <c:pt idx="3">
                  <c:v>0.32133986701205</c:v>
                </c:pt>
                <c:pt idx="4">
                  <c:v>0.311068661430332</c:v>
                </c:pt>
                <c:pt idx="5">
                  <c:v>0.305462087993231</c:v>
                </c:pt>
                <c:pt idx="6">
                  <c:v>0.277200600001132</c:v>
                </c:pt>
                <c:pt idx="7">
                  <c:v>0.263725329297002</c:v>
                </c:pt>
                <c:pt idx="8">
                  <c:v>0.221729316536967</c:v>
                </c:pt>
              </c:numCache>
            </c:numRef>
          </c:val>
        </c:ser>
        <c:ser>
          <c:idx val="7"/>
          <c:order val="7"/>
          <c:tx>
            <c:strRef>
              <c:f>'Global Results'!$B$344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Results'!$C$344:$K$344</c:f>
              <c:numCache>
                <c:formatCode>_-* #,##0.0_-;\-* #,##0.0_-;_-* "-"??_-;_-@_-</c:formatCode>
                <c:ptCount val="9"/>
                <c:pt idx="0">
                  <c:v>0.364414291504022</c:v>
                </c:pt>
                <c:pt idx="1">
                  <c:v>0.431055613083846</c:v>
                </c:pt>
                <c:pt idx="2">
                  <c:v>0.345827444146328</c:v>
                </c:pt>
                <c:pt idx="3">
                  <c:v>0.3042110665955</c:v>
                </c:pt>
                <c:pt idx="4">
                  <c:v>0.321506370682637</c:v>
                </c:pt>
                <c:pt idx="5">
                  <c:v>0.270303530609028</c:v>
                </c:pt>
                <c:pt idx="6">
                  <c:v>0.210246191768279</c:v>
                </c:pt>
                <c:pt idx="7">
                  <c:v>0.162420409962336</c:v>
                </c:pt>
                <c:pt idx="8">
                  <c:v>0.141516888805747</c:v>
                </c:pt>
              </c:numCache>
            </c:numRef>
          </c:val>
        </c:ser>
        <c:ser>
          <c:idx val="8"/>
          <c:order val="8"/>
          <c:tx>
            <c:strRef>
              <c:f>'Global Results'!$B$345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Results'!$C$345:$K$345</c:f>
              <c:numCache>
                <c:formatCode>_-* #,##0.0_-;\-* #,##0.0_-;_-* "-"??_-;_-@_-</c:formatCode>
                <c:ptCount val="9"/>
                <c:pt idx="0">
                  <c:v>0.586243223381501</c:v>
                </c:pt>
                <c:pt idx="1">
                  <c:v>0.541426452989049</c:v>
                </c:pt>
                <c:pt idx="2">
                  <c:v>0.521304635896121</c:v>
                </c:pt>
                <c:pt idx="3">
                  <c:v>0.392089195681852</c:v>
                </c:pt>
                <c:pt idx="4">
                  <c:v>0.359348983402244</c:v>
                </c:pt>
                <c:pt idx="5">
                  <c:v>0.320678670448107</c:v>
                </c:pt>
                <c:pt idx="6">
                  <c:v>0.276459683887482</c:v>
                </c:pt>
                <c:pt idx="7">
                  <c:v>0.236101642285993</c:v>
                </c:pt>
                <c:pt idx="8">
                  <c:v>0.203270251906747</c:v>
                </c:pt>
              </c:numCache>
            </c:numRef>
          </c:val>
        </c:ser>
        <c:ser>
          <c:idx val="9"/>
          <c:order val="9"/>
          <c:tx>
            <c:strRef>
              <c:f>'Global Results'!$B$346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Results'!$C$346:$K$346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Results'!$B$347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Results'!$C$347:$K$347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774480"/>
        <c:axId val="-1764772432"/>
      </c:areaChart>
      <c:catAx>
        <c:axId val="-176477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772432"/>
        <c:crosses val="autoZero"/>
        <c:auto val="1"/>
        <c:lblAlgn val="ctr"/>
        <c:lblOffset val="100"/>
        <c:noMultiLvlLbl val="0"/>
      </c:catAx>
      <c:valAx>
        <c:axId val="-17647724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GHG emissions by region (GtCO2)</a:t>
                </a:r>
              </a:p>
            </c:rich>
          </c:tx>
          <c:layout>
            <c:manualLayout>
              <c:xMode val="edge"/>
              <c:yMode val="edge"/>
              <c:x val="0.0345577175449223"/>
              <c:y val="0.15493182821173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77448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47151692968189"/>
          <c:y val="0.0617666047095905"/>
          <c:w val="0.099582400994605"/>
          <c:h val="0.85002613147960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319499768411"/>
          <c:y val="0.0456893814199151"/>
          <c:w val="0.744455031814112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Results'!$B$314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Results'!$C$314:$K$314</c:f>
              <c:numCache>
                <c:formatCode>#,##0.0_ ;\-#,##0.0\ </c:formatCode>
                <c:ptCount val="9"/>
                <c:pt idx="0">
                  <c:v>11.59894827550508</c:v>
                </c:pt>
                <c:pt idx="1">
                  <c:v>11.37793526143441</c:v>
                </c:pt>
                <c:pt idx="2">
                  <c:v>10.28825386503352</c:v>
                </c:pt>
                <c:pt idx="3">
                  <c:v>10.52567070468314</c:v>
                </c:pt>
                <c:pt idx="4">
                  <c:v>9.687574484771051</c:v>
                </c:pt>
                <c:pt idx="5">
                  <c:v>9.067116360088055</c:v>
                </c:pt>
                <c:pt idx="6">
                  <c:v>8.598827593386773</c:v>
                </c:pt>
                <c:pt idx="7">
                  <c:v>8.376100897255538</c:v>
                </c:pt>
                <c:pt idx="8">
                  <c:v>7.590319433148667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Results'!$B$315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Results'!$C$315:$K$315</c:f>
              <c:numCache>
                <c:formatCode>#,##0.0_ ;\-#,##0.0\ </c:formatCode>
                <c:ptCount val="9"/>
                <c:pt idx="0">
                  <c:v>8.85394430848806</c:v>
                </c:pt>
                <c:pt idx="1">
                  <c:v>8.390845165241662</c:v>
                </c:pt>
                <c:pt idx="2">
                  <c:v>6.340506140700356</c:v>
                </c:pt>
                <c:pt idx="3">
                  <c:v>6.061650174696967</c:v>
                </c:pt>
                <c:pt idx="4">
                  <c:v>5.336846780669157</c:v>
                </c:pt>
                <c:pt idx="5">
                  <c:v>4.614516544129462</c:v>
                </c:pt>
                <c:pt idx="6">
                  <c:v>3.840623665374412</c:v>
                </c:pt>
                <c:pt idx="7">
                  <c:v>3.049626731810955</c:v>
                </c:pt>
                <c:pt idx="8">
                  <c:v>2.256425164479462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Results'!$B$316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Results'!$C$316:$K$316</c:f>
              <c:numCache>
                <c:formatCode>#,##0.0_ ;\-#,##0.0\ </c:formatCode>
                <c:ptCount val="9"/>
                <c:pt idx="0">
                  <c:v>8.01397556474791</c:v>
                </c:pt>
                <c:pt idx="1">
                  <c:v>7.36326206565849</c:v>
                </c:pt>
                <c:pt idx="2">
                  <c:v>7.642750508328933</c:v>
                </c:pt>
                <c:pt idx="3">
                  <c:v>6.577546653560197</c:v>
                </c:pt>
                <c:pt idx="4">
                  <c:v>6.610918225366998</c:v>
                </c:pt>
                <c:pt idx="5">
                  <c:v>6.715070540748193</c:v>
                </c:pt>
                <c:pt idx="6">
                  <c:v>6.336208436112525</c:v>
                </c:pt>
                <c:pt idx="7">
                  <c:v>5.283433301999383</c:v>
                </c:pt>
                <c:pt idx="8">
                  <c:v>4.167099299459413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Results'!$B$317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Results'!$C$317:$K$317</c:f>
              <c:numCache>
                <c:formatCode>#,##0.0_ ;\-#,##0.0\ </c:formatCode>
                <c:ptCount val="9"/>
                <c:pt idx="0">
                  <c:v>4.717207444593426</c:v>
                </c:pt>
                <c:pt idx="1">
                  <c:v>4.554010133972205</c:v>
                </c:pt>
                <c:pt idx="2">
                  <c:v>4.211030879734644</c:v>
                </c:pt>
                <c:pt idx="3">
                  <c:v>3.671929136116952</c:v>
                </c:pt>
                <c:pt idx="4">
                  <c:v>3.182842253308387</c:v>
                </c:pt>
                <c:pt idx="5">
                  <c:v>3.002471410993568</c:v>
                </c:pt>
                <c:pt idx="6">
                  <c:v>2.794376025769417</c:v>
                </c:pt>
                <c:pt idx="7">
                  <c:v>2.652209688478478</c:v>
                </c:pt>
                <c:pt idx="8">
                  <c:v>2.532325477807698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Results'!$B$318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Results'!$C$318:$K$318</c:f>
              <c:numCache>
                <c:formatCode>#,##0.0_ ;\-#,##0.0\ </c:formatCode>
                <c:ptCount val="9"/>
                <c:pt idx="0">
                  <c:v>5.247729365185207</c:v>
                </c:pt>
                <c:pt idx="1">
                  <c:v>4.083034529133833</c:v>
                </c:pt>
                <c:pt idx="2">
                  <c:v>4.346403647591416</c:v>
                </c:pt>
                <c:pt idx="3">
                  <c:v>4.193134362813186</c:v>
                </c:pt>
                <c:pt idx="4">
                  <c:v>4.023207405432287</c:v>
                </c:pt>
                <c:pt idx="5">
                  <c:v>3.58452351993414</c:v>
                </c:pt>
                <c:pt idx="6">
                  <c:v>3.60066488242099</c:v>
                </c:pt>
                <c:pt idx="7">
                  <c:v>3.299097516128459</c:v>
                </c:pt>
                <c:pt idx="8">
                  <c:v>2.761624868971584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Results'!$B$319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Results'!$C$319:$K$319</c:f>
              <c:numCache>
                <c:formatCode>#,##0.0_ ;\-#,##0.0\ </c:formatCode>
                <c:ptCount val="9"/>
                <c:pt idx="0">
                  <c:v>6.357650101777763</c:v>
                </c:pt>
                <c:pt idx="1">
                  <c:v>5.77688414531887</c:v>
                </c:pt>
                <c:pt idx="2">
                  <c:v>4.911580145218202</c:v>
                </c:pt>
                <c:pt idx="3">
                  <c:v>5.089759214357711</c:v>
                </c:pt>
                <c:pt idx="4">
                  <c:v>4.814855451122008</c:v>
                </c:pt>
                <c:pt idx="5">
                  <c:v>4.622522020752974</c:v>
                </c:pt>
                <c:pt idx="6">
                  <c:v>4.231413826270884</c:v>
                </c:pt>
                <c:pt idx="7">
                  <c:v>3.968290973116675</c:v>
                </c:pt>
                <c:pt idx="8">
                  <c:v>3.160363171983231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Results'!$B$320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Results'!$C$320:$K$320</c:f>
              <c:numCache>
                <c:formatCode>#,##0.0_ ;\-#,##0.0\ </c:formatCode>
                <c:ptCount val="9"/>
                <c:pt idx="0">
                  <c:v>5.322319416458954</c:v>
                </c:pt>
                <c:pt idx="1">
                  <c:v>4.584609122410723</c:v>
                </c:pt>
                <c:pt idx="2">
                  <c:v>4.191821476198675</c:v>
                </c:pt>
                <c:pt idx="3">
                  <c:v>4.115526960545049</c:v>
                </c:pt>
                <c:pt idx="4">
                  <c:v>3.834572570250352</c:v>
                </c:pt>
                <c:pt idx="5">
                  <c:v>3.673993359753011</c:v>
                </c:pt>
                <c:pt idx="6">
                  <c:v>3.236592318139922</c:v>
                </c:pt>
                <c:pt idx="7">
                  <c:v>2.943715509818216</c:v>
                </c:pt>
                <c:pt idx="8">
                  <c:v>2.231342381006362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Results'!$B$321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Results'!$C$321:$K$321</c:f>
              <c:numCache>
                <c:formatCode>#,##0.0_ ;\-#,##0.0\ </c:formatCode>
                <c:ptCount val="9"/>
                <c:pt idx="0">
                  <c:v>7.81945949339551</c:v>
                </c:pt>
                <c:pt idx="1">
                  <c:v>10.13836066770955</c:v>
                </c:pt>
                <c:pt idx="2">
                  <c:v>7.798128165921843</c:v>
                </c:pt>
                <c:pt idx="3">
                  <c:v>8.210616089665544</c:v>
                </c:pt>
                <c:pt idx="4">
                  <c:v>8.342895361792978</c:v>
                </c:pt>
                <c:pt idx="5">
                  <c:v>6.604735711313963</c:v>
                </c:pt>
                <c:pt idx="6">
                  <c:v>5.710363792163437</c:v>
                </c:pt>
                <c:pt idx="7">
                  <c:v>5.131657866390177</c:v>
                </c:pt>
                <c:pt idx="8">
                  <c:v>4.249439275568328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Results'!$B$322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Results'!$C$322:$K$322</c:f>
              <c:numCache>
                <c:formatCode>#,##0.0_ ;\-#,##0.0\ </c:formatCode>
                <c:ptCount val="9"/>
                <c:pt idx="0">
                  <c:v>7.616852428279749</c:v>
                </c:pt>
                <c:pt idx="1">
                  <c:v>6.750523052794232</c:v>
                </c:pt>
                <c:pt idx="2">
                  <c:v>6.109615788325729</c:v>
                </c:pt>
                <c:pt idx="3">
                  <c:v>4.110299476512305</c:v>
                </c:pt>
                <c:pt idx="4">
                  <c:v>3.526211788734746</c:v>
                </c:pt>
                <c:pt idx="5">
                  <c:v>2.981072039685536</c:v>
                </c:pt>
                <c:pt idx="6">
                  <c:v>2.460895273042468</c:v>
                </c:pt>
                <c:pt idx="7">
                  <c:v>1.962954649586543</c:v>
                </c:pt>
                <c:pt idx="8">
                  <c:v>1.481395958026688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'Global Results'!$B$323</c:f>
              <c:strCache>
                <c:ptCount val="1"/>
                <c:pt idx="0">
                  <c:v>SWZ</c:v>
                </c:pt>
              </c:strCache>
            </c:strRef>
          </c:tx>
          <c:spPr>
            <a:ln w="25400">
              <a:solidFill>
                <a:srgbClr val="4EE257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Results'!$C$323:$K$323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'Global Results'!$B$324</c:f>
              <c:strCache>
                <c:ptCount val="1"/>
                <c:pt idx="0">
                  <c:v>NOI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Results'!$C$324:$K$324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1790736"/>
        <c:axId val="-1764941408"/>
      </c:lineChart>
      <c:catAx>
        <c:axId val="-180179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941408"/>
        <c:crosses val="autoZero"/>
        <c:auto val="1"/>
        <c:lblAlgn val="ctr"/>
        <c:lblOffset val="100"/>
        <c:tickMarkSkip val="1"/>
        <c:noMultiLvlLbl val="0"/>
      </c:catAx>
      <c:valAx>
        <c:axId val="-17649414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tCO2 per capita</a:t>
                </a:r>
              </a:p>
            </c:rich>
          </c:tx>
          <c:layout>
            <c:manualLayout>
              <c:xMode val="edge"/>
              <c:yMode val="edge"/>
              <c:x val="0.0109533363618009"/>
              <c:y val="0.2989540798550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7907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6605642558142"/>
          <c:y val="0.0823554729461207"/>
          <c:w val="0.0827515726574886"/>
          <c:h val="0.8441435976977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971168299572"/>
          <c:y val="0.0456893814199151"/>
          <c:w val="0.7012907899482"/>
          <c:h val="0.8069158484819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Results'!$B$417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Results'!$C$417:$K$417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Results'!$B$418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Results'!$C$418:$K$418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Results'!$B$419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Results'!$C$419:$K$419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Results'!$B$420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Results'!$C$420:$K$420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Results'!$B$421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Results'!$C$421:$K$421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Results'!$B$422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Results'!$C$422:$K$422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Results'!$B$423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Results'!$C$423:$K$423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Results'!$B$424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Results'!$C$424:$K$424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'Global Results'!$B$425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Results'!$C$425:$K$425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'Global Results'!$B$426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Results'!$C$426:$K$426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Results'!$B$427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Results'!$C$427:$K$427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6163328"/>
        <c:axId val="-1936161552"/>
      </c:barChart>
      <c:catAx>
        <c:axId val="-19361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161552"/>
        <c:crosses val="autoZero"/>
        <c:auto val="1"/>
        <c:lblAlgn val="ctr"/>
        <c:lblOffset val="100"/>
        <c:noMultiLvlLbl val="0"/>
      </c:catAx>
      <c:valAx>
        <c:axId val="-19361615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credit trading (MtCO2 credit)</a:t>
                </a:r>
              </a:p>
            </c:rich>
          </c:tx>
          <c:layout>
            <c:manualLayout>
              <c:xMode val="edge"/>
              <c:yMode val="edge"/>
              <c:x val="0.025930750252857"/>
              <c:y val="0.2590061320285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1633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2576972531483"/>
          <c:y val="0.0443801467645458"/>
          <c:w val="0.0630272291555646"/>
          <c:h val="0.9023963175457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4671090610071"/>
          <c:y val="0.0456893814199151"/>
          <c:w val="0.729857136198054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Results'!$B$438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Results'!$C$438:$K$438</c:f>
              <c:numCache>
                <c:formatCode>_-* #,##0_-;\-* #,##0_-;_-* "-"??_-;_-@_-</c:formatCode>
                <c:ptCount val="9"/>
                <c:pt idx="0">
                  <c:v>336.244313836266</c:v>
                </c:pt>
                <c:pt idx="1">
                  <c:v>308.062335901652</c:v>
                </c:pt>
                <c:pt idx="2">
                  <c:v>352.334479384532</c:v>
                </c:pt>
                <c:pt idx="3">
                  <c:v>415.693497227752</c:v>
                </c:pt>
                <c:pt idx="4">
                  <c:v>474.131285861122</c:v>
                </c:pt>
                <c:pt idx="5">
                  <c:v>532.569074494492</c:v>
                </c:pt>
                <c:pt idx="6">
                  <c:v>591.006863127862</c:v>
                </c:pt>
                <c:pt idx="7">
                  <c:v>478.015651563931</c:v>
                </c:pt>
                <c:pt idx="8">
                  <c:v>324.207212394601</c:v>
                </c:pt>
              </c:numCache>
            </c:numRef>
          </c:val>
        </c:ser>
        <c:ser>
          <c:idx val="1"/>
          <c:order val="1"/>
          <c:tx>
            <c:strRef>
              <c:f>'Global Results'!$B$439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Results'!$C$439:$K$439</c:f>
              <c:numCache>
                <c:formatCode>_-* #,##0_-;\-* #,##0_-;_-* "-"??_-;_-@_-</c:formatCode>
                <c:ptCount val="9"/>
                <c:pt idx="0">
                  <c:v>1605.685807637502</c:v>
                </c:pt>
                <c:pt idx="1">
                  <c:v>1571.092922317031</c:v>
                </c:pt>
                <c:pt idx="2">
                  <c:v>1562.146470130002</c:v>
                </c:pt>
                <c:pt idx="3">
                  <c:v>1668.326853932756</c:v>
                </c:pt>
                <c:pt idx="4">
                  <c:v>1832.471132668222</c:v>
                </c:pt>
                <c:pt idx="5">
                  <c:v>1946.276680226552</c:v>
                </c:pt>
                <c:pt idx="6">
                  <c:v>2060.082227784882</c:v>
                </c:pt>
                <c:pt idx="7">
                  <c:v>2806.29101389244</c:v>
                </c:pt>
                <c:pt idx="8">
                  <c:v>3176.514240065185</c:v>
                </c:pt>
              </c:numCache>
            </c:numRef>
          </c:val>
        </c:ser>
        <c:ser>
          <c:idx val="2"/>
          <c:order val="2"/>
          <c:tx>
            <c:strRef>
              <c:f>'Global Results'!$B$440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Results'!$C$440:$K$440</c:f>
              <c:numCache>
                <c:formatCode>_-* #,##0_-;\-* #,##0_-;_-* "-"??_-;_-@_-</c:formatCode>
                <c:ptCount val="9"/>
                <c:pt idx="0">
                  <c:v>1452.088706775289</c:v>
                </c:pt>
                <c:pt idx="1">
                  <c:v>1409.466684240723</c:v>
                </c:pt>
                <c:pt idx="2">
                  <c:v>1347.655729414902</c:v>
                </c:pt>
                <c:pt idx="3">
                  <c:v>1407.720302242902</c:v>
                </c:pt>
                <c:pt idx="4">
                  <c:v>1467.784875070902</c:v>
                </c:pt>
                <c:pt idx="5">
                  <c:v>1527.849447898902</c:v>
                </c:pt>
                <c:pt idx="6">
                  <c:v>1587.914020726902</c:v>
                </c:pt>
                <c:pt idx="7">
                  <c:v>2532.854319554902</c:v>
                </c:pt>
                <c:pt idx="8">
                  <c:v>3353.754709526987</c:v>
                </c:pt>
              </c:numCache>
            </c:numRef>
          </c:val>
        </c:ser>
        <c:ser>
          <c:idx val="3"/>
          <c:order val="3"/>
          <c:tx>
            <c:strRef>
              <c:f>'Global Results'!$B$441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Results'!$C$441:$K$441</c:f>
              <c:numCache>
                <c:formatCode>_-* #,##0_-;\-* #,##0_-;_-* "-"??_-;_-@_-</c:formatCode>
                <c:ptCount val="9"/>
                <c:pt idx="0">
                  <c:v>1123.428753155637</c:v>
                </c:pt>
                <c:pt idx="1">
                  <c:v>1273.887949841259</c:v>
                </c:pt>
                <c:pt idx="2">
                  <c:v>1215.724562519965</c:v>
                </c:pt>
                <c:pt idx="3">
                  <c:v>1250.384504872865</c:v>
                </c:pt>
                <c:pt idx="4">
                  <c:v>1285.044447225765</c:v>
                </c:pt>
                <c:pt idx="5">
                  <c:v>1319.704389578665</c:v>
                </c:pt>
                <c:pt idx="6">
                  <c:v>1348.21373231152</c:v>
                </c:pt>
                <c:pt idx="7">
                  <c:v>1610.507288939802</c:v>
                </c:pt>
                <c:pt idx="8">
                  <c:v>1804.927946966156</c:v>
                </c:pt>
              </c:numCache>
            </c:numRef>
          </c:val>
        </c:ser>
        <c:ser>
          <c:idx val="4"/>
          <c:order val="4"/>
          <c:tx>
            <c:strRef>
              <c:f>'Global Results'!$B$442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Results'!$C$442:$K$442</c:f>
              <c:numCache>
                <c:formatCode>_-* #,##0_-;\-* #,##0_-;_-* "-"??_-;_-@_-</c:formatCode>
                <c:ptCount val="9"/>
                <c:pt idx="0">
                  <c:v>687.287667234407</c:v>
                </c:pt>
                <c:pt idx="1">
                  <c:v>725.328787196551</c:v>
                </c:pt>
                <c:pt idx="2">
                  <c:v>663.566967287631</c:v>
                </c:pt>
                <c:pt idx="3">
                  <c:v>734.641858002091</c:v>
                </c:pt>
                <c:pt idx="4">
                  <c:v>818.216748716551</c:v>
                </c:pt>
                <c:pt idx="5">
                  <c:v>895.541639431011</c:v>
                </c:pt>
                <c:pt idx="6">
                  <c:v>972.866530145471</c:v>
                </c:pt>
                <c:pt idx="7">
                  <c:v>1321.367380531146</c:v>
                </c:pt>
                <c:pt idx="8">
                  <c:v>1706.269848993287</c:v>
                </c:pt>
              </c:numCache>
            </c:numRef>
          </c:val>
        </c:ser>
        <c:ser>
          <c:idx val="5"/>
          <c:order val="5"/>
          <c:tx>
            <c:strRef>
              <c:f>'Global Results'!$B$443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Results'!$C$443:$K$443</c:f>
              <c:numCache>
                <c:formatCode>_-* #,##0_-;\-* #,##0_-;_-* "-"??_-;_-@_-</c:formatCode>
                <c:ptCount val="9"/>
                <c:pt idx="0">
                  <c:v>705.391488956251</c:v>
                </c:pt>
                <c:pt idx="1">
                  <c:v>783.973141734915</c:v>
                </c:pt>
                <c:pt idx="2">
                  <c:v>665.073085816102</c:v>
                </c:pt>
                <c:pt idx="3">
                  <c:v>723.886390596499</c:v>
                </c:pt>
                <c:pt idx="4">
                  <c:v>838.436131041082</c:v>
                </c:pt>
                <c:pt idx="5">
                  <c:v>925.117653653572</c:v>
                </c:pt>
                <c:pt idx="6">
                  <c:v>1011.799176266062</c:v>
                </c:pt>
                <c:pt idx="7">
                  <c:v>1560.675098133031</c:v>
                </c:pt>
                <c:pt idx="8">
                  <c:v>1833.869175646702</c:v>
                </c:pt>
              </c:numCache>
            </c:numRef>
          </c:val>
        </c:ser>
        <c:ser>
          <c:idx val="6"/>
          <c:order val="6"/>
          <c:tx>
            <c:strRef>
              <c:f>'Global Results'!$B$444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Results'!$C$444:$K$444</c:f>
              <c:numCache>
                <c:formatCode>_-* #,##0_-;\-* #,##0_-;_-* "-"??_-;_-@_-</c:formatCode>
                <c:ptCount val="9"/>
                <c:pt idx="0">
                  <c:v>758.802160944</c:v>
                </c:pt>
                <c:pt idx="1">
                  <c:v>783.996174898848</c:v>
                </c:pt>
                <c:pt idx="2">
                  <c:v>902.287794451373</c:v>
                </c:pt>
                <c:pt idx="3">
                  <c:v>956.600428259493</c:v>
                </c:pt>
                <c:pt idx="4">
                  <c:v>1070.90665791952</c:v>
                </c:pt>
                <c:pt idx="5">
                  <c:v>1125.21929172764</c:v>
                </c:pt>
                <c:pt idx="6">
                  <c:v>1179.53192553576</c:v>
                </c:pt>
                <c:pt idx="7">
                  <c:v>1514.355311174326</c:v>
                </c:pt>
                <c:pt idx="8">
                  <c:v>1709.896788241941</c:v>
                </c:pt>
              </c:numCache>
            </c:numRef>
          </c:val>
        </c:ser>
        <c:ser>
          <c:idx val="7"/>
          <c:order val="7"/>
          <c:tx>
            <c:strRef>
              <c:f>'Global Results'!$B$445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Results'!$C$445:$K$445</c:f>
              <c:numCache>
                <c:formatCode>_-* #,##0_-;\-* #,##0_-;_-* "-"??_-;_-@_-</c:formatCode>
                <c:ptCount val="9"/>
                <c:pt idx="0">
                  <c:v>903.648911309642</c:v>
                </c:pt>
                <c:pt idx="1">
                  <c:v>801.756892892039</c:v>
                </c:pt>
                <c:pt idx="2">
                  <c:v>1087.401157280401</c:v>
                </c:pt>
                <c:pt idx="3">
                  <c:v>1128.669115601798</c:v>
                </c:pt>
                <c:pt idx="4">
                  <c:v>1230.603664412132</c:v>
                </c:pt>
                <c:pt idx="5">
                  <c:v>1334.068870349242</c:v>
                </c:pt>
                <c:pt idx="6">
                  <c:v>1431.70578098086</c:v>
                </c:pt>
                <c:pt idx="7">
                  <c:v>1402.864215284877</c:v>
                </c:pt>
                <c:pt idx="8">
                  <c:v>1147.371915018924</c:v>
                </c:pt>
              </c:numCache>
            </c:numRef>
          </c:val>
        </c:ser>
        <c:ser>
          <c:idx val="8"/>
          <c:order val="8"/>
          <c:tx>
            <c:strRef>
              <c:f>'Global Results'!$B$446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Results'!$C$446:$K$446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9"/>
          <c:order val="9"/>
          <c:tx>
            <c:strRef>
              <c:f>'Global Results'!$B$447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Results'!$C$447:$K$447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Results'!$B$448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Results'!$C$448:$K$448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860928"/>
        <c:axId val="-1801858880"/>
      </c:areaChart>
      <c:catAx>
        <c:axId val="-180186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58880"/>
        <c:crosses val="autoZero"/>
        <c:auto val="1"/>
        <c:lblAlgn val="ctr"/>
        <c:lblOffset val="100"/>
        <c:noMultiLvlLbl val="0"/>
      </c:catAx>
      <c:valAx>
        <c:axId val="-18018588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Bioenergy use (EJ)</a:t>
                </a:r>
              </a:p>
            </c:rich>
          </c:tx>
          <c:layout>
            <c:manualLayout>
              <c:xMode val="edge"/>
              <c:yMode val="edge"/>
              <c:x val="0.0186293660407834"/>
              <c:y val="0.27101688616356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6092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9410780614328"/>
          <c:y val="0.0766987198934964"/>
          <c:w val="0.0561027611237211"/>
          <c:h val="0.8466358695935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746927345706458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Results'!$B$460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Results'!$C$460:$K$460</c:f>
              <c:numCache>
                <c:formatCode>#,##0_ ;\-#,##0\ </c:formatCode>
                <c:ptCount val="9"/>
                <c:pt idx="0">
                  <c:v>51.7782606226238</c:v>
                </c:pt>
                <c:pt idx="1">
                  <c:v>48.28360373139953</c:v>
                </c:pt>
                <c:pt idx="2">
                  <c:v>46.0963687989103</c:v>
                </c:pt>
                <c:pt idx="3">
                  <c:v>40.841060801475</c:v>
                </c:pt>
                <c:pt idx="4">
                  <c:v>39.95797453492942</c:v>
                </c:pt>
                <c:pt idx="5">
                  <c:v>33.51630904327851</c:v>
                </c:pt>
                <c:pt idx="6">
                  <c:v>32.20972729475372</c:v>
                </c:pt>
                <c:pt idx="7">
                  <c:v>33.12819895945037</c:v>
                </c:pt>
                <c:pt idx="8">
                  <c:v>31.48679845002275</c:v>
                </c:pt>
              </c:numCache>
            </c:numRef>
          </c:val>
        </c:ser>
        <c:ser>
          <c:idx val="1"/>
          <c:order val="1"/>
          <c:tx>
            <c:strRef>
              <c:f>'Global Results'!$B$462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Results'!$C$462:$K$462</c:f>
              <c:numCache>
                <c:formatCode>0</c:formatCode>
                <c:ptCount val="9"/>
                <c:pt idx="0">
                  <c:v>97.20440897608006</c:v>
                </c:pt>
                <c:pt idx="1">
                  <c:v>82.48487511581524</c:v>
                </c:pt>
                <c:pt idx="2">
                  <c:v>77.48839834298188</c:v>
                </c:pt>
                <c:pt idx="3">
                  <c:v>63.71025290270764</c:v>
                </c:pt>
                <c:pt idx="4">
                  <c:v>56.7753378722699</c:v>
                </c:pt>
                <c:pt idx="5">
                  <c:v>53.72228446548812</c:v>
                </c:pt>
                <c:pt idx="6">
                  <c:v>51.12046342847569</c:v>
                </c:pt>
                <c:pt idx="7">
                  <c:v>37.36849629802681</c:v>
                </c:pt>
                <c:pt idx="8">
                  <c:v>30.23824153724004</c:v>
                </c:pt>
              </c:numCache>
            </c:numRef>
          </c:val>
        </c:ser>
        <c:ser>
          <c:idx val="2"/>
          <c:order val="2"/>
          <c:tx>
            <c:strRef>
              <c:f>'Global Results'!$B$464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Results'!$C$464:$K$464</c:f>
              <c:numCache>
                <c:formatCode>#,##0_ ;\-#,##0\ </c:formatCode>
                <c:ptCount val="9"/>
                <c:pt idx="0">
                  <c:v>54.60362947286897</c:v>
                </c:pt>
                <c:pt idx="1">
                  <c:v>63.66396102078875</c:v>
                </c:pt>
                <c:pt idx="2">
                  <c:v>61.97365169912332</c:v>
                </c:pt>
                <c:pt idx="3">
                  <c:v>69.78505683235628</c:v>
                </c:pt>
                <c:pt idx="4">
                  <c:v>72.36494654357377</c:v>
                </c:pt>
                <c:pt idx="5">
                  <c:v>68.08020454218074</c:v>
                </c:pt>
                <c:pt idx="6">
                  <c:v>64.00621648882795</c:v>
                </c:pt>
                <c:pt idx="7">
                  <c:v>59.32575798706777</c:v>
                </c:pt>
                <c:pt idx="8">
                  <c:v>54.89479069298745</c:v>
                </c:pt>
              </c:numCache>
            </c:numRef>
          </c:val>
        </c:ser>
        <c:ser>
          <c:idx val="3"/>
          <c:order val="3"/>
          <c:tx>
            <c:strRef>
              <c:f>'Global Results'!$B$466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Results'!$C$466:$K$466</c:f>
              <c:numCache>
                <c:formatCode>0</c:formatCode>
                <c:ptCount val="9"/>
                <c:pt idx="0">
                  <c:v>32.09712350865821</c:v>
                </c:pt>
                <c:pt idx="1">
                  <c:v>24.41166626621365</c:v>
                </c:pt>
                <c:pt idx="2">
                  <c:v>20.76603167267629</c:v>
                </c:pt>
                <c:pt idx="3">
                  <c:v>17.93422587951542</c:v>
                </c:pt>
                <c:pt idx="4">
                  <c:v>16.73565805456807</c:v>
                </c:pt>
                <c:pt idx="5">
                  <c:v>15.35538465475784</c:v>
                </c:pt>
                <c:pt idx="6">
                  <c:v>14.26284609103913</c:v>
                </c:pt>
                <c:pt idx="7">
                  <c:v>13.93182855560215</c:v>
                </c:pt>
                <c:pt idx="8">
                  <c:v>14.36862739619603</c:v>
                </c:pt>
              </c:numCache>
            </c:numRef>
          </c:val>
        </c:ser>
        <c:ser>
          <c:idx val="4"/>
          <c:order val="4"/>
          <c:tx>
            <c:strRef>
              <c:f>'Global Results'!$B$468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Results'!$C$468:$K$468</c:f>
              <c:numCache>
                <c:formatCode>#,##0_ ;\-#,##0\ </c:formatCode>
                <c:ptCount val="9"/>
                <c:pt idx="0">
                  <c:v>52.19782361266439</c:v>
                </c:pt>
                <c:pt idx="1">
                  <c:v>53.36000807216083</c:v>
                </c:pt>
                <c:pt idx="2">
                  <c:v>43.8063287477713</c:v>
                </c:pt>
                <c:pt idx="3">
                  <c:v>43.22045765136141</c:v>
                </c:pt>
                <c:pt idx="4">
                  <c:v>40.38202743453846</c:v>
                </c:pt>
                <c:pt idx="5">
                  <c:v>35.88483737092211</c:v>
                </c:pt>
                <c:pt idx="6">
                  <c:v>33.7721462641555</c:v>
                </c:pt>
                <c:pt idx="7">
                  <c:v>32.88867464785186</c:v>
                </c:pt>
                <c:pt idx="8">
                  <c:v>32.44423314675841</c:v>
                </c:pt>
              </c:numCache>
            </c:numRef>
          </c:val>
        </c:ser>
        <c:ser>
          <c:idx val="5"/>
          <c:order val="5"/>
          <c:tx>
            <c:strRef>
              <c:f>'Global Results'!$B$470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Results'!$C$470:$K$470</c:f>
              <c:numCache>
                <c:formatCode>0</c:formatCode>
                <c:ptCount val="9"/>
                <c:pt idx="0">
                  <c:v>61.44222050090697</c:v>
                </c:pt>
                <c:pt idx="1">
                  <c:v>50.6597456348071</c:v>
                </c:pt>
                <c:pt idx="2">
                  <c:v>40.78602628942379</c:v>
                </c:pt>
                <c:pt idx="3">
                  <c:v>36.35058112784844</c:v>
                </c:pt>
                <c:pt idx="4">
                  <c:v>32.20466656078563</c:v>
                </c:pt>
                <c:pt idx="5">
                  <c:v>27.57337525538848</c:v>
                </c:pt>
                <c:pt idx="6">
                  <c:v>25.8737251621115</c:v>
                </c:pt>
                <c:pt idx="7">
                  <c:v>25.4876587639246</c:v>
                </c:pt>
                <c:pt idx="8">
                  <c:v>24.5494825054968</c:v>
                </c:pt>
              </c:numCache>
            </c:numRef>
          </c:val>
        </c:ser>
        <c:ser>
          <c:idx val="6"/>
          <c:order val="6"/>
          <c:tx>
            <c:strRef>
              <c:f>'Global Results'!$B$472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Results'!$C$472:$K$472</c:f>
              <c:numCache>
                <c:formatCode>#,##0_ ;\-#,##0\ </c:formatCode>
                <c:ptCount val="9"/>
                <c:pt idx="0">
                  <c:v>51.34474166080908</c:v>
                </c:pt>
                <c:pt idx="1">
                  <c:v>48.91163058322669</c:v>
                </c:pt>
                <c:pt idx="2">
                  <c:v>30.85971909110893</c:v>
                </c:pt>
                <c:pt idx="3">
                  <c:v>28.17796524008624</c:v>
                </c:pt>
                <c:pt idx="4">
                  <c:v>23.12713594762216</c:v>
                </c:pt>
                <c:pt idx="5">
                  <c:v>17.24902498188102</c:v>
                </c:pt>
                <c:pt idx="6">
                  <c:v>16.05205601475366</c:v>
                </c:pt>
                <c:pt idx="7">
                  <c:v>14.72357536518884</c:v>
                </c:pt>
                <c:pt idx="8">
                  <c:v>16.86368603663668</c:v>
                </c:pt>
              </c:numCache>
            </c:numRef>
          </c:val>
        </c:ser>
        <c:ser>
          <c:idx val="7"/>
          <c:order val="7"/>
          <c:tx>
            <c:strRef>
              <c:f>'Global Results'!$B$474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Results'!$C$474:$K$474</c:f>
              <c:numCache>
                <c:formatCode>0</c:formatCode>
                <c:ptCount val="9"/>
                <c:pt idx="0">
                  <c:v>22.00769943639693</c:v>
                </c:pt>
                <c:pt idx="1">
                  <c:v>35.91925839806154</c:v>
                </c:pt>
                <c:pt idx="2">
                  <c:v>24.50645061478375</c:v>
                </c:pt>
                <c:pt idx="3">
                  <c:v>14.37817703445759</c:v>
                </c:pt>
                <c:pt idx="4">
                  <c:v>18.596155635621</c:v>
                </c:pt>
                <c:pt idx="5">
                  <c:v>10.81746370150038</c:v>
                </c:pt>
                <c:pt idx="6">
                  <c:v>11.32431997276901</c:v>
                </c:pt>
                <c:pt idx="7">
                  <c:v>6.74319378271193</c:v>
                </c:pt>
                <c:pt idx="8">
                  <c:v>6.86382750553568</c:v>
                </c:pt>
              </c:numCache>
            </c:numRef>
          </c:val>
        </c:ser>
        <c:ser>
          <c:idx val="8"/>
          <c:order val="8"/>
          <c:tx>
            <c:strRef>
              <c:f>'Global Results'!$B$476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Results'!$C$476:$K$476</c:f>
              <c:numCache>
                <c:formatCode>#,##0_ ;\-#,##0\ </c:formatCode>
                <c:ptCount val="9"/>
                <c:pt idx="0">
                  <c:v>52.49315615629602</c:v>
                </c:pt>
                <c:pt idx="1">
                  <c:v>45.95987858189112</c:v>
                </c:pt>
                <c:pt idx="2">
                  <c:v>42.97030159148959</c:v>
                </c:pt>
                <c:pt idx="3">
                  <c:v>30.86744552217531</c:v>
                </c:pt>
                <c:pt idx="4">
                  <c:v>28.7070175632066</c:v>
                </c:pt>
                <c:pt idx="5">
                  <c:v>21.23463925649607</c:v>
                </c:pt>
                <c:pt idx="6">
                  <c:v>19.91137491975091</c:v>
                </c:pt>
                <c:pt idx="7">
                  <c:v>18.42792710637192</c:v>
                </c:pt>
                <c:pt idx="8">
                  <c:v>16.63283174443265</c:v>
                </c:pt>
              </c:numCache>
            </c:numRef>
          </c:val>
        </c:ser>
        <c:ser>
          <c:idx val="9"/>
          <c:order val="9"/>
          <c:tx>
            <c:strRef>
              <c:f>'Global Results'!$B$478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Results'!$C$478:$K$478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Results'!$B$480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Results'!$C$480:$K$480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024400"/>
        <c:axId val="-1765022352"/>
      </c:areaChart>
      <c:catAx>
        <c:axId val="-1765024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22352"/>
        <c:crosses val="autoZero"/>
        <c:auto val="1"/>
        <c:lblAlgn val="ctr"/>
        <c:lblOffset val="100"/>
        <c:noMultiLvlLbl val="0"/>
      </c:catAx>
      <c:valAx>
        <c:axId val="-1765022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Industrial CO2 emissions by region (GtCO2)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2440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66158721453412"/>
          <c:y val="0.0352952026911946"/>
          <c:w val="0.070952723704839"/>
          <c:h val="0.9441466719894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970585037817"/>
          <c:y val="0.0456893814199151"/>
          <c:w val="0.697361569139149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Results'!$B$499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Results'!$C$499:$K$499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5.750180430744979</c:v>
                </c:pt>
                <c:pt idx="4">
                  <c:v>11.05207799976658</c:v>
                </c:pt>
                <c:pt idx="5">
                  <c:v>13.06447596596051</c:v>
                </c:pt>
                <c:pt idx="6">
                  <c:v>17.61907248889014</c:v>
                </c:pt>
                <c:pt idx="7">
                  <c:v>19.32794740541648</c:v>
                </c:pt>
                <c:pt idx="8">
                  <c:v>21.82644403241013</c:v>
                </c:pt>
              </c:numCache>
            </c:numRef>
          </c:val>
        </c:ser>
        <c:ser>
          <c:idx val="1"/>
          <c:order val="1"/>
          <c:tx>
            <c:strRef>
              <c:f>'Global Results'!$B$500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Results'!$C$500:$K$500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56.53842249815087</c:v>
                </c:pt>
                <c:pt idx="4">
                  <c:v>68.87895206440419</c:v>
                </c:pt>
                <c:pt idx="5">
                  <c:v>75.37563437335213</c:v>
                </c:pt>
                <c:pt idx="6">
                  <c:v>90.59789996955112</c:v>
                </c:pt>
                <c:pt idx="7">
                  <c:v>90.0483017912063</c:v>
                </c:pt>
                <c:pt idx="8">
                  <c:v>22.42727112619555</c:v>
                </c:pt>
              </c:numCache>
            </c:numRef>
          </c:val>
        </c:ser>
        <c:ser>
          <c:idx val="2"/>
          <c:order val="2"/>
          <c:tx>
            <c:strRef>
              <c:f>'Global Results'!$B$501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Results'!$C$501:$K$501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1.742771365456314</c:v>
                </c:pt>
                <c:pt idx="4">
                  <c:v>10.11351814038722</c:v>
                </c:pt>
                <c:pt idx="5">
                  <c:v>17.55534527831205</c:v>
                </c:pt>
                <c:pt idx="6">
                  <c:v>26.30172035966899</c:v>
                </c:pt>
                <c:pt idx="7">
                  <c:v>43.4939846444804</c:v>
                </c:pt>
                <c:pt idx="8">
                  <c:v>38.23762005769456</c:v>
                </c:pt>
              </c:numCache>
            </c:numRef>
          </c:val>
        </c:ser>
        <c:ser>
          <c:idx val="3"/>
          <c:order val="3"/>
          <c:tx>
            <c:strRef>
              <c:f>'Global Results'!$B$502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Results'!$C$502:$K$502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4.1190960679518</c:v>
                </c:pt>
                <c:pt idx="4">
                  <c:v>12.34542881051319</c:v>
                </c:pt>
                <c:pt idx="5">
                  <c:v>18.04122650588211</c:v>
                </c:pt>
                <c:pt idx="6">
                  <c:v>23.1336991856193</c:v>
                </c:pt>
                <c:pt idx="7">
                  <c:v>24.78685961890808</c:v>
                </c:pt>
                <c:pt idx="8">
                  <c:v>25.85288762522853</c:v>
                </c:pt>
              </c:numCache>
            </c:numRef>
          </c:val>
        </c:ser>
        <c:ser>
          <c:idx val="4"/>
          <c:order val="4"/>
          <c:tx>
            <c:strRef>
              <c:f>'Global Results'!$B$503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Results'!$C$503:$K$503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3.407625783380214</c:v>
                </c:pt>
                <c:pt idx="4">
                  <c:v>17.0512506085896</c:v>
                </c:pt>
                <c:pt idx="5">
                  <c:v>17.57248639746472</c:v>
                </c:pt>
                <c:pt idx="6">
                  <c:v>20.25057124357701</c:v>
                </c:pt>
                <c:pt idx="7">
                  <c:v>27.68751204658972</c:v>
                </c:pt>
                <c:pt idx="8">
                  <c:v>36.26524419490354</c:v>
                </c:pt>
              </c:numCache>
            </c:numRef>
          </c:val>
        </c:ser>
        <c:ser>
          <c:idx val="5"/>
          <c:order val="5"/>
          <c:tx>
            <c:strRef>
              <c:f>'Global Results'!$B$504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Results'!$C$504:$K$504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3.71344361569425</c:v>
                </c:pt>
                <c:pt idx="4">
                  <c:v>12.41480233205742</c:v>
                </c:pt>
                <c:pt idx="5">
                  <c:v>15.41859397876856</c:v>
                </c:pt>
                <c:pt idx="6">
                  <c:v>22.62114094377011</c:v>
                </c:pt>
                <c:pt idx="7">
                  <c:v>29.26028027105229</c:v>
                </c:pt>
                <c:pt idx="8">
                  <c:v>40.9815650267147</c:v>
                </c:pt>
              </c:numCache>
            </c:numRef>
          </c:val>
        </c:ser>
        <c:ser>
          <c:idx val="6"/>
          <c:order val="6"/>
          <c:tx>
            <c:strRef>
              <c:f>'Global Results'!$B$505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Results'!$C$505:$K$505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6.308414843040578</c:v>
                </c:pt>
                <c:pt idx="4">
                  <c:v>13.24966852440999</c:v>
                </c:pt>
                <c:pt idx="5">
                  <c:v>14.48680166041371</c:v>
                </c:pt>
                <c:pt idx="6">
                  <c:v>18.25101360403462</c:v>
                </c:pt>
                <c:pt idx="7">
                  <c:v>24.6884763338998</c:v>
                </c:pt>
                <c:pt idx="8">
                  <c:v>30.76930396998948</c:v>
                </c:pt>
              </c:numCache>
            </c:numRef>
          </c:val>
        </c:ser>
        <c:ser>
          <c:idx val="7"/>
          <c:order val="7"/>
          <c:tx>
            <c:strRef>
              <c:f>'Global Results'!$B$506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Results'!$C$506:$K$506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5.034555881903271</c:v>
                </c:pt>
                <c:pt idx="6">
                  <c:v>8.504501890043028</c:v>
                </c:pt>
                <c:pt idx="7">
                  <c:v>9.223070983551011</c:v>
                </c:pt>
                <c:pt idx="8">
                  <c:v>11.07421413008209</c:v>
                </c:pt>
              </c:numCache>
            </c:numRef>
          </c:val>
        </c:ser>
        <c:ser>
          <c:idx val="8"/>
          <c:order val="8"/>
          <c:tx>
            <c:strRef>
              <c:f>'Global Results'!$B$507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Results'!$C$507:$K$507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4.59034274480682</c:v>
                </c:pt>
                <c:pt idx="4">
                  <c:v>9.82451691862841</c:v>
                </c:pt>
                <c:pt idx="5">
                  <c:v>17.61195787353624</c:v>
                </c:pt>
                <c:pt idx="6">
                  <c:v>25.94366264111412</c:v>
                </c:pt>
                <c:pt idx="7">
                  <c:v>36.57568115804444</c:v>
                </c:pt>
                <c:pt idx="8">
                  <c:v>42.5864102340327</c:v>
                </c:pt>
              </c:numCache>
            </c:numRef>
          </c:val>
        </c:ser>
        <c:ser>
          <c:idx val="9"/>
          <c:order val="9"/>
          <c:tx>
            <c:strRef>
              <c:f>'Global Results'!$B$508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Results'!$C$508:$K$508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Results'!$B$509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Results'!$C$509:$K$509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847424"/>
        <c:axId val="-1801846480"/>
      </c:areaChart>
      <c:catAx>
        <c:axId val="-180184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46480"/>
        <c:crosses val="autoZero"/>
        <c:auto val="1"/>
        <c:lblAlgn val="ctr"/>
        <c:lblOffset val="100"/>
        <c:noMultiLvlLbl val="0"/>
      </c:catAx>
      <c:valAx>
        <c:axId val="-1801846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CCS use (GtCO2 sequestered )</a:t>
                </a:r>
              </a:p>
            </c:rich>
          </c:tx>
          <c:layout>
            <c:manualLayout>
              <c:xMode val="edge"/>
              <c:yMode val="edge"/>
              <c:x val="0.0375444071768933"/>
              <c:y val="0.15962892166318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474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59443073775515"/>
          <c:y val="0.0385769008236659"/>
          <c:w val="0.0729465571877366"/>
          <c:h val="0.9347479814965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Results'!$B$523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Results'!$C$523:$K$523</c:f>
              <c:numCache>
                <c:formatCode>#,##0</c:formatCode>
                <c:ptCount val="9"/>
                <c:pt idx="0">
                  <c:v>0.0</c:v>
                </c:pt>
                <c:pt idx="1">
                  <c:v>47.80885372611201</c:v>
                </c:pt>
                <c:pt idx="2">
                  <c:v>14.426354326888</c:v>
                </c:pt>
                <c:pt idx="3">
                  <c:v>14.242151552242</c:v>
                </c:pt>
                <c:pt idx="4">
                  <c:v>76.405472541129</c:v>
                </c:pt>
                <c:pt idx="5">
                  <c:v>85.458525255029</c:v>
                </c:pt>
                <c:pt idx="6">
                  <c:v>147.43574014621</c:v>
                </c:pt>
                <c:pt idx="7">
                  <c:v>233.988005660225</c:v>
                </c:pt>
                <c:pt idx="8">
                  <c:v>262.274018132269</c:v>
                </c:pt>
              </c:numCache>
            </c:numRef>
          </c:val>
        </c:ser>
        <c:ser>
          <c:idx val="1"/>
          <c:order val="1"/>
          <c:tx>
            <c:strRef>
              <c:f>'Global Results'!$B$524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Results'!$C$524:$K$524</c:f>
              <c:numCache>
                <c:formatCode>#,##0</c:formatCode>
                <c:ptCount val="9"/>
                <c:pt idx="0">
                  <c:v>0.010361181478</c:v>
                </c:pt>
                <c:pt idx="1">
                  <c:v>0.005180590738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Results'!$B$525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Results'!$B$526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Results'!$C$526:$K$526</c:f>
              <c:numCache>
                <c:formatCode>#,##0</c:formatCode>
                <c:ptCount val="9"/>
                <c:pt idx="0">
                  <c:v>0.0</c:v>
                </c:pt>
                <c:pt idx="1">
                  <c:v>8.172009970267</c:v>
                </c:pt>
                <c:pt idx="2">
                  <c:v>37.108849838923</c:v>
                </c:pt>
                <c:pt idx="3">
                  <c:v>106.545604211621</c:v>
                </c:pt>
                <c:pt idx="4">
                  <c:v>504.458571808667</c:v>
                </c:pt>
                <c:pt idx="5">
                  <c:v>786.286589358459</c:v>
                </c:pt>
                <c:pt idx="6">
                  <c:v>717.8503606051789</c:v>
                </c:pt>
                <c:pt idx="7">
                  <c:v>552.33528700508</c:v>
                </c:pt>
                <c:pt idx="8">
                  <c:v>470.829132695287</c:v>
                </c:pt>
              </c:numCache>
            </c:numRef>
          </c:val>
        </c:ser>
        <c:ser>
          <c:idx val="4"/>
          <c:order val="4"/>
          <c:tx>
            <c:strRef>
              <c:f>'Global Results'!$B$527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Results'!$C$527:$K$527</c:f>
              <c:numCache>
                <c:formatCode>#,##0</c:formatCode>
                <c:ptCount val="9"/>
                <c:pt idx="0">
                  <c:v>45.107385695816</c:v>
                </c:pt>
                <c:pt idx="1">
                  <c:v>22.553692847909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Results'!$B$528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Results'!$C$528:$K$528</c:f>
              <c:numCache>
                <c:formatCode>#,##0</c:formatCode>
                <c:ptCount val="9"/>
                <c:pt idx="0">
                  <c:v>12.491761650717</c:v>
                </c:pt>
                <c:pt idx="1">
                  <c:v>6.245880825357999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Results'!$B$529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Results'!$C$529:$K$529</c:f>
              <c:numCache>
                <c:formatCode>#,##0</c:formatCode>
                <c:ptCount val="9"/>
                <c:pt idx="0">
                  <c:v>1758.389489661637</c:v>
                </c:pt>
                <c:pt idx="1">
                  <c:v>1884.574273625338</c:v>
                </c:pt>
                <c:pt idx="2">
                  <c:v>2088.429219327664</c:v>
                </c:pt>
                <c:pt idx="3">
                  <c:v>2191.643154004831</c:v>
                </c:pt>
                <c:pt idx="4">
                  <c:v>1917.888256621387</c:v>
                </c:pt>
                <c:pt idx="5">
                  <c:v>1793.11192738761</c:v>
                </c:pt>
                <c:pt idx="6">
                  <c:v>1906.171741517258</c:v>
                </c:pt>
                <c:pt idx="7">
                  <c:v>1717.411906994856</c:v>
                </c:pt>
                <c:pt idx="8">
                  <c:v>1343.653614518755</c:v>
                </c:pt>
              </c:numCache>
            </c:numRef>
          </c:val>
        </c:ser>
        <c:ser>
          <c:idx val="7"/>
          <c:order val="7"/>
          <c:tx>
            <c:strRef>
              <c:f>'Global Results'!$B$530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Results'!$C$530:$K$530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4.646509179644</c:v>
                </c:pt>
                <c:pt idx="5">
                  <c:v>4.646509179644</c:v>
                </c:pt>
                <c:pt idx="6">
                  <c:v>64.168873306744</c:v>
                </c:pt>
                <c:pt idx="7">
                  <c:v>489.881791569181</c:v>
                </c:pt>
                <c:pt idx="8">
                  <c:v>1054.774300982951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066000"/>
        <c:axId val="-1936064512"/>
      </c:areaChart>
      <c:catAx>
        <c:axId val="-193606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064512"/>
        <c:crosses val="autoZero"/>
        <c:auto val="1"/>
        <c:lblAlgn val="ctr"/>
        <c:lblOffset val="100"/>
        <c:tickMarkSkip val="1"/>
        <c:noMultiLvlLbl val="0"/>
      </c:catAx>
      <c:valAx>
        <c:axId val="-1936064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3016698653"/>
              <c:y val="0.097918970235103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06600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1604017857667"/>
          <c:y val="0.0636062294040345"/>
          <c:w val="0.208505732880643"/>
          <c:h val="0.85868409695446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Results'!$B$533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Results'!$C$533:$K$533</c:f>
              <c:numCache>
                <c:formatCode>#,##0</c:formatCode>
                <c:ptCount val="9"/>
                <c:pt idx="0">
                  <c:v>0.0</c:v>
                </c:pt>
                <c:pt idx="1">
                  <c:v>62.045071171956</c:v>
                </c:pt>
                <c:pt idx="2">
                  <c:v>122.992178166903</c:v>
                </c:pt>
                <c:pt idx="3">
                  <c:v>118.198795804611</c:v>
                </c:pt>
                <c:pt idx="4">
                  <c:v>131.505827308704</c:v>
                </c:pt>
                <c:pt idx="5">
                  <c:v>119.978663016752</c:v>
                </c:pt>
                <c:pt idx="6">
                  <c:v>119.899195639407</c:v>
                </c:pt>
                <c:pt idx="7">
                  <c:v>128.757619902956</c:v>
                </c:pt>
                <c:pt idx="8">
                  <c:v>137.987509626618</c:v>
                </c:pt>
              </c:numCache>
            </c:numRef>
          </c:val>
        </c:ser>
        <c:ser>
          <c:idx val="1"/>
          <c:order val="1"/>
          <c:tx>
            <c:strRef>
              <c:f>'Global Results'!$B$534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Results'!$B$535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26.767439188359</c:v>
                </c:pt>
                <c:pt idx="5">
                  <c:v>37.157872149161</c:v>
                </c:pt>
                <c:pt idx="6">
                  <c:v>49.734979040741</c:v>
                </c:pt>
                <c:pt idx="7">
                  <c:v>60.071050440682</c:v>
                </c:pt>
                <c:pt idx="8">
                  <c:v>58.722036276038</c:v>
                </c:pt>
              </c:numCache>
            </c:numRef>
          </c:val>
        </c:ser>
        <c:ser>
          <c:idx val="3"/>
          <c:order val="3"/>
          <c:tx>
            <c:strRef>
              <c:f>'Global Results'!$B$536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Results'!$B$537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0.360382882737</c:v>
                </c:pt>
                <c:pt idx="3">
                  <c:v>0.360382882737</c:v>
                </c:pt>
                <c:pt idx="4">
                  <c:v>0.360382882737</c:v>
                </c:pt>
                <c:pt idx="5">
                  <c:v>0.120127627579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Results'!$B$538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Results'!$C$538:$K$538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Results'!$B$539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Results'!$C$539:$K$539</c:f>
              <c:numCache>
                <c:formatCode>#,##0</c:formatCode>
                <c:ptCount val="9"/>
                <c:pt idx="0">
                  <c:v>326.5712669027361</c:v>
                </c:pt>
                <c:pt idx="1">
                  <c:v>287.414891952093</c:v>
                </c:pt>
                <c:pt idx="2">
                  <c:v>252.074686611905</c:v>
                </c:pt>
                <c:pt idx="3">
                  <c:v>282.466357567969</c:v>
                </c:pt>
                <c:pt idx="4">
                  <c:v>269.360591473015</c:v>
                </c:pt>
                <c:pt idx="5">
                  <c:v>297.259534303714</c:v>
                </c:pt>
                <c:pt idx="6">
                  <c:v>312.984773345227</c:v>
                </c:pt>
                <c:pt idx="7">
                  <c:v>322.702494496554</c:v>
                </c:pt>
                <c:pt idx="8">
                  <c:v>345.4307150654919</c:v>
                </c:pt>
              </c:numCache>
            </c:numRef>
          </c:val>
        </c:ser>
        <c:ser>
          <c:idx val="7"/>
          <c:order val="7"/>
          <c:tx>
            <c:strRef>
              <c:f>'Global Results'!$B$540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Results'!$C$540:$K$540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090368"/>
        <c:axId val="-1765087536"/>
      </c:areaChart>
      <c:catAx>
        <c:axId val="-176509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87536"/>
        <c:crosses val="autoZero"/>
        <c:auto val="1"/>
        <c:lblAlgn val="ctr"/>
        <c:lblOffset val="100"/>
        <c:tickMarkSkip val="1"/>
        <c:noMultiLvlLbl val="0"/>
      </c:catAx>
      <c:valAx>
        <c:axId val="-17650875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6832995534"/>
              <c:y val="0.154779974311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9036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0275955864797"/>
          <c:y val="0.116200910323423"/>
          <c:w val="0.208505732880643"/>
          <c:h val="0.728896619301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Results'!$B$543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Results'!$C$543:$K$543</c:f>
              <c:numCache>
                <c:formatCode>#,##0</c:formatCode>
                <c:ptCount val="9"/>
                <c:pt idx="0">
                  <c:v>10.278497856115</c:v>
                </c:pt>
                <c:pt idx="1">
                  <c:v>10.278497856115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13.538023301757</c:v>
                </c:pt>
                <c:pt idx="6">
                  <c:v>16.279543602272</c:v>
                </c:pt>
                <c:pt idx="7">
                  <c:v>4.675523629337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Results'!$B$544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Results'!$C$544:$K$544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Results'!$B$545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Results'!$C$545:$K$545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Results'!$B$546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Results'!$C$546:$K$546</c:f>
              <c:numCache>
                <c:formatCode>#,##0</c:formatCode>
                <c:ptCount val="9"/>
                <c:pt idx="0">
                  <c:v>0.0</c:v>
                </c:pt>
                <c:pt idx="1">
                  <c:v>0.681688617317</c:v>
                </c:pt>
                <c:pt idx="2">
                  <c:v>20.748457625457</c:v>
                </c:pt>
                <c:pt idx="3">
                  <c:v>45.15029722925</c:v>
                </c:pt>
                <c:pt idx="4">
                  <c:v>95.45636234504301</c:v>
                </c:pt>
                <c:pt idx="5">
                  <c:v>96.04764253054401</c:v>
                </c:pt>
                <c:pt idx="6">
                  <c:v>43.700507106247</c:v>
                </c:pt>
                <c:pt idx="7">
                  <c:v>39.991211926012</c:v>
                </c:pt>
                <c:pt idx="8">
                  <c:v>40.666412518207</c:v>
                </c:pt>
              </c:numCache>
            </c:numRef>
          </c:val>
        </c:ser>
        <c:ser>
          <c:idx val="4"/>
          <c:order val="4"/>
          <c:tx>
            <c:strRef>
              <c:f>'Global Results'!$B$547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Results'!$C$547:$K$547</c:f>
              <c:numCache>
                <c:formatCode>#,##0</c:formatCode>
                <c:ptCount val="9"/>
                <c:pt idx="0">
                  <c:v>7.391689671578</c:v>
                </c:pt>
                <c:pt idx="1">
                  <c:v>4.927793114385</c:v>
                </c:pt>
                <c:pt idx="2">
                  <c:v>2.463896557192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Results'!$B$548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Results'!$C$548:$K$548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Results'!$B$549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Results'!$C$549:$K$549</c:f>
              <c:numCache>
                <c:formatCode>#,##0</c:formatCode>
                <c:ptCount val="9"/>
                <c:pt idx="0">
                  <c:v>192.285625421341</c:v>
                </c:pt>
                <c:pt idx="1">
                  <c:v>198.359829479495</c:v>
                </c:pt>
                <c:pt idx="2">
                  <c:v>207.159399174552</c:v>
                </c:pt>
                <c:pt idx="3">
                  <c:v>191.401075341854</c:v>
                </c:pt>
                <c:pt idx="4">
                  <c:v>89.56106428898898</c:v>
                </c:pt>
                <c:pt idx="5">
                  <c:v>4.873850038217</c:v>
                </c:pt>
                <c:pt idx="6">
                  <c:v>4.873850038217</c:v>
                </c:pt>
                <c:pt idx="7">
                  <c:v>0.696264291174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Results'!$B$550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Results'!$C$550:$K$550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9.422930767576</c:v>
                </c:pt>
                <c:pt idx="4">
                  <c:v>77.37676367873101</c:v>
                </c:pt>
                <c:pt idx="5">
                  <c:v>164.186027004871</c:v>
                </c:pt>
                <c:pt idx="6">
                  <c:v>231.017660037695</c:v>
                </c:pt>
                <c:pt idx="7">
                  <c:v>268.053267384447</c:v>
                </c:pt>
                <c:pt idx="8">
                  <c:v>291.326409957488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165856"/>
        <c:axId val="-1765169920"/>
      </c:areaChart>
      <c:catAx>
        <c:axId val="-176516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169920"/>
        <c:crosses val="autoZero"/>
        <c:auto val="1"/>
        <c:lblAlgn val="ctr"/>
        <c:lblOffset val="100"/>
        <c:tickMarkSkip val="1"/>
        <c:noMultiLvlLbl val="0"/>
      </c:catAx>
      <c:valAx>
        <c:axId val="-17651699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7163972924"/>
              <c:y val="0.075904671916010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16585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2113032199852"/>
          <c:y val="0.187285008800768"/>
          <c:w val="0.225633909659956"/>
          <c:h val="0.6607980499196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686670993232461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Results'!$B$703</c:f>
              <c:strCache>
                <c:ptCount val="1"/>
                <c:pt idx="0">
                  <c:v>Car [g/vkm]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Results'!$C$703:$K$703</c:f>
              <c:numCache>
                <c:formatCode>#,##0_ ;\-#,##0\ </c:formatCode>
                <c:ptCount val="9"/>
                <c:pt idx="0">
                  <c:v>209.112492508682</c:v>
                </c:pt>
                <c:pt idx="1">
                  <c:v>190.833676284367</c:v>
                </c:pt>
                <c:pt idx="2">
                  <c:v>169.0286408736257</c:v>
                </c:pt>
                <c:pt idx="3">
                  <c:v>158.1628005302613</c:v>
                </c:pt>
                <c:pt idx="4">
                  <c:v>145.1326032199803</c:v>
                </c:pt>
                <c:pt idx="5">
                  <c:v>139.4565047760848</c:v>
                </c:pt>
                <c:pt idx="6">
                  <c:v>135.4965353321693</c:v>
                </c:pt>
                <c:pt idx="7">
                  <c:v>115.1110219381909</c:v>
                </c:pt>
                <c:pt idx="8">
                  <c:v>93.2887375773843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Results'!$B$704</c:f>
              <c:strCache>
                <c:ptCount val="1"/>
                <c:pt idx="0">
                  <c:v>HGV [g/vkm]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Results'!$C$704:$K$704</c:f>
              <c:numCache>
                <c:formatCode>#,##0_ ;\-#,##0\ </c:formatCode>
                <c:ptCount val="9"/>
                <c:pt idx="0">
                  <c:v>751.3685854380852</c:v>
                </c:pt>
                <c:pt idx="1">
                  <c:v>594.5800118167926</c:v>
                </c:pt>
                <c:pt idx="2">
                  <c:v>448.6115971462669</c:v>
                </c:pt>
                <c:pt idx="3">
                  <c:v>418.0141254379311</c:v>
                </c:pt>
                <c:pt idx="4">
                  <c:v>364.5679146534933</c:v>
                </c:pt>
                <c:pt idx="5">
                  <c:v>354.4010482692322</c:v>
                </c:pt>
                <c:pt idx="6">
                  <c:v>321.2907599044884</c:v>
                </c:pt>
                <c:pt idx="7">
                  <c:v>310.1378626780195</c:v>
                </c:pt>
                <c:pt idx="8">
                  <c:v>314.5588255731097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Results'!$B$705</c:f>
              <c:strCache>
                <c:ptCount val="1"/>
                <c:pt idx="0">
                  <c:v>Van [g/vkm]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Results'!$C$705:$K$705</c:f>
              <c:numCache>
                <c:formatCode>#,##0_ ;\-#,##0\ </c:formatCode>
                <c:ptCount val="9"/>
                <c:pt idx="0">
                  <c:v>414.5221725114997</c:v>
                </c:pt>
                <c:pt idx="1">
                  <c:v>348.0075253174632</c:v>
                </c:pt>
                <c:pt idx="2">
                  <c:v>274.3158719059652</c:v>
                </c:pt>
                <c:pt idx="3">
                  <c:v>194.0990131846159</c:v>
                </c:pt>
                <c:pt idx="4">
                  <c:v>143.3312284408611</c:v>
                </c:pt>
                <c:pt idx="5">
                  <c:v>87.75456119047523</c:v>
                </c:pt>
                <c:pt idx="6">
                  <c:v>63.02503418897427</c:v>
                </c:pt>
                <c:pt idx="7">
                  <c:v>57.35030951461178</c:v>
                </c:pt>
                <c:pt idx="8">
                  <c:v>54.84372215863188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5287424"/>
        <c:axId val="-1765285104"/>
      </c:lineChart>
      <c:catAx>
        <c:axId val="-176528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85104"/>
        <c:crosses val="autoZero"/>
        <c:auto val="1"/>
        <c:lblAlgn val="ctr"/>
        <c:lblOffset val="100"/>
        <c:tickMarkSkip val="1"/>
        <c:noMultiLvlLbl val="0"/>
      </c:catAx>
      <c:valAx>
        <c:axId val="-17652851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Tranposrrt emissions  (gCO2/vkm)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874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08149138283573"/>
          <c:y val="0.340437229109986"/>
          <c:w val="0.175075636543235"/>
          <c:h val="0.23405059501311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Results'!$B$641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Results'!$C$641:$K$641</c:f>
              <c:numCache>
                <c:formatCode>#,##0</c:formatCode>
                <c:ptCount val="9"/>
                <c:pt idx="0">
                  <c:v>5511.102531672976</c:v>
                </c:pt>
                <c:pt idx="1">
                  <c:v>5443.205546081885</c:v>
                </c:pt>
                <c:pt idx="2">
                  <c:v>5110.66833128564</c:v>
                </c:pt>
                <c:pt idx="3">
                  <c:v>5135.38376141771</c:v>
                </c:pt>
                <c:pt idx="4">
                  <c:v>5217.409815094697</c:v>
                </c:pt>
                <c:pt idx="5">
                  <c:v>5341.124151987926</c:v>
                </c:pt>
                <c:pt idx="6">
                  <c:v>5651.398853090888</c:v>
                </c:pt>
                <c:pt idx="7">
                  <c:v>5470.523851855972</c:v>
                </c:pt>
                <c:pt idx="8">
                  <c:v>5043.199112563883</c:v>
                </c:pt>
              </c:numCache>
            </c:numRef>
          </c:val>
        </c:ser>
        <c:ser>
          <c:idx val="1"/>
          <c:order val="1"/>
          <c:tx>
            <c:strRef>
              <c:f>'Global Results'!$B$642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Results'!$C$642:$K$642</c:f>
              <c:numCache>
                <c:formatCode>#,##0</c:formatCode>
                <c:ptCount val="9"/>
                <c:pt idx="0">
                  <c:v>414.484453439856</c:v>
                </c:pt>
                <c:pt idx="1">
                  <c:v>409.896738066172</c:v>
                </c:pt>
                <c:pt idx="2">
                  <c:v>406.711971076443</c:v>
                </c:pt>
                <c:pt idx="3">
                  <c:v>398.770070828291</c:v>
                </c:pt>
                <c:pt idx="4">
                  <c:v>396.944696152523</c:v>
                </c:pt>
                <c:pt idx="5">
                  <c:v>389.5506984532799</c:v>
                </c:pt>
                <c:pt idx="6">
                  <c:v>377.016061901588</c:v>
                </c:pt>
                <c:pt idx="7">
                  <c:v>370.441312002182</c:v>
                </c:pt>
                <c:pt idx="8">
                  <c:v>357.4571057304051</c:v>
                </c:pt>
              </c:numCache>
            </c:numRef>
          </c:val>
        </c:ser>
        <c:ser>
          <c:idx val="2"/>
          <c:order val="2"/>
          <c:tx>
            <c:strRef>
              <c:f>'Global Results'!$B$643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Results'!$C$643:$K$643</c:f>
              <c:numCache>
                <c:formatCode>#,##0</c:formatCode>
                <c:ptCount val="9"/>
                <c:pt idx="0">
                  <c:v>3313.339237925385</c:v>
                </c:pt>
                <c:pt idx="1">
                  <c:v>3491.04920166908</c:v>
                </c:pt>
                <c:pt idx="2">
                  <c:v>3598.806202812687</c:v>
                </c:pt>
                <c:pt idx="3">
                  <c:v>3541.442229136512</c:v>
                </c:pt>
                <c:pt idx="4">
                  <c:v>3758.885271248776</c:v>
                </c:pt>
                <c:pt idx="5">
                  <c:v>3770.9988825592</c:v>
                </c:pt>
                <c:pt idx="6">
                  <c:v>3781.865955913945</c:v>
                </c:pt>
                <c:pt idx="7">
                  <c:v>4000.166249608872</c:v>
                </c:pt>
                <c:pt idx="8">
                  <c:v>4190.24881773517</c:v>
                </c:pt>
              </c:numCache>
            </c:numRef>
          </c:val>
        </c:ser>
        <c:ser>
          <c:idx val="3"/>
          <c:order val="3"/>
          <c:tx>
            <c:strRef>
              <c:f>'Global Results'!$B$644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Results'!$C$644:$K$644</c:f>
              <c:numCache>
                <c:formatCode>#,##0</c:formatCode>
                <c:ptCount val="9"/>
                <c:pt idx="0">
                  <c:v>3408.6307860816</c:v>
                </c:pt>
                <c:pt idx="1">
                  <c:v>3095.134605214011</c:v>
                </c:pt>
                <c:pt idx="2">
                  <c:v>3408.23477338621</c:v>
                </c:pt>
                <c:pt idx="3">
                  <c:v>2720.746766858171</c:v>
                </c:pt>
                <c:pt idx="4">
                  <c:v>2658.032297849946</c:v>
                </c:pt>
                <c:pt idx="5">
                  <c:v>2514.235961785216</c:v>
                </c:pt>
                <c:pt idx="6">
                  <c:v>2456.166092310676</c:v>
                </c:pt>
                <c:pt idx="7">
                  <c:v>2541.693569416655</c:v>
                </c:pt>
                <c:pt idx="8">
                  <c:v>2597.904133128557</c:v>
                </c:pt>
              </c:numCache>
            </c:numRef>
          </c:val>
        </c:ser>
        <c:ser>
          <c:idx val="4"/>
          <c:order val="4"/>
          <c:tx>
            <c:strRef>
              <c:f>'Global Results'!$B$645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Results'!$C$645:$K$645</c:f>
              <c:numCache>
                <c:formatCode>#,##0</c:formatCode>
                <c:ptCount val="9"/>
                <c:pt idx="0">
                  <c:v>17.97152776166</c:v>
                </c:pt>
                <c:pt idx="1">
                  <c:v>15.863591943035</c:v>
                </c:pt>
                <c:pt idx="2">
                  <c:v>18.032735158922</c:v>
                </c:pt>
                <c:pt idx="3">
                  <c:v>11.767671452127</c:v>
                </c:pt>
                <c:pt idx="4">
                  <c:v>11.813593648175</c:v>
                </c:pt>
                <c:pt idx="5">
                  <c:v>11.806264259138</c:v>
                </c:pt>
                <c:pt idx="6">
                  <c:v>11.799735561382</c:v>
                </c:pt>
                <c:pt idx="7">
                  <c:v>11.773932147234</c:v>
                </c:pt>
                <c:pt idx="8">
                  <c:v>11.748698295554</c:v>
                </c:pt>
              </c:numCache>
            </c:numRef>
          </c:val>
        </c:ser>
        <c:ser>
          <c:idx val="5"/>
          <c:order val="5"/>
          <c:tx>
            <c:strRef>
              <c:f>'Global Results'!$B$646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Results'!$C$646:$K$646</c:f>
              <c:numCache>
                <c:formatCode>#,##0</c:formatCode>
                <c:ptCount val="9"/>
                <c:pt idx="0">
                  <c:v>23.443197396572</c:v>
                </c:pt>
                <c:pt idx="1">
                  <c:v>20.559806135067</c:v>
                </c:pt>
                <c:pt idx="2">
                  <c:v>22.763049518075</c:v>
                </c:pt>
                <c:pt idx="3">
                  <c:v>14.934774730913</c:v>
                </c:pt>
                <c:pt idx="4">
                  <c:v>14.938961260964</c:v>
                </c:pt>
                <c:pt idx="5">
                  <c:v>14.891778252813</c:v>
                </c:pt>
                <c:pt idx="6">
                  <c:v>14.845808947521</c:v>
                </c:pt>
                <c:pt idx="7">
                  <c:v>14.788850131193</c:v>
                </c:pt>
                <c:pt idx="8">
                  <c:v>14.732806063331</c:v>
                </c:pt>
              </c:numCache>
            </c:numRef>
          </c:val>
        </c:ser>
        <c:ser>
          <c:idx val="6"/>
          <c:order val="6"/>
          <c:tx>
            <c:strRef>
              <c:f>'Global Results'!$B$647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Results'!$C$647:$K$647</c:f>
              <c:numCache>
                <c:formatCode>#,##0</c:formatCode>
                <c:ptCount val="9"/>
                <c:pt idx="0">
                  <c:v>311.733122336536</c:v>
                </c:pt>
                <c:pt idx="1">
                  <c:v>322.187491576632</c:v>
                </c:pt>
                <c:pt idx="2">
                  <c:v>336.070212648182</c:v>
                </c:pt>
                <c:pt idx="3">
                  <c:v>351.573503482165</c:v>
                </c:pt>
                <c:pt idx="4">
                  <c:v>367.048090071766</c:v>
                </c:pt>
                <c:pt idx="5">
                  <c:v>381.893363016208</c:v>
                </c:pt>
                <c:pt idx="6">
                  <c:v>394.839037324824</c:v>
                </c:pt>
                <c:pt idx="7">
                  <c:v>407.1370712026269</c:v>
                </c:pt>
                <c:pt idx="8">
                  <c:v>416.992635006835</c:v>
                </c:pt>
              </c:numCache>
            </c:numRef>
          </c:val>
        </c:ser>
        <c:ser>
          <c:idx val="7"/>
          <c:order val="7"/>
          <c:tx>
            <c:strRef>
              <c:f>'Global Results'!$B$648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Results'!$C$648:$K$648</c:f>
              <c:numCache>
                <c:formatCode>#,##0</c:formatCode>
                <c:ptCount val="9"/>
                <c:pt idx="0">
                  <c:v>2019.71606272072</c:v>
                </c:pt>
                <c:pt idx="1">
                  <c:v>1968.218921871231</c:v>
                </c:pt>
                <c:pt idx="2">
                  <c:v>1934.453876938338</c:v>
                </c:pt>
                <c:pt idx="3">
                  <c:v>1915.620537544438</c:v>
                </c:pt>
                <c:pt idx="4">
                  <c:v>1890.785392773536</c:v>
                </c:pt>
                <c:pt idx="5">
                  <c:v>1858.668976651797</c:v>
                </c:pt>
                <c:pt idx="6">
                  <c:v>1833.799031947484</c:v>
                </c:pt>
                <c:pt idx="7">
                  <c:v>1807.719749969928</c:v>
                </c:pt>
                <c:pt idx="8">
                  <c:v>1778.789707259321</c:v>
                </c:pt>
              </c:numCache>
            </c:numRef>
          </c:val>
        </c:ser>
        <c:ser>
          <c:idx val="8"/>
          <c:order val="8"/>
          <c:tx>
            <c:strRef>
              <c:f>'Global Results'!$B$649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Results'!$C$649:$K$649</c:f>
              <c:numCache>
                <c:formatCode>#,##0</c:formatCode>
                <c:ptCount val="9"/>
                <c:pt idx="0">
                  <c:v>2187.225030138424</c:v>
                </c:pt>
                <c:pt idx="1">
                  <c:v>2164.814527741924</c:v>
                </c:pt>
                <c:pt idx="2">
                  <c:v>2178.905613592275</c:v>
                </c:pt>
                <c:pt idx="3">
                  <c:v>2197.805841412823</c:v>
                </c:pt>
                <c:pt idx="4">
                  <c:v>2222.967423051773</c:v>
                </c:pt>
                <c:pt idx="5">
                  <c:v>2208.188286745441</c:v>
                </c:pt>
                <c:pt idx="6">
                  <c:v>2198.5713544369</c:v>
                </c:pt>
                <c:pt idx="7">
                  <c:v>2187.320940964811</c:v>
                </c:pt>
                <c:pt idx="8">
                  <c:v>2167.966122000828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2800"/>
        <c:axId val="-1765230480"/>
      </c:areaChart>
      <c:catAx>
        <c:axId val="-176523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30480"/>
        <c:crosses val="autoZero"/>
        <c:auto val="1"/>
        <c:lblAlgn val="ctr"/>
        <c:lblOffset val="100"/>
        <c:noMultiLvlLbl val="0"/>
      </c:catAx>
      <c:valAx>
        <c:axId val="-1765230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3280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48631613444147"/>
          <c:y val="0.240290199970797"/>
          <c:w val="0.126165889322682"/>
          <c:h val="0.59365814110432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Results'!$B$558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Results'!$C$558:$K$558</c:f>
              <c:numCache>
                <c:formatCode>#,##0</c:formatCode>
                <c:ptCount val="9"/>
                <c:pt idx="0">
                  <c:v>3554.570389912185</c:v>
                </c:pt>
                <c:pt idx="1">
                  <c:v>3186.437489067689</c:v>
                </c:pt>
                <c:pt idx="2">
                  <c:v>2892.98178591531</c:v>
                </c:pt>
                <c:pt idx="3">
                  <c:v>2611.529818349589</c:v>
                </c:pt>
                <c:pt idx="4">
                  <c:v>2348.626338171327</c:v>
                </c:pt>
                <c:pt idx="5">
                  <c:v>2102.684436243483</c:v>
                </c:pt>
                <c:pt idx="6">
                  <c:v>2120.720644196606</c:v>
                </c:pt>
                <c:pt idx="7">
                  <c:v>1927.860535035554</c:v>
                </c:pt>
                <c:pt idx="8">
                  <c:v>1859.557929846357</c:v>
                </c:pt>
              </c:numCache>
            </c:numRef>
          </c:val>
        </c:ser>
        <c:ser>
          <c:idx val="1"/>
          <c:order val="1"/>
          <c:tx>
            <c:strRef>
              <c:f>'Global Results'!$B$559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Results'!$C$559:$K$559</c:f>
              <c:numCache>
                <c:formatCode>#,##0</c:formatCode>
                <c:ptCount val="9"/>
                <c:pt idx="0">
                  <c:v>1650.1229770536</c:v>
                </c:pt>
                <c:pt idx="1">
                  <c:v>2017.121168451667</c:v>
                </c:pt>
                <c:pt idx="2">
                  <c:v>2176.84477281151</c:v>
                </c:pt>
                <c:pt idx="3">
                  <c:v>2494.530099609524</c:v>
                </c:pt>
                <c:pt idx="4">
                  <c:v>2707.89781951935</c:v>
                </c:pt>
                <c:pt idx="5">
                  <c:v>3058.91429737235</c:v>
                </c:pt>
                <c:pt idx="6">
                  <c:v>3203.217262442127</c:v>
                </c:pt>
                <c:pt idx="7">
                  <c:v>2848.751521192621</c:v>
                </c:pt>
                <c:pt idx="8">
                  <c:v>2204.354146035548</c:v>
                </c:pt>
              </c:numCache>
            </c:numRef>
          </c:val>
        </c:ser>
        <c:ser>
          <c:idx val="2"/>
          <c:order val="2"/>
          <c:tx>
            <c:strRef>
              <c:f>'Global Results'!$B$560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Results'!$C$560:$K$560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Results'!$B$561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Results'!$C$561:$K$561</c:f>
              <c:numCache>
                <c:formatCode>#,##0</c:formatCode>
                <c:ptCount val="9"/>
                <c:pt idx="0">
                  <c:v>37.35810908200801</c:v>
                </c:pt>
                <c:pt idx="1">
                  <c:v>18.679054541004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Results'!$B$562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Results'!$C$562:$K$562</c:f>
              <c:numCache>
                <c:formatCode>#,##0</c:formatCode>
                <c:ptCount val="9"/>
                <c:pt idx="0">
                  <c:v>144.3145558986</c:v>
                </c:pt>
                <c:pt idx="1">
                  <c:v>72.1572779493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Results'!$B$563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Results'!$C$563:$K$563</c:f>
              <c:numCache>
                <c:formatCode>#,##0</c:formatCode>
                <c:ptCount val="9"/>
                <c:pt idx="0">
                  <c:v>124.718496486584</c:v>
                </c:pt>
                <c:pt idx="1">
                  <c:v>148.801554452226</c:v>
                </c:pt>
                <c:pt idx="2">
                  <c:v>40.841772558821</c:v>
                </c:pt>
                <c:pt idx="3">
                  <c:v>29.323843458598</c:v>
                </c:pt>
                <c:pt idx="4">
                  <c:v>158.139843532433</c:v>
                </c:pt>
                <c:pt idx="5">
                  <c:v>176.779604500506</c:v>
                </c:pt>
                <c:pt idx="6">
                  <c:v>295.747659226136</c:v>
                </c:pt>
                <c:pt idx="7">
                  <c:v>467.376446317049</c:v>
                </c:pt>
                <c:pt idx="8">
                  <c:v>515.741648954952</c:v>
                </c:pt>
              </c:numCache>
            </c:numRef>
          </c:val>
        </c:ser>
        <c:ser>
          <c:idx val="6"/>
          <c:order val="6"/>
          <c:tx>
            <c:strRef>
              <c:f>'Global Results'!$B$564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Results'!$C$564:$K$564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0.0</c:v>
                </c:pt>
                <c:pt idx="4">
                  <c:v>2.745813871587</c:v>
                </c:pt>
                <c:pt idx="5">
                  <c:v>2.745813871587</c:v>
                </c:pt>
                <c:pt idx="6">
                  <c:v>31.713287226018</c:v>
                </c:pt>
                <c:pt idx="7">
                  <c:v>226.535349310749</c:v>
                </c:pt>
                <c:pt idx="8">
                  <c:v>463.545387727026</c:v>
                </c:pt>
              </c:numCache>
            </c:numRef>
          </c:val>
        </c:ser>
        <c:ser>
          <c:idx val="7"/>
          <c:order val="7"/>
          <c:tx>
            <c:strRef>
              <c:f>'Global Results'!$B$565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338784"/>
        <c:axId val="-1765335952"/>
      </c:areaChart>
      <c:catAx>
        <c:axId val="-17653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35952"/>
        <c:crosses val="autoZero"/>
        <c:auto val="1"/>
        <c:lblAlgn val="ctr"/>
        <c:lblOffset val="100"/>
        <c:tickMarkSkip val="1"/>
        <c:noMultiLvlLbl val="0"/>
      </c:catAx>
      <c:valAx>
        <c:axId val="-17653359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8165692515"/>
              <c:y val="0.179305858044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3878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4963707893316"/>
          <c:y val="0.109544061751393"/>
          <c:w val="0.188584802987588"/>
          <c:h val="0.6890674852103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Results'!$C$912:$K$912</c:f>
              <c:numCache>
                <c:formatCode>#,##0</c:formatCode>
                <c:ptCount val="9"/>
                <c:pt idx="0">
                  <c:v>424.524651885216</c:v>
                </c:pt>
                <c:pt idx="1">
                  <c:v>1133.12838784716</c:v>
                </c:pt>
                <c:pt idx="2">
                  <c:v>1315.128432814654</c:v>
                </c:pt>
                <c:pt idx="3">
                  <c:v>1370.967424464785</c:v>
                </c:pt>
                <c:pt idx="4">
                  <c:v>1560.393944221216</c:v>
                </c:pt>
                <c:pt idx="5">
                  <c:v>1600.218716933162</c:v>
                </c:pt>
                <c:pt idx="6">
                  <c:v>1475.980183160748</c:v>
                </c:pt>
                <c:pt idx="7">
                  <c:v>1403.901937170844</c:v>
                </c:pt>
                <c:pt idx="8">
                  <c:v>1180.786745950953</c:v>
                </c:pt>
              </c:numCache>
            </c:numRef>
          </c:val>
        </c:ser>
        <c:ser>
          <c:idx val="1"/>
          <c:order val="1"/>
          <c:tx>
            <c:strRef>
              <c:f>'Global Results'!$B$913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Results'!$C$913:$K$913</c:f>
              <c:numCache>
                <c:formatCode>#,##0</c:formatCode>
                <c:ptCount val="9"/>
                <c:pt idx="0">
                  <c:v>2588.440716357814</c:v>
                </c:pt>
                <c:pt idx="1">
                  <c:v>1412.901410738455</c:v>
                </c:pt>
                <c:pt idx="2">
                  <c:v>1626.950328193969</c:v>
                </c:pt>
                <c:pt idx="3">
                  <c:v>2348.080538772383</c:v>
                </c:pt>
                <c:pt idx="4">
                  <c:v>2915.908487858994</c:v>
                </c:pt>
                <c:pt idx="5">
                  <c:v>2854.625687241758</c:v>
                </c:pt>
                <c:pt idx="6">
                  <c:v>2805.823718693998</c:v>
                </c:pt>
                <c:pt idx="7">
                  <c:v>2428.6533348405</c:v>
                </c:pt>
                <c:pt idx="8">
                  <c:v>2160.857723476088</c:v>
                </c:pt>
              </c:numCache>
            </c:numRef>
          </c:val>
        </c:ser>
        <c:ser>
          <c:idx val="2"/>
          <c:order val="2"/>
          <c:tx>
            <c:strRef>
              <c:f>'Global Results'!$B$914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Results'!$C$914:$K$914</c:f>
              <c:numCache>
                <c:formatCode>#,##0</c:formatCode>
                <c:ptCount val="9"/>
                <c:pt idx="0">
                  <c:v>774.4132455768</c:v>
                </c:pt>
                <c:pt idx="1">
                  <c:v>161.4872760831</c:v>
                </c:pt>
                <c:pt idx="2">
                  <c:v>7.2022150026</c:v>
                </c:pt>
                <c:pt idx="3">
                  <c:v>3.6011075013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Results'!$B$915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Results'!$C$915:$K$915</c:f>
              <c:numCache>
                <c:formatCode>#,##0</c:formatCode>
                <c:ptCount val="9"/>
                <c:pt idx="0">
                  <c:v>148.439219851008</c:v>
                </c:pt>
                <c:pt idx="1">
                  <c:v>540.710006464727</c:v>
                </c:pt>
                <c:pt idx="2">
                  <c:v>533.185128645571</c:v>
                </c:pt>
                <c:pt idx="3">
                  <c:v>452.996856321968</c:v>
                </c:pt>
                <c:pt idx="4">
                  <c:v>737.0569344406241</c:v>
                </c:pt>
                <c:pt idx="5">
                  <c:v>814.3088248111289</c:v>
                </c:pt>
                <c:pt idx="6">
                  <c:v>1117.097644674103</c:v>
                </c:pt>
                <c:pt idx="7">
                  <c:v>1427.354136201487</c:v>
                </c:pt>
                <c:pt idx="8">
                  <c:v>1992.712856428328</c:v>
                </c:pt>
              </c:numCache>
            </c:numRef>
          </c:val>
        </c:ser>
        <c:ser>
          <c:idx val="4"/>
          <c:order val="4"/>
          <c:tx>
            <c:strRef>
              <c:f>'Global Results'!$B$916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Results'!$C$916:$K$916</c:f>
              <c:numCache>
                <c:formatCode>#,##0</c:formatCode>
                <c:ptCount val="9"/>
                <c:pt idx="0">
                  <c:v>1664.362018025295</c:v>
                </c:pt>
                <c:pt idx="1">
                  <c:v>2479.760776329161</c:v>
                </c:pt>
                <c:pt idx="2">
                  <c:v>2393.789785196093</c:v>
                </c:pt>
                <c:pt idx="3">
                  <c:v>1830.858502631383</c:v>
                </c:pt>
                <c:pt idx="4">
                  <c:v>938.9376555750049</c:v>
                </c:pt>
                <c:pt idx="5">
                  <c:v>947.9111113596918</c:v>
                </c:pt>
                <c:pt idx="6">
                  <c:v>881.4790021350231</c:v>
                </c:pt>
                <c:pt idx="7">
                  <c:v>1084.835279176417</c:v>
                </c:pt>
                <c:pt idx="8">
                  <c:v>1073.390787805728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301616"/>
        <c:axId val="-1765414240"/>
      </c:areaChart>
      <c:catAx>
        <c:axId val="-176530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14240"/>
        <c:crosses val="autoZero"/>
        <c:auto val="1"/>
        <c:lblAlgn val="ctr"/>
        <c:lblOffset val="100"/>
        <c:noMultiLvlLbl val="0"/>
      </c:catAx>
      <c:valAx>
        <c:axId val="-17654142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016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0347176099722"/>
          <c:y val="0.313390333902565"/>
          <c:w val="0.103726706549514"/>
          <c:h val="0.359166450090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Results'!$C$193:$K$193</c:f>
              <c:numCache>
                <c:formatCode>_-* #,##0_-;\-* #,##0_-;_-* "-"??_-;_-@_-</c:formatCode>
                <c:ptCount val="9"/>
                <c:pt idx="0">
                  <c:v>168.211895738385</c:v>
                </c:pt>
                <c:pt idx="1">
                  <c:v>877.7153279724981</c:v>
                </c:pt>
                <c:pt idx="2">
                  <c:v>1364.015968951082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1717.065865797031</c:v>
                </c:pt>
                <c:pt idx="6">
                  <c:v>1810.451455694472</c:v>
                </c:pt>
                <c:pt idx="7">
                  <c:v>1916.313398081705</c:v>
                </c:pt>
                <c:pt idx="8">
                  <c:v>1820.15162654272</c:v>
                </c:pt>
              </c:numCache>
            </c:numRef>
          </c:val>
        </c:ser>
        <c:ser>
          <c:idx val="1"/>
          <c:order val="1"/>
          <c:tx>
            <c:strRef>
              <c:f>'Global Results'!$B$194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Results'!$C$194:$K$194</c:f>
              <c:numCache>
                <c:formatCode>_-* #,##0_-;\-* #,##0_-;_-* "-"??_-;_-@_-</c:formatCode>
                <c:ptCount val="9"/>
                <c:pt idx="0">
                  <c:v>2775.093387144851</c:v>
                </c:pt>
                <c:pt idx="1">
                  <c:v>2847.57369923019</c:v>
                </c:pt>
                <c:pt idx="2">
                  <c:v>4923.853352011145</c:v>
                </c:pt>
                <c:pt idx="3">
                  <c:v>4520.30277426457</c:v>
                </c:pt>
                <c:pt idx="4">
                  <c:v>4578.695552764046</c:v>
                </c:pt>
                <c:pt idx="5">
                  <c:v>4581.529874450747</c:v>
                </c:pt>
                <c:pt idx="6">
                  <c:v>3995.095773106068</c:v>
                </c:pt>
                <c:pt idx="7">
                  <c:v>3962.707028486949</c:v>
                </c:pt>
                <c:pt idx="8">
                  <c:v>4049.726405073525</c:v>
                </c:pt>
              </c:numCache>
            </c:numRef>
          </c:val>
        </c:ser>
        <c:ser>
          <c:idx val="2"/>
          <c:order val="2"/>
          <c:tx>
            <c:strRef>
              <c:f>'Global Results'!$B$195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Results'!$C$195:$K$195</c:f>
              <c:numCache>
                <c:formatCode>_-* #,##0_-;\-* #,##0_-;_-* "-"??_-;_-@_-</c:formatCode>
                <c:ptCount val="9"/>
                <c:pt idx="0">
                  <c:v>1787.001217923014</c:v>
                </c:pt>
                <c:pt idx="1">
                  <c:v>1949.523882233495</c:v>
                </c:pt>
                <c:pt idx="2">
                  <c:v>2538.042856964572</c:v>
                </c:pt>
                <c:pt idx="3">
                  <c:v>2850.888450424175</c:v>
                </c:pt>
                <c:pt idx="4">
                  <c:v>2872.055691881022</c:v>
                </c:pt>
                <c:pt idx="5">
                  <c:v>2783.02253899963</c:v>
                </c:pt>
                <c:pt idx="6">
                  <c:v>2723.690123363623</c:v>
                </c:pt>
                <c:pt idx="7">
                  <c:v>2619.091596121521</c:v>
                </c:pt>
                <c:pt idx="8">
                  <c:v>2560.664898879827</c:v>
                </c:pt>
              </c:numCache>
            </c:numRef>
          </c:val>
        </c:ser>
        <c:ser>
          <c:idx val="3"/>
          <c:order val="3"/>
          <c:tx>
            <c:strRef>
              <c:f>'Global Results'!$B$196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Results'!$C$196:$K$196</c:f>
              <c:numCache>
                <c:formatCode>_-* #,##0_-;\-* #,##0_-;_-* "-"??_-;_-@_-</c:formatCode>
                <c:ptCount val="9"/>
                <c:pt idx="0">
                  <c:v>10097.57415361976</c:v>
                </c:pt>
                <c:pt idx="1">
                  <c:v>10930.97620551786</c:v>
                </c:pt>
                <c:pt idx="2">
                  <c:v>10817.38131874407</c:v>
                </c:pt>
                <c:pt idx="3">
                  <c:v>10671.14720655613</c:v>
                </c:pt>
                <c:pt idx="4">
                  <c:v>11253.26128991579</c:v>
                </c:pt>
                <c:pt idx="5">
                  <c:v>11646.71412870329</c:v>
                </c:pt>
                <c:pt idx="6">
                  <c:v>11879.08122856337</c:v>
                </c:pt>
                <c:pt idx="7">
                  <c:v>12081.15717505159</c:v>
                </c:pt>
                <c:pt idx="8">
                  <c:v>12264.13461640314</c:v>
                </c:pt>
              </c:numCache>
            </c:numRef>
          </c:val>
        </c:ser>
        <c:ser>
          <c:idx val="4"/>
          <c:order val="4"/>
          <c:tx>
            <c:strRef>
              <c:f>'Global Results'!$B$197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Results'!$C$197:$K$197</c:f>
              <c:numCache>
                <c:formatCode>_-* #,##0_-;\-* #,##0_-;_-* "-"??_-;_-@_-</c:formatCode>
                <c:ptCount val="9"/>
                <c:pt idx="0">
                  <c:v>12601.48705196175</c:v>
                </c:pt>
                <c:pt idx="1">
                  <c:v>10695.07448506871</c:v>
                </c:pt>
                <c:pt idx="2">
                  <c:v>11585.14175493323</c:v>
                </c:pt>
                <c:pt idx="3">
                  <c:v>11830.76840928084</c:v>
                </c:pt>
                <c:pt idx="4">
                  <c:v>12493.00787566768</c:v>
                </c:pt>
                <c:pt idx="5">
                  <c:v>12564.99538349183</c:v>
                </c:pt>
                <c:pt idx="6">
                  <c:v>12748.18172561043</c:v>
                </c:pt>
                <c:pt idx="7">
                  <c:v>12318.80235152273</c:v>
                </c:pt>
                <c:pt idx="8">
                  <c:v>12078.91945569667</c:v>
                </c:pt>
              </c:numCache>
            </c:numRef>
          </c:val>
        </c:ser>
        <c:ser>
          <c:idx val="5"/>
          <c:order val="5"/>
          <c:tx>
            <c:strRef>
              <c:f>'Global Results'!$B$198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Results'!$C$198:$K$198</c:f>
              <c:numCache>
                <c:formatCode>_-* #,##0_-;\-* #,##0_-;_-* "-"??_-;_-@_-</c:formatCode>
                <c:ptCount val="9"/>
                <c:pt idx="0">
                  <c:v>2021.219719159047</c:v>
                </c:pt>
                <c:pt idx="1">
                  <c:v>1656.798665065011</c:v>
                </c:pt>
                <c:pt idx="2">
                  <c:v>1657.397341873009</c:v>
                </c:pt>
                <c:pt idx="3">
                  <c:v>1663.299571833054</c:v>
                </c:pt>
                <c:pt idx="4">
                  <c:v>1609.11593436577</c:v>
                </c:pt>
                <c:pt idx="5">
                  <c:v>1370.919255410621</c:v>
                </c:pt>
                <c:pt idx="6">
                  <c:v>1383.998131369081</c:v>
                </c:pt>
                <c:pt idx="7">
                  <c:v>1405.182296849576</c:v>
                </c:pt>
                <c:pt idx="8">
                  <c:v>1441.937260934112</c:v>
                </c:pt>
              </c:numCache>
            </c:numRef>
          </c:val>
        </c:ser>
        <c:ser>
          <c:idx val="6"/>
          <c:order val="6"/>
          <c:tx>
            <c:strRef>
              <c:f>'Global Results'!$B$199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Results'!$C$199:$K$199</c:f>
              <c:numCache>
                <c:formatCode>_-* #,##0_-;\-* #,##0_-;_-* "-"??_-;_-@_-</c:formatCode>
                <c:ptCount val="9"/>
                <c:pt idx="0">
                  <c:v>11.0228782985</c:v>
                </c:pt>
                <c:pt idx="1">
                  <c:v>37.948184405206</c:v>
                </c:pt>
                <c:pt idx="2">
                  <c:v>51.592780005491</c:v>
                </c:pt>
                <c:pt idx="3">
                  <c:v>62.17992309046301</c:v>
                </c:pt>
                <c:pt idx="4">
                  <c:v>337.078798247988</c:v>
                </c:pt>
                <c:pt idx="5">
                  <c:v>406.18846326503</c:v>
                </c:pt>
                <c:pt idx="6">
                  <c:v>527.587577868012</c:v>
                </c:pt>
                <c:pt idx="7">
                  <c:v>626.989386224956</c:v>
                </c:pt>
                <c:pt idx="8">
                  <c:v>611.8616576057</c:v>
                </c:pt>
              </c:numCache>
            </c:numRef>
          </c:val>
        </c:ser>
        <c:ser>
          <c:idx val="7"/>
          <c:order val="7"/>
          <c:tx>
            <c:strRef>
              <c:f>'Global Results'!$B$200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Results'!$C$200:$K$200</c:f>
              <c:numCache>
                <c:formatCode>_-* #,##0_-;\-* #,##0_-;_-* "-"??_-;_-@_-</c:formatCode>
                <c:ptCount val="9"/>
                <c:pt idx="0">
                  <c:v>25372.89281536971</c:v>
                </c:pt>
                <c:pt idx="1">
                  <c:v>22833.66547559821</c:v>
                </c:pt>
                <c:pt idx="2">
                  <c:v>21510.04118573901</c:v>
                </c:pt>
                <c:pt idx="3">
                  <c:v>20535.782124858</c:v>
                </c:pt>
                <c:pt idx="4">
                  <c:v>20548.52040987536</c:v>
                </c:pt>
                <c:pt idx="5">
                  <c:v>19402.0242469441</c:v>
                </c:pt>
                <c:pt idx="6">
                  <c:v>19480.4407471194</c:v>
                </c:pt>
                <c:pt idx="7">
                  <c:v>19362.75316869924</c:v>
                </c:pt>
                <c:pt idx="8">
                  <c:v>19180.90902137496</c:v>
                </c:pt>
              </c:numCache>
            </c:numRef>
          </c:val>
        </c:ser>
        <c:ser>
          <c:idx val="9"/>
          <c:order val="8"/>
          <c:tx>
            <c:strRef>
              <c:f>'Global Results'!$B$203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Results'!$C$203:$K$203</c:f>
              <c:numCache>
                <c:formatCode>_-* #,##0_-;\-* #,##0_-;_-* "-"??_-;_-@_-</c:formatCode>
                <c:ptCount val="9"/>
                <c:pt idx="0">
                  <c:v>102.78807850218</c:v>
                </c:pt>
                <c:pt idx="1">
                  <c:v>72.039588927556</c:v>
                </c:pt>
                <c:pt idx="2">
                  <c:v>48.450294670603</c:v>
                </c:pt>
                <c:pt idx="3">
                  <c:v>59.087742303462</c:v>
                </c:pt>
                <c:pt idx="4">
                  <c:v>76.54903442585198</c:v>
                </c:pt>
                <c:pt idx="5">
                  <c:v>69.378964456853</c:v>
                </c:pt>
                <c:pt idx="6">
                  <c:v>65.30906499289699</c:v>
                </c:pt>
                <c:pt idx="7">
                  <c:v>44.321148424935</c:v>
                </c:pt>
                <c:pt idx="8">
                  <c:v>23.799484472139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366224"/>
        <c:axId val="-1765363904"/>
      </c:areaChart>
      <c:catAx>
        <c:axId val="-176536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63904"/>
        <c:crosses val="autoZero"/>
        <c:auto val="1"/>
        <c:lblAlgn val="ctr"/>
        <c:lblOffset val="100"/>
        <c:noMultiLvlLbl val="0"/>
      </c:catAx>
      <c:valAx>
        <c:axId val="-17653639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6622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927880076591"/>
                <c:y val="0.12087658592848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321449947239"/>
          <c:y val="0.132747784431051"/>
          <c:w val="0.15079841410961"/>
          <c:h val="0.60473990685256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Results'!$B$177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Results'!$C$177:$K$177</c:f>
              <c:numCache>
                <c:formatCode>_-* #,##0_-;\-* #,##0_-;_-* "-"??_-;_-@_-</c:formatCode>
                <c:ptCount val="9"/>
                <c:pt idx="0">
                  <c:v>7984.689059947872</c:v>
                </c:pt>
                <c:pt idx="1">
                  <c:v>8088.25680557986</c:v>
                </c:pt>
                <c:pt idx="2">
                  <c:v>8271.97067507251</c:v>
                </c:pt>
                <c:pt idx="3">
                  <c:v>8818.257430692393</c:v>
                </c:pt>
                <c:pt idx="4">
                  <c:v>9583.640525713948</c:v>
                </c:pt>
                <c:pt idx="5">
                  <c:v>10196.92405264637</c:v>
                </c:pt>
                <c:pt idx="6">
                  <c:v>10798.22868465326</c:v>
                </c:pt>
                <c:pt idx="7">
                  <c:v>14185.91009629476</c:v>
                </c:pt>
                <c:pt idx="8">
                  <c:v>16336.92871952045</c:v>
                </c:pt>
              </c:numCache>
            </c:numRef>
          </c:val>
        </c:ser>
        <c:ser>
          <c:idx val="2"/>
          <c:order val="1"/>
          <c:tx>
            <c:strRef>
              <c:f>'Global Results'!$B$178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Results'!$C$178:$K$178</c:f>
              <c:numCache>
                <c:formatCode>_-* #,##0_-;\-* #,##0_-;_-* "-"??_-;_-@_-</c:formatCode>
                <c:ptCount val="9"/>
                <c:pt idx="0">
                  <c:v>10576.38653630181</c:v>
                </c:pt>
                <c:pt idx="1">
                  <c:v>8760.87680129955</c:v>
                </c:pt>
                <c:pt idx="2">
                  <c:v>8618.845425693409</c:v>
                </c:pt>
                <c:pt idx="3">
                  <c:v>8732.357971192278</c:v>
                </c:pt>
                <c:pt idx="4">
                  <c:v>9031.58027888817</c:v>
                </c:pt>
                <c:pt idx="5">
                  <c:v>8706.146636783991</c:v>
                </c:pt>
                <c:pt idx="6">
                  <c:v>8615.780899293088</c:v>
                </c:pt>
                <c:pt idx="7">
                  <c:v>8091.982190937765</c:v>
                </c:pt>
                <c:pt idx="8">
                  <c:v>7317.13645459373</c:v>
                </c:pt>
              </c:numCache>
            </c:numRef>
          </c:val>
        </c:ser>
        <c:ser>
          <c:idx val="3"/>
          <c:order val="2"/>
          <c:tx>
            <c:strRef>
              <c:f>'Global Results'!$B$179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Results'!$C$179:$K$179</c:f>
              <c:numCache>
                <c:formatCode>_-* #,##0_-;\-* #,##0_-;_-* "-"??_-;_-@_-</c:formatCode>
                <c:ptCount val="9"/>
                <c:pt idx="0">
                  <c:v>1958.031571768802</c:v>
                </c:pt>
                <c:pt idx="1">
                  <c:v>4890.09960402282</c:v>
                </c:pt>
                <c:pt idx="2">
                  <c:v>7363.771181634251</c:v>
                </c:pt>
                <c:pt idx="3">
                  <c:v>9541.40964807824</c:v>
                </c:pt>
                <c:pt idx="4">
                  <c:v>8476.509613768903</c:v>
                </c:pt>
                <c:pt idx="5">
                  <c:v>5919.657573606775</c:v>
                </c:pt>
                <c:pt idx="6">
                  <c:v>3559.945137490388</c:v>
                </c:pt>
                <c:pt idx="7">
                  <c:v>2244.355879717046</c:v>
                </c:pt>
                <c:pt idx="8">
                  <c:v>1562.014565891441</c:v>
                </c:pt>
              </c:numCache>
            </c:numRef>
          </c:val>
        </c:ser>
        <c:ser>
          <c:idx val="4"/>
          <c:order val="3"/>
          <c:tx>
            <c:strRef>
              <c:f>'Global Results'!$B$180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Results'!$C$180:$K$180</c:f>
              <c:numCache>
                <c:formatCode>_-* #,##0_-;\-* #,##0_-;_-* "-"??_-;_-@_-</c:formatCode>
                <c:ptCount val="9"/>
                <c:pt idx="0">
                  <c:v>3273.836280984</c:v>
                </c:pt>
                <c:pt idx="1">
                  <c:v>2937.33794296839</c:v>
                </c:pt>
                <c:pt idx="2">
                  <c:v>2562.832887928457</c:v>
                </c:pt>
                <c:pt idx="3">
                  <c:v>1988.659999659036</c:v>
                </c:pt>
                <c:pt idx="4">
                  <c:v>2852.095988278088</c:v>
                </c:pt>
                <c:pt idx="5">
                  <c:v>3208.210874333096</c:v>
                </c:pt>
                <c:pt idx="6">
                  <c:v>3272.669300742343</c:v>
                </c:pt>
                <c:pt idx="7">
                  <c:v>3389.157719502815</c:v>
                </c:pt>
                <c:pt idx="8">
                  <c:v>3415.634526424711</c:v>
                </c:pt>
              </c:numCache>
            </c:numRef>
          </c:val>
        </c:ser>
        <c:ser>
          <c:idx val="5"/>
          <c:order val="4"/>
          <c:tx>
            <c:strRef>
              <c:f>'Global Results'!$B$181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Results'!$C$181:$K$181</c:f>
              <c:numCache>
                <c:formatCode>_-* #,##0_-;\-* #,##0_-;_-* "-"??_-;_-@_-</c:formatCode>
                <c:ptCount val="9"/>
                <c:pt idx="0">
                  <c:v>1461.375087645131</c:v>
                </c:pt>
                <c:pt idx="1">
                  <c:v>2105.083667832952</c:v>
                </c:pt>
                <c:pt idx="2">
                  <c:v>2066.092568844582</c:v>
                </c:pt>
                <c:pt idx="3">
                  <c:v>2076.193804673657</c:v>
                </c:pt>
                <c:pt idx="4">
                  <c:v>1861.680000635479</c:v>
                </c:pt>
                <c:pt idx="5">
                  <c:v>1631.927094686341</c:v>
                </c:pt>
                <c:pt idx="6">
                  <c:v>1513.899823735137</c:v>
                </c:pt>
                <c:pt idx="7">
                  <c:v>1444.162916263221</c:v>
                </c:pt>
                <c:pt idx="8">
                  <c:v>1415.681031836054</c:v>
                </c:pt>
              </c:numCache>
            </c:numRef>
          </c:val>
        </c:ser>
        <c:ser>
          <c:idx val="6"/>
          <c:order val="5"/>
          <c:tx>
            <c:strRef>
              <c:f>'Global Results'!$B$182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Results'!$C$182:$K$182</c:f>
              <c:numCache>
                <c:formatCode>_-* #,##0_-;\-* #,##0_-;_-* "-"??_-;_-@_-</c:formatCode>
                <c:ptCount val="9"/>
                <c:pt idx="0">
                  <c:v>1066.739076</c:v>
                </c:pt>
                <c:pt idx="1">
                  <c:v>1243.474204632283</c:v>
                </c:pt>
                <c:pt idx="2">
                  <c:v>1271.572086107405</c:v>
                </c:pt>
                <c:pt idx="3">
                  <c:v>1363.345731013401</c:v>
                </c:pt>
                <c:pt idx="4">
                  <c:v>1449.611159177111</c:v>
                </c:pt>
                <c:pt idx="5">
                  <c:v>1554.40695377292</c:v>
                </c:pt>
                <c:pt idx="6">
                  <c:v>1655.127164292559</c:v>
                </c:pt>
                <c:pt idx="7">
                  <c:v>1760.583208596617</c:v>
                </c:pt>
                <c:pt idx="8">
                  <c:v>1872.083510242792</c:v>
                </c:pt>
              </c:numCache>
            </c:numRef>
          </c:val>
        </c:ser>
        <c:ser>
          <c:idx val="7"/>
          <c:order val="6"/>
          <c:tx>
            <c:strRef>
              <c:f>'Global Results'!$B$183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Results'!$C$183:$K$183</c:f>
              <c:numCache>
                <c:formatCode>_-* #,##0_-;\-* #,##0_-;_-* "-"??_-;_-@_-</c:formatCode>
                <c:ptCount val="9"/>
                <c:pt idx="0">
                  <c:v>519.39947822568</c:v>
                </c:pt>
                <c:pt idx="1">
                  <c:v>601.104289744493</c:v>
                </c:pt>
                <c:pt idx="2">
                  <c:v>833.232971344242</c:v>
                </c:pt>
                <c:pt idx="3">
                  <c:v>1176.521602208458</c:v>
                </c:pt>
                <c:pt idx="4">
                  <c:v>1661.438202553399</c:v>
                </c:pt>
                <c:pt idx="5">
                  <c:v>1798.725412296905</c:v>
                </c:pt>
                <c:pt idx="6">
                  <c:v>2170.474353874518</c:v>
                </c:pt>
                <c:pt idx="7">
                  <c:v>2139.756827492853</c:v>
                </c:pt>
                <c:pt idx="8">
                  <c:v>1895.627662624842</c:v>
                </c:pt>
              </c:numCache>
            </c:numRef>
          </c:val>
        </c:ser>
        <c:ser>
          <c:idx val="8"/>
          <c:order val="7"/>
          <c:tx>
            <c:strRef>
              <c:f>'Global Results'!$B$184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Results'!$C$184:$K$184</c:f>
              <c:numCache>
                <c:formatCode>_-* #,##0_-;\-* #,##0_-;_-* "-"??_-;_-@_-</c:formatCode>
                <c:ptCount val="9"/>
                <c:pt idx="0">
                  <c:v>139.5533933509</c:v>
                </c:pt>
                <c:pt idx="1">
                  <c:v>110.83303133398</c:v>
                </c:pt>
                <c:pt idx="2">
                  <c:v>135.516570137343</c:v>
                </c:pt>
                <c:pt idx="3">
                  <c:v>186.936345185269</c:v>
                </c:pt>
                <c:pt idx="4">
                  <c:v>294.057795382614</c:v>
                </c:pt>
                <c:pt idx="5">
                  <c:v>324.318412062847</c:v>
                </c:pt>
                <c:pt idx="6">
                  <c:v>628.474478721916</c:v>
                </c:pt>
                <c:pt idx="7">
                  <c:v>983.3421251606592</c:v>
                </c:pt>
                <c:pt idx="8">
                  <c:v>1231.604236031533</c:v>
                </c:pt>
              </c:numCache>
            </c:numRef>
          </c:val>
        </c:ser>
        <c:ser>
          <c:idx val="9"/>
          <c:order val="8"/>
          <c:tx>
            <c:strRef>
              <c:f>'Global Results'!$B$185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Results'!$C$185:$K$185</c:f>
              <c:numCache>
                <c:formatCode>_-* #,##0_-;\-* #,##0_-;_-* "-"??_-;_-@_-</c:formatCode>
                <c:ptCount val="9"/>
                <c:pt idx="0">
                  <c:v>89.576489671938</c:v>
                </c:pt>
                <c:pt idx="1">
                  <c:v>100.509207969291</c:v>
                </c:pt>
                <c:pt idx="2">
                  <c:v>196.120870307523</c:v>
                </c:pt>
                <c:pt idx="3">
                  <c:v>218.345000714467</c:v>
                </c:pt>
                <c:pt idx="4">
                  <c:v>247.367455444393</c:v>
                </c:pt>
                <c:pt idx="5">
                  <c:v>267.893478</c:v>
                </c:pt>
                <c:pt idx="6">
                  <c:v>272.904</c:v>
                </c:pt>
                <c:pt idx="7">
                  <c:v>277.914522</c:v>
                </c:pt>
                <c:pt idx="8">
                  <c:v>282.925044</c:v>
                </c:pt>
              </c:numCache>
            </c:numRef>
          </c:val>
        </c:ser>
        <c:ser>
          <c:idx val="10"/>
          <c:order val="9"/>
          <c:tx>
            <c:strRef>
              <c:f>'Global Results'!$B$186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Results'!$C$186:$K$186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428144"/>
        <c:axId val="-1765425824"/>
      </c:areaChart>
      <c:catAx>
        <c:axId val="-176542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25824"/>
        <c:crosses val="autoZero"/>
        <c:auto val="1"/>
        <c:lblAlgn val="ctr"/>
        <c:lblOffset val="100"/>
        <c:noMultiLvlLbl val="0"/>
      </c:catAx>
      <c:valAx>
        <c:axId val="-17654258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2814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2841244281613"/>
                <c:y val="0.11153533289254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9158214668761"/>
          <c:y val="0.0674507991516026"/>
          <c:w val="0.148464139788663"/>
          <c:h val="0.8358033807915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Results'!$B$568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Results'!$C$568:$K$568</c:f>
              <c:numCache>
                <c:formatCode>#,##0</c:formatCode>
                <c:ptCount val="9"/>
                <c:pt idx="0">
                  <c:v>6.83958704364</c:v>
                </c:pt>
                <c:pt idx="1">
                  <c:v>4.55972469576</c:v>
                </c:pt>
                <c:pt idx="2">
                  <c:v>10.0</c:v>
                </c:pt>
                <c:pt idx="3">
                  <c:v>7.72013765212</c:v>
                </c:pt>
                <c:pt idx="4">
                  <c:v>7.72013765212</c:v>
                </c:pt>
                <c:pt idx="5">
                  <c:v>2.573379217374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Results'!$B$569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Results'!$C$569:$K$569</c:f>
              <c:numCache>
                <c:formatCode>#,##0</c:formatCode>
                <c:ptCount val="9"/>
                <c:pt idx="0">
                  <c:v>3306.499650881745</c:v>
                </c:pt>
                <c:pt idx="1">
                  <c:v>2801.06910270485</c:v>
                </c:pt>
                <c:pt idx="2">
                  <c:v>2258.36602980104</c:v>
                </c:pt>
                <c:pt idx="3">
                  <c:v>2249.878011133464</c:v>
                </c:pt>
                <c:pt idx="4">
                  <c:v>2093.243696305502</c:v>
                </c:pt>
                <c:pt idx="5">
                  <c:v>2170.339497872406</c:v>
                </c:pt>
                <c:pt idx="6">
                  <c:v>2093.53136080419</c:v>
                </c:pt>
                <c:pt idx="7">
                  <c:v>2141.922453691345</c:v>
                </c:pt>
                <c:pt idx="8">
                  <c:v>2302.451040436073</c:v>
                </c:pt>
              </c:numCache>
            </c:numRef>
          </c:val>
        </c:ser>
        <c:ser>
          <c:idx val="2"/>
          <c:order val="2"/>
          <c:tx>
            <c:strRef>
              <c:f>'Global Results'!$B$570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Results'!$C$570:$K$570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Results'!$B$571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Results'!$B$572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7.265976654166</c:v>
                </c:pt>
                <c:pt idx="3">
                  <c:v>7.265976654166</c:v>
                </c:pt>
                <c:pt idx="4">
                  <c:v>7.265976654166</c:v>
                </c:pt>
                <c:pt idx="5">
                  <c:v>2.421992218055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Results'!$B$573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Results'!$C$573:$K$573</c:f>
              <c:numCache>
                <c:formatCode>#,##0</c:formatCode>
                <c:ptCount val="9"/>
                <c:pt idx="0">
                  <c:v>0.0</c:v>
                </c:pt>
                <c:pt idx="1">
                  <c:v>685.420374268471</c:v>
                </c:pt>
                <c:pt idx="2">
                  <c:v>1323.174196357482</c:v>
                </c:pt>
                <c:pt idx="3">
                  <c:v>1276.578103696762</c:v>
                </c:pt>
                <c:pt idx="4">
                  <c:v>1382.981068753399</c:v>
                </c:pt>
                <c:pt idx="5">
                  <c:v>1224.08529175976</c:v>
                </c:pt>
                <c:pt idx="6">
                  <c:v>1190.984804702351</c:v>
                </c:pt>
                <c:pt idx="7">
                  <c:v>1257.533291510715</c:v>
                </c:pt>
                <c:pt idx="8">
                  <c:v>1300.577414538719</c:v>
                </c:pt>
              </c:numCache>
            </c:numRef>
          </c:val>
        </c:ser>
        <c:ser>
          <c:idx val="6"/>
          <c:order val="6"/>
          <c:tx>
            <c:strRef>
              <c:f>'Global Results'!$B$574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Results'!$B$575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480576"/>
        <c:axId val="-1765477744"/>
      </c:areaChart>
      <c:catAx>
        <c:axId val="-176548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77744"/>
        <c:crosses val="autoZero"/>
        <c:auto val="1"/>
        <c:lblAlgn val="ctr"/>
        <c:lblOffset val="100"/>
        <c:tickMarkSkip val="1"/>
        <c:noMultiLvlLbl val="0"/>
      </c:catAx>
      <c:valAx>
        <c:axId val="-17654777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79305858044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8057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09158430909882"/>
          <c:w val="0.188584802987588"/>
          <c:h val="0.6866417428202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Results'!$B$578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Results'!$C$578:$K$578</c:f>
              <c:numCache>
                <c:formatCode>#,##0</c:formatCode>
                <c:ptCount val="9"/>
                <c:pt idx="0">
                  <c:v>214.461853906156</c:v>
                </c:pt>
                <c:pt idx="1">
                  <c:v>147.610331320852</c:v>
                </c:pt>
                <c:pt idx="2">
                  <c:v>127.352132376009</c:v>
                </c:pt>
                <c:pt idx="3">
                  <c:v>126.314457672695</c:v>
                </c:pt>
                <c:pt idx="4">
                  <c:v>264.646771944368</c:v>
                </c:pt>
                <c:pt idx="5">
                  <c:v>322.260901537182</c:v>
                </c:pt>
                <c:pt idx="6">
                  <c:v>254.712599893451</c:v>
                </c:pt>
                <c:pt idx="7">
                  <c:v>234.52608285078</c:v>
                </c:pt>
                <c:pt idx="8">
                  <c:v>278.979868776285</c:v>
                </c:pt>
              </c:numCache>
            </c:numRef>
          </c:val>
        </c:ser>
        <c:ser>
          <c:idx val="1"/>
          <c:order val="1"/>
          <c:tx>
            <c:strRef>
              <c:f>'Global Results'!$B$579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Results'!$C$579:$K$579</c:f>
              <c:numCache>
                <c:formatCode>#,##0</c:formatCode>
                <c:ptCount val="9"/>
                <c:pt idx="0">
                  <c:v>3119.422366494043</c:v>
                </c:pt>
                <c:pt idx="1">
                  <c:v>2854.199830853758</c:v>
                </c:pt>
                <c:pt idx="2">
                  <c:v>3255.9671191164</c:v>
                </c:pt>
                <c:pt idx="3">
                  <c:v>2571.154824915778</c:v>
                </c:pt>
                <c:pt idx="4">
                  <c:v>2183.233079791082</c:v>
                </c:pt>
                <c:pt idx="5">
                  <c:v>1658.247278976854</c:v>
                </c:pt>
                <c:pt idx="6">
                  <c:v>1624.299798158837</c:v>
                </c:pt>
                <c:pt idx="7">
                  <c:v>1710.479553775232</c:v>
                </c:pt>
                <c:pt idx="8">
                  <c:v>1948.588824360497</c:v>
                </c:pt>
              </c:numCache>
            </c:numRef>
          </c:val>
        </c:ser>
        <c:ser>
          <c:idx val="2"/>
          <c:order val="2"/>
          <c:tx>
            <c:strRef>
              <c:f>'Global Results'!$B$580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Results'!$C$580:$K$580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Results'!$B$581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Results'!$C$581:$K$581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4"/>
          <c:tx>
            <c:strRef>
              <c:f>'Global Results'!$B$582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Results'!$C$582:$K$582</c:f>
              <c:numCache>
                <c:formatCode>#,##0</c:formatCode>
                <c:ptCount val="9"/>
                <c:pt idx="0">
                  <c:v>74.7465656814</c:v>
                </c:pt>
                <c:pt idx="1">
                  <c:v>49.8310437876</c:v>
                </c:pt>
                <c:pt idx="2">
                  <c:v>24.9155218938</c:v>
                </c:pt>
                <c:pt idx="3">
                  <c:v>15.529806057495</c:v>
                </c:pt>
                <c:pt idx="4">
                  <c:v>19.429717901066</c:v>
                </c:pt>
                <c:pt idx="5">
                  <c:v>77.111071210482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5"/>
          <c:tx>
            <c:strRef>
              <c:f>'Global Results'!$B$583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Results'!$C$583:$K$583</c:f>
              <c:numCache>
                <c:formatCode>#,##0</c:formatCode>
                <c:ptCount val="9"/>
                <c:pt idx="0">
                  <c:v>0.0</c:v>
                </c:pt>
                <c:pt idx="1">
                  <c:v>43.493399251801</c:v>
                </c:pt>
                <c:pt idx="2">
                  <c:v>0.0</c:v>
                </c:pt>
                <c:pt idx="3">
                  <c:v>0.0</c:v>
                </c:pt>
                <c:pt idx="4">
                  <c:v>112.338159761641</c:v>
                </c:pt>
                <c:pt idx="5">
                  <c:v>316.200969536766</c:v>
                </c:pt>
                <c:pt idx="6">
                  <c:v>323.718991765984</c:v>
                </c:pt>
                <c:pt idx="7">
                  <c:v>191.403660253938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'Global Results'!$B$584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Results'!$C$584:$K$584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7.747678212203</c:v>
                </c:pt>
                <c:pt idx="4">
                  <c:v>53.825944308463</c:v>
                </c:pt>
                <c:pt idx="5">
                  <c:v>109.672460464981</c:v>
                </c:pt>
                <c:pt idx="6">
                  <c:v>147.396709195476</c:v>
                </c:pt>
                <c:pt idx="7">
                  <c:v>163.202720131419</c:v>
                </c:pt>
                <c:pt idx="8">
                  <c:v>168.587065510966</c:v>
                </c:pt>
              </c:numCache>
            </c:numRef>
          </c:val>
        </c:ser>
        <c:ser>
          <c:idx val="7"/>
          <c:order val="7"/>
          <c:tx>
            <c:strRef>
              <c:f>'Global Results'!$B$585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Results'!$C$585:$K$585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508176"/>
        <c:axId val="-1765505344"/>
      </c:areaChart>
      <c:catAx>
        <c:axId val="-176550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05344"/>
        <c:crosses val="autoZero"/>
        <c:auto val="1"/>
        <c:lblAlgn val="ctr"/>
        <c:lblOffset val="100"/>
        <c:tickMarkSkip val="1"/>
        <c:noMultiLvlLbl val="0"/>
      </c:catAx>
      <c:valAx>
        <c:axId val="-17655053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793057637232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0817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20145099985399"/>
          <c:w val="0.188584802987588"/>
          <c:h val="0.6855338057990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Results'!$B$628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Results'!$C$628:$K$628</c:f>
              <c:numCache>
                <c:formatCode>#,##0</c:formatCode>
                <c:ptCount val="9"/>
                <c:pt idx="0">
                  <c:v>3835.677800090237</c:v>
                </c:pt>
                <c:pt idx="1">
                  <c:v>3501.098747877228</c:v>
                </c:pt>
                <c:pt idx="2">
                  <c:v>3326.043810483356</c:v>
                </c:pt>
                <c:pt idx="3">
                  <c:v>3159.741619959187</c:v>
                </c:pt>
                <c:pt idx="4">
                  <c:v>3044.690498829476</c:v>
                </c:pt>
                <c:pt idx="5">
                  <c:v>2843.76745796327</c:v>
                </c:pt>
                <c:pt idx="6">
                  <c:v>2779.094850500548</c:v>
                </c:pt>
                <c:pt idx="7">
                  <c:v>2559.390712166943</c:v>
                </c:pt>
                <c:pt idx="8">
                  <c:v>2522.476408711932</c:v>
                </c:pt>
              </c:numCache>
            </c:numRef>
          </c:val>
        </c:ser>
        <c:ser>
          <c:idx val="1"/>
          <c:order val="1"/>
          <c:tx>
            <c:strRef>
              <c:f>'Global Results'!$B$629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Results'!$C$629:$K$629</c:f>
              <c:numCache>
                <c:formatCode>#,##0</c:formatCode>
                <c:ptCount val="9"/>
                <c:pt idx="0">
                  <c:v>8454.719026837226</c:v>
                </c:pt>
                <c:pt idx="1">
                  <c:v>7944.606250720294</c:v>
                </c:pt>
                <c:pt idx="2">
                  <c:v>7837.169392969688</c:v>
                </c:pt>
                <c:pt idx="3">
                  <c:v>7326.858246385315</c:v>
                </c:pt>
                <c:pt idx="4">
                  <c:v>6984.374595615934</c:v>
                </c:pt>
                <c:pt idx="5">
                  <c:v>6887.50107422161</c:v>
                </c:pt>
                <c:pt idx="6">
                  <c:v>6921.048421405154</c:v>
                </c:pt>
                <c:pt idx="7">
                  <c:v>6701.153528659198</c:v>
                </c:pt>
                <c:pt idx="8">
                  <c:v>6455.394010832119</c:v>
                </c:pt>
              </c:numCache>
            </c:numRef>
          </c:val>
        </c:ser>
        <c:ser>
          <c:idx val="3"/>
          <c:order val="2"/>
          <c:tx>
            <c:strRef>
              <c:f>'Global Results'!$B$631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Results'!$C$631:$K$631</c:f>
              <c:numCache>
                <c:formatCode>#,##0</c:formatCode>
                <c:ptCount val="9"/>
                <c:pt idx="0">
                  <c:v>54.77728604400001</c:v>
                </c:pt>
                <c:pt idx="1">
                  <c:v>30.291839182332</c:v>
                </c:pt>
                <c:pt idx="2">
                  <c:v>5.806392320664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3"/>
          <c:tx>
            <c:strRef>
              <c:f>'Global Results'!$B$632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Results'!$C$632:$K$632</c:f>
              <c:numCache>
                <c:formatCode>#,##0</c:formatCode>
                <c:ptCount val="9"/>
                <c:pt idx="0">
                  <c:v>219.06112158</c:v>
                </c:pt>
                <c:pt idx="1">
                  <c:v>121.9883217369</c:v>
                </c:pt>
                <c:pt idx="2">
                  <c:v>32.181498547966</c:v>
                </c:pt>
                <c:pt idx="3">
                  <c:v>22.795782711661</c:v>
                </c:pt>
                <c:pt idx="4">
                  <c:v>26.695694555232</c:v>
                </c:pt>
                <c:pt idx="5">
                  <c:v>79.533063428537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4"/>
          <c:tx>
            <c:strRef>
              <c:f>'Global Results'!$B$633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Results'!$C$633:$K$633</c:f>
              <c:numCache>
                <c:formatCode>#,##0</c:formatCode>
                <c:ptCount val="9"/>
                <c:pt idx="0">
                  <c:v>124.718496486584</c:v>
                </c:pt>
                <c:pt idx="1">
                  <c:v>877.715327972498</c:v>
                </c:pt>
                <c:pt idx="2">
                  <c:v>1364.015968916303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1717.065865797032</c:v>
                </c:pt>
                <c:pt idx="6">
                  <c:v>1810.451455694471</c:v>
                </c:pt>
                <c:pt idx="7">
                  <c:v>1916.313398081702</c:v>
                </c:pt>
                <c:pt idx="8">
                  <c:v>1820.151626542717</c:v>
                </c:pt>
              </c:numCache>
            </c:numRef>
          </c:val>
        </c:ser>
        <c:ser>
          <c:idx val="6"/>
          <c:order val="5"/>
          <c:tx>
            <c:strRef>
              <c:f>'Global Results'!$B$634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Results'!$C$634:$K$634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7.747678212203</c:v>
                </c:pt>
                <c:pt idx="4">
                  <c:v>56.57175818005</c:v>
                </c:pt>
                <c:pt idx="5">
                  <c:v>112.418274336568</c:v>
                </c:pt>
                <c:pt idx="6">
                  <c:v>179.109996421494</c:v>
                </c:pt>
                <c:pt idx="7">
                  <c:v>389.738069442168</c:v>
                </c:pt>
                <c:pt idx="8">
                  <c:v>632.132453237992</c:v>
                </c:pt>
              </c:numCache>
            </c:numRef>
          </c:val>
        </c:ser>
        <c:ser>
          <c:idx val="7"/>
          <c:order val="6"/>
          <c:tx>
            <c:strRef>
              <c:f>'Global Results'!$B$635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Results'!$C$635:$K$635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885584"/>
        <c:axId val="-1801883264"/>
      </c:areaChart>
      <c:catAx>
        <c:axId val="-180188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83264"/>
        <c:crosses val="autoZero"/>
        <c:auto val="1"/>
        <c:lblAlgn val="ctr"/>
        <c:lblOffset val="100"/>
        <c:tickMarkSkip val="1"/>
        <c:noMultiLvlLbl val="0"/>
      </c:catAx>
      <c:valAx>
        <c:axId val="-18018832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1933880605349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85584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09544061751393"/>
          <c:w val="0.188584802987588"/>
          <c:h val="0.7844768293164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Results'!$B$861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Results'!$C$861:$K$861</c:f>
              <c:numCache>
                <c:formatCode>#,##0</c:formatCode>
                <c:ptCount val="9"/>
                <c:pt idx="0">
                  <c:v>83.894344776</c:v>
                </c:pt>
                <c:pt idx="1">
                  <c:v>86.129730087767</c:v>
                </c:pt>
                <c:pt idx="2">
                  <c:v>90.444706168911</c:v>
                </c:pt>
                <c:pt idx="3">
                  <c:v>88.117350028016</c:v>
                </c:pt>
                <c:pt idx="4">
                  <c:v>87.983106651806</c:v>
                </c:pt>
                <c:pt idx="5">
                  <c:v>90.112983240105</c:v>
                </c:pt>
                <c:pt idx="6">
                  <c:v>92.28699510066099</c:v>
                </c:pt>
                <c:pt idx="7">
                  <c:v>94.753165617734</c:v>
                </c:pt>
                <c:pt idx="8">
                  <c:v>97.613201841348</c:v>
                </c:pt>
              </c:numCache>
            </c:numRef>
          </c:val>
        </c:ser>
        <c:ser>
          <c:idx val="2"/>
          <c:order val="1"/>
          <c:tx>
            <c:strRef>
              <c:f>'Global Results'!$B$862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Results'!$C$862:$K$862</c:f>
              <c:numCache>
                <c:formatCode>#,##0</c:formatCode>
                <c:ptCount val="9"/>
                <c:pt idx="0">
                  <c:v>56.6327502</c:v>
                </c:pt>
                <c:pt idx="1">
                  <c:v>56.750583545424</c:v>
                </c:pt>
                <c:pt idx="2">
                  <c:v>50.687738435646</c:v>
                </c:pt>
                <c:pt idx="3">
                  <c:v>50.8045762432</c:v>
                </c:pt>
                <c:pt idx="4">
                  <c:v>45.340371349334</c:v>
                </c:pt>
                <c:pt idx="5">
                  <c:v>43.460368938073</c:v>
                </c:pt>
                <c:pt idx="6">
                  <c:v>42.230030166052</c:v>
                </c:pt>
                <c:pt idx="7">
                  <c:v>41.196549104285</c:v>
                </c:pt>
                <c:pt idx="8">
                  <c:v>40.48982190479899</c:v>
                </c:pt>
              </c:numCache>
            </c:numRef>
          </c:val>
        </c:ser>
        <c:ser>
          <c:idx val="3"/>
          <c:order val="2"/>
          <c:tx>
            <c:strRef>
              <c:f>'Global Results'!$B$863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Results'!$C$863:$K$863</c:f>
              <c:numCache>
                <c:formatCode>#,##0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4"/>
          <c:order val="3"/>
          <c:tx>
            <c:strRef>
              <c:f>'Global Results'!$B$864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Results'!$C$864:$K$864</c:f>
              <c:numCache>
                <c:formatCode>#,##0</c:formatCode>
                <c:ptCount val="9"/>
                <c:pt idx="0">
                  <c:v>153.202925052</c:v>
                </c:pt>
                <c:pt idx="1">
                  <c:v>147.339348198672</c:v>
                </c:pt>
                <c:pt idx="2">
                  <c:v>151.972755581459</c:v>
                </c:pt>
                <c:pt idx="3">
                  <c:v>161.649344054836</c:v>
                </c:pt>
                <c:pt idx="4">
                  <c:v>166.343587352714</c:v>
                </c:pt>
                <c:pt idx="5">
                  <c:v>174.410324789503</c:v>
                </c:pt>
                <c:pt idx="6">
                  <c:v>183.891762556212</c:v>
                </c:pt>
                <c:pt idx="7">
                  <c:v>195.162988705571</c:v>
                </c:pt>
                <c:pt idx="8">
                  <c:v>209.116893420113</c:v>
                </c:pt>
              </c:numCache>
            </c:numRef>
          </c:val>
        </c:ser>
        <c:ser>
          <c:idx val="5"/>
          <c:order val="4"/>
          <c:tx>
            <c:strRef>
              <c:f>'Global Results'!$B$865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Results'!$C$865:$K$865</c:f>
              <c:numCache>
                <c:formatCode>#,##0</c:formatCode>
                <c:ptCount val="9"/>
                <c:pt idx="0">
                  <c:v>12.379633192</c:v>
                </c:pt>
                <c:pt idx="1">
                  <c:v>12.706582970877</c:v>
                </c:pt>
                <c:pt idx="2">
                  <c:v>12.667702848936</c:v>
                </c:pt>
                <c:pt idx="3">
                  <c:v>13.063092758988</c:v>
                </c:pt>
                <c:pt idx="4">
                  <c:v>13.153927317265</c:v>
                </c:pt>
                <c:pt idx="5">
                  <c:v>13.533768476241</c:v>
                </c:pt>
                <c:pt idx="6">
                  <c:v>14.027124251002</c:v>
                </c:pt>
                <c:pt idx="7">
                  <c:v>14.640455073479</c:v>
                </c:pt>
                <c:pt idx="8">
                  <c:v>15.385036276647</c:v>
                </c:pt>
              </c:numCache>
            </c:numRef>
          </c:val>
        </c:ser>
        <c:ser>
          <c:idx val="7"/>
          <c:order val="5"/>
          <c:tx>
            <c:strRef>
              <c:f>'Global Results'!$B$866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Results'!$C$866:$K$866</c:f>
              <c:numCache>
                <c:formatCode>#,##0</c:formatCode>
                <c:ptCount val="9"/>
                <c:pt idx="0">
                  <c:v>561.6430363</c:v>
                </c:pt>
                <c:pt idx="1">
                  <c:v>587.156048448343</c:v>
                </c:pt>
                <c:pt idx="2">
                  <c:v>593.7808031634041</c:v>
                </c:pt>
                <c:pt idx="3">
                  <c:v>628.16071578175</c:v>
                </c:pt>
                <c:pt idx="4">
                  <c:v>646.171566267986</c:v>
                </c:pt>
                <c:pt idx="5">
                  <c:v>673.071653437884</c:v>
                </c:pt>
                <c:pt idx="6">
                  <c:v>702.386665653096</c:v>
                </c:pt>
                <c:pt idx="7">
                  <c:v>732.8432901087421</c:v>
                </c:pt>
                <c:pt idx="8">
                  <c:v>765.526170936201</c:v>
                </c:pt>
              </c:numCache>
            </c:numRef>
          </c:val>
        </c:ser>
        <c:ser>
          <c:idx val="6"/>
          <c:order val="6"/>
          <c:tx>
            <c:strRef>
              <c:f>'Global Results'!$B$867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Results'!$C$867:$K$867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Results'!$B$868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Results'!$C$868:$K$868</c:f>
              <c:numCache>
                <c:formatCode>#,##0</c:formatCode>
                <c:ptCount val="9"/>
                <c:pt idx="0">
                  <c:v>2.93942324</c:v>
                </c:pt>
                <c:pt idx="1">
                  <c:v>3.014246874525</c:v>
                </c:pt>
                <c:pt idx="2">
                  <c:v>2.813117421802</c:v>
                </c:pt>
                <c:pt idx="3">
                  <c:v>2.919220331013</c:v>
                </c:pt>
                <c:pt idx="4">
                  <c:v>2.918978772161</c:v>
                </c:pt>
                <c:pt idx="5">
                  <c:v>2.983970941692</c:v>
                </c:pt>
                <c:pt idx="6">
                  <c:v>3.064630136614</c:v>
                </c:pt>
                <c:pt idx="7">
                  <c:v>3.157022171483</c:v>
                </c:pt>
                <c:pt idx="8">
                  <c:v>3.265245623643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981728"/>
        <c:axId val="-1801979168"/>
      </c:areaChart>
      <c:catAx>
        <c:axId val="-18019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979168"/>
        <c:crosses val="autoZero"/>
        <c:auto val="1"/>
        <c:lblAlgn val="ctr"/>
        <c:lblOffset val="100"/>
        <c:noMultiLvlLbl val="0"/>
      </c:catAx>
      <c:valAx>
        <c:axId val="-18019791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98172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567913117422"/>
          <c:y val="0.130285869150505"/>
          <c:w val="0.151600571110828"/>
          <c:h val="0.6021319898577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Results'!$C$922:$K$922</c:f>
              <c:numCache>
                <c:formatCode>#,##0</c:formatCode>
                <c:ptCount val="9"/>
                <c:pt idx="0">
                  <c:v>329.59048160988</c:v>
                </c:pt>
                <c:pt idx="1">
                  <c:v>577.927416515901</c:v>
                </c:pt>
                <c:pt idx="2">
                  <c:v>900.3217614457031</c:v>
                </c:pt>
                <c:pt idx="3">
                  <c:v>982.416700868637</c:v>
                </c:pt>
                <c:pt idx="4">
                  <c:v>1008.012991092994</c:v>
                </c:pt>
                <c:pt idx="5">
                  <c:v>953.859884966534</c:v>
                </c:pt>
                <c:pt idx="6">
                  <c:v>926.537695407103</c:v>
                </c:pt>
                <c:pt idx="7">
                  <c:v>726.785563861244</c:v>
                </c:pt>
                <c:pt idx="8">
                  <c:v>502.919189075156</c:v>
                </c:pt>
              </c:numCache>
            </c:numRef>
          </c:val>
        </c:ser>
        <c:ser>
          <c:idx val="1"/>
          <c:order val="1"/>
          <c:tx>
            <c:strRef>
              <c:f>'Global Results'!$B$923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Results'!$C$923:$K$923</c:f>
              <c:numCache>
                <c:formatCode>#,##0</c:formatCode>
                <c:ptCount val="9"/>
                <c:pt idx="0">
                  <c:v>821.096221764616</c:v>
                </c:pt>
                <c:pt idx="1">
                  <c:v>462.24082350476</c:v>
                </c:pt>
                <c:pt idx="2">
                  <c:v>527.872349272293</c:v>
                </c:pt>
                <c:pt idx="3">
                  <c:v>496.994824564339</c:v>
                </c:pt>
                <c:pt idx="4">
                  <c:v>510.030597201814</c:v>
                </c:pt>
                <c:pt idx="5">
                  <c:v>683.6615528657931</c:v>
                </c:pt>
                <c:pt idx="6">
                  <c:v>745.657085686606</c:v>
                </c:pt>
                <c:pt idx="7">
                  <c:v>903.5582131273311</c:v>
                </c:pt>
                <c:pt idx="8">
                  <c:v>992.858775055829</c:v>
                </c:pt>
              </c:numCache>
            </c:numRef>
          </c:val>
        </c:ser>
        <c:ser>
          <c:idx val="2"/>
          <c:order val="2"/>
          <c:tx>
            <c:strRef>
              <c:f>'Global Results'!$B$924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Results'!$C$924:$K$924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Results'!$B$925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Results'!$C$925:$K$925</c:f>
              <c:numCache>
                <c:formatCode>#,##0</c:formatCode>
                <c:ptCount val="9"/>
                <c:pt idx="0">
                  <c:v>201.398307578273</c:v>
                </c:pt>
                <c:pt idx="1">
                  <c:v>588.301928607343</c:v>
                </c:pt>
                <c:pt idx="2">
                  <c:v>708.562271384732</c:v>
                </c:pt>
                <c:pt idx="3">
                  <c:v>767.423453660942</c:v>
                </c:pt>
                <c:pt idx="4">
                  <c:v>935.6071538654909</c:v>
                </c:pt>
                <c:pt idx="5">
                  <c:v>1005.837372159621</c:v>
                </c:pt>
                <c:pt idx="6">
                  <c:v>1093.841846867653</c:v>
                </c:pt>
                <c:pt idx="7">
                  <c:v>1257.668496548832</c:v>
                </c:pt>
                <c:pt idx="8">
                  <c:v>1505.78376816432</c:v>
                </c:pt>
              </c:numCache>
            </c:numRef>
          </c:val>
        </c:ser>
        <c:ser>
          <c:idx val="4"/>
          <c:order val="4"/>
          <c:tx>
            <c:strRef>
              <c:f>'Global Results'!$B$926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Results'!$C$926:$K$926</c:f>
              <c:numCache>
                <c:formatCode>#,##0</c:formatCode>
                <c:ptCount val="9"/>
                <c:pt idx="0">
                  <c:v>866.998910629042</c:v>
                </c:pt>
                <c:pt idx="1">
                  <c:v>681.956988688803</c:v>
                </c:pt>
                <c:pt idx="2">
                  <c:v>331.961690660566</c:v>
                </c:pt>
                <c:pt idx="3">
                  <c:v>255.787973348428</c:v>
                </c:pt>
                <c:pt idx="4">
                  <c:v>143.619854512218</c:v>
                </c:pt>
                <c:pt idx="5">
                  <c:v>46.86545970375801</c:v>
                </c:pt>
                <c:pt idx="6">
                  <c:v>26.310873946313</c:v>
                </c:pt>
                <c:pt idx="7">
                  <c:v>14.299641575284</c:v>
                </c:pt>
                <c:pt idx="8">
                  <c:v>16.176058933411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015536"/>
        <c:axId val="-1802024448"/>
      </c:areaChart>
      <c:catAx>
        <c:axId val="-180201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24448"/>
        <c:crosses val="autoZero"/>
        <c:auto val="1"/>
        <c:lblAlgn val="ctr"/>
        <c:lblOffset val="100"/>
        <c:noMultiLvlLbl val="0"/>
      </c:catAx>
      <c:valAx>
        <c:axId val="-18020244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1553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833163265906"/>
          <c:y val="0.314497467608837"/>
          <c:w val="0.103588835443887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Results'!$C$870:$K$870</c:f>
              <c:numCache>
                <c:formatCode>#,##0</c:formatCode>
                <c:ptCount val="9"/>
                <c:pt idx="0">
                  <c:v>88.778121372</c:v>
                </c:pt>
                <c:pt idx="1">
                  <c:v>59.7499511952</c:v>
                </c:pt>
                <c:pt idx="2">
                  <c:v>98.7998091372</c:v>
                </c:pt>
                <c:pt idx="3">
                  <c:v>78.6520577295</c:v>
                </c:pt>
                <c:pt idx="4">
                  <c:v>73.31591602476</c:v>
                </c:pt>
                <c:pt idx="5">
                  <c:v>73.454091059232</c:v>
                </c:pt>
                <c:pt idx="6">
                  <c:v>69.517814954588</c:v>
                </c:pt>
                <c:pt idx="7">
                  <c:v>68.918409260547</c:v>
                </c:pt>
                <c:pt idx="8">
                  <c:v>66.04237471400701</c:v>
                </c:pt>
              </c:numCache>
            </c:numRef>
          </c:val>
        </c:ser>
        <c:ser>
          <c:idx val="2"/>
          <c:order val="1"/>
          <c:tx>
            <c:strRef>
              <c:f>'Global Results'!$B$871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Results'!$C$871:$K$871</c:f>
              <c:numCache>
                <c:formatCode>#,##0</c:formatCode>
                <c:ptCount val="9"/>
                <c:pt idx="0">
                  <c:v>66.559946076</c:v>
                </c:pt>
                <c:pt idx="1">
                  <c:v>92.22226098260199</c:v>
                </c:pt>
                <c:pt idx="2">
                  <c:v>215.605866779383</c:v>
                </c:pt>
                <c:pt idx="3">
                  <c:v>143.324857769132</c:v>
                </c:pt>
                <c:pt idx="4">
                  <c:v>186.535682052328</c:v>
                </c:pt>
                <c:pt idx="5">
                  <c:v>175.040628434939</c:v>
                </c:pt>
                <c:pt idx="6">
                  <c:v>156.201524078571</c:v>
                </c:pt>
                <c:pt idx="7">
                  <c:v>122.576488741071</c:v>
                </c:pt>
                <c:pt idx="8">
                  <c:v>112.318562062518</c:v>
                </c:pt>
              </c:numCache>
            </c:numRef>
          </c:val>
        </c:ser>
        <c:ser>
          <c:idx val="3"/>
          <c:order val="2"/>
          <c:tx>
            <c:strRef>
              <c:f>'Global Results'!$B$872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Results'!$C$872:$K$872</c:f>
              <c:numCache>
                <c:formatCode>#,##0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4"/>
          <c:order val="3"/>
          <c:tx>
            <c:strRef>
              <c:f>'Global Results'!$B$873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Results'!$C$873:$K$873</c:f>
              <c:numCache>
                <c:formatCode>#,##0</c:formatCode>
                <c:ptCount val="9"/>
                <c:pt idx="0">
                  <c:v>1958.98857232323</c:v>
                </c:pt>
                <c:pt idx="1">
                  <c:v>1159.569714724014</c:v>
                </c:pt>
                <c:pt idx="2">
                  <c:v>1586.192612532616</c:v>
                </c:pt>
                <c:pt idx="3">
                  <c:v>1556.75072893484</c:v>
                </c:pt>
                <c:pt idx="4">
                  <c:v>1460.92370952909</c:v>
                </c:pt>
                <c:pt idx="5">
                  <c:v>1409.230707995276</c:v>
                </c:pt>
                <c:pt idx="6">
                  <c:v>1426.713258919838</c:v>
                </c:pt>
                <c:pt idx="7">
                  <c:v>1609.607189261503</c:v>
                </c:pt>
                <c:pt idx="8">
                  <c:v>1684.782716706176</c:v>
                </c:pt>
              </c:numCache>
            </c:numRef>
          </c:val>
        </c:ser>
        <c:ser>
          <c:idx val="5"/>
          <c:order val="4"/>
          <c:tx>
            <c:strRef>
              <c:f>'Global Results'!$B$874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Results'!$C$874:$K$874</c:f>
              <c:numCache>
                <c:formatCode>#,##0</c:formatCode>
                <c:ptCount val="9"/>
                <c:pt idx="0">
                  <c:v>421.98296652</c:v>
                </c:pt>
                <c:pt idx="1">
                  <c:v>810.872893358693</c:v>
                </c:pt>
                <c:pt idx="2">
                  <c:v>1022.688018902264</c:v>
                </c:pt>
                <c:pt idx="3">
                  <c:v>1035.608381042285</c:v>
                </c:pt>
                <c:pt idx="4">
                  <c:v>955.224671462962</c:v>
                </c:pt>
                <c:pt idx="5">
                  <c:v>878.0472701596891</c:v>
                </c:pt>
                <c:pt idx="6">
                  <c:v>889.211038220529</c:v>
                </c:pt>
                <c:pt idx="7">
                  <c:v>913.954008833698</c:v>
                </c:pt>
                <c:pt idx="8">
                  <c:v>951.41297595218</c:v>
                </c:pt>
              </c:numCache>
            </c:numRef>
          </c:val>
        </c:ser>
        <c:ser>
          <c:idx val="7"/>
          <c:order val="5"/>
          <c:tx>
            <c:strRef>
              <c:f>'Global Results'!$B$875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Results'!$C$875:$K$875</c:f>
              <c:numCache>
                <c:formatCode>#,##0</c:formatCode>
                <c:ptCount val="9"/>
                <c:pt idx="0">
                  <c:v>834.081419872</c:v>
                </c:pt>
                <c:pt idx="1">
                  <c:v>435.545202359315</c:v>
                </c:pt>
                <c:pt idx="2">
                  <c:v>725.292111478267</c:v>
                </c:pt>
                <c:pt idx="3">
                  <c:v>688.99767257102</c:v>
                </c:pt>
                <c:pt idx="4">
                  <c:v>653.4008555457601</c:v>
                </c:pt>
                <c:pt idx="5">
                  <c:v>607.3718496885901</c:v>
                </c:pt>
                <c:pt idx="6">
                  <c:v>565.462785071047</c:v>
                </c:pt>
                <c:pt idx="7">
                  <c:v>522.2975958459569</c:v>
                </c:pt>
                <c:pt idx="8">
                  <c:v>481.8153677472459</c:v>
                </c:pt>
              </c:numCache>
            </c:numRef>
          </c:val>
        </c:ser>
        <c:ser>
          <c:idx val="6"/>
          <c:order val="6"/>
          <c:tx>
            <c:strRef>
              <c:f>'Global Results'!$B$876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Results'!$C$876:$K$876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Results'!$B$877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Results'!$C$877:$K$877</c:f>
              <c:numCache>
                <c:formatCode>#,##0</c:formatCode>
                <c:ptCount val="9"/>
                <c:pt idx="0">
                  <c:v>19.260304048</c:v>
                </c:pt>
                <c:pt idx="1">
                  <c:v>10.4150045868</c:v>
                </c:pt>
                <c:pt idx="2">
                  <c:v>9.99792264</c:v>
                </c:pt>
                <c:pt idx="3">
                  <c:v>9.495494191799998</c:v>
                </c:pt>
                <c:pt idx="4">
                  <c:v>8.995731339599998</c:v>
                </c:pt>
                <c:pt idx="5">
                  <c:v>8.321051489130001</c:v>
                </c:pt>
                <c:pt idx="6">
                  <c:v>7.64637163866</c:v>
                </c:pt>
                <c:pt idx="7">
                  <c:v>6.97169178819</c:v>
                </c:pt>
                <c:pt idx="8">
                  <c:v>6.29701193772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143232"/>
        <c:axId val="-1802140400"/>
      </c:areaChart>
      <c:catAx>
        <c:axId val="-18021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140400"/>
        <c:crosses val="autoZero"/>
        <c:auto val="1"/>
        <c:lblAlgn val="ctr"/>
        <c:lblOffset val="100"/>
        <c:noMultiLvlLbl val="0"/>
      </c:catAx>
      <c:valAx>
        <c:axId val="-18021404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14323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8165257715074"/>
          <c:y val="0.130746138219404"/>
          <c:w val="0.154055191172959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Results'!$B$879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Results'!$C$879:$K$879</c:f>
              <c:numCache>
                <c:formatCode>#,##0</c:formatCode>
                <c:ptCount val="9"/>
                <c:pt idx="0">
                  <c:v>1569.378688488</c:v>
                </c:pt>
                <c:pt idx="1">
                  <c:v>2694.05584730907</c:v>
                </c:pt>
                <c:pt idx="2">
                  <c:v>4116.088881270345</c:v>
                </c:pt>
                <c:pt idx="3">
                  <c:v>3352.630069626649</c:v>
                </c:pt>
                <c:pt idx="4">
                  <c:v>3505.969605023175</c:v>
                </c:pt>
                <c:pt idx="5">
                  <c:v>2842.61949210718</c:v>
                </c:pt>
                <c:pt idx="6">
                  <c:v>2348.235276994873</c:v>
                </c:pt>
                <c:pt idx="7">
                  <c:v>1694.892662933222</c:v>
                </c:pt>
                <c:pt idx="8">
                  <c:v>1602.83606624944</c:v>
                </c:pt>
              </c:numCache>
            </c:numRef>
          </c:val>
        </c:ser>
        <c:ser>
          <c:idx val="2"/>
          <c:order val="1"/>
          <c:tx>
            <c:strRef>
              <c:f>'Global Results'!$B$880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Results'!$C$880:$K$880</c:f>
              <c:numCache>
                <c:formatCode>#,##0</c:formatCode>
                <c:ptCount val="9"/>
                <c:pt idx="0">
                  <c:v>462.041096616</c:v>
                </c:pt>
                <c:pt idx="1">
                  <c:v>333.218627132999</c:v>
                </c:pt>
                <c:pt idx="2">
                  <c:v>220.647222115602</c:v>
                </c:pt>
                <c:pt idx="3">
                  <c:v>320.624009038611</c:v>
                </c:pt>
                <c:pt idx="4">
                  <c:v>317.224051251542</c:v>
                </c:pt>
                <c:pt idx="5">
                  <c:v>298.079268193845</c:v>
                </c:pt>
                <c:pt idx="6">
                  <c:v>271.607281860211</c:v>
                </c:pt>
                <c:pt idx="7">
                  <c:v>258.960799762434</c:v>
                </c:pt>
                <c:pt idx="8">
                  <c:v>234.592155637819</c:v>
                </c:pt>
              </c:numCache>
            </c:numRef>
          </c:val>
        </c:ser>
        <c:ser>
          <c:idx val="3"/>
          <c:order val="2"/>
          <c:tx>
            <c:strRef>
              <c:f>'Global Results'!$B$881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Results'!$C$881:$K$881</c:f>
              <c:numCache>
                <c:formatCode>#,##0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3"/>
          <c:tx>
            <c:strRef>
              <c:f>'Global Results'!$B$882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Results'!$C$882:$K$882</c:f>
              <c:numCache>
                <c:formatCode>#,##0</c:formatCode>
                <c:ptCount val="9"/>
                <c:pt idx="0">
                  <c:v>5008.9179546</c:v>
                </c:pt>
                <c:pt idx="1">
                  <c:v>3649.869762410136</c:v>
                </c:pt>
                <c:pt idx="2">
                  <c:v>4166.503428353494</c:v>
                </c:pt>
                <c:pt idx="3">
                  <c:v>4735.899197295846</c:v>
                </c:pt>
                <c:pt idx="4">
                  <c:v>5475.275095350472</c:v>
                </c:pt>
                <c:pt idx="5">
                  <c:v>5722.779119805442</c:v>
                </c:pt>
                <c:pt idx="6">
                  <c:v>5793.05125521798</c:v>
                </c:pt>
                <c:pt idx="7">
                  <c:v>5361.374799811555</c:v>
                </c:pt>
                <c:pt idx="8">
                  <c:v>5088.502080467682</c:v>
                </c:pt>
              </c:numCache>
            </c:numRef>
          </c:val>
        </c:ser>
        <c:ser>
          <c:idx val="5"/>
          <c:order val="4"/>
          <c:tx>
            <c:strRef>
              <c:f>'Global Results'!$B$883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Results'!$C$883:$K$883</c:f>
              <c:numCache>
                <c:formatCode>#,##0</c:formatCode>
                <c:ptCount val="9"/>
                <c:pt idx="0">
                  <c:v>944.1724692959999</c:v>
                </c:pt>
                <c:pt idx="1">
                  <c:v>221.286960531</c:v>
                </c:pt>
                <c:pt idx="2">
                  <c:v>8.002461114</c:v>
                </c:pt>
                <c:pt idx="3">
                  <c:v>4.001230557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6.595311112164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'Global Results'!$B$884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Results'!$C$884:$K$884</c:f>
              <c:numCache>
                <c:formatCode>#,##0</c:formatCode>
                <c:ptCount val="9"/>
                <c:pt idx="0">
                  <c:v>1803.544235352</c:v>
                </c:pt>
                <c:pt idx="1">
                  <c:v>450.7497513535799</c:v>
                </c:pt>
                <c:pt idx="2">
                  <c:v>268.673438468409</c:v>
                </c:pt>
                <c:pt idx="3">
                  <c:v>388.555421119602</c:v>
                </c:pt>
                <c:pt idx="4">
                  <c:v>392.555595109366</c:v>
                </c:pt>
                <c:pt idx="5">
                  <c:v>393.755294134445</c:v>
                </c:pt>
                <c:pt idx="6">
                  <c:v>421.889768068811</c:v>
                </c:pt>
                <c:pt idx="7">
                  <c:v>923.528570895627</c:v>
                </c:pt>
                <c:pt idx="8">
                  <c:v>958.461712040833</c:v>
                </c:pt>
              </c:numCache>
            </c:numRef>
          </c:val>
        </c:ser>
        <c:ser>
          <c:idx val="6"/>
          <c:order val="6"/>
          <c:tx>
            <c:strRef>
              <c:f>'Global Results'!$B$885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Results'!$C$885:$K$885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Results'!$B$886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Results'!$C$886:$K$886</c:f>
              <c:numCache>
                <c:formatCode>#,##0</c:formatCode>
                <c:ptCount val="9"/>
                <c:pt idx="0">
                  <c:v>72.15361973280001</c:v>
                </c:pt>
                <c:pt idx="1">
                  <c:v>25.218800479297</c:v>
                </c:pt>
                <c:pt idx="2">
                  <c:v>5.653554947206</c:v>
                </c:pt>
                <c:pt idx="3">
                  <c:v>6.098154357894</c:v>
                </c:pt>
                <c:pt idx="4">
                  <c:v>6.098154357894</c:v>
                </c:pt>
                <c:pt idx="5">
                  <c:v>6.317327412844999</c:v>
                </c:pt>
                <c:pt idx="6">
                  <c:v>6.511435123319999</c:v>
                </c:pt>
                <c:pt idx="7">
                  <c:v>6.72642334566</c:v>
                </c:pt>
                <c:pt idx="8">
                  <c:v>7.034704839193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095136"/>
        <c:axId val="-1802092304"/>
      </c:areaChart>
      <c:catAx>
        <c:axId val="-18020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92304"/>
        <c:crosses val="autoZero"/>
        <c:auto val="1"/>
        <c:lblAlgn val="ctr"/>
        <c:lblOffset val="100"/>
        <c:noMultiLvlLbl val="0"/>
      </c:catAx>
      <c:valAx>
        <c:axId val="-18020923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95136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5780623866218"/>
          <c:y val="0.130746138219404"/>
          <c:w val="0.153850920614135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Results'!$B$371</c:f>
              <c:strCache>
                <c:ptCount val="1"/>
                <c:pt idx="0">
                  <c:v>Carbon price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'Global Results'!$C$370:$K$370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xVal>
          <c:yVal>
            <c:numRef>
              <c:f>'Global Results'!$C$371:$K$371</c:f>
              <c:numCache>
                <c:formatCode>0.0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151.238428368</c:v>
                </c:pt>
                <c:pt idx="3">
                  <c:v>134.304595427</c:v>
                </c:pt>
                <c:pt idx="4">
                  <c:v>124.6912333058889</c:v>
                </c:pt>
                <c:pt idx="5">
                  <c:v>146.665210057</c:v>
                </c:pt>
                <c:pt idx="6">
                  <c:v>141.889139591</c:v>
                </c:pt>
                <c:pt idx="7">
                  <c:v>148.8855794186667</c:v>
                </c:pt>
                <c:pt idx="8">
                  <c:v>125.9145138083333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656016"/>
        <c:axId val="-1765655488"/>
      </c:scatterChart>
      <c:valAx>
        <c:axId val="-176565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655488"/>
        <c:crosses val="autoZero"/>
        <c:crossBetween val="midCat"/>
      </c:valAx>
      <c:valAx>
        <c:axId val="-1765655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6560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'Global Results'!$B$1157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Results'!$D$1157:$K$1157</c:f>
              <c:numCache>
                <c:formatCode>General</c:formatCode>
                <c:ptCount val="8"/>
                <c:pt idx="0">
                  <c:v>51738.2960762189</c:v>
                </c:pt>
                <c:pt idx="1">
                  <c:v>98514.3817545799</c:v>
                </c:pt>
                <c:pt idx="2">
                  <c:v>113466.526434176</c:v>
                </c:pt>
                <c:pt idx="3">
                  <c:v>121425.896541858</c:v>
                </c:pt>
                <c:pt idx="4">
                  <c:v>128691.784310083</c:v>
                </c:pt>
                <c:pt idx="5">
                  <c:v>131906.834018635</c:v>
                </c:pt>
                <c:pt idx="6">
                  <c:v>144801.804608493</c:v>
                </c:pt>
                <c:pt idx="7">
                  <c:v>155591.074051226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Results'!$B$1158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Results'!$D$1158:$K$1158</c:f>
              <c:numCache>
                <c:formatCode>General</c:formatCode>
                <c:ptCount val="8"/>
                <c:pt idx="0">
                  <c:v>176629.795559593</c:v>
                </c:pt>
                <c:pt idx="1">
                  <c:v>259684.262311301</c:v>
                </c:pt>
                <c:pt idx="2">
                  <c:v>284555.084409983</c:v>
                </c:pt>
                <c:pt idx="3">
                  <c:v>305070.592852537</c:v>
                </c:pt>
                <c:pt idx="4">
                  <c:v>314892.002589173</c:v>
                </c:pt>
                <c:pt idx="5">
                  <c:v>320637.718172259</c:v>
                </c:pt>
                <c:pt idx="6">
                  <c:v>333075.359903155</c:v>
                </c:pt>
                <c:pt idx="7">
                  <c:v>343441.891592581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Results'!$B$1159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Results'!$D$1159:$K$1159</c:f>
              <c:numCache>
                <c:formatCode>General</c:formatCode>
                <c:ptCount val="8"/>
                <c:pt idx="0">
                  <c:v>83713.28884503851</c:v>
                </c:pt>
                <c:pt idx="1">
                  <c:v>172223.930793274</c:v>
                </c:pt>
                <c:pt idx="2">
                  <c:v>193494.118129523</c:v>
                </c:pt>
                <c:pt idx="3">
                  <c:v>199596.650175046</c:v>
                </c:pt>
                <c:pt idx="4">
                  <c:v>222909.006607522</c:v>
                </c:pt>
                <c:pt idx="5">
                  <c:v>217077.760213898</c:v>
                </c:pt>
                <c:pt idx="6">
                  <c:v>228762.228280058</c:v>
                </c:pt>
                <c:pt idx="7">
                  <c:v>233153.371891634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Results'!$B$1160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Results'!$D$1160:$K$1160</c:f>
              <c:numCache>
                <c:formatCode>General</c:formatCode>
                <c:ptCount val="8"/>
                <c:pt idx="0">
                  <c:v>53669.8531428925</c:v>
                </c:pt>
                <c:pt idx="1">
                  <c:v>108297.441949926</c:v>
                </c:pt>
                <c:pt idx="2">
                  <c:v>123161.306457915</c:v>
                </c:pt>
                <c:pt idx="3">
                  <c:v>128470.757472262</c:v>
                </c:pt>
                <c:pt idx="4">
                  <c:v>139528.859787676</c:v>
                </c:pt>
                <c:pt idx="5">
                  <c:v>139748.174586214</c:v>
                </c:pt>
                <c:pt idx="6">
                  <c:v>147896.080640782</c:v>
                </c:pt>
                <c:pt idx="7">
                  <c:v>155342.931203212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Results'!$B$1161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Results'!$D$1161:$K$1161</c:f>
              <c:numCache>
                <c:formatCode>General</c:formatCode>
                <c:ptCount val="8"/>
                <c:pt idx="0">
                  <c:v>110747.058348853</c:v>
                </c:pt>
                <c:pt idx="1">
                  <c:v>177003.396722196</c:v>
                </c:pt>
                <c:pt idx="2">
                  <c:v>199349.245205087</c:v>
                </c:pt>
                <c:pt idx="3">
                  <c:v>220879.853868717</c:v>
                </c:pt>
                <c:pt idx="4">
                  <c:v>235495.244198492</c:v>
                </c:pt>
                <c:pt idx="5">
                  <c:v>252690.994978495</c:v>
                </c:pt>
                <c:pt idx="6">
                  <c:v>274974.845442709</c:v>
                </c:pt>
                <c:pt idx="7">
                  <c:v>300606.124709611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Results'!$B$1162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Results'!$D$1162:$K$1162</c:f>
              <c:numCache>
                <c:formatCode>General</c:formatCode>
                <c:ptCount val="8"/>
                <c:pt idx="0">
                  <c:v>112960.779666638</c:v>
                </c:pt>
                <c:pt idx="1">
                  <c:v>173703.41933243</c:v>
                </c:pt>
                <c:pt idx="2">
                  <c:v>197449.48434165</c:v>
                </c:pt>
                <c:pt idx="3">
                  <c:v>213995.717564238</c:v>
                </c:pt>
                <c:pt idx="4">
                  <c:v>229270.315124818</c:v>
                </c:pt>
                <c:pt idx="5">
                  <c:v>236855.322473564</c:v>
                </c:pt>
                <c:pt idx="6">
                  <c:v>243931.941811806</c:v>
                </c:pt>
                <c:pt idx="7">
                  <c:v>259325.930946759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Results'!$B$1163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Results'!$D$1163:$K$1163</c:f>
              <c:numCache>
                <c:formatCode>General</c:formatCode>
                <c:ptCount val="8"/>
                <c:pt idx="0">
                  <c:v>65701.7162389412</c:v>
                </c:pt>
                <c:pt idx="1">
                  <c:v>114185.743026148</c:v>
                </c:pt>
                <c:pt idx="2">
                  <c:v>138505.559470651</c:v>
                </c:pt>
                <c:pt idx="3">
                  <c:v>158497.948255423</c:v>
                </c:pt>
                <c:pt idx="4">
                  <c:v>174559.50560188</c:v>
                </c:pt>
                <c:pt idx="5">
                  <c:v>186350.317712327</c:v>
                </c:pt>
                <c:pt idx="6">
                  <c:v>193639.215669077</c:v>
                </c:pt>
                <c:pt idx="7">
                  <c:v>211014.632328792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Results'!$B$1164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Results'!$D$1164:$K$1164</c:f>
              <c:numCache>
                <c:formatCode>General</c:formatCode>
                <c:ptCount val="8"/>
                <c:pt idx="0">
                  <c:v>75078.64207929259</c:v>
                </c:pt>
                <c:pt idx="1">
                  <c:v>105424.94483196</c:v>
                </c:pt>
                <c:pt idx="2">
                  <c:v>117071.006322321</c:v>
                </c:pt>
                <c:pt idx="3">
                  <c:v>120351.570752958</c:v>
                </c:pt>
                <c:pt idx="4">
                  <c:v>127304.226802558</c:v>
                </c:pt>
                <c:pt idx="5">
                  <c:v>124801.643250307</c:v>
                </c:pt>
                <c:pt idx="6">
                  <c:v>130788.484990128</c:v>
                </c:pt>
                <c:pt idx="7">
                  <c:v>138180.207618884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Results'!$B$1165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Results'!$D$1165:$K$1165</c:f>
              <c:numCache>
                <c:formatCode>General</c:formatCode>
                <c:ptCount val="8"/>
                <c:pt idx="0">
                  <c:v>81192.0197916499</c:v>
                </c:pt>
                <c:pt idx="1">
                  <c:v>157504.300595562</c:v>
                </c:pt>
                <c:pt idx="2">
                  <c:v>210848.515163529</c:v>
                </c:pt>
                <c:pt idx="3">
                  <c:v>247991.499269157</c:v>
                </c:pt>
                <c:pt idx="4">
                  <c:v>271729.859489582</c:v>
                </c:pt>
                <c:pt idx="5">
                  <c:v>285779.059368355</c:v>
                </c:pt>
                <c:pt idx="6">
                  <c:v>310018.139020159</c:v>
                </c:pt>
                <c:pt idx="7">
                  <c:v>330009.64102673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5600544"/>
        <c:axId val="-1765598224"/>
      </c:lineChart>
      <c:catAx>
        <c:axId val="-176560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98224"/>
        <c:crosses val="autoZero"/>
        <c:auto val="1"/>
        <c:lblAlgn val="ctr"/>
        <c:lblOffset val="100"/>
        <c:noMultiLvlLbl val="0"/>
      </c:catAx>
      <c:valAx>
        <c:axId val="-1765598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6005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095013211665"/>
          <c:y val="0.217599494522451"/>
          <c:w val="0.0970903595825526"/>
          <c:h val="0.55094340102492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'Global Results'!$B$150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Results'!$C$150:$K$150</c:f>
              <c:numCache>
                <c:formatCode>0</c:formatCode>
                <c:ptCount val="9"/>
                <c:pt idx="0">
                  <c:v>10836.00116891502</c:v>
                </c:pt>
                <c:pt idx="1">
                  <c:v>9359.964992335797</c:v>
                </c:pt>
                <c:pt idx="2">
                  <c:v>9516.500687629312</c:v>
                </c:pt>
                <c:pt idx="3">
                  <c:v>8979.94396719059</c:v>
                </c:pt>
                <c:pt idx="4">
                  <c:v>9127.625372764745</c:v>
                </c:pt>
                <c:pt idx="5">
                  <c:v>8667.241210538897</c:v>
                </c:pt>
                <c:pt idx="6">
                  <c:v>8439.088493082629</c:v>
                </c:pt>
                <c:pt idx="7">
                  <c:v>7786.963686351404</c:v>
                </c:pt>
                <c:pt idx="8">
                  <c:v>7433.418902939879</c:v>
                </c:pt>
              </c:numCache>
            </c:numRef>
          </c:val>
        </c:ser>
        <c:ser>
          <c:idx val="13"/>
          <c:order val="1"/>
          <c:tx>
            <c:strRef>
              <c:f>'Global Results'!$B$151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Results'!$C$151:$K$151</c:f>
              <c:numCache>
                <c:formatCode>0</c:formatCode>
                <c:ptCount val="9"/>
                <c:pt idx="0">
                  <c:v>15184.58046628302</c:v>
                </c:pt>
                <c:pt idx="1">
                  <c:v>13474.48969584526</c:v>
                </c:pt>
                <c:pt idx="2">
                  <c:v>14812.38528063268</c:v>
                </c:pt>
                <c:pt idx="3">
                  <c:v>15306.45229815587</c:v>
                </c:pt>
                <c:pt idx="4">
                  <c:v>14652.71865803056</c:v>
                </c:pt>
                <c:pt idx="5">
                  <c:v>15153.13980487218</c:v>
                </c:pt>
                <c:pt idx="6">
                  <c:v>13967.50747919721</c:v>
                </c:pt>
                <c:pt idx="7">
                  <c:v>13563.88595340276</c:v>
                </c:pt>
                <c:pt idx="8">
                  <c:v>12631.54031701905</c:v>
                </c:pt>
              </c:numCache>
            </c:numRef>
          </c:val>
        </c:ser>
        <c:ser>
          <c:idx val="12"/>
          <c:order val="2"/>
          <c:tx>
            <c:strRef>
              <c:f>'Global Results'!$B$153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Results'!$C$153:$K$153</c:f>
              <c:numCache>
                <c:formatCode>0</c:formatCode>
                <c:ptCount val="9"/>
                <c:pt idx="0">
                  <c:v>22502.63034027146</c:v>
                </c:pt>
                <c:pt idx="1">
                  <c:v>20286.66027813048</c:v>
                </c:pt>
                <c:pt idx="2">
                  <c:v>19335.0314879341</c:v>
                </c:pt>
                <c:pt idx="3">
                  <c:v>18624.48776428584</c:v>
                </c:pt>
                <c:pt idx="4">
                  <c:v>18957.8713289368</c:v>
                </c:pt>
                <c:pt idx="5">
                  <c:v>18048.75901023082</c:v>
                </c:pt>
                <c:pt idx="6">
                  <c:v>18153.39149145137</c:v>
                </c:pt>
                <c:pt idx="7">
                  <c:v>18018.73954100586</c:v>
                </c:pt>
                <c:pt idx="8">
                  <c:v>17986.87915049243</c:v>
                </c:pt>
              </c:numCache>
            </c:numRef>
          </c:val>
        </c:ser>
        <c:ser>
          <c:idx val="0"/>
          <c:order val="3"/>
          <c:tx>
            <c:strRef>
              <c:f>'Global Results'!$B$154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Results'!$C$154:$K$154</c:f>
              <c:numCache>
                <c:formatCode>0</c:formatCode>
                <c:ptCount val="9"/>
                <c:pt idx="0">
                  <c:v>7798.545287054087</c:v>
                </c:pt>
                <c:pt idx="1">
                  <c:v>7917.90169883557</c:v>
                </c:pt>
                <c:pt idx="2">
                  <c:v>9038.548563928751</c:v>
                </c:pt>
                <c:pt idx="3">
                  <c:v>8710.837149836203</c:v>
                </c:pt>
                <c:pt idx="4">
                  <c:v>9880.450758936103</c:v>
                </c:pt>
                <c:pt idx="5">
                  <c:v>9778.46661847141</c:v>
                </c:pt>
                <c:pt idx="6">
                  <c:v>10025.74209679586</c:v>
                </c:pt>
                <c:pt idx="7">
                  <c:v>11364.19908602193</c:v>
                </c:pt>
                <c:pt idx="8">
                  <c:v>13555.64079099759</c:v>
                </c:pt>
              </c:numCache>
            </c:numRef>
          </c:val>
        </c:ser>
        <c:ser>
          <c:idx val="19"/>
          <c:order val="4"/>
          <c:tx>
            <c:strRef>
              <c:f>'Global Results'!$B$155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Results'!$C$155:$K$155</c:f>
              <c:numCache>
                <c:formatCode>0</c:formatCode>
                <c:ptCount val="9"/>
                <c:pt idx="0">
                  <c:v>69.64763893607</c:v>
                </c:pt>
                <c:pt idx="1">
                  <c:v>80.564777093103</c:v>
                </c:pt>
                <c:pt idx="2">
                  <c:v>196.079002307523</c:v>
                </c:pt>
                <c:pt idx="3">
                  <c:v>218.303132714467</c:v>
                </c:pt>
                <c:pt idx="4">
                  <c:v>247.325587444393</c:v>
                </c:pt>
                <c:pt idx="5">
                  <c:v>267.85161</c:v>
                </c:pt>
                <c:pt idx="6">
                  <c:v>272.862132</c:v>
                </c:pt>
                <c:pt idx="7">
                  <c:v>277.872654</c:v>
                </c:pt>
                <c:pt idx="8">
                  <c:v>282.883176</c:v>
                </c:pt>
              </c:numCache>
            </c:numRef>
          </c:val>
        </c:ser>
        <c:ser>
          <c:idx val="18"/>
          <c:order val="5"/>
          <c:tx>
            <c:strRef>
              <c:f>'Global Results'!$B$156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Results'!$C$156:$K$156</c:f>
              <c:numCache>
                <c:formatCode>0</c:formatCode>
                <c:ptCount val="9"/>
                <c:pt idx="0">
                  <c:v>3050.132280984</c:v>
                </c:pt>
                <c:pt idx="1">
                  <c:v>2724.447296031425</c:v>
                </c:pt>
                <c:pt idx="2">
                  <c:v>2425.856393107504</c:v>
                </c:pt>
                <c:pt idx="3">
                  <c:v>1960.258396817959</c:v>
                </c:pt>
                <c:pt idx="4">
                  <c:v>2637.557779758722</c:v>
                </c:pt>
                <c:pt idx="5">
                  <c:v>2960.028733428711</c:v>
                </c:pt>
                <c:pt idx="6">
                  <c:v>3024.487159837958</c:v>
                </c:pt>
                <c:pt idx="7">
                  <c:v>3140.97557859843</c:v>
                </c:pt>
                <c:pt idx="8">
                  <c:v>3167.452385520326</c:v>
                </c:pt>
              </c:numCache>
            </c:numRef>
          </c:val>
        </c:ser>
        <c:ser>
          <c:idx val="17"/>
          <c:order val="6"/>
          <c:tx>
            <c:strRef>
              <c:f>'Global Results'!$B$157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Results'!$C$157:$K$157</c:f>
              <c:numCache>
                <c:formatCode>0</c:formatCode>
                <c:ptCount val="9"/>
                <c:pt idx="0">
                  <c:v>135.7177754829</c:v>
                </c:pt>
                <c:pt idx="1">
                  <c:v>107.53676023998</c:v>
                </c:pt>
                <c:pt idx="2">
                  <c:v>118.961973809698</c:v>
                </c:pt>
                <c:pt idx="3">
                  <c:v>170.485493308831</c:v>
                </c:pt>
                <c:pt idx="4">
                  <c:v>277.637323263583</c:v>
                </c:pt>
                <c:pt idx="5">
                  <c:v>280.023728124816</c:v>
                </c:pt>
                <c:pt idx="6">
                  <c:v>509.968569823096</c:v>
                </c:pt>
                <c:pt idx="7">
                  <c:v>748.7518358321341</c:v>
                </c:pt>
                <c:pt idx="8">
                  <c:v>909.338515147977</c:v>
                </c:pt>
              </c:numCache>
            </c:numRef>
          </c:val>
        </c:ser>
        <c:ser>
          <c:idx val="16"/>
          <c:order val="7"/>
          <c:tx>
            <c:strRef>
              <c:f>'Global Results'!$B$158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Results'!$C$158:$K$158</c:f>
              <c:numCache>
                <c:formatCode>0</c:formatCode>
                <c:ptCount val="9"/>
                <c:pt idx="0">
                  <c:v>1.908</c:v>
                </c:pt>
                <c:pt idx="1">
                  <c:v>1.908</c:v>
                </c:pt>
                <c:pt idx="2">
                  <c:v>1.908</c:v>
                </c:pt>
                <c:pt idx="3">
                  <c:v>1.908</c:v>
                </c:pt>
                <c:pt idx="4">
                  <c:v>1.908</c:v>
                </c:pt>
                <c:pt idx="5">
                  <c:v>1.908</c:v>
                </c:pt>
                <c:pt idx="6">
                  <c:v>1.908</c:v>
                </c:pt>
                <c:pt idx="7">
                  <c:v>1.908</c:v>
                </c:pt>
                <c:pt idx="8">
                  <c:v>1.908</c:v>
                </c:pt>
              </c:numCache>
            </c:numRef>
          </c:val>
        </c:ser>
        <c:ser>
          <c:idx val="15"/>
          <c:order val="8"/>
          <c:tx>
            <c:strRef>
              <c:f>'Global Results'!$B$159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Results'!$C$159:$K$159</c:f>
              <c:numCache>
                <c:formatCode>0</c:formatCode>
                <c:ptCount val="9"/>
                <c:pt idx="0">
                  <c:v>448.56847238568</c:v>
                </c:pt>
                <c:pt idx="1">
                  <c:v>494.047896671179</c:v>
                </c:pt>
                <c:pt idx="2">
                  <c:v>652.731509680302</c:v>
                </c:pt>
                <c:pt idx="3">
                  <c:v>841.278557605832</c:v>
                </c:pt>
                <c:pt idx="4">
                  <c:v>1195.052847797909</c:v>
                </c:pt>
                <c:pt idx="5">
                  <c:v>1255.44522142607</c:v>
                </c:pt>
                <c:pt idx="6">
                  <c:v>1460.992377874519</c:v>
                </c:pt>
                <c:pt idx="7">
                  <c:v>1458.878261914968</c:v>
                </c:pt>
                <c:pt idx="8">
                  <c:v>1348.156811616969</c:v>
                </c:pt>
              </c:numCache>
            </c:numRef>
          </c:val>
        </c:ser>
        <c:ser>
          <c:idx val="2"/>
          <c:order val="9"/>
          <c:tx>
            <c:strRef>
              <c:f>'Global Results'!$B$160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Results'!$C$160:$K$160</c:f>
              <c:numCache>
                <c:formatCode>0</c:formatCode>
                <c:ptCount val="9"/>
                <c:pt idx="0">
                  <c:v>10.40400000000011</c:v>
                </c:pt>
                <c:pt idx="1">
                  <c:v>3.734100000000012</c:v>
                </c:pt>
                <c:pt idx="2">
                  <c:v>3.734100000000012</c:v>
                </c:pt>
                <c:pt idx="3">
                  <c:v>1.186649999999986</c:v>
                </c:pt>
                <c:pt idx="4">
                  <c:v>-1.360799999999983</c:v>
                </c:pt>
                <c:pt idx="5">
                  <c:v>-1.545750000000908</c:v>
                </c:pt>
                <c:pt idx="6">
                  <c:v>-1.730700000000127</c:v>
                </c:pt>
                <c:pt idx="7">
                  <c:v>11.31435</c:v>
                </c:pt>
                <c:pt idx="8">
                  <c:v>5.044409080643902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545872"/>
        <c:axId val="-1765543552"/>
      </c:areaChart>
      <c:catAx>
        <c:axId val="-176554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43552"/>
        <c:crosses val="autoZero"/>
        <c:auto val="1"/>
        <c:lblAlgn val="ctr"/>
        <c:lblOffset val="100"/>
        <c:noMultiLvlLbl val="0"/>
      </c:catAx>
      <c:valAx>
        <c:axId val="-1765543552"/>
        <c:scaling>
          <c:orientation val="minMax"/>
          <c:min val="-1000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4587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7757609576415"/>
          <c:y val="0.0677104454318549"/>
          <c:w val="0.133057483772859"/>
          <c:h val="0.8958612780214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region'!$C$7:$K$7</c:f>
              <c:numCache>
                <c:formatCode>_-* #,##0_-;\-* #,##0_-;_-* "-"??_-;_-@_-</c:formatCode>
                <c:ptCount val="9"/>
                <c:pt idx="0">
                  <c:v>51.991146068213</c:v>
                </c:pt>
                <c:pt idx="1">
                  <c:v>46.938261332958</c:v>
                </c:pt>
                <c:pt idx="2">
                  <c:v>42.212922665915</c:v>
                </c:pt>
                <c:pt idx="3">
                  <c:v>255.541805360943</c:v>
                </c:pt>
                <c:pt idx="4">
                  <c:v>251.680859632769</c:v>
                </c:pt>
                <c:pt idx="5">
                  <c:v>238.296328246482</c:v>
                </c:pt>
                <c:pt idx="6">
                  <c:v>208.001046622974</c:v>
                </c:pt>
                <c:pt idx="7">
                  <c:v>177.073704642899</c:v>
                </c:pt>
                <c:pt idx="8">
                  <c:v>80.076063424312</c:v>
                </c:pt>
              </c:numCache>
            </c:numRef>
          </c:val>
        </c:ser>
        <c:ser>
          <c:idx val="1"/>
          <c:order val="1"/>
          <c:tx>
            <c:strRef>
              <c:f>'By region'!$B$8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82.595071860717</c:v>
                </c:pt>
                <c:pt idx="6">
                  <c:v>97.471474864018</c:v>
                </c:pt>
                <c:pt idx="7">
                  <c:v>117.070215544085</c:v>
                </c:pt>
                <c:pt idx="8">
                  <c:v>127.280137203473</c:v>
                </c:pt>
              </c:numCache>
            </c:numRef>
          </c:val>
        </c:ser>
        <c:ser>
          <c:idx val="2"/>
          <c:order val="2"/>
          <c:tx>
            <c:strRef>
              <c:f>'By region'!$B$9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region'!$C$9:$K$9</c:f>
              <c:numCache>
                <c:formatCode>_-* #,##0_-;\-* #,##0_-;_-* "-"??_-;_-@_-</c:formatCode>
                <c:ptCount val="9"/>
                <c:pt idx="0">
                  <c:v>414.850249107922</c:v>
                </c:pt>
                <c:pt idx="1">
                  <c:v>336.131533612826</c:v>
                </c:pt>
                <c:pt idx="2">
                  <c:v>343.097398056834</c:v>
                </c:pt>
                <c:pt idx="3">
                  <c:v>9.761725573102</c:v>
                </c:pt>
                <c:pt idx="4">
                  <c:v>9.031920132337</c:v>
                </c:pt>
                <c:pt idx="5">
                  <c:v>7.071125881663</c:v>
                </c:pt>
                <c:pt idx="6">
                  <c:v>4.28678325508</c:v>
                </c:pt>
                <c:pt idx="7">
                  <c:v>4.28678325508</c:v>
                </c:pt>
                <c:pt idx="8">
                  <c:v>3.15796053379</c:v>
                </c:pt>
              </c:numCache>
            </c:numRef>
          </c:val>
        </c:ser>
        <c:ser>
          <c:idx val="3"/>
          <c:order val="3"/>
          <c:tx>
            <c:strRef>
              <c:f>'By region'!$B$10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region'!$C$11:$K$11</c:f>
              <c:numCache>
                <c:formatCode>_-* #,##0_-;\-* #,##0_-;_-* "-"??_-;_-@_-</c:formatCode>
                <c:ptCount val="9"/>
                <c:pt idx="0">
                  <c:v>665.947095791176</c:v>
                </c:pt>
                <c:pt idx="1">
                  <c:v>895.423959039077</c:v>
                </c:pt>
                <c:pt idx="2">
                  <c:v>964.595244770816</c:v>
                </c:pt>
                <c:pt idx="3">
                  <c:v>879.27466212042</c:v>
                </c:pt>
                <c:pt idx="4">
                  <c:v>616.254987678479</c:v>
                </c:pt>
                <c:pt idx="5">
                  <c:v>521.226986431222</c:v>
                </c:pt>
                <c:pt idx="6">
                  <c:v>462.544012439569</c:v>
                </c:pt>
                <c:pt idx="7">
                  <c:v>370.691741554598</c:v>
                </c:pt>
                <c:pt idx="8">
                  <c:v>437.791334144344</c:v>
                </c:pt>
              </c:numCache>
            </c:numRef>
          </c:val>
        </c:ser>
        <c:ser>
          <c:idx val="5"/>
          <c:order val="5"/>
          <c:tx>
            <c:strRef>
              <c:f>'By region'!$B$12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37.238843673385</c:v>
                </c:pt>
                <c:pt idx="4">
                  <c:v>76.936160697597</c:v>
                </c:pt>
                <c:pt idx="5">
                  <c:v>109.912046747034</c:v>
                </c:pt>
                <c:pt idx="6">
                  <c:v>137.656470439527</c:v>
                </c:pt>
                <c:pt idx="7">
                  <c:v>173.124885399731</c:v>
                </c:pt>
                <c:pt idx="8">
                  <c:v>186.955377923635</c:v>
                </c:pt>
              </c:numCache>
            </c:numRef>
          </c:val>
        </c:ser>
        <c:ser>
          <c:idx val="6"/>
          <c:order val="6"/>
          <c:tx>
            <c:strRef>
              <c:f>'By region'!$B$13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region'!$C$13:$K$13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region'!$C$14:$K$14</c:f>
              <c:numCache>
                <c:formatCode>_-* #,##0_-;\-* #,##0_-;_-* "-"??_-;_-@_-</c:formatCode>
                <c:ptCount val="9"/>
                <c:pt idx="0">
                  <c:v>15.1308</c:v>
                </c:pt>
                <c:pt idx="1">
                  <c:v>15.1308</c:v>
                </c:pt>
                <c:pt idx="2">
                  <c:v>17.064216</c:v>
                </c:pt>
                <c:pt idx="3">
                  <c:v>21.34518</c:v>
                </c:pt>
                <c:pt idx="4">
                  <c:v>25.626144</c:v>
                </c:pt>
                <c:pt idx="5">
                  <c:v>29.907108</c:v>
                </c:pt>
                <c:pt idx="6">
                  <c:v>34.188072</c:v>
                </c:pt>
                <c:pt idx="7">
                  <c:v>38.469036</c:v>
                </c:pt>
                <c:pt idx="8">
                  <c:v>42.75</c:v>
                </c:pt>
              </c:numCache>
            </c:numRef>
          </c:val>
        </c:ser>
        <c:ser>
          <c:idx val="8"/>
          <c:order val="8"/>
          <c:tx>
            <c:strRef>
              <c:f>'By region'!$B$15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region'!$C$15:$K$15</c:f>
              <c:numCache>
                <c:formatCode>_-* #,##0_-;\-* #,##0_-;_-* "-"??_-;_-@_-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9"/>
          <c:order val="9"/>
          <c:tx>
            <c:strRef>
              <c:f>'By region'!$B$16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region'!$C$16:$K$16</c:f>
              <c:numCache>
                <c:formatCode>_-* #,##0_-;\-* #,##0_-;_-* "-"??_-;_-@_-</c:formatCode>
                <c:ptCount val="9"/>
                <c:pt idx="0">
                  <c:v>20.557288472548</c:v>
                </c:pt>
                <c:pt idx="1">
                  <c:v>18.045974191858</c:v>
                </c:pt>
                <c:pt idx="2">
                  <c:v>14.098027189636</c:v>
                </c:pt>
                <c:pt idx="3">
                  <c:v>9.417924291172</c:v>
                </c:pt>
                <c:pt idx="4">
                  <c:v>7.054142586786</c:v>
                </c:pt>
                <c:pt idx="5">
                  <c:v>0.62996054089</c:v>
                </c:pt>
                <c:pt idx="6">
                  <c:v>0.0</c:v>
                </c:pt>
                <c:pt idx="7">
                  <c:v>3.660143755716</c:v>
                </c:pt>
                <c:pt idx="8">
                  <c:v>2.528810812025</c:v>
                </c:pt>
              </c:numCache>
            </c:numRef>
          </c:val>
        </c:ser>
        <c:ser>
          <c:idx val="10"/>
          <c:order val="10"/>
          <c:tx>
            <c:strRef>
              <c:f>'By region'!$B$17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region'!$C$17:$K$17</c:f>
              <c:numCache>
                <c:formatCode>_-* #,##0_-;\-* #,##0_-;_-* "-"??_-;_-@_-</c:formatCode>
                <c:ptCount val="9"/>
                <c:pt idx="0">
                  <c:v>0.1188</c:v>
                </c:pt>
                <c:pt idx="1">
                  <c:v>0.107934124729</c:v>
                </c:pt>
                <c:pt idx="2">
                  <c:v>13.96845521741</c:v>
                </c:pt>
                <c:pt idx="3">
                  <c:v>13.959577006203</c:v>
                </c:pt>
                <c:pt idx="4">
                  <c:v>13.950698794997</c:v>
                </c:pt>
                <c:pt idx="5">
                  <c:v>41.844422018816</c:v>
                </c:pt>
                <c:pt idx="6">
                  <c:v>97.955328217247</c:v>
                </c:pt>
                <c:pt idx="7">
                  <c:v>175.684022428648</c:v>
                </c:pt>
                <c:pt idx="8">
                  <c:v>263.506295510449</c:v>
                </c:pt>
              </c:numCache>
            </c:numRef>
          </c:val>
        </c:ser>
        <c:ser>
          <c:idx val="12"/>
          <c:order val="11"/>
          <c:tx>
            <c:strRef>
              <c:f>'By region'!$B$20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region'!$C$20:$K$20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2"/>
          <c:tx>
            <c:strRef>
              <c:f>'By region'!$B$21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9B89B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region'!$C$21:$K$21</c:f>
              <c:numCache>
                <c:formatCode>_-* #,##0_-;\-* #,##0_-;_-* "-"??_-;_-@_-</c:formatCode>
                <c:ptCount val="9"/>
                <c:pt idx="0">
                  <c:v>46.7928</c:v>
                </c:pt>
                <c:pt idx="1">
                  <c:v>59.3273465376</c:v>
                </c:pt>
                <c:pt idx="2">
                  <c:v>88.867241509137</c:v>
                </c:pt>
                <c:pt idx="3">
                  <c:v>153.393864991462</c:v>
                </c:pt>
                <c:pt idx="4">
                  <c:v>272.338625908813</c:v>
                </c:pt>
                <c:pt idx="5">
                  <c:v>350.294283</c:v>
                </c:pt>
                <c:pt idx="6">
                  <c:v>359.782428</c:v>
                </c:pt>
                <c:pt idx="7">
                  <c:v>369.270573000001</c:v>
                </c:pt>
                <c:pt idx="8">
                  <c:v>312.219706590688</c:v>
                </c:pt>
              </c:numCache>
            </c:numRef>
          </c:val>
        </c:ser>
        <c:ser>
          <c:idx val="17"/>
          <c:order val="13"/>
          <c:tx>
            <c:strRef>
              <c:f>'By region'!$B$24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F8AA79"/>
            </a:solidFill>
            <a:ln w="25400">
              <a:noFill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6737616"/>
        <c:axId val="-1856733024"/>
      </c:areaChart>
      <c:catAx>
        <c:axId val="-185673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6733024"/>
        <c:crosses val="autoZero"/>
        <c:auto val="1"/>
        <c:lblAlgn val="ctr"/>
        <c:lblOffset val="100"/>
        <c:noMultiLvlLbl val="0"/>
      </c:catAx>
      <c:valAx>
        <c:axId val="-18567330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layout>
            <c:manualLayout>
              <c:xMode val="edge"/>
              <c:yMode val="edge"/>
              <c:x val="0.0340044185124341"/>
              <c:y val="0.24079994425475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673761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9353874590373"/>
          <c:y val="0.0294126689093288"/>
          <c:w val="0.143859227746969"/>
          <c:h val="0.94708793888038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region'!$C$53:$K$53</c:f>
              <c:numCache>
                <c:formatCode>_-* #,##0_-;\-* #,##0_-;_-* "-"??_-;_-@_-</c:formatCode>
                <c:ptCount val="9"/>
                <c:pt idx="0">
                  <c:v>4.825</c:v>
                </c:pt>
              </c:numCache>
            </c:numRef>
          </c:val>
        </c:ser>
        <c:ser>
          <c:idx val="1"/>
          <c:order val="1"/>
          <c:tx>
            <c:strRef>
              <c:f>'By region'!$B$54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3.081261820691</c:v>
                </c:pt>
                <c:pt idx="6">
                  <c:v>3.63623552034</c:v>
                </c:pt>
                <c:pt idx="7">
                  <c:v>4.367379038115</c:v>
                </c:pt>
                <c:pt idx="8">
                  <c:v>4.74826667575</c:v>
                </c:pt>
              </c:numCache>
            </c:numRef>
          </c:val>
        </c:ser>
        <c:ser>
          <c:idx val="2"/>
          <c:order val="2"/>
          <c:tx>
            <c:strRef>
              <c:f>'By region'!$B$55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region'!$C$55:$K$55</c:f>
              <c:numCache>
                <c:formatCode>_-* #,##0_-;\-* #,##0_-;_-* "-"??_-;_-@_-</c:formatCode>
                <c:ptCount val="9"/>
                <c:pt idx="0">
                  <c:v>17.190266556517</c:v>
                </c:pt>
                <c:pt idx="1">
                  <c:v>14.27075178917</c:v>
                </c:pt>
                <c:pt idx="2">
                  <c:v>21.711301506184</c:v>
                </c:pt>
                <c:pt idx="3">
                  <c:v>19.641567423066</c:v>
                </c:pt>
                <c:pt idx="4">
                  <c:v>17.621295179478</c:v>
                </c:pt>
                <c:pt idx="5">
                  <c:v>16.493786704616</c:v>
                </c:pt>
                <c:pt idx="6">
                  <c:v>15.173108014592</c:v>
                </c:pt>
                <c:pt idx="7">
                  <c:v>7.900296632472</c:v>
                </c:pt>
                <c:pt idx="8">
                  <c:v>2.265128201805</c:v>
                </c:pt>
              </c:numCache>
            </c:numRef>
          </c:val>
        </c:ser>
        <c:ser>
          <c:idx val="3"/>
          <c:order val="3"/>
          <c:tx>
            <c:strRef>
              <c:f>'By region'!$B$56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region'!$C$57:$K$57</c:f>
              <c:numCache>
                <c:formatCode>_-* #,##0_-;\-* #,##0_-;_-* "-"??_-;_-@_-</c:formatCode>
                <c:ptCount val="9"/>
                <c:pt idx="0">
                  <c:v>34.92729314054</c:v>
                </c:pt>
                <c:pt idx="1">
                  <c:v>39.467248978386</c:v>
                </c:pt>
                <c:pt idx="2">
                  <c:v>39.435410502946</c:v>
                </c:pt>
                <c:pt idx="3">
                  <c:v>34.521458632094</c:v>
                </c:pt>
                <c:pt idx="4">
                  <c:v>30.745717259452</c:v>
                </c:pt>
                <c:pt idx="5">
                  <c:v>28.908574633189</c:v>
                </c:pt>
                <c:pt idx="6">
                  <c:v>23.099310985402</c:v>
                </c:pt>
                <c:pt idx="7">
                  <c:v>16.055786967754</c:v>
                </c:pt>
                <c:pt idx="8">
                  <c:v>18.593099328562</c:v>
                </c:pt>
              </c:numCache>
            </c:numRef>
          </c:val>
        </c:ser>
        <c:ser>
          <c:idx val="5"/>
          <c:order val="5"/>
          <c:tx>
            <c:strRef>
              <c:f>'By region'!$B$58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1.31203998511</c:v>
                </c:pt>
                <c:pt idx="4">
                  <c:v>2.710699613056</c:v>
                </c:pt>
                <c:pt idx="5">
                  <c:v>3.872542376509</c:v>
                </c:pt>
                <c:pt idx="6">
                  <c:v>4.850064492063</c:v>
                </c:pt>
                <c:pt idx="7">
                  <c:v>6.099726781376</c:v>
                </c:pt>
                <c:pt idx="8">
                  <c:v>6.587017938005</c:v>
                </c:pt>
              </c:numCache>
            </c:numRef>
          </c:val>
        </c:ser>
        <c:ser>
          <c:idx val="6"/>
          <c:order val="6"/>
          <c:tx>
            <c:strRef>
              <c:f>'By region'!$B$59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region'!$C$59:$K$59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region'!$B$60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region'!$C$60:$K$60</c:f>
              <c:numCache>
                <c:formatCode>_-* #,##0_-;\-* #,##0_-;_-* "-"??_-;_-@_-</c:formatCode>
                <c:ptCount val="9"/>
                <c:pt idx="0">
                  <c:v>1.022056746576</c:v>
                </c:pt>
                <c:pt idx="1">
                  <c:v>1.022056746576</c:v>
                </c:pt>
                <c:pt idx="2">
                  <c:v>1.184247802602</c:v>
                </c:pt>
                <c:pt idx="3">
                  <c:v>1.565984304473</c:v>
                </c:pt>
                <c:pt idx="4">
                  <c:v>1.947720806344</c:v>
                </c:pt>
                <c:pt idx="5">
                  <c:v>2.295536991638</c:v>
                </c:pt>
                <c:pt idx="6">
                  <c:v>2.643353176933</c:v>
                </c:pt>
                <c:pt idx="7">
                  <c:v>2.991169362228</c:v>
                </c:pt>
                <c:pt idx="8">
                  <c:v>3.338985547523</c:v>
                </c:pt>
              </c:numCache>
            </c:numRef>
          </c:val>
        </c:ser>
        <c:ser>
          <c:idx val="8"/>
          <c:order val="8"/>
          <c:tx>
            <c:strRef>
              <c:f>'By region'!$B$61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region'!$C$61:$K$61</c:f>
              <c:numCache>
                <c:formatCode>_-* #,##0_-;\-* #,##0_-;_-* "-"??_-;_-@_-</c:formatCode>
                <c:ptCount val="9"/>
                <c:pt idx="0">
                  <c:v>9.25859301431</c:v>
                </c:pt>
                <c:pt idx="1">
                  <c:v>8.811053251361</c:v>
                </c:pt>
                <c:pt idx="2">
                  <c:v>5.66914144617</c:v>
                </c:pt>
                <c:pt idx="3">
                  <c:v>1.175476887582</c:v>
                </c:pt>
                <c:pt idx="4">
                  <c:v>8.119421648314001</c:v>
                </c:pt>
                <c:pt idx="5">
                  <c:v>9.25859301431</c:v>
                </c:pt>
                <c:pt idx="6">
                  <c:v>9.25859301431</c:v>
                </c:pt>
                <c:pt idx="7">
                  <c:v>9.25859301431</c:v>
                </c:pt>
                <c:pt idx="8">
                  <c:v>9.25859301431</c:v>
                </c:pt>
              </c:numCache>
            </c:numRef>
          </c:val>
        </c:ser>
        <c:ser>
          <c:idx val="9"/>
          <c:order val="9"/>
          <c:tx>
            <c:strRef>
              <c:f>'By region'!$B$62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region'!$C$62:$K$62</c:f>
              <c:numCache>
                <c:formatCode>_-* #,##0_-;\-* #,##0_-;_-* "-"??_-;_-@_-</c:formatCode>
                <c:ptCount val="9"/>
                <c:pt idx="0">
                  <c:v>3.230571109593</c:v>
                </c:pt>
                <c:pt idx="1">
                  <c:v>2.658846216644</c:v>
                </c:pt>
                <c:pt idx="2">
                  <c:v>2.005510142326</c:v>
                </c:pt>
                <c:pt idx="3">
                  <c:v>1.590657382461</c:v>
                </c:pt>
                <c:pt idx="4">
                  <c:v>1.202565875041</c:v>
                </c:pt>
                <c:pt idx="5">
                  <c:v>1.022562282642</c:v>
                </c:pt>
                <c:pt idx="6">
                  <c:v>0.815354963121</c:v>
                </c:pt>
                <c:pt idx="7">
                  <c:v>0.580943916477</c:v>
                </c:pt>
                <c:pt idx="8">
                  <c:v>0.400940324078</c:v>
                </c:pt>
              </c:numCache>
            </c:numRef>
          </c:val>
        </c:ser>
        <c:ser>
          <c:idx val="10"/>
          <c:order val="10"/>
          <c:tx>
            <c:strRef>
              <c:f>'By region'!$B$64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2.82141626222</c:v>
                </c:pt>
                <c:pt idx="3">
                  <c:v>2.82141626222</c:v>
                </c:pt>
                <c:pt idx="4">
                  <c:v>2.82141626222</c:v>
                </c:pt>
                <c:pt idx="5">
                  <c:v>8.496292140165</c:v>
                </c:pt>
                <c:pt idx="6">
                  <c:v>19.91049452544</c:v>
                </c:pt>
                <c:pt idx="7">
                  <c:v>35.721717828228</c:v>
                </c:pt>
                <c:pt idx="8">
                  <c:v>53.585957720832</c:v>
                </c:pt>
              </c:numCache>
            </c:numRef>
          </c:val>
        </c:ser>
        <c:ser>
          <c:idx val="14"/>
          <c:order val="11"/>
          <c:tx>
            <c:strRef>
              <c:f>'By region'!$B$65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region'!$C$65:$K$65</c:f>
              <c:numCache>
                <c:formatCode>_-* #,##0_-;\-* #,##0_-;_-* "-"??_-;_-@_-</c:formatCode>
                <c:ptCount val="9"/>
                <c:pt idx="0">
                  <c:v>0.018835616438</c:v>
                </c:pt>
                <c:pt idx="1">
                  <c:v>0.017112843216</c:v>
                </c:pt>
                <c:pt idx="2">
                  <c:v>0.015390069993</c:v>
                </c:pt>
                <c:pt idx="3">
                  <c:v>0.01398243884</c:v>
                </c:pt>
                <c:pt idx="4">
                  <c:v>0.012574807687</c:v>
                </c:pt>
                <c:pt idx="5">
                  <c:v>0.011529866229</c:v>
                </c:pt>
                <c:pt idx="6">
                  <c:v>0.010484924771</c:v>
                </c:pt>
                <c:pt idx="7">
                  <c:v>0.009439983313</c:v>
                </c:pt>
                <c:pt idx="8">
                  <c:v>0.008395041855</c:v>
                </c:pt>
              </c:numCache>
            </c:numRef>
          </c:val>
        </c:ser>
        <c:ser>
          <c:idx val="11"/>
          <c:order val="12"/>
          <c:tx>
            <c:strRef>
              <c:f>'By region'!$B$66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region'!$C$66:$K$66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region'!$B$68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region'!$C$68:$K$68</c:f>
              <c:numCache>
                <c:formatCode>_-* #,##0_-;\-* #,##0_-;_-* "-"??_-;_-@_-</c:formatCode>
                <c:ptCount val="9"/>
                <c:pt idx="0">
                  <c:v>7.41894977169</c:v>
                </c:pt>
                <c:pt idx="1">
                  <c:v>6.740385942901</c:v>
                </c:pt>
                <c:pt idx="2">
                  <c:v>6.061822114112</c:v>
                </c:pt>
                <c:pt idx="3">
                  <c:v>5.507386061871</c:v>
                </c:pt>
                <c:pt idx="4">
                  <c:v>4.952950009631</c:v>
                </c:pt>
                <c:pt idx="5">
                  <c:v>4.541369734756</c:v>
                </c:pt>
                <c:pt idx="6">
                  <c:v>4.129789459882</c:v>
                </c:pt>
                <c:pt idx="7">
                  <c:v>3.718209185008</c:v>
                </c:pt>
                <c:pt idx="8">
                  <c:v>3.306628910134</c:v>
                </c:pt>
              </c:numCache>
            </c:numRef>
          </c:val>
        </c:ser>
        <c:ser>
          <c:idx val="15"/>
          <c:order val="14"/>
          <c:tx>
            <c:strRef>
              <c:f>'By region'!$B$69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2.82141626222</c:v>
                </c:pt>
                <c:pt idx="2">
                  <c:v>8.496292140165</c:v>
                </c:pt>
                <c:pt idx="3">
                  <c:v>19.91049452544</c:v>
                </c:pt>
                <c:pt idx="4">
                  <c:v>40.455939245269</c:v>
                </c:pt>
                <c:pt idx="5">
                  <c:v>53.972314435412</c:v>
                </c:pt>
                <c:pt idx="6">
                  <c:v>55.999993495607</c:v>
                </c:pt>
                <c:pt idx="7">
                  <c:v>58.027672555803</c:v>
                </c:pt>
                <c:pt idx="8">
                  <c:v>48.890253607902</c:v>
                </c:pt>
              </c:numCache>
            </c:numRef>
          </c:val>
        </c:ser>
        <c:ser>
          <c:idx val="13"/>
          <c:order val="15"/>
          <c:tx>
            <c:strRef>
              <c:f>'By region'!$B$70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7216288"/>
        <c:axId val="-1937232944"/>
      </c:areaChart>
      <c:catAx>
        <c:axId val="-193721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232944"/>
        <c:crosses val="autoZero"/>
        <c:auto val="1"/>
        <c:lblAlgn val="ctr"/>
        <c:lblOffset val="100"/>
        <c:noMultiLvlLbl val="0"/>
      </c:catAx>
      <c:valAx>
        <c:axId val="-19372329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(GW)</a:t>
                </a:r>
              </a:p>
            </c:rich>
          </c:tx>
          <c:layout>
            <c:manualLayout>
              <c:xMode val="edge"/>
              <c:yMode val="edge"/>
              <c:x val="0.0232470401631451"/>
              <c:y val="0.1869158943627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21628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030093108782"/>
          <c:y val="0.0411777364730603"/>
          <c:w val="0.146448121017879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region'!$C$77:$K$77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0.624654321844</c:v>
                </c:pt>
                <c:pt idx="3">
                  <c:v>7.477750713791</c:v>
                </c:pt>
                <c:pt idx="4">
                  <c:v>0.0</c:v>
                </c:pt>
                <c:pt idx="5">
                  <c:v>0.0</c:v>
                </c:pt>
                <c:pt idx="6">
                  <c:v>0.002529195495</c:v>
                </c:pt>
                <c:pt idx="7">
                  <c:v>0.035049462596</c:v>
                </c:pt>
                <c:pt idx="8">
                  <c:v>2.097323680189</c:v>
                </c:pt>
              </c:numCache>
            </c:numRef>
          </c:val>
        </c:ser>
        <c:ser>
          <c:idx val="1"/>
          <c:order val="1"/>
          <c:tx>
            <c:strRef>
              <c:f>'By region'!$B$78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region'!$C$78:$K$78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0.706758654232</c:v>
                </c:pt>
                <c:pt idx="6">
                  <c:v>0.554973699649</c:v>
                </c:pt>
                <c:pt idx="7">
                  <c:v>1.149860469633</c:v>
                </c:pt>
                <c:pt idx="8">
                  <c:v>1.42768001728</c:v>
                </c:pt>
              </c:numCache>
            </c:numRef>
          </c:val>
        </c:ser>
        <c:ser>
          <c:idx val="2"/>
          <c:order val="2"/>
          <c:tx>
            <c:strRef>
              <c:f>'By region'!$B$79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region'!$C$79:$K$79</c:f>
              <c:numCache>
                <c:formatCode>_-* #,##0_-;\-* #,##0_-;_-* "-"??_-;_-@_-</c:formatCode>
                <c:ptCount val="9"/>
                <c:pt idx="0">
                  <c:v>0.283385532086</c:v>
                </c:pt>
                <c:pt idx="1">
                  <c:v>0.442203267608</c:v>
                </c:pt>
                <c:pt idx="2">
                  <c:v>10.802267751969</c:v>
                </c:pt>
                <c:pt idx="3">
                  <c:v>0.0</c:v>
                </c:pt>
                <c:pt idx="4">
                  <c:v>0.0</c:v>
                </c:pt>
                <c:pt idx="5">
                  <c:v>0.099218267337</c:v>
                </c:pt>
                <c:pt idx="6">
                  <c:v>0.094971740232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region'!$C$80:$K$80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region'!$C$81:$K$81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11.91636306457</c:v>
                </c:pt>
                <c:pt idx="2">
                  <c:v>7.344568751285</c:v>
                </c:pt>
                <c:pt idx="3">
                  <c:v>0.0</c:v>
                </c:pt>
                <c:pt idx="4">
                  <c:v>0.097408149872</c:v>
                </c:pt>
                <c:pt idx="5">
                  <c:v>0.0</c:v>
                </c:pt>
                <c:pt idx="6">
                  <c:v>0.0</c:v>
                </c:pt>
                <c:pt idx="7">
                  <c:v>2.737860651662</c:v>
                </c:pt>
                <c:pt idx="8">
                  <c:v>9.270834154595</c:v>
                </c:pt>
              </c:numCache>
            </c:numRef>
          </c:val>
        </c:ser>
        <c:ser>
          <c:idx val="5"/>
          <c:order val="5"/>
          <c:tx>
            <c:strRef>
              <c:f>'By region'!$B$82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region'!$C$82:$K$82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1.31203998511</c:v>
                </c:pt>
                <c:pt idx="4">
                  <c:v>1.398659627946</c:v>
                </c:pt>
                <c:pt idx="5">
                  <c:v>1.161842763453</c:v>
                </c:pt>
                <c:pt idx="6">
                  <c:v>0.977522115554</c:v>
                </c:pt>
                <c:pt idx="7">
                  <c:v>1.249662289313</c:v>
                </c:pt>
                <c:pt idx="8">
                  <c:v>0.487291156629</c:v>
                </c:pt>
              </c:numCache>
            </c:numRef>
          </c:val>
        </c:ser>
        <c:ser>
          <c:idx val="6"/>
          <c:order val="6"/>
          <c:tx>
            <c:strRef>
              <c:f>'By region'!$B$83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region'!$C$83:$K$83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region'!$C$84:$K$84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0.162191056027</c:v>
                </c:pt>
                <c:pt idx="3">
                  <c:v>0.475217487797</c:v>
                </c:pt>
                <c:pt idx="4">
                  <c:v>0.475217487797</c:v>
                </c:pt>
                <c:pt idx="5">
                  <c:v>0.301075692332</c:v>
                </c:pt>
                <c:pt idx="6">
                  <c:v>0.301075692332</c:v>
                </c:pt>
                <c:pt idx="7">
                  <c:v>0.301075692332</c:v>
                </c:pt>
                <c:pt idx="8">
                  <c:v>0.301075692332</c:v>
                </c:pt>
              </c:numCache>
            </c:numRef>
          </c:val>
        </c:ser>
        <c:ser>
          <c:idx val="8"/>
          <c:order val="8"/>
          <c:tx>
            <c:strRef>
              <c:f>'By region'!$B$85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region'!$C$85:$K$85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9.25859301431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region'!$C$86:$K$86</c:f>
              <c:numCache>
                <c:formatCode>0</c:formatCode>
                <c:ptCount val="9"/>
                <c:pt idx="0">
                  <c:v>0.0</c:v>
                </c:pt>
                <c:pt idx="1">
                  <c:v>0.081611181369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region'!$C$88:$K$88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2.82141626222</c:v>
                </c:pt>
                <c:pt idx="3">
                  <c:v>0.0</c:v>
                </c:pt>
                <c:pt idx="4">
                  <c:v>0.0</c:v>
                </c:pt>
                <c:pt idx="5">
                  <c:v>5.674875877945</c:v>
                </c:pt>
                <c:pt idx="6">
                  <c:v>12.354674472682</c:v>
                </c:pt>
                <c:pt idx="7">
                  <c:v>17.692167477602</c:v>
                </c:pt>
                <c:pt idx="8">
                  <c:v>17.864239892604</c:v>
                </c:pt>
              </c:numCache>
            </c:numRef>
          </c:val>
        </c:ser>
        <c:ser>
          <c:idx val="14"/>
          <c:order val="11"/>
          <c:tx>
            <c:strRef>
              <c:f>'By region'!$B$89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region'!$C$89:$K$89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region'!$C$90:$K$90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region'!$B$92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region'!$C$92:$K$92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region'!$B$93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region'!$C$93:$K$93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2.82141626222</c:v>
                </c:pt>
                <c:pt idx="2">
                  <c:v>5.674875877945</c:v>
                </c:pt>
                <c:pt idx="3">
                  <c:v>11.414202385275</c:v>
                </c:pt>
                <c:pt idx="4">
                  <c:v>20.948504185861</c:v>
                </c:pt>
                <c:pt idx="5">
                  <c:v>15.934731986331</c:v>
                </c:pt>
                <c:pt idx="6">
                  <c:v>2.027679060196</c:v>
                </c:pt>
                <c:pt idx="7">
                  <c:v>9.979338375514</c:v>
                </c:pt>
                <c:pt idx="8">
                  <c:v>0.0</c:v>
                </c:pt>
              </c:numCache>
            </c:numRef>
          </c:val>
        </c:ser>
        <c:ser>
          <c:idx val="13"/>
          <c:order val="15"/>
          <c:tx>
            <c:strRef>
              <c:f>'By region'!$B$94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region'!$C$94:$K$94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778640"/>
        <c:axId val="-1936776864"/>
      </c:areaChart>
      <c:catAx>
        <c:axId val="-193677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776864"/>
        <c:crosses val="autoZero"/>
        <c:auto val="1"/>
        <c:lblAlgn val="ctr"/>
        <c:lblOffset val="100"/>
        <c:noMultiLvlLbl val="0"/>
      </c:catAx>
      <c:valAx>
        <c:axId val="-19367768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(GW)</a:t>
                </a:r>
              </a:p>
            </c:rich>
          </c:tx>
          <c:layout>
            <c:manualLayout>
              <c:xMode val="edge"/>
              <c:yMode val="edge"/>
              <c:x val="0.0297455264135148"/>
              <c:y val="0.120840593373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77864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605643711313"/>
          <c:y val="0.0442492614770172"/>
          <c:w val="0.146652610810016"/>
          <c:h val="0.88498522954034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region'!$C$101:$K$101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186.49396816546</c:v>
                </c:pt>
                <c:pt idx="3">
                  <c:v>2377.82692017811</c:v>
                </c:pt>
                <c:pt idx="4">
                  <c:v>2377.82692017811</c:v>
                </c:pt>
                <c:pt idx="5">
                  <c:v>2377.82692017811</c:v>
                </c:pt>
                <c:pt idx="6">
                  <c:v>2378.105556769953</c:v>
                </c:pt>
                <c:pt idx="7">
                  <c:v>1557.609085748428</c:v>
                </c:pt>
                <c:pt idx="8">
                  <c:v>541.3808254048309</c:v>
                </c:pt>
              </c:numCache>
            </c:numRef>
          </c:val>
        </c:ser>
        <c:ser>
          <c:idx val="1"/>
          <c:order val="1"/>
          <c:tx>
            <c:strRef>
              <c:f>'By region'!$B$102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region'!$C$102:$K$102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1302.48954160706</c:v>
                </c:pt>
                <c:pt idx="6">
                  <c:v>1521.579159146253</c:v>
                </c:pt>
                <c:pt idx="7">
                  <c:v>1791.348734301909</c:v>
                </c:pt>
                <c:pt idx="8">
                  <c:v>1877.307397226611</c:v>
                </c:pt>
              </c:numCache>
            </c:numRef>
          </c:val>
        </c:ser>
        <c:ser>
          <c:idx val="2"/>
          <c:order val="2"/>
          <c:tx>
            <c:strRef>
              <c:f>'By region'!$B$103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region'!$C$103:$K$103</c:f>
              <c:numCache>
                <c:formatCode>_-* #,##0_-;\-* #,##0_-;_-* "-"??_-;_-@_-</c:formatCode>
                <c:ptCount val="9"/>
                <c:pt idx="0">
                  <c:v>11.586712140576</c:v>
                </c:pt>
                <c:pt idx="1">
                  <c:v>60.303393649086</c:v>
                </c:pt>
                <c:pt idx="2">
                  <c:v>2579.314007755996</c:v>
                </c:pt>
                <c:pt idx="3">
                  <c:v>2579.103278039982</c:v>
                </c:pt>
                <c:pt idx="4">
                  <c:v>2578.892548323967</c:v>
                </c:pt>
                <c:pt idx="5">
                  <c:v>2568.171375114266</c:v>
                </c:pt>
                <c:pt idx="6">
                  <c:v>2540.404152879318</c:v>
                </c:pt>
                <c:pt idx="7">
                  <c:v>21.393538772408</c:v>
                </c:pt>
                <c:pt idx="8">
                  <c:v>21.393538772408</c:v>
                </c:pt>
              </c:numCache>
            </c:numRef>
          </c:val>
        </c:ser>
        <c:ser>
          <c:idx val="3"/>
          <c:order val="3"/>
          <c:tx>
            <c:strRef>
              <c:f>'By region'!$B$104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region'!$C$104:$K$104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region'!$C$105:$K$105</c:f>
              <c:numCache>
                <c:formatCode>_-* #,##0_-;\-* #,##0_-;_-* "-"??_-;_-@_-</c:formatCode>
                <c:ptCount val="9"/>
                <c:pt idx="0">
                  <c:v>4.619441143335</c:v>
                </c:pt>
                <c:pt idx="1">
                  <c:v>1138.86058845706</c:v>
                </c:pt>
                <c:pt idx="2">
                  <c:v>1839.145165773321</c:v>
                </c:pt>
                <c:pt idx="3">
                  <c:v>1836.835445201653</c:v>
                </c:pt>
                <c:pt idx="4">
                  <c:v>1837.851847365917</c:v>
                </c:pt>
                <c:pt idx="5">
                  <c:v>1837.851847365917</c:v>
                </c:pt>
                <c:pt idx="6">
                  <c:v>1333.74467078204</c:v>
                </c:pt>
                <c:pt idx="7">
                  <c:v>963.25578282582</c:v>
                </c:pt>
                <c:pt idx="8">
                  <c:v>1144.898172174911</c:v>
                </c:pt>
              </c:numCache>
            </c:numRef>
          </c:val>
        </c:ser>
        <c:ser>
          <c:idx val="5"/>
          <c:order val="5"/>
          <c:tx>
            <c:strRef>
              <c:f>'By region'!$B$106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region'!$C$106:$K$106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216.241245011153</c:v>
                </c:pt>
                <c:pt idx="4">
                  <c:v>436.673401791433</c:v>
                </c:pt>
                <c:pt idx="5">
                  <c:v>614.696277277689</c:v>
                </c:pt>
                <c:pt idx="6">
                  <c:v>761.204184554782</c:v>
                </c:pt>
                <c:pt idx="7">
                  <c:v>946.568715450344</c:v>
                </c:pt>
                <c:pt idx="8">
                  <c:v>955.309404710675</c:v>
                </c:pt>
              </c:numCache>
            </c:numRef>
          </c:val>
        </c:ser>
        <c:ser>
          <c:idx val="6"/>
          <c:order val="6"/>
          <c:tx>
            <c:strRef>
              <c:f>'By region'!$B$107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region'!$C$107:$K$107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region'!$C$108:$K$108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24.353651293357</c:v>
                </c:pt>
                <c:pt idx="3">
                  <c:v>95.409940502624</c:v>
                </c:pt>
                <c:pt idx="4">
                  <c:v>165.687366508079</c:v>
                </c:pt>
                <c:pt idx="5">
                  <c:v>209.908211741612</c:v>
                </c:pt>
                <c:pt idx="6">
                  <c:v>253.635605483269</c:v>
                </c:pt>
                <c:pt idx="7">
                  <c:v>297.135252382521</c:v>
                </c:pt>
                <c:pt idx="8">
                  <c:v>340.103489982829</c:v>
                </c:pt>
              </c:numCache>
            </c:numRef>
          </c:val>
        </c:ser>
        <c:ser>
          <c:idx val="8"/>
          <c:order val="8"/>
          <c:tx>
            <c:strRef>
              <c:f>'By region'!$B$109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region'!$C$109:$K$109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4387.94631893972</c:v>
                </c:pt>
                <c:pt idx="5">
                  <c:v>4387.94631893972</c:v>
                </c:pt>
                <c:pt idx="6">
                  <c:v>4387.94631893972</c:v>
                </c:pt>
                <c:pt idx="7">
                  <c:v>4387.94631893972</c:v>
                </c:pt>
                <c:pt idx="8">
                  <c:v>4387.94631893972</c:v>
                </c:pt>
              </c:numCache>
            </c:numRef>
          </c:val>
        </c:ser>
        <c:ser>
          <c:idx val="9"/>
          <c:order val="9"/>
          <c:tx>
            <c:strRef>
              <c:f>'By region'!$B$110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region'!$C$110:$K$110</c:f>
              <c:numCache>
                <c:formatCode>_-* #,##0_-;\-* #,##0_-;_-* "-"??_-;_-@_-</c:formatCode>
                <c:ptCount val="9"/>
                <c:pt idx="0">
                  <c:v>0.866252440307</c:v>
                </c:pt>
                <c:pt idx="1">
                  <c:v>4.762016186178</c:v>
                </c:pt>
                <c:pt idx="2">
                  <c:v>4.762016186178</c:v>
                </c:pt>
                <c:pt idx="3">
                  <c:v>4.328889966025</c:v>
                </c:pt>
                <c:pt idx="4">
                  <c:v>3.895763745871</c:v>
                </c:pt>
                <c:pt idx="5">
                  <c:v>3.895763745871</c:v>
                </c:pt>
                <c:pt idx="6">
                  <c:v>2.164313192151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region'!$C$112:$K$112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894.311936724999</c:v>
                </c:pt>
                <c:pt idx="3">
                  <c:v>894.311936724999</c:v>
                </c:pt>
                <c:pt idx="4">
                  <c:v>894.311936724999</c:v>
                </c:pt>
                <c:pt idx="5">
                  <c:v>1766.452175595232</c:v>
                </c:pt>
                <c:pt idx="6">
                  <c:v>2972.16023926837</c:v>
                </c:pt>
                <c:pt idx="7">
                  <c:v>4827.165905041603</c:v>
                </c:pt>
                <c:pt idx="8">
                  <c:v>6894.228639316233</c:v>
                </c:pt>
              </c:numCache>
            </c:numRef>
          </c:val>
        </c:ser>
        <c:ser>
          <c:idx val="14"/>
          <c:order val="11"/>
          <c:tx>
            <c:strRef>
              <c:f>'By region'!$B$113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region'!$C$113:$K$113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region'!$C$114:$K$114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region'!$C$116:$K$116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region'!$C$117:$K$117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622.65788096954</c:v>
                </c:pt>
                <c:pt idx="2">
                  <c:v>1609.298223119385</c:v>
                </c:pt>
                <c:pt idx="3">
                  <c:v>3487.974347643865</c:v>
                </c:pt>
                <c:pt idx="4">
                  <c:v>6555.821570564435</c:v>
                </c:pt>
                <c:pt idx="5">
                  <c:v>8680.112513248076</c:v>
                </c:pt>
                <c:pt idx="6">
                  <c:v>8930.33979259333</c:v>
                </c:pt>
                <c:pt idx="7">
                  <c:v>8905.196892991265</c:v>
                </c:pt>
                <c:pt idx="8">
                  <c:v>7579.452984118565</c:v>
                </c:pt>
              </c:numCache>
            </c:numRef>
          </c:val>
        </c:ser>
        <c:ser>
          <c:idx val="13"/>
          <c:order val="15"/>
          <c:tx>
            <c:strRef>
              <c:f>'By region'!$B$118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region'!$C$118:$K$118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4362304"/>
        <c:axId val="-1854360672"/>
      </c:areaChart>
      <c:catAx>
        <c:axId val="-185436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4360672"/>
        <c:crosses val="autoZero"/>
        <c:auto val="1"/>
        <c:lblAlgn val="ctr"/>
        <c:lblOffset val="100"/>
        <c:noMultiLvlLbl val="0"/>
      </c:catAx>
      <c:valAx>
        <c:axId val="-1854360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5984440794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436230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8849820176178"/>
          <c:y val="0.0442492614770172"/>
          <c:w val="0.139669153152397"/>
          <c:h val="0.8820352787752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region'!$C$37:$K$37</c:f>
              <c:numCache>
                <c:formatCode>_-* #,##0_-;\-* #,##0_-;_-* "-"??_-;_-@_-</c:formatCode>
                <c:ptCount val="9"/>
                <c:pt idx="0">
                  <c:v>16.516172376</c:v>
                </c:pt>
                <c:pt idx="1">
                  <c:v>16.516172376</c:v>
                </c:pt>
                <c:pt idx="2">
                  <c:v>15.843116919514</c:v>
                </c:pt>
                <c:pt idx="3">
                  <c:v>15.843116919514</c:v>
                </c:pt>
                <c:pt idx="4">
                  <c:v>15.190472737564</c:v>
                </c:pt>
                <c:pt idx="5">
                  <c:v>14.866523736491</c:v>
                </c:pt>
                <c:pt idx="6">
                  <c:v>14.558845364391</c:v>
                </c:pt>
                <c:pt idx="7">
                  <c:v>14.270384743553</c:v>
                </c:pt>
                <c:pt idx="8">
                  <c:v>14.060125461732</c:v>
                </c:pt>
              </c:numCache>
            </c:numRef>
          </c:val>
        </c:ser>
        <c:ser>
          <c:idx val="1"/>
          <c:order val="1"/>
          <c:tx>
            <c:strRef>
              <c:f>'By region'!$B$38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region'!$C$38:$K$38</c:f>
              <c:numCache>
                <c:formatCode>_-* #,##0_-;\-* #,##0_-;_-* "-"??_-;_-@_-</c:formatCode>
                <c:ptCount val="9"/>
                <c:pt idx="0">
                  <c:v>383.05493748</c:v>
                </c:pt>
                <c:pt idx="1">
                  <c:v>415.90189836891</c:v>
                </c:pt>
                <c:pt idx="2">
                  <c:v>421.352452392113</c:v>
                </c:pt>
                <c:pt idx="3">
                  <c:v>388.819914289074</c:v>
                </c:pt>
                <c:pt idx="4">
                  <c:v>390.754341723348</c:v>
                </c:pt>
                <c:pt idx="5">
                  <c:v>399.27111266861</c:v>
                </c:pt>
                <c:pt idx="6">
                  <c:v>394.661885140581</c:v>
                </c:pt>
                <c:pt idx="7">
                  <c:v>396.635194566284</c:v>
                </c:pt>
                <c:pt idx="8">
                  <c:v>398.608503991987</c:v>
                </c:pt>
              </c:numCache>
            </c:numRef>
          </c:val>
        </c:ser>
        <c:ser>
          <c:idx val="2"/>
          <c:order val="2"/>
          <c:tx>
            <c:strRef>
              <c:f>'By region'!$B$39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region'!$C$39:$K$39</c:f>
              <c:numCache>
                <c:formatCode>_-* #,##0_-;\-* #,##0_-;_-* "-"??_-;_-@_-</c:formatCode>
                <c:ptCount val="9"/>
                <c:pt idx="0">
                  <c:v>391.731725350224</c:v>
                </c:pt>
                <c:pt idx="1">
                  <c:v>382.855291450182</c:v>
                </c:pt>
                <c:pt idx="2">
                  <c:v>384.760044143964</c:v>
                </c:pt>
                <c:pt idx="3">
                  <c:v>386.683844364684</c:v>
                </c:pt>
                <c:pt idx="4">
                  <c:v>388.607644585404</c:v>
                </c:pt>
                <c:pt idx="5">
                  <c:v>390.550682808331</c:v>
                </c:pt>
                <c:pt idx="6">
                  <c:v>392.493721031258</c:v>
                </c:pt>
                <c:pt idx="7">
                  <c:v>394.456189636414</c:v>
                </c:pt>
                <c:pt idx="8">
                  <c:v>396.41865824157</c:v>
                </c:pt>
              </c:numCache>
            </c:numRef>
          </c:val>
        </c:ser>
        <c:ser>
          <c:idx val="3"/>
          <c:order val="3"/>
          <c:tx>
            <c:strRef>
              <c:f>'By region'!$B$41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region'!$C$41:$K$41</c:f>
              <c:numCache>
                <c:formatCode>_-* #,##0_-;\-* #,##0_-;_-* "-"??_-;_-@_-</c:formatCode>
                <c:ptCount val="9"/>
                <c:pt idx="0">
                  <c:v>457.959217824</c:v>
                </c:pt>
                <c:pt idx="1">
                  <c:v>566.15208303492</c:v>
                </c:pt>
                <c:pt idx="2">
                  <c:v>591.564911077617</c:v>
                </c:pt>
                <c:pt idx="3">
                  <c:v>482.856937106548</c:v>
                </c:pt>
                <c:pt idx="4">
                  <c:v>569.769724957629</c:v>
                </c:pt>
                <c:pt idx="5">
                  <c:v>593.270221859903</c:v>
                </c:pt>
                <c:pt idx="6">
                  <c:v>598.018171114631</c:v>
                </c:pt>
                <c:pt idx="7">
                  <c:v>585.564682432024</c:v>
                </c:pt>
                <c:pt idx="8">
                  <c:v>560.794346637296</c:v>
                </c:pt>
              </c:numCache>
            </c:numRef>
          </c:val>
        </c:ser>
        <c:ser>
          <c:idx val="4"/>
          <c:order val="4"/>
          <c:tx>
            <c:strRef>
              <c:f>'By region'!$B$42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region'!$C$42:$K$42</c:f>
              <c:numCache>
                <c:formatCode>_-* #,##0_-;\-* #,##0_-;_-* "-"??_-;_-@_-</c:formatCode>
                <c:ptCount val="9"/>
                <c:pt idx="0">
                  <c:v>13.974114888</c:v>
                </c:pt>
                <c:pt idx="1">
                  <c:v>14.170842779325</c:v>
                </c:pt>
                <c:pt idx="2">
                  <c:v>16.915815949623</c:v>
                </c:pt>
                <c:pt idx="3">
                  <c:v>0.332834375342</c:v>
                </c:pt>
                <c:pt idx="4">
                  <c:v>0.0</c:v>
                </c:pt>
                <c:pt idx="5">
                  <c:v>36.02888569601</c:v>
                </c:pt>
                <c:pt idx="6">
                  <c:v>42.41942510597</c:v>
                </c:pt>
                <c:pt idx="7">
                  <c:v>51.853858697156</c:v>
                </c:pt>
                <c:pt idx="8">
                  <c:v>97.710831664068</c:v>
                </c:pt>
              </c:numCache>
            </c:numRef>
          </c:val>
        </c:ser>
        <c:ser>
          <c:idx val="5"/>
          <c:order val="5"/>
          <c:tx>
            <c:strRef>
              <c:f>'By region'!$B$46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288784"/>
        <c:axId val="-1897286464"/>
      </c:areaChart>
      <c:catAx>
        <c:axId val="-18972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286464"/>
        <c:crosses val="autoZero"/>
        <c:auto val="1"/>
        <c:lblAlgn val="ctr"/>
        <c:lblOffset val="100"/>
        <c:noMultiLvlLbl val="0"/>
      </c:catAx>
      <c:valAx>
        <c:axId val="-18972864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585820485"/>
              <c:y val="0.1640942554021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28878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5240877457769"/>
          <c:y val="0.0501491630072861"/>
          <c:w val="0.138079656959714"/>
          <c:h val="0.731587789753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region'!$B$168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region'!$C$168:$K$168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2"/>
          <c:order val="1"/>
          <c:tx>
            <c:strRef>
              <c:f>'By region'!$B$169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region'!$C$169:$K$169</c:f>
              <c:numCache>
                <c:formatCode>_-* #,##0_-;\-* #,##0_-;_-* "-"??_-;_-@_-</c:formatCode>
                <c:ptCount val="9"/>
                <c:pt idx="0">
                  <c:v>463.70945268</c:v>
                </c:pt>
                <c:pt idx="1">
                  <c:v>14.400378568567</c:v>
                </c:pt>
                <c:pt idx="2">
                  <c:v>13.453958679554</c:v>
                </c:pt>
                <c:pt idx="3">
                  <c:v>12.376942362659</c:v>
                </c:pt>
                <c:pt idx="4">
                  <c:v>11.498370580811</c:v>
                </c:pt>
                <c:pt idx="5">
                  <c:v>10.546721665071</c:v>
                </c:pt>
                <c:pt idx="6">
                  <c:v>9.595072749332</c:v>
                </c:pt>
                <c:pt idx="7">
                  <c:v>8.659293224281</c:v>
                </c:pt>
                <c:pt idx="8">
                  <c:v>8.844321027916999</c:v>
                </c:pt>
              </c:numCache>
            </c:numRef>
          </c:val>
        </c:ser>
        <c:ser>
          <c:idx val="3"/>
          <c:order val="2"/>
          <c:tx>
            <c:strRef>
              <c:f>'By region'!$B$170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region'!$C$170:$K$170</c:f>
              <c:numCache>
                <c:formatCode>_-* #,##0_-;\-* #,##0_-;_-* "-"??_-;_-@_-</c:formatCode>
                <c:ptCount val="9"/>
                <c:pt idx="0">
                  <c:v>757.303681901014</c:v>
                </c:pt>
                <c:pt idx="1">
                  <c:v>1390.594833011008</c:v>
                </c:pt>
                <c:pt idx="2">
                  <c:v>2170.977004023605</c:v>
                </c:pt>
                <c:pt idx="3">
                  <c:v>2303.035935712517</c:v>
                </c:pt>
                <c:pt idx="4">
                  <c:v>2530.66911517298</c:v>
                </c:pt>
                <c:pt idx="5">
                  <c:v>2161.009283282884</c:v>
                </c:pt>
                <c:pt idx="6">
                  <c:v>1512.43237417387</c:v>
                </c:pt>
                <c:pt idx="7">
                  <c:v>1163.323724291485</c:v>
                </c:pt>
                <c:pt idx="8">
                  <c:v>1147.604437200211</c:v>
                </c:pt>
              </c:numCache>
            </c:numRef>
          </c:val>
        </c:ser>
        <c:ser>
          <c:idx val="4"/>
          <c:order val="3"/>
          <c:tx>
            <c:strRef>
              <c:f>'By region'!$B$171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region'!$C$171:$K$171</c:f>
              <c:numCache>
                <c:formatCode>_-* #,##0_-;\-* #,##0_-;_-* "-"??_-;_-@_-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5"/>
          <c:order val="4"/>
          <c:tx>
            <c:strRef>
              <c:f>'By region'!$B$172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region'!$C$172:$K$172</c:f>
              <c:numCache>
                <c:formatCode>_-* #,##0_-;\-* #,##0_-;_-* "-"??_-;_-@_-</c:formatCode>
                <c:ptCount val="9"/>
                <c:pt idx="0">
                  <c:v>1061.852233981101</c:v>
                </c:pt>
                <c:pt idx="1">
                  <c:v>1109.498023645095</c:v>
                </c:pt>
                <c:pt idx="2">
                  <c:v>1168.210236364991</c:v>
                </c:pt>
                <c:pt idx="3">
                  <c:v>1178.145717180526</c:v>
                </c:pt>
                <c:pt idx="4">
                  <c:v>1193.466101209545</c:v>
                </c:pt>
                <c:pt idx="5">
                  <c:v>1166.77531621019</c:v>
                </c:pt>
                <c:pt idx="6">
                  <c:v>1115.651652992618</c:v>
                </c:pt>
                <c:pt idx="7">
                  <c:v>1085.283931335261</c:v>
                </c:pt>
                <c:pt idx="8">
                  <c:v>1076.871349929432</c:v>
                </c:pt>
              </c:numCache>
            </c:numRef>
          </c:val>
        </c:ser>
        <c:ser>
          <c:idx val="6"/>
          <c:order val="5"/>
          <c:tx>
            <c:strRef>
              <c:f>'By region'!$B$173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region'!$C$173:$K$173</c:f>
              <c:numCache>
                <c:formatCode>_-* #,##0_-;\-* #,##0_-;_-* "-"??_-;_-@_-</c:formatCode>
                <c:ptCount val="9"/>
                <c:pt idx="0">
                  <c:v>17.064216</c:v>
                </c:pt>
                <c:pt idx="1">
                  <c:v>17.064216</c:v>
                </c:pt>
                <c:pt idx="2">
                  <c:v>17.064216</c:v>
                </c:pt>
                <c:pt idx="3">
                  <c:v>21.34518</c:v>
                </c:pt>
                <c:pt idx="4">
                  <c:v>25.626144</c:v>
                </c:pt>
                <c:pt idx="5">
                  <c:v>29.907108</c:v>
                </c:pt>
                <c:pt idx="6">
                  <c:v>34.188072</c:v>
                </c:pt>
                <c:pt idx="7">
                  <c:v>38.469036</c:v>
                </c:pt>
                <c:pt idx="8">
                  <c:v>42.75</c:v>
                </c:pt>
              </c:numCache>
            </c:numRef>
          </c:val>
        </c:ser>
        <c:ser>
          <c:idx val="7"/>
          <c:order val="6"/>
          <c:tx>
            <c:strRef>
              <c:f>'By region'!$B$174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region'!$C$174:$K$174</c:f>
              <c:numCache>
                <c:formatCode>_-* #,##0_-;\-* #,##0_-;_-* "-"??_-;_-@_-</c:formatCode>
                <c:ptCount val="9"/>
                <c:pt idx="0">
                  <c:v>51.60700584</c:v>
                </c:pt>
                <c:pt idx="1">
                  <c:v>66.386496537599</c:v>
                </c:pt>
                <c:pt idx="2">
                  <c:v>94.917941509137</c:v>
                </c:pt>
                <c:pt idx="3">
                  <c:v>158.436114991462</c:v>
                </c:pt>
                <c:pt idx="4">
                  <c:v>276.372425908812</c:v>
                </c:pt>
                <c:pt idx="5">
                  <c:v>353.319633</c:v>
                </c:pt>
                <c:pt idx="6">
                  <c:v>361.799328</c:v>
                </c:pt>
                <c:pt idx="7">
                  <c:v>370.279023</c:v>
                </c:pt>
                <c:pt idx="8">
                  <c:v>312.219706590688</c:v>
                </c:pt>
              </c:numCache>
            </c:numRef>
          </c:val>
        </c:ser>
        <c:ser>
          <c:idx val="8"/>
          <c:order val="7"/>
          <c:tx>
            <c:strRef>
              <c:f>'By region'!$B$175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region'!$C$175:$K$175</c:f>
              <c:numCache>
                <c:formatCode>_-* #,##0_-;\-* #,##0_-;_-* "-"??_-;_-@_-</c:formatCode>
                <c:ptCount val="9"/>
                <c:pt idx="0">
                  <c:v>0.52164064</c:v>
                </c:pt>
                <c:pt idx="1">
                  <c:v>0.47738248</c:v>
                </c:pt>
                <c:pt idx="2">
                  <c:v>14.230796327645</c:v>
                </c:pt>
                <c:pt idx="3">
                  <c:v>14.129751876438</c:v>
                </c:pt>
                <c:pt idx="4">
                  <c:v>14.102072119031</c:v>
                </c:pt>
                <c:pt idx="5">
                  <c:v>41.978983938031</c:v>
                </c:pt>
                <c:pt idx="6">
                  <c:v>98.07317724495699</c:v>
                </c:pt>
                <c:pt idx="7">
                  <c:v>175.785274922026</c:v>
                </c:pt>
                <c:pt idx="8">
                  <c:v>263.591424952923</c:v>
                </c:pt>
              </c:numCache>
            </c:numRef>
          </c:val>
        </c:ser>
        <c:ser>
          <c:idx val="9"/>
          <c:order val="8"/>
          <c:tx>
            <c:strRef>
              <c:f>'By region'!$B$176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region'!$C$176:$K$176</c:f>
              <c:numCache>
                <c:formatCode>_-* #,##0_-;\-* #,##0_-;_-* "-"??_-;_-@_-</c:formatCode>
                <c:ptCount val="9"/>
                <c:pt idx="0">
                  <c:v>19.928850735868</c:v>
                </c:pt>
                <c:pt idx="1">
                  <c:v>19.944430876188</c:v>
                </c:pt>
                <c:pt idx="2">
                  <c:v>0.041868</c:v>
                </c:pt>
                <c:pt idx="3">
                  <c:v>0.041868</c:v>
                </c:pt>
                <c:pt idx="4">
                  <c:v>0.041868</c:v>
                </c:pt>
                <c:pt idx="5">
                  <c:v>0.041868</c:v>
                </c:pt>
                <c:pt idx="6">
                  <c:v>0.041868</c:v>
                </c:pt>
                <c:pt idx="7">
                  <c:v>0.041868</c:v>
                </c:pt>
                <c:pt idx="8">
                  <c:v>0.041868</c:v>
                </c:pt>
              </c:numCache>
            </c:numRef>
          </c:val>
        </c:ser>
        <c:ser>
          <c:idx val="10"/>
          <c:order val="9"/>
          <c:tx>
            <c:strRef>
              <c:f>'By region'!$B$177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region'!$C$177:$K$177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364432"/>
        <c:axId val="-1897362384"/>
      </c:areaChart>
      <c:catAx>
        <c:axId val="-189736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62384"/>
        <c:crosses val="autoZero"/>
        <c:auto val="1"/>
        <c:lblAlgn val="ctr"/>
        <c:lblOffset val="100"/>
        <c:noMultiLvlLbl val="0"/>
      </c:catAx>
      <c:valAx>
        <c:axId val="-18973623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6443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44448232323232"/>
                <c:y val="0.305563194444444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9634769725236"/>
          <c:y val="0.0647078716005234"/>
          <c:w val="0.14804930234154"/>
          <c:h val="0.8353197970249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788131313131"/>
          <c:y val="0.0470588235294118"/>
          <c:w val="0.621578409090909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region'!$B$184</c:f>
              <c:strCache>
                <c:ptCount val="1"/>
                <c:pt idx="0">
                  <c:v>Alcohols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region'!$C$184:$K$184</c:f>
              <c:numCache>
                <c:formatCode>_-* #,##0_-;\-* #,##0_-;_-* "-"??_-;_-@_-</c:formatCode>
                <c:ptCount val="9"/>
                <c:pt idx="0">
                  <c:v>14.611848264</c:v>
                </c:pt>
                <c:pt idx="1">
                  <c:v>29.834449375832</c:v>
                </c:pt>
                <c:pt idx="2">
                  <c:v>178.714469122492</c:v>
                </c:pt>
                <c:pt idx="3">
                  <c:v>169.059386875136</c:v>
                </c:pt>
                <c:pt idx="4">
                  <c:v>173.151360328</c:v>
                </c:pt>
                <c:pt idx="5">
                  <c:v>181.25</c:v>
                </c:pt>
                <c:pt idx="6">
                  <c:v>187.5</c:v>
                </c:pt>
                <c:pt idx="7">
                  <c:v>195.352620858492</c:v>
                </c:pt>
                <c:pt idx="8">
                  <c:v>200.534206952831</c:v>
                </c:pt>
              </c:numCache>
            </c:numRef>
          </c:val>
        </c:ser>
        <c:ser>
          <c:idx val="1"/>
          <c:order val="1"/>
          <c:tx>
            <c:strRef>
              <c:f>'By region'!$B$185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region'!$C$185:$K$185</c:f>
              <c:numCache>
                <c:formatCode>_-* #,##0_-;\-* #,##0_-;_-* "-"??_-;_-@_-</c:formatCode>
                <c:ptCount val="9"/>
                <c:pt idx="0">
                  <c:v>52.147965679416</c:v>
                </c:pt>
                <c:pt idx="1">
                  <c:v>203.79660064263</c:v>
                </c:pt>
                <c:pt idx="2">
                  <c:v>573.084631566969</c:v>
                </c:pt>
                <c:pt idx="3">
                  <c:v>398.26469888768</c:v>
                </c:pt>
                <c:pt idx="4">
                  <c:v>301.48210946754</c:v>
                </c:pt>
                <c:pt idx="5">
                  <c:v>370.31846380276</c:v>
                </c:pt>
                <c:pt idx="6">
                  <c:v>267.969253421998</c:v>
                </c:pt>
                <c:pt idx="7">
                  <c:v>232.342915155835</c:v>
                </c:pt>
                <c:pt idx="8">
                  <c:v>235.559554276244</c:v>
                </c:pt>
              </c:numCache>
            </c:numRef>
          </c:val>
        </c:ser>
        <c:ser>
          <c:idx val="2"/>
          <c:order val="2"/>
          <c:tx>
            <c:strRef>
              <c:f>'By region'!$B$186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region'!$C$186:$K$186</c:f>
              <c:numCache>
                <c:formatCode>_-* #,##0_-;\-* #,##0_-;_-* "-"??_-;_-@_-</c:formatCode>
                <c:ptCount val="9"/>
                <c:pt idx="0">
                  <c:v>168.061309861312</c:v>
                </c:pt>
                <c:pt idx="1">
                  <c:v>183.014642616331</c:v>
                </c:pt>
                <c:pt idx="2">
                  <c:v>299.776029785578</c:v>
                </c:pt>
                <c:pt idx="3">
                  <c:v>248.179505379502</c:v>
                </c:pt>
                <c:pt idx="4">
                  <c:v>246.191178755715</c:v>
                </c:pt>
                <c:pt idx="5">
                  <c:v>249.684353504082</c:v>
                </c:pt>
                <c:pt idx="6">
                  <c:v>257.667459464576</c:v>
                </c:pt>
                <c:pt idx="7">
                  <c:v>266.469331655196</c:v>
                </c:pt>
                <c:pt idx="8">
                  <c:v>279.3204181497</c:v>
                </c:pt>
              </c:numCache>
            </c:numRef>
          </c:val>
        </c:ser>
        <c:ser>
          <c:idx val="3"/>
          <c:order val="3"/>
          <c:tx>
            <c:strRef>
              <c:f>'By region'!$B$187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region'!$C$187:$K$187</c:f>
              <c:numCache>
                <c:formatCode>_-* #,##0_-;\-* #,##0_-;_-* "-"??_-;_-@_-</c:formatCode>
                <c:ptCount val="9"/>
                <c:pt idx="0">
                  <c:v>1263.236167918224</c:v>
                </c:pt>
                <c:pt idx="1">
                  <c:v>1395.596288009337</c:v>
                </c:pt>
                <c:pt idx="2">
                  <c:v>1430.436340482831</c:v>
                </c:pt>
                <c:pt idx="3">
                  <c:v>1274.536647055162</c:v>
                </c:pt>
                <c:pt idx="4">
                  <c:v>1364.322184003946</c:v>
                </c:pt>
                <c:pt idx="5">
                  <c:v>1433.987426769345</c:v>
                </c:pt>
                <c:pt idx="6">
                  <c:v>1442.152047756831</c:v>
                </c:pt>
                <c:pt idx="7">
                  <c:v>1442.780310075432</c:v>
                </c:pt>
                <c:pt idx="8">
                  <c:v>1467.592465996652</c:v>
                </c:pt>
              </c:numCache>
            </c:numRef>
          </c:val>
        </c:ser>
        <c:ser>
          <c:idx val="4"/>
          <c:order val="4"/>
          <c:tx>
            <c:strRef>
              <c:f>'By region'!$B$188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region'!$C$188:$K$188</c:f>
              <c:numCache>
                <c:formatCode>_-* #,##0_-;\-* #,##0_-;_-* "-"??_-;_-@_-</c:formatCode>
                <c:ptCount val="9"/>
                <c:pt idx="0">
                  <c:v>2128.688025708613</c:v>
                </c:pt>
                <c:pt idx="1">
                  <c:v>1881.789321246712</c:v>
                </c:pt>
                <c:pt idx="2">
                  <c:v>1898.318363725695</c:v>
                </c:pt>
                <c:pt idx="3">
                  <c:v>2110.383637582167</c:v>
                </c:pt>
                <c:pt idx="4">
                  <c:v>2181.107828773116</c:v>
                </c:pt>
                <c:pt idx="5">
                  <c:v>2114.789231005968</c:v>
                </c:pt>
                <c:pt idx="6">
                  <c:v>2169.619994804505</c:v>
                </c:pt>
                <c:pt idx="7">
                  <c:v>2186.288519308217</c:v>
                </c:pt>
                <c:pt idx="8">
                  <c:v>2093.835997014784</c:v>
                </c:pt>
              </c:numCache>
            </c:numRef>
          </c:val>
        </c:ser>
        <c:ser>
          <c:idx val="5"/>
          <c:order val="5"/>
          <c:tx>
            <c:strRef>
              <c:f>'By region'!$B$189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region'!$C$189:$K$189</c:f>
              <c:numCache>
                <c:formatCode>_-* #,##0_-;\-* #,##0_-;_-* "-"??_-;_-@_-</c:formatCode>
                <c:ptCount val="9"/>
                <c:pt idx="0">
                  <c:v>55.25456843098</c:v>
                </c:pt>
                <c:pt idx="1">
                  <c:v>94.608145949357</c:v>
                </c:pt>
                <c:pt idx="2">
                  <c:v>115.584871799951</c:v>
                </c:pt>
                <c:pt idx="3">
                  <c:v>141.220028853453</c:v>
                </c:pt>
                <c:pt idx="4">
                  <c:v>136.452208687194</c:v>
                </c:pt>
                <c:pt idx="5">
                  <c:v>145.260117634872</c:v>
                </c:pt>
                <c:pt idx="6">
                  <c:v>151.212780504803</c:v>
                </c:pt>
                <c:pt idx="7">
                  <c:v>157.239559175389</c:v>
                </c:pt>
                <c:pt idx="8">
                  <c:v>163.453715211854</c:v>
                </c:pt>
              </c:numCache>
            </c:numRef>
          </c:val>
        </c:ser>
        <c:ser>
          <c:idx val="6"/>
          <c:order val="6"/>
          <c:tx>
            <c:strRef>
              <c:f>'By region'!$B$190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region'!$C$190:$K$190</c:f>
              <c:numCache>
                <c:formatCode>_-* #,##0_-;\-* #,##0_-;_-* "-"??_-;_-@_-</c:formatCode>
                <c:ptCount val="9"/>
                <c:pt idx="0">
                  <c:v>4.54200298317</c:v>
                </c:pt>
                <c:pt idx="1">
                  <c:v>8.758593955282</c:v>
                </c:pt>
                <c:pt idx="2">
                  <c:v>11.376515414517</c:v>
                </c:pt>
                <c:pt idx="3">
                  <c:v>35.249641773426</c:v>
                </c:pt>
                <c:pt idx="4">
                  <c:v>141.161223369876</c:v>
                </c:pt>
                <c:pt idx="5">
                  <c:v>181.895928339064</c:v>
                </c:pt>
                <c:pt idx="6">
                  <c:v>303.128992942046</c:v>
                </c:pt>
                <c:pt idx="7">
                  <c:v>402.36070129899</c:v>
                </c:pt>
                <c:pt idx="8">
                  <c:v>477.077126634473</c:v>
                </c:pt>
              </c:numCache>
            </c:numRef>
          </c:val>
        </c:ser>
        <c:ser>
          <c:idx val="7"/>
          <c:order val="7"/>
          <c:tx>
            <c:strRef>
              <c:f>'By region'!$B$191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region'!$C$191:$K$191</c:f>
              <c:numCache>
                <c:formatCode>_-* #,##0_-;\-* #,##0_-;_-* "-"??_-;_-@_-</c:formatCode>
                <c:ptCount val="9"/>
                <c:pt idx="0">
                  <c:v>3198.122268007608</c:v>
                </c:pt>
                <c:pt idx="1">
                  <c:v>2862.070263141488</c:v>
                </c:pt>
                <c:pt idx="2">
                  <c:v>2612.264756723384</c:v>
                </c:pt>
                <c:pt idx="3">
                  <c:v>2413.408855680843</c:v>
                </c:pt>
                <c:pt idx="4">
                  <c:v>2430.929589825203</c:v>
                </c:pt>
                <c:pt idx="5">
                  <c:v>2348.400957520185</c:v>
                </c:pt>
                <c:pt idx="6">
                  <c:v>2322.496040415005</c:v>
                </c:pt>
                <c:pt idx="7">
                  <c:v>2323.293343699488</c:v>
                </c:pt>
                <c:pt idx="8">
                  <c:v>2178.93939688419</c:v>
                </c:pt>
              </c:numCache>
            </c:numRef>
          </c:val>
        </c:ser>
        <c:ser>
          <c:idx val="8"/>
          <c:order val="8"/>
          <c:tx>
            <c:strRef>
              <c:f>'By region'!$B$193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region'!$C$193:$K$193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region'!$B$194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region'!$C$194:$K$194</c:f>
              <c:numCache>
                <c:formatCode>_-* #,##0_-;\-* #,##0_-;_-* "-"??_-;_-@_-</c:formatCode>
                <c:ptCount val="9"/>
                <c:pt idx="0">
                  <c:v>7.35046248</c:v>
                </c:pt>
                <c:pt idx="1">
                  <c:v>9.56672862032</c:v>
                </c:pt>
                <c:pt idx="2">
                  <c:v>6.403041110235</c:v>
                </c:pt>
                <c:pt idx="3">
                  <c:v>5.297924870235</c:v>
                </c:pt>
                <c:pt idx="4">
                  <c:v>4.266173324035</c:v>
                </c:pt>
                <c:pt idx="5">
                  <c:v>3.234836919215</c:v>
                </c:pt>
                <c:pt idx="6">
                  <c:v>2.20359902771</c:v>
                </c:pt>
                <c:pt idx="7">
                  <c:v>1.172477493378</c:v>
                </c:pt>
                <c:pt idx="8">
                  <c:v>0.141829442474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807408"/>
        <c:axId val="-1936805632"/>
      </c:areaChart>
      <c:catAx>
        <c:axId val="-193680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05632"/>
        <c:crosses val="autoZero"/>
        <c:auto val="1"/>
        <c:lblAlgn val="ctr"/>
        <c:lblOffset val="100"/>
        <c:noMultiLvlLbl val="0"/>
      </c:catAx>
      <c:valAx>
        <c:axId val="-19368056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0740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19117297979798"/>
                <c:y val="0.259047916666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7510864500185"/>
          <c:y val="0.133535425928074"/>
          <c:w val="0.152239376936112"/>
          <c:h val="0.60239314363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91308080808081"/>
          <c:y val="0.0398230321544255"/>
          <c:w val="0.747687752525252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region'!$B$201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region'!$C$201:$K$201</c:f>
              <c:numCache>
                <c:formatCode>_-* #,##0_-;\-* #,##0_-;_-* "-"??_-;_-@_-</c:formatCode>
                <c:ptCount val="9"/>
                <c:pt idx="0">
                  <c:v>51.16160056</c:v>
                </c:pt>
                <c:pt idx="1">
                  <c:v>50.446619033001</c:v>
                </c:pt>
                <c:pt idx="2">
                  <c:v>50.089089198338</c:v>
                </c:pt>
                <c:pt idx="3">
                  <c:v>48.572213204669</c:v>
                </c:pt>
                <c:pt idx="4">
                  <c:v>46.590207890526</c:v>
                </c:pt>
                <c:pt idx="5">
                  <c:v>45.588683195938</c:v>
                </c:pt>
                <c:pt idx="6">
                  <c:v>44.637460976927</c:v>
                </c:pt>
                <c:pt idx="7">
                  <c:v>43.745652592804</c:v>
                </c:pt>
                <c:pt idx="8">
                  <c:v>43.202139125023</c:v>
                </c:pt>
              </c:numCache>
            </c:numRef>
          </c:val>
        </c:ser>
        <c:ser>
          <c:idx val="1"/>
          <c:order val="1"/>
          <c:tx>
            <c:strRef>
              <c:f>'By region'!$B$202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region'!$C$202:$K$202</c:f>
              <c:numCache>
                <c:formatCode>_-* #,##0_-;\-* #,##0_-;_-* "-"??_-;_-@_-</c:formatCode>
                <c:ptCount val="9"/>
                <c:pt idx="0">
                  <c:v>677.184843879229</c:v>
                </c:pt>
                <c:pt idx="1">
                  <c:v>679.797585756185</c:v>
                </c:pt>
                <c:pt idx="2">
                  <c:v>765.551182079515</c:v>
                </c:pt>
                <c:pt idx="3">
                  <c:v>743.594618404771</c:v>
                </c:pt>
                <c:pt idx="4">
                  <c:v>739.3962575474241</c:v>
                </c:pt>
                <c:pt idx="5">
                  <c:v>764.581147149441</c:v>
                </c:pt>
                <c:pt idx="6">
                  <c:v>787.333562596277</c:v>
                </c:pt>
                <c:pt idx="7">
                  <c:v>804.656781693204</c:v>
                </c:pt>
                <c:pt idx="8">
                  <c:v>802.122579309628</c:v>
                </c:pt>
              </c:numCache>
            </c:numRef>
          </c:val>
        </c:ser>
        <c:ser>
          <c:idx val="2"/>
          <c:order val="2"/>
          <c:tx>
            <c:strRef>
              <c:f>'By region'!$B$203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region'!$C$203:$K$203</c:f>
              <c:numCache>
                <c:formatCode>_-* #,##0_-;\-* #,##0_-;_-* "-"??_-;_-@_-</c:formatCode>
                <c:ptCount val="9"/>
                <c:pt idx="0">
                  <c:v>1568.538605624941</c:v>
                </c:pt>
                <c:pt idx="1">
                  <c:v>1486.410224165505</c:v>
                </c:pt>
                <c:pt idx="2">
                  <c:v>1488.437211409065</c:v>
                </c:pt>
                <c:pt idx="3">
                  <c:v>1447.680669046824</c:v>
                </c:pt>
                <c:pt idx="4">
                  <c:v>1454.278434197226</c:v>
                </c:pt>
                <c:pt idx="5">
                  <c:v>1494.11829803023</c:v>
                </c:pt>
                <c:pt idx="6">
                  <c:v>1521.178143645811</c:v>
                </c:pt>
                <c:pt idx="7">
                  <c:v>1562.101142025659</c:v>
                </c:pt>
                <c:pt idx="8">
                  <c:v>1609.635784654098</c:v>
                </c:pt>
              </c:numCache>
            </c:numRef>
          </c:val>
        </c:ser>
        <c:ser>
          <c:idx val="3"/>
          <c:order val="3"/>
          <c:tx>
            <c:strRef>
              <c:f>'By region'!$B$204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region'!$C$204:$K$204</c:f>
              <c:numCache>
                <c:formatCode>_-* #,##0_-;\-* #,##0_-;_-* "-"??_-;_-@_-</c:formatCode>
                <c:ptCount val="9"/>
                <c:pt idx="0">
                  <c:v>1999.923451668</c:v>
                </c:pt>
                <c:pt idx="1">
                  <c:v>1900.261965277834</c:v>
                </c:pt>
                <c:pt idx="2">
                  <c:v>2124.003519660345</c:v>
                </c:pt>
                <c:pt idx="3">
                  <c:v>2030.962473929141</c:v>
                </c:pt>
                <c:pt idx="4">
                  <c:v>2073.498856964703</c:v>
                </c:pt>
                <c:pt idx="5">
                  <c:v>2072.660706797028</c:v>
                </c:pt>
                <c:pt idx="6">
                  <c:v>2008.892404939054</c:v>
                </c:pt>
                <c:pt idx="7">
                  <c:v>1894.20455121</c:v>
                </c:pt>
                <c:pt idx="8">
                  <c:v>1749.288216606915</c:v>
                </c:pt>
              </c:numCache>
            </c:numRef>
          </c:val>
        </c:ser>
        <c:ser>
          <c:idx val="4"/>
          <c:order val="4"/>
          <c:tx>
            <c:strRef>
              <c:f>'By region'!$B$205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region'!$C$205:$K$205</c:f>
              <c:numCache>
                <c:formatCode>_-* #,##0_-;\-* #,##0_-;_-* "-"??_-;_-@_-</c:formatCode>
                <c:ptCount val="9"/>
                <c:pt idx="0">
                  <c:v>2481.588457949346</c:v>
                </c:pt>
                <c:pt idx="1">
                  <c:v>2423.988552911176</c:v>
                </c:pt>
                <c:pt idx="2">
                  <c:v>2536.899314530095</c:v>
                </c:pt>
                <c:pt idx="3">
                  <c:v>2370.022875173116</c:v>
                </c:pt>
                <c:pt idx="4">
                  <c:v>2496.093783849421</c:v>
                </c:pt>
                <c:pt idx="5">
                  <c:v>2500.286805170727</c:v>
                </c:pt>
                <c:pt idx="6">
                  <c:v>2620.07836272855</c:v>
                </c:pt>
                <c:pt idx="7">
                  <c:v>2796.169100145258</c:v>
                </c:pt>
                <c:pt idx="8">
                  <c:v>2781.356878889168</c:v>
                </c:pt>
              </c:numCache>
            </c:numRef>
          </c:val>
        </c:ser>
        <c:ser>
          <c:idx val="5"/>
          <c:order val="5"/>
          <c:tx>
            <c:strRef>
              <c:f>'By region'!$B$209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region'!$C$209:$K$209</c:f>
              <c:numCache>
                <c:formatCode>_-* #,##0_-;\-* #,##0_-;_-* "-"??_-;_-@_-</c:formatCode>
                <c:ptCount val="9"/>
                <c:pt idx="0">
                  <c:v>113.617659651808</c:v>
                </c:pt>
                <c:pt idx="1">
                  <c:v>128.130086413586</c:v>
                </c:pt>
                <c:pt idx="2">
                  <c:v>160.978702854294</c:v>
                </c:pt>
                <c:pt idx="3">
                  <c:v>154.767477199084</c:v>
                </c:pt>
                <c:pt idx="4">
                  <c:v>169.206316085323</c:v>
                </c:pt>
                <c:pt idx="5">
                  <c:v>151.585675152125</c:v>
                </c:pt>
                <c:pt idx="6">
                  <c:v>121.830233450857</c:v>
                </c:pt>
                <c:pt idx="7">
                  <c:v>106.422551053492</c:v>
                </c:pt>
                <c:pt idx="8">
                  <c:v>110.849111978371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393568"/>
        <c:axId val="-1897391248"/>
      </c:areaChart>
      <c:catAx>
        <c:axId val="-189739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91248"/>
        <c:crosses val="autoZero"/>
        <c:auto val="1"/>
        <c:lblAlgn val="ctr"/>
        <c:lblOffset val="100"/>
        <c:noMultiLvlLbl val="0"/>
      </c:catAx>
      <c:valAx>
        <c:axId val="-18973912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9356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06551767676768"/>
                <c:y val="0.27135601851851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1535515670955"/>
          <c:y val="0.177520587058183"/>
          <c:w val="0.111735322521917"/>
          <c:h val="0.53847911407648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region'!$B$514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region'!$C$514:$K$514</c:f>
              <c:numCache>
                <c:formatCode>#,##0</c:formatCode>
                <c:ptCount val="9"/>
                <c:pt idx="0">
                  <c:v>4.041181171642</c:v>
                </c:pt>
                <c:pt idx="1">
                  <c:v>2.020590585821</c:v>
                </c:pt>
                <c:pt idx="2">
                  <c:v>0.0</c:v>
                </c:pt>
                <c:pt idx="3">
                  <c:v>0.0</c:v>
                </c:pt>
                <c:pt idx="4">
                  <c:v>7.810777458137</c:v>
                </c:pt>
                <c:pt idx="5">
                  <c:v>7.810777458137</c:v>
                </c:pt>
                <c:pt idx="6">
                  <c:v>31.776723232745</c:v>
                </c:pt>
                <c:pt idx="7">
                  <c:v>43.588758324822</c:v>
                </c:pt>
                <c:pt idx="8">
                  <c:v>70.436247508663</c:v>
                </c:pt>
              </c:numCache>
            </c:numRef>
          </c:val>
        </c:ser>
        <c:ser>
          <c:idx val="1"/>
          <c:order val="1"/>
          <c:tx>
            <c:strRef>
              <c:f>'By region'!$B$515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region'!$C$515:$K$515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region'!$B$516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region'!$C$516:$K$516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region'!$B$517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region'!$C$517:$K$517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region'!$B$518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region'!$C$518:$K$518</c:f>
              <c:numCache>
                <c:formatCode>#,##0</c:formatCode>
                <c:ptCount val="9"/>
                <c:pt idx="0">
                  <c:v>1.215512554486</c:v>
                </c:pt>
                <c:pt idx="1">
                  <c:v>0.607756277243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region'!$B$519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region'!$C$519:$K$519</c:f>
              <c:numCache>
                <c:formatCode>#,##0</c:formatCode>
                <c:ptCount val="9"/>
                <c:pt idx="0">
                  <c:v>0.194308208501</c:v>
                </c:pt>
                <c:pt idx="1">
                  <c:v>0.097154104251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region'!$B$520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region'!$C$520:$K$520</c:f>
              <c:numCache>
                <c:formatCode>#,##0</c:formatCode>
                <c:ptCount val="9"/>
                <c:pt idx="0">
                  <c:v>309.167074102921</c:v>
                </c:pt>
                <c:pt idx="1">
                  <c:v>333.855773736269</c:v>
                </c:pt>
                <c:pt idx="2">
                  <c:v>370.094668556098</c:v>
                </c:pt>
                <c:pt idx="3">
                  <c:v>404.385990981469</c:v>
                </c:pt>
                <c:pt idx="4">
                  <c:v>434.716128635402</c:v>
                </c:pt>
                <c:pt idx="5">
                  <c:v>475.000808296271</c:v>
                </c:pt>
                <c:pt idx="6">
                  <c:v>495.033224724602</c:v>
                </c:pt>
                <c:pt idx="7">
                  <c:v>523.679420371443</c:v>
                </c:pt>
                <c:pt idx="8">
                  <c:v>387.782065724102</c:v>
                </c:pt>
              </c:numCache>
            </c:numRef>
          </c:val>
        </c:ser>
        <c:ser>
          <c:idx val="7"/>
          <c:order val="7"/>
          <c:tx>
            <c:strRef>
              <c:f>'By region'!$B$521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region'!$C$521:$K$521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5.480220384734</c:v>
                </c:pt>
                <c:pt idx="8">
                  <c:v>157.953638672861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560016"/>
        <c:axId val="-1897565824"/>
      </c:areaChart>
      <c:catAx>
        <c:axId val="-189756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565824"/>
        <c:crosses val="autoZero"/>
        <c:auto val="1"/>
        <c:lblAlgn val="ctr"/>
        <c:lblOffset val="100"/>
        <c:tickMarkSkip val="1"/>
        <c:noMultiLvlLbl val="0"/>
      </c:catAx>
      <c:valAx>
        <c:axId val="-18975658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176562894"/>
              <c:y val="0.097918797886113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56001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2123092205679"/>
          <c:y val="0.0609338458408353"/>
          <c:w val="0.20718866517147"/>
          <c:h val="0.860242529517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region'!$B$524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region'!$C$524:$K$524</c:f>
              <c:numCache>
                <c:formatCode>#,##0</c:formatCode>
                <c:ptCount val="9"/>
                <c:pt idx="0">
                  <c:v>0.0</c:v>
                </c:pt>
                <c:pt idx="1">
                  <c:v>2.29747460134</c:v>
                </c:pt>
                <c:pt idx="2">
                  <c:v>18.381581668208</c:v>
                </c:pt>
                <c:pt idx="3">
                  <c:v>17.396949696205</c:v>
                </c:pt>
                <c:pt idx="4">
                  <c:v>16.35029227448</c:v>
                </c:pt>
                <c:pt idx="5">
                  <c:v>7.570864653391</c:v>
                </c:pt>
                <c:pt idx="6">
                  <c:v>3.97944120697</c:v>
                </c:pt>
                <c:pt idx="7">
                  <c:v>3.511693141034</c:v>
                </c:pt>
                <c:pt idx="8">
                  <c:v>8.974916325159</c:v>
                </c:pt>
              </c:numCache>
            </c:numRef>
          </c:val>
        </c:ser>
        <c:ser>
          <c:idx val="1"/>
          <c:order val="1"/>
          <c:tx>
            <c:strRef>
              <c:f>'By region'!$B$525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region'!$B$526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region'!$C$526:$K$526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10.631658159645</c:v>
                </c:pt>
                <c:pt idx="5">
                  <c:v>14.745628656564</c:v>
                </c:pt>
                <c:pt idx="6">
                  <c:v>27.322735548144</c:v>
                </c:pt>
                <c:pt idx="7">
                  <c:v>37.658806948085</c:v>
                </c:pt>
                <c:pt idx="8">
                  <c:v>45.243583178915</c:v>
                </c:pt>
              </c:numCache>
            </c:numRef>
          </c:val>
        </c:ser>
        <c:ser>
          <c:idx val="3"/>
          <c:order val="3"/>
          <c:tx>
            <c:strRef>
              <c:f>'By region'!$B$527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region'!$C$527:$K$527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region'!$B$528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region'!$C$528:$K$528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region'!$B$529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region'!$C$529:$K$529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region'!$B$530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region'!$C$530:$K$530</c:f>
              <c:numCache>
                <c:formatCode>#,##0</c:formatCode>
                <c:ptCount val="9"/>
                <c:pt idx="0">
                  <c:v>40.524045073696</c:v>
                </c:pt>
                <c:pt idx="1">
                  <c:v>41.488982962654</c:v>
                </c:pt>
                <c:pt idx="2">
                  <c:v>29.234397981386</c:v>
                </c:pt>
                <c:pt idx="3">
                  <c:v>34.119188349312</c:v>
                </c:pt>
                <c:pt idx="4">
                  <c:v>28.694066703937</c:v>
                </c:pt>
                <c:pt idx="5">
                  <c:v>37.894455753772</c:v>
                </c:pt>
                <c:pt idx="6">
                  <c:v>33.789000585318</c:v>
                </c:pt>
                <c:pt idx="7">
                  <c:v>29.151829910572</c:v>
                </c:pt>
                <c:pt idx="8">
                  <c:v>21.731110730433</c:v>
                </c:pt>
              </c:numCache>
            </c:numRef>
          </c:val>
        </c:ser>
        <c:ser>
          <c:idx val="7"/>
          <c:order val="7"/>
          <c:tx>
            <c:strRef>
              <c:f>'By region'!$B$531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region'!$C$531:$K$531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647888"/>
        <c:axId val="-1897656480"/>
      </c:areaChart>
      <c:catAx>
        <c:axId val="-189764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656480"/>
        <c:crosses val="autoZero"/>
        <c:auto val="1"/>
        <c:lblAlgn val="ctr"/>
        <c:lblOffset val="100"/>
        <c:tickMarkSkip val="1"/>
        <c:noMultiLvlLbl val="0"/>
      </c:catAx>
      <c:valAx>
        <c:axId val="-1897656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2237229243"/>
              <c:y val="0.154780449741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64788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936057667006"/>
          <c:y val="0.1111146600627"/>
          <c:w val="0.20718866517147"/>
          <c:h val="0.731206150090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region'!$B$535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region'!$B$536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17.841220534287</c:v>
                </c:pt>
                <c:pt idx="5">
                  <c:v>17.841220534287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region'!$B$538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region'!$C$538:$K$538</c:f>
              <c:numCache>
                <c:formatCode>#,##0</c:formatCode>
                <c:ptCount val="9"/>
                <c:pt idx="0">
                  <c:v>0.148841342899</c:v>
                </c:pt>
                <c:pt idx="1">
                  <c:v>0.099227561933</c:v>
                </c:pt>
                <c:pt idx="2">
                  <c:v>0.049613780966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region'!$B$539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region'!$C$539:$K$539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region'!$B$540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region'!$C$540:$K$540</c:f>
              <c:numCache>
                <c:formatCode>#,##0</c:formatCode>
                <c:ptCount val="9"/>
                <c:pt idx="0">
                  <c:v>24.031474244988</c:v>
                </c:pt>
                <c:pt idx="1">
                  <c:v>26.027738797116</c:v>
                </c:pt>
                <c:pt idx="2">
                  <c:v>28.362392297394</c:v>
                </c:pt>
                <c:pt idx="3">
                  <c:v>30.739193818002</c:v>
                </c:pt>
                <c:pt idx="4">
                  <c:v>15.380133914083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region'!$B$541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region'!$C$541:$K$541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18.086085033542</c:v>
                </c:pt>
                <c:pt idx="6">
                  <c:v>38.839291764099</c:v>
                </c:pt>
                <c:pt idx="7">
                  <c:v>41.960671230518</c:v>
                </c:pt>
                <c:pt idx="8">
                  <c:v>45.318416286125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763504"/>
        <c:axId val="-1897760672"/>
      </c:areaChart>
      <c:catAx>
        <c:axId val="-189776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60672"/>
        <c:crosses val="autoZero"/>
        <c:auto val="1"/>
        <c:lblAlgn val="ctr"/>
        <c:lblOffset val="100"/>
        <c:tickMarkSkip val="1"/>
        <c:noMultiLvlLbl val="0"/>
      </c:catAx>
      <c:valAx>
        <c:axId val="-1897760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6905161445"/>
              <c:y val="0.0759046605660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6350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429159673273"/>
          <c:y val="0.182148822863036"/>
          <c:w val="0.224802552162911"/>
          <c:h val="0.660735926071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region'!$B$632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region'!$C$632:$K$632</c:f>
              <c:numCache>
                <c:formatCode>#,##0</c:formatCode>
                <c:ptCount val="9"/>
                <c:pt idx="0">
                  <c:v>916.4227819051508</c:v>
                </c:pt>
                <c:pt idx="1">
                  <c:v>882.818105212102</c:v>
                </c:pt>
                <c:pt idx="2">
                  <c:v>821.593893568688</c:v>
                </c:pt>
                <c:pt idx="3">
                  <c:v>844.018361036783</c:v>
                </c:pt>
                <c:pt idx="4">
                  <c:v>906.280378897469</c:v>
                </c:pt>
                <c:pt idx="5">
                  <c:v>966.7760926636088</c:v>
                </c:pt>
                <c:pt idx="6">
                  <c:v>1055.115039743923</c:v>
                </c:pt>
                <c:pt idx="7">
                  <c:v>1119.944428286933</c:v>
                </c:pt>
                <c:pt idx="8">
                  <c:v>1026.519462495281</c:v>
                </c:pt>
              </c:numCache>
            </c:numRef>
          </c:val>
        </c:ser>
        <c:ser>
          <c:idx val="1"/>
          <c:order val="1"/>
          <c:tx>
            <c:strRef>
              <c:f>'By region'!$B$633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region'!$C$633:$K$633</c:f>
              <c:numCache>
                <c:formatCode>#,##0</c:formatCode>
                <c:ptCount val="9"/>
                <c:pt idx="0">
                  <c:v>42.10283363454</c:v>
                </c:pt>
                <c:pt idx="1">
                  <c:v>40.007640926232</c:v>
                </c:pt>
                <c:pt idx="2">
                  <c:v>38.748923372657</c:v>
                </c:pt>
                <c:pt idx="3">
                  <c:v>37.399340270981</c:v>
                </c:pt>
                <c:pt idx="4">
                  <c:v>38.196332798626</c:v>
                </c:pt>
                <c:pt idx="5">
                  <c:v>37.970622700331</c:v>
                </c:pt>
                <c:pt idx="6">
                  <c:v>37.243843901115</c:v>
                </c:pt>
                <c:pt idx="7">
                  <c:v>36.923934992171</c:v>
                </c:pt>
                <c:pt idx="8">
                  <c:v>35.97849819611</c:v>
                </c:pt>
              </c:numCache>
            </c:numRef>
          </c:val>
        </c:ser>
        <c:ser>
          <c:idx val="2"/>
          <c:order val="2"/>
          <c:tx>
            <c:strRef>
              <c:f>'By region'!$B$634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region'!$C$634:$K$634</c:f>
              <c:numCache>
                <c:formatCode>#,##0</c:formatCode>
                <c:ptCount val="9"/>
                <c:pt idx="0">
                  <c:v>407.4815995344</c:v>
                </c:pt>
                <c:pt idx="1">
                  <c:v>392.082504723029</c:v>
                </c:pt>
                <c:pt idx="2">
                  <c:v>420.679079990291</c:v>
                </c:pt>
                <c:pt idx="3">
                  <c:v>406.500381452156</c:v>
                </c:pt>
                <c:pt idx="4">
                  <c:v>463.918508292215</c:v>
                </c:pt>
                <c:pt idx="5">
                  <c:v>463.832428612042</c:v>
                </c:pt>
                <c:pt idx="6">
                  <c:v>508.158719606256</c:v>
                </c:pt>
                <c:pt idx="7">
                  <c:v>579.272061151489</c:v>
                </c:pt>
                <c:pt idx="8">
                  <c:v>645.073913421083</c:v>
                </c:pt>
              </c:numCache>
            </c:numRef>
          </c:val>
        </c:ser>
        <c:ser>
          <c:idx val="3"/>
          <c:order val="3"/>
          <c:tx>
            <c:strRef>
              <c:f>'By region'!$B$635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region'!$C$635:$K$635</c:f>
              <c:numCache>
                <c:formatCode>#,##0</c:formatCode>
                <c:ptCount val="9"/>
                <c:pt idx="0">
                  <c:v>430.619434883604</c:v>
                </c:pt>
                <c:pt idx="1">
                  <c:v>371.790358357831</c:v>
                </c:pt>
                <c:pt idx="2">
                  <c:v>499.428631239894</c:v>
                </c:pt>
                <c:pt idx="3">
                  <c:v>374.908618112505</c:v>
                </c:pt>
                <c:pt idx="4">
                  <c:v>338.642117763435</c:v>
                </c:pt>
                <c:pt idx="5">
                  <c:v>305.000249433957</c:v>
                </c:pt>
                <c:pt idx="6">
                  <c:v>284.268781684444</c:v>
                </c:pt>
                <c:pt idx="7">
                  <c:v>316.363471965166</c:v>
                </c:pt>
                <c:pt idx="8">
                  <c:v>325.9954303251379</c:v>
                </c:pt>
              </c:numCache>
            </c:numRef>
          </c:val>
        </c:ser>
        <c:ser>
          <c:idx val="4"/>
          <c:order val="4"/>
          <c:tx>
            <c:strRef>
              <c:f>'By region'!$B$636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region'!$C$636:$K$636</c:f>
              <c:numCache>
                <c:formatCode>#,##0</c:formatCode>
                <c:ptCount val="9"/>
                <c:pt idx="0">
                  <c:v>3.504027931052</c:v>
                </c:pt>
                <c:pt idx="1">
                  <c:v>3.042536127419</c:v>
                </c:pt>
                <c:pt idx="2">
                  <c:v>3.674302914957</c:v>
                </c:pt>
                <c:pt idx="3">
                  <c:v>2.153034851247</c:v>
                </c:pt>
                <c:pt idx="4">
                  <c:v>2.194506163593</c:v>
                </c:pt>
                <c:pt idx="5">
                  <c:v>2.219600900851</c:v>
                </c:pt>
                <c:pt idx="6">
                  <c:v>2.244982602826</c:v>
                </c:pt>
                <c:pt idx="7">
                  <c:v>2.261076344589</c:v>
                </c:pt>
                <c:pt idx="8">
                  <c:v>2.277285458526</c:v>
                </c:pt>
              </c:numCache>
            </c:numRef>
          </c:val>
        </c:ser>
        <c:ser>
          <c:idx val="5"/>
          <c:order val="5"/>
          <c:tx>
            <c:strRef>
              <c:f>'By region'!$B$637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region'!$C$637:$K$637</c:f>
              <c:numCache>
                <c:formatCode>#,##0</c:formatCode>
                <c:ptCount val="9"/>
                <c:pt idx="0">
                  <c:v>3.504027931052</c:v>
                </c:pt>
                <c:pt idx="1">
                  <c:v>2.999135766292</c:v>
                </c:pt>
                <c:pt idx="2">
                  <c:v>3.520344879245</c:v>
                </c:pt>
                <c:pt idx="3">
                  <c:v>2.020776996099</c:v>
                </c:pt>
                <c:pt idx="4">
                  <c:v>2.059700784972</c:v>
                </c:pt>
                <c:pt idx="5">
                  <c:v>2.08325398837</c:v>
                </c:pt>
                <c:pt idx="6">
                  <c:v>2.107076528653</c:v>
                </c:pt>
                <c:pt idx="7">
                  <c:v>2.12218165485</c:v>
                </c:pt>
                <c:pt idx="8">
                  <c:v>2.137395066074</c:v>
                </c:pt>
              </c:numCache>
            </c:numRef>
          </c:val>
        </c:ser>
        <c:ser>
          <c:idx val="6"/>
          <c:order val="6"/>
          <c:tx>
            <c:strRef>
              <c:f>'By region'!$B$638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region'!$C$638:$K$638</c:f>
              <c:numCache>
                <c:formatCode>#,##0</c:formatCode>
                <c:ptCount val="9"/>
                <c:pt idx="0">
                  <c:v>41.06769318</c:v>
                </c:pt>
                <c:pt idx="1">
                  <c:v>44.106943833802</c:v>
                </c:pt>
                <c:pt idx="2">
                  <c:v>47.90715724068301</c:v>
                </c:pt>
                <c:pt idx="3">
                  <c:v>51.867354700676</c:v>
                </c:pt>
                <c:pt idx="4">
                  <c:v>56.198126395611</c:v>
                </c:pt>
                <c:pt idx="5">
                  <c:v>60.868545815281</c:v>
                </c:pt>
                <c:pt idx="6">
                  <c:v>65.04856553155099</c:v>
                </c:pt>
                <c:pt idx="7">
                  <c:v>69.469765475416</c:v>
                </c:pt>
                <c:pt idx="8">
                  <c:v>73.10400163025801</c:v>
                </c:pt>
              </c:numCache>
            </c:numRef>
          </c:val>
        </c:ser>
        <c:ser>
          <c:idx val="7"/>
          <c:order val="7"/>
          <c:tx>
            <c:strRef>
              <c:f>'By region'!$B$639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region'!$C$639:$K$639</c:f>
              <c:numCache>
                <c:formatCode>#,##0</c:formatCode>
                <c:ptCount val="9"/>
                <c:pt idx="0">
                  <c:v>493.32013120747</c:v>
                </c:pt>
                <c:pt idx="1">
                  <c:v>486.005988265338</c:v>
                </c:pt>
                <c:pt idx="2">
                  <c:v>487.367923669234</c:v>
                </c:pt>
                <c:pt idx="3">
                  <c:v>488.821460480558</c:v>
                </c:pt>
                <c:pt idx="4">
                  <c:v>489.791962342719</c:v>
                </c:pt>
                <c:pt idx="5">
                  <c:v>487.95236788937</c:v>
                </c:pt>
                <c:pt idx="6">
                  <c:v>487.810264342429</c:v>
                </c:pt>
                <c:pt idx="7">
                  <c:v>486.9140375098921</c:v>
                </c:pt>
                <c:pt idx="8">
                  <c:v>484.201351784018</c:v>
                </c:pt>
              </c:numCache>
            </c:numRef>
          </c:val>
        </c:ser>
        <c:ser>
          <c:idx val="8"/>
          <c:order val="8"/>
          <c:tx>
            <c:strRef>
              <c:f>'By region'!$B$640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region'!$C$640:$K$640</c:f>
              <c:numCache>
                <c:formatCode>#,##0</c:formatCode>
                <c:ptCount val="9"/>
                <c:pt idx="0">
                  <c:v>143.565927742078</c:v>
                </c:pt>
                <c:pt idx="1">
                  <c:v>148.755540729793</c:v>
                </c:pt>
                <c:pt idx="2">
                  <c:v>155.661705425881</c:v>
                </c:pt>
                <c:pt idx="3">
                  <c:v>162.333547272112</c:v>
                </c:pt>
                <c:pt idx="4">
                  <c:v>169.451105223207</c:v>
                </c:pt>
                <c:pt idx="5">
                  <c:v>173.583643166916</c:v>
                </c:pt>
                <c:pt idx="6">
                  <c:v>178.08108878735</c:v>
                </c:pt>
                <c:pt idx="7">
                  <c:v>182.898142764752</c:v>
                </c:pt>
                <c:pt idx="8">
                  <c:v>186.069540512681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714416"/>
        <c:axId val="-1897712096"/>
      </c:areaChart>
      <c:catAx>
        <c:axId val="-189771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12096"/>
        <c:crosses val="autoZero"/>
        <c:auto val="1"/>
        <c:lblAlgn val="ctr"/>
        <c:lblOffset val="100"/>
        <c:noMultiLvlLbl val="0"/>
      </c:catAx>
      <c:valAx>
        <c:axId val="-1897712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1441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3817044194819"/>
          <c:y val="0.0602857593215601"/>
          <c:w val="0.126900477835871"/>
          <c:h val="0.5957651509424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region'!$B$549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region'!$C$549:$K$549</c:f>
              <c:numCache>
                <c:formatCode>#,##0</c:formatCode>
                <c:ptCount val="9"/>
                <c:pt idx="0">
                  <c:v>693.797530348375</c:v>
                </c:pt>
                <c:pt idx="1">
                  <c:v>631.546915560669</c:v>
                </c:pt>
                <c:pt idx="2">
                  <c:v>592.241269834909</c:v>
                </c:pt>
                <c:pt idx="3">
                  <c:v>553.713646185435</c:v>
                </c:pt>
                <c:pt idx="4">
                  <c:v>517.656665288459</c:v>
                </c:pt>
                <c:pt idx="5">
                  <c:v>439.604412354124</c:v>
                </c:pt>
                <c:pt idx="6">
                  <c:v>458.573288181925</c:v>
                </c:pt>
                <c:pt idx="7">
                  <c:v>412.682579060481</c:v>
                </c:pt>
                <c:pt idx="8">
                  <c:v>397.418671032007</c:v>
                </c:pt>
              </c:numCache>
            </c:numRef>
          </c:val>
        </c:ser>
        <c:ser>
          <c:idx val="1"/>
          <c:order val="1"/>
          <c:tx>
            <c:strRef>
              <c:f>'By region'!$B$550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region'!$C$550:$K$550</c:f>
              <c:numCache>
                <c:formatCode>#,##0</c:formatCode>
                <c:ptCount val="9"/>
                <c:pt idx="0">
                  <c:v>203.7407997672</c:v>
                </c:pt>
                <c:pt idx="1">
                  <c:v>241.828963756645</c:v>
                </c:pt>
                <c:pt idx="2">
                  <c:v>229.352623733779</c:v>
                </c:pt>
                <c:pt idx="3">
                  <c:v>290.304714851348</c:v>
                </c:pt>
                <c:pt idx="4">
                  <c:v>373.881897382751</c:v>
                </c:pt>
                <c:pt idx="5">
                  <c:v>512.429864083226</c:v>
                </c:pt>
                <c:pt idx="6">
                  <c:v>537.349254598769</c:v>
                </c:pt>
                <c:pt idx="7">
                  <c:v>624.2920526698</c:v>
                </c:pt>
                <c:pt idx="8">
                  <c:v>439.21901464379</c:v>
                </c:pt>
              </c:numCache>
            </c:numRef>
          </c:val>
        </c:ser>
        <c:ser>
          <c:idx val="2"/>
          <c:order val="2"/>
          <c:tx>
            <c:strRef>
              <c:f>'By region'!$B$551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region'!$C$551:$K$551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region'!$B$552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region'!$C$552:$K$552</c:f>
              <c:numCache>
                <c:formatCode>#,##0</c:formatCode>
                <c:ptCount val="9"/>
                <c:pt idx="0">
                  <c:v>0.581101965576</c:v>
                </c:pt>
                <c:pt idx="1">
                  <c:v>0.290550982788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region'!$B$553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region'!$C$553:$K$553</c:f>
              <c:numCache>
                <c:formatCode>#,##0</c:formatCode>
                <c:ptCount val="9"/>
                <c:pt idx="0">
                  <c:v>3.69150156</c:v>
                </c:pt>
                <c:pt idx="1">
                  <c:v>1.84575078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region'!$B$554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region'!$C$554:$K$554</c:f>
              <c:numCache>
                <c:formatCode>#,##0</c:formatCode>
                <c:ptCount val="9"/>
                <c:pt idx="0">
                  <c:v>14.611848264</c:v>
                </c:pt>
                <c:pt idx="1">
                  <c:v>7.305924132</c:v>
                </c:pt>
                <c:pt idx="2">
                  <c:v>0.0</c:v>
                </c:pt>
                <c:pt idx="3">
                  <c:v>0.0</c:v>
                </c:pt>
                <c:pt idx="4">
                  <c:v>14.741816226259</c:v>
                </c:pt>
                <c:pt idx="5">
                  <c:v>14.741816226259</c:v>
                </c:pt>
                <c:pt idx="6">
                  <c:v>59.192496963229</c:v>
                </c:pt>
                <c:pt idx="7">
                  <c:v>80.832640968845</c:v>
                </c:pt>
                <c:pt idx="8">
                  <c:v>129.733883544575</c:v>
                </c:pt>
              </c:numCache>
            </c:numRef>
          </c:val>
        </c:ser>
        <c:ser>
          <c:idx val="6"/>
          <c:order val="6"/>
          <c:tx>
            <c:strRef>
              <c:f>'By region'!$B$555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region'!$C$555:$K$555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2.137155587807</c:v>
                </c:pt>
                <c:pt idx="8">
                  <c:v>60.147893274909</c:v>
                </c:pt>
              </c:numCache>
            </c:numRef>
          </c:val>
        </c:ser>
        <c:ser>
          <c:idx val="7"/>
          <c:order val="7"/>
          <c:tx>
            <c:strRef>
              <c:f>'By region'!$B$556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region'!$C$556:$K$556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819680"/>
        <c:axId val="-1897817120"/>
      </c:areaChart>
      <c:catAx>
        <c:axId val="-189781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17120"/>
        <c:crosses val="autoZero"/>
        <c:auto val="1"/>
        <c:lblAlgn val="ctr"/>
        <c:lblOffset val="100"/>
        <c:tickMarkSkip val="1"/>
        <c:noMultiLvlLbl val="0"/>
      </c:catAx>
      <c:valAx>
        <c:axId val="-18978171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7637232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1968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0323987002334"/>
          <c:w val="0.188632791436831"/>
          <c:h val="0.6904146283371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region'!$B$559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region'!$C$559:$K$559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region'!$B$560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region'!$C$560:$K$560</c:f>
              <c:numCache>
                <c:formatCode>#,##0</c:formatCode>
                <c:ptCount val="9"/>
                <c:pt idx="0">
                  <c:v>407.4815995344</c:v>
                </c:pt>
                <c:pt idx="1">
                  <c:v>369.553979479197</c:v>
                </c:pt>
                <c:pt idx="2">
                  <c:v>241.964610867798</c:v>
                </c:pt>
                <c:pt idx="3">
                  <c:v>237.44099457702</c:v>
                </c:pt>
                <c:pt idx="4">
                  <c:v>199.192382594022</c:v>
                </c:pt>
                <c:pt idx="5">
                  <c:v>246.380620302521</c:v>
                </c:pt>
                <c:pt idx="6">
                  <c:v>203.136523117906</c:v>
                </c:pt>
                <c:pt idx="7">
                  <c:v>174.721713712776</c:v>
                </c:pt>
                <c:pt idx="8">
                  <c:v>125.670321272721</c:v>
                </c:pt>
              </c:numCache>
            </c:numRef>
          </c:val>
        </c:ser>
        <c:ser>
          <c:idx val="2"/>
          <c:order val="2"/>
          <c:tx>
            <c:strRef>
              <c:f>'By region'!$B$561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region'!$C$561:$K$561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region'!$B$562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region'!$C$562:$K$562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region'!$B$563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region'!$C$563:$K$563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region'!$B$564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region'!$C$564:$K$564</c:f>
              <c:numCache>
                <c:formatCode>#,##0</c:formatCode>
                <c:ptCount val="9"/>
                <c:pt idx="0">
                  <c:v>0.0</c:v>
                </c:pt>
                <c:pt idx="1">
                  <c:v>22.528525243832</c:v>
                </c:pt>
                <c:pt idx="2">
                  <c:v>178.714469122493</c:v>
                </c:pt>
                <c:pt idx="3">
                  <c:v>169.059386875136</c:v>
                </c:pt>
                <c:pt idx="4">
                  <c:v>158.409544101742</c:v>
                </c:pt>
                <c:pt idx="5">
                  <c:v>69.99552174388298</c:v>
                </c:pt>
                <c:pt idx="6">
                  <c:v>31.794841006912</c:v>
                </c:pt>
                <c:pt idx="7">
                  <c:v>27.962277957867</c:v>
                </c:pt>
                <c:pt idx="8">
                  <c:v>66.96776035921</c:v>
                </c:pt>
              </c:numCache>
            </c:numRef>
          </c:val>
        </c:ser>
        <c:ser>
          <c:idx val="6"/>
          <c:order val="6"/>
          <c:tx>
            <c:strRef>
              <c:f>'By region'!$B$565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region'!$B$566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region'!$C$566:$K$566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106.316581596451</c:v>
                </c:pt>
                <c:pt idx="5">
                  <c:v>147.456286565638</c:v>
                </c:pt>
                <c:pt idx="6">
                  <c:v>273.227355481438</c:v>
                </c:pt>
                <c:pt idx="7">
                  <c:v>376.588069480846</c:v>
                </c:pt>
                <c:pt idx="8">
                  <c:v>452.435831789152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904592"/>
        <c:axId val="-1897901760"/>
      </c:areaChart>
      <c:catAx>
        <c:axId val="-189790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901760"/>
        <c:crosses val="autoZero"/>
        <c:auto val="1"/>
        <c:lblAlgn val="ctr"/>
        <c:lblOffset val="100"/>
        <c:tickMarkSkip val="1"/>
        <c:noMultiLvlLbl val="0"/>
      </c:catAx>
      <c:valAx>
        <c:axId val="-1897901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69999504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90459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0717911936355"/>
          <c:w val="0.188632791436831"/>
          <c:h val="0.6893082904424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91479367074"/>
          <c:y val="0.0674338093102572"/>
          <c:w val="0.593192032548583"/>
          <c:h val="0.767011342894766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region'!$B$569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region'!$C$569:$K$569</c:f>
              <c:numCache>
                <c:formatCode>#,##0</c:formatCode>
                <c:ptCount val="9"/>
                <c:pt idx="0">
                  <c:v>20.590679594844</c:v>
                </c:pt>
                <c:pt idx="1">
                  <c:v>13.727119729896</c:v>
                </c:pt>
                <c:pt idx="2">
                  <c:v>6.863559864948</c:v>
                </c:pt>
                <c:pt idx="3">
                  <c:v>0.0</c:v>
                </c:pt>
                <c:pt idx="4">
                  <c:v>37.303418119455</c:v>
                </c:pt>
                <c:pt idx="5">
                  <c:v>47.740127585204</c:v>
                </c:pt>
                <c:pt idx="6">
                  <c:v>21.842225481053</c:v>
                </c:pt>
                <c:pt idx="7">
                  <c:v>22.666443723901</c:v>
                </c:pt>
                <c:pt idx="8">
                  <c:v>38.5030874821</c:v>
                </c:pt>
              </c:numCache>
            </c:numRef>
          </c:val>
        </c:ser>
        <c:ser>
          <c:idx val="1"/>
          <c:order val="1"/>
          <c:tx>
            <c:strRef>
              <c:f>'By region'!$B$570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region'!$C$570:$K$570</c:f>
              <c:numCache>
                <c:formatCode>#,##0</c:formatCode>
                <c:ptCount val="9"/>
                <c:pt idx="0">
                  <c:v>408.79825476876</c:v>
                </c:pt>
                <c:pt idx="1">
                  <c:v>357.242904947935</c:v>
                </c:pt>
                <c:pt idx="2">
                  <c:v>492.154904534946</c:v>
                </c:pt>
                <c:pt idx="3">
                  <c:v>374.908618112505</c:v>
                </c:pt>
                <c:pt idx="4">
                  <c:v>301.33869964398</c:v>
                </c:pt>
                <c:pt idx="5">
                  <c:v>150.310750353146</c:v>
                </c:pt>
                <c:pt idx="6">
                  <c:v>139.331073432291</c:v>
                </c:pt>
                <c:pt idx="7">
                  <c:v>127.403276666884</c:v>
                </c:pt>
                <c:pt idx="8">
                  <c:v>203.146083582737</c:v>
                </c:pt>
              </c:numCache>
            </c:numRef>
          </c:val>
        </c:ser>
        <c:ser>
          <c:idx val="2"/>
          <c:order val="2"/>
          <c:tx>
            <c:strRef>
              <c:f>'By region'!$B$571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region'!$B$572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4.740595260189</c:v>
                </c:pt>
                <c:pt idx="7">
                  <c:v>57.069605918699</c:v>
                </c:pt>
                <c:pt idx="8">
                  <c:v>57.081321684134</c:v>
                </c:pt>
              </c:numCache>
            </c:numRef>
          </c:val>
        </c:ser>
        <c:ser>
          <c:idx val="4"/>
          <c:order val="4"/>
          <c:tx>
            <c:strRef>
              <c:f>'By region'!$B$573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region'!$C$573:$K$573</c:f>
              <c:numCache>
                <c:formatCode>#,##0</c:formatCode>
                <c:ptCount val="9"/>
                <c:pt idx="0">
                  <c:v>1.23050052</c:v>
                </c:pt>
                <c:pt idx="1">
                  <c:v>0.82033368</c:v>
                </c:pt>
                <c:pt idx="2">
                  <c:v>0.41016684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region'!$B$574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96.512662029858</c:v>
                </c:pt>
                <c:pt idx="6">
                  <c:v>96.512662029858</c:v>
                </c:pt>
                <c:pt idx="7">
                  <c:v>86.557701931781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'By region'!$B$575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10.436709465749</c:v>
                </c:pt>
                <c:pt idx="6">
                  <c:v>21.842225481053</c:v>
                </c:pt>
                <c:pt idx="7">
                  <c:v>22.666443723901</c:v>
                </c:pt>
                <c:pt idx="8">
                  <c:v>23.432374527121</c:v>
                </c:pt>
              </c:numCache>
            </c:numRef>
          </c:val>
        </c:ser>
        <c:ser>
          <c:idx val="7"/>
          <c:order val="7"/>
          <c:tx>
            <c:strRef>
              <c:f>'By region'!$B$576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region'!$C$576:$K$576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858272"/>
        <c:axId val="-1897855440"/>
      </c:areaChart>
      <c:catAx>
        <c:axId val="-189785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55440"/>
        <c:crosses val="autoZero"/>
        <c:auto val="1"/>
        <c:lblAlgn val="ctr"/>
        <c:lblOffset val="100"/>
        <c:tickMarkSkip val="1"/>
        <c:noMultiLvlLbl val="0"/>
      </c:catAx>
      <c:valAx>
        <c:axId val="-18978554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7598569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5827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9788229760595"/>
          <c:y val="0.112322597513143"/>
          <c:w val="0.188632791436831"/>
          <c:h val="0.6848055138704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region'!$B$619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region'!$C$619:$K$619</c:f>
              <c:numCache>
                <c:formatCode>#,##0</c:formatCode>
                <c:ptCount val="9"/>
                <c:pt idx="0">
                  <c:v>722.4799857839988</c:v>
                </c:pt>
                <c:pt idx="1">
                  <c:v>652.0381871700601</c:v>
                </c:pt>
                <c:pt idx="2">
                  <c:v>619.436277811556</c:v>
                </c:pt>
                <c:pt idx="3">
                  <c:v>588.464463920978</c:v>
                </c:pt>
                <c:pt idx="4">
                  <c:v>597.4106231551051</c:v>
                </c:pt>
                <c:pt idx="5">
                  <c:v>529.61801752888</c:v>
                </c:pt>
                <c:pt idx="6">
                  <c:v>522.0114166955721</c:v>
                </c:pt>
                <c:pt idx="7">
                  <c:v>476.656215775992</c:v>
                </c:pt>
                <c:pt idx="8">
                  <c:v>476.3149372348171</c:v>
                </c:pt>
              </c:numCache>
            </c:numRef>
          </c:val>
        </c:ser>
        <c:ser>
          <c:idx val="1"/>
          <c:order val="1"/>
          <c:tx>
            <c:strRef>
              <c:f>'By region'!$B$620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region'!$C$620:$K$620</c:f>
              <c:numCache>
                <c:formatCode>#,##0</c:formatCode>
                <c:ptCount val="9"/>
                <c:pt idx="0">
                  <c:v>1060.7688140238</c:v>
                </c:pt>
                <c:pt idx="1">
                  <c:v>1007.73037332261</c:v>
                </c:pt>
                <c:pt idx="2">
                  <c:v>988.993944290875</c:v>
                </c:pt>
                <c:pt idx="3">
                  <c:v>909.476661923657</c:v>
                </c:pt>
                <c:pt idx="4">
                  <c:v>874.412979620753</c:v>
                </c:pt>
                <c:pt idx="5">
                  <c:v>909.121234738893</c:v>
                </c:pt>
                <c:pt idx="6">
                  <c:v>879.816851148966</c:v>
                </c:pt>
                <c:pt idx="7">
                  <c:v>926.4170430494601</c:v>
                </c:pt>
                <c:pt idx="8">
                  <c:v>768.035419499248</c:v>
                </c:pt>
              </c:numCache>
            </c:numRef>
          </c:val>
        </c:ser>
        <c:ser>
          <c:idx val="2"/>
          <c:order val="2"/>
          <c:tx>
            <c:strRef>
              <c:f>'By region'!$B$621</c:f>
              <c:strCache>
                <c:ptCount val="1"/>
                <c:pt idx="0">
                  <c:v>Bio-diesel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region'!$C$621:$K$621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region'!$B$622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region'!$C$622:$K$622</c:f>
              <c:numCache>
                <c:formatCode>#,##0</c:formatCode>
                <c:ptCount val="9"/>
                <c:pt idx="0">
                  <c:v>0.852055668</c:v>
                </c:pt>
                <c:pt idx="1">
                  <c:v>0.471186784404</c:v>
                </c:pt>
                <c:pt idx="2">
                  <c:v>0.090317900808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4.740595260189</c:v>
                </c:pt>
                <c:pt idx="7">
                  <c:v>57.069605918699</c:v>
                </c:pt>
                <c:pt idx="8">
                  <c:v>57.081321684134</c:v>
                </c:pt>
              </c:numCache>
            </c:numRef>
          </c:val>
        </c:ser>
        <c:ser>
          <c:idx val="4"/>
          <c:order val="4"/>
          <c:tx>
            <c:strRef>
              <c:f>'By region'!$B$623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region'!$C$623:$K$623</c:f>
              <c:numCache>
                <c:formatCode>#,##0</c:formatCode>
                <c:ptCount val="9"/>
                <c:pt idx="0">
                  <c:v>4.92200208</c:v>
                </c:pt>
                <c:pt idx="1">
                  <c:v>2.66608446</c:v>
                </c:pt>
                <c:pt idx="2">
                  <c:v>0.41016684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region'!$B$624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region'!$C$624:$K$624</c:f>
              <c:numCache>
                <c:formatCode>#,##0</c:formatCode>
                <c:ptCount val="9"/>
                <c:pt idx="0">
                  <c:v>14.611848264</c:v>
                </c:pt>
                <c:pt idx="1">
                  <c:v>29.834449375832</c:v>
                </c:pt>
                <c:pt idx="2">
                  <c:v>178.714469122493</c:v>
                </c:pt>
                <c:pt idx="3">
                  <c:v>169.059386875136</c:v>
                </c:pt>
                <c:pt idx="4">
                  <c:v>173.151360328001</c:v>
                </c:pt>
                <c:pt idx="5">
                  <c:v>181.25</c:v>
                </c:pt>
                <c:pt idx="6">
                  <c:v>187.499999999999</c:v>
                </c:pt>
                <c:pt idx="7">
                  <c:v>195.352620858493</c:v>
                </c:pt>
                <c:pt idx="8">
                  <c:v>200.534206952831</c:v>
                </c:pt>
              </c:numCache>
            </c:numRef>
          </c:val>
        </c:ser>
        <c:ser>
          <c:idx val="6"/>
          <c:order val="6"/>
          <c:tx>
            <c:strRef>
              <c:f>'By region'!$B$625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region'!$C$625:$K$625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10.436709465749</c:v>
                </c:pt>
                <c:pt idx="6">
                  <c:v>21.842225481053</c:v>
                </c:pt>
                <c:pt idx="7">
                  <c:v>24.803599311708</c:v>
                </c:pt>
                <c:pt idx="8">
                  <c:v>83.58026780202999</c:v>
                </c:pt>
              </c:numCache>
            </c:numRef>
          </c:val>
        </c:ser>
        <c:ser>
          <c:idx val="7"/>
          <c:order val="7"/>
          <c:tx>
            <c:strRef>
              <c:f>'By region'!$B$626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region'!$C$626:$K$626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106.316581596451</c:v>
                </c:pt>
                <c:pt idx="5">
                  <c:v>147.456286565638</c:v>
                </c:pt>
                <c:pt idx="6">
                  <c:v>273.227355481438</c:v>
                </c:pt>
                <c:pt idx="7">
                  <c:v>376.588069480846</c:v>
                </c:pt>
                <c:pt idx="8">
                  <c:v>452.435831789152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475696"/>
        <c:axId val="-1801488096"/>
      </c:areaChart>
      <c:catAx>
        <c:axId val="-180147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488096"/>
        <c:crosses val="autoZero"/>
        <c:auto val="1"/>
        <c:lblAlgn val="ctr"/>
        <c:lblOffset val="100"/>
        <c:tickMarkSkip val="1"/>
        <c:noMultiLvlLbl val="0"/>
      </c:catAx>
      <c:valAx>
        <c:axId val="-1801488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193390342336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475696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3882825292731"/>
          <c:w val="0.188632791436831"/>
          <c:h val="0.6904146283371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region'!$B$843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region'!$C$843:$K$843</c:f>
              <c:numCache>
                <c:formatCode>_-* #,##0_-;\-* #,##0_-;_-* "-"??_-;_-@_-</c:formatCode>
                <c:ptCount val="9"/>
                <c:pt idx="0">
                  <c:v>65.396576305267</c:v>
                </c:pt>
                <c:pt idx="1">
                  <c:v>134.989270977379</c:v>
                </c:pt>
                <c:pt idx="2">
                  <c:v>201.296465322761</c:v>
                </c:pt>
                <c:pt idx="3">
                  <c:v>148.115104639975</c:v>
                </c:pt>
                <c:pt idx="4">
                  <c:v>268.07224990678</c:v>
                </c:pt>
                <c:pt idx="5">
                  <c:v>282.733819173455</c:v>
                </c:pt>
                <c:pt idx="6">
                  <c:v>255.181706366222</c:v>
                </c:pt>
                <c:pt idx="7">
                  <c:v>177.34354355115</c:v>
                </c:pt>
                <c:pt idx="8">
                  <c:v>64.568316085864</c:v>
                </c:pt>
              </c:numCache>
            </c:numRef>
          </c:val>
        </c:ser>
        <c:ser>
          <c:idx val="1"/>
          <c:order val="1"/>
          <c:tx>
            <c:strRef>
              <c:f>'By region'!$B$844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region'!$C$844:$K$844</c:f>
              <c:numCache>
                <c:formatCode>_-* #,##0_-;\-* #,##0_-;_-* "-"??_-;_-@_-</c:formatCode>
                <c:ptCount val="9"/>
                <c:pt idx="0">
                  <c:v>662.345622607561</c:v>
                </c:pt>
                <c:pt idx="1">
                  <c:v>496.759216955671</c:v>
                </c:pt>
                <c:pt idx="2">
                  <c:v>496.606014503056</c:v>
                </c:pt>
                <c:pt idx="3">
                  <c:v>687.748101879902</c:v>
                </c:pt>
                <c:pt idx="4">
                  <c:v>668.721397942895</c:v>
                </c:pt>
                <c:pt idx="5">
                  <c:v>668.721397942895</c:v>
                </c:pt>
                <c:pt idx="6">
                  <c:v>642.803819815916</c:v>
                </c:pt>
                <c:pt idx="7">
                  <c:v>574.611970360497</c:v>
                </c:pt>
                <c:pt idx="8">
                  <c:v>475.371714976694</c:v>
                </c:pt>
              </c:numCache>
            </c:numRef>
          </c:val>
        </c:ser>
        <c:ser>
          <c:idx val="2"/>
          <c:order val="2"/>
          <c:tx>
            <c:strRef>
              <c:f>'By region'!$B$845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region'!$C$845:$K$845</c:f>
              <c:numCache>
                <c:formatCode>_-* #,##0_-;\-* #,##0_-;_-* "-"??_-;_-@_-</c:formatCode>
                <c:ptCount val="9"/>
                <c:pt idx="0">
                  <c:v>1.956219498</c:v>
                </c:pt>
                <c:pt idx="1">
                  <c:v>1.4671646235</c:v>
                </c:pt>
                <c:pt idx="2">
                  <c:v>0.978109749</c:v>
                </c:pt>
                <c:pt idx="3">
                  <c:v>0.4890548745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region'!$B$846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region'!$C$846:$K$846</c:f>
              <c:numCache>
                <c:formatCode>_-* #,##0_-;\-* #,##0_-;_-* "-"??_-;_-@_-</c:formatCode>
                <c:ptCount val="9"/>
                <c:pt idx="0">
                  <c:v>24.912981449626</c:v>
                </c:pt>
                <c:pt idx="1">
                  <c:v>100.042459229817</c:v>
                </c:pt>
                <c:pt idx="2">
                  <c:v>91.738132079942</c:v>
                </c:pt>
                <c:pt idx="3">
                  <c:v>47.676459960038</c:v>
                </c:pt>
                <c:pt idx="4">
                  <c:v>35.808761452433</c:v>
                </c:pt>
                <c:pt idx="5">
                  <c:v>35.808761452433</c:v>
                </c:pt>
                <c:pt idx="6">
                  <c:v>101.519814973217</c:v>
                </c:pt>
                <c:pt idx="7">
                  <c:v>256.429527110277</c:v>
                </c:pt>
                <c:pt idx="8">
                  <c:v>474.822432555631</c:v>
                </c:pt>
              </c:numCache>
            </c:numRef>
          </c:val>
        </c:ser>
        <c:ser>
          <c:idx val="4"/>
          <c:order val="4"/>
          <c:tx>
            <c:strRef>
              <c:f>'By region'!$B$847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region'!$C$847:$K$847</c:f>
              <c:numCache>
                <c:formatCode>_-* #,##0_-;\-* #,##0_-;_-* "-"??_-;_-@_-</c:formatCode>
                <c:ptCount val="9"/>
                <c:pt idx="0">
                  <c:v>100.174524343265</c:v>
                </c:pt>
                <c:pt idx="1">
                  <c:v>151.80623023048</c:v>
                </c:pt>
                <c:pt idx="2">
                  <c:v>126.762599144663</c:v>
                </c:pt>
                <c:pt idx="3">
                  <c:v>68.85810935612</c:v>
                </c:pt>
                <c:pt idx="4">
                  <c:v>17.004597979237</c:v>
                </c:pt>
                <c:pt idx="5">
                  <c:v>19.014480388887</c:v>
                </c:pt>
                <c:pt idx="6">
                  <c:v>19.014480388887</c:v>
                </c:pt>
                <c:pt idx="7">
                  <c:v>19.014480388887</c:v>
                </c:pt>
                <c:pt idx="8">
                  <c:v>18.210137028834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537200"/>
        <c:axId val="-1801552992"/>
      </c:areaChart>
      <c:catAx>
        <c:axId val="-180153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52992"/>
        <c:crosses val="autoZero"/>
        <c:auto val="1"/>
        <c:lblAlgn val="ctr"/>
        <c:lblOffset val="100"/>
        <c:noMultiLvlLbl val="0"/>
      </c:catAx>
      <c:valAx>
        <c:axId val="-18015529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3720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2135701131061"/>
          <c:y val="0.314497467608837"/>
          <c:w val="0.102638430634746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region'!$B$792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region'!$C$792:$K$792</c:f>
              <c:numCache>
                <c:formatCode>#,##0</c:formatCode>
                <c:ptCount val="9"/>
                <c:pt idx="0">
                  <c:v>6.205842432</c:v>
                </c:pt>
                <c:pt idx="1">
                  <c:v>6.205842432</c:v>
                </c:pt>
                <c:pt idx="2">
                  <c:v>7.75730304</c:v>
                </c:pt>
                <c:pt idx="3">
                  <c:v>5.952946299902</c:v>
                </c:pt>
                <c:pt idx="4">
                  <c:v>5.707719569087</c:v>
                </c:pt>
                <c:pt idx="5">
                  <c:v>5.5859978765</c:v>
                </c:pt>
                <c:pt idx="6">
                  <c:v>5.470389765038</c:v>
                </c:pt>
                <c:pt idx="7">
                  <c:v>5.362002596388</c:v>
                </c:pt>
                <c:pt idx="8">
                  <c:v>5.282999063176</c:v>
                </c:pt>
              </c:numCache>
            </c:numRef>
          </c:val>
        </c:ser>
        <c:ser>
          <c:idx val="2"/>
          <c:order val="1"/>
          <c:tx>
            <c:strRef>
              <c:f>'By region'!$B$793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region'!$C$793:$K$793</c:f>
              <c:numCache>
                <c:formatCode>#,##0</c:formatCode>
                <c:ptCount val="9"/>
                <c:pt idx="0">
                  <c:v>0.02449278</c:v>
                </c:pt>
                <c:pt idx="1">
                  <c:v>0.02449278</c:v>
                </c:pt>
                <c:pt idx="2">
                  <c:v>0.023494667432</c:v>
                </c:pt>
                <c:pt idx="3">
                  <c:v>0.023494667432</c:v>
                </c:pt>
                <c:pt idx="4">
                  <c:v>0.022526823915</c:v>
                </c:pt>
                <c:pt idx="5">
                  <c:v>0.022046421347</c:v>
                </c:pt>
                <c:pt idx="6">
                  <c:v>0.021590147429</c:v>
                </c:pt>
                <c:pt idx="7">
                  <c:v>0.021162372618</c:v>
                </c:pt>
                <c:pt idx="8">
                  <c:v>0.02085056706</c:v>
                </c:pt>
              </c:numCache>
            </c:numRef>
          </c:val>
        </c:ser>
        <c:ser>
          <c:idx val="3"/>
          <c:order val="2"/>
          <c:tx>
            <c:strRef>
              <c:f>'By region'!$B$794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region'!$C$794:$K$794</c:f>
              <c:numCache>
                <c:formatCode>#,##0</c:formatCode>
                <c:ptCount val="9"/>
                <c:pt idx="0">
                  <c:v>16.516172376</c:v>
                </c:pt>
                <c:pt idx="1">
                  <c:v>16.516172376</c:v>
                </c:pt>
                <c:pt idx="2">
                  <c:v>15.843116919514</c:v>
                </c:pt>
                <c:pt idx="3">
                  <c:v>15.843116919514</c:v>
                </c:pt>
                <c:pt idx="4">
                  <c:v>15.190472737564</c:v>
                </c:pt>
                <c:pt idx="5">
                  <c:v>14.866523736491</c:v>
                </c:pt>
                <c:pt idx="6">
                  <c:v>14.558845364391</c:v>
                </c:pt>
                <c:pt idx="7">
                  <c:v>14.270384743553</c:v>
                </c:pt>
                <c:pt idx="8">
                  <c:v>14.060125461732</c:v>
                </c:pt>
              </c:numCache>
            </c:numRef>
          </c:val>
        </c:ser>
        <c:ser>
          <c:idx val="4"/>
          <c:order val="3"/>
          <c:tx>
            <c:strRef>
              <c:f>'By region'!$B$795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region'!$C$795:$K$795</c:f>
              <c:numCache>
                <c:formatCode>#,##0</c:formatCode>
                <c:ptCount val="9"/>
                <c:pt idx="0">
                  <c:v>6.378296724</c:v>
                </c:pt>
                <c:pt idx="1">
                  <c:v>5.663315197</c:v>
                </c:pt>
                <c:pt idx="2">
                  <c:v>5.422331236719</c:v>
                </c:pt>
                <c:pt idx="3">
                  <c:v>5.709811983146999</c:v>
                </c:pt>
                <c:pt idx="4">
                  <c:v>5.493488063881</c:v>
                </c:pt>
                <c:pt idx="5">
                  <c:v>5.368383844498</c:v>
                </c:pt>
                <c:pt idx="6">
                  <c:v>5.24956309668</c:v>
                </c:pt>
                <c:pt idx="7">
                  <c:v>5.138163954614</c:v>
                </c:pt>
                <c:pt idx="8">
                  <c:v>5.163491690478</c:v>
                </c:pt>
              </c:numCache>
            </c:numRef>
          </c:val>
        </c:ser>
        <c:ser>
          <c:idx val="5"/>
          <c:order val="4"/>
          <c:tx>
            <c:strRef>
              <c:f>'By region'!$B$796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region'!$C$796:$K$796</c:f>
              <c:numCache>
                <c:formatCode>#,##0</c:formatCode>
                <c:ptCount val="9"/>
                <c:pt idx="0">
                  <c:v>0.1</c:v>
                </c:pt>
                <c:pt idx="1">
                  <c:v>0.1</c:v>
                </c:pt>
                <c:pt idx="2">
                  <c:v>0.095924870235</c:v>
                </c:pt>
                <c:pt idx="3">
                  <c:v>0.095924870235</c:v>
                </c:pt>
                <c:pt idx="4">
                  <c:v>0.091973324035</c:v>
                </c:pt>
                <c:pt idx="5">
                  <c:v>0.090011919215</c:v>
                </c:pt>
                <c:pt idx="6">
                  <c:v>0.08814902771</c:v>
                </c:pt>
                <c:pt idx="7">
                  <c:v>0.086402493378</c:v>
                </c:pt>
                <c:pt idx="8">
                  <c:v>0.085129442474</c:v>
                </c:pt>
              </c:numCache>
            </c:numRef>
          </c:val>
        </c:ser>
        <c:ser>
          <c:idx val="7"/>
          <c:order val="5"/>
          <c:tx>
            <c:strRef>
              <c:f>'By region'!$B$797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region'!$C$797:$K$797</c:f>
              <c:numCache>
                <c:formatCode>#,##0</c:formatCode>
                <c:ptCount val="9"/>
                <c:pt idx="0">
                  <c:v>21.736796248</c:v>
                </c:pt>
                <c:pt idx="1">
                  <c:v>21.736796248001</c:v>
                </c:pt>
                <c:pt idx="2">
                  <c:v>20.850993594203</c:v>
                </c:pt>
                <c:pt idx="3">
                  <c:v>20.850993594203</c:v>
                </c:pt>
                <c:pt idx="4">
                  <c:v>19.992054048009</c:v>
                </c:pt>
                <c:pt idx="5">
                  <c:v>19.565707478673</c:v>
                </c:pt>
                <c:pt idx="6">
                  <c:v>19.160774547968</c:v>
                </c:pt>
                <c:pt idx="7">
                  <c:v>18.781133938874</c:v>
                </c:pt>
                <c:pt idx="8">
                  <c:v>18.504413457629</c:v>
                </c:pt>
              </c:numCache>
            </c:numRef>
          </c:val>
        </c:ser>
        <c:ser>
          <c:idx val="6"/>
          <c:order val="6"/>
          <c:tx>
            <c:strRef>
              <c:f>'By region'!$B$798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region'!$C$798:$K$798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region'!$B$799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region'!$C$799:$K$799</c:f>
              <c:numCache>
                <c:formatCode>#,##0</c:formatCode>
                <c:ptCount val="9"/>
                <c:pt idx="0">
                  <c:v>0.2</c:v>
                </c:pt>
                <c:pt idx="1">
                  <c:v>0.2</c:v>
                </c:pt>
                <c:pt idx="2">
                  <c:v>0.095924870235</c:v>
                </c:pt>
                <c:pt idx="3">
                  <c:v>0.095924870235</c:v>
                </c:pt>
                <c:pt idx="4">
                  <c:v>0.091973324035</c:v>
                </c:pt>
                <c:pt idx="5">
                  <c:v>0.090011919215</c:v>
                </c:pt>
                <c:pt idx="6">
                  <c:v>0.08814902771</c:v>
                </c:pt>
                <c:pt idx="7">
                  <c:v>0.086402493378</c:v>
                </c:pt>
                <c:pt idx="8">
                  <c:v>0.085129442474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847312"/>
        <c:axId val="-1936845024"/>
      </c:areaChart>
      <c:catAx>
        <c:axId val="-193684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45024"/>
        <c:crosses val="autoZero"/>
        <c:auto val="1"/>
        <c:lblAlgn val="ctr"/>
        <c:lblOffset val="100"/>
        <c:noMultiLvlLbl val="0"/>
      </c:catAx>
      <c:valAx>
        <c:axId val="-19368450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4731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9194158379513"/>
          <c:y val="0.130746138219404"/>
          <c:w val="0.152359371614812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region'!$B$853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region'!$C$853:$K$853</c:f>
              <c:numCache>
                <c:formatCode>_-* #,##0_-;\-* #,##0_-;_-* "-"??_-;_-@_-</c:formatCode>
                <c:ptCount val="9"/>
                <c:pt idx="0">
                  <c:v>43.0936804665</c:v>
                </c:pt>
                <c:pt idx="1">
                  <c:v>72.914166851725</c:v>
                </c:pt>
                <c:pt idx="2">
                  <c:v>107.549064515803</c:v>
                </c:pt>
                <c:pt idx="3">
                  <c:v>105.338637443645</c:v>
                </c:pt>
                <c:pt idx="4">
                  <c:v>101.384119161818</c:v>
                </c:pt>
                <c:pt idx="5">
                  <c:v>84.709145045744</c:v>
                </c:pt>
                <c:pt idx="6">
                  <c:v>54.436933191942</c:v>
                </c:pt>
                <c:pt idx="7">
                  <c:v>30.737834220574</c:v>
                </c:pt>
                <c:pt idx="8">
                  <c:v>3.621979134851</c:v>
                </c:pt>
              </c:numCache>
            </c:numRef>
          </c:val>
        </c:ser>
        <c:ser>
          <c:idx val="1"/>
          <c:order val="1"/>
          <c:tx>
            <c:strRef>
              <c:f>'By region'!$B$854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region'!$C$854:$K$854</c:f>
              <c:numCache>
                <c:formatCode>_-* #,##0_-;\-* #,##0_-;_-* "-"??_-;_-@_-</c:formatCode>
                <c:ptCount val="9"/>
                <c:pt idx="0">
                  <c:v>96.691171917375</c:v>
                </c:pt>
                <c:pt idx="1">
                  <c:v>72.51837893803101</c:v>
                </c:pt>
                <c:pt idx="2">
                  <c:v>81.906270041321</c:v>
                </c:pt>
                <c:pt idx="3">
                  <c:v>81.508280781568</c:v>
                </c:pt>
                <c:pt idx="4">
                  <c:v>94.544053419043</c:v>
                </c:pt>
                <c:pt idx="5">
                  <c:v>107.831202927095</c:v>
                </c:pt>
                <c:pt idx="6">
                  <c:v>128.240030456743</c:v>
                </c:pt>
                <c:pt idx="7">
                  <c:v>140.320504264472</c:v>
                </c:pt>
                <c:pt idx="8">
                  <c:v>154.285292799335</c:v>
                </c:pt>
              </c:numCache>
            </c:numRef>
          </c:val>
        </c:ser>
        <c:ser>
          <c:idx val="2"/>
          <c:order val="2"/>
          <c:tx>
            <c:strRef>
              <c:f>'By region'!$B$855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region'!$C$855:$K$855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region'!$B$856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region'!$C$856:$K$856</c:f>
              <c:numCache>
                <c:formatCode>_-* #,##0_-;\-* #,##0_-;_-* "-"??_-;_-@_-</c:formatCode>
                <c:ptCount val="9"/>
                <c:pt idx="0">
                  <c:v>28.75361785764</c:v>
                </c:pt>
                <c:pt idx="1">
                  <c:v>33.9854243554</c:v>
                </c:pt>
                <c:pt idx="2">
                  <c:v>24.402926531739</c:v>
                </c:pt>
                <c:pt idx="3">
                  <c:v>41.331117888971</c:v>
                </c:pt>
                <c:pt idx="4">
                  <c:v>61.075255418702</c:v>
                </c:pt>
                <c:pt idx="5">
                  <c:v>82.51729198836</c:v>
                </c:pt>
                <c:pt idx="6">
                  <c:v>105.760347375555</c:v>
                </c:pt>
                <c:pt idx="7">
                  <c:v>130.809317665035</c:v>
                </c:pt>
                <c:pt idx="8">
                  <c:v>157.907271934185</c:v>
                </c:pt>
              </c:numCache>
            </c:numRef>
          </c:val>
        </c:ser>
        <c:ser>
          <c:idx val="4"/>
          <c:order val="4"/>
          <c:tx>
            <c:strRef>
              <c:f>'By region'!$B$857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region'!$C$857:$K$857</c:f>
              <c:numCache>
                <c:formatCode>_-* #,##0_-;\-* #,##0_-;_-* "-"??_-;_-@_-</c:formatCode>
                <c:ptCount val="9"/>
                <c:pt idx="0">
                  <c:v>41.106366382588</c:v>
                </c:pt>
                <c:pt idx="1">
                  <c:v>40.325108090976</c:v>
                </c:pt>
                <c:pt idx="2">
                  <c:v>30.048516495329</c:v>
                </c:pt>
                <c:pt idx="3">
                  <c:v>19.771924899682</c:v>
                </c:pt>
                <c:pt idx="4">
                  <c:v>4.747666652017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911248"/>
        <c:axId val="-1936909472"/>
      </c:areaChart>
      <c:catAx>
        <c:axId val="-19369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09472"/>
        <c:crosses val="autoZero"/>
        <c:auto val="1"/>
        <c:lblAlgn val="ctr"/>
        <c:lblOffset val="100"/>
        <c:noMultiLvlLbl val="0"/>
      </c:catAx>
      <c:valAx>
        <c:axId val="-19369094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1124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3845556722924"/>
          <c:y val="0.314497467608837"/>
          <c:w val="0.102354571514079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region'!$B$810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region'!$C$810:$K$810</c:f>
              <c:numCache>
                <c:formatCode>#,##0</c:formatCode>
                <c:ptCount val="9"/>
                <c:pt idx="0">
                  <c:v>15.616052244</c:v>
                </c:pt>
                <c:pt idx="1">
                  <c:v>193.698079031119</c:v>
                </c:pt>
                <c:pt idx="2">
                  <c:v>527.218593968319</c:v>
                </c:pt>
                <c:pt idx="3">
                  <c:v>352.768486750957</c:v>
                </c:pt>
                <c:pt idx="4">
                  <c:v>252.60461876426</c:v>
                </c:pt>
                <c:pt idx="5">
                  <c:v>168.823061512346</c:v>
                </c:pt>
                <c:pt idx="6">
                  <c:v>62.660063895452</c:v>
                </c:pt>
                <c:pt idx="7">
                  <c:v>10.174039964506</c:v>
                </c:pt>
                <c:pt idx="8">
                  <c:v>9.540287270541</c:v>
                </c:pt>
              </c:numCache>
            </c:numRef>
          </c:val>
        </c:ser>
        <c:ser>
          <c:idx val="2"/>
          <c:order val="1"/>
          <c:tx>
            <c:strRef>
              <c:f>'By region'!$B$811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region'!$C$811:$K$811</c:f>
              <c:numCache>
                <c:formatCode>#,##0</c:formatCode>
                <c:ptCount val="9"/>
                <c:pt idx="0">
                  <c:v>46.019589012</c:v>
                </c:pt>
                <c:pt idx="1">
                  <c:v>34.127360218149</c:v>
                </c:pt>
                <c:pt idx="2">
                  <c:v>44.635924469298</c:v>
                </c:pt>
                <c:pt idx="3">
                  <c:v>33.560765395947</c:v>
                </c:pt>
                <c:pt idx="4">
                  <c:v>21.431873322</c:v>
                </c:pt>
                <c:pt idx="5">
                  <c:v>19.6458838785</c:v>
                </c:pt>
                <c:pt idx="6">
                  <c:v>17.859894435</c:v>
                </c:pt>
                <c:pt idx="7">
                  <c:v>16.0739049915</c:v>
                </c:pt>
                <c:pt idx="8">
                  <c:v>16.310343882097</c:v>
                </c:pt>
              </c:numCache>
            </c:numRef>
          </c:val>
        </c:ser>
        <c:ser>
          <c:idx val="3"/>
          <c:order val="2"/>
          <c:tx>
            <c:strRef>
              <c:f>'By region'!$B$812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region'!$C$812:$K$812</c:f>
              <c:numCache>
                <c:formatCode>#,##0</c:formatCode>
                <c:ptCount val="9"/>
                <c:pt idx="0">
                  <c:v>457.959217824</c:v>
                </c:pt>
                <c:pt idx="1">
                  <c:v>566.15208303492</c:v>
                </c:pt>
                <c:pt idx="2">
                  <c:v>591.564911077617</c:v>
                </c:pt>
                <c:pt idx="3">
                  <c:v>482.856937106548</c:v>
                </c:pt>
                <c:pt idx="4">
                  <c:v>569.769724957629</c:v>
                </c:pt>
                <c:pt idx="5">
                  <c:v>593.270221859903</c:v>
                </c:pt>
                <c:pt idx="6">
                  <c:v>598.018171114631</c:v>
                </c:pt>
                <c:pt idx="7">
                  <c:v>585.564682432024</c:v>
                </c:pt>
                <c:pt idx="8">
                  <c:v>560.794346637296</c:v>
                </c:pt>
              </c:numCache>
            </c:numRef>
          </c:val>
        </c:ser>
        <c:ser>
          <c:idx val="4"/>
          <c:order val="3"/>
          <c:tx>
            <c:strRef>
              <c:f>'By region'!$B$813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region'!$C$813:$K$813</c:f>
              <c:numCache>
                <c:formatCode>#,##0</c:formatCode>
                <c:ptCount val="9"/>
                <c:pt idx="0">
                  <c:v>1291.57525566</c:v>
                </c:pt>
                <c:pt idx="1">
                  <c:v>973.728645872106</c:v>
                </c:pt>
                <c:pt idx="2">
                  <c:v>884.225832830031</c:v>
                </c:pt>
                <c:pt idx="3">
                  <c:v>1141.61556716707</c:v>
                </c:pt>
                <c:pt idx="4">
                  <c:v>1206.07514272743</c:v>
                </c:pt>
                <c:pt idx="5">
                  <c:v>1264.51253900616</c:v>
                </c:pt>
                <c:pt idx="6">
                  <c:v>1303.94527495385</c:v>
                </c:pt>
                <c:pt idx="7">
                  <c:v>1255.98292328185</c:v>
                </c:pt>
                <c:pt idx="8">
                  <c:v>1137.35138183249</c:v>
                </c:pt>
              </c:numCache>
            </c:numRef>
          </c:val>
        </c:ser>
        <c:ser>
          <c:idx val="5"/>
          <c:order val="4"/>
          <c:tx>
            <c:strRef>
              <c:f>'By region'!$B$814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region'!$C$814:$K$814</c:f>
              <c:numCache>
                <c:formatCode>#,##0</c:formatCode>
                <c:ptCount val="9"/>
                <c:pt idx="0">
                  <c:v>2.17357722</c:v>
                </c:pt>
                <c:pt idx="1">
                  <c:v>1.630182915</c:v>
                </c:pt>
                <c:pt idx="2">
                  <c:v>1.08678861</c:v>
                </c:pt>
                <c:pt idx="3">
                  <c:v>0.543394305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'By region'!$B$815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region'!$C$815:$K$815</c:f>
              <c:numCache>
                <c:formatCode>#,##0</c:formatCode>
                <c:ptCount val="9"/>
                <c:pt idx="0">
                  <c:v>186.355807776</c:v>
                </c:pt>
                <c:pt idx="1">
                  <c:v>130.77631291854</c:v>
                </c:pt>
                <c:pt idx="2">
                  <c:v>75.19681806107999</c:v>
                </c:pt>
                <c:pt idx="3">
                  <c:v>19.61732320362</c:v>
                </c:pt>
                <c:pt idx="4">
                  <c:v>23.617497193384</c:v>
                </c:pt>
                <c:pt idx="5">
                  <c:v>26.409000540118</c:v>
                </c:pt>
                <c:pt idx="6">
                  <c:v>26.409000540121</c:v>
                </c:pt>
                <c:pt idx="7">
                  <c:v>26.40900054012</c:v>
                </c:pt>
                <c:pt idx="8">
                  <c:v>25.291856984491</c:v>
                </c:pt>
              </c:numCache>
            </c:numRef>
          </c:val>
        </c:ser>
        <c:ser>
          <c:idx val="6"/>
          <c:order val="6"/>
          <c:tx>
            <c:strRef>
              <c:f>'By region'!$B$816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region'!$C$816:$K$816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region'!$B$817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region'!$C$817:$K$817</c:f>
              <c:numCache>
                <c:formatCode>#,##0</c:formatCode>
                <c:ptCount val="9"/>
                <c:pt idx="0">
                  <c:v>0.223951932</c:v>
                </c:pt>
                <c:pt idx="1">
                  <c:v>0.149301288</c:v>
                </c:pt>
                <c:pt idx="2">
                  <c:v>0.074650644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949648"/>
        <c:axId val="-1936953328"/>
      </c:areaChart>
      <c:catAx>
        <c:axId val="-193694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53328"/>
        <c:crosses val="autoZero"/>
        <c:auto val="1"/>
        <c:lblAlgn val="ctr"/>
        <c:lblOffset val="100"/>
        <c:noMultiLvlLbl val="0"/>
      </c:catAx>
      <c:valAx>
        <c:axId val="-19369533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4964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985732026256"/>
          <c:y val="0.130746138219404"/>
          <c:w val="0.151938354459078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region'!$B$801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region'!$C$801:$K$801</c:f>
              <c:numCache>
                <c:formatCode>#,##0</c:formatCode>
                <c:ptCount val="9"/>
                <c:pt idx="0">
                  <c:v>5.479935048</c:v>
                </c:pt>
                <c:pt idx="1">
                  <c:v>3.8359545336</c:v>
                </c:pt>
                <c:pt idx="2">
                  <c:v>7.1239155624</c:v>
                </c:pt>
                <c:pt idx="3">
                  <c:v>4.68534446604</c:v>
                </c:pt>
                <c:pt idx="4">
                  <c:v>4.43874738888</c:v>
                </c:pt>
                <c:pt idx="5">
                  <c:v>4.105841334714</c:v>
                </c:pt>
                <c:pt idx="6">
                  <c:v>3.772935280548</c:v>
                </c:pt>
                <c:pt idx="7">
                  <c:v>3.440029226382</c:v>
                </c:pt>
                <c:pt idx="8">
                  <c:v>3.107123172216</c:v>
                </c:pt>
              </c:numCache>
            </c:numRef>
          </c:val>
        </c:ser>
        <c:ser>
          <c:idx val="2"/>
          <c:order val="1"/>
          <c:tx>
            <c:strRef>
              <c:f>'By region'!$B$802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region'!$C$802:$K$802</c:f>
              <c:numCache>
                <c:formatCode>#,##0</c:formatCode>
                <c:ptCount val="9"/>
                <c:pt idx="0">
                  <c:v>0.759108708</c:v>
                </c:pt>
                <c:pt idx="1">
                  <c:v>0.569331531</c:v>
                </c:pt>
                <c:pt idx="2">
                  <c:v>0.379554354</c:v>
                </c:pt>
                <c:pt idx="3">
                  <c:v>0.189777177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'By region'!$B$803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region'!$C$803:$K$803</c:f>
              <c:numCache>
                <c:formatCode>#,##0</c:formatCode>
                <c:ptCount val="9"/>
                <c:pt idx="0">
                  <c:v>383.05493748</c:v>
                </c:pt>
                <c:pt idx="1">
                  <c:v>415.90189836891</c:v>
                </c:pt>
                <c:pt idx="2">
                  <c:v>421.352452392113</c:v>
                </c:pt>
                <c:pt idx="3">
                  <c:v>388.819914289074</c:v>
                </c:pt>
                <c:pt idx="4">
                  <c:v>390.754341723348</c:v>
                </c:pt>
                <c:pt idx="5">
                  <c:v>399.27111266861</c:v>
                </c:pt>
                <c:pt idx="6">
                  <c:v>394.661885140581</c:v>
                </c:pt>
                <c:pt idx="7">
                  <c:v>396.635194566284</c:v>
                </c:pt>
                <c:pt idx="8">
                  <c:v>398.608503991987</c:v>
                </c:pt>
              </c:numCache>
            </c:numRef>
          </c:val>
        </c:ser>
        <c:ser>
          <c:idx val="4"/>
          <c:order val="3"/>
          <c:tx>
            <c:strRef>
              <c:f>'By region'!$B$804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region'!$C$804:$K$804</c:f>
              <c:numCache>
                <c:formatCode>#,##0</c:formatCode>
                <c:ptCount val="9"/>
                <c:pt idx="0">
                  <c:v>225.462203035229</c:v>
                </c:pt>
                <c:pt idx="1">
                  <c:v>174.57316026951</c:v>
                </c:pt>
                <c:pt idx="2">
                  <c:v>221.0304960036</c:v>
                </c:pt>
                <c:pt idx="3">
                  <c:v>209.97897120342</c:v>
                </c:pt>
                <c:pt idx="4">
                  <c:v>210.396403075016</c:v>
                </c:pt>
                <c:pt idx="5">
                  <c:v>230.236955655632</c:v>
                </c:pt>
                <c:pt idx="6">
                  <c:v>255.614405153665</c:v>
                </c:pt>
                <c:pt idx="7">
                  <c:v>269.012085510763</c:v>
                </c:pt>
                <c:pt idx="8">
                  <c:v>262.340290564779</c:v>
                </c:pt>
              </c:numCache>
            </c:numRef>
          </c:val>
        </c:ser>
        <c:ser>
          <c:idx val="5"/>
          <c:order val="4"/>
          <c:tx>
            <c:strRef>
              <c:f>'By region'!$B$805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region'!$C$805:$K$805</c:f>
              <c:numCache>
                <c:formatCode>#,##0</c:formatCode>
                <c:ptCount val="9"/>
                <c:pt idx="0">
                  <c:v>16.436832516</c:v>
                </c:pt>
                <c:pt idx="1">
                  <c:v>51.477277986491</c:v>
                </c:pt>
                <c:pt idx="2">
                  <c:v>77.857999624736</c:v>
                </c:pt>
                <c:pt idx="3">
                  <c:v>104.036550983237</c:v>
                </c:pt>
                <c:pt idx="4">
                  <c:v>99.816076668179</c:v>
                </c:pt>
                <c:pt idx="5">
                  <c:v>99.52585045038499</c:v>
                </c:pt>
                <c:pt idx="6">
                  <c:v>104.367101693155</c:v>
                </c:pt>
                <c:pt idx="7">
                  <c:v>109.226688653475</c:v>
                </c:pt>
                <c:pt idx="8">
                  <c:v>114.273179496246</c:v>
                </c:pt>
              </c:numCache>
            </c:numRef>
          </c:val>
        </c:ser>
        <c:ser>
          <c:idx val="7"/>
          <c:order val="5"/>
          <c:tx>
            <c:strRef>
              <c:f>'By region'!$B$806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region'!$C$806:$K$806</c:f>
              <c:numCache>
                <c:formatCode>#,##0</c:formatCode>
                <c:ptCount val="9"/>
                <c:pt idx="0">
                  <c:v>45.883830304</c:v>
                </c:pt>
                <c:pt idx="1">
                  <c:v>33.359631874673</c:v>
                </c:pt>
                <c:pt idx="2">
                  <c:v>37.714098546667</c:v>
                </c:pt>
                <c:pt idx="3">
                  <c:v>35.798560286</c:v>
                </c:pt>
                <c:pt idx="4">
                  <c:v>33.909688692</c:v>
                </c:pt>
                <c:pt idx="5">
                  <c:v>31.3664620401</c:v>
                </c:pt>
                <c:pt idx="6">
                  <c:v>28.848385328328</c:v>
                </c:pt>
                <c:pt idx="7">
                  <c:v>26.2800087363</c:v>
                </c:pt>
                <c:pt idx="8">
                  <c:v>23.7367820844</c:v>
                </c:pt>
              </c:numCache>
            </c:numRef>
          </c:val>
        </c:ser>
        <c:ser>
          <c:idx val="6"/>
          <c:order val="6"/>
          <c:tx>
            <c:strRef>
              <c:f>'By region'!$B$807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region'!$C$807:$K$807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region'!$B$808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region'!$C$808:$K$808</c:f>
              <c:numCache>
                <c:formatCode>#,##0</c:formatCode>
                <c:ptCount val="9"/>
                <c:pt idx="0">
                  <c:v>0.107996788</c:v>
                </c:pt>
                <c:pt idx="1">
                  <c:v>0.080331192</c:v>
                </c:pt>
                <c:pt idx="2">
                  <c:v>0.092665596</c:v>
                </c:pt>
                <c:pt idx="3">
                  <c:v>0.0855</c:v>
                </c:pt>
                <c:pt idx="4">
                  <c:v>0.081</c:v>
                </c:pt>
                <c:pt idx="5">
                  <c:v>0.074925</c:v>
                </c:pt>
                <c:pt idx="6">
                  <c:v>0.06885</c:v>
                </c:pt>
                <c:pt idx="7">
                  <c:v>0.062775</c:v>
                </c:pt>
                <c:pt idx="8">
                  <c:v>0.0567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7120384"/>
        <c:axId val="-1937118096"/>
      </c:areaChart>
      <c:catAx>
        <c:axId val="-193712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118096"/>
        <c:crosses val="autoZero"/>
        <c:auto val="1"/>
        <c:lblAlgn val="ctr"/>
        <c:lblOffset val="100"/>
        <c:noMultiLvlLbl val="0"/>
      </c:catAx>
      <c:valAx>
        <c:axId val="-1937118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12038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9194158379513"/>
          <c:y val="0.130746138219404"/>
          <c:w val="0.152359371614812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'By region'!$B$149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region'!$C$149:$K$149</c:f>
              <c:numCache>
                <c:formatCode>0</c:formatCode>
                <c:ptCount val="9"/>
                <c:pt idx="0">
                  <c:v>1371.503855149048</c:v>
                </c:pt>
                <c:pt idx="1">
                  <c:v>1341.391291467298</c:v>
                </c:pt>
                <c:pt idx="2">
                  <c:v>1453.755320204133</c:v>
                </c:pt>
                <c:pt idx="3">
                  <c:v>1385.355244622398</c:v>
                </c:pt>
                <c:pt idx="4">
                  <c:v>1380.347156147612</c:v>
                </c:pt>
                <c:pt idx="5">
                  <c:v>1380.957251409756</c:v>
                </c:pt>
                <c:pt idx="6">
                  <c:v>1386.125742634296</c:v>
                </c:pt>
                <c:pt idx="7">
                  <c:v>1388.272173697416</c:v>
                </c:pt>
                <c:pt idx="8">
                  <c:v>1403.078983758493</c:v>
                </c:pt>
              </c:numCache>
            </c:numRef>
          </c:val>
        </c:ser>
        <c:ser>
          <c:idx val="13"/>
          <c:order val="1"/>
          <c:tx>
            <c:strRef>
              <c:f>'By region'!$B$150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region'!$C$150:$K$150</c:f>
              <c:numCache>
                <c:formatCode>0</c:formatCode>
                <c:ptCount val="9"/>
                <c:pt idx="0">
                  <c:v>3190.961685641099</c:v>
                </c:pt>
                <c:pt idx="1">
                  <c:v>3331.10475364632</c:v>
                </c:pt>
                <c:pt idx="2">
                  <c:v>3442.8585368979</c:v>
                </c:pt>
                <c:pt idx="3">
                  <c:v>3563.297621070418</c:v>
                </c:pt>
                <c:pt idx="4">
                  <c:v>3185.848755241523</c:v>
                </c:pt>
                <c:pt idx="5">
                  <c:v>3092.0631993564</c:v>
                </c:pt>
                <c:pt idx="6">
                  <c:v>3175.834741422816</c:v>
                </c:pt>
                <c:pt idx="7">
                  <c:v>3206.67798501698</c:v>
                </c:pt>
                <c:pt idx="8">
                  <c:v>3110.345498748106</c:v>
                </c:pt>
              </c:numCache>
            </c:numRef>
          </c:val>
        </c:ser>
        <c:ser>
          <c:idx val="12"/>
          <c:order val="2"/>
          <c:tx>
            <c:strRef>
              <c:f>'By region'!$B$152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region'!$C$152:$K$152</c:f>
              <c:numCache>
                <c:formatCode>0</c:formatCode>
                <c:ptCount val="9"/>
                <c:pt idx="0">
                  <c:v>2836.257016178666</c:v>
                </c:pt>
                <c:pt idx="1">
                  <c:v>1884.79869296787</c:v>
                </c:pt>
                <c:pt idx="2">
                  <c:v>1593.849292246499</c:v>
                </c:pt>
                <c:pt idx="3">
                  <c:v>1351.863804865847</c:v>
                </c:pt>
                <c:pt idx="4">
                  <c:v>1361.162571623627</c:v>
                </c:pt>
                <c:pt idx="5">
                  <c:v>1304.571711823118</c:v>
                </c:pt>
                <c:pt idx="6">
                  <c:v>1324.532957720133</c:v>
                </c:pt>
                <c:pt idx="7">
                  <c:v>1354.22858763052</c:v>
                </c:pt>
                <c:pt idx="8">
                  <c:v>1226.856940995457</c:v>
                </c:pt>
              </c:numCache>
            </c:numRef>
          </c:val>
        </c:ser>
        <c:ser>
          <c:idx val="0"/>
          <c:order val="3"/>
          <c:tx>
            <c:strRef>
              <c:f>'By region'!$B$153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region'!$C$153:$K$153</c:f>
              <c:numCache>
                <c:formatCode>0</c:formatCode>
                <c:ptCount val="9"/>
                <c:pt idx="0">
                  <c:v>452.391516060509</c:v>
                </c:pt>
                <c:pt idx="1">
                  <c:v>561.637939346622</c:v>
                </c:pt>
                <c:pt idx="2">
                  <c:v>1162.809176116889</c:v>
                </c:pt>
                <c:pt idx="3">
                  <c:v>2227.147557864467</c:v>
                </c:pt>
                <c:pt idx="4">
                  <c:v>2254.269402123222</c:v>
                </c:pt>
                <c:pt idx="5">
                  <c:v>2444.068600611804</c:v>
                </c:pt>
                <c:pt idx="6">
                  <c:v>2622.507966536236</c:v>
                </c:pt>
                <c:pt idx="7">
                  <c:v>2821.711010272827</c:v>
                </c:pt>
                <c:pt idx="8">
                  <c:v>2781.287928522864</c:v>
                </c:pt>
              </c:numCache>
            </c:numRef>
          </c:val>
        </c:ser>
        <c:ser>
          <c:idx val="19"/>
          <c:order val="4"/>
          <c:tx>
            <c:strRef>
              <c:f>'By region'!$B$154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region'!$C$154:$K$154</c:f>
              <c:numCache>
                <c:formatCode>0</c:formatCode>
                <c:ptCount val="9"/>
                <c:pt idx="0">
                  <c:v>19.928850735868</c:v>
                </c:pt>
                <c:pt idx="1">
                  <c:v>19.944430876188</c:v>
                </c:pt>
                <c:pt idx="2">
                  <c:v>0.041868</c:v>
                </c:pt>
                <c:pt idx="3">
                  <c:v>0.041868</c:v>
                </c:pt>
                <c:pt idx="4">
                  <c:v>0.041868</c:v>
                </c:pt>
                <c:pt idx="5">
                  <c:v>0.041868</c:v>
                </c:pt>
                <c:pt idx="6">
                  <c:v>0.041868</c:v>
                </c:pt>
                <c:pt idx="7">
                  <c:v>0.041868</c:v>
                </c:pt>
                <c:pt idx="8">
                  <c:v>0.041868</c:v>
                </c:pt>
              </c:numCache>
            </c:numRef>
          </c:val>
        </c:ser>
        <c:ser>
          <c:idx val="18"/>
          <c:order val="5"/>
          <c:tx>
            <c:strRef>
              <c:f>'By region'!$B$155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region'!$C$155:$K$155</c:f>
              <c:numCache>
                <c:formatCode>0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17"/>
          <c:order val="6"/>
          <c:tx>
            <c:strRef>
              <c:f>'By region'!$B$156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region'!$C$156:$K$156</c:f>
              <c:numCache>
                <c:formatCode>0</c:formatCode>
                <c:ptCount val="9"/>
                <c:pt idx="0">
                  <c:v>0.52164064</c:v>
                </c:pt>
                <c:pt idx="1">
                  <c:v>0.47738248</c:v>
                </c:pt>
                <c:pt idx="2">
                  <c:v>14.230796327645</c:v>
                </c:pt>
                <c:pt idx="3">
                  <c:v>14.129751876438</c:v>
                </c:pt>
                <c:pt idx="4">
                  <c:v>14.102072119031</c:v>
                </c:pt>
                <c:pt idx="5">
                  <c:v>41.978983938031</c:v>
                </c:pt>
                <c:pt idx="6">
                  <c:v>98.07317724495699</c:v>
                </c:pt>
                <c:pt idx="7">
                  <c:v>175.785274922026</c:v>
                </c:pt>
                <c:pt idx="8">
                  <c:v>263.591424952923</c:v>
                </c:pt>
              </c:numCache>
            </c:numRef>
          </c:val>
        </c:ser>
        <c:ser>
          <c:idx val="16"/>
          <c:order val="7"/>
          <c:tx>
            <c:strRef>
              <c:f>'By region'!$B$157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region'!$C$157:$K$157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8"/>
          <c:tx>
            <c:strRef>
              <c:f>'By region'!$B$158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region'!$C$158:$K$158</c:f>
              <c:numCache>
                <c:formatCode>0</c:formatCode>
                <c:ptCount val="9"/>
                <c:pt idx="0">
                  <c:v>51.60700584</c:v>
                </c:pt>
                <c:pt idx="1">
                  <c:v>66.386496537599</c:v>
                </c:pt>
                <c:pt idx="2">
                  <c:v>94.917941509137</c:v>
                </c:pt>
                <c:pt idx="3">
                  <c:v>158.436114991462</c:v>
                </c:pt>
                <c:pt idx="4">
                  <c:v>276.372425908812</c:v>
                </c:pt>
                <c:pt idx="5">
                  <c:v>353.319633</c:v>
                </c:pt>
                <c:pt idx="6">
                  <c:v>361.799328</c:v>
                </c:pt>
                <c:pt idx="7">
                  <c:v>370.279023</c:v>
                </c:pt>
                <c:pt idx="8">
                  <c:v>312.219706590688</c:v>
                </c:pt>
              </c:numCache>
            </c:numRef>
          </c:val>
        </c:ser>
        <c:ser>
          <c:idx val="2"/>
          <c:order val="9"/>
          <c:tx>
            <c:strRef>
              <c:f>'By region'!$B$159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region'!$C$159:$K$159</c:f>
              <c:numCache>
                <c:formatCode>0</c:formatCode>
                <c:ptCount val="9"/>
                <c:pt idx="0">
                  <c:v>-10.404</c:v>
                </c:pt>
                <c:pt idx="1">
                  <c:v>-3.734099999999998</c:v>
                </c:pt>
                <c:pt idx="2">
                  <c:v>-3.734099999999998</c:v>
                </c:pt>
                <c:pt idx="3">
                  <c:v>-1.186650000000002</c:v>
                </c:pt>
                <c:pt idx="4">
                  <c:v>1.360799999999999</c:v>
                </c:pt>
                <c:pt idx="5">
                  <c:v>1.54575</c:v>
                </c:pt>
                <c:pt idx="6">
                  <c:v>1.730699999999999</c:v>
                </c:pt>
                <c:pt idx="7">
                  <c:v>-11.31435</c:v>
                </c:pt>
                <c:pt idx="8">
                  <c:v>-5.044409080643998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7377552"/>
        <c:axId val="-1937375504"/>
      </c:areaChart>
      <c:catAx>
        <c:axId val="-193737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375504"/>
        <c:crosses val="autoZero"/>
        <c:auto val="1"/>
        <c:lblAlgn val="ctr"/>
        <c:lblOffset val="100"/>
        <c:noMultiLvlLbl val="0"/>
      </c:catAx>
      <c:valAx>
        <c:axId val="-19373755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37755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Supply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7757609576415"/>
          <c:y val="0.0675346141769833"/>
          <c:w val="0.133057483772859"/>
          <c:h val="0.8935348952647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drawings/_rels/drawing1.xml.rels><?xml version="1.0" encoding="UTF-8" standalone="yes"?>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/Relationships>
</file>

<file path=xl/drawings/_rels/drawing2.xml.rels><?xml version="1.0" encoding="UTF-8" standalone="yes"?><Relationships xmlns="http://schemas.openxmlformats.org/package/2006/relationships"><Relationship Id="rId9" Type="http://schemas.openxmlformats.org/officeDocument/2006/relationships/chart" Target="../charts/chart44.xml"/><Relationship Id="rId20" Type="http://schemas.openxmlformats.org/officeDocument/2006/relationships/chart" Target="../charts/chart55.xml"/><Relationship Id="rId21" Type="http://schemas.openxmlformats.org/officeDocument/2006/relationships/chart" Target="../charts/chart56.xml"/><Relationship Id="rId22" Type="http://schemas.openxmlformats.org/officeDocument/2006/relationships/chart" Target="../charts/chart57.xml"/><Relationship Id="rId10" Type="http://schemas.openxmlformats.org/officeDocument/2006/relationships/chart" Target="../charts/chart45.xml"/><Relationship Id="rId11" Type="http://schemas.openxmlformats.org/officeDocument/2006/relationships/chart" Target="../charts/chart46.xml"/><Relationship Id="rId12" Type="http://schemas.openxmlformats.org/officeDocument/2006/relationships/chart" Target="../charts/chart47.xml"/><Relationship Id="rId13" Type="http://schemas.openxmlformats.org/officeDocument/2006/relationships/chart" Target="../charts/chart48.xml"/><Relationship Id="rId14" Type="http://schemas.openxmlformats.org/officeDocument/2006/relationships/chart" Target="../charts/chart49.xml"/><Relationship Id="rId15" Type="http://schemas.openxmlformats.org/officeDocument/2006/relationships/chart" Target="../charts/chart50.xml"/><Relationship Id="rId16" Type="http://schemas.openxmlformats.org/officeDocument/2006/relationships/chart" Target="../charts/chart51.xml"/><Relationship Id="rId17" Type="http://schemas.openxmlformats.org/officeDocument/2006/relationships/chart" Target="../charts/chart52.xml"/><Relationship Id="rId18" Type="http://schemas.openxmlformats.org/officeDocument/2006/relationships/chart" Target="../charts/chart53.xml"/><Relationship Id="rId19" Type="http://schemas.openxmlformats.org/officeDocument/2006/relationships/chart" Target="../charts/chart54.xml"/><Relationship Id="rId1" Type="http://schemas.openxmlformats.org/officeDocument/2006/relationships/chart" Target="../charts/chart36.xml"/><Relationship Id="rId2" Type="http://schemas.openxmlformats.org/officeDocument/2006/relationships/chart" Target="../charts/chart37.xml"/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5" Type="http://schemas.openxmlformats.org/officeDocument/2006/relationships/chart" Target="../charts/chart40.xml"/><Relationship Id="rId6" Type="http://schemas.openxmlformats.org/officeDocument/2006/relationships/chart" Target="../charts/chart41.xml"/><Relationship Id="rId7" Type="http://schemas.openxmlformats.org/officeDocument/2006/relationships/chart" Target="../charts/chart42.xml"/><Relationship Id="rId8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2</xdr:row>
      <xdr:rowOff>25400</xdr:rowOff>
    </xdr:from>
    <xdr:to>
      <xdr:col>19</xdr:col>
      <xdr:colOff>330200</xdr:colOff>
      <xdr:row>24</xdr:row>
      <xdr:rowOff>139700</xdr:rowOff>
    </xdr:to>
    <xdr:graphicFrame macro="">
      <xdr:nvGraphicFramePr>
        <xdr:cNvPr id="6393710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431800</xdr:colOff>
      <xdr:row>205</xdr:row>
      <xdr:rowOff>139700</xdr:rowOff>
    </xdr:from>
    <xdr:to>
      <xdr:col>19</xdr:col>
      <xdr:colOff>431800</xdr:colOff>
      <xdr:row>227</xdr:row>
      <xdr:rowOff>165100</xdr:rowOff>
    </xdr:to>
    <xdr:graphicFrame macro="">
      <xdr:nvGraphicFramePr>
        <xdr:cNvPr id="6393710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241300</xdr:colOff>
      <xdr:row>28</xdr:row>
      <xdr:rowOff>76200</xdr:rowOff>
    </xdr:from>
    <xdr:to>
      <xdr:col>19</xdr:col>
      <xdr:colOff>228600</xdr:colOff>
      <xdr:row>50</xdr:row>
      <xdr:rowOff>165100</xdr:rowOff>
    </xdr:to>
    <xdr:graphicFrame macro="">
      <xdr:nvGraphicFramePr>
        <xdr:cNvPr id="6393710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838200</xdr:colOff>
      <xdr:row>227</xdr:row>
      <xdr:rowOff>152400</xdr:rowOff>
    </xdr:from>
    <xdr:to>
      <xdr:col>20</xdr:col>
      <xdr:colOff>127000</xdr:colOff>
      <xdr:row>249</xdr:row>
      <xdr:rowOff>190500</xdr:rowOff>
    </xdr:to>
    <xdr:graphicFrame macro="">
      <xdr:nvGraphicFramePr>
        <xdr:cNvPr id="639371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660400</xdr:colOff>
      <xdr:row>249</xdr:row>
      <xdr:rowOff>127000</xdr:rowOff>
    </xdr:from>
    <xdr:to>
      <xdr:col>33</xdr:col>
      <xdr:colOff>635000</xdr:colOff>
      <xdr:row>270</xdr:row>
      <xdr:rowOff>101600</xdr:rowOff>
    </xdr:to>
    <xdr:graphicFrame macro="">
      <xdr:nvGraphicFramePr>
        <xdr:cNvPr id="639371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12700</xdr:colOff>
      <xdr:row>265</xdr:row>
      <xdr:rowOff>127000</xdr:rowOff>
    </xdr:from>
    <xdr:to>
      <xdr:col>18</xdr:col>
      <xdr:colOff>685800</xdr:colOff>
      <xdr:row>287</xdr:row>
      <xdr:rowOff>165100</xdr:rowOff>
    </xdr:to>
    <xdr:graphicFrame macro="">
      <xdr:nvGraphicFramePr>
        <xdr:cNvPr id="639371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12700</xdr:colOff>
      <xdr:row>290</xdr:row>
      <xdr:rowOff>63500</xdr:rowOff>
    </xdr:from>
    <xdr:to>
      <xdr:col>18</xdr:col>
      <xdr:colOff>685800</xdr:colOff>
      <xdr:row>312</xdr:row>
      <xdr:rowOff>50800</xdr:rowOff>
    </xdr:to>
    <xdr:graphicFrame macro="">
      <xdr:nvGraphicFramePr>
        <xdr:cNvPr id="639371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330200</xdr:colOff>
      <xdr:row>52</xdr:row>
      <xdr:rowOff>63500</xdr:rowOff>
    </xdr:from>
    <xdr:to>
      <xdr:col>19</xdr:col>
      <xdr:colOff>317500</xdr:colOff>
      <xdr:row>74</xdr:row>
      <xdr:rowOff>165100</xdr:rowOff>
    </xdr:to>
    <xdr:graphicFrame macro="">
      <xdr:nvGraphicFramePr>
        <xdr:cNvPr id="639371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177800</xdr:colOff>
      <xdr:row>74</xdr:row>
      <xdr:rowOff>63500</xdr:rowOff>
    </xdr:from>
    <xdr:to>
      <xdr:col>19</xdr:col>
      <xdr:colOff>165100</xdr:colOff>
      <xdr:row>96</xdr:row>
      <xdr:rowOff>152400</xdr:rowOff>
    </xdr:to>
    <xdr:graphicFrame macro="">
      <xdr:nvGraphicFramePr>
        <xdr:cNvPr id="6393711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355600</xdr:colOff>
      <xdr:row>97</xdr:row>
      <xdr:rowOff>12700</xdr:rowOff>
    </xdr:from>
    <xdr:to>
      <xdr:col>19</xdr:col>
      <xdr:colOff>355600</xdr:colOff>
      <xdr:row>119</xdr:row>
      <xdr:rowOff>101600</xdr:rowOff>
    </xdr:to>
    <xdr:graphicFrame macro="">
      <xdr:nvGraphicFramePr>
        <xdr:cNvPr id="639371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12700</xdr:colOff>
      <xdr:row>332</xdr:row>
      <xdr:rowOff>25400</xdr:rowOff>
    </xdr:from>
    <xdr:to>
      <xdr:col>18</xdr:col>
      <xdr:colOff>685800</xdr:colOff>
      <xdr:row>354</xdr:row>
      <xdr:rowOff>63500</xdr:rowOff>
    </xdr:to>
    <xdr:graphicFrame macro="">
      <xdr:nvGraphicFramePr>
        <xdr:cNvPr id="6393711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12700</xdr:colOff>
      <xdr:row>310</xdr:row>
      <xdr:rowOff>177800</xdr:rowOff>
    </xdr:from>
    <xdr:to>
      <xdr:col>18</xdr:col>
      <xdr:colOff>685800</xdr:colOff>
      <xdr:row>333</xdr:row>
      <xdr:rowOff>25400</xdr:rowOff>
    </xdr:to>
    <xdr:graphicFrame macro="">
      <xdr:nvGraphicFramePr>
        <xdr:cNvPr id="6393711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63500</xdr:colOff>
      <xdr:row>395</xdr:row>
      <xdr:rowOff>190500</xdr:rowOff>
    </xdr:from>
    <xdr:to>
      <xdr:col>19</xdr:col>
      <xdr:colOff>50800</xdr:colOff>
      <xdr:row>418</xdr:row>
      <xdr:rowOff>25400</xdr:rowOff>
    </xdr:to>
    <xdr:graphicFrame macro="">
      <xdr:nvGraphicFramePr>
        <xdr:cNvPr id="639371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12700</xdr:colOff>
      <xdr:row>426</xdr:row>
      <xdr:rowOff>50800</xdr:rowOff>
    </xdr:from>
    <xdr:to>
      <xdr:col>18</xdr:col>
      <xdr:colOff>685800</xdr:colOff>
      <xdr:row>448</xdr:row>
      <xdr:rowOff>139700</xdr:rowOff>
    </xdr:to>
    <xdr:graphicFrame macro="">
      <xdr:nvGraphicFramePr>
        <xdr:cNvPr id="639371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114300</xdr:colOff>
      <xdr:row>459</xdr:row>
      <xdr:rowOff>38100</xdr:rowOff>
    </xdr:from>
    <xdr:to>
      <xdr:col>22</xdr:col>
      <xdr:colOff>558800</xdr:colOff>
      <xdr:row>481</xdr:row>
      <xdr:rowOff>165100</xdr:rowOff>
    </xdr:to>
    <xdr:graphicFrame macro="">
      <xdr:nvGraphicFramePr>
        <xdr:cNvPr id="639371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114300</xdr:colOff>
      <xdr:row>489</xdr:row>
      <xdr:rowOff>0</xdr:rowOff>
    </xdr:from>
    <xdr:to>
      <xdr:col>22</xdr:col>
      <xdr:colOff>647700</xdr:colOff>
      <xdr:row>510</xdr:row>
      <xdr:rowOff>177800</xdr:rowOff>
    </xdr:to>
    <xdr:graphicFrame macro="">
      <xdr:nvGraphicFramePr>
        <xdr:cNvPr id="6393712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838200</xdr:colOff>
      <xdr:row>512</xdr:row>
      <xdr:rowOff>63500</xdr:rowOff>
    </xdr:from>
    <xdr:to>
      <xdr:col>23</xdr:col>
      <xdr:colOff>660400</xdr:colOff>
      <xdr:row>530</xdr:row>
      <xdr:rowOff>190500</xdr:rowOff>
    </xdr:to>
    <xdr:graphicFrame macro="">
      <xdr:nvGraphicFramePr>
        <xdr:cNvPr id="6393712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12700</xdr:colOff>
      <xdr:row>532</xdr:row>
      <xdr:rowOff>101600</xdr:rowOff>
    </xdr:from>
    <xdr:to>
      <xdr:col>22</xdr:col>
      <xdr:colOff>533400</xdr:colOff>
      <xdr:row>551</xdr:row>
      <xdr:rowOff>12700</xdr:rowOff>
    </xdr:to>
    <xdr:graphicFrame macro="">
      <xdr:nvGraphicFramePr>
        <xdr:cNvPr id="6393712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12700</xdr:colOff>
      <xdr:row>531</xdr:row>
      <xdr:rowOff>203200</xdr:rowOff>
    </xdr:from>
    <xdr:to>
      <xdr:col>37</xdr:col>
      <xdr:colOff>50800</xdr:colOff>
      <xdr:row>550</xdr:row>
      <xdr:rowOff>101600</xdr:rowOff>
    </xdr:to>
    <xdr:graphicFrame macro="">
      <xdr:nvGraphicFramePr>
        <xdr:cNvPr id="639371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</xdr:col>
      <xdr:colOff>355600</xdr:colOff>
      <xdr:row>690</xdr:row>
      <xdr:rowOff>38100</xdr:rowOff>
    </xdr:from>
    <xdr:to>
      <xdr:col>19</xdr:col>
      <xdr:colOff>342900</xdr:colOff>
      <xdr:row>708</xdr:row>
      <xdr:rowOff>165100</xdr:rowOff>
    </xdr:to>
    <xdr:graphicFrame macro="">
      <xdr:nvGraphicFramePr>
        <xdr:cNvPr id="639371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25400</xdr:colOff>
      <xdr:row>646</xdr:row>
      <xdr:rowOff>0</xdr:rowOff>
    </xdr:from>
    <xdr:to>
      <xdr:col>22</xdr:col>
      <xdr:colOff>546100</xdr:colOff>
      <xdr:row>664</xdr:row>
      <xdr:rowOff>114300</xdr:rowOff>
    </xdr:to>
    <xdr:graphicFrame macro="">
      <xdr:nvGraphicFramePr>
        <xdr:cNvPr id="6393712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1016000</xdr:colOff>
      <xdr:row>552</xdr:row>
      <xdr:rowOff>152400</xdr:rowOff>
    </xdr:from>
    <xdr:to>
      <xdr:col>22</xdr:col>
      <xdr:colOff>495300</xdr:colOff>
      <xdr:row>571</xdr:row>
      <xdr:rowOff>76200</xdr:rowOff>
    </xdr:to>
    <xdr:graphicFrame macro="">
      <xdr:nvGraphicFramePr>
        <xdr:cNvPr id="639371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825500</xdr:colOff>
      <xdr:row>901</xdr:row>
      <xdr:rowOff>165100</xdr:rowOff>
    </xdr:from>
    <xdr:to>
      <xdr:col>22</xdr:col>
      <xdr:colOff>292100</xdr:colOff>
      <xdr:row>920</xdr:row>
      <xdr:rowOff>152400</xdr:rowOff>
    </xdr:to>
    <xdr:graphicFrame macro="">
      <xdr:nvGraphicFramePr>
        <xdr:cNvPr id="6393712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660400</xdr:colOff>
      <xdr:row>187</xdr:row>
      <xdr:rowOff>12700</xdr:rowOff>
    </xdr:from>
    <xdr:to>
      <xdr:col>33</xdr:col>
      <xdr:colOff>12700</xdr:colOff>
      <xdr:row>209</xdr:row>
      <xdr:rowOff>127000</xdr:rowOff>
    </xdr:to>
    <xdr:graphicFrame macro="">
      <xdr:nvGraphicFramePr>
        <xdr:cNvPr id="6393712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965200</xdr:colOff>
      <xdr:row>161</xdr:row>
      <xdr:rowOff>177800</xdr:rowOff>
    </xdr:from>
    <xdr:to>
      <xdr:col>20</xdr:col>
      <xdr:colOff>254000</xdr:colOff>
      <xdr:row>184</xdr:row>
      <xdr:rowOff>127000</xdr:rowOff>
    </xdr:to>
    <xdr:graphicFrame macro="">
      <xdr:nvGraphicFramePr>
        <xdr:cNvPr id="6393712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1041400</xdr:colOff>
      <xdr:row>575</xdr:row>
      <xdr:rowOff>0</xdr:rowOff>
    </xdr:from>
    <xdr:to>
      <xdr:col>22</xdr:col>
      <xdr:colOff>520700</xdr:colOff>
      <xdr:row>593</xdr:row>
      <xdr:rowOff>88900</xdr:rowOff>
    </xdr:to>
    <xdr:graphicFrame macro="">
      <xdr:nvGraphicFramePr>
        <xdr:cNvPr id="6393713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1041400</xdr:colOff>
      <xdr:row>596</xdr:row>
      <xdr:rowOff>0</xdr:rowOff>
    </xdr:from>
    <xdr:to>
      <xdr:col>22</xdr:col>
      <xdr:colOff>520700</xdr:colOff>
      <xdr:row>613</xdr:row>
      <xdr:rowOff>203200</xdr:rowOff>
    </xdr:to>
    <xdr:graphicFrame macro="">
      <xdr:nvGraphicFramePr>
        <xdr:cNvPr id="639371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1041400</xdr:colOff>
      <xdr:row>622</xdr:row>
      <xdr:rowOff>0</xdr:rowOff>
    </xdr:from>
    <xdr:to>
      <xdr:col>22</xdr:col>
      <xdr:colOff>520700</xdr:colOff>
      <xdr:row>640</xdr:row>
      <xdr:rowOff>101600</xdr:rowOff>
    </xdr:to>
    <xdr:graphicFrame macro="">
      <xdr:nvGraphicFramePr>
        <xdr:cNvPr id="6393713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889000</xdr:colOff>
      <xdr:row>841</xdr:row>
      <xdr:rowOff>165100</xdr:rowOff>
    </xdr:from>
    <xdr:to>
      <xdr:col>22</xdr:col>
      <xdr:colOff>355600</xdr:colOff>
      <xdr:row>860</xdr:row>
      <xdr:rowOff>152400</xdr:rowOff>
    </xdr:to>
    <xdr:graphicFrame macro="">
      <xdr:nvGraphicFramePr>
        <xdr:cNvPr id="639371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927</xdr:row>
      <xdr:rowOff>0</xdr:rowOff>
    </xdr:from>
    <xdr:to>
      <xdr:col>22</xdr:col>
      <xdr:colOff>520700</xdr:colOff>
      <xdr:row>945</xdr:row>
      <xdr:rowOff>165100</xdr:rowOff>
    </xdr:to>
    <xdr:graphicFrame macro="">
      <xdr:nvGraphicFramePr>
        <xdr:cNvPr id="6393713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862</xdr:row>
      <xdr:rowOff>0</xdr:rowOff>
    </xdr:from>
    <xdr:to>
      <xdr:col>22</xdr:col>
      <xdr:colOff>520700</xdr:colOff>
      <xdr:row>880</xdr:row>
      <xdr:rowOff>165100</xdr:rowOff>
    </xdr:to>
    <xdr:graphicFrame macro="">
      <xdr:nvGraphicFramePr>
        <xdr:cNvPr id="6393713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883</xdr:row>
      <xdr:rowOff>0</xdr:rowOff>
    </xdr:from>
    <xdr:to>
      <xdr:col>22</xdr:col>
      <xdr:colOff>533400</xdr:colOff>
      <xdr:row>901</xdr:row>
      <xdr:rowOff>165100</xdr:rowOff>
    </xdr:to>
    <xdr:graphicFrame macro="">
      <xdr:nvGraphicFramePr>
        <xdr:cNvPr id="6393713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1257300</xdr:colOff>
      <xdr:row>360</xdr:row>
      <xdr:rowOff>127000</xdr:rowOff>
    </xdr:from>
    <xdr:to>
      <xdr:col>15</xdr:col>
      <xdr:colOff>2082800</xdr:colOff>
      <xdr:row>374</xdr:row>
      <xdr:rowOff>190500</xdr:rowOff>
    </xdr:to>
    <xdr:graphicFrame macro="">
      <xdr:nvGraphicFramePr>
        <xdr:cNvPr id="639371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635000</xdr:colOff>
      <xdr:row>1153</xdr:row>
      <xdr:rowOff>63500</xdr:rowOff>
    </xdr:from>
    <xdr:to>
      <xdr:col>15</xdr:col>
      <xdr:colOff>1460500</xdr:colOff>
      <xdr:row>1167</xdr:row>
      <xdr:rowOff>139700</xdr:rowOff>
    </xdr:to>
    <xdr:graphicFrame macro="">
      <xdr:nvGraphicFramePr>
        <xdr:cNvPr id="639371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927100</xdr:colOff>
      <xdr:row>132</xdr:row>
      <xdr:rowOff>101600</xdr:rowOff>
    </xdr:from>
    <xdr:to>
      <xdr:col>20</xdr:col>
      <xdr:colOff>215900</xdr:colOff>
      <xdr:row>158</xdr:row>
      <xdr:rowOff>25400</xdr:rowOff>
    </xdr:to>
    <xdr:graphicFrame macro="">
      <xdr:nvGraphicFramePr>
        <xdr:cNvPr id="6393713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1104900</xdr:colOff>
      <xdr:row>2</xdr:row>
      <xdr:rowOff>63500</xdr:rowOff>
    </xdr:from>
    <xdr:to>
      <xdr:col>26</xdr:col>
      <xdr:colOff>38100</xdr:colOff>
      <xdr:row>24</xdr:row>
      <xdr:rowOff>165100</xdr:rowOff>
    </xdr:to>
    <xdr:graphicFrame macro="">
      <xdr:nvGraphicFramePr>
        <xdr:cNvPr id="642654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1079500</xdr:colOff>
      <xdr:row>52</xdr:row>
      <xdr:rowOff>0</xdr:rowOff>
    </xdr:from>
    <xdr:to>
      <xdr:col>26</xdr:col>
      <xdr:colOff>25400</xdr:colOff>
      <xdr:row>74</xdr:row>
      <xdr:rowOff>101600</xdr:rowOff>
    </xdr:to>
    <xdr:graphicFrame macro="">
      <xdr:nvGraphicFramePr>
        <xdr:cNvPr id="6426547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1066800</xdr:colOff>
      <xdr:row>75</xdr:row>
      <xdr:rowOff>139700</xdr:rowOff>
    </xdr:from>
    <xdr:to>
      <xdr:col>26</xdr:col>
      <xdr:colOff>0</xdr:colOff>
      <xdr:row>98</xdr:row>
      <xdr:rowOff>25400</xdr:rowOff>
    </xdr:to>
    <xdr:graphicFrame macro="">
      <xdr:nvGraphicFramePr>
        <xdr:cNvPr id="6426548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965200</xdr:colOff>
      <xdr:row>96</xdr:row>
      <xdr:rowOff>25400</xdr:rowOff>
    </xdr:from>
    <xdr:to>
      <xdr:col>25</xdr:col>
      <xdr:colOff>596900</xdr:colOff>
      <xdr:row>118</xdr:row>
      <xdr:rowOff>114300</xdr:rowOff>
    </xdr:to>
    <xdr:graphicFrame macro="">
      <xdr:nvGraphicFramePr>
        <xdr:cNvPr id="6426548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26</xdr:col>
      <xdr:colOff>63500</xdr:colOff>
      <xdr:row>49</xdr:row>
      <xdr:rowOff>76200</xdr:rowOff>
    </xdr:to>
    <xdr:graphicFrame macro="">
      <xdr:nvGraphicFramePr>
        <xdr:cNvPr id="6426548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647700</xdr:colOff>
      <xdr:row>163</xdr:row>
      <xdr:rowOff>63500</xdr:rowOff>
    </xdr:from>
    <xdr:to>
      <xdr:col>25</xdr:col>
      <xdr:colOff>279400</xdr:colOff>
      <xdr:row>185</xdr:row>
      <xdr:rowOff>165100</xdr:rowOff>
    </xdr:to>
    <xdr:graphicFrame macro="">
      <xdr:nvGraphicFramePr>
        <xdr:cNvPr id="6426548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177800</xdr:colOff>
      <xdr:row>189</xdr:row>
      <xdr:rowOff>127000</xdr:rowOff>
    </xdr:from>
    <xdr:to>
      <xdr:col>24</xdr:col>
      <xdr:colOff>508000</xdr:colOff>
      <xdr:row>211</xdr:row>
      <xdr:rowOff>152400</xdr:rowOff>
    </xdr:to>
    <xdr:graphicFrame macro="">
      <xdr:nvGraphicFramePr>
        <xdr:cNvPr id="6426548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381000</xdr:colOff>
      <xdr:row>213</xdr:row>
      <xdr:rowOff>25400</xdr:rowOff>
    </xdr:from>
    <xdr:to>
      <xdr:col>25</xdr:col>
      <xdr:colOff>12700</xdr:colOff>
      <xdr:row>235</xdr:row>
      <xdr:rowOff>76200</xdr:rowOff>
    </xdr:to>
    <xdr:graphicFrame macro="">
      <xdr:nvGraphicFramePr>
        <xdr:cNvPr id="6426548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850900</xdr:colOff>
      <xdr:row>509</xdr:row>
      <xdr:rowOff>0</xdr:rowOff>
    </xdr:from>
    <xdr:to>
      <xdr:col>29</xdr:col>
      <xdr:colOff>546100</xdr:colOff>
      <xdr:row>527</xdr:row>
      <xdr:rowOff>63500</xdr:rowOff>
    </xdr:to>
    <xdr:graphicFrame macro="">
      <xdr:nvGraphicFramePr>
        <xdr:cNvPr id="6426548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838200</xdr:colOff>
      <xdr:row>528</xdr:row>
      <xdr:rowOff>152400</xdr:rowOff>
    </xdr:from>
    <xdr:to>
      <xdr:col>29</xdr:col>
      <xdr:colOff>533400</xdr:colOff>
      <xdr:row>546</xdr:row>
      <xdr:rowOff>165100</xdr:rowOff>
    </xdr:to>
    <xdr:graphicFrame macro="">
      <xdr:nvGraphicFramePr>
        <xdr:cNvPr id="642654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527</xdr:row>
      <xdr:rowOff>190500</xdr:rowOff>
    </xdr:from>
    <xdr:to>
      <xdr:col>44</xdr:col>
      <xdr:colOff>431800</xdr:colOff>
      <xdr:row>546</xdr:row>
      <xdr:rowOff>25400</xdr:rowOff>
    </xdr:to>
    <xdr:graphicFrame macro="">
      <xdr:nvGraphicFramePr>
        <xdr:cNvPr id="6426548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876300</xdr:colOff>
      <xdr:row>640</xdr:row>
      <xdr:rowOff>0</xdr:rowOff>
    </xdr:from>
    <xdr:to>
      <xdr:col>29</xdr:col>
      <xdr:colOff>584200</xdr:colOff>
      <xdr:row>658</xdr:row>
      <xdr:rowOff>114300</xdr:rowOff>
    </xdr:to>
    <xdr:graphicFrame macro="">
      <xdr:nvGraphicFramePr>
        <xdr:cNvPr id="6426548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548</xdr:row>
      <xdr:rowOff>165100</xdr:rowOff>
    </xdr:from>
    <xdr:to>
      <xdr:col>28</xdr:col>
      <xdr:colOff>355600</xdr:colOff>
      <xdr:row>567</xdr:row>
      <xdr:rowOff>25400</xdr:rowOff>
    </xdr:to>
    <xdr:graphicFrame macro="">
      <xdr:nvGraphicFramePr>
        <xdr:cNvPr id="6426549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25400</xdr:colOff>
      <xdr:row>570</xdr:row>
      <xdr:rowOff>127000</xdr:rowOff>
    </xdr:from>
    <xdr:to>
      <xdr:col>28</xdr:col>
      <xdr:colOff>381000</xdr:colOff>
      <xdr:row>588</xdr:row>
      <xdr:rowOff>152400</xdr:rowOff>
    </xdr:to>
    <xdr:graphicFrame macro="">
      <xdr:nvGraphicFramePr>
        <xdr:cNvPr id="642654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25400</xdr:colOff>
      <xdr:row>591</xdr:row>
      <xdr:rowOff>76200</xdr:rowOff>
    </xdr:from>
    <xdr:to>
      <xdr:col>28</xdr:col>
      <xdr:colOff>381000</xdr:colOff>
      <xdr:row>608</xdr:row>
      <xdr:rowOff>203200</xdr:rowOff>
    </xdr:to>
    <xdr:graphicFrame macro="">
      <xdr:nvGraphicFramePr>
        <xdr:cNvPr id="6426549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25400</xdr:colOff>
      <xdr:row>616</xdr:row>
      <xdr:rowOff>127000</xdr:rowOff>
    </xdr:from>
    <xdr:to>
      <xdr:col>28</xdr:col>
      <xdr:colOff>381000</xdr:colOff>
      <xdr:row>635</xdr:row>
      <xdr:rowOff>25400</xdr:rowOff>
    </xdr:to>
    <xdr:graphicFrame macro="">
      <xdr:nvGraphicFramePr>
        <xdr:cNvPr id="642654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0</xdr:colOff>
      <xdr:row>848</xdr:row>
      <xdr:rowOff>190500</xdr:rowOff>
    </xdr:from>
    <xdr:to>
      <xdr:col>28</xdr:col>
      <xdr:colOff>355600</xdr:colOff>
      <xdr:row>867</xdr:row>
      <xdr:rowOff>165100</xdr:rowOff>
    </xdr:to>
    <xdr:graphicFrame macro="">
      <xdr:nvGraphicFramePr>
        <xdr:cNvPr id="6426549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63500</xdr:colOff>
      <xdr:row>789</xdr:row>
      <xdr:rowOff>0</xdr:rowOff>
    </xdr:from>
    <xdr:to>
      <xdr:col>28</xdr:col>
      <xdr:colOff>431800</xdr:colOff>
      <xdr:row>807</xdr:row>
      <xdr:rowOff>165100</xdr:rowOff>
    </xdr:to>
    <xdr:graphicFrame macro="">
      <xdr:nvGraphicFramePr>
        <xdr:cNvPr id="6426549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203200</xdr:colOff>
      <xdr:row>874</xdr:row>
      <xdr:rowOff>25400</xdr:rowOff>
    </xdr:from>
    <xdr:to>
      <xdr:col>28</xdr:col>
      <xdr:colOff>584200</xdr:colOff>
      <xdr:row>892</xdr:row>
      <xdr:rowOff>190500</xdr:rowOff>
    </xdr:to>
    <xdr:graphicFrame macro="">
      <xdr:nvGraphicFramePr>
        <xdr:cNvPr id="6426549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0</xdr:colOff>
      <xdr:row>831</xdr:row>
      <xdr:rowOff>0</xdr:rowOff>
    </xdr:from>
    <xdr:to>
      <xdr:col>28</xdr:col>
      <xdr:colOff>393700</xdr:colOff>
      <xdr:row>849</xdr:row>
      <xdr:rowOff>165100</xdr:rowOff>
    </xdr:to>
    <xdr:graphicFrame macro="">
      <xdr:nvGraphicFramePr>
        <xdr:cNvPr id="6426549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809</xdr:row>
      <xdr:rowOff>0</xdr:rowOff>
    </xdr:from>
    <xdr:to>
      <xdr:col>28</xdr:col>
      <xdr:colOff>368300</xdr:colOff>
      <xdr:row>827</xdr:row>
      <xdr:rowOff>165100</xdr:rowOff>
    </xdr:to>
    <xdr:graphicFrame macro="">
      <xdr:nvGraphicFramePr>
        <xdr:cNvPr id="6426549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38100</xdr:colOff>
      <xdr:row>123</xdr:row>
      <xdr:rowOff>152400</xdr:rowOff>
    </xdr:from>
    <xdr:to>
      <xdr:col>26</xdr:col>
      <xdr:colOff>63500</xdr:colOff>
      <xdr:row>149</xdr:row>
      <xdr:rowOff>88900</xdr:rowOff>
    </xdr:to>
    <xdr:graphicFrame macro="">
      <xdr:nvGraphicFramePr>
        <xdr:cNvPr id="6426549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7.vml"/><Relationship Id="rId2" Type="http://schemas.openxmlformats.org/officeDocument/2006/relationships/comments" Target="../comments27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8.vml"/><Relationship Id="rId2" Type="http://schemas.openxmlformats.org/officeDocument/2006/relationships/comments" Target="../comments28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9.vml"/><Relationship Id="rId2" Type="http://schemas.openxmlformats.org/officeDocument/2006/relationships/comments" Target="../comments29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0.vml"/><Relationship Id="rId2" Type="http://schemas.openxmlformats.org/officeDocument/2006/relationships/comments" Target="../comments30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1.vml"/><Relationship Id="rId2" Type="http://schemas.openxmlformats.org/officeDocument/2006/relationships/comments" Target="../comments31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2.vml"/><Relationship Id="rId2" Type="http://schemas.openxmlformats.org/officeDocument/2006/relationships/comments" Target="../comments32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3.vml"/><Relationship Id="rId2" Type="http://schemas.openxmlformats.org/officeDocument/2006/relationships/comments" Target="../comments33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4.vml"/><Relationship Id="rId2" Type="http://schemas.openxmlformats.org/officeDocument/2006/relationships/comments" Target="../comments34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5.vml"/><Relationship Id="rId2" Type="http://schemas.openxmlformats.org/officeDocument/2006/relationships/comments" Target="../comments35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6.vml"/><Relationship Id="rId2" Type="http://schemas.openxmlformats.org/officeDocument/2006/relationships/comments" Target="../comments36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7.vml"/><Relationship Id="rId2" Type="http://schemas.openxmlformats.org/officeDocument/2006/relationships/comments" Target="../comments37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38.vml"/><Relationship Id="rId2" Type="http://schemas.openxmlformats.org/officeDocument/2006/relationships/comments" Target="../comments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FFC000"/>
  </sheetPr>
  <dimension ref="B2:W54"/>
  <sheetViews>
    <sheetView showRuler="0" zoomScale="80" zoomScaleNormal="80" workbookViewId="0">
      <selection activeCell="J48" sqref="J48"/>
    </sheetView>
  </sheetViews>
  <sheetFormatPr baseColWidth="10" defaultColWidth="8.83203125" defaultRowHeight="15" x14ac:dyDescent="0.2"/>
  <cols>
    <col min="2" max="2" bestFit="1" width="23.6640625" customWidth="1"/>
  </cols>
  <sheetData>
    <row r="2">
      <c r="B2" s="53" t="s">
        <v>575</v>
      </c>
      <c r="C2" s="50">
        <v>2005</v>
      </c>
      <c r="D2" s="54">
        <v>2010</v>
      </c>
      <c r="E2" s="50">
        <v>2015</v>
      </c>
      <c r="F2" s="50">
        <v>2020</v>
      </c>
      <c r="G2" s="50">
        <v>2025</v>
      </c>
      <c r="H2" s="50">
        <v>2030</v>
      </c>
      <c r="I2" s="50">
        <v>2035</v>
      </c>
      <c r="J2" s="50">
        <v>2040</v>
      </c>
      <c r="K2" s="50">
        <v>2045</v>
      </c>
      <c r="L2" s="50">
        <v>2050</v>
      </c>
      <c r="M2" s="15">
        <v>2060</v>
      </c>
      <c r="N2" s="15">
        <v>2070</v>
      </c>
      <c r="O2" s="15">
        <v>2080</v>
      </c>
      <c r="P2" s="15">
        <v>2090</v>
      </c>
      <c r="Q2" s="15">
        <v>2100</v>
      </c>
    </row>
    <row r="3">
      <c r="B3" s="51" t="s">
        <v>221</v>
      </c>
      <c r="C3" s="364">
        <v>24.6</v>
      </c>
      <c r="D3" s="364">
        <v>24.700000000000003</v>
      </c>
      <c r="E3" s="364">
        <v>24.700000000000003</v>
      </c>
      <c r="F3" s="364">
        <v>24.8</v>
      </c>
      <c r="G3" s="364">
        <v>24.700000000000003</v>
      </c>
      <c r="H3" s="364">
        <v>24.700000000000003</v>
      </c>
      <c r="I3" s="364">
        <v>24.800000000000004</v>
      </c>
      <c r="J3" s="364">
        <v>25.099999999999998</v>
      </c>
      <c r="K3" s="364">
        <v>25.499999999999996</v>
      </c>
      <c r="L3" s="364">
        <v>26.099999999999998</v>
      </c>
      <c r="M3" s="364">
        <v>26.277586399489689</v>
      </c>
      <c r="N3" s="364">
        <v>26.525200552445114</v>
      </c>
      <c r="O3" s="364">
        <v>26.818426294516811</v>
      </c>
      <c r="P3" s="364">
        <v>27.093233211545286</v>
      </c>
      <c r="Q3" s="364">
        <v>27.351722029465648</v>
      </c>
      <c r="R3" s="212">
        <f>Q3/$Q$14</f>
        <v>0.00285660243518412</v>
      </c>
      <c r="S3" s="51" t="s">
        <v>221</v>
      </c>
    </row>
    <row r="4">
      <c r="B4" s="52" t="s">
        <v>223</v>
      </c>
      <c r="C4" s="364">
        <v>82.5</v>
      </c>
      <c r="D4" s="364">
        <v>81.8</v>
      </c>
      <c r="E4" s="364">
        <v>81.5</v>
      </c>
      <c r="F4" s="364">
        <v>81.1</v>
      </c>
      <c r="G4" s="364">
        <v>80.6</v>
      </c>
      <c r="H4" s="364">
        <v>79.9</v>
      </c>
      <c r="I4" s="364">
        <v>80</v>
      </c>
      <c r="J4" s="364">
        <v>80.6</v>
      </c>
      <c r="K4" s="364">
        <v>81.7</v>
      </c>
      <c r="L4" s="364">
        <v>83.3</v>
      </c>
      <c r="M4" s="364">
        <v>80.611768461161958</v>
      </c>
      <c r="N4" s="364">
        <v>78.958511587259736</v>
      </c>
      <c r="O4" s="364">
        <v>78.227245644100378</v>
      </c>
      <c r="P4" s="364">
        <v>78.133410963712677</v>
      </c>
      <c r="Q4" s="364">
        <v>78.407308662170365</v>
      </c>
      <c r="R4" s="212">
        <f ref="R4:R14" t="shared" si="0">Q4/$Q$14</f>
        <v>0.0081888265981681051</v>
      </c>
      <c r="S4" s="52" t="s">
        <v>223</v>
      </c>
    </row>
    <row r="5">
      <c r="B5" s="52" t="s">
        <v>224</v>
      </c>
      <c r="C5" s="364">
        <v>60.800000000000004</v>
      </c>
      <c r="D5" s="364">
        <v>60.9</v>
      </c>
      <c r="E5" s="364">
        <v>60.9</v>
      </c>
      <c r="F5" s="364">
        <v>60.7</v>
      </c>
      <c r="G5" s="364">
        <v>60.300000000000004</v>
      </c>
      <c r="H5" s="364">
        <v>59.2</v>
      </c>
      <c r="I5" s="364">
        <v>59.4</v>
      </c>
      <c r="J5" s="364">
        <v>60</v>
      </c>
      <c r="K5" s="364">
        <v>61.3</v>
      </c>
      <c r="L5" s="364">
        <v>62.9</v>
      </c>
      <c r="M5" s="364">
        <v>60.935784486029767</v>
      </c>
      <c r="N5" s="364">
        <v>58.583408890324151</v>
      </c>
      <c r="O5" s="364">
        <v>56.909275749908552</v>
      </c>
      <c r="P5" s="364">
        <v>56.279292959568622</v>
      </c>
      <c r="Q5" s="364">
        <v>55.940661563685921</v>
      </c>
      <c r="R5" s="212">
        <f t="shared" si="0"/>
        <v>0.0058424193502875331</v>
      </c>
      <c r="S5" s="52" t="s">
        <v>224</v>
      </c>
    </row>
    <row r="6">
      <c r="B6" s="51" t="s">
        <v>225</v>
      </c>
      <c r="C6" s="364">
        <v>57.8</v>
      </c>
      <c r="D6" s="364">
        <v>57.6</v>
      </c>
      <c r="E6" s="364">
        <v>57.499999999999993</v>
      </c>
      <c r="F6" s="364">
        <v>57.1</v>
      </c>
      <c r="G6" s="364">
        <v>56.4</v>
      </c>
      <c r="H6" s="364">
        <v>55.5</v>
      </c>
      <c r="I6" s="364">
        <v>55.000000000000007</v>
      </c>
      <c r="J6" s="364">
        <v>55.2</v>
      </c>
      <c r="K6" s="364">
        <v>55.599999999999994</v>
      </c>
      <c r="L6" s="364">
        <v>56.199999999999996</v>
      </c>
      <c r="M6" s="364">
        <v>54.421026654655833</v>
      </c>
      <c r="N6" s="364">
        <v>52.568989323034472</v>
      </c>
      <c r="O6" s="364">
        <v>51.237863808364146</v>
      </c>
      <c r="P6" s="364">
        <v>50.4892575603315</v>
      </c>
      <c r="Q6" s="364">
        <v>50.040981212690234</v>
      </c>
      <c r="R6" s="212">
        <f t="shared" si="0"/>
        <v>0.0052262591963013732</v>
      </c>
      <c r="S6" s="51" t="s">
        <v>225</v>
      </c>
    </row>
    <row r="7">
      <c r="B7" s="52" t="s">
        <v>226</v>
      </c>
      <c r="C7" s="364">
        <v>62.8</v>
      </c>
      <c r="D7" s="364">
        <v>64.7</v>
      </c>
      <c r="E7" s="364">
        <v>66.4</v>
      </c>
      <c r="F7" s="364">
        <v>67.8</v>
      </c>
      <c r="G7" s="364">
        <v>69.1</v>
      </c>
      <c r="H7" s="364">
        <v>70.3</v>
      </c>
      <c r="I7" s="364">
        <v>71.7</v>
      </c>
      <c r="J7" s="364">
        <v>73.3</v>
      </c>
      <c r="K7" s="364">
        <v>75.1</v>
      </c>
      <c r="L7" s="364">
        <v>77</v>
      </c>
      <c r="M7" s="364">
        <v>78.600984161815759</v>
      </c>
      <c r="N7" s="364">
        <v>80.299334297029077</v>
      </c>
      <c r="O7" s="364">
        <v>82.136764455251807</v>
      </c>
      <c r="P7" s="364">
        <v>83.83200153155839</v>
      </c>
      <c r="Q7" s="364">
        <v>85.3191810311608</v>
      </c>
      <c r="R7" s="212">
        <f t="shared" si="0"/>
        <v>0.00891069966413702</v>
      </c>
      <c r="S7" s="52" t="s">
        <v>226</v>
      </c>
    </row>
    <row r="8">
      <c r="B8" s="52" t="s">
        <v>227</v>
      </c>
      <c r="C8" s="364">
        <v>67.100000000000009</v>
      </c>
      <c r="D8" s="364">
        <v>69.100000000000009</v>
      </c>
      <c r="E8" s="364">
        <v>70.100000000000009</v>
      </c>
      <c r="F8" s="364">
        <v>70.800000000000011</v>
      </c>
      <c r="G8" s="364">
        <v>71.2</v>
      </c>
      <c r="H8" s="364">
        <v>71.600000000000009</v>
      </c>
      <c r="I8" s="364">
        <v>72.4</v>
      </c>
      <c r="J8" s="364">
        <v>73.4</v>
      </c>
      <c r="K8" s="364">
        <v>74.9</v>
      </c>
      <c r="L8" s="364">
        <v>76.699999999999989</v>
      </c>
      <c r="M8" s="364">
        <v>74.912734876954815</v>
      </c>
      <c r="N8" s="364">
        <v>73.244156809614054</v>
      </c>
      <c r="O8" s="364">
        <v>72.1215567576331</v>
      </c>
      <c r="P8" s="364">
        <v>71.695949762559835</v>
      </c>
      <c r="Q8" s="364">
        <v>71.996413161460325</v>
      </c>
      <c r="R8" s="212">
        <f t="shared" si="0"/>
        <v>0.007519275347270247</v>
      </c>
      <c r="S8" s="52" t="s">
        <v>227</v>
      </c>
    </row>
    <row r="9">
      <c r="B9" s="52" t="s">
        <v>228</v>
      </c>
      <c r="C9" s="364">
        <v>53.5</v>
      </c>
      <c r="D9" s="364">
        <v>56.6</v>
      </c>
      <c r="E9" s="364">
        <v>59.6</v>
      </c>
      <c r="F9" s="364">
        <v>61.4</v>
      </c>
      <c r="G9" s="364">
        <v>62.5</v>
      </c>
      <c r="H9" s="364">
        <v>63.099999999999994</v>
      </c>
      <c r="I9" s="364">
        <v>64.7</v>
      </c>
      <c r="J9" s="364">
        <v>66.7</v>
      </c>
      <c r="K9" s="364">
        <v>69</v>
      </c>
      <c r="L9" s="364">
        <v>72</v>
      </c>
      <c r="M9" s="364">
        <v>68.223872261755076</v>
      </c>
      <c r="N9" s="364">
        <v>64.066540615630828</v>
      </c>
      <c r="O9" s="364">
        <v>60.876129321509588</v>
      </c>
      <c r="P9" s="364">
        <v>58.727095392576643</v>
      </c>
      <c r="Q9" s="364">
        <v>57.167744220358692</v>
      </c>
      <c r="R9" s="212">
        <f t="shared" si="0"/>
        <v>0.0059705753509023182</v>
      </c>
      <c r="S9" s="52" t="s">
        <v>228</v>
      </c>
    </row>
    <row r="10">
      <c r="B10" s="51" t="s">
        <v>229</v>
      </c>
      <c r="C10" s="364">
        <v>19.6</v>
      </c>
      <c r="D10" s="364">
        <v>20.200000000000003</v>
      </c>
      <c r="E10" s="364">
        <v>20.6</v>
      </c>
      <c r="F10" s="364">
        <v>21.1</v>
      </c>
      <c r="G10" s="364">
        <v>21.5</v>
      </c>
      <c r="H10" s="364">
        <v>21.7</v>
      </c>
      <c r="I10" s="364">
        <v>22.1</v>
      </c>
      <c r="J10" s="364">
        <v>22.6</v>
      </c>
      <c r="K10" s="364">
        <v>23.1</v>
      </c>
      <c r="L10" s="364">
        <v>23.700000000000003</v>
      </c>
      <c r="M10" s="364">
        <v>23.881930390593141</v>
      </c>
      <c r="N10" s="364">
        <v>24.084100528544322</v>
      </c>
      <c r="O10" s="364">
        <v>24.328053357379915</v>
      </c>
      <c r="P10" s="364">
        <v>24.582661778468257</v>
      </c>
      <c r="Q10" s="364">
        <v>24.847793715989642</v>
      </c>
      <c r="R10" s="212">
        <f t="shared" si="0"/>
        <v>0.0025950932069864771</v>
      </c>
      <c r="S10" s="51" t="s">
        <v>229</v>
      </c>
    </row>
    <row r="11">
      <c r="B11" s="52" t="s">
        <v>230</v>
      </c>
      <c r="C11" s="364">
        <v>64.361</v>
      </c>
      <c r="D11" s="364">
        <v>66.398999999999972</v>
      </c>
      <c r="E11" s="364">
        <v>68.428</v>
      </c>
      <c r="F11" s="364">
        <v>70.29</v>
      </c>
      <c r="G11" s="364">
        <v>72.101000000000028</v>
      </c>
      <c r="H11" s="364">
        <v>73.656000000000034</v>
      </c>
      <c r="I11" s="364">
        <v>75.137000000000015</v>
      </c>
      <c r="J11" s="364">
        <v>76.534999999999982</v>
      </c>
      <c r="K11" s="364">
        <v>78.011000000000024</v>
      </c>
      <c r="L11" s="364">
        <v>79.465</v>
      </c>
      <c r="M11" s="364">
        <v>82.565535023163633</v>
      </c>
      <c r="N11" s="364">
        <v>84.949061336942066</v>
      </c>
      <c r="O11" s="364">
        <v>87.6151516605027</v>
      </c>
      <c r="P11" s="364">
        <v>90.400957905560489</v>
      </c>
      <c r="Q11" s="364">
        <v>92.705056787475684</v>
      </c>
      <c r="R11" s="212">
        <f t="shared" si="0"/>
        <v>0.0096820774460816932</v>
      </c>
      <c r="S11" s="52" t="s">
        <v>230</v>
      </c>
    </row>
    <row r="12">
      <c r="B12" s="52" t="s">
        <v>231</v>
      </c>
      <c r="C12" s="364">
        <v>7.4</v>
      </c>
      <c r="D12" s="364">
        <v>7.8</v>
      </c>
      <c r="E12" s="364">
        <v>8</v>
      </c>
      <c r="F12" s="364">
        <v>8.3</v>
      </c>
      <c r="G12" s="364">
        <v>8.5</v>
      </c>
      <c r="H12" s="364">
        <v>8.7</v>
      </c>
      <c r="I12" s="364">
        <v>9</v>
      </c>
      <c r="J12" s="364">
        <v>9.3</v>
      </c>
      <c r="K12" s="364">
        <v>9.7</v>
      </c>
      <c r="L12" s="364">
        <v>10.1</v>
      </c>
      <c r="M12" s="364">
        <v>9.8340398498005737</v>
      </c>
      <c r="N12" s="364">
        <v>9.5880515232458965</v>
      </c>
      <c r="O12" s="364">
        <v>9.4168557608165155</v>
      </c>
      <c r="P12" s="364">
        <v>9.3277748442821533</v>
      </c>
      <c r="Q12" s="364">
        <v>9.3049462476401974</v>
      </c>
      <c r="R12" s="212">
        <f t="shared" si="0"/>
        <v>0.00097180470325164425</v>
      </c>
      <c r="S12" s="52" t="s">
        <v>231</v>
      </c>
    </row>
    <row r="13">
      <c r="B13" s="52" t="s">
        <v>232</v>
      </c>
      <c r="C13" s="364">
        <v>4.8999999999999995</v>
      </c>
      <c r="D13" s="364">
        <v>5.2</v>
      </c>
      <c r="E13" s="364">
        <v>5.3</v>
      </c>
      <c r="F13" s="364">
        <v>5.5</v>
      </c>
      <c r="G13" s="364">
        <v>5.7</v>
      </c>
      <c r="H13" s="364">
        <v>5.8999999999999995</v>
      </c>
      <c r="I13" s="364">
        <v>6</v>
      </c>
      <c r="J13" s="364">
        <v>6.3</v>
      </c>
      <c r="K13" s="364">
        <v>6.5</v>
      </c>
      <c r="L13" s="364">
        <v>6.7</v>
      </c>
      <c r="M13" s="364">
        <v>6.911998538921404</v>
      </c>
      <c r="N13" s="364">
        <v>7.0957735740355643</v>
      </c>
      <c r="O13" s="364">
        <v>7.2711865211249824</v>
      </c>
      <c r="P13" s="364">
        <v>7.43311626419756</v>
      </c>
      <c r="Q13" s="364">
        <v>7.5768822867321965</v>
      </c>
      <c r="R13" s="212">
        <f t="shared" si="0"/>
        <v>0.00079132642427652891</v>
      </c>
      <c r="S13" s="52" t="s">
        <v>232</v>
      </c>
    </row>
    <row r="14">
      <c r="B14" s="51" t="s">
        <v>576</v>
      </c>
      <c r="C14" s="364">
        <v>6499.3769999999986</v>
      </c>
      <c r="D14" s="364">
        <v>6894.2549848312119</v>
      </c>
      <c r="E14" s="364">
        <v>7286.4108089577521</v>
      </c>
      <c r="F14" s="364">
        <v>7657.7223879048015</v>
      </c>
      <c r="G14" s="364">
        <v>7993.3734338228069</v>
      </c>
      <c r="H14" s="364">
        <v>8289.8152597816515</v>
      </c>
      <c r="I14" s="364">
        <v>8550.50933759983</v>
      </c>
      <c r="J14" s="364">
        <v>8780.0112831374554</v>
      </c>
      <c r="K14" s="364">
        <v>8973.85613530352</v>
      </c>
      <c r="L14" s="364">
        <v>9125.9747773042691</v>
      </c>
      <c r="M14" s="364">
        <v>9349.798348925211</v>
      </c>
      <c r="N14" s="364">
        <v>9484.0496380651657</v>
      </c>
      <c r="O14" s="364">
        <v>9555.8683889588556</v>
      </c>
      <c r="P14" s="364">
        <v>9583.9642327887377</v>
      </c>
      <c r="Q14" s="364">
        <v>9574.9137830944674</v>
      </c>
      <c r="R14" s="212">
        <f t="shared" si="0"/>
        <v>1</v>
      </c>
      <c r="S14" s="51" t="s">
        <v>576</v>
      </c>
    </row>
    <row r="19">
      <c r="B19" s="387" t="s">
        <v>577</v>
      </c>
      <c r="C19" s="6"/>
      <c r="D19" s="387">
        <v>2005</v>
      </c>
      <c r="E19" s="390">
        <v>2010</v>
      </c>
      <c r="F19" s="387">
        <v>2015</v>
      </c>
      <c r="G19" s="387">
        <v>2020</v>
      </c>
      <c r="H19" s="387">
        <v>2025</v>
      </c>
      <c r="I19" s="387">
        <v>2030</v>
      </c>
      <c r="J19" s="387">
        <v>2035</v>
      </c>
      <c r="K19" s="387">
        <v>2040</v>
      </c>
      <c r="L19" s="387">
        <v>2045</v>
      </c>
      <c r="M19" s="387">
        <v>2050</v>
      </c>
      <c r="N19" s="387">
        <v>2055</v>
      </c>
      <c r="O19" s="387">
        <v>2060</v>
      </c>
      <c r="P19" s="387">
        <v>2065</v>
      </c>
      <c r="Q19" s="387">
        <v>2070</v>
      </c>
      <c r="R19" s="387">
        <v>2075</v>
      </c>
      <c r="S19" s="387">
        <v>2080</v>
      </c>
      <c r="T19" s="387">
        <v>2085</v>
      </c>
      <c r="U19" s="387">
        <v>2090</v>
      </c>
      <c r="V19" s="387">
        <v>2095</v>
      </c>
      <c r="W19" s="387">
        <v>2100</v>
      </c>
    </row>
    <row r="20">
      <c r="B20" s="388" t="s">
        <v>221</v>
      </c>
      <c r="C20" s="388" t="s">
        <v>578</v>
      </c>
      <c r="D20" s="393">
        <v>24.6</v>
      </c>
      <c r="E20" s="393">
        <v>24.700000000000003</v>
      </c>
      <c r="F20" s="393">
        <v>24.700000000000003</v>
      </c>
      <c r="G20" s="393">
        <v>24.8</v>
      </c>
      <c r="H20" s="393">
        <v>24.700000000000003</v>
      </c>
      <c r="I20" s="393">
        <v>24.700000000000003</v>
      </c>
      <c r="J20" s="393">
        <v>24.800000000000004</v>
      </c>
      <c r="K20" s="393">
        <v>25.099999999999998</v>
      </c>
      <c r="L20" s="393">
        <v>25.499999999999996</v>
      </c>
      <c r="M20" s="393">
        <v>26.099999999999998</v>
      </c>
      <c r="N20" s="394">
        <v>26.187552241425436</v>
      </c>
      <c r="O20" s="394">
        <v>26.277586399489689</v>
      </c>
      <c r="P20" s="394">
        <v>26.389895612358469</v>
      </c>
      <c r="Q20" s="394">
        <v>26.525200552445114</v>
      </c>
      <c r="R20" s="394">
        <v>26.672298545621189</v>
      </c>
      <c r="S20" s="394">
        <v>26.818426294516811</v>
      </c>
      <c r="T20" s="394">
        <v>26.957723648078783</v>
      </c>
      <c r="U20" s="394">
        <v>27.093233211545286</v>
      </c>
      <c r="V20" s="394">
        <v>27.223530662016664</v>
      </c>
      <c r="W20" s="394">
        <v>27.351722029465648</v>
      </c>
    </row>
    <row r="21">
      <c r="B21" s="389" t="s">
        <v>231</v>
      </c>
      <c r="C21" s="388" t="s">
        <v>578</v>
      </c>
      <c r="D21" s="393">
        <v>7.4</v>
      </c>
      <c r="E21" s="393">
        <v>7.8</v>
      </c>
      <c r="F21" s="393">
        <v>8</v>
      </c>
      <c r="G21" s="393">
        <v>8.3</v>
      </c>
      <c r="H21" s="393">
        <v>8.5</v>
      </c>
      <c r="I21" s="393">
        <v>8.7</v>
      </c>
      <c r="J21" s="393">
        <v>9</v>
      </c>
      <c r="K21" s="393">
        <v>9.3</v>
      </c>
      <c r="L21" s="393">
        <v>9.7</v>
      </c>
      <c r="M21" s="393">
        <v>10.1</v>
      </c>
      <c r="N21" s="394">
        <v>9.9698807655993757</v>
      </c>
      <c r="O21" s="394">
        <v>9.8340398498005737</v>
      </c>
      <c r="P21" s="394">
        <v>9.704427589584796</v>
      </c>
      <c r="Q21" s="394">
        <v>9.5880515232458965</v>
      </c>
      <c r="R21" s="394">
        <v>9.4920781944816461</v>
      </c>
      <c r="S21" s="394">
        <v>9.4168557608165155</v>
      </c>
      <c r="T21" s="394">
        <v>9.3618959112208735</v>
      </c>
      <c r="U21" s="394">
        <v>9.3277748442821533</v>
      </c>
      <c r="V21" s="394">
        <v>9.31053122582007</v>
      </c>
      <c r="W21" s="394">
        <v>9.3049462476401974</v>
      </c>
    </row>
    <row r="22">
      <c r="B22" s="389" t="s">
        <v>223</v>
      </c>
      <c r="C22" s="388" t="s">
        <v>578</v>
      </c>
      <c r="D22" s="393">
        <v>82.5</v>
      </c>
      <c r="E22" s="393">
        <v>81.8</v>
      </c>
      <c r="F22" s="393">
        <v>81.5</v>
      </c>
      <c r="G22" s="393">
        <v>81.1</v>
      </c>
      <c r="H22" s="393">
        <v>80.6</v>
      </c>
      <c r="I22" s="393">
        <v>79.9</v>
      </c>
      <c r="J22" s="393">
        <v>80</v>
      </c>
      <c r="K22" s="393">
        <v>80.6</v>
      </c>
      <c r="L22" s="393">
        <v>81.7</v>
      </c>
      <c r="M22" s="393">
        <v>83.3</v>
      </c>
      <c r="N22" s="394">
        <v>81.872955635465047</v>
      </c>
      <c r="O22" s="394">
        <v>80.611768461161958</v>
      </c>
      <c r="P22" s="394">
        <v>79.637083965813957</v>
      </c>
      <c r="Q22" s="394">
        <v>78.958511587259736</v>
      </c>
      <c r="R22" s="394">
        <v>78.509473046890477</v>
      </c>
      <c r="S22" s="394">
        <v>78.227245644100378</v>
      </c>
      <c r="T22" s="394">
        <v>78.109975159037134</v>
      </c>
      <c r="U22" s="394">
        <v>78.133410963712677</v>
      </c>
      <c r="V22" s="394">
        <v>78.258504455474338</v>
      </c>
      <c r="W22" s="394">
        <v>78.407308662170365</v>
      </c>
    </row>
    <row r="23">
      <c r="B23" s="388" t="s">
        <v>224</v>
      </c>
      <c r="C23" s="388" t="s">
        <v>578</v>
      </c>
      <c r="D23" s="393">
        <v>60.800000000000004</v>
      </c>
      <c r="E23" s="393">
        <v>60.9</v>
      </c>
      <c r="F23" s="393">
        <v>60.9</v>
      </c>
      <c r="G23" s="393">
        <v>60.7</v>
      </c>
      <c r="H23" s="393">
        <v>60.300000000000004</v>
      </c>
      <c r="I23" s="393">
        <v>59.2</v>
      </c>
      <c r="J23" s="393">
        <v>59.4</v>
      </c>
      <c r="K23" s="393">
        <v>60</v>
      </c>
      <c r="L23" s="393">
        <v>61.3</v>
      </c>
      <c r="M23" s="393">
        <v>62.9</v>
      </c>
      <c r="N23" s="394">
        <v>61.985453270279777</v>
      </c>
      <c r="O23" s="394">
        <v>60.935784486029767</v>
      </c>
      <c r="P23" s="394">
        <v>59.755769106450181</v>
      </c>
      <c r="Q23" s="394">
        <v>58.583408890324151</v>
      </c>
      <c r="R23" s="394">
        <v>57.599056249886466</v>
      </c>
      <c r="S23" s="394">
        <v>56.909275749908552</v>
      </c>
      <c r="T23" s="394">
        <v>56.505422676714836</v>
      </c>
      <c r="U23" s="394">
        <v>56.279292959568622</v>
      </c>
      <c r="V23" s="394">
        <v>56.113932727826544</v>
      </c>
      <c r="W23" s="394">
        <v>55.940661563685921</v>
      </c>
    </row>
    <row r="24">
      <c r="B24" s="389" t="s">
        <v>225</v>
      </c>
      <c r="C24" s="388" t="s">
        <v>578</v>
      </c>
      <c r="D24" s="393">
        <v>57.8</v>
      </c>
      <c r="E24" s="393">
        <v>57.6</v>
      </c>
      <c r="F24" s="393">
        <v>57.499999999999993</v>
      </c>
      <c r="G24" s="393">
        <v>57.1</v>
      </c>
      <c r="H24" s="393">
        <v>56.4</v>
      </c>
      <c r="I24" s="393">
        <v>55.5</v>
      </c>
      <c r="J24" s="393">
        <v>55.000000000000007</v>
      </c>
      <c r="K24" s="393">
        <v>55.2</v>
      </c>
      <c r="L24" s="393">
        <v>55.599999999999994</v>
      </c>
      <c r="M24" s="393">
        <v>56.199999999999996</v>
      </c>
      <c r="N24" s="394">
        <v>55.3580766317865</v>
      </c>
      <c r="O24" s="394">
        <v>54.421026654655833</v>
      </c>
      <c r="P24" s="394">
        <v>53.45997140924333</v>
      </c>
      <c r="Q24" s="394">
        <v>52.568989323034472</v>
      </c>
      <c r="R24" s="394">
        <v>51.820798001714365</v>
      </c>
      <c r="S24" s="394">
        <v>51.237863808364146</v>
      </c>
      <c r="T24" s="394">
        <v>50.808182403503174</v>
      </c>
      <c r="U24" s="394">
        <v>50.4892575603315</v>
      </c>
      <c r="V24" s="394">
        <v>50.243063078120059</v>
      </c>
      <c r="W24" s="394">
        <v>50.040981212690234</v>
      </c>
    </row>
    <row r="25">
      <c r="B25" s="389" t="s">
        <v>226</v>
      </c>
      <c r="C25" s="388" t="s">
        <v>578</v>
      </c>
      <c r="D25" s="393">
        <v>62.8</v>
      </c>
      <c r="E25" s="393">
        <v>64.7</v>
      </c>
      <c r="F25" s="393">
        <v>66.4</v>
      </c>
      <c r="G25" s="393">
        <v>67.8</v>
      </c>
      <c r="H25" s="393">
        <v>69.1</v>
      </c>
      <c r="I25" s="393">
        <v>70.3</v>
      </c>
      <c r="J25" s="393">
        <v>71.7</v>
      </c>
      <c r="K25" s="393">
        <v>73.3</v>
      </c>
      <c r="L25" s="393">
        <v>75.1</v>
      </c>
      <c r="M25" s="393">
        <v>77</v>
      </c>
      <c r="N25" s="394">
        <v>77.815785357961261</v>
      </c>
      <c r="O25" s="394">
        <v>78.600984161815759</v>
      </c>
      <c r="P25" s="394">
        <v>79.417879300384882</v>
      </c>
      <c r="Q25" s="394">
        <v>80.299334297029077</v>
      </c>
      <c r="R25" s="394">
        <v>81.218930516823818</v>
      </c>
      <c r="S25" s="394">
        <v>82.136764455251807</v>
      </c>
      <c r="T25" s="394">
        <v>83.006971855159691</v>
      </c>
      <c r="U25" s="394">
        <v>83.83200153155839</v>
      </c>
      <c r="V25" s="394">
        <v>84.614544797214165</v>
      </c>
      <c r="W25" s="394">
        <v>85.3191810311608</v>
      </c>
    </row>
    <row r="26">
      <c r="B26" s="389" t="s">
        <v>227</v>
      </c>
      <c r="C26" s="388" t="s">
        <v>578</v>
      </c>
      <c r="D26" s="393">
        <v>67.100000000000009</v>
      </c>
      <c r="E26" s="393">
        <v>69.100000000000009</v>
      </c>
      <c r="F26" s="393">
        <v>70.100000000000009</v>
      </c>
      <c r="G26" s="393">
        <v>70.800000000000011</v>
      </c>
      <c r="H26" s="393">
        <v>71.2</v>
      </c>
      <c r="I26" s="393">
        <v>71.600000000000009</v>
      </c>
      <c r="J26" s="393">
        <v>72.4</v>
      </c>
      <c r="K26" s="393">
        <v>73.4</v>
      </c>
      <c r="L26" s="393">
        <v>74.9</v>
      </c>
      <c r="M26" s="393">
        <v>76.699999999999989</v>
      </c>
      <c r="N26" s="394">
        <v>75.83213155575018</v>
      </c>
      <c r="O26" s="394">
        <v>74.912734876954815</v>
      </c>
      <c r="P26" s="394">
        <v>74.027980038341056</v>
      </c>
      <c r="Q26" s="394">
        <v>73.244156809614054</v>
      </c>
      <c r="R26" s="394">
        <v>72.601873051096121</v>
      </c>
      <c r="S26" s="394">
        <v>72.1215567576331</v>
      </c>
      <c r="T26" s="394">
        <v>71.8191546816677</v>
      </c>
      <c r="U26" s="394">
        <v>71.695949762559835</v>
      </c>
      <c r="V26" s="394">
        <v>71.742564248096258</v>
      </c>
      <c r="W26" s="394">
        <v>71.996413161460325</v>
      </c>
    </row>
    <row r="27">
      <c r="B27" s="388" t="s">
        <v>228</v>
      </c>
      <c r="C27" s="388" t="s">
        <v>578</v>
      </c>
      <c r="D27" s="393">
        <v>53.5</v>
      </c>
      <c r="E27" s="393">
        <v>56.6</v>
      </c>
      <c r="F27" s="393">
        <v>59.6</v>
      </c>
      <c r="G27" s="393">
        <v>61.4</v>
      </c>
      <c r="H27" s="393">
        <v>62.5</v>
      </c>
      <c r="I27" s="393">
        <v>63.099999999999994</v>
      </c>
      <c r="J27" s="393">
        <v>64.7</v>
      </c>
      <c r="K27" s="393">
        <v>66.7</v>
      </c>
      <c r="L27" s="393">
        <v>69</v>
      </c>
      <c r="M27" s="393">
        <v>72</v>
      </c>
      <c r="N27" s="394">
        <v>70.29380658847036</v>
      </c>
      <c r="O27" s="394">
        <v>68.223872261755076</v>
      </c>
      <c r="P27" s="394">
        <v>66.07512424557585</v>
      </c>
      <c r="Q27" s="394">
        <v>64.066540615630828</v>
      </c>
      <c r="R27" s="394">
        <v>62.3208512092358</v>
      </c>
      <c r="S27" s="394">
        <v>60.876129321509588</v>
      </c>
      <c r="T27" s="394">
        <v>59.705759894665221</v>
      </c>
      <c r="U27" s="394">
        <v>58.727095392576643</v>
      </c>
      <c r="V27" s="394">
        <v>57.883379655066506</v>
      </c>
      <c r="W27" s="394">
        <v>57.167744220358692</v>
      </c>
    </row>
    <row r="28">
      <c r="B28" s="389" t="s">
        <v>232</v>
      </c>
      <c r="C28" s="388" t="s">
        <v>578</v>
      </c>
      <c r="D28" s="393">
        <v>4.8999999999999995</v>
      </c>
      <c r="E28" s="393">
        <v>5.2</v>
      </c>
      <c r="F28" s="393">
        <v>5.3</v>
      </c>
      <c r="G28" s="393">
        <v>5.5</v>
      </c>
      <c r="H28" s="393">
        <v>5.7</v>
      </c>
      <c r="I28" s="393">
        <v>5.8999999999999995</v>
      </c>
      <c r="J28" s="393">
        <v>6</v>
      </c>
      <c r="K28" s="393">
        <v>6.3</v>
      </c>
      <c r="L28" s="393">
        <v>6.5</v>
      </c>
      <c r="M28" s="393">
        <v>6.7</v>
      </c>
      <c r="N28" s="394">
        <v>6.8107728910733227</v>
      </c>
      <c r="O28" s="394">
        <v>6.911998538921404</v>
      </c>
      <c r="P28" s="394">
        <v>7.0058157662166529</v>
      </c>
      <c r="Q28" s="394">
        <v>7.0957735740355643</v>
      </c>
      <c r="R28" s="394">
        <v>7.1843778309075077</v>
      </c>
      <c r="S28" s="394">
        <v>7.2711865211249824</v>
      </c>
      <c r="T28" s="394">
        <v>7.3542734542737414</v>
      </c>
      <c r="U28" s="394">
        <v>7.43311626419756</v>
      </c>
      <c r="V28" s="394">
        <v>7.5069961006622075</v>
      </c>
      <c r="W28" s="394">
        <v>7.5768822867321965</v>
      </c>
    </row>
    <row r="29">
      <c r="B29" s="389" t="s">
        <v>229</v>
      </c>
      <c r="C29" s="388" t="s">
        <v>578</v>
      </c>
      <c r="D29" s="393">
        <v>19.6</v>
      </c>
      <c r="E29" s="393">
        <v>20.200000000000003</v>
      </c>
      <c r="F29" s="393">
        <v>20.6</v>
      </c>
      <c r="G29" s="393">
        <v>21.1</v>
      </c>
      <c r="H29" s="393">
        <v>21.5</v>
      </c>
      <c r="I29" s="393">
        <v>21.7</v>
      </c>
      <c r="J29" s="393">
        <v>22.1</v>
      </c>
      <c r="K29" s="393">
        <v>22.6</v>
      </c>
      <c r="L29" s="393">
        <v>23.1</v>
      </c>
      <c r="M29" s="393">
        <v>23.700000000000003</v>
      </c>
      <c r="N29" s="394">
        <v>23.789008412521877</v>
      </c>
      <c r="O29" s="394">
        <v>23.881930390593141</v>
      </c>
      <c r="P29" s="394">
        <v>23.978010388899733</v>
      </c>
      <c r="Q29" s="394">
        <v>24.084100528544322</v>
      </c>
      <c r="R29" s="394">
        <v>24.202747131792879</v>
      </c>
      <c r="S29" s="394">
        <v>24.328053357379915</v>
      </c>
      <c r="T29" s="394">
        <v>24.455229800508945</v>
      </c>
      <c r="U29" s="394">
        <v>24.582661778468257</v>
      </c>
      <c r="V29" s="394">
        <v>24.712814941392153</v>
      </c>
      <c r="W29" s="394">
        <v>24.847793715989642</v>
      </c>
    </row>
    <row r="30">
      <c r="B30" s="389" t="s">
        <v>230</v>
      </c>
      <c r="C30" s="388" t="s">
        <v>578</v>
      </c>
      <c r="D30" s="393">
        <v>64.361</v>
      </c>
      <c r="E30" s="393">
        <v>66.398999999999972</v>
      </c>
      <c r="F30" s="393">
        <v>68.428</v>
      </c>
      <c r="G30" s="393">
        <v>70.29</v>
      </c>
      <c r="H30" s="393">
        <v>72.101000000000028</v>
      </c>
      <c r="I30" s="393">
        <v>73.656000000000034</v>
      </c>
      <c r="J30" s="393">
        <v>75.137000000000015</v>
      </c>
      <c r="K30" s="393">
        <v>76.534999999999982</v>
      </c>
      <c r="L30" s="393">
        <v>78.011000000000024</v>
      </c>
      <c r="M30" s="393">
        <v>79.465</v>
      </c>
      <c r="N30" s="394">
        <v>81.180170152748914</v>
      </c>
      <c r="O30" s="394">
        <v>82.565535023163633</v>
      </c>
      <c r="P30" s="394">
        <v>83.765522918426527</v>
      </c>
      <c r="Q30" s="394">
        <v>84.949061336942066</v>
      </c>
      <c r="R30" s="394">
        <v>86.226667076577982</v>
      </c>
      <c r="S30" s="394">
        <v>87.6151516605027</v>
      </c>
      <c r="T30" s="394">
        <v>89.039306733478512</v>
      </c>
      <c r="U30" s="394">
        <v>90.400957905560489</v>
      </c>
      <c r="V30" s="394">
        <v>91.62340991343055</v>
      </c>
      <c r="W30" s="394">
        <v>92.705056787475684</v>
      </c>
    </row>
    <row r="31">
      <c r="B31" s="388" t="s">
        <v>576</v>
      </c>
      <c r="C31" s="388" t="s">
        <v>578</v>
      </c>
      <c r="D31" s="391">
        <v>6499.3769999999986</v>
      </c>
      <c r="E31" s="392">
        <v>6894.2549848312119</v>
      </c>
      <c r="F31" s="391">
        <v>7286.4108089577521</v>
      </c>
      <c r="G31" s="391">
        <v>7657.7223879048015</v>
      </c>
      <c r="H31" s="391">
        <v>7993.3734338228069</v>
      </c>
      <c r="I31" s="391">
        <v>8289.8152597816515</v>
      </c>
      <c r="J31" s="391">
        <v>8550.50933759983</v>
      </c>
      <c r="K31" s="391">
        <v>8780.0112831374554</v>
      </c>
      <c r="L31" s="391">
        <v>8973.85613530352</v>
      </c>
      <c r="M31" s="391">
        <v>9125.9747773042691</v>
      </c>
      <c r="N31" s="391">
        <v>9251.0455449137226</v>
      </c>
      <c r="O31" s="391">
        <v>9349.798348925211</v>
      </c>
      <c r="P31" s="391">
        <v>9424.8646073170457</v>
      </c>
      <c r="Q31" s="391">
        <v>9484.0496380651657</v>
      </c>
      <c r="R31" s="391">
        <v>9527.1269492302781</v>
      </c>
      <c r="S31" s="391">
        <v>9555.8683889588556</v>
      </c>
      <c r="T31" s="391">
        <v>9575.0513471030026</v>
      </c>
      <c r="U31" s="391">
        <v>9583.9642327887377</v>
      </c>
      <c r="V31" s="391">
        <v>9583.7239339602238</v>
      </c>
      <c r="W31" s="391">
        <v>9574.9137830944674</v>
      </c>
    </row>
    <row r="34">
      <c r="B34" s="0" t="s">
        <v>13</v>
      </c>
      <c r="C34" s="0">
        <v>2005</v>
      </c>
      <c r="D34" s="0">
        <v>2010</v>
      </c>
      <c r="E34" s="0">
        <v>2015</v>
      </c>
      <c r="F34" s="0">
        <v>2020</v>
      </c>
      <c r="G34" s="0">
        <v>2025</v>
      </c>
      <c r="H34" s="0">
        <v>2030</v>
      </c>
      <c r="I34" s="0">
        <v>2035</v>
      </c>
      <c r="J34" s="0">
        <v>2040</v>
      </c>
      <c r="K34" s="0">
        <v>2045</v>
      </c>
      <c r="L34" s="0">
        <v>2050</v>
      </c>
      <c r="M34" s="0">
        <v>2060</v>
      </c>
      <c r="N34" s="0">
        <v>2070</v>
      </c>
      <c r="O34" s="0">
        <v>2080</v>
      </c>
      <c r="P34" s="0">
        <v>2090</v>
      </c>
      <c r="Q34" s="0">
        <v>2100</v>
      </c>
    </row>
    <row r="35">
      <c r="B35" s="0" t="s">
        <v>221</v>
      </c>
      <c r="C35" s="0">
        <v>24.6</v>
      </c>
      <c r="D35" s="0">
        <v>24.700000000000003</v>
      </c>
      <c r="E35" s="0">
        <v>24.700000000000003</v>
      </c>
      <c r="F35" s="0">
        <v>24.8</v>
      </c>
      <c r="G35" s="0">
        <v>24.700000000000003</v>
      </c>
      <c r="H35" s="0">
        <v>24.700000000000003</v>
      </c>
      <c r="I35" s="0">
        <v>24.800000000000004</v>
      </c>
      <c r="J35" s="0">
        <v>25.099999999999998</v>
      </c>
      <c r="K35" s="0">
        <v>25.499999999999996</v>
      </c>
      <c r="L35" s="0">
        <v>26.099999999999998</v>
      </c>
      <c r="M35" s="0">
        <v>26.277586399489689</v>
      </c>
      <c r="N35" s="0">
        <v>26.525200552445114</v>
      </c>
      <c r="O35" s="0">
        <v>26.818426294516811</v>
      </c>
      <c r="P35" s="0">
        <v>27.093233211545286</v>
      </c>
      <c r="Q35" s="0">
        <v>27.351722029465648</v>
      </c>
      <c r="R35" s="0">
        <v>0.00285660243518412</v>
      </c>
      <c r="S35" s="0" t="s">
        <v>221</v>
      </c>
    </row>
    <row r="36">
      <c r="B36" s="0" t="s">
        <v>223</v>
      </c>
      <c r="C36" s="0">
        <v>82.5</v>
      </c>
      <c r="D36" s="0">
        <v>81.8</v>
      </c>
      <c r="E36" s="0">
        <v>81.5</v>
      </c>
      <c r="F36" s="0">
        <v>81.1</v>
      </c>
      <c r="G36" s="0">
        <v>80.6</v>
      </c>
      <c r="H36" s="0">
        <v>79.9</v>
      </c>
      <c r="I36" s="0">
        <v>80</v>
      </c>
      <c r="J36" s="0">
        <v>80.6</v>
      </c>
      <c r="K36" s="0">
        <v>81.7</v>
      </c>
      <c r="L36" s="0">
        <v>83.3</v>
      </c>
      <c r="M36" s="0">
        <v>80.611768461161958</v>
      </c>
      <c r="N36" s="0">
        <v>78.958511587259736</v>
      </c>
      <c r="O36" s="0">
        <v>78.227245644100378</v>
      </c>
      <c r="P36" s="0">
        <v>78.133410963712677</v>
      </c>
      <c r="Q36" s="0">
        <v>78.407308662170365</v>
      </c>
      <c r="R36" s="0">
        <v>0.0081888265981681051</v>
      </c>
      <c r="S36" s="0" t="s">
        <v>223</v>
      </c>
    </row>
    <row r="37">
      <c r="B37" s="0" t="s">
        <v>224</v>
      </c>
      <c r="C37" s="0">
        <v>60.800000000000004</v>
      </c>
      <c r="D37" s="0">
        <v>60.9</v>
      </c>
      <c r="E37" s="0">
        <v>60.9</v>
      </c>
      <c r="F37" s="0">
        <v>60.7</v>
      </c>
      <c r="G37" s="0">
        <v>60.300000000000004</v>
      </c>
      <c r="H37" s="0">
        <v>59.2</v>
      </c>
      <c r="I37" s="0">
        <v>59.4</v>
      </c>
      <c r="J37" s="0">
        <v>60</v>
      </c>
      <c r="K37" s="0">
        <v>61.3</v>
      </c>
      <c r="L37" s="0">
        <v>62.9</v>
      </c>
      <c r="M37" s="0">
        <v>60.935784486029767</v>
      </c>
      <c r="N37" s="0">
        <v>58.583408890324151</v>
      </c>
      <c r="O37" s="0">
        <v>56.909275749908552</v>
      </c>
      <c r="P37" s="0">
        <v>56.279292959568622</v>
      </c>
      <c r="Q37" s="0">
        <v>55.940661563685921</v>
      </c>
      <c r="R37" s="0">
        <v>0.0058424193502875331</v>
      </c>
      <c r="S37" s="0" t="s">
        <v>224</v>
      </c>
    </row>
    <row r="38">
      <c r="B38" s="0" t="s">
        <v>225</v>
      </c>
      <c r="C38" s="0">
        <v>57.8</v>
      </c>
      <c r="D38" s="0">
        <v>57.6</v>
      </c>
      <c r="E38" s="0">
        <v>57.499999999999993</v>
      </c>
      <c r="F38" s="0">
        <v>57.1</v>
      </c>
      <c r="G38" s="0">
        <v>56.4</v>
      </c>
      <c r="H38" s="0">
        <v>55.5</v>
      </c>
      <c r="I38" s="0">
        <v>55.000000000000007</v>
      </c>
      <c r="J38" s="0">
        <v>55.2</v>
      </c>
      <c r="K38" s="0">
        <v>55.599999999999994</v>
      </c>
      <c r="L38" s="0">
        <v>56.199999999999996</v>
      </c>
      <c r="M38" s="0">
        <v>54.421026654655833</v>
      </c>
      <c r="N38" s="0">
        <v>52.568989323034472</v>
      </c>
      <c r="O38" s="0">
        <v>51.237863808364146</v>
      </c>
      <c r="P38" s="0">
        <v>50.4892575603315</v>
      </c>
      <c r="Q38" s="0">
        <v>50.040981212690234</v>
      </c>
      <c r="R38" s="0">
        <v>0.0052262591963013732</v>
      </c>
      <c r="S38" s="0" t="s">
        <v>225</v>
      </c>
    </row>
    <row r="39">
      <c r="B39" s="0" t="s">
        <v>226</v>
      </c>
      <c r="C39" s="0">
        <v>62.8</v>
      </c>
      <c r="D39" s="0">
        <v>64.7</v>
      </c>
      <c r="E39" s="0">
        <v>66.4</v>
      </c>
      <c r="F39" s="0">
        <v>67.8</v>
      </c>
      <c r="G39" s="0">
        <v>69.1</v>
      </c>
      <c r="H39" s="0">
        <v>70.3</v>
      </c>
      <c r="I39" s="0">
        <v>71.7</v>
      </c>
      <c r="J39" s="0">
        <v>73.3</v>
      </c>
      <c r="K39" s="0">
        <v>75.1</v>
      </c>
      <c r="L39" s="0">
        <v>77</v>
      </c>
      <c r="M39" s="0">
        <v>78.600984161815759</v>
      </c>
      <c r="N39" s="0">
        <v>80.299334297029077</v>
      </c>
      <c r="O39" s="0">
        <v>82.136764455251807</v>
      </c>
      <c r="P39" s="0">
        <v>83.83200153155839</v>
      </c>
      <c r="Q39" s="0">
        <v>85.3191810311608</v>
      </c>
      <c r="R39" s="0">
        <v>0.00891069966413702</v>
      </c>
      <c r="S39" s="0" t="s">
        <v>226</v>
      </c>
    </row>
    <row r="40">
      <c r="B40" s="0" t="s">
        <v>227</v>
      </c>
      <c r="C40" s="0">
        <v>67.100000000000009</v>
      </c>
      <c r="D40" s="0">
        <v>69.100000000000009</v>
      </c>
      <c r="E40" s="0">
        <v>70.100000000000009</v>
      </c>
      <c r="F40" s="0">
        <v>70.800000000000011</v>
      </c>
      <c r="G40" s="0">
        <v>71.2</v>
      </c>
      <c r="H40" s="0">
        <v>71.600000000000009</v>
      </c>
      <c r="I40" s="0">
        <v>72.4</v>
      </c>
      <c r="J40" s="0">
        <v>73.4</v>
      </c>
      <c r="K40" s="0">
        <v>74.9</v>
      </c>
      <c r="L40" s="0">
        <v>76.699999999999989</v>
      </c>
      <c r="M40" s="0">
        <v>74.912734876954815</v>
      </c>
      <c r="N40" s="0">
        <v>73.244156809614054</v>
      </c>
      <c r="O40" s="0">
        <v>72.1215567576331</v>
      </c>
      <c r="P40" s="0">
        <v>71.695949762559835</v>
      </c>
      <c r="Q40" s="0">
        <v>71.996413161460325</v>
      </c>
      <c r="R40" s="0">
        <v>0.007519275347270247</v>
      </c>
      <c r="S40" s="0" t="s">
        <v>227</v>
      </c>
    </row>
    <row r="41">
      <c r="B41" s="0" t="s">
        <v>228</v>
      </c>
      <c r="C41" s="0">
        <v>53.5</v>
      </c>
      <c r="D41" s="0">
        <v>56.6</v>
      </c>
      <c r="E41" s="0">
        <v>59.6</v>
      </c>
      <c r="F41" s="0">
        <v>61.4</v>
      </c>
      <c r="G41" s="0">
        <v>62.5</v>
      </c>
      <c r="H41" s="0">
        <v>63.099999999999994</v>
      </c>
      <c r="I41" s="0">
        <v>64.7</v>
      </c>
      <c r="J41" s="0">
        <v>66.7</v>
      </c>
      <c r="K41" s="0">
        <v>69</v>
      </c>
      <c r="L41" s="0">
        <v>72</v>
      </c>
      <c r="M41" s="0">
        <v>68.223872261755076</v>
      </c>
      <c r="N41" s="0">
        <v>64.066540615630828</v>
      </c>
      <c r="O41" s="0">
        <v>60.876129321509588</v>
      </c>
      <c r="P41" s="0">
        <v>58.727095392576643</v>
      </c>
      <c r="Q41" s="0">
        <v>57.167744220358692</v>
      </c>
      <c r="R41" s="0">
        <v>0.0059705753509023182</v>
      </c>
      <c r="S41" s="0" t="s">
        <v>228</v>
      </c>
    </row>
    <row r="42">
      <c r="B42" s="0" t="s">
        <v>229</v>
      </c>
      <c r="C42" s="0">
        <v>19.6</v>
      </c>
      <c r="D42" s="0">
        <v>20.200000000000003</v>
      </c>
      <c r="E42" s="0">
        <v>20.6</v>
      </c>
      <c r="F42" s="0">
        <v>21.1</v>
      </c>
      <c r="G42" s="0">
        <v>21.5</v>
      </c>
      <c r="H42" s="0">
        <v>21.7</v>
      </c>
      <c r="I42" s="0">
        <v>22.1</v>
      </c>
      <c r="J42" s="0">
        <v>22.6</v>
      </c>
      <c r="K42" s="0">
        <v>23.1</v>
      </c>
      <c r="L42" s="0">
        <v>23.700000000000003</v>
      </c>
      <c r="M42" s="0">
        <v>23.881930390593141</v>
      </c>
      <c r="N42" s="0">
        <v>24.084100528544322</v>
      </c>
      <c r="O42" s="0">
        <v>24.328053357379915</v>
      </c>
      <c r="P42" s="0">
        <v>24.582661778468257</v>
      </c>
      <c r="Q42" s="0">
        <v>24.847793715989642</v>
      </c>
      <c r="R42" s="0">
        <v>0.0025950932069864771</v>
      </c>
      <c r="S42" s="0" t="s">
        <v>229</v>
      </c>
    </row>
    <row r="43">
      <c r="B43" s="0" t="s">
        <v>230</v>
      </c>
      <c r="C43" s="0">
        <v>64.361</v>
      </c>
      <c r="D43" s="0">
        <v>66.398999999999972</v>
      </c>
      <c r="E43" s="0">
        <v>68.428</v>
      </c>
      <c r="F43" s="0">
        <v>70.29</v>
      </c>
      <c r="G43" s="0">
        <v>72.101000000000028</v>
      </c>
      <c r="H43" s="0">
        <v>73.656000000000034</v>
      </c>
      <c r="I43" s="0">
        <v>75.137000000000015</v>
      </c>
      <c r="J43" s="0">
        <v>76.534999999999982</v>
      </c>
      <c r="K43" s="0">
        <v>78.011000000000024</v>
      </c>
      <c r="L43" s="0">
        <v>79.465</v>
      </c>
      <c r="M43" s="0">
        <v>82.565535023163633</v>
      </c>
      <c r="N43" s="0">
        <v>84.949061336942066</v>
      </c>
      <c r="O43" s="0">
        <v>87.6151516605027</v>
      </c>
      <c r="P43" s="0">
        <v>90.400957905560489</v>
      </c>
      <c r="Q43" s="0">
        <v>92.705056787475684</v>
      </c>
      <c r="R43" s="0">
        <v>0.0096820774460816932</v>
      </c>
      <c r="S43" s="0" t="s">
        <v>230</v>
      </c>
    </row>
    <row r="44">
      <c r="B44" s="0" t="s">
        <v>231</v>
      </c>
      <c r="C44" s="0">
        <v>7.4</v>
      </c>
      <c r="D44" s="0">
        <v>7.8</v>
      </c>
      <c r="E44" s="0">
        <v>8</v>
      </c>
      <c r="F44" s="0">
        <v>8.3</v>
      </c>
      <c r="G44" s="0">
        <v>8.5</v>
      </c>
      <c r="H44" s="0">
        <v>8.7</v>
      </c>
      <c r="I44" s="0">
        <v>9</v>
      </c>
      <c r="J44" s="0">
        <v>9.3</v>
      </c>
      <c r="K44" s="0">
        <v>9.7</v>
      </c>
      <c r="L44" s="0">
        <v>10.1</v>
      </c>
      <c r="M44" s="0">
        <v>9.8340398498005737</v>
      </c>
      <c r="N44" s="0">
        <v>9.5880515232458965</v>
      </c>
      <c r="O44" s="0">
        <v>9.4168557608165155</v>
      </c>
      <c r="P44" s="0">
        <v>9.3277748442821533</v>
      </c>
      <c r="Q44" s="0">
        <v>9.3049462476401974</v>
      </c>
      <c r="R44" s="0">
        <v>0.00097180470325164425</v>
      </c>
      <c r="S44" s="0" t="s">
        <v>231</v>
      </c>
    </row>
    <row r="45">
      <c r="B45" s="0" t="s">
        <v>232</v>
      </c>
      <c r="C45" s="0">
        <v>4.8999999999999995</v>
      </c>
      <c r="D45" s="0">
        <v>5.2</v>
      </c>
      <c r="E45" s="0">
        <v>5.3</v>
      </c>
      <c r="F45" s="0">
        <v>5.5</v>
      </c>
      <c r="G45" s="0">
        <v>5.7</v>
      </c>
      <c r="H45" s="0">
        <v>5.8999999999999995</v>
      </c>
      <c r="I45" s="0">
        <v>6</v>
      </c>
      <c r="J45" s="0">
        <v>6.3</v>
      </c>
      <c r="K45" s="0">
        <v>6.5</v>
      </c>
      <c r="L45" s="0">
        <v>6.7</v>
      </c>
      <c r="M45" s="0">
        <v>6.911998538921404</v>
      </c>
      <c r="N45" s="0">
        <v>7.0957735740355643</v>
      </c>
      <c r="O45" s="0">
        <v>7.2711865211249824</v>
      </c>
      <c r="P45" s="0">
        <v>7.43311626419756</v>
      </c>
      <c r="Q45" s="0">
        <v>7.5768822867321965</v>
      </c>
      <c r="R45" s="0">
        <v>0.00079132642427652891</v>
      </c>
      <c r="S45" s="0" t="s">
        <v>232</v>
      </c>
    </row>
    <row r="46">
      <c r="B46" s="0" t="s">
        <v>576</v>
      </c>
      <c r="C46" s="0">
        <v>6499.3769999999986</v>
      </c>
      <c r="D46" s="0">
        <v>6894.2549848312119</v>
      </c>
      <c r="E46" s="0">
        <v>7286.4108089577521</v>
      </c>
      <c r="F46" s="0">
        <v>7657.7223879048015</v>
      </c>
      <c r="G46" s="0">
        <v>7993.3734338228069</v>
      </c>
      <c r="H46" s="0">
        <v>8289.8152597816515</v>
      </c>
      <c r="I46" s="0">
        <v>8550.50933759983</v>
      </c>
      <c r="J46" s="0">
        <v>8780.0112831374554</v>
      </c>
      <c r="K46" s="0">
        <v>8973.85613530352</v>
      </c>
      <c r="L46" s="0">
        <v>9125.9747773042691</v>
      </c>
      <c r="M46" s="0">
        <v>9349.798348925211</v>
      </c>
      <c r="N46" s="0">
        <v>9484.0496380651657</v>
      </c>
      <c r="O46" s="0">
        <v>9555.8683889588556</v>
      </c>
      <c r="P46" s="0">
        <v>9583.9642327887377</v>
      </c>
      <c r="Q46" s="0">
        <v>9574.9137830944674</v>
      </c>
      <c r="R46" s="0">
        <v>1</v>
      </c>
      <c r="S46" s="0" t="s">
        <v>576</v>
      </c>
    </row>
    <row r="49">
      <c r="B49" s="0" t="s">
        <v>579</v>
      </c>
      <c r="C49" s="438">
        <v>0.035</v>
      </c>
    </row>
    <row r="51">
      <c r="B51" s="0" t="s">
        <v>3</v>
      </c>
      <c r="C51" s="0">
        <v>2005</v>
      </c>
      <c r="D51" s="0">
        <v>2010</v>
      </c>
      <c r="E51" s="0">
        <v>2015</v>
      </c>
      <c r="F51" s="0">
        <v>2020</v>
      </c>
      <c r="G51" s="0">
        <v>2025</v>
      </c>
      <c r="H51" s="0">
        <v>2030</v>
      </c>
      <c r="I51" s="0">
        <v>2035</v>
      </c>
      <c r="J51" s="0">
        <v>2040</v>
      </c>
      <c r="K51" s="0">
        <v>2045</v>
      </c>
      <c r="L51" s="0">
        <v>2050</v>
      </c>
      <c r="M51" s="0">
        <v>2060</v>
      </c>
      <c r="N51" s="0">
        <v>2070</v>
      </c>
      <c r="O51" s="0">
        <v>2080</v>
      </c>
      <c r="P51" s="0">
        <v>2090</v>
      </c>
      <c r="Q51" s="0">
        <v>2100</v>
      </c>
    </row>
    <row r="52">
      <c r="B52" s="0" t="s">
        <v>4</v>
      </c>
      <c r="C52" s="0">
        <v>10</v>
      </c>
      <c r="D52" s="0">
        <v>10</v>
      </c>
      <c r="E52" s="0">
        <v>10</v>
      </c>
      <c r="F52" s="0">
        <v>10</v>
      </c>
      <c r="G52" s="0">
        <v>10</v>
      </c>
      <c r="H52" s="0">
        <v>10</v>
      </c>
      <c r="I52" s="0">
        <v>10</v>
      </c>
      <c r="J52" s="0">
        <v>10</v>
      </c>
      <c r="K52" s="0">
        <v>10</v>
      </c>
      <c r="L52" s="0">
        <v>10</v>
      </c>
      <c r="M52" s="0">
        <v>10</v>
      </c>
      <c r="N52" s="0">
        <v>10</v>
      </c>
      <c r="O52" s="0">
        <v>10</v>
      </c>
      <c r="P52" s="0">
        <v>10</v>
      </c>
      <c r="Q52" s="0">
        <v>10</v>
      </c>
    </row>
    <row r="53">
      <c r="B53" s="0" t="s">
        <v>7</v>
      </c>
      <c r="C53" s="0">
        <v>8</v>
      </c>
      <c r="D53" s="0">
        <v>8</v>
      </c>
      <c r="E53" s="0">
        <v>8</v>
      </c>
      <c r="F53" s="0">
        <v>8</v>
      </c>
      <c r="G53" s="0">
        <v>8</v>
      </c>
      <c r="H53" s="0">
        <v>8</v>
      </c>
      <c r="I53" s="0">
        <v>8</v>
      </c>
      <c r="J53" s="0">
        <v>8</v>
      </c>
      <c r="K53" s="0">
        <v>8</v>
      </c>
      <c r="L53" s="0">
        <v>8</v>
      </c>
      <c r="M53" s="0">
        <v>8</v>
      </c>
      <c r="N53" s="0">
        <v>8</v>
      </c>
      <c r="O53" s="0">
        <v>8</v>
      </c>
      <c r="P53" s="0">
        <v>8</v>
      </c>
      <c r="Q53" s="0">
        <v>8</v>
      </c>
    </row>
    <row r="54">
      <c r="B54" s="0" t="s">
        <v>9</v>
      </c>
      <c r="C54" s="0">
        <v>7</v>
      </c>
      <c r="D54" s="0">
        <v>7</v>
      </c>
      <c r="E54" s="0">
        <v>7</v>
      </c>
      <c r="F54" s="0">
        <v>7</v>
      </c>
      <c r="G54" s="0">
        <v>7</v>
      </c>
      <c r="H54" s="0">
        <v>7</v>
      </c>
      <c r="I54" s="0">
        <v>7</v>
      </c>
      <c r="J54" s="0">
        <v>7</v>
      </c>
      <c r="K54" s="0">
        <v>7</v>
      </c>
      <c r="L54" s="0">
        <v>7</v>
      </c>
      <c r="M54" s="0">
        <v>7</v>
      </c>
      <c r="N54" s="0">
        <v>7</v>
      </c>
      <c r="O54" s="0">
        <v>7</v>
      </c>
      <c r="P54" s="0">
        <v>7</v>
      </c>
      <c r="Q54" s="0">
        <v>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>
    <tabColor rgb="FFFFC000"/>
    <pageSetUpPr fitToPage="1"/>
  </sheetPr>
  <dimension ref="A1:AG1208"/>
  <sheetViews>
    <sheetView showRuler="0" topLeftCell="A199" zoomScale="70" zoomScaleNormal="70" zoomScaleSheetLayoutView="85" zoomScalePageLayoutView="85" workbookViewId="0">
      <selection activeCell="E221" sqref="E221"/>
    </sheetView>
  </sheetViews>
  <sheetFormatPr baseColWidth="10" defaultColWidth="9.1640625" defaultRowHeight="15" x14ac:dyDescent="0.2"/>
  <cols>
    <col min="1" max="1" width="18.6640625" customWidth="1" style="63"/>
    <col min="2" max="2" width="27.1640625" customWidth="1" style="63"/>
    <col min="3" max="3" width="14.33203125" customWidth="1" style="63"/>
    <col min="4" max="4" width="14.33203125" customWidth="1" style="63"/>
    <col min="5" max="5" width="14.33203125" customWidth="1" style="63"/>
    <col min="6" max="6" width="14.33203125" customWidth="1" style="63"/>
    <col min="7" max="7" width="14.33203125" customWidth="1" style="63"/>
    <col min="8" max="8" width="14.33203125" customWidth="1" style="63"/>
    <col min="9" max="9" width="14.33203125" customWidth="1" style="63"/>
    <col min="10" max="10" width="14.33203125" customWidth="1" style="63"/>
    <col min="11" max="11" width="14.33203125" customWidth="1" style="63"/>
    <col min="12" max="12" width="10.6640625" customWidth="1" style="64"/>
    <col min="13" max="13" width="23.6640625" customWidth="1" style="338"/>
    <col min="14" max="14" bestFit="1" width="20.5" customWidth="1" style="338"/>
    <col min="15" max="15" bestFit="1" width="13.6640625" customWidth="1" style="338"/>
    <col min="16" max="16" bestFit="1" width="32.33203125" customWidth="1" style="63"/>
    <col min="17" max="17" bestFit="1" width="29.6640625" customWidth="1" style="63"/>
    <col min="18" max="18" bestFit="1" width="13.83203125" customWidth="1" style="63"/>
    <col min="19" max="19" width="9.1640625" customWidth="1" style="63"/>
    <col min="20" max="20" width="9.1640625" customWidth="1" style="63"/>
    <col min="21" max="21" width="9.1640625" customWidth="1" style="63"/>
    <col min="22" max="22" width="15.33203125" customWidth="1" style="63"/>
    <col min="23" max="23" width="9.1640625" customWidth="1" style="63"/>
    <col min="24" max="24" width="9.1640625" customWidth="1" style="63"/>
    <col min="25" max="25" width="9.1640625" customWidth="1" style="63"/>
    <col min="26" max="26" width="9.1640625" customWidth="1" style="63"/>
    <col min="27" max="27" width="9.1640625" customWidth="1" style="63"/>
    <col min="28" max="28" width="9.1640625" customWidth="1" style="63"/>
    <col min="29" max="29" width="9.1640625" customWidth="1" style="63"/>
    <col min="30" max="30" width="9.1640625" customWidth="1" style="63"/>
    <col min="31" max="31" width="9.1640625" customWidth="1" style="63"/>
    <col min="32" max="32" width="9.1640625" customWidth="1" style="63"/>
    <col min="33" max="33" width="9.1640625" customWidth="1" style="63"/>
    <col min="34" max="34" width="9.1640625" customWidth="1" style="63"/>
    <col min="35" max="35" width="9.1640625" customWidth="1" style="63"/>
    <col min="36" max="36" width="9.1640625" customWidth="1" style="63"/>
    <col min="37" max="37" width="9.1640625" customWidth="1" style="63"/>
    <col min="38" max="16384" width="9.1640625" customWidth="1" style="63"/>
  </cols>
  <sheetData>
    <row r="1">
      <c r="B1" s="57" t="s">
        <v>17</v>
      </c>
      <c r="C1" s="324" t="s">
        <v>18</v>
      </c>
      <c r="D1" s="57"/>
      <c r="H1" s="74"/>
      <c r="Q1" s="75"/>
      <c r="R1" s="75"/>
    </row>
    <row r="2">
      <c r="Q2" s="76"/>
      <c r="R2" s="64"/>
    </row>
    <row r="3">
      <c r="A3" s="324" t="s">
        <v>19</v>
      </c>
      <c r="B3" s="74" t="s">
        <v>20</v>
      </c>
      <c r="D3" s="107"/>
      <c r="E3" s="107"/>
      <c r="F3" s="107"/>
      <c r="G3" s="107"/>
      <c r="H3" s="107"/>
      <c r="I3" s="107"/>
      <c r="J3" s="107"/>
      <c r="K3" s="107"/>
      <c r="L3" s="350"/>
      <c r="Q3" s="76"/>
      <c r="R3" s="64"/>
    </row>
    <row r="4">
      <c r="B4" s="74" t="s">
        <v>21</v>
      </c>
      <c r="Q4" s="76"/>
      <c r="R4" s="64"/>
    </row>
    <row r="5">
      <c r="Q5" s="76"/>
      <c r="R5" s="64"/>
    </row>
    <row r="6">
      <c r="B6" s="121" t="s">
        <v>22</v>
      </c>
      <c r="C6" s="307">
        <v>2010</v>
      </c>
      <c r="D6" s="401">
        <v>2015</v>
      </c>
      <c r="E6" s="401">
        <v>2020</v>
      </c>
      <c r="F6" s="401">
        <v>2025</v>
      </c>
      <c r="G6" s="401">
        <v>2030</v>
      </c>
      <c r="H6" s="401">
        <v>2035</v>
      </c>
      <c r="I6" s="401">
        <v>2040</v>
      </c>
      <c r="J6" s="401">
        <v>2045</v>
      </c>
      <c r="K6" s="401">
        <v>2050</v>
      </c>
    </row>
    <row r="7">
      <c r="B7" s="122" t="s">
        <v>23</v>
      </c>
      <c r="C7" s="123">
        <f>SUMIF(C_A01a!$C$5:$C$988,'Global Results'!$M7,C_A01a!D$5:D$988)</f>
        <v>468.67782599297004</v>
      </c>
      <c r="D7" s="123">
        <f>SUMIF(C_A01a!$C$5:$C$988,'Global Results'!$M7,C_A01a!E$5:E$988)</f>
        <v>286.777728364129</v>
      </c>
      <c r="E7" s="123">
        <f>SUMIF(C_A01a!$C$5:$C$988,'Global Results'!$M7,C_A01a!F$5:F$988)</f>
        <v>388.873042032277</v>
      </c>
      <c r="F7" s="123">
        <f>SUMIF(C_A01a!$C$5:$C$988,'Global Results'!$M7,C_A01a!G$5:G$988)</f>
        <v>566.93190494514</v>
      </c>
      <c r="G7" s="123">
        <f>SUMIF(C_A01a!$C$5:$C$988,'Global Results'!$M7,C_A01a!H$5:H$988)</f>
        <v>634.946524805547</v>
      </c>
      <c r="H7" s="123">
        <f>SUMIF(C_A01a!$C$5:$C$988,'Global Results'!$M7,C_A01a!I$5:I$988)</f>
        <v>506.464308754961</v>
      </c>
      <c r="I7" s="123">
        <f>SUMIF(C_A01a!$C$5:$C$988,'Global Results'!$M7,C_A01a!J$5:J$988)</f>
        <v>596.804966968903</v>
      </c>
      <c r="J7" s="123">
        <f>SUMIF(C_A01a!$C$5:$C$988,'Global Results'!$M7,C_A01a!K$5:K$988)</f>
        <v>666.99279653413191</v>
      </c>
      <c r="K7" s="123">
        <f>SUMIF(C_A01a!$C$5:$C$988,'Global Results'!$M7,C_A01a!L$5:L$988)</f>
        <v>766.74354478523787</v>
      </c>
      <c r="M7" s="338" t="s">
        <v>24</v>
      </c>
    </row>
    <row r="8" s="64" customFormat="1">
      <c r="B8" s="118" t="s">
        <v>25</v>
      </c>
      <c r="C8" s="124">
        <f>SUMIF(C_A01a!$C$5:$C$988,'Global Results'!$M8,C_A01a!D$5:D$988)</f>
        <v>0</v>
      </c>
      <c r="D8" s="124">
        <f>SUMIF(C_A01a!$C$5:$C$988,'Global Results'!$M8,C_A01a!E$5:E$988)</f>
        <v>0</v>
      </c>
      <c r="E8" s="124">
        <f>SUMIF(C_A01a!$C$5:$C$988,'Global Results'!$M8,C_A01a!F$5:F$988)</f>
        <v>0</v>
      </c>
      <c r="F8" s="124">
        <f>SUMIF(C_A01a!$C$5:$C$988,'Global Results'!$M8,C_A01a!G$5:G$988)</f>
        <v>39.283856936531</v>
      </c>
      <c r="G8" s="124">
        <f>SUMIF(C_A01a!$C$5:$C$988,'Global Results'!$M8,C_A01a!H$5:H$988)</f>
        <v>63.649982078826</v>
      </c>
      <c r="H8" s="124">
        <f>SUMIF(C_A01a!$C$5:$C$988,'Global Results'!$M8,C_A01a!I$5:I$988)</f>
        <v>156.848431674884</v>
      </c>
      <c r="I8" s="124">
        <f>SUMIF(C_A01a!$C$5:$C$988,'Global Results'!$M8,C_A01a!J$5:J$988)</f>
        <v>171.724834678185</v>
      </c>
      <c r="J8" s="124">
        <f>SUMIF(C_A01a!$C$5:$C$988,'Global Results'!$M8,C_A01a!K$5:K$988)</f>
        <v>264.393063584466</v>
      </c>
      <c r="K8" s="124">
        <f>SUMIF(C_A01a!$C$5:$C$988,'Global Results'!$M8,C_A01a!L$5:L$988)</f>
        <v>734.37122042821215</v>
      </c>
      <c r="M8" s="339" t="s">
        <v>26</v>
      </c>
      <c r="N8" s="339"/>
      <c r="O8" s="339"/>
    </row>
    <row r="9">
      <c r="B9" s="122" t="s">
        <v>9</v>
      </c>
      <c r="C9" s="123">
        <f>SUMIF(C_A01a!$C$5:$C$988,'Global Results'!$M9,C_A01a!D$5:D$988)</f>
        <v>3002.1002953367029</v>
      </c>
      <c r="D9" s="123">
        <f>SUMIF(C_A01a!$C$5:$C$988,'Global Results'!$M9,C_A01a!E$5:E$988)</f>
        <v>3081.47929828073</v>
      </c>
      <c r="E9" s="123">
        <f>SUMIF(C_A01a!$C$5:$C$988,'Global Results'!$M9,C_A01a!F$5:F$988)</f>
        <v>2798.2060772912628</v>
      </c>
      <c r="F9" s="123">
        <f>SUMIF(C_A01a!$C$5:$C$988,'Global Results'!$M9,C_A01a!G$5:G$988)</f>
        <v>2292.7899534210751</v>
      </c>
      <c r="G9" s="123">
        <f>SUMIF(C_A01a!$C$5:$C$988,'Global Results'!$M9,C_A01a!H$5:H$988)</f>
        <v>2132.394372899756</v>
      </c>
      <c r="H9" s="123">
        <f>SUMIF(C_A01a!$C$5:$C$988,'Global Results'!$M9,C_A01a!I$5:I$988)</f>
        <v>1752.2161476575338</v>
      </c>
      <c r="I9" s="123">
        <f>SUMIF(C_A01a!$C$5:$C$988,'Global Results'!$M9,C_A01a!J$5:J$988)</f>
        <v>1498.447466296258</v>
      </c>
      <c r="J9" s="123">
        <f>SUMIF(C_A01a!$C$5:$C$988,'Global Results'!$M9,C_A01a!K$5:K$988)</f>
        <v>946.92810658022609</v>
      </c>
      <c r="K9" s="123">
        <f>SUMIF(C_A01a!$C$5:$C$988,'Global Results'!$M9,C_A01a!L$5:L$988)</f>
        <v>193.073162765237</v>
      </c>
      <c r="M9" s="338" t="s">
        <v>27</v>
      </c>
    </row>
    <row r="10" s="64" customFormat="1">
      <c r="B10" s="118" t="s">
        <v>28</v>
      </c>
      <c r="C10" s="124">
        <f>SUMIF(C_A01a!$C$5:$C$988,'Global Results'!$M10,C_A01a!D$5:D$988)</f>
        <v>0</v>
      </c>
      <c r="D10" s="124">
        <f>SUMIF(C_A01a!$C$5:$C$988,'Global Results'!$M10,C_A01a!E$5:E$988)</f>
        <v>0</v>
      </c>
      <c r="E10" s="124">
        <f>SUMIF(C_A01a!$C$5:$C$988,'Global Results'!$M10,C_A01a!F$5:F$988)</f>
        <v>0</v>
      </c>
      <c r="F10" s="124">
        <f>SUMIF(C_A01a!$C$5:$C$988,'Global Results'!$M10,C_A01a!G$5:G$988)</f>
        <v>82.365104808672015</v>
      </c>
      <c r="G10" s="124">
        <f>SUMIF(C_A01a!$C$5:$C$988,'Global Results'!$M10,C_A01a!H$5:H$988)</f>
        <v>222.01764201611098</v>
      </c>
      <c r="H10" s="124">
        <f>SUMIF(C_A01a!$C$5:$C$988,'Global Results'!$M10,C_A01a!I$5:I$988)</f>
        <v>306.980953164927</v>
      </c>
      <c r="I10" s="124">
        <f>SUMIF(C_A01a!$C$5:$C$988,'Global Results'!$M10,C_A01a!J$5:J$988)</f>
        <v>502.47069726103</v>
      </c>
      <c r="J10" s="124">
        <f>SUMIF(C_A01a!$C$5:$C$988,'Global Results'!$M10,C_A01a!K$5:K$988)</f>
        <v>680.56221453077694</v>
      </c>
      <c r="K10" s="124">
        <f>SUMIF(C_A01a!$C$5:$C$988,'Global Results'!$M10,C_A01a!L$5:L$988)</f>
        <v>738.737347052082</v>
      </c>
      <c r="M10" s="339" t="s">
        <v>29</v>
      </c>
      <c r="N10" s="339"/>
      <c r="O10" s="339"/>
    </row>
    <row r="11">
      <c r="B11" s="122" t="s">
        <v>30</v>
      </c>
      <c r="C11" s="123">
        <f>SUMIF(C_A01a!$C$5:$C$988,'Global Results'!$M11,C_A01a!D$5:D$988)</f>
        <v>3216.0076609582566</v>
      </c>
      <c r="D11" s="123">
        <f>SUMIF(C_A01a!$C$5:$C$988,'Global Results'!$M11,C_A01a!E$5:E$988)</f>
        <v>4274.3093473739209</v>
      </c>
      <c r="E11" s="123">
        <f>SUMIF(C_A01a!$C$5:$C$988,'Global Results'!$M11,C_A01a!F$5:F$988)</f>
        <v>4198.7786891092137</v>
      </c>
      <c r="F11" s="123">
        <f>SUMIF(C_A01a!$C$5:$C$988,'Global Results'!$M11,C_A01a!G$5:G$988)</f>
        <v>4257.2599581817631</v>
      </c>
      <c r="G11" s="123">
        <f>SUMIF(C_A01a!$C$5:$C$988,'Global Results'!$M11,C_A01a!H$5:H$988)</f>
        <v>3236.9318317678526</v>
      </c>
      <c r="H11" s="123">
        <f>SUMIF(C_A01a!$C$5:$C$988,'Global Results'!$M11,C_A01a!I$5:I$988)</f>
        <v>3243.3200495279889</v>
      </c>
      <c r="I11" s="123">
        <f>SUMIF(C_A01a!$C$5:$C$988,'Global Results'!$M11,C_A01a!J$5:J$988)</f>
        <v>2289.7922838073609</v>
      </c>
      <c r="J11" s="123">
        <f>SUMIF(C_A01a!$C$5:$C$988,'Global Results'!$M11,C_A01a!K$5:K$988)</f>
        <v>2142.4040995989649</v>
      </c>
      <c r="K11" s="123">
        <f>SUMIF(C_A01a!$C$5:$C$988,'Global Results'!$M11,C_A01a!L$5:L$988)</f>
        <v>1745.861873111744</v>
      </c>
      <c r="M11" s="338" t="s">
        <v>31</v>
      </c>
    </row>
    <row r="12" s="64" customFormat="1">
      <c r="B12" s="118" t="s">
        <v>32</v>
      </c>
      <c r="C12" s="124">
        <f>SUMIF(C_A01a!$C$5:$C$988,'Global Results'!$M12,C_A01a!D$5:D$988)</f>
        <v>0</v>
      </c>
      <c r="D12" s="124">
        <f>SUMIF(C_A01a!$C$5:$C$988,'Global Results'!$M12,C_A01a!E$5:E$988)</f>
        <v>0</v>
      </c>
      <c r="E12" s="124">
        <f>SUMIF(C_A01a!$C$5:$C$988,'Global Results'!$M12,C_A01a!F$5:F$988)</f>
        <v>0</v>
      </c>
      <c r="F12" s="124">
        <f>SUMIF(C_A01a!$C$5:$C$988,'Global Results'!$M12,C_A01a!G$5:G$988)</f>
        <v>91.196795361282</v>
      </c>
      <c r="G12" s="124">
        <f>SUMIF(C_A01a!$C$5:$C$988,'Global Results'!$M12,C_A01a!H$5:H$988)</f>
        <v>177.86215623503603</v>
      </c>
      <c r="H12" s="124">
        <f>SUMIF(C_A01a!$C$5:$C$988,'Global Results'!$M12,C_A01a!I$5:I$988)</f>
        <v>283.17555524643</v>
      </c>
      <c r="I12" s="124">
        <f>SUMIF(C_A01a!$C$5:$C$988,'Global Results'!$M12,C_A01a!J$5:J$988)</f>
        <v>388.14909014635396</v>
      </c>
      <c r="J12" s="124">
        <f>SUMIF(C_A01a!$C$5:$C$988,'Global Results'!$M12,C_A01a!K$5:K$988)</f>
        <v>493.525850169374</v>
      </c>
      <c r="K12" s="124">
        <f>SUMIF(C_A01a!$C$5:$C$988,'Global Results'!$M12,C_A01a!L$5:L$988)</f>
        <v>536.38042266010007</v>
      </c>
      <c r="M12" s="339" t="s">
        <v>33</v>
      </c>
      <c r="N12" s="339"/>
      <c r="O12" s="339"/>
    </row>
    <row r="13">
      <c r="B13" s="122" t="s">
        <v>34</v>
      </c>
      <c r="C13" s="123">
        <f>SUMIF(C_A01a!$C$5:$C$988,'Global Results'!$M13,C_A01a!D$5:D$988)</f>
        <v>20.131739999999997</v>
      </c>
      <c r="D13" s="123">
        <f>SUMIF(C_A01a!$C$5:$C$988,'Global Results'!$M13,C_A01a!E$5:E$988)</f>
        <v>39.280929991272004</v>
      </c>
      <c r="E13" s="123">
        <f>SUMIF(C_A01a!$C$5:$C$988,'Global Results'!$M13,C_A01a!F$5:F$988)</f>
        <v>54.951638637638</v>
      </c>
      <c r="F13" s="123">
        <f>SUMIF(C_A01a!$C$5:$C$988,'Global Results'!$M13,C_A01a!G$5:G$988)</f>
        <v>80.450415155628</v>
      </c>
      <c r="G13" s="123">
        <f>SUMIF(C_A01a!$C$5:$C$988,'Global Results'!$M13,C_A01a!H$5:H$988)</f>
        <v>96.126895656885992</v>
      </c>
      <c r="H13" s="123">
        <f>SUMIF(C_A01a!$C$5:$C$988,'Global Results'!$M13,C_A01a!I$5:I$988)</f>
        <v>115.77066329590699</v>
      </c>
      <c r="I13" s="123">
        <f>SUMIF(C_A01a!$C$5:$C$988,'Global Results'!$M13,C_A01a!J$5:J$988)</f>
        <v>145.308653697909</v>
      </c>
      <c r="J13" s="123">
        <f>SUMIF(C_A01a!$C$5:$C$988,'Global Results'!$M13,C_A01a!K$5:K$988)</f>
        <v>179.674495044419</v>
      </c>
      <c r="K13" s="123">
        <f>SUMIF(C_A01a!$C$5:$C$988,'Global Results'!$M13,C_A01a!L$5:L$988)</f>
        <v>243.755502315473</v>
      </c>
      <c r="M13" s="338" t="s">
        <v>35</v>
      </c>
    </row>
    <row r="14" s="64" customFormat="1">
      <c r="B14" s="118" t="s">
        <v>36</v>
      </c>
      <c r="C14" s="124">
        <f>SUMIF(C_A01a!$C$5:$C$988,'Global Results'!$M14,C_A01a!D$5:D$988)</f>
        <v>1035.742470257411</v>
      </c>
      <c r="D14" s="124">
        <f>SUMIF(C_A01a!$C$5:$C$988,'Global Results'!$M14,C_A01a!E$5:E$988)</f>
        <v>1237.2033286322828</v>
      </c>
      <c r="E14" s="124">
        <f>SUMIF(C_A01a!$C$5:$C$988,'Global Results'!$M14,C_A01a!F$5:F$988)</f>
        <v>1449.8670892847808</v>
      </c>
      <c r="F14" s="124">
        <f>SUMIF(C_A01a!$C$5:$C$988,'Global Results'!$M14,C_A01a!G$5:G$988)</f>
        <v>1359.8154810134</v>
      </c>
      <c r="G14" s="124">
        <f>SUMIF(C_A01a!$C$5:$C$988,'Global Results'!$M14,C_A01a!H$5:H$988)</f>
        <v>1441.367981177111</v>
      </c>
      <c r="H14" s="124">
        <f>SUMIF(C_A01a!$C$5:$C$988,'Global Results'!$M14,C_A01a!I$5:I$988)</f>
        <v>1550.87535377292</v>
      </c>
      <c r="I14" s="124">
        <f>SUMIF(C_A01a!$C$5:$C$988,'Global Results'!$M14,C_A01a!J$5:J$988)</f>
        <v>1792.856449650518</v>
      </c>
      <c r="J14" s="124">
        <f>SUMIF(C_A01a!$C$5:$C$988,'Global Results'!$M14,C_A01a!K$5:K$988)</f>
        <v>1759.7421585966158</v>
      </c>
      <c r="K14" s="124">
        <f>SUMIF(C_A01a!$C$5:$C$988,'Global Results'!$M14,C_A01a!L$5:L$988)</f>
        <v>2195.6047339112838</v>
      </c>
      <c r="M14" s="339" t="s">
        <v>37</v>
      </c>
      <c r="N14" s="339"/>
      <c r="O14" s="339"/>
    </row>
    <row r="15">
      <c r="B15" s="122" t="s">
        <v>38</v>
      </c>
      <c r="C15" s="123">
        <f>SUMIF(C_A01a!$C$5:$C$988,'Global Results'!$M15,C_A01a!D$5:D$988)</f>
        <v>3160.0583999999994</v>
      </c>
      <c r="D15" s="123">
        <f>SUMIF(C_A01a!$C$5:$C$988,'Global Results'!$M15,C_A01a!E$5:E$988)</f>
        <v>2833.9665961877317</v>
      </c>
      <c r="E15" s="123">
        <f>SUMIF(C_A01a!$C$5:$C$988,'Global Results'!$M15,C_A01a!F$5:F$988)</f>
        <v>2469.868075351148</v>
      </c>
      <c r="F15" s="123">
        <f>SUMIF(C_A01a!$C$5:$C$988,'Global Results'!$M15,C_A01a!G$5:G$988)</f>
        <v>1904.1980831932219</v>
      </c>
      <c r="G15" s="123">
        <f>SUMIF(C_A01a!$C$5:$C$988,'Global Results'!$M15,C_A01a!H$5:H$988)</f>
        <v>2776.13696792377</v>
      </c>
      <c r="H15" s="123">
        <f>SUMIF(C_A01a!$C$5:$C$988,'Global Results'!$M15,C_A01a!I$5:I$988)</f>
        <v>3138.5638971885446</v>
      </c>
      <c r="I15" s="123">
        <f>SUMIF(C_A01a!$C$5:$C$988,'Global Results'!$M15,C_A01a!J$5:J$988)</f>
        <v>3209.3343668075568</v>
      </c>
      <c r="J15" s="123">
        <f>SUMIF(C_A01a!$C$5:$C$988,'Global Results'!$M15,C_A01a!K$5:K$988)</f>
        <v>3332.1348287777978</v>
      </c>
      <c r="K15" s="123">
        <f>SUMIF(C_A01a!$C$5:$C$988,'Global Results'!$M15,C_A01a!L$5:L$988)</f>
        <v>3364.9236789094562</v>
      </c>
      <c r="M15" s="338" t="s">
        <v>39</v>
      </c>
    </row>
    <row r="16" s="64" customFormat="1">
      <c r="B16" s="118" t="s">
        <v>4</v>
      </c>
      <c r="C16" s="124">
        <f>SUMIF(C_A01a!$C$5:$C$988,'Global Results'!$M16,C_A01a!D$5:D$988)</f>
        <v>322.57100179314403</v>
      </c>
      <c r="D16" s="124">
        <f>SUMIF(C_A01a!$C$5:$C$988,'Global Results'!$M16,C_A01a!E$5:E$988)</f>
        <v>232.799619099055</v>
      </c>
      <c r="E16" s="124">
        <f>SUMIF(C_A01a!$C$5:$C$988,'Global Results'!$M16,C_A01a!F$5:F$988)</f>
        <v>166.969978292448</v>
      </c>
      <c r="F16" s="124">
        <f>SUMIF(C_A01a!$C$5:$C$988,'Global Results'!$M16,C_A01a!G$5:G$988)</f>
        <v>173.270946669062</v>
      </c>
      <c r="G16" s="124">
        <f>SUMIF(C_A01a!$C$5:$C$988,'Global Results'!$M16,C_A01a!H$5:H$988)</f>
        <v>133.544600566297</v>
      </c>
      <c r="H16" s="124">
        <f>SUMIF(C_A01a!$C$5:$C$988,'Global Results'!$M16,C_A01a!I$5:I$988)</f>
        <v>110.65323484742</v>
      </c>
      <c r="I16" s="124">
        <f>SUMIF(C_A01a!$C$5:$C$988,'Global Results'!$M16,C_A01a!J$5:J$988)</f>
        <v>95.064415064102</v>
      </c>
      <c r="J16" s="124">
        <f>SUMIF(C_A01a!$C$5:$C$988,'Global Results'!$M16,C_A01a!K$5:K$988)</f>
        <v>82.14866849693702</v>
      </c>
      <c r="K16" s="124">
        <f>SUMIF(C_A01a!$C$5:$C$988,'Global Results'!$M16,C_A01a!L$5:L$988)</f>
        <v>56.64222431639</v>
      </c>
      <c r="M16" s="339" t="s">
        <v>40</v>
      </c>
      <c r="N16" s="339"/>
      <c r="O16" s="339"/>
    </row>
    <row r="17">
      <c r="B17" s="122" t="s">
        <v>41</v>
      </c>
      <c r="C17" s="123">
        <f>C18+C19</f>
        <v>81.496439999999993</v>
      </c>
      <c r="D17" s="123">
        <f ref="D17:K17" t="shared" si="0">D18+D19</f>
        <v>81.098159821076</v>
      </c>
      <c r="E17" s="123">
        <f t="shared" si="0"/>
        <v>125.39978130475598</v>
      </c>
      <c r="F17" s="123">
        <f t="shared" si="0"/>
        <v>174.652809545624</v>
      </c>
      <c r="G17" s="123">
        <f t="shared" si="0"/>
        <v>279.12076088969997</v>
      </c>
      <c r="H17" s="123">
        <f t="shared" si="0"/>
        <v>308.291924437301</v>
      </c>
      <c r="I17" s="123">
        <f t="shared" si="0"/>
        <v>626.325699582423</v>
      </c>
      <c r="J17" s="123">
        <f t="shared" si="0"/>
        <v>981.35533020990192</v>
      </c>
      <c r="K17" s="123">
        <f t="shared" si="0"/>
        <v>1336.5872194737581</v>
      </c>
    </row>
    <row r="18" s="64" customFormat="1">
      <c r="B18" s="119" t="s">
        <v>42</v>
      </c>
      <c r="C18" s="124">
        <f>SUMIF(C_A01a!$C$5:$C$988,'Global Results'!$M18,C_A01a!D$5:D$988)</f>
        <v>0</v>
      </c>
      <c r="D18" s="124">
        <f>SUMIF(C_A01a!$C$5:$C$988,'Global Results'!$M18,C_A01a!E$5:E$988)</f>
        <v>5.848450498564</v>
      </c>
      <c r="E18" s="124">
        <f>SUMIF(C_A01a!$C$5:$C$988,'Global Results'!$M18,C_A01a!F$5:F$988)</f>
        <v>57.725562659735</v>
      </c>
      <c r="F18" s="124">
        <f>SUMIF(C_A01a!$C$5:$C$988,'Global Results'!$M18,C_A01a!G$5:G$988)</f>
        <v>113.07612287536301</v>
      </c>
      <c r="G18" s="124">
        <f>SUMIF(C_A01a!$C$5:$C$988,'Global Results'!$M18,C_A01a!H$5:H$988)</f>
        <v>223.64160619419698</v>
      </c>
      <c r="H18" s="124">
        <f>SUMIF(C_A01a!$C$5:$C$988,'Global Results'!$M18,C_A01a!I$5:I$988)</f>
        <v>257.453752141346</v>
      </c>
      <c r="I18" s="124">
        <f>SUMIF(C_A01a!$C$5:$C$988,'Global Results'!$M18,C_A01a!J$5:J$988)</f>
        <v>580.128509686013</v>
      </c>
      <c r="J18" s="124">
        <f>SUMIF(C_A01a!$C$5:$C$988,'Global Results'!$M18,C_A01a!K$5:K$988)</f>
        <v>939.79912271303988</v>
      </c>
      <c r="K18" s="124">
        <f>SUMIF(C_A01a!$C$5:$C$988,'Global Results'!$M18,C_A01a!L$5:L$988)</f>
        <v>1299.671994376441</v>
      </c>
      <c r="M18" s="339" t="s">
        <v>43</v>
      </c>
      <c r="N18" s="339"/>
      <c r="O18" s="339"/>
    </row>
    <row r="19">
      <c r="B19" s="125" t="s">
        <v>44</v>
      </c>
      <c r="C19" s="123">
        <f>SUMIF(C_A01a!$C$5:$C$988,'Global Results'!$M19,C_A01a!D$5:D$988)</f>
        <v>81.496439999999993</v>
      </c>
      <c r="D19" s="123">
        <f>SUMIF(C_A01a!$C$5:$C$988,'Global Results'!$M19,C_A01a!E$5:E$988)</f>
        <v>75.24970932251199</v>
      </c>
      <c r="E19" s="123">
        <f>SUMIF(C_A01a!$C$5:$C$988,'Global Results'!$M19,C_A01a!F$5:F$988)</f>
        <v>67.674218645020986</v>
      </c>
      <c r="F19" s="123">
        <f>SUMIF(C_A01a!$C$5:$C$988,'Global Results'!$M19,C_A01a!G$5:G$988)</f>
        <v>61.576686670261</v>
      </c>
      <c r="G19" s="123">
        <f>SUMIF(C_A01a!$C$5:$C$988,'Global Results'!$M19,C_A01a!H$5:H$988)</f>
        <v>55.479154695503006</v>
      </c>
      <c r="H19" s="123">
        <f>SUMIF(C_A01a!$C$5:$C$988,'Global Results'!$M19,C_A01a!I$5:I$988)</f>
        <v>50.838172295955005</v>
      </c>
      <c r="I19" s="123">
        <f>SUMIF(C_A01a!$C$5:$C$988,'Global Results'!$M19,C_A01a!J$5:J$988)</f>
        <v>46.197189896410009</v>
      </c>
      <c r="J19" s="123">
        <f>SUMIF(C_A01a!$C$5:$C$988,'Global Results'!$M19,C_A01a!K$5:K$988)</f>
        <v>41.556207496862</v>
      </c>
      <c r="K19" s="123">
        <f>SUMIF(C_A01a!$C$5:$C$988,'Global Results'!$M19,C_A01a!L$5:L$988)</f>
        <v>36.915225097317006</v>
      </c>
      <c r="M19" s="338" t="s">
        <v>45</v>
      </c>
    </row>
    <row r="20" s="64" customFormat="1">
      <c r="B20" s="118" t="s">
        <v>46</v>
      </c>
      <c r="C20" s="124">
        <f>SUMIF(C_A01a!$C$5:$C$988,'Global Results'!$M20,C_A01a!D$5:D$988)</f>
        <v>1.8126</v>
      </c>
      <c r="D20" s="124">
        <f>SUMIF(C_A01a!$C$5:$C$988,'Global Results'!$M20,C_A01a!E$5:E$988)</f>
        <v>1.733487457771</v>
      </c>
      <c r="E20" s="124">
        <f>SUMIF(C_A01a!$C$5:$C$988,'Global Results'!$M20,C_A01a!F$5:F$988)</f>
        <v>29.386974915541</v>
      </c>
      <c r="F20" s="124">
        <f>SUMIF(C_A01a!$C$5:$C$988,'Global Results'!$M20,C_A01a!G$5:G$988)</f>
        <v>29.244385462825</v>
      </c>
      <c r="G20" s="124">
        <f>SUMIF(C_A01a!$C$5:$C$988,'Global Results'!$M20,C_A01a!H$5:H$988)</f>
        <v>38.377796010109</v>
      </c>
      <c r="H20" s="124">
        <f>SUMIF(C_A01a!$C$5:$C$988,'Global Results'!$M20,C_A01a!I$5:I$988)</f>
        <v>38.271946100266</v>
      </c>
      <c r="I20" s="124">
        <f>SUMIF(C_A01a!$C$5:$C$988,'Global Results'!$M20,C_A01a!J$5:J$988)</f>
        <v>47.442096190424</v>
      </c>
      <c r="J20" s="124">
        <f>SUMIF(C_A01a!$C$5:$C$988,'Global Results'!$M20,C_A01a!K$5:K$988)</f>
        <v>47.336246280581</v>
      </c>
      <c r="K20" s="124">
        <f>SUMIF(C_A01a!$C$5:$C$988,'Global Results'!$M20,C_A01a!L$5:L$988)</f>
        <v>56.506396370737995</v>
      </c>
      <c r="M20" s="339" t="s">
        <v>47</v>
      </c>
      <c r="N20" s="339"/>
      <c r="O20" s="339"/>
    </row>
    <row r="21">
      <c r="B21" s="122" t="s">
        <v>48</v>
      </c>
      <c r="C21" s="123">
        <f>C22+C23</f>
        <v>502.38342</v>
      </c>
      <c r="D21" s="123">
        <f ref="D21:K21" t="shared" si="1">D22+D23</f>
        <v>579.538293632605</v>
      </c>
      <c r="E21" s="123">
        <f t="shared" si="1"/>
        <v>818.06824759361609</v>
      </c>
      <c r="F21" s="123">
        <f t="shared" si="1"/>
        <v>1161.2479330032929</v>
      </c>
      <c r="G21" s="123">
        <f t="shared" si="1"/>
        <v>1645.9990261993921</v>
      </c>
      <c r="H21" s="123">
        <f t="shared" si="1"/>
        <v>1783.6695186324741</v>
      </c>
      <c r="I21" s="123">
        <f t="shared" si="1"/>
        <v>2155.83698120536</v>
      </c>
      <c r="J21" s="123">
        <f t="shared" si="1"/>
        <v>2125.4533758189741</v>
      </c>
      <c r="K21" s="123">
        <f t="shared" si="1"/>
        <v>1881.739131946234</v>
      </c>
    </row>
    <row r="22" s="64" customFormat="1">
      <c r="B22" s="119" t="s">
        <v>49</v>
      </c>
      <c r="C22" s="124">
        <f>SUMIF(C_A01a!$C$5:$C$988,'Global Results'!$M22,C_A01a!D$5:D$988)</f>
        <v>502.38342</v>
      </c>
      <c r="D22" s="124">
        <f>SUMIF(C_A01a!$C$5:$C$988,'Global Results'!$M22,C_A01a!E$5:E$988)</f>
        <v>467.508484436554</v>
      </c>
      <c r="E22" s="124">
        <f>SUMIF(C_A01a!$C$5:$C$988,'Global Results'!$M22,C_A01a!F$5:F$988)</f>
        <v>420.44376887310807</v>
      </c>
      <c r="F22" s="124">
        <f>SUMIF(C_A01a!$C$5:$C$988,'Global Results'!$M22,C_A01a!G$5:G$988)</f>
        <v>382.50559601823903</v>
      </c>
      <c r="G22" s="124">
        <f>SUMIF(C_A01a!$C$5:$C$988,'Global Results'!$M22,C_A01a!H$5:H$988)</f>
        <v>344.567423163371</v>
      </c>
      <c r="H22" s="124">
        <f>SUMIF(C_A01a!$C$5:$C$988,'Global Results'!$M22,C_A01a!I$5:I$988)</f>
        <v>315.76193814811097</v>
      </c>
      <c r="I22" s="124">
        <f>SUMIF(C_A01a!$C$5:$C$988,'Global Results'!$M22,C_A01a!J$5:J$988)</f>
        <v>286.956453132851</v>
      </c>
      <c r="J22" s="124">
        <f>SUMIF(C_A01a!$C$5:$C$988,'Global Results'!$M22,C_A01a!K$5:K$988)</f>
        <v>258.15096811759395</v>
      </c>
      <c r="K22" s="124">
        <f>SUMIF(C_A01a!$C$5:$C$988,'Global Results'!$M22,C_A01a!L$5:L$988)</f>
        <v>229.34548310233302</v>
      </c>
      <c r="M22" s="339" t="s">
        <v>50</v>
      </c>
      <c r="N22" s="339"/>
      <c r="O22" s="339"/>
    </row>
    <row r="23">
      <c r="B23" s="125" t="s">
        <v>51</v>
      </c>
      <c r="C23" s="123">
        <f>SUMIF(C_A01a!$C$5:$C$988,'Global Results'!$M23,C_A01a!D$5:D$988)</f>
        <v>0</v>
      </c>
      <c r="D23" s="123">
        <f>SUMIF(C_A01a!$C$5:$C$988,'Global Results'!$M23,C_A01a!E$5:E$988)</f>
        <v>112.029809196051</v>
      </c>
      <c r="E23" s="123">
        <f>SUMIF(C_A01a!$C$5:$C$988,'Global Results'!$M23,C_A01a!F$5:F$988)</f>
        <v>397.624478720508</v>
      </c>
      <c r="F23" s="123">
        <f>SUMIF(C_A01a!$C$5:$C$988,'Global Results'!$M23,C_A01a!G$5:G$988)</f>
        <v>778.742336985054</v>
      </c>
      <c r="G23" s="123">
        <f>SUMIF(C_A01a!$C$5:$C$988,'Global Results'!$M23,C_A01a!H$5:H$988)</f>
        <v>1301.431603036021</v>
      </c>
      <c r="H23" s="123">
        <f>SUMIF(C_A01a!$C$5:$C$988,'Global Results'!$M23,C_A01a!I$5:I$988)</f>
        <v>1467.9075804843633</v>
      </c>
      <c r="I23" s="123">
        <f>SUMIF(C_A01a!$C$5:$C$988,'Global Results'!$M23,C_A01a!J$5:J$988)</f>
        <v>1868.8805280725092</v>
      </c>
      <c r="J23" s="123">
        <f>SUMIF(C_A01a!$C$5:$C$988,'Global Results'!$M23,C_A01a!K$5:K$988)</f>
        <v>1867.3024077013802</v>
      </c>
      <c r="K23" s="123">
        <f>SUMIF(C_A01a!$C$5:$C$988,'Global Results'!$M23,C_A01a!L$5:L$988)</f>
        <v>1652.393648843901</v>
      </c>
      <c r="M23" s="338" t="s">
        <v>52</v>
      </c>
    </row>
    <row r="24" ht="16" s="64" customFormat="1">
      <c r="B24" s="156" t="s">
        <v>53</v>
      </c>
      <c r="C24" s="157">
        <f ref="C24:C24" t="array">SUMIF(C_A01a!$B$5:$B$79,'Global Results'!$M24,C_A01a!C$5:C$87)</f>
        <v>0</v>
      </c>
      <c r="D24" s="157">
        <f ref="D24:D24" t="array">SUMIF(C_A01a!$B$5:$B$79,'Global Results'!$M24,C_A01a!D$5:D$87)</f>
        <v>0</v>
      </c>
      <c r="E24" s="157">
        <f ref="E24:E24" t="array">SUMIF(C_A01a!$B$5:$B$79,'Global Results'!$M24,C_A01a!E$5:E$87)</f>
        <v>0</v>
      </c>
      <c r="F24" s="157">
        <f ref="F24:F24" t="array">SUMIF(C_A01a!$B$5:$B$79,'Global Results'!$M24,C_A01a!F$5:F$87)</f>
        <v>0</v>
      </c>
      <c r="G24" s="157">
        <f ref="G24:G24" t="array">SUMIF(C_A01a!$B$5:$B$79,'Global Results'!$M24,C_A01a!G$5:G$87)</f>
        <v>0</v>
      </c>
      <c r="H24" s="157">
        <f ref="H24:H24" t="array">SUMIF(C_A01a!$B$5:$B$79,'Global Results'!$M24,C_A01a!H$5:H$87)</f>
        <v>0</v>
      </c>
      <c r="I24" s="157">
        <f ref="I24:I24" t="array">SUMIF(C_A01a!$B$5:$B$79,'Global Results'!$M24,C_A01a!I$5:I$87)</f>
        <v>0</v>
      </c>
      <c r="J24" s="157">
        <f ref="J24:J24" t="array">SUMIF(C_A01a!$B$5:$B$79,'Global Results'!$M24,C_A01a!J$5:J$87)</f>
        <v>0</v>
      </c>
      <c r="K24" s="157">
        <f ref="K24:K24" t="array">SUMIF(C_A01a!$B$5:$B$79,'Global Results'!$M24,C_A01a!K$5:K$87)</f>
        <v>0</v>
      </c>
      <c r="M24" s="339" t="s">
        <v>54</v>
      </c>
      <c r="N24" s="339"/>
      <c r="O24" s="339"/>
    </row>
    <row r="25" ht="16">
      <c r="B25" s="149" t="s">
        <v>55</v>
      </c>
      <c r="C25" s="150">
        <f>SUM(C7:C24)-C21-C17</f>
        <v>11810.981854338483</v>
      </c>
      <c r="D25" s="150">
        <f ref="D25:K25" t="shared" si="2">SUM(D7:D24)-D21-D17</f>
        <v>12648.186788840574</v>
      </c>
      <c r="E25" s="150">
        <f t="shared" si="2"/>
        <v>12500.369593812682</v>
      </c>
      <c r="F25" s="150">
        <f t="shared" si="2"/>
        <v>12212.707627697519</v>
      </c>
      <c r="G25" s="150">
        <f t="shared" si="2"/>
        <v>12878.476538226392</v>
      </c>
      <c r="H25" s="150">
        <f t="shared" si="2"/>
        <v>13295.101984301555</v>
      </c>
      <c r="I25" s="150">
        <f t="shared" si="2"/>
        <v>13519.558001356381</v>
      </c>
      <c r="J25" s="150">
        <f t="shared" si="2"/>
        <v>13702.651234223167</v>
      </c>
      <c r="K25" s="150">
        <f t="shared" si="2"/>
        <v>13850.926458045948</v>
      </c>
    </row>
    <row r="26">
      <c r="C26" s="82"/>
      <c r="D26" s="82"/>
      <c r="E26" s="82">
        <f>SUM(E7:E8,E13:E14,E17,E20:E21)</f>
        <v>2866.5467737686085</v>
      </c>
      <c r="F26" s="82"/>
      <c r="G26" s="82"/>
      <c r="H26" s="82"/>
      <c r="I26" s="82"/>
      <c r="J26" s="82"/>
      <c r="K26" s="82"/>
    </row>
    <row r="27" ht="17" s="64" customFormat="1">
      <c r="A27" s="324"/>
      <c r="B27" s="320" t="s">
        <v>56</v>
      </c>
      <c r="C27" s="68"/>
      <c r="D27" s="68"/>
      <c r="E27" s="68"/>
      <c r="F27" s="68"/>
      <c r="G27" s="68"/>
      <c r="H27" s="68"/>
      <c r="I27" s="68"/>
      <c r="J27" s="68"/>
      <c r="K27" s="68"/>
      <c r="M27" s="338"/>
      <c r="N27" s="339"/>
      <c r="O27" s="339"/>
    </row>
    <row r="28" s="64" customFormat="1">
      <c r="A28" s="63"/>
      <c r="B28" s="58"/>
      <c r="C28" s="68"/>
      <c r="D28" s="68"/>
      <c r="E28" s="68"/>
      <c r="F28" s="68"/>
      <c r="G28" s="68"/>
      <c r="H28" s="68"/>
      <c r="I28" s="68"/>
      <c r="J28" s="68"/>
      <c r="K28" s="68"/>
      <c r="M28" s="338"/>
      <c r="N28" s="339"/>
      <c r="O28" s="339"/>
    </row>
    <row r="29">
      <c r="A29" s="64"/>
      <c r="B29" s="121"/>
      <c r="C29" s="307">
        <v>2010</v>
      </c>
      <c r="D29" s="401">
        <v>2015</v>
      </c>
      <c r="E29" s="401">
        <v>2020</v>
      </c>
      <c r="F29" s="401">
        <v>2025</v>
      </c>
      <c r="G29" s="401">
        <v>2030</v>
      </c>
      <c r="H29" s="401">
        <v>2035</v>
      </c>
      <c r="I29" s="401">
        <v>2040</v>
      </c>
      <c r="J29" s="401">
        <v>2045</v>
      </c>
      <c r="K29" s="401">
        <v>2050</v>
      </c>
    </row>
    <row r="30">
      <c r="B30" s="116" t="s">
        <v>57</v>
      </c>
      <c r="C30" s="227">
        <f>(C901-C902-C903)/(C899+C900)*3600</f>
        <v>347.63707402856221</v>
      </c>
      <c r="D30" s="227">
        <f ref="D30:K30" t="shared" si="3">(D901-D902-D903)/(D899+D900)*3600</f>
        <v>335.69778118383118</v>
      </c>
      <c r="E30" s="227">
        <f t="shared" si="3"/>
        <v>281.88648528225383</v>
      </c>
      <c r="F30" s="227">
        <f t="shared" si="3"/>
        <v>240.26137377448933</v>
      </c>
      <c r="G30" s="227">
        <f t="shared" si="3"/>
        <v>186.66121058087356</v>
      </c>
      <c r="H30" s="227">
        <f t="shared" si="3"/>
        <v>150.72432034021782</v>
      </c>
      <c r="I30" s="227">
        <f t="shared" si="3"/>
        <v>111.01464109203606</v>
      </c>
      <c r="J30" s="227">
        <f t="shared" si="3"/>
        <v>72.749945844555569</v>
      </c>
      <c r="K30" s="227">
        <f t="shared" si="3"/>
        <v>13.326554607316247</v>
      </c>
      <c r="M30" s="343"/>
      <c r="N30" s="343"/>
    </row>
    <row r="31">
      <c r="B31" s="118" t="s">
        <v>58</v>
      </c>
      <c r="C31" s="141">
        <f>(C893+C896+C901-C902-C903)/(C892+C894+C899+C900)*3600</f>
        <v>343.88765246898305</v>
      </c>
      <c r="D31" s="141">
        <f ref="D31:K31" t="shared" si="4">(D893+D896+D901-D902-D903)/(D892+D894+D899+D900)*3600</f>
        <v>332.0214131354935</v>
      </c>
      <c r="E31" s="141">
        <f t="shared" si="4"/>
        <v>279.21625151805932</v>
      </c>
      <c r="F31" s="141">
        <f t="shared" si="4"/>
        <v>239.06169530138345</v>
      </c>
      <c r="G31" s="141">
        <f t="shared" si="4"/>
        <v>186.25205605503754</v>
      </c>
      <c r="H31" s="141">
        <f t="shared" si="4"/>
        <v>150.21534517550847</v>
      </c>
      <c r="I31" s="141">
        <f t="shared" si="4"/>
        <v>110.94988487507879</v>
      </c>
      <c r="J31" s="141">
        <f t="shared" si="4"/>
        <v>73.210062014119117</v>
      </c>
      <c r="K31" s="141">
        <f t="shared" si="4"/>
        <v>14.104831233725779</v>
      </c>
    </row>
    <row r="32">
      <c r="B32" s="58"/>
      <c r="C32" s="208"/>
      <c r="D32" s="208"/>
      <c r="E32" s="208"/>
      <c r="F32" s="208"/>
      <c r="G32" s="208"/>
      <c r="H32" s="208"/>
      <c r="I32" s="208"/>
      <c r="J32" s="208"/>
      <c r="K32" s="208"/>
    </row>
    <row r="33">
      <c r="A33" s="324" t="s">
        <v>59</v>
      </c>
      <c r="B33" s="319" t="s">
        <v>60</v>
      </c>
    </row>
    <row r="34">
      <c r="B34" s="74" t="s">
        <v>21</v>
      </c>
    </row>
    <row r="36">
      <c r="B36" s="121" t="str">
        <f>B6</f>
        <v>WORLD</v>
      </c>
      <c r="C36" s="307">
        <v>2010</v>
      </c>
      <c r="D36" s="401">
        <v>2015</v>
      </c>
      <c r="E36" s="401">
        <v>2020</v>
      </c>
      <c r="F36" s="401">
        <v>2025</v>
      </c>
      <c r="G36" s="401">
        <v>2030</v>
      </c>
      <c r="H36" s="401">
        <v>2035</v>
      </c>
      <c r="I36" s="401">
        <v>2040</v>
      </c>
      <c r="J36" s="401">
        <v>2045</v>
      </c>
      <c r="K36" s="401">
        <v>2050</v>
      </c>
    </row>
    <row r="37">
      <c r="B37" s="116" t="s">
        <v>61</v>
      </c>
      <c r="C37" s="123">
        <f>SUMIF(C_A01c!$C$5:$C$1000,'Global Results'!$M37,C_A01c!D$5:D$1000)</f>
        <v>185.74487078851297</v>
      </c>
      <c r="D37" s="123">
        <f>SUMIF(C_A01c!$C$5:$C$1000,'Global Results'!$M37,C_A01c!E$5:E$1000)</f>
        <v>197.292432295475</v>
      </c>
      <c r="E37" s="123">
        <f>SUMIF(C_A01c!$C$5:$C$1000,'Global Results'!$M37,C_A01c!F$5:F$1000)</f>
        <v>206.46756406164099</v>
      </c>
      <c r="F37" s="123">
        <f>SUMIF(C_A01c!$C$5:$C$1000,'Global Results'!$M37,C_A01c!G$5:G$1000)</f>
        <v>223.768944444571</v>
      </c>
      <c r="G37" s="123">
        <f>SUMIF(C_A01c!$C$5:$C$1000,'Global Results'!$M37,C_A01c!H$5:H$1000)</f>
        <v>240.05298542435898</v>
      </c>
      <c r="H37" s="123">
        <f>SUMIF(C_A01c!$C$5:$C$1000,'Global Results'!$M37,C_A01c!I$5:I$1000)</f>
        <v>261.362704410146</v>
      </c>
      <c r="I37" s="123">
        <f>SUMIF(C_A01c!$C$5:$C$1000,'Global Results'!$M37,C_A01c!J$5:J$1000)</f>
        <v>286.58602070301396</v>
      </c>
      <c r="J37" s="123">
        <f>SUMIF(C_A01c!$C$5:$C$1000,'Global Results'!$M37,C_A01c!K$5:K$1000)</f>
        <v>298.64771463179</v>
      </c>
      <c r="K37" s="123">
        <f>SUMIF(C_A01c!$C$5:$C$1000,'Global Results'!$M37,C_A01c!L$5:L$1000)</f>
        <v>312.408842529274</v>
      </c>
      <c r="M37" s="338" t="s">
        <v>62</v>
      </c>
    </row>
    <row r="38" s="64" customFormat="1">
      <c r="B38" s="118" t="s">
        <v>63</v>
      </c>
      <c r="C38" s="124">
        <f>SUMIF(C_A01c!$C$5:$C$1000,'Global Results'!$M38,C_A01c!D$5:D$1000)</f>
        <v>3022.376729904</v>
      </c>
      <c r="D38" s="124">
        <f>SUMIF(C_A01c!$C$5:$C$1000,'Global Results'!$M38,C_A01c!E$5:E$1000)</f>
        <v>3275.537647197144</v>
      </c>
      <c r="E38" s="124">
        <f>SUMIF(C_A01c!$C$5:$C$1000,'Global Results'!$M38,C_A01c!F$5:F$1000)</f>
        <v>3235.1202122436007</v>
      </c>
      <c r="F38" s="124">
        <f>SUMIF(C_A01c!$C$5:$C$1000,'Global Results'!$M38,C_A01c!G$5:G$1000)</f>
        <v>3242.8280551987768</v>
      </c>
      <c r="G38" s="124">
        <f>SUMIF(C_A01c!$C$5:$C$1000,'Global Results'!$M38,C_A01c!H$5:H$1000)</f>
        <v>3422.4260755593668</v>
      </c>
      <c r="H38" s="124">
        <f>SUMIF(C_A01c!$C$5:$C$1000,'Global Results'!$M38,C_A01c!I$5:I$1000)</f>
        <v>3544.845620837742</v>
      </c>
      <c r="I38" s="124">
        <f>SUMIF(C_A01c!$C$5:$C$1000,'Global Results'!$M38,C_A01c!J$5:J$1000)</f>
        <v>3683.837799944029</v>
      </c>
      <c r="J38" s="124">
        <f>SUMIF(C_A01c!$C$5:$C$1000,'Global Results'!$M38,C_A01c!K$5:K$1000)</f>
        <v>3535.0312091895207</v>
      </c>
      <c r="K38" s="124">
        <f>SUMIF(C_A01c!$C$5:$C$1000,'Global Results'!$M38,C_A01c!L$5:L$1000)</f>
        <v>3509.5882303448825</v>
      </c>
      <c r="M38" s="339" t="s">
        <v>64</v>
      </c>
      <c r="N38" s="339"/>
      <c r="O38" s="339"/>
    </row>
    <row r="39">
      <c r="B39" s="116" t="s">
        <v>65</v>
      </c>
      <c r="C39" s="123">
        <f>SUMIF(C_A01c!$C$5:$C$1000,'Global Results'!$M39,C_A01c!D$5:D$1000)</f>
        <v>3674.5338084546265</v>
      </c>
      <c r="D39" s="123">
        <f>SUMIF(C_A01c!$C$5:$C$1000,'Global Results'!$M39,C_A01c!E$5:E$1000)</f>
        <v>3622.8382625284189</v>
      </c>
      <c r="E39" s="123">
        <f>SUMIF(C_A01c!$C$5:$C$1000,'Global Results'!$M39,C_A01c!F$5:F$1000)</f>
        <v>3731.9993590679228</v>
      </c>
      <c r="F39" s="123">
        <f>SUMIF(C_A01c!$C$5:$C$1000,'Global Results'!$M39,C_A01c!G$5:G$1000)</f>
        <v>3604.9313083747538</v>
      </c>
      <c r="G39" s="123">
        <f>SUMIF(C_A01c!$C$5:$C$1000,'Global Results'!$M39,C_A01c!H$5:H$1000)</f>
        <v>3622.866290008461</v>
      </c>
      <c r="H39" s="123">
        <f>SUMIF(C_A01c!$C$5:$C$1000,'Global Results'!$M39,C_A01c!I$5:I$1000)</f>
        <v>3640.9806214585014</v>
      </c>
      <c r="I39" s="123">
        <f>SUMIF(C_A01c!$C$5:$C$1000,'Global Results'!$M39,C_A01c!J$5:J$1000)</f>
        <v>3659.0949529085419</v>
      </c>
      <c r="J39" s="123">
        <f>SUMIF(C_A01c!$C$5:$C$1000,'Global Results'!$M39,C_A01c!K$5:K$1000)</f>
        <v>3677.3904276730887</v>
      </c>
      <c r="K39" s="123">
        <f>SUMIF(C_A01c!$C$5:$C$1000,'Global Results'!$M39,C_A01c!L$5:L$1000)</f>
        <v>3695.6859024376276</v>
      </c>
      <c r="M39" s="338" t="s">
        <v>66</v>
      </c>
    </row>
    <row r="40" s="64" customFormat="1">
      <c r="B40" s="118" t="s">
        <v>67</v>
      </c>
      <c r="C40" s="124">
        <f>SUMIF(C_A01c!$C$5:$C$1000,'Global Results'!$M40,C_A01c!D$5:D$1000)</f>
        <v>0</v>
      </c>
      <c r="D40" s="124">
        <f>SUMIF(C_A01c!$C$5:$C$1000,'Global Results'!$M40,C_A01c!E$5:E$1000)</f>
        <v>0</v>
      </c>
      <c r="E40" s="124">
        <f>SUMIF(C_A01c!$C$5:$C$1000,'Global Results'!$M40,C_A01c!F$5:F$1000)</f>
        <v>0</v>
      </c>
      <c r="F40" s="124">
        <f>SUMIF(C_A01c!$C$5:$C$1000,'Global Results'!$M40,C_A01c!G$5:G$1000)</f>
        <v>0</v>
      </c>
      <c r="G40" s="124">
        <f>SUMIF(C_A01c!$C$5:$C$1000,'Global Results'!$M40,C_A01c!H$5:H$1000)</f>
        <v>0</v>
      </c>
      <c r="H40" s="124">
        <f>SUMIF(C_A01c!$C$5:$C$1000,'Global Results'!$M40,C_A01c!I$5:I$1000)</f>
        <v>0</v>
      </c>
      <c r="I40" s="124">
        <f>SUMIF(C_A01c!$C$5:$C$1000,'Global Results'!$M40,C_A01c!J$5:J$1000)</f>
        <v>0</v>
      </c>
      <c r="J40" s="124">
        <f>SUMIF(C_A01c!$C$5:$C$1000,'Global Results'!$M40,C_A01c!K$5:K$1000)</f>
        <v>0</v>
      </c>
      <c r="K40" s="124">
        <f>SUMIF(C_A01c!$C$5:$C$1000,'Global Results'!$M40,C_A01c!L$5:L$1000)</f>
        <v>0</v>
      </c>
      <c r="M40" s="339" t="s">
        <v>68</v>
      </c>
      <c r="N40" s="339"/>
      <c r="O40" s="339"/>
    </row>
    <row r="41">
      <c r="B41" s="116" t="s">
        <v>69</v>
      </c>
      <c r="C41" s="123">
        <f>SUMIF(C_A01c!$C$5:$C$1000,'Global Results'!$M41,C_A01c!D$5:D$1000)</f>
        <v>3058.1095606559998</v>
      </c>
      <c r="D41" s="123">
        <f>SUMIF(C_A01c!$C$5:$C$1000,'Global Results'!$M41,C_A01c!E$5:E$1000)</f>
        <v>3642.3258193973079</v>
      </c>
      <c r="E41" s="123">
        <f>SUMIF(C_A01c!$C$5:$C$1000,'Global Results'!$M41,C_A01c!F$5:F$1000)</f>
        <v>3506.0866195925255</v>
      </c>
      <c r="F41" s="123">
        <f>SUMIF(C_A01c!$C$5:$C$1000,'Global Results'!$M41,C_A01c!G$5:G$1000)</f>
        <v>3531.5342037075352</v>
      </c>
      <c r="G41" s="123">
        <f>SUMIF(C_A01c!$C$5:$C$1000,'Global Results'!$M41,C_A01c!H$5:H$1000)</f>
        <v>3788.5036812401659</v>
      </c>
      <c r="H41" s="123">
        <f>SUMIF(C_A01c!$C$5:$C$1000,'Global Results'!$M41,C_A01c!I$5:I$1000)</f>
        <v>3919.7708913597921</v>
      </c>
      <c r="I41" s="123">
        <f>SUMIF(C_A01c!$C$5:$C$1000,'Global Results'!$M41,C_A01c!J$5:J$1000)</f>
        <v>3952.5380419075677</v>
      </c>
      <c r="J41" s="123">
        <f>SUMIF(C_A01c!$C$5:$C$1000,'Global Results'!$M41,C_A01c!K$5:K$1000)</f>
        <v>4029.3360793242564</v>
      </c>
      <c r="K41" s="123">
        <f>SUMIF(C_A01c!$C$5:$C$1000,'Global Results'!$M41,C_A01c!L$5:L$1000)</f>
        <v>4055.3045822524318</v>
      </c>
      <c r="M41" s="338" t="s">
        <v>70</v>
      </c>
    </row>
    <row r="42" s="64" customFormat="1">
      <c r="B42" s="118" t="s">
        <v>71</v>
      </c>
      <c r="C42" s="124">
        <f>C43+C44+C45</f>
        <v>156.809183816627</v>
      </c>
      <c r="D42" s="124">
        <f ref="D42:K42" t="shared" si="5">D43+D44+D45</f>
        <v>192.982044099509</v>
      </c>
      <c r="E42" s="124">
        <f t="shared" si="5"/>
        <v>137.707563778384</v>
      </c>
      <c r="F42" s="124">
        <f t="shared" si="5"/>
        <v>68.084694830494</v>
      </c>
      <c r="G42" s="124">
        <f t="shared" si="5"/>
        <v>179.41225768344</v>
      </c>
      <c r="H42" s="124">
        <f t="shared" si="5"/>
        <v>279.75429063710703</v>
      </c>
      <c r="I42" s="124">
        <f t="shared" si="5"/>
        <v>297.02441310022004</v>
      </c>
      <c r="J42" s="124">
        <f t="shared" si="5"/>
        <v>540.751744232933</v>
      </c>
      <c r="K42" s="124">
        <f t="shared" si="5"/>
        <v>691.147058838928</v>
      </c>
      <c r="M42" s="339"/>
      <c r="N42" s="339"/>
      <c r="O42" s="339"/>
    </row>
    <row r="43">
      <c r="B43" s="120" t="s">
        <v>72</v>
      </c>
      <c r="C43" s="123">
        <f>SUMIF(C_A01c!$C$5:$C$1000,'Global Results'!$M43,C_A01c!D$5:D$1000)</f>
        <v>156.809183816627</v>
      </c>
      <c r="D43" s="123">
        <f>SUMIF(C_A01c!$C$5:$C$1000,'Global Results'!$M43,C_A01c!E$5:E$1000)</f>
        <v>192.982044099509</v>
      </c>
      <c r="E43" s="123">
        <f>SUMIF(C_A01c!$C$5:$C$1000,'Global Results'!$M43,C_A01c!F$5:F$1000)</f>
        <v>137.707563778384</v>
      </c>
      <c r="F43" s="123">
        <f>SUMIF(C_A01c!$C$5:$C$1000,'Global Results'!$M43,C_A01c!G$5:G$1000)</f>
        <v>68.084694830494</v>
      </c>
      <c r="G43" s="123">
        <f>SUMIF(C_A01c!$C$5:$C$1000,'Global Results'!$M43,C_A01c!H$5:H$1000)</f>
        <v>179.41225768344</v>
      </c>
      <c r="H43" s="123">
        <f>SUMIF(C_A01c!$C$5:$C$1000,'Global Results'!$M43,C_A01c!I$5:I$1000)</f>
        <v>279.75429063710703</v>
      </c>
      <c r="I43" s="123">
        <f>SUMIF(C_A01c!$C$5:$C$1000,'Global Results'!$M43,C_A01c!J$5:J$1000)</f>
        <v>297.02441310022004</v>
      </c>
      <c r="J43" s="123">
        <f>SUMIF(C_A01c!$C$5:$C$1000,'Global Results'!$M43,C_A01c!K$5:K$1000)</f>
        <v>540.751744232933</v>
      </c>
      <c r="K43" s="123">
        <f>SUMIF(C_A01c!$C$5:$C$1000,'Global Results'!$M43,C_A01c!L$5:L$1000)</f>
        <v>691.147058838928</v>
      </c>
      <c r="M43" s="338" t="s">
        <v>73</v>
      </c>
    </row>
    <row r="44" s="64" customFormat="1">
      <c r="B44" s="119" t="s">
        <v>74</v>
      </c>
      <c r="C44" s="124">
        <f>SUMIF(C_A01c!$C$5:$C$1000,'Global Results'!$M44,C_A01c!D$5:D$1000)</f>
        <v>0</v>
      </c>
      <c r="D44" s="124">
        <f>SUMIF(C_A01c!$C$5:$C$1000,'Global Results'!$M44,C_A01c!E$5:E$1000)</f>
        <v>0</v>
      </c>
      <c r="E44" s="124">
        <f>SUMIF(C_A01c!$C$5:$C$1000,'Global Results'!$M44,C_A01c!F$5:F$1000)</f>
        <v>0</v>
      </c>
      <c r="F44" s="124">
        <f>SUMIF(C_A01c!$C$5:$C$1000,'Global Results'!$M44,C_A01c!G$5:G$1000)</f>
        <v>0</v>
      </c>
      <c r="G44" s="124">
        <f>SUMIF(C_A01c!$C$5:$C$1000,'Global Results'!$M44,C_A01c!H$5:H$1000)</f>
        <v>0</v>
      </c>
      <c r="H44" s="124">
        <f>SUMIF(C_A01c!$C$5:$C$1000,'Global Results'!$M44,C_A01c!I$5:I$1000)</f>
        <v>0</v>
      </c>
      <c r="I44" s="124">
        <f>SUMIF(C_A01c!$C$5:$C$1000,'Global Results'!$M44,C_A01c!J$5:J$1000)</f>
        <v>0</v>
      </c>
      <c r="J44" s="124">
        <f>SUMIF(C_A01c!$C$5:$C$1000,'Global Results'!$M44,C_A01c!K$5:K$1000)</f>
        <v>0</v>
      </c>
      <c r="K44" s="124">
        <f>SUMIF(C_A01c!$C$5:$C$1000,'Global Results'!$M44,C_A01c!L$5:L$1000)</f>
        <v>0</v>
      </c>
      <c r="M44" s="339" t="s">
        <v>75</v>
      </c>
      <c r="N44" s="339"/>
      <c r="O44" s="339"/>
    </row>
    <row r="45">
      <c r="B45" s="120" t="s">
        <v>76</v>
      </c>
      <c r="C45" s="123">
        <f>SUMIF(C_A01c!$C$5:$C$1000,'Global Results'!$M45,C_A01c!D$5:D$1000)</f>
        <v>0</v>
      </c>
      <c r="D45" s="123">
        <f>SUMIF(C_A01c!$C$5:$C$1000,'Global Results'!$M45,C_A01c!E$5:E$1000)</f>
        <v>0</v>
      </c>
      <c r="E45" s="123">
        <f>SUMIF(C_A01c!$C$5:$C$1000,'Global Results'!$M45,C_A01c!F$5:F$1000)</f>
        <v>0</v>
      </c>
      <c r="F45" s="123">
        <f>SUMIF(C_A01c!$C$5:$C$1000,'Global Results'!$M45,C_A01c!G$5:G$1000)</f>
        <v>0</v>
      </c>
      <c r="G45" s="123">
        <f>SUMIF(C_A01c!$C$5:$C$1000,'Global Results'!$M45,C_A01c!H$5:H$1000)</f>
        <v>0</v>
      </c>
      <c r="H45" s="123">
        <f>SUMIF(C_A01c!$C$5:$C$1000,'Global Results'!$M45,C_A01c!I$5:I$1000)</f>
        <v>0</v>
      </c>
      <c r="I45" s="123">
        <f>SUMIF(C_A01c!$C$5:$C$1000,'Global Results'!$M45,C_A01c!J$5:J$1000)</f>
        <v>0</v>
      </c>
      <c r="J45" s="123">
        <f>SUMIF(C_A01c!$C$5:$C$1000,'Global Results'!$M45,C_A01c!K$5:K$1000)</f>
        <v>0</v>
      </c>
      <c r="K45" s="123">
        <f>SUMIF(C_A01c!$C$5:$C$1000,'Global Results'!$M45,C_A01c!L$5:L$1000)</f>
        <v>0</v>
      </c>
      <c r="M45" s="338" t="s">
        <v>77</v>
      </c>
    </row>
    <row r="46" ht="16" s="64" customFormat="1">
      <c r="B46" s="156" t="s">
        <v>78</v>
      </c>
      <c r="C46" s="157">
        <f>SUMIF(C_A01c!$C$5:$C$1000,'Global Results'!$M46,C_A01c!D$5:D$1000)</f>
        <v>0</v>
      </c>
      <c r="D46" s="157">
        <f>SUMIF(C_A01c!$C$5:$C$1000,'Global Results'!$M46,C_A01c!E$5:E$1000)</f>
        <v>0</v>
      </c>
      <c r="E46" s="157">
        <f>SUMIF(C_A01c!$C$5:$C$1000,'Global Results'!$M46,C_A01c!F$5:F$1000)</f>
        <v>0</v>
      </c>
      <c r="F46" s="157">
        <f>SUMIF(C_A01c!$C$5:$C$1000,'Global Results'!$M46,C_A01c!G$5:G$1000)</f>
        <v>0</v>
      </c>
      <c r="G46" s="157">
        <f>SUMIF(C_A01c!$C$5:$C$1000,'Global Results'!$M46,C_A01c!H$5:H$1000)</f>
        <v>0</v>
      </c>
      <c r="H46" s="157">
        <f>SUMIF(C_A01c!$C$5:$C$1000,'Global Results'!$M46,C_A01c!I$5:I$1000)</f>
        <v>0</v>
      </c>
      <c r="I46" s="157">
        <f>SUMIF(C_A01c!$C$5:$C$1000,'Global Results'!$M46,C_A01c!J$5:J$1000)</f>
        <v>0</v>
      </c>
      <c r="J46" s="157">
        <f>SUMIF(C_A01c!$C$5:$C$1000,'Global Results'!$M46,C_A01c!K$5:K$1000)</f>
        <v>0</v>
      </c>
      <c r="K46" s="157">
        <f>SUMIF(C_A01c!$C$5:$C$1000,'Global Results'!$M46,C_A01c!L$5:L$1000)</f>
        <v>0</v>
      </c>
      <c r="M46" s="339" t="s">
        <v>79</v>
      </c>
      <c r="N46" s="339"/>
      <c r="O46" s="339"/>
    </row>
    <row r="47" ht="16">
      <c r="B47" s="151" t="s">
        <v>55</v>
      </c>
      <c r="C47" s="152">
        <f>SUM(C37:C46)-C42</f>
        <v>10097.574153619766</v>
      </c>
      <c r="D47" s="152">
        <f ref="D47:K47" t="shared" si="6">SUM(D37:D46)-D42</f>
        <v>10930.976205517853</v>
      </c>
      <c r="E47" s="152">
        <f t="shared" si="6"/>
        <v>10817.381318744074</v>
      </c>
      <c r="F47" s="152">
        <f t="shared" si="6"/>
        <v>10671.14720655613</v>
      </c>
      <c r="G47" s="152">
        <f t="shared" si="6"/>
        <v>11253.261289915792</v>
      </c>
      <c r="H47" s="152">
        <f t="shared" si="6"/>
        <v>11646.714128703288</v>
      </c>
      <c r="I47" s="152">
        <f t="shared" si="6"/>
        <v>11879.081228563373</v>
      </c>
      <c r="J47" s="152">
        <f t="shared" si="6"/>
        <v>12081.15717505159</v>
      </c>
      <c r="K47" s="152">
        <f t="shared" si="6"/>
        <v>12264.134616403142</v>
      </c>
    </row>
    <row r="48">
      <c r="B48" s="60"/>
      <c r="C48" s="62"/>
      <c r="D48" s="62"/>
      <c r="E48" s="62"/>
      <c r="F48" s="62"/>
      <c r="G48" s="62"/>
      <c r="H48" s="62"/>
      <c r="I48" s="62"/>
      <c r="J48" s="62"/>
      <c r="K48" s="62"/>
      <c r="L48" s="60"/>
      <c r="M48" s="340"/>
    </row>
    <row r="49">
      <c r="A49" s="324" t="s">
        <v>80</v>
      </c>
      <c r="B49" s="74" t="s">
        <v>81</v>
      </c>
    </row>
    <row r="50">
      <c r="B50" s="74" t="s">
        <v>82</v>
      </c>
    </row>
    <row r="52">
      <c r="B52" s="121" t="str">
        <f>B36</f>
        <v>WORLD</v>
      </c>
      <c r="C52" s="307">
        <v>2010</v>
      </c>
      <c r="D52" s="401">
        <v>2015</v>
      </c>
      <c r="E52" s="401">
        <v>2020</v>
      </c>
      <c r="F52" s="401">
        <v>2025</v>
      </c>
      <c r="G52" s="401">
        <v>2030</v>
      </c>
      <c r="H52" s="401">
        <v>2035</v>
      </c>
      <c r="I52" s="401">
        <v>2040</v>
      </c>
      <c r="J52" s="401">
        <v>2045</v>
      </c>
      <c r="K52" s="401">
        <v>2050</v>
      </c>
    </row>
    <row r="53">
      <c r="B53" s="122" t="s">
        <v>23</v>
      </c>
      <c r="C53" s="123">
        <f>SUMIF(C_A01d!$C$5:$C$1004,'Global Results'!$M53,C_A01d!D$5:D$1004)</f>
        <v>37.572947575213</v>
      </c>
      <c r="D53" s="123">
        <f>SUMIF(C_A01d!$C$5:$C$1004,'Global Results'!$M53,C_A01d!E$5:E$1004)</f>
        <v>33.353444819164004</v>
      </c>
      <c r="E53" s="123">
        <f>SUMIF(C_A01d!$C$5:$C$1004,'Global Results'!$M53,C_A01d!F$5:F$1004)</f>
        <v>30.587108629758</v>
      </c>
      <c r="F53" s="123">
        <f>SUMIF(C_A01d!$C$5:$C$1004,'Global Results'!$M53,C_A01d!G$5:G$1004)</f>
        <v>33.852139397435</v>
      </c>
      <c r="G53" s="123">
        <f>SUMIF(C_A01d!$C$5:$C$1004,'Global Results'!$M53,C_A01d!H$5:H$1004)</f>
        <v>33.777324013314</v>
      </c>
      <c r="H53" s="123">
        <f>SUMIF(C_A01d!$C$5:$C$1004,'Global Results'!$M53,C_A01d!I$5:I$1004)</f>
        <v>31.713477750344993</v>
      </c>
      <c r="I53" s="123">
        <f>SUMIF(C_A01d!$C$5:$C$1004,'Global Results'!$M53,C_A01d!J$5:J$1004)</f>
        <v>36.439525272866007</v>
      </c>
      <c r="J53" s="123">
        <f>SUMIF(C_A01d!$C$5:$C$1004,'Global Results'!$M53,C_A01d!K$5:K$1004)</f>
        <v>36.833301507545</v>
      </c>
      <c r="K53" s="123">
        <f>SUMIF(C_A01d!$C$5:$C$1004,'Global Results'!$M53,C_A01d!L$5:L$1004)</f>
        <v>42.627751925504</v>
      </c>
      <c r="M53" s="338" t="s">
        <v>24</v>
      </c>
    </row>
    <row r="54" s="64" customFormat="1">
      <c r="B54" s="118" t="s">
        <v>25</v>
      </c>
      <c r="C54" s="124">
        <f>SUMIF(C_A01d!$C$5:$C$1004,'Global Results'!$M54,C_A01d!D$5:D$1004)</f>
        <v>0</v>
      </c>
      <c r="D54" s="124">
        <f>SUMIF(C_A01d!$C$5:$C$1004,'Global Results'!$M54,C_A01d!E$5:E$1004)</f>
        <v>0</v>
      </c>
      <c r="E54" s="124">
        <f>SUMIF(C_A01d!$C$5:$C$1004,'Global Results'!$M54,C_A01d!F$5:F$1004)</f>
        <v>0</v>
      </c>
      <c r="F54" s="124">
        <f>SUMIF(C_A01d!$C$5:$C$1004,'Global Results'!$M54,C_A01d!G$5:G$1004)</f>
        <v>1.465509331503</v>
      </c>
      <c r="G54" s="124">
        <f>SUMIF(C_A01d!$C$5:$C$1004,'Global Results'!$M54,C_A01d!H$5:H$1004)</f>
        <v>2.374503166459</v>
      </c>
      <c r="H54" s="124">
        <f>SUMIF(C_A01d!$C$5:$C$1004,'Global Results'!$M54,C_A01d!I$5:I$1004)</f>
        <v>5.851330754577</v>
      </c>
      <c r="I54" s="124">
        <f>SUMIF(C_A01d!$C$5:$C$1004,'Global Results'!$M54,C_A01d!J$5:J$1004)</f>
        <v>6.4063044542259995</v>
      </c>
      <c r="J54" s="124">
        <f>SUMIF(C_A01d!$C$5:$C$1004,'Global Results'!$M54,C_A01d!K$5:K$1004)</f>
        <v>9.8633518214280009</v>
      </c>
      <c r="K54" s="124">
        <f>SUMIF(C_A01d!$C$5:$C$1004,'Global Results'!$M54,C_A01d!L$5:L$1004)</f>
        <v>27.396186633697003</v>
      </c>
      <c r="M54" s="339" t="s">
        <v>26</v>
      </c>
      <c r="N54" s="339"/>
      <c r="O54" s="339"/>
    </row>
    <row r="55">
      <c r="B55" s="122" t="s">
        <v>9</v>
      </c>
      <c r="C55" s="123">
        <f>SUMIF(C_A01d!$C$5:$C$1004,'Global Results'!$M55,C_A01d!D$5:D$1004)</f>
        <v>146.342579806284</v>
      </c>
      <c r="D55" s="123">
        <f>SUMIF(C_A01d!$C$5:$C$1004,'Global Results'!$M55,C_A01d!E$5:E$1004)</f>
        <v>144.094566955599</v>
      </c>
      <c r="E55" s="123">
        <f>SUMIF(C_A01d!$C$5:$C$1004,'Global Results'!$M55,C_A01d!F$5:F$1004)</f>
        <v>175.74986161599003</v>
      </c>
      <c r="F55" s="123">
        <f>SUMIF(C_A01d!$C$5:$C$1004,'Global Results'!$M55,C_A01d!G$5:G$1004)</f>
        <v>162.734144163446</v>
      </c>
      <c r="G55" s="123">
        <f>SUMIF(C_A01d!$C$5:$C$1004,'Global Results'!$M55,C_A01d!H$5:H$1004)</f>
        <v>147.436972666827</v>
      </c>
      <c r="H55" s="123">
        <f>SUMIF(C_A01d!$C$5:$C$1004,'Global Results'!$M55,C_A01d!I$5:I$1004)</f>
        <v>134.73632980118302</v>
      </c>
      <c r="I55" s="123">
        <f>SUMIF(C_A01d!$C$5:$C$1004,'Global Results'!$M55,C_A01d!J$5:J$1004)</f>
        <v>121.01447069909402</v>
      </c>
      <c r="J55" s="123">
        <f>SUMIF(C_A01d!$C$5:$C$1004,'Global Results'!$M55,C_A01d!K$5:K$1004)</f>
        <v>77.223347495933</v>
      </c>
      <c r="K55" s="123">
        <f>SUMIF(C_A01d!$C$5:$C$1004,'Global Results'!$M55,C_A01d!L$5:L$1004)</f>
        <v>37.468553444507</v>
      </c>
      <c r="M55" s="338" t="s">
        <v>27</v>
      </c>
    </row>
    <row r="56" s="64" customFormat="1">
      <c r="B56" s="118" t="s">
        <v>28</v>
      </c>
      <c r="C56" s="124">
        <f>SUMIF(C_A01d!$C$5:$C$1004,'Global Results'!$M56,C_A01d!D$5:D$1004)</f>
        <v>0</v>
      </c>
      <c r="D56" s="124">
        <f>SUMIF(C_A01d!$C$5:$C$1004,'Global Results'!$M56,C_A01d!E$5:E$1004)</f>
        <v>0</v>
      </c>
      <c r="E56" s="124">
        <f>SUMIF(C_A01d!$C$5:$C$1004,'Global Results'!$M56,C_A01d!F$5:F$1004)</f>
        <v>0</v>
      </c>
      <c r="F56" s="124">
        <f>SUMIF(C_A01d!$C$5:$C$1004,'Global Results'!$M56,C_A01d!G$5:G$1004)</f>
        <v>2.901978155783</v>
      </c>
      <c r="G56" s="124">
        <f>SUMIF(C_A01d!$C$5:$C$1004,'Global Results'!$M56,C_A01d!H$5:H$1004)</f>
        <v>7.8223702722839992</v>
      </c>
      <c r="H56" s="124">
        <f>SUMIF(C_A01d!$C$5:$C$1004,'Global Results'!$M56,C_A01d!I$5:I$1004)</f>
        <v>10.815891297597998</v>
      </c>
      <c r="I56" s="124">
        <f>SUMIF(C_A01d!$C$5:$C$1004,'Global Results'!$M56,C_A01d!J$5:J$1004)</f>
        <v>17.703601431205</v>
      </c>
      <c r="J56" s="124">
        <f>SUMIF(C_A01d!$C$5:$C$1004,'Global Results'!$M56,C_A01d!K$5:K$1004)</f>
        <v>23.978318060869</v>
      </c>
      <c r="K56" s="124">
        <f>SUMIF(C_A01d!$C$5:$C$1004,'Global Results'!$M56,C_A01d!L$5:L$1004)</f>
        <v>29.506639276277</v>
      </c>
      <c r="M56" s="339" t="s">
        <v>29</v>
      </c>
      <c r="N56" s="339"/>
      <c r="O56" s="339"/>
    </row>
    <row r="57">
      <c r="B57" s="122" t="s">
        <v>30</v>
      </c>
      <c r="C57" s="123">
        <f>SUMIF(C_A01d!$C$5:$C$1004,'Global Results'!$M57,C_A01d!D$5:D$1004)</f>
        <v>162.576672999337</v>
      </c>
      <c r="D57" s="123">
        <f>SUMIF(C_A01d!$C$5:$C$1004,'Global Results'!$M57,C_A01d!E$5:E$1004)</f>
        <v>188.47760099350702</v>
      </c>
      <c r="E57" s="123">
        <f>SUMIF(C_A01d!$C$5:$C$1004,'Global Results'!$M57,C_A01d!F$5:F$1004)</f>
        <v>186.938300467754</v>
      </c>
      <c r="F57" s="123">
        <f>SUMIF(C_A01d!$C$5:$C$1004,'Global Results'!$M57,C_A01d!G$5:G$1004)</f>
        <v>175.71242315807999</v>
      </c>
      <c r="G57" s="123">
        <f>SUMIF(C_A01d!$C$5:$C$1004,'Global Results'!$M57,C_A01d!H$5:H$1004)</f>
        <v>161.11425508245398</v>
      </c>
      <c r="H57" s="123">
        <f>SUMIF(C_A01d!$C$5:$C$1004,'Global Results'!$M57,C_A01d!I$5:I$1004)</f>
        <v>152.126777123636</v>
      </c>
      <c r="I57" s="123">
        <f>SUMIF(C_A01d!$C$5:$C$1004,'Global Results'!$M57,C_A01d!J$5:J$1004)</f>
        <v>123.181928251179</v>
      </c>
      <c r="J57" s="123">
        <f>SUMIF(C_A01d!$C$5:$C$1004,'Global Results'!$M57,C_A01d!K$5:K$1004)</f>
        <v>103.79341511986</v>
      </c>
      <c r="K57" s="123">
        <f>SUMIF(C_A01d!$C$5:$C$1004,'Global Results'!$M57,C_A01d!L$5:L$1004)</f>
        <v>86.744670487973011</v>
      </c>
      <c r="M57" s="338" t="s">
        <v>31</v>
      </c>
    </row>
    <row r="58" s="64" customFormat="1">
      <c r="B58" s="118" t="s">
        <v>32</v>
      </c>
      <c r="C58" s="124">
        <f>SUMIF(C_A01d!$C$5:$C$1004,'Global Results'!$M58,C_A01d!D$5:D$1004)</f>
        <v>0</v>
      </c>
      <c r="D58" s="124">
        <f>SUMIF(C_A01d!$C$5:$C$1004,'Global Results'!$M58,C_A01d!E$5:E$1004)</f>
        <v>0</v>
      </c>
      <c r="E58" s="124">
        <f>SUMIF(C_A01d!$C$5:$C$1004,'Global Results'!$M58,C_A01d!F$5:F$1004)</f>
        <v>0</v>
      </c>
      <c r="F58" s="124">
        <f>SUMIF(C_A01d!$C$5:$C$1004,'Global Results'!$M58,C_A01d!G$5:G$1004)</f>
        <v>3.213146011658</v>
      </c>
      <c r="G58" s="124">
        <f>SUMIF(C_A01d!$C$5:$C$1004,'Global Results'!$M58,C_A01d!H$5:H$1004)</f>
        <v>6.2666355288860007</v>
      </c>
      <c r="H58" s="124">
        <f>SUMIF(C_A01d!$C$5:$C$1004,'Global Results'!$M58,C_A01d!I$5:I$1004)</f>
        <v>9.977153279724</v>
      </c>
      <c r="I58" s="124">
        <f>SUMIF(C_A01d!$C$5:$C$1004,'Global Results'!$M58,C_A01d!J$5:J$1004)</f>
        <v>13.675696563587</v>
      </c>
      <c r="J58" s="124">
        <f>SUMIF(C_A01d!$C$5:$C$1004,'Global Results'!$M58,C_A01d!K$5:K$1004)</f>
        <v>17.388446719423</v>
      </c>
      <c r="K58" s="124">
        <f>SUMIF(C_A01d!$C$5:$C$1004,'Global Results'!$M58,C_A01d!L$5:L$1004)</f>
        <v>18.898346251905</v>
      </c>
      <c r="M58" s="339" t="s">
        <v>33</v>
      </c>
      <c r="N58" s="339"/>
      <c r="O58" s="339"/>
    </row>
    <row r="59">
      <c r="B59" s="122" t="s">
        <v>34</v>
      </c>
      <c r="C59" s="123">
        <f>SUMIF(C_A01d!$C$5:$C$1004,'Global Results'!$M59,C_A01d!D$5:D$1004)</f>
        <v>3.197488584475</v>
      </c>
      <c r="D59" s="123">
        <f>SUMIF(C_A01d!$C$5:$C$1004,'Global Results'!$M59,C_A01d!E$5:E$1004)</f>
        <v>3.6458689065770007</v>
      </c>
      <c r="E59" s="123">
        <f>SUMIF(C_A01d!$C$5:$C$1004,'Global Results'!$M59,C_A01d!F$5:F$1004)</f>
        <v>4.259393055682</v>
      </c>
      <c r="F59" s="123">
        <f>SUMIF(C_A01d!$C$5:$C$1004,'Global Results'!$M59,C_A01d!G$5:G$1004)</f>
        <v>5.011187036683</v>
      </c>
      <c r="G59" s="123">
        <f>SUMIF(C_A01d!$C$5:$C$1004,'Global Results'!$M59,C_A01d!H$5:H$1004)</f>
        <v>5.350057669304</v>
      </c>
      <c r="H59" s="123">
        <f>SUMIF(C_A01d!$C$5:$C$1004,'Global Results'!$M59,C_A01d!I$5:I$1004)</f>
        <v>5.8179609668789993</v>
      </c>
      <c r="I59" s="123">
        <f>SUMIF(C_A01d!$C$5:$C$1004,'Global Results'!$M59,C_A01d!J$5:J$1004)</f>
        <v>6.7317961161770006</v>
      </c>
      <c r="J59" s="123">
        <f>SUMIF(C_A01d!$C$5:$C$1004,'Global Results'!$M59,C_A01d!K$5:K$1004)</f>
        <v>7.7111114323480008</v>
      </c>
      <c r="K59" s="123">
        <f>SUMIF(C_A01d!$C$5:$C$1004,'Global Results'!$M59,C_A01d!L$5:L$1004)</f>
        <v>9.774508242006</v>
      </c>
      <c r="M59" s="338" t="s">
        <v>35</v>
      </c>
    </row>
    <row r="60" s="64" customFormat="1">
      <c r="B60" s="118" t="s">
        <v>36</v>
      </c>
      <c r="C60" s="124">
        <f>SUMIF(C_A01d!$C$5:$C$1004,'Global Results'!$M60,C_A01d!D$5:D$1004)</f>
        <v>78.162789389403</v>
      </c>
      <c r="D60" s="124">
        <f>SUMIF(C_A01d!$C$5:$C$1004,'Global Results'!$M60,C_A01d!E$5:E$1004)</f>
        <v>97.824847319301</v>
      </c>
      <c r="E60" s="124">
        <f>SUMIF(C_A01d!$C$5:$C$1004,'Global Results'!$M60,C_A01d!F$5:F$1004)</f>
        <v>110.471898482225</v>
      </c>
      <c r="F60" s="124">
        <f>SUMIF(C_A01d!$C$5:$C$1004,'Global Results'!$M60,C_A01d!G$5:G$1004)</f>
        <v>118.33682567170202</v>
      </c>
      <c r="G60" s="124">
        <f>SUMIF(C_A01d!$C$5:$C$1004,'Global Results'!$M60,C_A01d!H$5:H$1004)</f>
        <v>125.64485586882</v>
      </c>
      <c r="H60" s="124">
        <f>SUMIF(C_A01d!$C$5:$C$1004,'Global Results'!$M60,C_A01d!I$5:I$1004)</f>
        <v>135.14350336244198</v>
      </c>
      <c r="I60" s="124">
        <f>SUMIF(C_A01d!$C$5:$C$1004,'Global Results'!$M60,C_A01d!J$5:J$1004)</f>
        <v>144.505787986835</v>
      </c>
      <c r="J60" s="124">
        <f>SUMIF(C_A01d!$C$5:$C$1004,'Global Results'!$M60,C_A01d!K$5:K$1004)</f>
        <v>154.56765385611197</v>
      </c>
      <c r="K60" s="124">
        <f>SUMIF(C_A01d!$C$5:$C$1004,'Global Results'!$M60,C_A01d!L$5:L$1004)</f>
        <v>177.163215811461</v>
      </c>
      <c r="M60" s="339" t="s">
        <v>37</v>
      </c>
      <c r="N60" s="339"/>
      <c r="O60" s="339"/>
    </row>
    <row r="61">
      <c r="B61" s="122" t="s">
        <v>38</v>
      </c>
      <c r="C61" s="123">
        <f>SUMIF(C_A01d!$C$5:$C$1004,'Global Results'!$M61,C_A01d!D$5:D$1004)</f>
        <v>132.791524698519</v>
      </c>
      <c r="D61" s="123">
        <f>SUMIF(C_A01d!$C$5:$C$1004,'Global Results'!$M61,C_A01d!E$5:E$1004)</f>
        <v>119.197578721594</v>
      </c>
      <c r="E61" s="123">
        <f>SUMIF(C_A01d!$C$5:$C$1004,'Global Results'!$M61,C_A01d!F$5:F$1004)</f>
        <v>111.599541528164</v>
      </c>
      <c r="F61" s="123">
        <f>SUMIF(C_A01d!$C$5:$C$1004,'Global Results'!$M61,C_A01d!G$5:G$1004)</f>
        <v>76.747938051726</v>
      </c>
      <c r="G61" s="123">
        <f>SUMIF(C_A01d!$C$5:$C$1004,'Global Results'!$M61,C_A01d!H$5:H$1004)</f>
        <v>106.687413833201</v>
      </c>
      <c r="H61" s="123">
        <f>SUMIF(C_A01d!$C$5:$C$1004,'Global Results'!$M61,C_A01d!I$5:I$1004)</f>
        <v>118.91941416173799</v>
      </c>
      <c r="I61" s="123">
        <f>SUMIF(C_A01d!$C$5:$C$1004,'Global Results'!$M61,C_A01d!J$5:J$1004)</f>
        <v>119.86647690616499</v>
      </c>
      <c r="J61" s="123">
        <f>SUMIF(C_A01d!$C$5:$C$1004,'Global Results'!$M61,C_A01d!K$5:K$1004)</f>
        <v>124.30741444988399</v>
      </c>
      <c r="K61" s="123">
        <f>SUMIF(C_A01d!$C$5:$C$1004,'Global Results'!$M61,C_A01d!L$5:L$1004)</f>
        <v>125.53062341113299</v>
      </c>
      <c r="M61" s="338" t="s">
        <v>39</v>
      </c>
    </row>
    <row r="62" s="64" customFormat="1">
      <c r="B62" s="118" t="s">
        <v>4</v>
      </c>
      <c r="C62" s="124">
        <f>SUMIF(C_A01d!$C$5:$C$1004,'Global Results'!$M62,C_A01d!D$5:D$1004)</f>
        <v>47.076738579279</v>
      </c>
      <c r="D62" s="124">
        <f>SUMIF(C_A01d!$C$5:$C$1004,'Global Results'!$M62,C_A01d!E$5:E$1004)</f>
        <v>38.811915868105004</v>
      </c>
      <c r="E62" s="124">
        <f>SUMIF(C_A01d!$C$5:$C$1004,'Global Results'!$M62,C_A01d!F$5:F$1004)</f>
        <v>30.072598714397</v>
      </c>
      <c r="F62" s="124">
        <f>SUMIF(C_A01d!$C$5:$C$1004,'Global Results'!$M62,C_A01d!G$5:G$1004)</f>
        <v>24.743437652003</v>
      </c>
      <c r="G62" s="124">
        <f>SUMIF(C_A01d!$C$5:$C$1004,'Global Results'!$M62,C_A01d!H$5:H$1004)</f>
        <v>19.696136091358003</v>
      </c>
      <c r="H62" s="124">
        <f>SUMIF(C_A01d!$C$5:$C$1004,'Global Results'!$M62,C_A01d!I$5:I$1004)</f>
        <v>16.839402081318003</v>
      </c>
      <c r="I62" s="124">
        <f>SUMIF(C_A01d!$C$5:$C$1004,'Global Results'!$M62,C_A01d!J$5:J$1004)</f>
        <v>13.755578759266001</v>
      </c>
      <c r="J62" s="124">
        <f>SUMIF(C_A01d!$C$5:$C$1004,'Global Results'!$M62,C_A01d!K$5:K$1004)</f>
        <v>10.444666125193999</v>
      </c>
      <c r="K62" s="124">
        <f>SUMIF(C_A01d!$C$5:$C$1004,'Global Results'!$M62,C_A01d!L$5:L$1004)</f>
        <v>7.5685100290350009</v>
      </c>
      <c r="M62" s="339" t="s">
        <v>40</v>
      </c>
      <c r="N62" s="339"/>
      <c r="O62" s="339"/>
    </row>
    <row r="63">
      <c r="B63" s="122" t="s">
        <v>41</v>
      </c>
      <c r="C63" s="123">
        <f>C64+C65</f>
        <v>13.131849315068001</v>
      </c>
      <c r="D63" s="123">
        <f ref="D63:K63" t="shared" si="7">D64+D65</f>
        <v>13.120327924295001</v>
      </c>
      <c r="E63" s="123">
        <f t="shared" si="7"/>
        <v>22.470957185299</v>
      </c>
      <c r="F63" s="123">
        <f t="shared" si="7"/>
        <v>32.762408624304</v>
      </c>
      <c r="G63" s="123">
        <f t="shared" si="7"/>
        <v>54.284480499503</v>
      </c>
      <c r="H63" s="123">
        <f t="shared" si="7"/>
        <v>60.42598992439099</v>
      </c>
      <c r="I63" s="123">
        <f t="shared" si="7"/>
        <v>125.32165794866398</v>
      </c>
      <c r="J63" s="123">
        <f t="shared" si="7"/>
        <v>197.742219376446</v>
      </c>
      <c r="K63" s="123">
        <f t="shared" si="7"/>
        <v>270.203919863152</v>
      </c>
    </row>
    <row r="64" s="64" customFormat="1">
      <c r="B64" s="119" t="s">
        <v>42</v>
      </c>
      <c r="C64" s="124">
        <f>SUMIF(C_A01d!$C$5:$C$1004,'Global Results'!$M64,C_A01d!D$5:D$1004)</f>
        <v>0</v>
      </c>
      <c r="D64" s="124">
        <f>SUMIF(C_A01d!$C$5:$C$1004,'Global Results'!$M64,C_A01d!E$5:E$1004)</f>
        <v>1.189564777016</v>
      </c>
      <c r="E64" s="124">
        <f>SUMIF(C_A01d!$C$5:$C$1004,'Global Results'!$M64,C_A01d!F$5:F$1004)</f>
        <v>11.741280205811</v>
      </c>
      <c r="F64" s="124">
        <f>SUMIF(C_A01d!$C$5:$C$1004,'Global Results'!$M64,C_A01d!G$5:G$1004)</f>
        <v>22.999488997488</v>
      </c>
      <c r="G64" s="124">
        <f>SUMIF(C_A01d!$C$5:$C$1004,'Global Results'!$M64,C_A01d!H$5:H$1004)</f>
        <v>45.488318225356</v>
      </c>
      <c r="H64" s="124">
        <f>SUMIF(C_A01d!$C$5:$C$1004,'Global Results'!$M64,C_A01d!I$5:I$1004)</f>
        <v>52.365650582692993</v>
      </c>
      <c r="I64" s="124">
        <f>SUMIF(C_A01d!$C$5:$C$1004,'Global Results'!$M64,C_A01d!J$5:J$1004)</f>
        <v>117.99714153941598</v>
      </c>
      <c r="J64" s="124">
        <f>SUMIF(C_A01d!$C$5:$C$1004,'Global Results'!$M64,C_A01d!K$5:K$1004)</f>
        <v>191.153525899646</v>
      </c>
      <c r="K64" s="124">
        <f>SUMIF(C_A01d!$C$5:$C$1004,'Global Results'!$M64,C_A01d!L$5:L$1004)</f>
        <v>264.351049318803</v>
      </c>
      <c r="M64" s="339" t="s">
        <v>43</v>
      </c>
      <c r="N64" s="339"/>
      <c r="O64" s="339"/>
    </row>
    <row r="65">
      <c r="B65" s="125" t="s">
        <v>44</v>
      </c>
      <c r="C65" s="123">
        <f>SUMIF(C_A01d!$C$5:$C$1004,'Global Results'!$M65,C_A01d!D$5:D$1004)</f>
        <v>13.131849315068001</v>
      </c>
      <c r="D65" s="123">
        <f>SUMIF(C_A01d!$C$5:$C$1004,'Global Results'!$M65,C_A01d!E$5:E$1004)</f>
        <v>11.930763147279</v>
      </c>
      <c r="E65" s="123">
        <f>SUMIF(C_A01d!$C$5:$C$1004,'Global Results'!$M65,C_A01d!F$5:F$1004)</f>
        <v>10.729676979488001</v>
      </c>
      <c r="F65" s="123">
        <f>SUMIF(C_A01d!$C$5:$C$1004,'Global Results'!$M65,C_A01d!G$5:G$1004)</f>
        <v>9.762919626816</v>
      </c>
      <c r="G65" s="123">
        <f>SUMIF(C_A01d!$C$5:$C$1004,'Global Results'!$M65,C_A01d!H$5:H$1004)</f>
        <v>8.7961622741470009</v>
      </c>
      <c r="H65" s="123">
        <f>SUMIF(C_A01d!$C$5:$C$1004,'Global Results'!$M65,C_A01d!I$5:I$1004)</f>
        <v>8.060339341698</v>
      </c>
      <c r="I65" s="123">
        <f>SUMIF(C_A01d!$C$5:$C$1004,'Global Results'!$M65,C_A01d!J$5:J$1004)</f>
        <v>7.324516409248</v>
      </c>
      <c r="J65" s="123">
        <f>SUMIF(C_A01d!$C$5:$C$1004,'Global Results'!$M65,C_A01d!K$5:K$1004)</f>
        <v>6.5886934768000005</v>
      </c>
      <c r="K65" s="123">
        <f>SUMIF(C_A01d!$C$5:$C$1004,'Global Results'!$M65,C_A01d!L$5:L$1004)</f>
        <v>5.852870544349</v>
      </c>
      <c r="M65" s="338" t="s">
        <v>45</v>
      </c>
    </row>
    <row r="66" s="64" customFormat="1">
      <c r="B66" s="118" t="s">
        <v>46</v>
      </c>
      <c r="C66" s="124">
        <f>SUMIF(C_A01d!$C$5:$C$1004,'Global Results'!$M66,C_A01d!D$5:D$1004)</f>
        <v>0.302511415525</v>
      </c>
      <c r="D66" s="124">
        <f>SUMIF(C_A01d!$C$5:$C$1004,'Global Results'!$M66,C_A01d!E$5:E$1004)</f>
        <v>0.274842633462</v>
      </c>
      <c r="E66" s="124">
        <f>SUMIF(C_A01d!$C$5:$C$1004,'Global Results'!$M66,C_A01d!F$5:F$1004)</f>
        <v>0.247173851399</v>
      </c>
      <c r="F66" s="124">
        <f>SUMIF(C_A01d!$C$5:$C$1004,'Global Results'!$M66,C_A01d!G$5:G$1004)</f>
        <v>0.224566441975</v>
      </c>
      <c r="G66" s="124">
        <f>SUMIF(C_A01d!$C$5:$C$1004,'Global Results'!$M66,C_A01d!H$5:H$1004)</f>
        <v>0.201959032551</v>
      </c>
      <c r="H66" s="124">
        <f>SUMIF(C_A01d!$C$5:$C$1004,'Global Results'!$M66,C_A01d!I$5:I$1004)</f>
        <v>0.185176639438</v>
      </c>
      <c r="I66" s="124">
        <f>SUMIF(C_A01d!$C$5:$C$1004,'Global Results'!$M66,C_A01d!J$5:J$1004)</f>
        <v>0.168394246325</v>
      </c>
      <c r="J66" s="124">
        <f>SUMIF(C_A01d!$C$5:$C$1004,'Global Results'!$M66,C_A01d!K$5:K$1004)</f>
        <v>0.151611853212</v>
      </c>
      <c r="K66" s="124">
        <f>SUMIF(C_A01d!$C$5:$C$1004,'Global Results'!$M66,C_A01d!L$5:L$1004)</f>
        <v>0.134829460099</v>
      </c>
      <c r="M66" s="339" t="s">
        <v>47</v>
      </c>
      <c r="N66" s="339"/>
      <c r="O66" s="339"/>
    </row>
    <row r="67">
      <c r="B67" s="122" t="s">
        <v>48</v>
      </c>
      <c r="C67" s="123">
        <f>C68+C69</f>
        <v>81.585045662101</v>
      </c>
      <c r="D67" s="123">
        <f ref="D67:K67" t="shared" si="8">D68+D69</f>
        <v>92.921336581301</v>
      </c>
      <c r="E67" s="123">
        <f t="shared" si="8"/>
        <v>134.135179799683</v>
      </c>
      <c r="F67" s="123">
        <f t="shared" si="8"/>
        <v>191.51962004357202</v>
      </c>
      <c r="G67" s="123">
        <f t="shared" si="8"/>
        <v>273.066741806247</v>
      </c>
      <c r="H67" s="123">
        <f t="shared" si="8"/>
        <v>296.84555155377706</v>
      </c>
      <c r="I67" s="123">
        <f t="shared" si="8"/>
        <v>359.893689459592</v>
      </c>
      <c r="J67" s="123">
        <f t="shared" si="8"/>
        <v>354.706859087853</v>
      </c>
      <c r="K67" s="123">
        <f t="shared" si="8"/>
        <v>314.762576966724</v>
      </c>
    </row>
    <row r="68" s="64" customFormat="1">
      <c r="B68" s="119" t="s">
        <v>49</v>
      </c>
      <c r="C68" s="124">
        <f>SUMIF(C_A01d!$C$5:$C$1004,'Global Results'!$M68,C_A01d!D$5:D$1004)</f>
        <v>81.585045662101</v>
      </c>
      <c r="D68" s="124">
        <f>SUMIF(C_A01d!$C$5:$C$1004,'Global Results'!$M68,C_A01d!E$5:E$1004)</f>
        <v>74.122983960642</v>
      </c>
      <c r="E68" s="124">
        <f>SUMIF(C_A01d!$C$5:$C$1004,'Global Results'!$M68,C_A01d!F$5:F$1004)</f>
        <v>66.66092225918301</v>
      </c>
      <c r="F68" s="124">
        <f>SUMIF(C_A01d!$C$5:$C$1004,'Global Results'!$M68,C_A01d!G$5:G$1004)</f>
        <v>60.645864411821</v>
      </c>
      <c r="G68" s="124">
        <f>SUMIF(C_A01d!$C$5:$C$1004,'Global Results'!$M68,C_A01d!H$5:H$1004)</f>
        <v>54.630806564463008</v>
      </c>
      <c r="H68" s="124">
        <f>SUMIF(C_A01d!$C$5:$C$1004,'Global Results'!$M68,C_A01d!I$5:I$1004)</f>
        <v>50.063726875334</v>
      </c>
      <c r="I68" s="124">
        <f>SUMIF(C_A01d!$C$5:$C$1004,'Global Results'!$M68,C_A01d!J$5:J$1004)</f>
        <v>45.496647186208</v>
      </c>
      <c r="J68" s="124">
        <f>SUMIF(C_A01d!$C$5:$C$1004,'Global Results'!$M68,C_A01d!K$5:K$1004)</f>
        <v>40.929567497083</v>
      </c>
      <c r="K68" s="124">
        <f>SUMIF(C_A01d!$C$5:$C$1004,'Global Results'!$M68,C_A01d!L$5:L$1004)</f>
        <v>36.362487807957</v>
      </c>
      <c r="M68" s="339" t="s">
        <v>50</v>
      </c>
      <c r="N68" s="339"/>
      <c r="O68" s="339"/>
    </row>
    <row r="69">
      <c r="B69" s="125" t="s">
        <v>51</v>
      </c>
      <c r="C69" s="123">
        <f>SUMIF(C_A01d!$C$5:$C$1004,'Global Results'!$M69,C_A01d!D$5:D$1004)</f>
        <v>0</v>
      </c>
      <c r="D69" s="123">
        <f>SUMIF(C_A01d!$C$5:$C$1004,'Global Results'!$M69,C_A01d!E$5:E$1004)</f>
        <v>18.798352620659003</v>
      </c>
      <c r="E69" s="123">
        <f>SUMIF(C_A01d!$C$5:$C$1004,'Global Results'!$M69,C_A01d!F$5:F$1004)</f>
        <v>67.474257540499991</v>
      </c>
      <c r="F69" s="123">
        <f>SUMIF(C_A01d!$C$5:$C$1004,'Global Results'!$M69,C_A01d!G$5:G$1004)</f>
        <v>130.873755631751</v>
      </c>
      <c r="G69" s="123">
        <f>SUMIF(C_A01d!$C$5:$C$1004,'Global Results'!$M69,C_A01d!H$5:H$1004)</f>
        <v>218.435935241784</v>
      </c>
      <c r="H69" s="123">
        <f>SUMIF(C_A01d!$C$5:$C$1004,'Global Results'!$M69,C_A01d!I$5:I$1004)</f>
        <v>246.78182467844306</v>
      </c>
      <c r="I69" s="123">
        <f>SUMIF(C_A01d!$C$5:$C$1004,'Global Results'!$M69,C_A01d!J$5:J$1004)</f>
        <v>314.397042273384</v>
      </c>
      <c r="J69" s="123">
        <f>SUMIF(C_A01d!$C$5:$C$1004,'Global Results'!$M69,C_A01d!K$5:K$1004)</f>
        <v>313.77729159077</v>
      </c>
      <c r="K69" s="123">
        <f>SUMIF(C_A01d!$C$5:$C$1004,'Global Results'!$M69,C_A01d!L$5:L$1004)</f>
        <v>278.400089158767</v>
      </c>
      <c r="M69" s="338" t="s">
        <v>52</v>
      </c>
    </row>
    <row r="70" ht="16" s="64" customFormat="1">
      <c r="B70" s="156" t="s">
        <v>53</v>
      </c>
      <c r="C70" s="157">
        <f>SUMIF(C_A01d!$B$5:$B$91,'Global Results'!$M70,C_A01d!C$5:C$103)</f>
        <v>0</v>
      </c>
      <c r="D70" s="157">
        <f>SUMIF(C_A01d!$B$5:$B$91,'Global Results'!$M70,C_A01d!D$5:D$103)</f>
        <v>0</v>
      </c>
      <c r="E70" s="157">
        <f>SUMIF(C_A01d!$B$5:$B$91,'Global Results'!$M70,C_A01d!E$5:E$103)</f>
        <v>0</v>
      </c>
      <c r="F70" s="157">
        <f>SUMIF(C_A01d!$B$5:$B$91,'Global Results'!$M70,C_A01d!F$5:F$103)</f>
        <v>0</v>
      </c>
      <c r="G70" s="157">
        <f>SUMIF(C_A01d!$B$5:$B$91,'Global Results'!$M70,C_A01d!G$5:G$103)</f>
        <v>0</v>
      </c>
      <c r="H70" s="157">
        <f>SUMIF(C_A01d!$B$5:$B$91,'Global Results'!$M70,C_A01d!H$5:H$103)</f>
        <v>0</v>
      </c>
      <c r="I70" s="157">
        <f>SUMIF(C_A01d!$B$5:$B$91,'Global Results'!$M70,C_A01d!I$5:I$103)</f>
        <v>0</v>
      </c>
      <c r="J70" s="157">
        <f>SUMIF(C_A01d!$B$5:$B$91,'Global Results'!$M70,C_A01d!J$5:J$103)</f>
        <v>0</v>
      </c>
      <c r="K70" s="157">
        <f>SUMIF(C_A01d!$B$5:$B$91,'Global Results'!$M70,C_A01d!K$5:K$103)</f>
        <v>0</v>
      </c>
      <c r="M70" s="339" t="s">
        <v>54</v>
      </c>
      <c r="N70" s="339"/>
      <c r="O70" s="339"/>
    </row>
    <row r="71" ht="16">
      <c r="B71" s="149" t="s">
        <v>55</v>
      </c>
      <c r="C71" s="150">
        <f>SUM(C53:C70)-C67-C63</f>
        <v>702.74014802520412</v>
      </c>
      <c r="D71" s="150">
        <f ref="D71:K71" t="shared" si="9">SUM(D53:D70)-D67-D63</f>
        <v>731.722330722905</v>
      </c>
      <c r="E71" s="150">
        <f t="shared" si="9"/>
        <v>806.532013330351</v>
      </c>
      <c r="F71" s="150">
        <f t="shared" si="9"/>
        <v>829.22532373987008</v>
      </c>
      <c r="G71" s="150">
        <f t="shared" si="9"/>
        <v>943.723705531208</v>
      </c>
      <c r="H71" s="150">
        <f t="shared" si="9"/>
        <v>979.39795869704608</v>
      </c>
      <c r="I71" s="150">
        <f t="shared" si="9"/>
        <v>1088.6649080951811</v>
      </c>
      <c r="J71" s="150">
        <f t="shared" si="9"/>
        <v>1118.7117169061071</v>
      </c>
      <c r="K71" s="150">
        <f t="shared" si="9"/>
        <v>1147.780331803473</v>
      </c>
    </row>
    <row r="72">
      <c r="C72" s="82"/>
      <c r="D72" s="82"/>
      <c r="E72" s="82"/>
      <c r="F72" s="82"/>
      <c r="G72" s="82"/>
      <c r="H72" s="82"/>
      <c r="I72" s="82"/>
      <c r="J72" s="82"/>
      <c r="K72" s="82"/>
    </row>
    <row r="73">
      <c r="A73" s="324" t="s">
        <v>83</v>
      </c>
      <c r="B73" s="74" t="s">
        <v>84</v>
      </c>
      <c r="C73" s="325"/>
      <c r="D73" s="325"/>
      <c r="E73" s="325"/>
      <c r="F73" s="325"/>
      <c r="G73" s="325"/>
      <c r="H73" s="325"/>
      <c r="I73" s="325"/>
      <c r="J73" s="325"/>
      <c r="K73" s="325"/>
    </row>
    <row r="74">
      <c r="A74" s="64"/>
      <c r="B74" s="74" t="s">
        <v>82</v>
      </c>
    </row>
    <row r="75" ht="16">
      <c r="A75" s="64"/>
      <c r="V75" s="420" t="s">
        <v>85</v>
      </c>
    </row>
    <row r="76">
      <c r="A76" s="64"/>
      <c r="B76" s="121" t="str">
        <f>B108</f>
        <v>Hydro</v>
      </c>
      <c r="C76" s="307">
        <v>2010</v>
      </c>
      <c r="D76" s="401">
        <v>2015</v>
      </c>
      <c r="E76" s="401">
        <v>2020</v>
      </c>
      <c r="F76" s="401">
        <v>2025</v>
      </c>
      <c r="G76" s="401">
        <v>2030</v>
      </c>
      <c r="H76" s="401">
        <v>2035</v>
      </c>
      <c r="I76" s="401">
        <v>2040</v>
      </c>
      <c r="J76" s="401">
        <v>2045</v>
      </c>
      <c r="K76" s="401">
        <v>2050</v>
      </c>
      <c r="W76" s="57">
        <v>2010</v>
      </c>
      <c r="X76" s="57">
        <f>D76</f>
        <v>2015</v>
      </c>
      <c r="Y76" s="57">
        <v>2020</v>
      </c>
      <c r="Z76" s="57">
        <v>2025</v>
      </c>
      <c r="AA76" s="57">
        <v>2030</v>
      </c>
      <c r="AB76" s="57">
        <v>2035</v>
      </c>
      <c r="AC76" s="57">
        <v>2040</v>
      </c>
      <c r="AD76" s="57">
        <v>2045</v>
      </c>
      <c r="AE76" s="57">
        <v>2050</v>
      </c>
    </row>
    <row r="77">
      <c r="B77" s="122" t="s">
        <v>23</v>
      </c>
      <c r="C77" s="328">
        <f ref="C77:C77" t="array">SUM(($M77=(C_A01e!$C$5:$C$1009))*($N77=(C_A01e!$D$5:D$1009))*($O77=(C_A01e!$E$5:E$1009))*(C_A01e!F$5:F$1009))</f>
        <v>0</v>
      </c>
      <c r="D77" s="328">
        <f ref="D77:D77" t="array">SUM(($M77=(C_A01e!$C$5:$C$1009))*($N77=(C_A01e!$D$5:E$1009))*($O77=(C_A01e!$E$5:F$1009))*(C_A01e!G$5:G$1009))</f>
        <v>0.543571303202</v>
      </c>
      <c r="E77" s="328">
        <f ref="E77:E77" t="array">SUM(($M77=(C_A01e!$C$5:$C$1009))*($N77=(C_A01e!$D$5:F$1009))*($O77=(C_A01e!$E$5:G$1009))*(C_A01e!H$5:H$1009))</f>
        <v>1.9967378698420002</v>
      </c>
      <c r="F77" s="328">
        <f ref="F77:F77" t="array">SUM(($M77=(C_A01e!$C$5:$C$1009))*($N77=(C_A01e!$D$5:G$1009))*($O77=(C_A01e!$E$5:H$1009))*(C_A01e!I$5:I$1009))</f>
        <v>7.496778277314</v>
      </c>
      <c r="G77" s="328">
        <f ref="G77:G77" t="array">SUM(($M77=(C_A01e!$C$5:$C$1009))*($N77=(C_A01e!$D$5:H$1009))*($O77=(C_A01e!$E$5:I$1009))*(C_A01e!J$5:J$1009))</f>
        <v>2.47448406446</v>
      </c>
      <c r="H77" s="328">
        <f ref="H77:H77" t="array">SUM(($M77=(C_A01e!$C$5:$C$1009))*($N77=(C_A01e!$D$5:I$1009))*($O77=(C_A01e!$E$5:J$1009))*(C_A01e!K$5:K$1009))</f>
        <v>0.251455968146</v>
      </c>
      <c r="I77" s="328">
        <f ref="I77:I77" t="array">SUM(($M77=(C_A01e!$C$5:$C$1009))*($N77=(C_A01e!$D$5:J$1009))*($O77=(C_A01e!$E$5:K$1009))*(C_A01e!L$5:L$1009))</f>
        <v>7.041349753638</v>
      </c>
      <c r="J77" s="328">
        <f ref="J77:J77" t="array">SUM(($M77=(C_A01e!$C$5:$C$1009))*($N77=(C_A01e!$D$5:K$1009))*($O77=(C_A01e!$E$5:L$1009))*(C_A01e!M$5:M$1009))</f>
        <v>5.720222533336</v>
      </c>
      <c r="K77" s="328">
        <f ref="K77:K77" t="array">SUM(($M77=(C_A01e!$C$5:$C$1009))*($N77=(C_A01e!$D$5:L$1009))*($O77=(C_A01e!$E$5:M$1009))*(C_A01e!N$5:N$1009))</f>
        <v>14.048553425488</v>
      </c>
      <c r="M77" s="338" t="s">
        <v>24</v>
      </c>
      <c r="N77" s="338" t="s">
        <v>86</v>
      </c>
      <c r="O77" s="339" t="s">
        <v>87</v>
      </c>
      <c r="V77" s="419" t="str">
        <f>B77</f>
        <v>Biomass</v>
      </c>
      <c r="W77" s="421">
        <f>C77/5</f>
        <v>0</v>
      </c>
      <c r="X77" s="421">
        <f ref="X77:AE92" t="shared" si="10">D77/5</f>
        <v>0.10871426064039999</v>
      </c>
      <c r="Y77" s="421">
        <f t="shared" si="10"/>
        <v>0.39934757396840004</v>
      </c>
      <c r="Z77" s="421">
        <f t="shared" si="10"/>
        <v>1.4993556554628</v>
      </c>
      <c r="AA77" s="421">
        <f t="shared" si="10"/>
        <v>0.494896812892</v>
      </c>
      <c r="AB77" s="421">
        <f t="shared" si="10"/>
        <v>0.0502911936292</v>
      </c>
      <c r="AC77" s="421">
        <f t="shared" si="10"/>
        <v>1.4082699507276</v>
      </c>
      <c r="AD77" s="421">
        <f t="shared" si="10"/>
        <v>1.1440445066672</v>
      </c>
      <c r="AE77" s="421">
        <f t="shared" si="10"/>
        <v>2.8097106850976</v>
      </c>
    </row>
    <row r="78" s="64" customFormat="1">
      <c r="B78" s="118" t="s">
        <v>25</v>
      </c>
      <c r="C78" s="192">
        <f ref="C78:C78" t="array">SUM(($M78=(C_A01e!$C$5:$C$1009))*($N78=(C_A01e!$D$5:D$1009))*($O78=(C_A01e!$E$5:E$1009))*(C_A01e!F$5:F$1009))</f>
        <v>0</v>
      </c>
      <c r="D78" s="192">
        <f ref="D78:D78" t="array">SUM(($M78=(C_A01e!$C$5:$C$1009))*($N78=(C_A01e!$D$5:E$1009))*($O78=(C_A01e!$E$5:F$1009))*(C_A01e!G$5:G$1009))</f>
        <v>0</v>
      </c>
      <c r="E78" s="192">
        <f ref="E78:E78" t="array">SUM(($M78=(C_A01e!$C$5:$C$1009))*($N78=(C_A01e!$D$5:F$1009))*($O78=(C_A01e!$E$5:G$1009))*(C_A01e!H$5:H$1009))</f>
        <v>0</v>
      </c>
      <c r="F78" s="192">
        <f ref="F78:F78" t="array">SUM(($M78=(C_A01e!$C$5:$C$1009))*($N78=(C_A01e!$D$5:G$1009))*($O78=(C_A01e!$E$5:H$1009))*(C_A01e!I$5:I$1009))</f>
        <v>1.465509331503</v>
      </c>
      <c r="G78" s="192">
        <f ref="G78:G78" t="array">SUM(($M78=(C_A01e!$C$5:$C$1009))*($N78=(C_A01e!$D$5:H$1009))*($O78=(C_A01e!$E$5:I$1009))*(C_A01e!J$5:J$1009))</f>
        <v>0.908993834956</v>
      </c>
      <c r="H78" s="192">
        <f ref="H78:H78" t="array">SUM(($M78=(C_A01e!$C$5:$C$1009))*($N78=(C_A01e!$D$5:I$1009))*($O78=(C_A01e!$E$5:J$1009))*(C_A01e!K$5:K$1009))</f>
        <v>3.4768275881179997</v>
      </c>
      <c r="I78" s="192">
        <f ref="I78:I78" t="array">SUM(($M78=(C_A01e!$C$5:$C$1009))*($N78=(C_A01e!$D$5:J$1009))*($O78=(C_A01e!$E$5:K$1009))*(C_A01e!L$5:L$1009))</f>
        <v>0.554973699649</v>
      </c>
      <c r="J78" s="192">
        <f ref="J78:J78" t="array">SUM(($M78=(C_A01e!$C$5:$C$1009))*($N78=(C_A01e!$D$5:K$1009))*($O78=(C_A01e!$E$5:L$1009))*(C_A01e!M$5:M$1009))</f>
        <v>3.875764319061</v>
      </c>
      <c r="K78" s="192">
        <f ref="K78:K78" t="array">SUM(($M78=(C_A01e!$C$5:$C$1009))*($N78=(C_A01e!$D$5:L$1009))*($O78=(C_A01e!$E$5:M$1009))*(C_A01e!N$5:N$1009))</f>
        <v>18.579627191914003</v>
      </c>
      <c r="M78" s="339" t="s">
        <v>26</v>
      </c>
      <c r="N78" s="338" t="s">
        <v>86</v>
      </c>
      <c r="O78" s="339" t="s">
        <v>87</v>
      </c>
      <c r="V78" s="419" t="str">
        <f ref="V78:V95" t="shared" si="11">B78</f>
        <v>Biomass CCS</v>
      </c>
      <c r="W78" s="421">
        <f ref="W78:W95" t="shared" si="12">C78/5</f>
        <v>0</v>
      </c>
      <c r="X78" s="421">
        <f t="shared" si="10"/>
        <v>0</v>
      </c>
      <c r="Y78" s="421">
        <f t="shared" si="10"/>
        <v>0</v>
      </c>
      <c r="Z78" s="421">
        <f t="shared" si="10"/>
        <v>0.2931018663006</v>
      </c>
      <c r="AA78" s="421">
        <f t="shared" si="10"/>
        <v>0.18179876699119998</v>
      </c>
      <c r="AB78" s="421">
        <f t="shared" si="10"/>
        <v>0.6953655176236</v>
      </c>
      <c r="AC78" s="421">
        <f t="shared" si="10"/>
        <v>0.1109947399298</v>
      </c>
      <c r="AD78" s="421">
        <f t="shared" si="10"/>
        <v>0.7751528638122</v>
      </c>
      <c r="AE78" s="421">
        <f t="shared" si="10"/>
        <v>3.7159254383828006</v>
      </c>
    </row>
    <row r="79">
      <c r="B79" s="122" t="s">
        <v>9</v>
      </c>
      <c r="C79" s="328">
        <f ref="C79:C79" t="array">SUM(($M79=(C_A01e!$C$5:$C$1009))*($N79=(C_A01e!$D$5:D$1009))*($O79=(C_A01e!$E$5:E$1009))*(C_A01e!F$5:F$1009))</f>
        <v>1.196360761517</v>
      </c>
      <c r="D79" s="328">
        <f ref="D79:D79" t="array">SUM(($M79=(C_A01e!$C$5:$C$1009))*($N79=(C_A01e!$D$5:E$1009))*($O79=(C_A01e!$E$5:F$1009))*(C_A01e!G$5:G$1009))</f>
        <v>23.05983923239</v>
      </c>
      <c r="E79" s="328">
        <f ref="E79:E79" t="array">SUM(($M79=(C_A01e!$C$5:$C$1009))*($N79=(C_A01e!$D$5:F$1009))*($O79=(C_A01e!$E$5:G$1009))*(C_A01e!H$5:H$1009))</f>
        <v>56.963146743466005</v>
      </c>
      <c r="F79" s="328">
        <f ref="F79:F79" t="array">SUM(($M79=(C_A01e!$C$5:$C$1009))*($N79=(C_A01e!$D$5:G$1009))*($O79=(C_A01e!$E$5:H$1009))*(C_A01e!I$5:I$1009))</f>
        <v>3.026709096578</v>
      </c>
      <c r="G79" s="328">
        <f ref="G79:G79" t="array">SUM(($M79=(C_A01e!$C$5:$C$1009))*($N79=(C_A01e!$D$5:H$1009))*($O79=(C_A01e!$E$5:I$1009))*(C_A01e!J$5:J$1009))</f>
        <v>0.065319232424</v>
      </c>
      <c r="H79" s="328">
        <f ref="H79:H79" t="array">SUM(($M79=(C_A01e!$C$5:$C$1009))*($N79=(C_A01e!$D$5:I$1009))*($O79=(C_A01e!$E$5:J$1009))*(C_A01e!K$5:K$1009))</f>
        <v>0.199328456583</v>
      </c>
      <c r="I79" s="328">
        <f ref="I79:I79" t="array">SUM(($M79=(C_A01e!$C$5:$C$1009))*($N79=(C_A01e!$D$5:J$1009))*($O79=(C_A01e!$E$5:K$1009))*(C_A01e!L$5:L$1009))</f>
        <v>0.810457534088</v>
      </c>
      <c r="J79" s="328">
        <f ref="J79:J79" t="array">SUM(($M79=(C_A01e!$C$5:$C$1009))*($N79=(C_A01e!$D$5:K$1009))*($O79=(C_A01e!$E$5:L$1009))*(C_A01e!M$5:M$1009))</f>
        <v>4.551454683625</v>
      </c>
      <c r="K79" s="328">
        <f ref="K79:K79" t="array">SUM(($M79=(C_A01e!$C$5:$C$1009))*($N79=(C_A01e!$D$5:L$1009))*($O79=(C_A01e!$E$5:M$1009))*(C_A01e!N$5:N$1009))</f>
        <v>0.213489194003</v>
      </c>
      <c r="M79" s="338" t="s">
        <v>27</v>
      </c>
      <c r="N79" s="338" t="s">
        <v>86</v>
      </c>
      <c r="O79" s="339" t="s">
        <v>87</v>
      </c>
      <c r="V79" s="419" t="str">
        <f t="shared" si="11"/>
        <v>Coal</v>
      </c>
      <c r="W79" s="421">
        <f t="shared" si="12"/>
        <v>0.2392721523034</v>
      </c>
      <c r="X79" s="421">
        <f t="shared" si="10"/>
        <v>4.6119678464780005</v>
      </c>
      <c r="Y79" s="421">
        <f t="shared" si="10"/>
        <v>11.392629348693202</v>
      </c>
      <c r="Z79" s="421">
        <f t="shared" si="10"/>
        <v>0.6053418193156</v>
      </c>
      <c r="AA79" s="421">
        <f t="shared" si="10"/>
        <v>0.013063846484800001</v>
      </c>
      <c r="AB79" s="421">
        <f t="shared" si="10"/>
        <v>0.0398656913166</v>
      </c>
      <c r="AC79" s="421">
        <f t="shared" si="10"/>
        <v>0.1620915068176</v>
      </c>
      <c r="AD79" s="421">
        <f t="shared" si="10"/>
        <v>0.91029093672499994</v>
      </c>
      <c r="AE79" s="421">
        <f t="shared" si="10"/>
        <v>0.042697838800600005</v>
      </c>
    </row>
    <row r="80" s="64" customFormat="1">
      <c r="B80" s="118" t="s">
        <v>28</v>
      </c>
      <c r="C80" s="192">
        <f ref="C80:C80" t="array">SUM(($M80=(C_A01e!$C$5:$C$1009))*($N80=(C_A01e!$D$5:D$1009))*($O80=(C_A01e!$E$5:E$1009))*(C_A01e!F$5:F$1009))</f>
        <v>0</v>
      </c>
      <c r="D80" s="192">
        <f ref="D80:D80" t="array">SUM(($M80=(C_A01e!$C$5:$C$1009))*($N80=(C_A01e!$D$5:E$1009))*($O80=(C_A01e!$E$5:F$1009))*(C_A01e!G$5:G$1009))</f>
        <v>0</v>
      </c>
      <c r="E80" s="192">
        <f ref="E80:E80" t="array">SUM(($M80=(C_A01e!$C$5:$C$1009))*($N80=(C_A01e!$D$5:F$1009))*($O80=(C_A01e!$E$5:G$1009))*(C_A01e!H$5:H$1009))</f>
        <v>0</v>
      </c>
      <c r="F80" s="192">
        <f ref="F80:F80" t="array">SUM(($M80=(C_A01e!$C$5:$C$1009))*($N80=(C_A01e!$D$5:G$1009))*($O80=(C_A01e!$E$5:H$1009))*(C_A01e!I$5:I$1009))</f>
        <v>2.901978155783</v>
      </c>
      <c r="G80" s="192">
        <f ref="G80:G80" t="array">SUM(($M80=(C_A01e!$C$5:$C$1009))*($N80=(C_A01e!$D$5:H$1009))*($O80=(C_A01e!$E$5:I$1009))*(C_A01e!J$5:J$1009))</f>
        <v>4.920392116503</v>
      </c>
      <c r="H80" s="192">
        <f ref="H80:H80" t="array">SUM(($M80=(C_A01e!$C$5:$C$1009))*($N80=(C_A01e!$D$5:I$1009))*($O80=(C_A01e!$E$5:J$1009))*(C_A01e!K$5:K$1009))</f>
        <v>2.993521025312</v>
      </c>
      <c r="I80" s="192">
        <f ref="I80:I80" t="array">SUM(($M80=(C_A01e!$C$5:$C$1009))*($N80=(C_A01e!$D$5:J$1009))*($O80=(C_A01e!$E$5:K$1009))*(C_A01e!L$5:L$1009))</f>
        <v>6.8877101336070012</v>
      </c>
      <c r="J80" s="192">
        <f ref="J80:J80" t="array">SUM(($M80=(C_A01e!$C$5:$C$1009))*($N80=(C_A01e!$D$5:K$1009))*($O80=(C_A01e!$E$5:L$1009))*(C_A01e!M$5:M$1009))</f>
        <v>6.2747166296630006</v>
      </c>
      <c r="K80" s="192">
        <f ref="K80:K80" t="array">SUM(($M80=(C_A01e!$C$5:$C$1009))*($N80=(C_A01e!$D$5:L$1009))*($O80=(C_A01e!$E$5:M$1009))*(C_A01e!N$5:N$1009))</f>
        <v>5.5283212154070007</v>
      </c>
      <c r="M80" s="339" t="s">
        <v>29</v>
      </c>
      <c r="N80" s="338" t="s">
        <v>86</v>
      </c>
      <c r="O80" s="339" t="s">
        <v>87</v>
      </c>
      <c r="V80" s="419" t="str">
        <f t="shared" si="11"/>
        <v>Coal CCS</v>
      </c>
      <c r="W80" s="421">
        <f t="shared" si="12"/>
        <v>0</v>
      </c>
      <c r="X80" s="421">
        <f t="shared" si="10"/>
        <v>0</v>
      </c>
      <c r="Y80" s="421">
        <f t="shared" si="10"/>
        <v>0</v>
      </c>
      <c r="Z80" s="421">
        <f t="shared" si="10"/>
        <v>0.5803956311566</v>
      </c>
      <c r="AA80" s="421">
        <f t="shared" si="10"/>
        <v>0.98407842330059991</v>
      </c>
      <c r="AB80" s="421">
        <f t="shared" si="10"/>
        <v>0.5987042050624</v>
      </c>
      <c r="AC80" s="421">
        <f t="shared" si="10"/>
        <v>1.3775420267214002</v>
      </c>
      <c r="AD80" s="421">
        <f t="shared" si="10"/>
        <v>1.2549433259326002</v>
      </c>
      <c r="AE80" s="421">
        <f t="shared" si="10"/>
        <v>1.1056642430814</v>
      </c>
    </row>
    <row r="81">
      <c r="B81" s="122" t="s">
        <v>30</v>
      </c>
      <c r="C81" s="328">
        <f ref="C81:C81" t="array">SUM(($M81=(C_A01e!$C$5:$C$1009))*($N81=(C_A01e!$D$5:D$1009))*($O81=(C_A01e!$E$5:E$1009))*(C_A01e!F$5:F$1009))</f>
        <v>4.766499649642</v>
      </c>
      <c r="D81" s="328">
        <f ref="D81:D81" t="array">SUM(($M81=(C_A01e!$C$5:$C$1009))*($N81=(C_A01e!$D$5:E$1009))*($O81=(C_A01e!$E$5:F$1009))*(C_A01e!G$5:G$1009))</f>
        <v>55.969559327386996</v>
      </c>
      <c r="E81" s="328">
        <f ref="E81:E81" t="array">SUM(($M81=(C_A01e!$C$5:$C$1009))*($N81=(C_A01e!$D$5:F$1009))*($O81=(C_A01e!$E$5:G$1009))*(C_A01e!H$5:H$1009))</f>
        <v>28.529330807464994</v>
      </c>
      <c r="F81" s="328">
        <f ref="F81:F81" t="array">SUM(($M81=(C_A01e!$C$5:$C$1009))*($N81=(C_A01e!$D$5:G$1009))*($O81=(C_A01e!$E$5:H$1009))*(C_A01e!I$5:I$1009))</f>
        <v>9.16672446838</v>
      </c>
      <c r="G81" s="328">
        <f ref="G81:G81" t="array">SUM(($M81=(C_A01e!$C$5:$C$1009))*($N81=(C_A01e!$D$5:H$1009))*($O81=(C_A01e!$E$5:I$1009))*(C_A01e!J$5:J$1009))</f>
        <v>0.09849319362</v>
      </c>
      <c r="H81" s="328">
        <f ref="H81:H81" t="array">SUM(($M81=(C_A01e!$C$5:$C$1009))*($N81=(C_A01e!$D$5:I$1009))*($O81=(C_A01e!$E$5:J$1009))*(C_A01e!K$5:K$1009))</f>
        <v>0.017461343036</v>
      </c>
      <c r="I81" s="328">
        <f ref="I81:I81" t="array">SUM(($M81=(C_A01e!$C$5:$C$1009))*($N81=(C_A01e!$D$5:J$1009))*($O81=(C_A01e!$E$5:K$1009))*(C_A01e!L$5:L$1009))</f>
        <v>1.5750822757540002</v>
      </c>
      <c r="J81" s="328">
        <f ref="J81:J81" t="array">SUM(($M81=(C_A01e!$C$5:$C$1009))*($N81=(C_A01e!$D$5:K$1009))*($O81=(C_A01e!$E$5:L$1009))*(C_A01e!M$5:M$1009))</f>
        <v>27.401118669794</v>
      </c>
      <c r="K81" s="328">
        <f ref="K81:K81" t="array">SUM(($M81=(C_A01e!$C$5:$C$1009))*($N81=(C_A01e!$D$5:L$1009))*($O81=(C_A01e!$E$5:M$1009))*(C_A01e!N$5:N$1009))</f>
        <v>10.496956997807</v>
      </c>
      <c r="M81" s="338" t="s">
        <v>31</v>
      </c>
      <c r="N81" s="338" t="s">
        <v>86</v>
      </c>
      <c r="O81" s="339" t="s">
        <v>87</v>
      </c>
      <c r="V81" s="419" t="str">
        <f t="shared" si="11"/>
        <v>Natural Gas</v>
      </c>
      <c r="W81" s="421">
        <f t="shared" si="12"/>
        <v>0.95329992992840007</v>
      </c>
      <c r="X81" s="421">
        <f t="shared" si="10"/>
        <v>11.1939118654774</v>
      </c>
      <c r="Y81" s="421">
        <f t="shared" si="10"/>
        <v>5.7058661614929989</v>
      </c>
      <c r="Z81" s="421">
        <f t="shared" si="10"/>
        <v>1.833344893676</v>
      </c>
      <c r="AA81" s="421">
        <f t="shared" si="10"/>
        <v>0.019698638724</v>
      </c>
      <c r="AB81" s="421">
        <f t="shared" si="10"/>
        <v>0.0034922686071999997</v>
      </c>
      <c r="AC81" s="421">
        <f t="shared" si="10"/>
        <v>0.3150164551508</v>
      </c>
      <c r="AD81" s="421">
        <f t="shared" si="10"/>
        <v>5.4802237339588</v>
      </c>
      <c r="AE81" s="421">
        <f t="shared" si="10"/>
        <v>2.0993913995614</v>
      </c>
    </row>
    <row r="82" s="64" customFormat="1">
      <c r="B82" s="118" t="s">
        <v>32</v>
      </c>
      <c r="C82" s="192">
        <f ref="C82:C82" t="array">SUM(($M82=(C_A01e!$C$5:$C$1009))*($N82=(C_A01e!$D$5:D$1009))*($O82=(C_A01e!$E$5:E$1009))*(C_A01e!F$5:F$1009))</f>
        <v>0</v>
      </c>
      <c r="D82" s="192">
        <f ref="D82:D82" t="array">SUM(($M82=(C_A01e!$C$5:$C$1009))*($N82=(C_A01e!$D$5:E$1009))*($O82=(C_A01e!$E$5:F$1009))*(C_A01e!G$5:G$1009))</f>
        <v>0</v>
      </c>
      <c r="E82" s="192">
        <f ref="E82:E82" t="array">SUM(($M82=(C_A01e!$C$5:$C$1009))*($N82=(C_A01e!$D$5:F$1009))*($O82=(C_A01e!$E$5:G$1009))*(C_A01e!H$5:H$1009))</f>
        <v>0</v>
      </c>
      <c r="F82" s="192">
        <f ref="F82:F82" t="array">SUM(($M82=(C_A01e!$C$5:$C$1009))*($N82=(C_A01e!$D$5:G$1009))*($O82=(C_A01e!$E$5:H$1009))*(C_A01e!I$5:I$1009))</f>
        <v>3.213146011658</v>
      </c>
      <c r="G82" s="192">
        <f ref="G82:G82" t="array">SUM(($M82=(C_A01e!$C$5:$C$1009))*($N82=(C_A01e!$D$5:H$1009))*($O82=(C_A01e!$E$5:I$1009))*(C_A01e!J$5:J$1009))</f>
        <v>3.053489517227</v>
      </c>
      <c r="H82" s="192">
        <f ref="H82:H82" t="array">SUM(($M82=(C_A01e!$C$5:$C$1009))*($N82=(C_A01e!$D$5:I$1009))*($O82=(C_A01e!$E$5:J$1009))*(C_A01e!K$5:K$1009))</f>
        <v>3.710517750839</v>
      </c>
      <c r="I82" s="192">
        <f ref="I82:I82" t="array">SUM(($M82=(C_A01e!$C$5:$C$1009))*($N82=(C_A01e!$D$5:J$1009))*($O82=(C_A01e!$E$5:K$1009))*(C_A01e!L$5:L$1009))</f>
        <v>3.698543283864</v>
      </c>
      <c r="J82" s="192">
        <f ref="J82:J82" t="array">SUM(($M82=(C_A01e!$C$5:$C$1009))*($N82=(C_A01e!$D$5:K$1009))*($O82=(C_A01e!$E$5:L$1009))*(C_A01e!M$5:M$1009))</f>
        <v>3.712750155836</v>
      </c>
      <c r="K82" s="192">
        <f ref="K82:K82" t="array">SUM(($M82=(C_A01e!$C$5:$C$1009))*($N82=(C_A01e!$D$5:L$1009))*($O82=(C_A01e!$E$5:M$1009))*(C_A01e!N$5:N$1009))</f>
        <v>1.5098995324820002</v>
      </c>
      <c r="M82" s="339" t="s">
        <v>33</v>
      </c>
      <c r="N82" s="338" t="s">
        <v>86</v>
      </c>
      <c r="O82" s="339" t="s">
        <v>87</v>
      </c>
      <c r="V82" s="419" t="str">
        <f t="shared" si="11"/>
        <v>Natural Gas CCS</v>
      </c>
      <c r="W82" s="421">
        <f t="shared" si="12"/>
        <v>0</v>
      </c>
      <c r="X82" s="421">
        <f t="shared" si="10"/>
        <v>0</v>
      </c>
      <c r="Y82" s="421">
        <f t="shared" si="10"/>
        <v>0</v>
      </c>
      <c r="Z82" s="421">
        <f t="shared" si="10"/>
        <v>0.6426292023316</v>
      </c>
      <c r="AA82" s="421">
        <f t="shared" si="10"/>
        <v>0.6106979034454</v>
      </c>
      <c r="AB82" s="421">
        <f t="shared" si="10"/>
        <v>0.7421035501678</v>
      </c>
      <c r="AC82" s="421">
        <f t="shared" si="10"/>
        <v>0.73970865677280007</v>
      </c>
      <c r="AD82" s="421">
        <f t="shared" si="10"/>
        <v>0.7425500311672</v>
      </c>
      <c r="AE82" s="421">
        <f t="shared" si="10"/>
        <v>0.30197990649640005</v>
      </c>
    </row>
    <row r="83">
      <c r="B83" s="122" t="s">
        <v>34</v>
      </c>
      <c r="C83" s="328">
        <f ref="C83:C83" t="array">SUM(($M83=(C_A01e!$C$5:$C$1009))*($N83=(C_A01e!$D$5:D$1009))*($O83=(C_A01e!$E$5:E$1009))*(C_A01e!F$5:F$1009))</f>
        <v>0</v>
      </c>
      <c r="D83" s="328">
        <f ref="D83:D83" t="array">SUM(($M83=(C_A01e!$C$5:$C$1009))*($N83=(C_A01e!$D$5:E$1009))*($O83=(C_A01e!$E$5:F$1009))*(C_A01e!G$5:G$1009))</f>
        <v>0.74083412798499992</v>
      </c>
      <c r="E83" s="328">
        <f ref="E83:E83" t="array">SUM(($M83=(C_A01e!$C$5:$C$1009))*($N83=(C_A01e!$D$5:F$1009))*($O83=(C_A01e!$E$5:G$1009))*(C_A01e!H$5:H$1009))</f>
        <v>0.90597795499100009</v>
      </c>
      <c r="F83" s="328">
        <f ref="F83:F83" t="array">SUM(($M83=(C_A01e!$C$5:$C$1009))*($N83=(C_A01e!$D$5:G$1009))*($O83=(C_A01e!$E$5:H$1009))*(C_A01e!I$5:I$1009))</f>
        <v>0.95135240702</v>
      </c>
      <c r="G83" s="328">
        <f ref="G83:G83" t="array">SUM(($M83=(C_A01e!$C$5:$C$1009))*($N83=(C_A01e!$D$5:H$1009))*($O83=(C_A01e!$E$5:I$1009))*(C_A01e!J$5:J$1009))</f>
        <v>0.538429058639</v>
      </c>
      <c r="H83" s="328">
        <f ref="H83:H83" t="array">SUM(($M83=(C_A01e!$C$5:$C$1009))*($N83=(C_A01e!$D$5:I$1009))*($O83=(C_A01e!$E$5:J$1009))*(C_A01e!K$5:K$1009))</f>
        <v>0.670407719192</v>
      </c>
      <c r="I83" s="328">
        <f ref="I83:I83" t="array">SUM(($M83=(C_A01e!$C$5:$C$1009))*($N83=(C_A01e!$D$5:J$1009))*($O83=(C_A01e!$E$5:K$1009))*(C_A01e!L$5:L$1009))</f>
        <v>1.1163395709150001</v>
      </c>
      <c r="J83" s="328">
        <f ref="J83:J83" t="array">SUM(($M83=(C_A01e!$C$5:$C$1009))*($N83=(C_A01e!$D$5:K$1009))*($O83=(C_A01e!$E$5:L$1009))*(C_A01e!M$5:M$1009))</f>
        <v>1.498744247289</v>
      </c>
      <c r="K83" s="328">
        <f ref="K83:K83" t="array">SUM(($M83=(C_A01e!$C$5:$C$1009))*($N83=(C_A01e!$D$5:L$1009))*($O83=(C_A01e!$E$5:M$1009))*(C_A01e!N$5:N$1009))</f>
        <v>2.870146247644</v>
      </c>
      <c r="M83" s="338" t="s">
        <v>35</v>
      </c>
      <c r="N83" s="338" t="s">
        <v>86</v>
      </c>
      <c r="O83" s="339" t="s">
        <v>87</v>
      </c>
      <c r="V83" s="419" t="str">
        <f t="shared" si="11"/>
        <v>Geothermal</v>
      </c>
      <c r="W83" s="421">
        <f t="shared" si="12"/>
        <v>0</v>
      </c>
      <c r="X83" s="421">
        <f t="shared" si="10"/>
        <v>0.14816682559699998</v>
      </c>
      <c r="Y83" s="421">
        <f t="shared" si="10"/>
        <v>0.1811955909982</v>
      </c>
      <c r="Z83" s="421">
        <f t="shared" si="10"/>
        <v>0.190270481404</v>
      </c>
      <c r="AA83" s="421">
        <f t="shared" si="10"/>
        <v>0.10768581172780001</v>
      </c>
      <c r="AB83" s="421">
        <f t="shared" si="10"/>
        <v>0.1340815438384</v>
      </c>
      <c r="AC83" s="421">
        <f t="shared" si="10"/>
        <v>0.22326791418300002</v>
      </c>
      <c r="AD83" s="421">
        <f t="shared" si="10"/>
        <v>0.2997488494578</v>
      </c>
      <c r="AE83" s="421">
        <f t="shared" si="10"/>
        <v>0.5740292495288</v>
      </c>
    </row>
    <row r="84" s="64" customFormat="1">
      <c r="B84" s="118" t="s">
        <v>36</v>
      </c>
      <c r="C84" s="192">
        <f ref="C84:C84" t="array">SUM(($M84=(C_A01e!$C$5:$C$1009))*($N84=(C_A01e!$D$5:D$1009))*($O84=(C_A01e!$E$5:E$1009))*(C_A01e!F$5:F$1009))</f>
        <v>0</v>
      </c>
      <c r="D84" s="192">
        <f ref="D84:D84" t="array">SUM(($M84=(C_A01e!$C$5:$C$1009))*($N84=(C_A01e!$D$5:E$1009))*($O84=(C_A01e!$E$5:F$1009))*(C_A01e!G$5:G$1009))</f>
        <v>19.662057929897</v>
      </c>
      <c r="E84" s="192">
        <f ref="E84:E84" t="array">SUM(($M84=(C_A01e!$C$5:$C$1009))*($N84=(C_A01e!$D$5:F$1009))*($O84=(C_A01e!$E$5:G$1009))*(C_A01e!H$5:H$1009))</f>
        <v>12.647051162926</v>
      </c>
      <c r="F84" s="192">
        <f ref="F84:F84" t="array">SUM(($M84=(C_A01e!$C$5:$C$1009))*($N84=(C_A01e!$D$5:G$1009))*($O84=(C_A01e!$E$5:H$1009))*(C_A01e!I$5:I$1009))</f>
        <v>13.022874282500002</v>
      </c>
      <c r="G84" s="192">
        <f ref="G84:G84" t="array">SUM(($M84=(C_A01e!$C$5:$C$1009))*($N84=(C_A01e!$D$5:H$1009))*($O84=(C_A01e!$E$5:I$1009))*(C_A01e!J$5:J$1009))</f>
        <v>12.46597729014</v>
      </c>
      <c r="H84" s="192">
        <f ref="H84:H84" t="array">SUM(($M84=(C_A01e!$C$5:$C$1009))*($N84=(C_A01e!$D$5:I$1009))*($O84=(C_A01e!$E$5:J$1009))*(C_A01e!K$5:K$1009))</f>
        <v>6.919673947111999</v>
      </c>
      <c r="I84" s="192">
        <f ref="I84:I84" t="array">SUM(($M84=(C_A01e!$C$5:$C$1009))*($N84=(C_A01e!$D$5:J$1009))*($O84=(C_A01e!$E$5:K$1009))*(C_A01e!L$5:L$1009))</f>
        <v>6.783311077882</v>
      </c>
      <c r="J84" s="192">
        <f ref="J84:J84" t="array">SUM(($M84=(C_A01e!$C$5:$C$1009))*($N84=(C_A01e!$D$5:K$1009))*($O84=(C_A01e!$E$5:L$1009))*(C_A01e!M$5:M$1009))</f>
        <v>7.4828923227659994</v>
      </c>
      <c r="K84" s="192">
        <f ref="K84:K84" t="array">SUM(($M84=(C_A01e!$C$5:$C$1009))*($N84=(C_A01e!$D$5:L$1009))*($O84=(C_A01e!$E$5:M$1009))*(C_A01e!N$5:N$1009))</f>
        <v>20.016588408840995</v>
      </c>
      <c r="M84" s="339" t="s">
        <v>37</v>
      </c>
      <c r="N84" s="338" t="s">
        <v>86</v>
      </c>
      <c r="O84" s="339" t="s">
        <v>87</v>
      </c>
      <c r="V84" s="419" t="str">
        <f t="shared" si="11"/>
        <v>Hydro</v>
      </c>
      <c r="W84" s="421">
        <f t="shared" si="12"/>
        <v>0</v>
      </c>
      <c r="X84" s="421">
        <f t="shared" si="10"/>
        <v>3.9324115859793998</v>
      </c>
      <c r="Y84" s="421">
        <f t="shared" si="10"/>
        <v>2.5294102325852</v>
      </c>
      <c r="Z84" s="421">
        <f t="shared" si="10"/>
        <v>2.6045748565</v>
      </c>
      <c r="AA84" s="421">
        <f t="shared" si="10"/>
        <v>2.493195458028</v>
      </c>
      <c r="AB84" s="421">
        <f t="shared" si="10"/>
        <v>1.3839347894224</v>
      </c>
      <c r="AC84" s="421">
        <f t="shared" si="10"/>
        <v>1.3566622155763999</v>
      </c>
      <c r="AD84" s="421">
        <f t="shared" si="10"/>
        <v>1.4965784645531999</v>
      </c>
      <c r="AE84" s="421">
        <f t="shared" si="10"/>
        <v>4.0033176817681992</v>
      </c>
    </row>
    <row r="85">
      <c r="B85" s="122" t="s">
        <v>38</v>
      </c>
      <c r="C85" s="328">
        <f ref="C85:C85" t="array">SUM(($M85=(C_A01e!$C$5:$C$1009))*($N85=(C_A01e!$D$5:D$1009))*($O85=(C_A01e!$E$5:E$1009))*(C_A01e!F$5:F$1009))</f>
        <v>0</v>
      </c>
      <c r="D85" s="328">
        <f ref="D85:D85" t="array">SUM(($M85=(C_A01e!$C$5:$C$1009))*($N85=(C_A01e!$D$5:E$1009))*($O85=(C_A01e!$E$5:F$1009))*(C_A01e!G$5:G$1009))</f>
        <v>0</v>
      </c>
      <c r="E85" s="328">
        <f ref="E85:E85" t="array">SUM(($M85=(C_A01e!$C$5:$C$1009))*($N85=(C_A01e!$D$5:F$1009))*($O85=(C_A01e!$E$5:G$1009))*(C_A01e!H$5:H$1009))</f>
        <v>28.694243657838</v>
      </c>
      <c r="F85" s="328">
        <f ref="F85:F85" t="array">SUM(($M85=(C_A01e!$C$5:$C$1009))*($N85=(C_A01e!$D$5:G$1009))*($O85=(C_A01e!$E$5:H$1009))*(C_A01e!I$5:I$1009))</f>
        <v>0</v>
      </c>
      <c r="G85" s="328">
        <f ref="G85:G85" t="array">SUM(($M85=(C_A01e!$C$5:$C$1009))*($N85=(C_A01e!$D$5:H$1009))*($O85=(C_A01e!$E$5:I$1009))*(C_A01e!J$5:J$1009))</f>
        <v>77.603419867789</v>
      </c>
      <c r="H85" s="328">
        <f ref="H85:H85" t="array">SUM(($M85=(C_A01e!$C$5:$C$1009))*($N85=(C_A01e!$D$5:I$1009))*($O85=(C_A01e!$E$5:J$1009))*(C_A01e!K$5:K$1009))</f>
        <v>0</v>
      </c>
      <c r="I85" s="328">
        <f ref="I85:I85" t="array">SUM(($M85=(C_A01e!$C$5:$C$1009))*($N85=(C_A01e!$D$5:J$1009))*($O85=(C_A01e!$E$5:K$1009))*(C_A01e!L$5:L$1009))</f>
        <v>12.14721391085</v>
      </c>
      <c r="J85" s="328">
        <f ref="J85:J85" t="array">SUM(($M85=(C_A01e!$C$5:$C$1009))*($N85=(C_A01e!$D$5:K$1009))*($O85=(C_A01e!$E$5:L$1009))*(C_A01e!M$5:M$1009))</f>
        <v>6.839626515643</v>
      </c>
      <c r="K85" s="328">
        <f ref="K85:K85" t="array">SUM(($M85=(C_A01e!$C$5:$C$1009))*($N85=(C_A01e!$D$5:L$1009))*($O85=(C_A01e!$E$5:M$1009))*(C_A01e!N$5:N$1009))</f>
        <v>0.246119459014</v>
      </c>
      <c r="M85" s="338" t="s">
        <v>39</v>
      </c>
      <c r="N85" s="338" t="s">
        <v>86</v>
      </c>
      <c r="O85" s="339" t="s">
        <v>87</v>
      </c>
      <c r="V85" s="419" t="str">
        <f t="shared" si="11"/>
        <v>Nuclear</v>
      </c>
      <c r="W85" s="421">
        <f t="shared" si="12"/>
        <v>0</v>
      </c>
      <c r="X85" s="421">
        <f t="shared" si="10"/>
        <v>0</v>
      </c>
      <c r="Y85" s="421">
        <f t="shared" si="10"/>
        <v>5.7388487315676</v>
      </c>
      <c r="Z85" s="421">
        <f t="shared" si="10"/>
        <v>0</v>
      </c>
      <c r="AA85" s="421">
        <f t="shared" si="10"/>
        <v>15.5206839735578</v>
      </c>
      <c r="AB85" s="421">
        <f t="shared" si="10"/>
        <v>0</v>
      </c>
      <c r="AC85" s="421">
        <f t="shared" si="10"/>
        <v>2.42944278217</v>
      </c>
      <c r="AD85" s="421">
        <f t="shared" si="10"/>
        <v>1.3679253031286</v>
      </c>
      <c r="AE85" s="421">
        <f t="shared" si="10"/>
        <v>0.0492238918028</v>
      </c>
    </row>
    <row r="86" s="64" customFormat="1">
      <c r="B86" s="118" t="s">
        <v>4</v>
      </c>
      <c r="C86" s="192">
        <f ref="C86:C86" t="array">SUM(($M86=(C_A01e!$C$5:$C$1009))*($N86=(C_A01e!$D$5:D$1009))*($O86=(C_A01e!$E$5:E$1009))*(C_A01e!F$5:F$1009))</f>
        <v>0</v>
      </c>
      <c r="D86" s="192">
        <f ref="D86:D86" t="array">SUM(($M86=(C_A01e!$C$5:$C$1009))*($N86=(C_A01e!$D$5:E$1009))*($O86=(C_A01e!$E$5:F$1009))*(C_A01e!G$5:G$1009))</f>
        <v>0.770016783761</v>
      </c>
      <c r="E86" s="192">
        <f ref="E86:E86" t="array">SUM(($M86=(C_A01e!$C$5:$C$1009))*($N86=(C_A01e!$D$5:F$1009))*($O86=(C_A01e!$E$5:G$1009))*(C_A01e!H$5:H$1009))</f>
        <v>0.295522341224</v>
      </c>
      <c r="F86" s="192">
        <f ref="F86:F86" t="array">SUM(($M86=(C_A01e!$C$5:$C$1009))*($N86=(C_A01e!$D$5:G$1009))*($O86=(C_A01e!$E$5:H$1009))*(C_A01e!I$5:I$1009))</f>
        <v>0.081707886886</v>
      </c>
      <c r="G86" s="192">
        <f ref="G86:G86" t="array">SUM(($M86=(C_A01e!$C$5:$C$1009))*($N86=(C_A01e!$D$5:H$1009))*($O86=(C_A01e!$E$5:I$1009))*(C_A01e!J$5:J$1009))</f>
        <v>0.003213737243</v>
      </c>
      <c r="H86" s="192">
        <f ref="H86:H86" t="array">SUM(($M86=(C_A01e!$C$5:$C$1009))*($N86=(C_A01e!$D$5:I$1009))*($O86=(C_A01e!$E$5:J$1009))*(C_A01e!K$5:K$1009))</f>
        <v>0</v>
      </c>
      <c r="I86" s="192">
        <f ref="I86:I86" t="array">SUM(($M86=(C_A01e!$C$5:$C$1009))*($N86=(C_A01e!$D$5:J$1009))*($O86=(C_A01e!$E$5:K$1009))*(C_A01e!L$5:L$1009))</f>
        <v>0.029582949237</v>
      </c>
      <c r="J86" s="192">
        <f ref="J86:J86" t="array">SUM(($M86=(C_A01e!$C$5:$C$1009))*($N86=(C_A01e!$D$5:K$1009))*($O86=(C_A01e!$E$5:L$1009))*(C_A01e!M$5:M$1009))</f>
        <v>0.059165898473</v>
      </c>
      <c r="K86" s="192">
        <f ref="K86:K86" t="array">SUM(($M86=(C_A01e!$C$5:$C$1009))*($N86=(C_A01e!$D$5:L$1009))*($O86=(C_A01e!$E$5:M$1009))*(C_A01e!N$5:N$1009))</f>
        <v>0.177592808025</v>
      </c>
      <c r="M86" s="339" t="s">
        <v>40</v>
      </c>
      <c r="N86" s="338" t="s">
        <v>86</v>
      </c>
      <c r="O86" s="339" t="s">
        <v>87</v>
      </c>
      <c r="V86" s="419" t="str">
        <f t="shared" si="11"/>
        <v>Oil</v>
      </c>
      <c r="W86" s="421">
        <f t="shared" si="12"/>
        <v>0</v>
      </c>
      <c r="X86" s="421">
        <f t="shared" si="10"/>
        <v>0.1540033567522</v>
      </c>
      <c r="Y86" s="421">
        <f t="shared" si="10"/>
        <v>0.0591044682448</v>
      </c>
      <c r="Z86" s="421">
        <f t="shared" si="10"/>
        <v>0.0163415773772</v>
      </c>
      <c r="AA86" s="421">
        <f t="shared" si="10"/>
        <v>0.0006427474486</v>
      </c>
      <c r="AB86" s="421">
        <f t="shared" si="10"/>
        <v>0</v>
      </c>
      <c r="AC86" s="421">
        <f t="shared" si="10"/>
        <v>0.0059165898474</v>
      </c>
      <c r="AD86" s="421">
        <f t="shared" si="10"/>
        <v>0.0118331796946</v>
      </c>
      <c r="AE86" s="421">
        <f t="shared" si="10"/>
        <v>0.035518561605</v>
      </c>
    </row>
    <row r="87">
      <c r="B87" s="122" t="s">
        <v>41</v>
      </c>
      <c r="C87" s="328">
        <f ref="C87:C87" t="array">SUM(($M87=(C_A01e!$C$5:$C$1009))*($N87=(C_A01e!$D$5:D$1009))*($O87=(C_A01e!$E$5:E$1009))*(C_A01e!F$5:F$1009))</f>
        <v>0</v>
      </c>
      <c r="D87" s="328">
        <f ref="D87:D87" t="array">SUM(($M87=(C_A01e!$C$5:$C$1009))*($N87=(C_A01e!$D$5:E$1009))*($O87=(C_A01e!$E$5:F$1009))*(C_A01e!G$5:G$1009))</f>
        <v>0</v>
      </c>
      <c r="E87" s="328">
        <f ref="E87:E87" t="array">SUM(($M87=(C_A01e!$C$5:$C$1009))*($N87=(C_A01e!$D$5:F$1009))*($O87=(C_A01e!$E$5:G$1009))*(C_A01e!H$5:H$1009))</f>
        <v>0</v>
      </c>
      <c r="F87" s="328">
        <f ref="F87:F87" t="array">SUM(($M87=(C_A01e!$C$5:$C$1009))*($N87=(C_A01e!$D$5:G$1009))*($O87=(C_A01e!$E$5:H$1009))*(C_A01e!I$5:I$1009))</f>
        <v>0</v>
      </c>
      <c r="G87" s="328">
        <f ref="G87:G87" t="array">SUM(($M87=(C_A01e!$C$5:$C$1009))*($N87=(C_A01e!$D$5:H$1009))*($O87=(C_A01e!$E$5:I$1009))*(C_A01e!J$5:J$1009))</f>
        <v>0</v>
      </c>
      <c r="H87" s="328">
        <f ref="H87:H87" t="array">SUM(($M87=(C_A01e!$C$5:$C$1009))*($N87=(C_A01e!$D$5:I$1009))*($O87=(C_A01e!$E$5:J$1009))*(C_A01e!K$5:K$1009))</f>
        <v>0</v>
      </c>
      <c r="I87" s="328">
        <f ref="I87:I87" t="array">SUM(($M87=(C_A01e!$C$5:$C$1009))*($N87=(C_A01e!$D$5:J$1009))*($O87=(C_A01e!$E$5:K$1009))*(C_A01e!L$5:L$1009))</f>
        <v>0</v>
      </c>
      <c r="J87" s="328">
        <f ref="J87:J87" t="array">SUM(($M87=(C_A01e!$C$5:$C$1009))*($N87=(C_A01e!$D$5:K$1009))*($O87=(C_A01e!$E$5:L$1009))*(C_A01e!M$5:M$1009))</f>
        <v>0</v>
      </c>
      <c r="K87" s="328">
        <f ref="K87:K87" t="array">SUM(($M87=(C_A01e!$C$5:$C$1009))*($N87=(C_A01e!$D$5:L$1009))*($O87=(C_A01e!$E$5:M$1009))*(C_A01e!N$5:N$1009))</f>
        <v>0</v>
      </c>
      <c r="N87" s="338" t="s">
        <v>86</v>
      </c>
      <c r="O87" s="339" t="s">
        <v>87</v>
      </c>
      <c r="V87" s="419" t="str">
        <f t="shared" si="11"/>
        <v>Solar</v>
      </c>
      <c r="W87" s="421">
        <f t="shared" si="12"/>
        <v>0</v>
      </c>
      <c r="X87" s="421">
        <f t="shared" si="10"/>
        <v>0</v>
      </c>
      <c r="Y87" s="421">
        <f t="shared" si="10"/>
        <v>0</v>
      </c>
      <c r="Z87" s="421">
        <f t="shared" si="10"/>
        <v>0</v>
      </c>
      <c r="AA87" s="421">
        <f t="shared" si="10"/>
        <v>0</v>
      </c>
      <c r="AB87" s="421">
        <f t="shared" si="10"/>
        <v>0</v>
      </c>
      <c r="AC87" s="421">
        <f t="shared" si="10"/>
        <v>0</v>
      </c>
      <c r="AD87" s="421">
        <f t="shared" si="10"/>
        <v>0</v>
      </c>
      <c r="AE87" s="421">
        <f t="shared" si="10"/>
        <v>0</v>
      </c>
    </row>
    <row r="88" s="64" customFormat="1">
      <c r="B88" s="119" t="s">
        <v>42</v>
      </c>
      <c r="C88" s="192">
        <f ref="C88:C88" t="array">SUM(($M88=(C_A01e!$C$5:$C$1009))*($N88=(C_A01e!$D$5:D$1009))*($O88=(C_A01e!$E$5:E$1009))*(C_A01e!F$5:F$1009))</f>
        <v>0</v>
      </c>
      <c r="D88" s="192">
        <f ref="D88:D88" t="array">SUM(($M88=(C_A01e!$C$5:$C$1009))*($N88=(C_A01e!$D$5:E$1009))*($O88=(C_A01e!$E$5:F$1009))*(C_A01e!G$5:G$1009))</f>
        <v>1.189564777016</v>
      </c>
      <c r="E88" s="192">
        <f ref="E88:E88" t="array">SUM(($M88=(C_A01e!$C$5:$C$1009))*($N88=(C_A01e!$D$5:F$1009))*($O88=(C_A01e!$E$5:G$1009))*(C_A01e!H$5:H$1009))</f>
        <v>10.551715428795</v>
      </c>
      <c r="F88" s="192">
        <f ref="F88:F88" t="array">SUM(($M88=(C_A01e!$C$5:$C$1009))*($N88=(C_A01e!$D$5:G$1009))*($O88=(C_A01e!$E$5:H$1009))*(C_A01e!I$5:I$1009))</f>
        <v>11.258208791677</v>
      </c>
      <c r="G88" s="192">
        <f ref="G88:G88" t="array">SUM(($M88=(C_A01e!$C$5:$C$1009))*($N88=(C_A01e!$D$5:H$1009))*($O88=(C_A01e!$E$5:I$1009))*(C_A01e!J$5:J$1009))</f>
        <v>23.083611616376</v>
      </c>
      <c r="H88" s="192">
        <f ref="H88:H88" t="array">SUM(($M88=(C_A01e!$C$5:$C$1009))*($N88=(C_A01e!$D$5:I$1009))*($O88=(C_A01e!$E$5:J$1009))*(C_A01e!K$5:K$1009))</f>
        <v>7.472114745845</v>
      </c>
      <c r="I88" s="192">
        <f ref="I88:I88" t="array">SUM(($M88=(C_A01e!$C$5:$C$1009))*($N88=(C_A01e!$D$5:J$1009))*($O88=(C_A01e!$E$5:K$1009))*(C_A01e!L$5:L$1009))</f>
        <v>69.148729432988</v>
      </c>
      <c r="J88" s="192">
        <f ref="J88:J88" t="array">SUM(($M88=(C_A01e!$C$5:$C$1009))*($N88=(C_A01e!$D$5:K$1009))*($O88=(C_A01e!$E$5:L$1009))*(C_A01e!M$5:M$1009))</f>
        <v>88.232439021102</v>
      </c>
      <c r="K88" s="192">
        <f ref="K88:K88" t="array">SUM(($M88=(C_A01e!$C$5:$C$1009))*($N88=(C_A01e!$D$5:L$1009))*($O88=(C_A01e!$E$5:M$1009))*(C_A01e!N$5:N$1009))</f>
        <v>76.414154502492</v>
      </c>
      <c r="M88" s="339" t="s">
        <v>43</v>
      </c>
      <c r="N88" s="338" t="s">
        <v>86</v>
      </c>
      <c r="O88" s="339" t="s">
        <v>87</v>
      </c>
      <c r="V88" s="419" t="str">
        <f t="shared" si="11"/>
        <v>Solar PV</v>
      </c>
      <c r="W88" s="421">
        <f t="shared" si="12"/>
        <v>0</v>
      </c>
      <c r="X88" s="421">
        <f t="shared" si="10"/>
        <v>0.2379129554032</v>
      </c>
      <c r="Y88" s="421">
        <f t="shared" si="10"/>
        <v>2.1103430857589998</v>
      </c>
      <c r="Z88" s="421">
        <f t="shared" si="10"/>
        <v>2.2516417583354</v>
      </c>
      <c r="AA88" s="421">
        <f t="shared" si="10"/>
        <v>4.6167223232752</v>
      </c>
      <c r="AB88" s="421">
        <f t="shared" si="10"/>
        <v>1.494422949169</v>
      </c>
      <c r="AC88" s="421">
        <f t="shared" si="10"/>
        <v>13.829745886597602</v>
      </c>
      <c r="AD88" s="421">
        <f t="shared" si="10"/>
        <v>17.6464878042204</v>
      </c>
      <c r="AE88" s="421">
        <f t="shared" si="10"/>
        <v>15.2828309004984</v>
      </c>
    </row>
    <row r="89">
      <c r="B89" s="125" t="s">
        <v>44</v>
      </c>
      <c r="C89" s="328">
        <f ref="C89:C89" t="array">SUM(($M89=(C_A01e!$C$5:$C$1009))*($N89=(C_A01e!$D$5:D$1009))*($O89=(C_A01e!$E$5:E$1009))*(C_A01e!F$5:F$1009))</f>
        <v>0</v>
      </c>
      <c r="D89" s="328">
        <f ref="D89:D89" t="array">SUM(($M89=(C_A01e!$C$5:$C$1009))*($N89=(C_A01e!$D$5:E$1009))*($O89=(C_A01e!$E$5:F$1009))*(C_A01e!G$5:G$1009))</f>
        <v>0</v>
      </c>
      <c r="E89" s="328">
        <f ref="E89:E89" t="array">SUM(($M89=(C_A01e!$C$5:$C$1009))*($N89=(C_A01e!$D$5:F$1009))*($O89=(C_A01e!$E$5:G$1009))*(C_A01e!H$5:H$1009))</f>
        <v>0</v>
      </c>
      <c r="F89" s="328">
        <f ref="F89:F89" t="array">SUM(($M89=(C_A01e!$C$5:$C$1009))*($N89=(C_A01e!$D$5:G$1009))*($O89=(C_A01e!$E$5:H$1009))*(C_A01e!I$5:I$1009))</f>
        <v>0</v>
      </c>
      <c r="G89" s="328">
        <f ref="G89:G89" t="array">SUM(($M89=(C_A01e!$C$5:$C$1009))*($N89=(C_A01e!$D$5:H$1009))*($O89=(C_A01e!$E$5:I$1009))*(C_A01e!J$5:J$1009))</f>
        <v>0</v>
      </c>
      <c r="H89" s="328">
        <f ref="H89:H89" t="array">SUM(($M89=(C_A01e!$C$5:$C$1009))*($N89=(C_A01e!$D$5:I$1009))*($O89=(C_A01e!$E$5:J$1009))*(C_A01e!K$5:K$1009))</f>
        <v>0</v>
      </c>
      <c r="I89" s="328">
        <f ref="I89:I89" t="array">SUM(($M89=(C_A01e!$C$5:$C$1009))*($N89=(C_A01e!$D$5:J$1009))*($O89=(C_A01e!$E$5:K$1009))*(C_A01e!L$5:L$1009))</f>
        <v>0</v>
      </c>
      <c r="J89" s="328">
        <f ref="J89:J89" t="array">SUM(($M89=(C_A01e!$C$5:$C$1009))*($N89=(C_A01e!$D$5:K$1009))*($O89=(C_A01e!$E$5:L$1009))*(C_A01e!M$5:M$1009))</f>
        <v>0</v>
      </c>
      <c r="K89" s="328">
        <f ref="K89:K89" t="array">SUM(($M89=(C_A01e!$C$5:$C$1009))*($N89=(C_A01e!$D$5:L$1009))*($O89=(C_A01e!$E$5:M$1009))*(C_A01e!N$5:N$1009))</f>
        <v>0</v>
      </c>
      <c r="M89" s="338" t="s">
        <v>45</v>
      </c>
      <c r="N89" s="338" t="s">
        <v>86</v>
      </c>
      <c r="O89" s="339" t="s">
        <v>87</v>
      </c>
      <c r="V89" s="419" t="str">
        <f t="shared" si="11"/>
        <v>Solar thermal</v>
      </c>
      <c r="W89" s="421">
        <f t="shared" si="12"/>
        <v>0</v>
      </c>
      <c r="X89" s="421">
        <f t="shared" si="10"/>
        <v>0</v>
      </c>
      <c r="Y89" s="421">
        <f t="shared" si="10"/>
        <v>0</v>
      </c>
      <c r="Z89" s="421">
        <f t="shared" si="10"/>
        <v>0</v>
      </c>
      <c r="AA89" s="421">
        <f t="shared" si="10"/>
        <v>0</v>
      </c>
      <c r="AB89" s="421">
        <f t="shared" si="10"/>
        <v>0</v>
      </c>
      <c r="AC89" s="421">
        <f t="shared" si="10"/>
        <v>0</v>
      </c>
      <c r="AD89" s="421">
        <f t="shared" si="10"/>
        <v>0</v>
      </c>
      <c r="AE89" s="421">
        <f t="shared" si="10"/>
        <v>0</v>
      </c>
    </row>
    <row r="90" s="64" customFormat="1">
      <c r="B90" s="118" t="s">
        <v>46</v>
      </c>
      <c r="C90" s="192">
        <f ref="C90:C90" t="array">SUM(($M90=(C_A01e!$C$5:$C$1009))*($N90=(C_A01e!$D$5:D$1009))*($O90=(C_A01e!$E$5:E$1009))*(C_A01e!F$5:F$1009))</f>
        <v>0</v>
      </c>
      <c r="D90" s="192">
        <f ref="D90:D90" t="array">SUM(($M90=(C_A01e!$C$5:$C$1009))*($N90=(C_A01e!$D$5:E$1009))*($O90=(C_A01e!$E$5:F$1009))*(C_A01e!G$5:G$1009))</f>
        <v>0</v>
      </c>
      <c r="E90" s="192">
        <f ref="E90:E90" t="array">SUM(($M90=(C_A01e!$C$5:$C$1009))*($N90=(C_A01e!$D$5:F$1009))*($O90=(C_A01e!$E$5:G$1009))*(C_A01e!H$5:H$1009))</f>
        <v>2.941400304414</v>
      </c>
      <c r="F90" s="192">
        <f ref="F90:F90" t="array">SUM(($M90=(C_A01e!$C$5:$C$1009))*($N90=(C_A01e!$D$5:G$1009))*($O90=(C_A01e!$E$5:H$1009))*(C_A01e!I$5:I$1009))</f>
        <v>0</v>
      </c>
      <c r="G90" s="192">
        <f ref="G90:G90" t="array">SUM(($M90=(C_A01e!$C$5:$C$1009))*($N90=(C_A01e!$D$5:H$1009))*($O90=(C_A01e!$E$5:I$1009))*(C_A01e!J$5:J$1009))</f>
        <v>0.980466768138</v>
      </c>
      <c r="H90" s="192">
        <f ref="H90:H90" t="array">SUM(($M90=(C_A01e!$C$5:$C$1009))*($N90=(C_A01e!$D$5:I$1009))*($O90=(C_A01e!$E$5:J$1009))*(C_A01e!K$5:K$1009))</f>
        <v>0</v>
      </c>
      <c r="I90" s="192">
        <f ref="I90:I90" t="array">SUM(($M90=(C_A01e!$C$5:$C$1009))*($N90=(C_A01e!$D$5:J$1009))*($O90=(C_A01e!$E$5:K$1009))*(C_A01e!L$5:L$1009))</f>
        <v>0.980466768138</v>
      </c>
      <c r="J90" s="192">
        <f ref="J90:J90" t="array">SUM(($M90=(C_A01e!$C$5:$C$1009))*($N90=(C_A01e!$D$5:K$1009))*($O90=(C_A01e!$E$5:L$1009))*(C_A01e!M$5:M$1009))</f>
        <v>0</v>
      </c>
      <c r="K90" s="192">
        <f ref="K90:K90" t="array">SUM(($M90=(C_A01e!$C$5:$C$1009))*($N90=(C_A01e!$D$5:L$1009))*($O90=(C_A01e!$E$5:M$1009))*(C_A01e!N$5:N$1009))</f>
        <v>2.941400304414</v>
      </c>
      <c r="M90" s="339" t="s">
        <v>47</v>
      </c>
      <c r="N90" s="338" t="s">
        <v>86</v>
      </c>
      <c r="O90" s="339" t="s">
        <v>87</v>
      </c>
      <c r="V90" s="419" t="str">
        <f t="shared" si="11"/>
        <v>Tidal</v>
      </c>
      <c r="W90" s="421">
        <f t="shared" si="12"/>
        <v>0</v>
      </c>
      <c r="X90" s="421">
        <f t="shared" si="10"/>
        <v>0</v>
      </c>
      <c r="Y90" s="421">
        <f t="shared" si="10"/>
        <v>0.5882800608828</v>
      </c>
      <c r="Z90" s="421">
        <f t="shared" si="10"/>
        <v>0</v>
      </c>
      <c r="AA90" s="421">
        <f t="shared" si="10"/>
        <v>0.1960933536276</v>
      </c>
      <c r="AB90" s="421">
        <f t="shared" si="10"/>
        <v>0</v>
      </c>
      <c r="AC90" s="421">
        <f t="shared" si="10"/>
        <v>0.1960933536276</v>
      </c>
      <c r="AD90" s="421">
        <f t="shared" si="10"/>
        <v>0</v>
      </c>
      <c r="AE90" s="421">
        <f t="shared" si="10"/>
        <v>0.5882800608828</v>
      </c>
    </row>
    <row r="91">
      <c r="B91" s="122" t="s">
        <v>48</v>
      </c>
      <c r="C91" s="328">
        <f ref="C91:C91" t="array">SUM(($M91=(C_A01e!$C$5:$C$1009))*($N91=(C_A01e!$D$5:D$1009))*($O91=(C_A01e!$E$5:E$1009))*(C_A01e!F$5:F$1009))</f>
        <v>0</v>
      </c>
      <c r="D91" s="328">
        <f ref="D91:D91" t="array">SUM(($M91=(C_A01e!$C$5:$C$1009))*($N91=(C_A01e!$D$5:E$1009))*($O91=(C_A01e!$E$5:F$1009))*(C_A01e!G$5:G$1009))</f>
        <v>0</v>
      </c>
      <c r="E91" s="328">
        <f ref="E91:E91" t="array">SUM(($M91=(C_A01e!$C$5:$C$1009))*($N91=(C_A01e!$D$5:F$1009))*($O91=(C_A01e!$E$5:G$1009))*(C_A01e!H$5:H$1009))</f>
        <v>0</v>
      </c>
      <c r="F91" s="328">
        <f ref="F91:F91" t="array">SUM(($M91=(C_A01e!$C$5:$C$1009))*($N91=(C_A01e!$D$5:G$1009))*($O91=(C_A01e!$E$5:H$1009))*(C_A01e!I$5:I$1009))</f>
        <v>0</v>
      </c>
      <c r="G91" s="328">
        <f ref="G91:G91" t="array">SUM(($M91=(C_A01e!$C$5:$C$1009))*($N91=(C_A01e!$D$5:H$1009))*($O91=(C_A01e!$E$5:I$1009))*(C_A01e!J$5:J$1009))</f>
        <v>0</v>
      </c>
      <c r="H91" s="328">
        <f ref="H91:H91" t="array">SUM(($M91=(C_A01e!$C$5:$C$1009))*($N91=(C_A01e!$D$5:I$1009))*($O91=(C_A01e!$E$5:J$1009))*(C_A01e!K$5:K$1009))</f>
        <v>0</v>
      </c>
      <c r="I91" s="328">
        <f ref="I91:I91" t="array">SUM(($M91=(C_A01e!$C$5:$C$1009))*($N91=(C_A01e!$D$5:J$1009))*($O91=(C_A01e!$E$5:K$1009))*(C_A01e!L$5:L$1009))</f>
        <v>0</v>
      </c>
      <c r="J91" s="328">
        <f ref="J91:J91" t="array">SUM(($M91=(C_A01e!$C$5:$C$1009))*($N91=(C_A01e!$D$5:K$1009))*($O91=(C_A01e!$E$5:L$1009))*(C_A01e!M$5:M$1009))</f>
        <v>0</v>
      </c>
      <c r="K91" s="328">
        <f ref="K91:K91" t="array">SUM(($M91=(C_A01e!$C$5:$C$1009))*($N91=(C_A01e!$D$5:L$1009))*($O91=(C_A01e!$E$5:M$1009))*(C_A01e!N$5:N$1009))</f>
        <v>0</v>
      </c>
      <c r="N91" s="338" t="s">
        <v>86</v>
      </c>
      <c r="O91" s="339" t="s">
        <v>87</v>
      </c>
      <c r="V91" s="419" t="str">
        <f t="shared" si="11"/>
        <v>Wind</v>
      </c>
      <c r="W91" s="421">
        <f t="shared" si="12"/>
        <v>0</v>
      </c>
      <c r="X91" s="421">
        <f t="shared" si="10"/>
        <v>0</v>
      </c>
      <c r="Y91" s="421">
        <f t="shared" si="10"/>
        <v>0</v>
      </c>
      <c r="Z91" s="421">
        <f t="shared" si="10"/>
        <v>0</v>
      </c>
      <c r="AA91" s="421">
        <f t="shared" si="10"/>
        <v>0</v>
      </c>
      <c r="AB91" s="421">
        <f t="shared" si="10"/>
        <v>0</v>
      </c>
      <c r="AC91" s="421">
        <f t="shared" si="10"/>
        <v>0</v>
      </c>
      <c r="AD91" s="421">
        <f t="shared" si="10"/>
        <v>0</v>
      </c>
      <c r="AE91" s="421">
        <f t="shared" si="10"/>
        <v>0</v>
      </c>
    </row>
    <row r="92" s="64" customFormat="1">
      <c r="B92" s="119" t="s">
        <v>49</v>
      </c>
      <c r="C92" s="192">
        <f ref="C92:C92" t="array">SUM(($M92=(C_A01e!$C$5:$C$1009))*($N92=(C_A01e!$D$5:D$1009))*($O92=(C_A01e!$E$5:E$1009))*(C_A01e!F$5:F$1009))</f>
        <v>0</v>
      </c>
      <c r="D92" s="192">
        <f ref="D92:D92" t="array">SUM(($M92=(C_A01e!$C$5:$C$1009))*($N92=(C_A01e!$D$5:E$1009))*($O92=(C_A01e!$E$5:F$1009))*(C_A01e!G$5:G$1009))</f>
        <v>0</v>
      </c>
      <c r="E92" s="192">
        <f ref="E92:E92" t="array">SUM(($M92=(C_A01e!$C$5:$C$1009))*($N92=(C_A01e!$D$5:F$1009))*($O92=(C_A01e!$E$5:G$1009))*(C_A01e!H$5:H$1009))</f>
        <v>0</v>
      </c>
      <c r="F92" s="192">
        <f ref="F92:F92" t="array">SUM(($M92=(C_A01e!$C$5:$C$1009))*($N92=(C_A01e!$D$5:G$1009))*($O92=(C_A01e!$E$5:H$1009))*(C_A01e!I$5:I$1009))</f>
        <v>0</v>
      </c>
      <c r="G92" s="192">
        <f ref="G92:G92" t="array">SUM(($M92=(C_A01e!$C$5:$C$1009))*($N92=(C_A01e!$D$5:H$1009))*($O92=(C_A01e!$E$5:I$1009))*(C_A01e!J$5:J$1009))</f>
        <v>0</v>
      </c>
      <c r="H92" s="192">
        <f ref="H92:H92" t="array">SUM(($M92=(C_A01e!$C$5:$C$1009))*($N92=(C_A01e!$D$5:I$1009))*($O92=(C_A01e!$E$5:J$1009))*(C_A01e!K$5:K$1009))</f>
        <v>0</v>
      </c>
      <c r="I92" s="192">
        <f ref="I92:I92" t="array">SUM(($M92=(C_A01e!$C$5:$C$1009))*($N92=(C_A01e!$D$5:J$1009))*($O92=(C_A01e!$E$5:K$1009))*(C_A01e!L$5:L$1009))</f>
        <v>0</v>
      </c>
      <c r="J92" s="192">
        <f ref="J92:J92" t="array">SUM(($M92=(C_A01e!$C$5:$C$1009))*($N92=(C_A01e!$D$5:K$1009))*($O92=(C_A01e!$E$5:L$1009))*(C_A01e!M$5:M$1009))</f>
        <v>0</v>
      </c>
      <c r="K92" s="192">
        <f ref="K92:K92" t="array">SUM(($M92=(C_A01e!$C$5:$C$1009))*($N92=(C_A01e!$D$5:L$1009))*($O92=(C_A01e!$E$5:M$1009))*(C_A01e!N$5:N$1009))</f>
        <v>0</v>
      </c>
      <c r="M92" s="339" t="s">
        <v>50</v>
      </c>
      <c r="N92" s="338" t="s">
        <v>86</v>
      </c>
      <c r="O92" s="339" t="s">
        <v>87</v>
      </c>
      <c r="V92" s="419" t="str">
        <f t="shared" si="11"/>
        <v>Offshore</v>
      </c>
      <c r="W92" s="421">
        <f t="shared" si="12"/>
        <v>0</v>
      </c>
      <c r="X92" s="421">
        <f t="shared" si="10"/>
        <v>0</v>
      </c>
      <c r="Y92" s="421">
        <f t="shared" si="10"/>
        <v>0</v>
      </c>
      <c r="Z92" s="421">
        <f t="shared" si="10"/>
        <v>0</v>
      </c>
      <c r="AA92" s="421">
        <f t="shared" si="10"/>
        <v>0</v>
      </c>
      <c r="AB92" s="421">
        <f t="shared" si="10"/>
        <v>0</v>
      </c>
      <c r="AC92" s="421">
        <f t="shared" si="10"/>
        <v>0</v>
      </c>
      <c r="AD92" s="421">
        <f t="shared" si="10"/>
        <v>0</v>
      </c>
      <c r="AE92" s="421">
        <f t="shared" si="10"/>
        <v>0</v>
      </c>
    </row>
    <row r="93">
      <c r="B93" s="125" t="s">
        <v>51</v>
      </c>
      <c r="C93" s="328">
        <f ref="C93:C93" t="array">SUM(($M93=(C_A01e!$C$5:$C$1009))*($N93=(C_A01e!$D$5:D$1009))*($O93=(C_A01e!$E$5:E$1009))*(C_A01e!F$5:F$1009))</f>
        <v>0</v>
      </c>
      <c r="D93" s="328">
        <f ref="D93:D93" t="array">SUM(($M93=(C_A01e!$C$5:$C$1009))*($N93=(C_A01e!$D$5:E$1009))*($O93=(C_A01e!$E$5:F$1009))*(C_A01e!G$5:G$1009))</f>
        <v>18.798352620659003</v>
      </c>
      <c r="E93" s="328">
        <f ref="E93:E93" t="array">SUM(($M93=(C_A01e!$C$5:$C$1009))*($N93=(C_A01e!$D$5:F$1009))*($O93=(C_A01e!$E$5:G$1009))*(C_A01e!H$5:H$1009))</f>
        <v>48.675904919840995</v>
      </c>
      <c r="F93" s="328">
        <f ref="F93:F93" t="array">SUM(($M93=(C_A01e!$C$5:$C$1009))*($N93=(C_A01e!$D$5:G$1009))*($O93=(C_A01e!$E$5:H$1009))*(C_A01e!I$5:I$1009))</f>
        <v>63.399498091249</v>
      </c>
      <c r="G93" s="328">
        <f ref="G93:G93" t="array">SUM(($M93=(C_A01e!$C$5:$C$1009))*($N93=(C_A01e!$D$5:H$1009))*($O93=(C_A01e!$E$5:I$1009))*(C_A01e!J$5:J$1009))</f>
        <v>90.247658555844993</v>
      </c>
      <c r="H93" s="328">
        <f ref="H93:H93" t="array">SUM(($M93=(C_A01e!$C$5:$C$1009))*($N93=(C_A01e!$D$5:I$1009))*($O93=(C_A01e!$E$5:J$1009))*(C_A01e!K$5:K$1009))</f>
        <v>44.458763111507004</v>
      </c>
      <c r="I93" s="328">
        <f ref="I93:I93" t="array">SUM(($M93=(C_A01e!$C$5:$C$1009))*($N93=(C_A01e!$D$5:J$1009))*($O93=(C_A01e!$E$5:K$1009))*(C_A01e!L$5:L$1009))</f>
        <v>67.61521759494201</v>
      </c>
      <c r="J93" s="328">
        <f ref="J93:J93" t="array">SUM(($M93=(C_A01e!$C$5:$C$1009))*($N93=(C_A01e!$D$5:K$1009))*($O93=(C_A01e!$E$5:L$1009))*(C_A01e!M$5:M$1009))</f>
        <v>57.726517124143</v>
      </c>
      <c r="K93" s="328">
        <f ref="K93:K93" t="array">SUM(($M93=(C_A01e!$C$5:$C$1009))*($N93=(C_A01e!$D$5:L$1009))*($O93=(C_A01e!$E$5:M$1009))*(C_A01e!N$5:N$1009))</f>
        <v>18.35193277233</v>
      </c>
      <c r="M93" s="338" t="s">
        <v>52</v>
      </c>
      <c r="N93" s="338" t="s">
        <v>86</v>
      </c>
      <c r="O93" s="339" t="s">
        <v>87</v>
      </c>
      <c r="V93" s="419" t="str">
        <f t="shared" si="11"/>
        <v>Onshore</v>
      </c>
      <c r="W93" s="421">
        <f t="shared" si="12"/>
        <v>0</v>
      </c>
      <c r="X93" s="421">
        <f ref="X93:AE95" t="shared" si="13">D93/5</f>
        <v>3.7596705241318005</v>
      </c>
      <c r="Y93" s="421">
        <f t="shared" si="13"/>
        <v>9.7351809839681991</v>
      </c>
      <c r="Z93" s="421">
        <f t="shared" si="13"/>
        <v>12.6798996182498</v>
      </c>
      <c r="AA93" s="421">
        <f t="shared" si="13"/>
        <v>18.049531711169</v>
      </c>
      <c r="AB93" s="421">
        <f t="shared" si="13"/>
        <v>8.8917526223014</v>
      </c>
      <c r="AC93" s="421">
        <f t="shared" si="13"/>
        <v>13.523043518988402</v>
      </c>
      <c r="AD93" s="421">
        <f t="shared" si="13"/>
        <v>11.5453034248286</v>
      </c>
      <c r="AE93" s="421">
        <f t="shared" si="13"/>
        <v>3.670386554466</v>
      </c>
    </row>
    <row r="94" ht="16" s="64" customFormat="1">
      <c r="B94" s="156" t="s">
        <v>53</v>
      </c>
      <c r="C94" s="192">
        <f ref="C94:C94" t="array">SUM(($M94=(C_A01e!$C$5:$C$1009))*($N94=(C_A01e!$D$5:D$1009))*($O94=(C_A01e!$E$5:E$1009))*(C_A01e!F$5:F$1009))</f>
        <v>0</v>
      </c>
      <c r="D94" s="192">
        <f ref="D94:D94" t="array">SUM(($M94=(C_A01e!$C$5:$C$1009))*($N94=(C_A01e!$D$5:E$1009))*($O94=(C_A01e!$E$5:F$1009))*(C_A01e!G$5:G$1009))</f>
        <v>0</v>
      </c>
      <c r="E94" s="192">
        <f ref="E94:E94" t="array">SUM(($M94=(C_A01e!$C$5:$C$1009))*($N94=(C_A01e!$D$5:F$1009))*($O94=(C_A01e!$E$5:G$1009))*(C_A01e!H$5:H$1009))</f>
        <v>0</v>
      </c>
      <c r="F94" s="192">
        <f ref="F94:F94" t="array">SUM(($M94=(C_A01e!$C$5:$C$1009))*($N94=(C_A01e!$D$5:G$1009))*($O94=(C_A01e!$E$5:H$1009))*(C_A01e!I$5:I$1009))</f>
        <v>0</v>
      </c>
      <c r="G94" s="192">
        <f ref="G94:G94" t="array">SUM(($M94=(C_A01e!$C$5:$C$1009))*($N94=(C_A01e!$D$5:H$1009))*($O94=(C_A01e!$E$5:I$1009))*(C_A01e!J$5:J$1009))</f>
        <v>0</v>
      </c>
      <c r="H94" s="192">
        <f ref="H94:H94" t="array">SUM(($M94=(C_A01e!$C$5:$C$1009))*($N94=(C_A01e!$D$5:I$1009))*($O94=(C_A01e!$E$5:J$1009))*(C_A01e!K$5:K$1009))</f>
        <v>0</v>
      </c>
      <c r="I94" s="192">
        <f ref="I94:I94" t="array">SUM(($M94=(C_A01e!$C$5:$C$1009))*($N94=(C_A01e!$D$5:J$1009))*($O94=(C_A01e!$E$5:K$1009))*(C_A01e!L$5:L$1009))</f>
        <v>0</v>
      </c>
      <c r="J94" s="192">
        <f ref="J94:J94" t="array">SUM(($M94=(C_A01e!$C$5:$C$1009))*($N94=(C_A01e!$D$5:K$1009))*($O94=(C_A01e!$E$5:L$1009))*(C_A01e!M$5:M$1009))</f>
        <v>0</v>
      </c>
      <c r="K94" s="192">
        <f ref="K94:K94" t="array">SUM(($M94=(C_A01e!$C$5:$C$1009))*($N94=(C_A01e!$D$5:L$1009))*($O94=(C_A01e!$E$5:M$1009))*(C_A01e!N$5:N$1009))</f>
        <v>0</v>
      </c>
      <c r="M94" s="339" t="s">
        <v>54</v>
      </c>
      <c r="N94" s="338" t="s">
        <v>86</v>
      </c>
      <c r="O94" s="339" t="s">
        <v>87</v>
      </c>
      <c r="V94" s="419" t="str">
        <f t="shared" si="11"/>
        <v>CH4 Options</v>
      </c>
      <c r="W94" s="421">
        <f t="shared" si="12"/>
        <v>0</v>
      </c>
      <c r="X94" s="421">
        <f t="shared" si="13"/>
        <v>0</v>
      </c>
      <c r="Y94" s="421">
        <f t="shared" si="13"/>
        <v>0</v>
      </c>
      <c r="Z94" s="421">
        <f t="shared" si="13"/>
        <v>0</v>
      </c>
      <c r="AA94" s="421">
        <f t="shared" si="13"/>
        <v>0</v>
      </c>
      <c r="AB94" s="421">
        <f t="shared" si="13"/>
        <v>0</v>
      </c>
      <c r="AC94" s="421">
        <f t="shared" si="13"/>
        <v>0</v>
      </c>
      <c r="AD94" s="421">
        <f t="shared" si="13"/>
        <v>0</v>
      </c>
      <c r="AE94" s="421">
        <f t="shared" si="13"/>
        <v>0</v>
      </c>
    </row>
    <row r="95" ht="16">
      <c r="B95" s="149" t="s">
        <v>55</v>
      </c>
      <c r="C95" s="153">
        <f>SUM(C77:C94)-C91-C87</f>
        <v>5.962860411159</v>
      </c>
      <c r="D95" s="153">
        <f ref="D95:K95" t="shared" si="14">SUM(D77:D94)-D91-D87</f>
        <v>120.73379610229699</v>
      </c>
      <c r="E95" s="153">
        <f t="shared" si="14"/>
        <v>192.201031190802</v>
      </c>
      <c r="F95" s="153">
        <f t="shared" si="14"/>
        <v>115.984486800548</v>
      </c>
      <c r="G95" s="153">
        <f t="shared" si="14"/>
        <v>216.44394885335998</v>
      </c>
      <c r="H95" s="153">
        <f t="shared" si="14"/>
        <v>70.170071655690009</v>
      </c>
      <c r="I95" s="153">
        <f t="shared" si="14"/>
        <v>178.38897798555203</v>
      </c>
      <c r="J95" s="153">
        <f t="shared" si="14"/>
        <v>213.37541212073097</v>
      </c>
      <c r="K95" s="153">
        <f t="shared" si="14"/>
        <v>171.394782059861</v>
      </c>
      <c r="V95" s="419" t="str">
        <f t="shared" si="11"/>
        <v>Total</v>
      </c>
      <c r="W95" s="422">
        <f t="shared" si="12"/>
        <v>1.1925720822318</v>
      </c>
      <c r="X95" s="422">
        <f t="shared" si="13"/>
        <v>24.146759220459398</v>
      </c>
      <c r="Y95" s="422">
        <f t="shared" si="13"/>
        <v>38.4402062381604</v>
      </c>
      <c r="Z95" s="422">
        <f t="shared" si="13"/>
        <v>23.1968973601096</v>
      </c>
      <c r="AA95" s="422">
        <f t="shared" si="13"/>
        <v>43.288789770672</v>
      </c>
      <c r="AB95" s="422">
        <f t="shared" si="13"/>
        <v>14.034014331138001</v>
      </c>
      <c r="AC95" s="422">
        <f t="shared" si="13"/>
        <v>35.6777955971104</v>
      </c>
      <c r="AD95" s="422">
        <f t="shared" si="13"/>
        <v>42.6750824241462</v>
      </c>
      <c r="AE95" s="422">
        <f t="shared" si="13"/>
        <v>34.2789564119722</v>
      </c>
    </row>
    <row r="97">
      <c r="A97" s="324" t="s">
        <v>83</v>
      </c>
      <c r="B97" s="74" t="s">
        <v>88</v>
      </c>
    </row>
    <row r="98">
      <c r="A98" s="64"/>
      <c r="B98" s="74" t="s">
        <v>89</v>
      </c>
    </row>
    <row r="99">
      <c r="A99" s="64"/>
    </row>
    <row r="100">
      <c r="A100" s="64"/>
      <c r="B100" s="121" t="str">
        <f>B59</f>
        <v>Geothermal</v>
      </c>
      <c r="C100" s="307">
        <v>2010</v>
      </c>
      <c r="D100" s="401">
        <v>2015</v>
      </c>
      <c r="E100" s="401">
        <v>2020</v>
      </c>
      <c r="F100" s="401">
        <v>2025</v>
      </c>
      <c r="G100" s="401">
        <v>2030</v>
      </c>
      <c r="H100" s="401">
        <v>2035</v>
      </c>
      <c r="I100" s="401">
        <v>2040</v>
      </c>
      <c r="J100" s="401">
        <v>2045</v>
      </c>
      <c r="K100" s="401">
        <v>2050</v>
      </c>
    </row>
    <row r="101">
      <c r="B101" s="122" t="s">
        <v>23</v>
      </c>
      <c r="C101" s="136">
        <f ref="C101:C101" t="array">SUM(($M101=(C_A01e!$C$5:$C$1009))*($N101=(C_A01e!$D$5:D$1009))*(C_A01e!F$5:F$1009))</f>
        <v>0</v>
      </c>
      <c r="D101" s="136">
        <f ref="D101:D101" t="array">SUM(($M101=(C_A01e!$C$5:$C$1009))*($N101=(C_A01e!$D$5:E$1009))*(C_A01e!G$5:G$1009))</f>
        <v>59.884202571591</v>
      </c>
      <c r="E101" s="136">
        <f ref="E101:E101" t="array">SUM(($M101=(C_A01e!$C$5:$C$1009))*($N101=(C_A01e!$D$5:F$1009))*(C_A01e!H$5:H$1009))</f>
        <v>648.52707686468693</v>
      </c>
      <c r="F101" s="136">
        <f ref="F101:F101" t="array">SUM(($M101=(C_A01e!$C$5:$C$1009))*($N101=(C_A01e!$D$5:G$1009))*(C_A01e!I$5:I$1009))</f>
        <v>2842.7451144889769</v>
      </c>
      <c r="G101" s="136">
        <f ref="G101:G101" t="array">SUM(($M101=(C_A01e!$C$5:$C$1009))*($N101=(C_A01e!$D$5:H$1009))*(C_A01e!J$5:J$1009))</f>
        <v>3453.5978541781178</v>
      </c>
      <c r="H101" s="136">
        <f ref="H101:H101" t="array">SUM(($M101=(C_A01e!$C$5:$C$1009))*($N101=(C_A01e!$D$5:I$1009))*(C_A01e!K$5:K$1009))</f>
        <v>3454.6850722865229</v>
      </c>
      <c r="I101" s="136">
        <f ref="I101:I101" t="array">SUM(($M101=(C_A01e!$C$5:$C$1009))*($N101=(C_A01e!$D$5:J$1009))*(C_A01e!L$5:L$1009))</f>
        <v>5200.3357971595833</v>
      </c>
      <c r="J101" s="136">
        <f ref="J101:J101" t="array">SUM(($M101=(C_A01e!$C$5:$C$1009))*($N101=(C_A01e!$D$5:K$1009))*(C_A01e!M$5:M$1009))</f>
        <v>5329.2994035080465</v>
      </c>
      <c r="K101" s="136">
        <f ref="K101:K101" t="array">SUM(($M101=(C_A01e!$C$5:$C$1009))*($N101=(C_A01e!$D$5:L$1009))*(C_A01e!N$5:N$1009))</f>
        <v>7169.5749963550616</v>
      </c>
      <c r="M101" s="338" t="s">
        <v>24</v>
      </c>
      <c r="N101" s="338" t="s">
        <v>90</v>
      </c>
    </row>
    <row r="102" s="64" customFormat="1">
      <c r="B102" s="118" t="s">
        <v>25</v>
      </c>
      <c r="C102" s="137">
        <f ref="C102:C102" t="array">SUM(($M102=(C_A01e!$C$5:$C$1009))*($N102=(C_A01e!$D$5:D$1009))*(C_A01e!F$5:F$1009))</f>
        <v>0</v>
      </c>
      <c r="D102" s="192">
        <f ref="D102:D102" t="array">SUM(($M102=(C_A01e!$C$5:$C$1009))*($N102=(C_A01e!$D$5:E$1009))*(C_A01e!G$5:G$1009))</f>
        <v>0</v>
      </c>
      <c r="E102" s="192">
        <f ref="E102:E102" t="array">SUM(($M102=(C_A01e!$C$5:$C$1009))*($N102=(C_A01e!$D$5:F$1009))*(C_A01e!H$5:H$1009))</f>
        <v>0</v>
      </c>
      <c r="F102" s="192">
        <f ref="F102:F102" t="array">SUM(($M102=(C_A01e!$C$5:$C$1009))*($N102=(C_A01e!$D$5:G$1009))*(C_A01e!I$5:I$1009))</f>
        <v>607.765617802223</v>
      </c>
      <c r="G102" s="192">
        <f ref="G102:G102" t="array">SUM(($M102=(C_A01e!$C$5:$C$1009))*($N102=(C_A01e!$D$5:H$1009))*(C_A01e!J$5:J$1009))</f>
        <v>1009.470504723177</v>
      </c>
      <c r="H102" s="192">
        <f ref="H102:H102" t="array">SUM(($M102=(C_A01e!$C$5:$C$1009))*($N102=(C_A01e!$D$5:I$1009))*(C_A01e!K$5:K$1009))</f>
        <v>2450.9479669103457</v>
      </c>
      <c r="I102" s="192">
        <f ref="I102:I102" t="array">SUM(($M102=(C_A01e!$C$5:$C$1009))*($N102=(C_A01e!$D$5:J$1009))*(C_A01e!L$5:L$1009))</f>
        <v>2670.0375844495393</v>
      </c>
      <c r="J102" s="192">
        <f ref="J102:J102" t="array">SUM(($M102=(C_A01e!$C$5:$C$1009))*($N102=(C_A01e!$D$5:K$1009))*(C_A01e!M$5:M$1009))</f>
        <v>3833.3112619491958</v>
      </c>
      <c r="K102" s="192">
        <f ref="K102:K102" t="array">SUM(($M102=(C_A01e!$C$5:$C$1009))*($N102=(C_A01e!$D$5:L$1009))*(C_A01e!N$5:N$1009))</f>
        <v>10069.377315376511</v>
      </c>
      <c r="M102" s="339" t="s">
        <v>26</v>
      </c>
      <c r="N102" s="339" t="s">
        <v>90</v>
      </c>
      <c r="O102" s="339"/>
    </row>
    <row r="103">
      <c r="B103" s="122" t="s">
        <v>9</v>
      </c>
      <c r="C103" s="136">
        <f ref="C103:C103" t="array">SUM(($M103=(C_A01e!$C$5:$C$1009))*($N103=(C_A01e!$D$5:D$1009))*(C_A01e!F$5:F$1009))</f>
        <v>47.705411762191993</v>
      </c>
      <c r="D103" s="136">
        <f ref="D103:D103" t="array">SUM(($M103=(C_A01e!$C$5:$C$1009))*($N103=(C_A01e!$D$5:E$1009))*(C_A01e!G$5:G$1009))</f>
        <v>4610.8212488435065</v>
      </c>
      <c r="E103" s="136">
        <f ref="E103:E103" t="array">SUM(($M103=(C_A01e!$C$5:$C$1009))*($N103=(C_A01e!$D$5:F$1009))*(C_A01e!H$5:H$1009))</f>
        <v>17114.646858151464</v>
      </c>
      <c r="F103" s="136">
        <f ref="F103:F103" t="array">SUM(($M103=(C_A01e!$C$5:$C$1009))*($N103=(C_A01e!$D$5:G$1009))*(C_A01e!I$5:I$1009))</f>
        <v>17293.199439901451</v>
      </c>
      <c r="G103" s="136">
        <f ref="G103:G103" t="array">SUM(($M103=(C_A01e!$C$5:$C$1009))*($N103=(C_A01e!$D$5:H$1009))*(C_A01e!J$5:J$1009))</f>
        <v>17302.818887337282</v>
      </c>
      <c r="H103" s="136">
        <f ref="H103:H103" t="array">SUM(($M103=(C_A01e!$C$5:$C$1009))*($N103=(C_A01e!$D$5:I$1009))*(C_A01e!K$5:K$1009))</f>
        <v>16458.430247659202</v>
      </c>
      <c r="I103" s="136">
        <f ref="I103:I103" t="array">SUM(($M103=(C_A01e!$C$5:$C$1009))*($N103=(C_A01e!$D$5:J$1009))*(C_A01e!L$5:L$1009))</f>
        <v>15369.609912839382</v>
      </c>
      <c r="J103" s="136">
        <f ref="J103:J103" t="array">SUM(($M103=(C_A01e!$C$5:$C$1009))*($N103=(C_A01e!$D$5:K$1009))*(C_A01e!M$5:M$1009))</f>
        <v>2508.3409319760967</v>
      </c>
      <c r="K103" s="136">
        <f ref="K103:K103" t="array">SUM(($M103=(C_A01e!$C$5:$C$1009))*($N103=(C_A01e!$D$5:L$1009))*(C_A01e!N$5:N$1009))</f>
        <v>1053.5495061549589</v>
      </c>
      <c r="M103" s="338" t="s">
        <v>27</v>
      </c>
      <c r="N103" s="338" t="s">
        <v>90</v>
      </c>
    </row>
    <row r="104" s="64" customFormat="1">
      <c r="B104" s="118" t="s">
        <v>28</v>
      </c>
      <c r="C104" s="192">
        <f ref="C104:C104" t="array">SUM(($M104=(C_A01e!$C$5:$C$1009))*($N104=(C_A01e!$D$5:D$1009))*(C_A01e!F$5:F$1009))</f>
        <v>0</v>
      </c>
      <c r="D104" s="192">
        <f ref="D104:D104" t="array">SUM(($M104=(C_A01e!$C$5:$C$1009))*($N104=(C_A01e!$D$5:E$1009))*(C_A01e!G$5:G$1009))</f>
        <v>0</v>
      </c>
      <c r="E104" s="192">
        <f ref="E104:E104" t="array">SUM(($M104=(C_A01e!$C$5:$C$1009))*($N104=(C_A01e!$D$5:F$1009))*(C_A01e!H$5:H$1009))</f>
        <v>0</v>
      </c>
      <c r="F104" s="192">
        <f ref="F104:F104" t="array">SUM(($M104=(C_A01e!$C$5:$C$1009))*($N104=(C_A01e!$D$5:G$1009))*(C_A01e!I$5:I$1009))</f>
        <v>1085.5193153956302</v>
      </c>
      <c r="G104" s="192">
        <f ref="G104:G104" t="array">SUM(($M104=(C_A01e!$C$5:$C$1009))*($N104=(C_A01e!$D$5:H$1009))*(C_A01e!J$5:J$1009))</f>
        <v>2845.5270593477239</v>
      </c>
      <c r="H104" s="192">
        <f ref="H104:H104" t="array">SUM(($M104=(C_A01e!$C$5:$C$1009))*($N104=(C_A01e!$D$5:I$1009))*(C_A01e!K$5:K$1009))</f>
        <v>3886.5558034438959</v>
      </c>
      <c r="I104" s="192">
        <f ref="I104:I104" t="array">SUM(($M104=(C_A01e!$C$5:$C$1009))*($N104=(C_A01e!$D$5:J$1009))*(C_A01e!L$5:L$1009))</f>
        <v>6229.4964614698229</v>
      </c>
      <c r="J104" s="192">
        <f ref="J104:J104" t="array">SUM(($M104=(C_A01e!$C$5:$C$1009))*($N104=(C_A01e!$D$5:K$1009))*(C_A01e!M$5:M$1009))</f>
        <v>8341.9153568035454</v>
      </c>
      <c r="K104" s="192">
        <f ref="K104:K104" t="array">SUM(($M104=(C_A01e!$C$5:$C$1009))*($N104=(C_A01e!$D$5:L$1009))*(C_A01e!N$5:N$1009))</f>
        <v>10157.819950614279</v>
      </c>
      <c r="M104" s="339" t="s">
        <v>29</v>
      </c>
      <c r="N104" s="339" t="s">
        <v>90</v>
      </c>
      <c r="O104" s="339"/>
    </row>
    <row r="105">
      <c r="B105" s="122" t="s">
        <v>30</v>
      </c>
      <c r="C105" s="136">
        <f ref="C105:C105" t="array">SUM(($M105=(C_A01e!$C$5:$C$1009))*($N105=(C_A01e!$D$5:D$1009))*(C_A01e!F$5:F$1009))</f>
        <v>171.130148835899</v>
      </c>
      <c r="D105" s="136">
        <f ref="D105:D105" t="array">SUM(($M105=(C_A01e!$C$5:$C$1009))*($N105=(C_A01e!$D$5:E$1009))*(C_A01e!G$5:G$1009))</f>
        <v>5368.5301674664488</v>
      </c>
      <c r="E105" s="136">
        <f ref="E105:E105" t="array">SUM(($M105=(C_A01e!$C$5:$C$1009))*($N105=(C_A01e!$D$5:F$1009))*(C_A01e!H$5:H$1009))</f>
        <v>8018.9587902352378</v>
      </c>
      <c r="F105" s="136">
        <f ref="F105:F105" t="array">SUM(($M105=(C_A01e!$C$5:$C$1009))*($N105=(C_A01e!$D$5:G$1009))*(C_A01e!I$5:I$1009))</f>
        <v>8883.4502046629677</v>
      </c>
      <c r="G105" s="136">
        <f ref="G105:G105" t="array">SUM(($M105=(C_A01e!$C$5:$C$1009))*($N105=(C_A01e!$D$5:H$1009))*(C_A01e!J$5:J$1009))</f>
        <v>8882.6273401030812</v>
      </c>
      <c r="H105" s="136">
        <f ref="H105:H105" t="array">SUM(($M105=(C_A01e!$C$5:$C$1009))*($N105=(C_A01e!$D$5:I$1009))*(C_A01e!K$5:K$1009))</f>
        <v>8836.3247997086146</v>
      </c>
      <c r="I105" s="136">
        <f ref="I105:I105" t="array">SUM(($M105=(C_A01e!$C$5:$C$1009))*($N105=(C_A01e!$D$5:J$1009))*(C_A01e!L$5:L$1009))</f>
        <v>6433.9903255980034</v>
      </c>
      <c r="J105" s="136">
        <f ref="J105:J105" t="array">SUM(($M105=(C_A01e!$C$5:$C$1009))*($N105=(C_A01e!$D$5:K$1009))*(C_A01e!M$5:M$1009))</f>
        <v>6122.6483565110811</v>
      </c>
      <c r="K105" s="136">
        <f ref="K105:K105" t="array">SUM(($M105=(C_A01e!$C$5:$C$1009))*($N105=(C_A01e!$D$5:L$1009))*(C_A01e!N$5:N$1009))</f>
        <v>4190.1872553177654</v>
      </c>
      <c r="M105" s="338" t="s">
        <v>31</v>
      </c>
      <c r="N105" s="338" t="s">
        <v>90</v>
      </c>
    </row>
    <row r="106" s="64" customFormat="1">
      <c r="B106" s="118" t="s">
        <v>32</v>
      </c>
      <c r="C106" s="192">
        <f ref="C106:C106" t="array">SUM(($M106=(C_A01e!$C$5:$C$1009))*($N106=(C_A01e!$D$5:D$1009))*(C_A01e!F$5:F$1009))</f>
        <v>0</v>
      </c>
      <c r="D106" s="192">
        <f ref="D106:D106" t="array">SUM(($M106=(C_A01e!$C$5:$C$1009))*($N106=(C_A01e!$D$5:E$1009))*(C_A01e!G$5:G$1009))</f>
        <v>0</v>
      </c>
      <c r="E106" s="192">
        <f ref="E106:E106" t="array">SUM(($M106=(C_A01e!$C$5:$C$1009))*($N106=(C_A01e!$D$5:F$1009))*(C_A01e!H$5:H$1009))</f>
        <v>0</v>
      </c>
      <c r="F106" s="192">
        <f ref="F106:F106" t="array">SUM(($M106=(C_A01e!$C$5:$C$1009))*($N106=(C_A01e!$D$5:G$1009))*(C_A01e!I$5:I$1009))</f>
        <v>529.568231036274</v>
      </c>
      <c r="G106" s="192">
        <f ref="G106:G106" t="array">SUM(($M106=(C_A01e!$C$5:$C$1009))*($N106=(C_A01e!$D$5:H$1009))*(C_A01e!J$5:J$1009))</f>
        <v>1010.8056004003299</v>
      </c>
      <c r="H106" s="192">
        <f ref="H106:H106" t="array">SUM(($M106=(C_A01e!$C$5:$C$1009))*($N106=(C_A01e!$D$5:I$1009))*(C_A01e!K$5:K$1009))</f>
        <v>1579.3481436130619</v>
      </c>
      <c r="I106" s="192">
        <f ref="I106:I106" t="array">SUM(($M106=(C_A01e!$C$5:$C$1009))*($N106=(C_A01e!$D$5:J$1009))*(C_A01e!L$5:L$1009))</f>
        <v>2133.6740538617578</v>
      </c>
      <c r="J106" s="192">
        <f ref="J106:J106" t="array">SUM(($M106=(C_A01e!$C$5:$C$1009))*($N106=(C_A01e!$D$5:K$1009))*(C_A01e!M$5:M$1009))</f>
        <v>2684.3925934660138</v>
      </c>
      <c r="K106" s="192">
        <f ref="K106:K106" t="array">SUM(($M106=(C_A01e!$C$5:$C$1009))*($N106=(C_A01e!$D$5:L$1009))*(C_A01e!N$5:N$1009))</f>
        <v>2751.6097308226331</v>
      </c>
      <c r="M106" s="339" t="s">
        <v>33</v>
      </c>
      <c r="N106" s="339" t="s">
        <v>90</v>
      </c>
      <c r="O106" s="339"/>
    </row>
    <row r="107">
      <c r="B107" s="122" t="s">
        <v>34</v>
      </c>
      <c r="C107" s="136">
        <f ref="C107:C107" t="array">SUM(($M107=(C_A01e!$C$5:$C$1009))*($N107=(C_A01e!$D$5:D$1009))*(C_A01e!F$5:F$1009))</f>
        <v>0</v>
      </c>
      <c r="D107" s="136">
        <f ref="D107:D107" t="array">SUM(($M107=(C_A01e!$C$5:$C$1009))*($N107=(C_A01e!$D$5:E$1009))*(C_A01e!G$5:G$1009))</f>
        <v>160.869507789848</v>
      </c>
      <c r="E107" s="136">
        <f ref="E107:E107" t="array">SUM(($M107=(C_A01e!$C$5:$C$1009))*($N107=(C_A01e!$D$5:F$1009))*(C_A01e!H$5:H$1009))</f>
        <v>311.03335266809006</v>
      </c>
      <c r="F107" s="136">
        <f ref="F107:F107" t="array">SUM(($M107=(C_A01e!$C$5:$C$1009))*($N107=(C_A01e!$D$5:G$1009))*(C_A01e!I$5:I$1009))</f>
        <v>490.56870852711</v>
      </c>
      <c r="G107" s="136">
        <f ref="G107:G107" t="array">SUM(($M107=(C_A01e!$C$5:$C$1009))*($N107=(C_A01e!$D$5:H$1009))*(C_A01e!J$5:J$1009))</f>
        <v>599.687299576369</v>
      </c>
      <c r="H107" s="136">
        <f ref="H107:H107" t="array">SUM(($M107=(C_A01e!$C$5:$C$1009))*($N107=(C_A01e!$D$5:I$1009))*(C_A01e!K$5:K$1009))</f>
        <v>740.49361663530192</v>
      </c>
      <c r="I107" s="136">
        <f ref="I107:I107" t="array">SUM(($M107=(C_A01e!$C$5:$C$1009))*($N107=(C_A01e!$D$5:J$1009))*(C_A01e!L$5:L$1009))</f>
        <v>970.255656441205</v>
      </c>
      <c r="J107" s="136">
        <f ref="J107:J107" t="array">SUM(($M107=(C_A01e!$C$5:$C$1009))*($N107=(C_A01e!$D$5:K$1009))*(C_A01e!M$5:M$1009))</f>
        <v>1221.4888951505782</v>
      </c>
      <c r="K107" s="136">
        <f ref="K107:K107" t="array">SUM(($M107=(C_A01e!$C$5:$C$1009))*($N107=(C_A01e!$D$5:L$1009))*(C_A01e!N$5:N$1009))</f>
        <v>1692.885615119395</v>
      </c>
      <c r="M107" s="338" t="s">
        <v>35</v>
      </c>
      <c r="N107" s="338" t="s">
        <v>90</v>
      </c>
    </row>
    <row r="108" s="64" customFormat="1">
      <c r="B108" s="118" t="s">
        <v>36</v>
      </c>
      <c r="C108" s="192">
        <f ref="C108:C108" t="array">SUM(($M108=(C_A01e!$C$5:$C$1009))*($N108=(C_A01e!$D$5:D$1009))*(C_A01e!F$5:F$1009))</f>
        <v>0</v>
      </c>
      <c r="D108" s="192">
        <f ref="D108:D108" t="array">SUM(($M108=(C_A01e!$C$5:$C$1009))*($N108=(C_A01e!$D$5:E$1009))*(C_A01e!G$5:G$1009))</f>
        <v>2974.40723657677</v>
      </c>
      <c r="E108" s="192">
        <f ref="E108:E108" t="array">SUM(($M108=(C_A01e!$C$5:$C$1009))*($N108=(C_A01e!$D$5:F$1009))*(C_A01e!H$5:H$1009))</f>
        <v>4873.3943959655589</v>
      </c>
      <c r="F108" s="192">
        <f ref="F108:F108" t="array">SUM(($M108=(C_A01e!$C$5:$C$1009))*($N108=(C_A01e!$D$5:G$1009))*(C_A01e!I$5:I$1009))</f>
        <v>6732.0201372503734</v>
      </c>
      <c r="G108" s="192">
        <f ref="G108:G108" t="array">SUM(($M108=(C_A01e!$C$5:$C$1009))*($N108=(C_A01e!$D$5:H$1009))*(C_A01e!J$5:J$1009))</f>
        <v>8486.2151665715883</v>
      </c>
      <c r="H108" s="192">
        <f ref="H108:H108" t="array">SUM(($M108=(C_A01e!$C$5:$C$1009))*($N108=(C_A01e!$D$5:I$1009))*(C_A01e!K$5:K$1009))</f>
        <v>9448.56055708946</v>
      </c>
      <c r="I108" s="192">
        <f ref="I108:I108" t="array">SUM(($M108=(C_A01e!$C$5:$C$1009))*($N108=(C_A01e!$D$5:J$1009))*(C_A01e!L$5:L$1009))</f>
        <v>10380.362366755533</v>
      </c>
      <c r="J108" s="192">
        <f ref="J108:J108" t="array">SUM(($M108=(C_A01e!$C$5:$C$1009))*($N108=(C_A01e!$D$5:K$1009))*(C_A01e!M$5:M$1009))</f>
        <v>11408.387076710798</v>
      </c>
      <c r="K108" s="192">
        <f ref="K108:K108" t="array">SUM(($M108=(C_A01e!$C$5:$C$1009))*($N108=(C_A01e!$D$5:L$1009))*(C_A01e!N$5:N$1009))</f>
        <v>14212.608623081909</v>
      </c>
      <c r="M108" s="339" t="s">
        <v>37</v>
      </c>
      <c r="N108" s="339" t="s">
        <v>90</v>
      </c>
      <c r="O108" s="339"/>
    </row>
    <row r="109">
      <c r="B109" s="122" t="s">
        <v>38</v>
      </c>
      <c r="C109" s="136">
        <f ref="C109:C109" t="array">SUM(($M109=(C_A01e!$C$5:$C$1009))*($N109=(C_A01e!$D$5:D$1009))*(C_A01e!F$5:F$1009))</f>
        <v>0</v>
      </c>
      <c r="D109" s="136">
        <f ref="D109:D109" t="array">SUM(($M109=(C_A01e!$C$5:$C$1009))*($N109=(C_A01e!$D$5:E$1009))*(C_A01e!G$5:G$1009))</f>
        <v>0</v>
      </c>
      <c r="E109" s="136">
        <f ref="E109:E109" t="array">SUM(($M109=(C_A01e!$C$5:$C$1009))*($N109=(C_A01e!$D$5:F$1009))*(C_A01e!H$5:H$1009))</f>
        <v>0</v>
      </c>
      <c r="F109" s="136">
        <f ref="F109:F109" t="array">SUM(($M109=(C_A01e!$C$5:$C$1009))*($N109=(C_A01e!$D$5:G$1009))*(C_A01e!I$5:I$1009))</f>
        <v>12636.889757797962</v>
      </c>
      <c r="G109" s="136">
        <f ref="G109:G109" t="array">SUM(($M109=(C_A01e!$C$5:$C$1009))*($N109=(C_A01e!$D$5:H$1009))*(C_A01e!J$5:J$1009))</f>
        <v>41977.087437170667</v>
      </c>
      <c r="H109" s="136">
        <f ref="H109:H109" t="array">SUM(($M109=(C_A01e!$C$5:$C$1009))*($N109=(C_A01e!$D$5:I$1009))*(C_A01e!K$5:K$1009))</f>
        <v>46210.182839516354</v>
      </c>
      <c r="I109" s="136">
        <f ref="I109:I109" t="array">SUM(($M109=(C_A01e!$C$5:$C$1009))*($N109=(C_A01e!$D$5:J$1009))*(C_A01e!L$5:L$1009))</f>
        <v>51284.972434493255</v>
      </c>
      <c r="J109" s="136">
        <f ref="J109:J109" t="array">SUM(($M109=(C_A01e!$C$5:$C$1009))*($N109=(C_A01e!$D$5:K$1009))*(C_A01e!M$5:M$1009))</f>
        <v>54100.571742472479</v>
      </c>
      <c r="K109" s="136">
        <f ref="K109:K109" t="array">SUM(($M109=(C_A01e!$C$5:$C$1009))*($N109=(C_A01e!$D$5:L$1009))*(C_A01e!N$5:N$1009))</f>
        <v>54201.063105313071</v>
      </c>
      <c r="M109" s="338" t="s">
        <v>39</v>
      </c>
      <c r="N109" s="338" t="s">
        <v>90</v>
      </c>
    </row>
    <row r="110" s="64" customFormat="1">
      <c r="B110" s="118" t="s">
        <v>4</v>
      </c>
      <c r="C110" s="192">
        <f ref="C110:C110" t="array">SUM(($M110=(C_A01e!$C$5:$C$1009))*($N110=(C_A01e!$D$5:D$1009))*(C_A01e!F$5:F$1009))</f>
        <v>7.932905958886</v>
      </c>
      <c r="D110" s="192">
        <f ref="D110:D110" t="array">SUM(($M110=(C_A01e!$C$5:$C$1009))*($N110=(C_A01e!$D$5:E$1009))*(C_A01e!G$5:G$1009))</f>
        <v>42.177807444032005</v>
      </c>
      <c r="E110" s="192">
        <f ref="E110:E110" t="array">SUM(($M110=(C_A01e!$C$5:$C$1009))*($N110=(C_A01e!$D$5:F$1009))*(C_A01e!H$5:H$1009))</f>
        <v>55.002311543573</v>
      </c>
      <c r="F110" s="192">
        <f ref="F110:F110" t="array">SUM(($M110=(C_A01e!$C$5:$C$1009))*($N110=(C_A01e!$D$5:G$1009))*(C_A01e!I$5:I$1009))</f>
        <v>54.892565803376</v>
      </c>
      <c r="G110" s="192">
        <f ref="G110:G110" t="array">SUM(($M110=(C_A01e!$C$5:$C$1009))*($N110=(C_A01e!$D$5:H$1009))*(C_A01e!J$5:J$1009))</f>
        <v>51.035849889325</v>
      </c>
      <c r="H110" s="192">
        <f ref="H110:H110" t="array">SUM(($M110=(C_A01e!$C$5:$C$1009))*($N110=(C_A01e!$D$5:I$1009))*(C_A01e!K$5:K$1009))</f>
        <v>51.035849889325</v>
      </c>
      <c r="I110" s="192">
        <f ref="I110:I110" t="array">SUM(($M110=(C_A01e!$C$5:$C$1009))*($N110=(C_A01e!$D$5:J$1009))*(C_A01e!L$5:L$1009))</f>
        <v>36.826040362466</v>
      </c>
      <c r="J110" s="192">
        <f ref="J110:J110" t="array">SUM(($M110=(C_A01e!$C$5:$C$1009))*($N110=(C_A01e!$D$5:K$1009))*(C_A01e!M$5:M$1009))</f>
        <v>19.821388470459</v>
      </c>
      <c r="K110" s="192">
        <f ref="K110:K110" t="array">SUM(($M110=(C_A01e!$C$5:$C$1009))*($N110=(C_A01e!$D$5:L$1009))*(C_A01e!N$5:N$1009))</f>
        <v>14.37247822353</v>
      </c>
      <c r="M110" s="339" t="s">
        <v>40</v>
      </c>
      <c r="N110" s="339" t="s">
        <v>90</v>
      </c>
      <c r="O110" s="339"/>
    </row>
    <row r="111">
      <c r="B111" s="122" t="s">
        <v>41</v>
      </c>
      <c r="C111" s="136">
        <f ref="C111:C111" t="array">SUM(($M111=(C_A01e!$C$5:$C$1009))*($N111=(C_A01e!$D$5:D$1009))*(C_A01e!F$5:F$1009))</f>
        <v>0</v>
      </c>
      <c r="D111" s="136">
        <f ref="D111:D111" t="array">SUM(($M111=(C_A01e!$C$5:$C$1009))*($N111=(C_A01e!$D$5:E$1009))*(C_A01e!G$5:G$1009))</f>
        <v>0</v>
      </c>
      <c r="E111" s="136">
        <f ref="E111:E111" t="array">SUM(($M111=(C_A01e!$C$5:$C$1009))*($N111=(C_A01e!$D$5:F$1009))*(C_A01e!H$5:H$1009))</f>
        <v>0</v>
      </c>
      <c r="F111" s="136">
        <f ref="F111:F111" t="array">SUM(($M111=(C_A01e!$C$5:$C$1009))*($N111=(C_A01e!$D$5:G$1009))*(C_A01e!I$5:I$1009))</f>
        <v>0</v>
      </c>
      <c r="G111" s="136">
        <f ref="G111:G111" t="array">SUM(($M111=(C_A01e!$C$5:$C$1009))*($N111=(C_A01e!$D$5:H$1009))*(C_A01e!J$5:J$1009))</f>
        <v>0</v>
      </c>
      <c r="H111" s="136">
        <f ref="H111:H111" t="array">SUM(($M111=(C_A01e!$C$5:$C$1009))*($N111=(C_A01e!$D$5:I$1009))*(C_A01e!K$5:K$1009))</f>
        <v>0</v>
      </c>
      <c r="I111" s="136">
        <f ref="I111:I111" t="array">SUM(($M111=(C_A01e!$C$5:$C$1009))*($N111=(C_A01e!$D$5:J$1009))*(C_A01e!L$5:L$1009))</f>
        <v>0</v>
      </c>
      <c r="J111" s="136">
        <f ref="J111:J111" t="array">SUM(($M111=(C_A01e!$C$5:$C$1009))*($N111=(C_A01e!$D$5:K$1009))*(C_A01e!M$5:M$1009))</f>
        <v>0</v>
      </c>
      <c r="K111" s="136">
        <f ref="K111:K111" t="array">SUM(($M111=(C_A01e!$C$5:$C$1009))*($N111=(C_A01e!$D$5:L$1009))*(C_A01e!N$5:N$1009))</f>
        <v>0</v>
      </c>
      <c r="N111" s="338" t="s">
        <v>90</v>
      </c>
    </row>
    <row r="112" s="64" customFormat="1">
      <c r="B112" s="119" t="s">
        <v>42</v>
      </c>
      <c r="C112" s="192">
        <f ref="C112:C112" t="array">SUM(($M112=(C_A01e!$C$5:$C$1009))*($N112=(C_A01e!$D$5:D$1009))*(C_A01e!F$5:F$1009))</f>
        <v>0</v>
      </c>
      <c r="D112" s="192">
        <f ref="D112:D112" t="array">SUM(($M112=(C_A01e!$C$5:$C$1009))*($N112=(C_A01e!$D$5:E$1009))*(C_A01e!G$5:G$1009))</f>
        <v>648.32786210844</v>
      </c>
      <c r="E112" s="192">
        <f ref="E112:E112" t="array">SUM(($M112=(C_A01e!$C$5:$C$1009))*($N112=(C_A01e!$D$5:F$1009))*(C_A01e!H$5:H$1009))</f>
        <v>3992.9336146366586</v>
      </c>
      <c r="F112" s="192">
        <f ref="F112:F112" t="array">SUM(($M112=(C_A01e!$C$5:$C$1009))*($N112=(C_A01e!$D$5:G$1009))*(C_A01e!I$5:I$1009))</f>
        <v>6899.274715496229</v>
      </c>
      <c r="G112" s="192">
        <f ref="G112:G112" t="array">SUM(($M112=(C_A01e!$C$5:$C$1009))*($N112=(C_A01e!$D$5:H$1009))*(C_A01e!J$5:J$1009))</f>
        <v>10545.164900996953</v>
      </c>
      <c r="H112" s="192">
        <f ref="H112:H112" t="array">SUM(($M112=(C_A01e!$C$5:$C$1009))*($N112=(C_A01e!$D$5:I$1009))*(C_A01e!K$5:K$1009))</f>
        <v>11333.061038744339</v>
      </c>
      <c r="I112" s="192">
        <f ref="I112:I112" t="array">SUM(($M112=(C_A01e!$C$5:$C$1009))*($N112=(C_A01e!$D$5:J$1009))*(C_A01e!L$5:L$1009))</f>
        <v>18880.962046421188</v>
      </c>
      <c r="J112" s="192">
        <f ref="J112:J112" t="array">SUM(($M112=(C_A01e!$C$5:$C$1009))*($N112=(C_A01e!$D$5:K$1009))*(C_A01e!M$5:M$1009))</f>
        <v>26304.49499186231</v>
      </c>
      <c r="K112" s="192">
        <f ref="K112:K112" t="array">SUM(($M112=(C_A01e!$C$5:$C$1009))*($N112=(C_A01e!$D$5:L$1009))*(C_A01e!N$5:N$1009))</f>
        <v>34458.187116683723</v>
      </c>
      <c r="M112" s="339" t="s">
        <v>43</v>
      </c>
      <c r="N112" s="339" t="s">
        <v>90</v>
      </c>
      <c r="O112" s="339"/>
    </row>
    <row r="113">
      <c r="B113" s="125" t="s">
        <v>44</v>
      </c>
      <c r="C113" s="136">
        <f ref="C113:C113" t="array">SUM(($M113=(C_A01e!$C$5:$C$1009))*($N113=(C_A01e!$D$5:D$1009))*(C_A01e!F$5:F$1009))</f>
        <v>0</v>
      </c>
      <c r="D113" s="136">
        <f ref="D113:D113" t="array">SUM(($M113=(C_A01e!$C$5:$C$1009))*($N113=(C_A01e!$D$5:E$1009))*(C_A01e!G$5:G$1009))</f>
        <v>0</v>
      </c>
      <c r="E113" s="136">
        <f ref="E113:E113" t="array">SUM(($M113=(C_A01e!$C$5:$C$1009))*($N113=(C_A01e!$D$5:F$1009))*(C_A01e!H$5:H$1009))</f>
        <v>0</v>
      </c>
      <c r="F113" s="136">
        <f ref="F113:F113" t="array">SUM(($M113=(C_A01e!$C$5:$C$1009))*($N113=(C_A01e!$D$5:G$1009))*(C_A01e!I$5:I$1009))</f>
        <v>0</v>
      </c>
      <c r="G113" s="136">
        <f ref="G113:G113" t="array">SUM(($M113=(C_A01e!$C$5:$C$1009))*($N113=(C_A01e!$D$5:H$1009))*(C_A01e!J$5:J$1009))</f>
        <v>0</v>
      </c>
      <c r="H113" s="136">
        <f ref="H113:H113" t="array">SUM(($M113=(C_A01e!$C$5:$C$1009))*($N113=(C_A01e!$D$5:I$1009))*(C_A01e!K$5:K$1009))</f>
        <v>0</v>
      </c>
      <c r="I113" s="136">
        <f ref="I113:I113" t="array">SUM(($M113=(C_A01e!$C$5:$C$1009))*($N113=(C_A01e!$D$5:J$1009))*(C_A01e!L$5:L$1009))</f>
        <v>0</v>
      </c>
      <c r="J113" s="136">
        <f ref="J113:J113" t="array">SUM(($M113=(C_A01e!$C$5:$C$1009))*($N113=(C_A01e!$D$5:K$1009))*(C_A01e!M$5:M$1009))</f>
        <v>0</v>
      </c>
      <c r="K113" s="136">
        <f ref="K113:K113" t="array">SUM(($M113=(C_A01e!$C$5:$C$1009))*($N113=(C_A01e!$D$5:L$1009))*(C_A01e!N$5:N$1009))</f>
        <v>0</v>
      </c>
      <c r="M113" s="338" t="s">
        <v>45</v>
      </c>
      <c r="N113" s="338" t="s">
        <v>90</v>
      </c>
    </row>
    <row r="114" s="64" customFormat="1">
      <c r="B114" s="118" t="s">
        <v>46</v>
      </c>
      <c r="C114" s="192">
        <f ref="C114:C114" t="array">SUM(($M114=(C_A01e!$C$5:$C$1009))*($N114=(C_A01e!$D$5:D$1009))*(C_A01e!F$5:F$1009))</f>
        <v>0</v>
      </c>
      <c r="D114" s="192">
        <f ref="D114:D114" t="array">SUM(($M114=(C_A01e!$C$5:$C$1009))*($N114=(C_A01e!$D$5:E$1009))*(C_A01e!G$5:G$1009))</f>
        <v>0</v>
      </c>
      <c r="E114" s="192">
        <f ref="E114:E114" t="array">SUM(($M114=(C_A01e!$C$5:$C$1009))*($N114=(C_A01e!$D$5:F$1009))*(C_A01e!H$5:H$1009))</f>
        <v>1731.7195087178</v>
      </c>
      <c r="F114" s="192">
        <f ref="F114:F114" t="array">SUM(($M114=(C_A01e!$C$5:$C$1009))*($N114=(C_A01e!$D$5:G$1009))*(C_A01e!I$5:I$1009))</f>
        <v>1731.7195087178</v>
      </c>
      <c r="G114" s="192">
        <f ref="G114:G114" t="array">SUM(($M114=(C_A01e!$C$5:$C$1009))*($N114=(C_A01e!$D$5:H$1009))*(C_A01e!J$5:J$1009))</f>
        <v>2215.3528850263742</v>
      </c>
      <c r="H114" s="192">
        <f ref="H114:H114" t="array">SUM(($M114=(C_A01e!$C$5:$C$1009))*($N114=(C_A01e!$D$5:I$1009))*(C_A01e!K$5:K$1009))</f>
        <v>2215.3528850263742</v>
      </c>
      <c r="I114" s="192">
        <f ref="I114:I114" t="array">SUM(($M114=(C_A01e!$C$5:$C$1009))*($N114=(C_A01e!$D$5:J$1009))*(C_A01e!L$5:L$1009))</f>
        <v>2613.0763325541129</v>
      </c>
      <c r="J114" s="192">
        <f ref="J114:J114" t="array">SUM(($M114=(C_A01e!$C$5:$C$1009))*($N114=(C_A01e!$D$5:K$1009))*(C_A01e!M$5:M$1009))</f>
        <v>2613.0763325541129</v>
      </c>
      <c r="K114" s="192">
        <f ref="K114:K114" t="array">SUM(($M114=(C_A01e!$C$5:$C$1009))*($N114=(C_A01e!$D$5:L$1009))*(C_A01e!N$5:N$1009))</f>
        <v>1937.2376918545131</v>
      </c>
      <c r="M114" s="339" t="s">
        <v>47</v>
      </c>
      <c r="N114" s="339" t="s">
        <v>90</v>
      </c>
      <c r="O114" s="339"/>
    </row>
    <row r="115">
      <c r="B115" s="122" t="s">
        <v>48</v>
      </c>
      <c r="C115" s="136">
        <f ref="C115:C115" t="array">SUM(($M115=(C_A01e!$C$5:$C$1009))*($N115=(C_A01e!$D$5:D$1009))*(C_A01e!F$5:F$1009))</f>
        <v>0</v>
      </c>
      <c r="D115" s="136">
        <f ref="D115:D115" t="array">SUM(($M115=(C_A01e!$C$5:$C$1009))*($N115=(C_A01e!$D$5:E$1009))*(C_A01e!G$5:G$1009))</f>
        <v>0</v>
      </c>
      <c r="E115" s="136">
        <f ref="E115:E115" t="array">SUM(($M115=(C_A01e!$C$5:$C$1009))*($N115=(C_A01e!$D$5:F$1009))*(C_A01e!H$5:H$1009))</f>
        <v>0</v>
      </c>
      <c r="F115" s="136">
        <f ref="F115:F115" t="array">SUM(($M115=(C_A01e!$C$5:$C$1009))*($N115=(C_A01e!$D$5:G$1009))*(C_A01e!I$5:I$1009))</f>
        <v>0</v>
      </c>
      <c r="G115" s="136">
        <f ref="G115:G115" t="array">SUM(($M115=(C_A01e!$C$5:$C$1009))*($N115=(C_A01e!$D$5:H$1009))*(C_A01e!J$5:J$1009))</f>
        <v>0</v>
      </c>
      <c r="H115" s="136">
        <f ref="H115:H115" t="array">SUM(($M115=(C_A01e!$C$5:$C$1009))*($N115=(C_A01e!$D$5:I$1009))*(C_A01e!K$5:K$1009))</f>
        <v>0</v>
      </c>
      <c r="I115" s="136">
        <f ref="I115:I115" t="array">SUM(($M115=(C_A01e!$C$5:$C$1009))*($N115=(C_A01e!$D$5:J$1009))*(C_A01e!L$5:L$1009))</f>
        <v>0</v>
      </c>
      <c r="J115" s="136">
        <f ref="J115:J115" t="array">SUM(($M115=(C_A01e!$C$5:$C$1009))*($N115=(C_A01e!$D$5:K$1009))*(C_A01e!M$5:M$1009))</f>
        <v>0</v>
      </c>
      <c r="K115" s="136">
        <f ref="K115:K115" t="array">SUM(($M115=(C_A01e!$C$5:$C$1009))*($N115=(C_A01e!$D$5:L$1009))*(C_A01e!N$5:N$1009))</f>
        <v>0</v>
      </c>
      <c r="N115" s="338" t="s">
        <v>90</v>
      </c>
      <c r="X115" s="121"/>
      <c r="Y115" s="401"/>
      <c r="Z115" s="401"/>
      <c r="AA115" s="401"/>
      <c r="AB115" s="401"/>
      <c r="AC115" s="401"/>
      <c r="AD115" s="401"/>
      <c r="AE115" s="401"/>
      <c r="AF115" s="401"/>
      <c r="AG115" s="401"/>
    </row>
    <row r="116" s="64" customFormat="1">
      <c r="B116" s="119" t="s">
        <v>49</v>
      </c>
      <c r="C116" s="192">
        <f ref="C116:C116" t="array">SUM(($M116=(C_A01e!$C$5:$C$1009))*($N116=(C_A01e!$D$5:D$1009))*(C_A01e!F$5:F$1009))</f>
        <v>0</v>
      </c>
      <c r="D116" s="192">
        <f ref="D116:D116" t="array">SUM(($M116=(C_A01e!$C$5:$C$1009))*($N116=(C_A01e!$D$5:E$1009))*(C_A01e!G$5:G$1009))</f>
        <v>0</v>
      </c>
      <c r="E116" s="192">
        <f ref="E116:E116" t="array">SUM(($M116=(C_A01e!$C$5:$C$1009))*($N116=(C_A01e!$D$5:F$1009))*(C_A01e!H$5:H$1009))</f>
        <v>0</v>
      </c>
      <c r="F116" s="192">
        <f ref="F116:F116" t="array">SUM(($M116=(C_A01e!$C$5:$C$1009))*($N116=(C_A01e!$D$5:G$1009))*(C_A01e!I$5:I$1009))</f>
        <v>0</v>
      </c>
      <c r="G116" s="192">
        <f ref="G116:G116" t="array">SUM(($M116=(C_A01e!$C$5:$C$1009))*($N116=(C_A01e!$D$5:H$1009))*(C_A01e!J$5:J$1009))</f>
        <v>0</v>
      </c>
      <c r="H116" s="192">
        <f ref="H116:H116" t="array">SUM(($M116=(C_A01e!$C$5:$C$1009))*($N116=(C_A01e!$D$5:I$1009))*(C_A01e!K$5:K$1009))</f>
        <v>0</v>
      </c>
      <c r="I116" s="192">
        <f ref="I116:I116" t="array">SUM(($M116=(C_A01e!$C$5:$C$1009))*($N116=(C_A01e!$D$5:J$1009))*(C_A01e!L$5:L$1009))</f>
        <v>0</v>
      </c>
      <c r="J116" s="192">
        <f ref="J116:J116" t="array">SUM(($M116=(C_A01e!$C$5:$C$1009))*($N116=(C_A01e!$D$5:K$1009))*(C_A01e!M$5:M$1009))</f>
        <v>0</v>
      </c>
      <c r="K116" s="192">
        <f ref="K116:K116" t="array">SUM(($M116=(C_A01e!$C$5:$C$1009))*($N116=(C_A01e!$D$5:L$1009))*(C_A01e!N$5:N$1009))</f>
        <v>0</v>
      </c>
      <c r="M116" s="339" t="s">
        <v>50</v>
      </c>
      <c r="N116" s="339" t="s">
        <v>90</v>
      </c>
      <c r="O116" s="339"/>
      <c r="X116" s="405" t="s">
        <v>91</v>
      </c>
      <c r="Y116" s="397"/>
      <c r="Z116" s="397"/>
    </row>
    <row r="117">
      <c r="B117" s="125" t="s">
        <v>51</v>
      </c>
      <c r="C117" s="136">
        <f ref="C117:C117" t="array">SUM(($M117=(C_A01e!$C$5:$C$1009))*($N117=(C_A01e!$D$5:D$1009))*(C_A01e!F$5:F$1009))</f>
        <v>0</v>
      </c>
      <c r="D117" s="136">
        <f ref="D117:D117" t="array">SUM(($M117=(C_A01e!$C$5:$C$1009))*($N117=(C_A01e!$D$5:E$1009))*(C_A01e!G$5:G$1009))</f>
        <v>4148.6052821177718</v>
      </c>
      <c r="E117" s="136">
        <f ref="E117:E117" t="array">SUM(($M117=(C_A01e!$C$5:$C$1009))*($N117=(C_A01e!$D$5:F$1009))*(C_A01e!H$5:H$1009))</f>
        <v>12611.45319588699</v>
      </c>
      <c r="F117" s="136">
        <f ref="F117:F117" t="array">SUM(($M117=(C_A01e!$C$5:$C$1009))*($N117=(C_A01e!$D$5:G$1009))*(C_A01e!I$5:I$1009))</f>
        <v>23046.446316783538</v>
      </c>
      <c r="G117" s="136">
        <f ref="G117:G117" t="array">SUM(($M117=(C_A01e!$C$5:$C$1009))*($N117=(C_A01e!$D$5:H$1009))*(C_A01e!J$5:J$1009))</f>
        <v>35747.0048134226</v>
      </c>
      <c r="H117" s="136">
        <f ref="H117:H117" t="array">SUM(($M117=(C_A01e!$C$5:$C$1009))*($N117=(C_A01e!$D$5:I$1009))*(C_A01e!K$5:K$1009))</f>
        <v>40340.220425394553</v>
      </c>
      <c r="I117" s="136">
        <f ref="I117:I117" t="array">SUM(($M117=(C_A01e!$C$5:$C$1009))*($N117=(C_A01e!$D$5:J$1009))*(C_A01e!L$5:L$1009))</f>
        <v>50262.959963407615</v>
      </c>
      <c r="J117" s="136">
        <f ref="J117:J117" t="array">SUM(($M117=(C_A01e!$C$5:$C$1009))*($N117=(C_A01e!$D$5:K$1009))*(C_A01e!M$5:M$1009))</f>
        <v>47489.258755718736</v>
      </c>
      <c r="K117" s="136">
        <f ref="K117:K117" t="array">SUM(($M117=(C_A01e!$C$5:$C$1009))*($N117=(C_A01e!$D$5:L$1009))*(C_A01e!N$5:N$1009))</f>
        <v>42879.181835209893</v>
      </c>
      <c r="M117" s="338" t="s">
        <v>52</v>
      </c>
      <c r="N117" s="338" t="s">
        <v>90</v>
      </c>
      <c r="X117" s="396" t="s">
        <v>92</v>
      </c>
      <c r="Y117" s="396"/>
      <c r="Z117" s="396"/>
    </row>
    <row r="118" ht="16" s="64" customFormat="1">
      <c r="B118" s="156" t="s">
        <v>53</v>
      </c>
      <c r="C118" s="192">
        <f ref="C118:C118" t="array">SUM(($M118=(C_A01e!$C$5:$C$1009))*($N118=(C_A01e!$D$5:D$1009))*(C_A01e!F$5:F$1009))</f>
        <v>0</v>
      </c>
      <c r="D118" s="192">
        <f ref="D118:D118" t="array">SUM(($M118=(C_A01e!$C$5:$C$1009))*($N118=(C_A01e!$D$5:E$1009))*(C_A01e!G$5:G$1009))</f>
        <v>0</v>
      </c>
      <c r="E118" s="192">
        <f ref="E118:E118" t="array">SUM(($M118=(C_A01e!$C$5:$C$1009))*($N118=(C_A01e!$D$5:F$1009))*(C_A01e!H$5:H$1009))</f>
        <v>0</v>
      </c>
      <c r="F118" s="192">
        <f ref="F118:F118" t="array">SUM(($M118=(C_A01e!$C$5:$C$1009))*($N118=(C_A01e!$D$5:G$1009))*(C_A01e!I$5:I$1009))</f>
        <v>0</v>
      </c>
      <c r="G118" s="192">
        <f ref="G118:G118" t="array">SUM(($M118=(C_A01e!$C$5:$C$1009))*($N118=(C_A01e!$D$5:H$1009))*(C_A01e!J$5:J$1009))</f>
        <v>0</v>
      </c>
      <c r="H118" s="192">
        <f ref="H118:H118" t="array">SUM(($M118=(C_A01e!$C$5:$C$1009))*($N118=(C_A01e!$D$5:I$1009))*(C_A01e!K$5:K$1009))</f>
        <v>0</v>
      </c>
      <c r="I118" s="192">
        <f ref="I118:I118" t="array">SUM(($M118=(C_A01e!$C$5:$C$1009))*($N118=(C_A01e!$D$5:J$1009))*(C_A01e!L$5:L$1009))</f>
        <v>0</v>
      </c>
      <c r="J118" s="192">
        <f ref="J118:J118" t="array">SUM(($M118=(C_A01e!$C$5:$C$1009))*($N118=(C_A01e!$D$5:K$1009))*(C_A01e!M$5:M$1009))</f>
        <v>0</v>
      </c>
      <c r="K118" s="192">
        <f ref="K118:K118" t="array">SUM(($M118=(C_A01e!$C$5:$C$1009))*($N118=(C_A01e!$D$5:L$1009))*(C_A01e!N$5:N$1009))</f>
        <v>0</v>
      </c>
      <c r="M118" s="339" t="s">
        <v>54</v>
      </c>
      <c r="N118" s="339" t="s">
        <v>90</v>
      </c>
      <c r="O118" s="339"/>
      <c r="X118" s="397" t="s">
        <v>93</v>
      </c>
      <c r="Y118" s="397">
        <v>2010</v>
      </c>
      <c r="Z118" s="397"/>
    </row>
    <row r="119" ht="16">
      <c r="B119" s="149" t="s">
        <v>55</v>
      </c>
      <c r="C119" s="153">
        <f>SUM(C101:C118)-C115-C111</f>
        <v>226.76846655697702</v>
      </c>
      <c r="D119" s="153">
        <f ref="D119:K119" t="shared" si="15">SUM(D101:D118)-D115-D111</f>
        <v>18013.623314918408</v>
      </c>
      <c r="E119" s="153">
        <f t="shared" si="15"/>
        <v>49357.669104670058</v>
      </c>
      <c r="F119" s="153">
        <f t="shared" si="15"/>
        <v>82834.059633663914</v>
      </c>
      <c r="G119" s="153">
        <f t="shared" si="15"/>
        <v>134126.39559874358</v>
      </c>
      <c r="H119" s="153">
        <f t="shared" si="15"/>
        <v>147005.19924591735</v>
      </c>
      <c r="I119" s="153">
        <f t="shared" si="15"/>
        <v>172466.55897581344</v>
      </c>
      <c r="J119" s="153">
        <f t="shared" si="15"/>
        <v>171977.0070871535</v>
      </c>
      <c r="K119" s="153">
        <f t="shared" si="15"/>
        <v>184787.65522012723</v>
      </c>
      <c r="Y119" s="396">
        <v>6555.02214632147</v>
      </c>
      <c r="Z119" s="396"/>
    </row>
    <row r="120">
      <c r="C120" s="82"/>
      <c r="D120" s="82"/>
      <c r="E120" s="82"/>
      <c r="F120" s="82"/>
      <c r="G120" s="82"/>
      <c r="H120" s="82"/>
      <c r="I120" s="82"/>
      <c r="J120" s="82"/>
      <c r="K120" s="82"/>
      <c r="Y120" s="396">
        <v>3101.92083530903</v>
      </c>
      <c r="Z120" s="396"/>
    </row>
    <row r="121" s="396" customFormat="1">
      <c r="C121" s="82"/>
      <c r="D121" s="82"/>
      <c r="E121" s="82"/>
      <c r="F121" s="82"/>
      <c r="G121" s="82"/>
      <c r="H121" s="82"/>
      <c r="I121" s="82"/>
      <c r="J121" s="82"/>
      <c r="K121" s="82"/>
      <c r="L121" s="397"/>
      <c r="M121" s="338"/>
      <c r="N121" s="338"/>
      <c r="O121" s="338"/>
      <c r="Y121" s="396">
        <v>345.414904329295</v>
      </c>
    </row>
    <row r="122" s="396" customFormat="1">
      <c r="A122" s="324" t="s">
        <v>94</v>
      </c>
      <c r="B122" s="319" t="s">
        <v>95</v>
      </c>
      <c r="C122" s="82"/>
      <c r="D122" s="82"/>
      <c r="E122" s="82"/>
      <c r="F122" s="82"/>
      <c r="G122" s="82"/>
      <c r="H122" s="82"/>
      <c r="I122" s="82"/>
      <c r="J122" s="82"/>
      <c r="K122" s="82"/>
      <c r="L122" s="397"/>
      <c r="M122" s="338"/>
      <c r="N122" s="338"/>
      <c r="O122" s="338"/>
      <c r="Y122" s="396">
        <v>5655.87990775297</v>
      </c>
    </row>
    <row r="123" s="396" customFormat="1">
      <c r="B123" s="74" t="s">
        <v>21</v>
      </c>
      <c r="C123" s="82"/>
      <c r="D123" s="82"/>
      <c r="E123" s="82"/>
      <c r="F123" s="82"/>
      <c r="G123" s="82"/>
      <c r="H123" s="82"/>
      <c r="I123" s="82"/>
      <c r="J123" s="82"/>
      <c r="K123" s="82"/>
      <c r="L123" s="397"/>
      <c r="M123" s="338"/>
      <c r="N123" s="338"/>
      <c r="O123" s="338"/>
      <c r="Y123" s="396">
        <v>705.868302521841</v>
      </c>
    </row>
    <row r="124" s="396" customFormat="1">
      <c r="C124" s="82"/>
      <c r="D124" s="82"/>
      <c r="E124" s="82"/>
      <c r="F124" s="82"/>
      <c r="G124" s="82"/>
      <c r="H124" s="82"/>
      <c r="I124" s="82"/>
      <c r="J124" s="82"/>
      <c r="K124" s="82"/>
      <c r="L124" s="397"/>
      <c r="M124" s="338"/>
      <c r="N124" s="338"/>
      <c r="O124" s="338"/>
      <c r="Y124" s="396">
        <v>1904.807</v>
      </c>
    </row>
    <row r="125" s="396" customFormat="1">
      <c r="B125" s="423"/>
      <c r="C125" s="401">
        <v>2010</v>
      </c>
      <c r="D125" s="401">
        <v>2015</v>
      </c>
      <c r="E125" s="401">
        <v>2020</v>
      </c>
      <c r="F125" s="401">
        <v>2025</v>
      </c>
      <c r="G125" s="401">
        <v>2030</v>
      </c>
      <c r="H125" s="401">
        <v>2035</v>
      </c>
      <c r="I125" s="401">
        <v>2040</v>
      </c>
      <c r="J125" s="401">
        <v>2045</v>
      </c>
      <c r="K125" s="401">
        <v>2050</v>
      </c>
      <c r="L125" s="397"/>
      <c r="M125" s="338"/>
      <c r="N125" s="338"/>
      <c r="O125" s="338"/>
      <c r="Y125" s="396">
        <v>1061.16376186033</v>
      </c>
    </row>
    <row r="126" s="396" customFormat="1">
      <c r="B126" s="252" t="s">
        <v>9</v>
      </c>
      <c r="C126" s="424">
        <f>SUMIF(C_A02x!$C$5:$C$156,'Global Results'!$M126,C_A02x!D$5:D$156)</f>
        <v>7060.0696445646054</v>
      </c>
      <c r="D126" s="424">
        <f>SUMIF(C_A02x!$C$5:$C$156,'Global Results'!$M126,C_A02x!E$5:E$156)</f>
        <v>8353.7290877530959</v>
      </c>
      <c r="E126" s="424">
        <f>SUMIF(C_A02x!$C$5:$C$156,'Global Results'!$M126,C_A02x!F$5:F$156)</f>
        <v>8269.9955748307984</v>
      </c>
      <c r="F126" s="424">
        <f>SUMIF(C_A02x!$C$5:$C$156,'Global Results'!$M126,C_A02x!G$5:G$156)</f>
        <v>8183.8129909951331</v>
      </c>
      <c r="G126" s="424">
        <f>SUMIF(C_A02x!$C$5:$C$156,'Global Results'!$M126,C_A02x!H$5:H$156)</f>
        <v>8492.6754153266411</v>
      </c>
      <c r="H126" s="424">
        <f>SUMIF(C_A02x!$C$5:$C$156,'Global Results'!$M126,C_A02x!I$5:I$156)</f>
        <v>8199.092030595084</v>
      </c>
      <c r="I126" s="424">
        <f>SUMIF(C_A02x!$C$5:$C$156,'Global Results'!$M126,C_A02x!J$5:J$156)</f>
        <v>8142.2984865954959</v>
      </c>
      <c r="J126" s="424">
        <f>SUMIF(C_A02x!$C$5:$C$156,'Global Results'!$M126,C_A02x!K$5:K$156)</f>
        <v>7658.5107931595367</v>
      </c>
      <c r="K126" s="424">
        <f>SUMIF(C_A02x!$C$5:$C$156,'Global Results'!$M126,C_A02x!L$5:L$156)</f>
        <v>6917.9525164457837</v>
      </c>
      <c r="L126" s="397"/>
      <c r="M126" s="67" t="s">
        <v>96</v>
      </c>
      <c r="N126" s="338"/>
      <c r="O126" s="338"/>
      <c r="Y126" s="396">
        <v>411.570039340684</v>
      </c>
    </row>
    <row r="127" s="396" customFormat="1">
      <c r="B127" s="252" t="s">
        <v>7</v>
      </c>
      <c r="C127" s="424">
        <f>SUMIF(C_A02x!$C$5:$C$156,'Global Results'!$M127,C_A02x!D$5:D$156)</f>
        <v>894.387409759687</v>
      </c>
      <c r="D127" s="424">
        <f>SUMIF(C_A02x!$C$5:$C$156,'Global Results'!$M127,C_A02x!E$5:E$156)</f>
        <v>2418.556399007377</v>
      </c>
      <c r="E127" s="424">
        <f>SUMIF(C_A02x!$C$5:$C$156,'Global Results'!$M127,C_A02x!F$5:F$156)</f>
        <v>3817.4726774946594</v>
      </c>
      <c r="F127" s="424">
        <f>SUMIF(C_A02x!$C$5:$C$156,'Global Results'!$M127,C_A02x!G$5:G$156)</f>
        <v>5683.9690217057423</v>
      </c>
      <c r="G127" s="424">
        <f>SUMIF(C_A02x!$C$5:$C$156,'Global Results'!$M127,C_A02x!H$5:H$156)</f>
        <v>4296.15004139612</v>
      </c>
      <c r="H127" s="424">
        <f>SUMIF(C_A02x!$C$5:$C$156,'Global Results'!$M127,C_A02x!I$5:I$156)</f>
        <v>2545.6743108753958</v>
      </c>
      <c r="I127" s="424">
        <f>SUMIF(C_A02x!$C$5:$C$156,'Global Results'!$M127,C_A02x!J$5:J$156)</f>
        <v>1308.6438029085271</v>
      </c>
      <c r="J127" s="424">
        <f>SUMIF(C_A02x!$C$5:$C$156,'Global Results'!$M127,C_A02x!K$5:K$156)</f>
        <v>637.803639852544</v>
      </c>
      <c r="K127" s="424">
        <f>SUMIF(C_A02x!$C$5:$C$156,'Global Results'!$M127,C_A02x!L$5:L$156)</f>
        <v>165.048232786643</v>
      </c>
      <c r="L127" s="397"/>
      <c r="M127" s="67" t="s">
        <v>97</v>
      </c>
      <c r="N127" s="338"/>
      <c r="O127" s="338"/>
      <c r="Y127" s="396">
        <v>19.5728629890187</v>
      </c>
    </row>
    <row r="128" s="396" customFormat="1">
      <c r="B128" s="118" t="s">
        <v>98</v>
      </c>
      <c r="C128" s="424">
        <f>SUMIF(C_A02x!$C$5:$C$156,'Global Results'!$M128,C_A02x!D$5:D$156)</f>
        <v>522.869148330024</v>
      </c>
      <c r="D128" s="424">
        <f>SUMIF(C_A02x!$C$5:$C$156,'Global Results'!$M128,C_A02x!E$5:E$156)</f>
        <v>0</v>
      </c>
      <c r="E128" s="424">
        <f>SUMIF(C_A02x!$C$5:$C$156,'Global Results'!$M128,C_A02x!F$5:F$156)</f>
        <v>0</v>
      </c>
      <c r="F128" s="424">
        <f>SUMIF(C_A02x!$C$5:$C$156,'Global Results'!$M128,C_A02x!G$5:G$156)</f>
        <v>0</v>
      </c>
      <c r="G128" s="424">
        <f>SUMIF(C_A02x!$C$5:$C$156,'Global Results'!$M128,C_A02x!H$5:H$156)</f>
        <v>0</v>
      </c>
      <c r="H128" s="424">
        <f>SUMIF(C_A02x!$C$5:$C$156,'Global Results'!$M128,C_A02x!I$5:I$156)</f>
        <v>0</v>
      </c>
      <c r="I128" s="424">
        <f>SUMIF(C_A02x!$C$5:$C$156,'Global Results'!$M128,C_A02x!J$5:J$156)</f>
        <v>0</v>
      </c>
      <c r="J128" s="424">
        <f>SUMIF(C_A02x!$C$5:$C$156,'Global Results'!$M128,C_A02x!K$5:K$156)</f>
        <v>0</v>
      </c>
      <c r="K128" s="424">
        <f>SUMIF(C_A02x!$C$5:$C$156,'Global Results'!$M128,C_A02x!L$5:L$156)</f>
        <v>0.510653825508</v>
      </c>
      <c r="L128" s="397"/>
      <c r="M128" s="67" t="s">
        <v>99</v>
      </c>
      <c r="N128" s="338"/>
      <c r="O128" s="338"/>
      <c r="Y128" s="396">
        <v>3021.93457843232</v>
      </c>
    </row>
    <row r="129" s="396" customFormat="1">
      <c r="B129" s="118" t="s">
        <v>23</v>
      </c>
      <c r="C129" s="424">
        <f>SUMIF(C_A02x!$C$5:$C$156,'Global Results'!$M129,C_A02x!D$5:D$156)</f>
        <v>7572.5778098489955</v>
      </c>
      <c r="D129" s="424">
        <f>SUMIF(C_A02x!$C$5:$C$156,'Global Results'!$M129,C_A02x!E$5:E$156)</f>
        <v>7657.5648890230177</v>
      </c>
      <c r="E129" s="424">
        <f>SUMIF(C_A02x!$C$5:$C$156,'Global Results'!$M129,C_A02x!F$5:F$156)</f>
        <v>7796.1902462849084</v>
      </c>
      <c r="F129" s="424">
        <f>SUMIF(C_A02x!$C$5:$C$156,'Global Results'!$M129,C_A02x!G$5:G$156)</f>
        <v>8285.9229507361561</v>
      </c>
      <c r="G129" s="424">
        <f>SUMIF(C_A02x!$C$5:$C$156,'Global Results'!$M129,C_A02x!H$5:H$156)</f>
        <v>9017.594942915297</v>
      </c>
      <c r="H129" s="424">
        <f>SUMIF(C_A02x!$C$5:$C$156,'Global Results'!$M129,C_A02x!I$5:I$156)</f>
        <v>9606.3470473600773</v>
      </c>
      <c r="I129" s="424">
        <f>SUMIF(C_A02x!$C$5:$C$156,'Global Results'!$M129,C_A02x!J$5:J$156)</f>
        <v>10183.120256879318</v>
      </c>
      <c r="J129" s="424">
        <f>SUMIF(C_A02x!$C$5:$C$156,'Global Results'!$M129,C_A02x!K$5:K$156)</f>
        <v>13226.930279074457</v>
      </c>
      <c r="K129" s="424">
        <f>SUMIF(C_A02x!$C$5:$C$156,'Global Results'!$M129,C_A02x!L$5:L$156)</f>
        <v>15056.811836853783</v>
      </c>
      <c r="L129" s="397"/>
      <c r="M129" s="67" t="s">
        <v>100</v>
      </c>
      <c r="N129" s="338"/>
      <c r="O129" s="338"/>
      <c r="Y129" s="396">
        <v>16925.665119519</v>
      </c>
    </row>
    <row r="130" s="396" customFormat="1">
      <c r="B130" s="118" t="s">
        <v>34</v>
      </c>
      <c r="C130" s="424">
        <f>SUMIF(C_A02x!$C$5:$C$156,'Global Results'!$M130,C_A02x!D$5:D$156)</f>
        <v>69.64763893607</v>
      </c>
      <c r="D130" s="424">
        <f>SUMIF(C_A02x!$C$5:$C$156,'Global Results'!$M130,C_A02x!E$5:E$156)</f>
        <v>80.564777093103</v>
      </c>
      <c r="E130" s="424">
        <f>SUMIF(C_A02x!$C$5:$C$156,'Global Results'!$M130,C_A02x!F$5:F$156)</f>
        <v>196.079002307523</v>
      </c>
      <c r="F130" s="424">
        <f>SUMIF(C_A02x!$C$5:$C$156,'Global Results'!$M130,C_A02x!G$5:G$156)</f>
        <v>218.30313271446698</v>
      </c>
      <c r="G130" s="424">
        <f>SUMIF(C_A02x!$C$5:$C$156,'Global Results'!$M130,C_A02x!H$5:H$156)</f>
        <v>247.325587444393</v>
      </c>
      <c r="H130" s="424">
        <f>SUMIF(C_A02x!$C$5:$C$156,'Global Results'!$M130,C_A02x!I$5:I$156)</f>
        <v>267.85161</v>
      </c>
      <c r="I130" s="424">
        <f>SUMIF(C_A02x!$C$5:$C$156,'Global Results'!$M130,C_A02x!J$5:J$156)</f>
        <v>272.862132</v>
      </c>
      <c r="J130" s="424">
        <f>SUMIF(C_A02x!$C$5:$C$156,'Global Results'!$M130,C_A02x!K$5:K$156)</f>
        <v>277.87265399999995</v>
      </c>
      <c r="K130" s="424">
        <f>SUMIF(C_A02x!$C$5:$C$156,'Global Results'!$M130,C_A02x!L$5:L$156)</f>
        <v>282.883176</v>
      </c>
      <c r="L130" s="397"/>
      <c r="M130" s="67" t="s">
        <v>101</v>
      </c>
      <c r="O130" s="338"/>
      <c r="Y130" s="396">
        <v>5716.13276436033</v>
      </c>
    </row>
    <row r="131" s="396" customFormat="1">
      <c r="B131" s="118" t="s">
        <v>38</v>
      </c>
      <c r="C131" s="424">
        <f>SUMIF(C_A02x!$C$5:$C$156,'Global Results'!$M131,C_A02x!D$5:D$156)</f>
        <v>3050.1322809840003</v>
      </c>
      <c r="D131" s="424">
        <f>SUMIF(C_A02x!$C$5:$C$156,'Global Results'!$M131,C_A02x!E$5:E$156)</f>
        <v>2724.4472960314251</v>
      </c>
      <c r="E131" s="424">
        <f>SUMIF(C_A02x!$C$5:$C$156,'Global Results'!$M131,C_A02x!F$5:F$156)</f>
        <v>2425.8563931075041</v>
      </c>
      <c r="F131" s="424">
        <f>SUMIF(C_A02x!$C$5:$C$156,'Global Results'!$M131,C_A02x!G$5:G$156)</f>
        <v>1960.2583968179592</v>
      </c>
      <c r="G131" s="424">
        <f>SUMIF(C_A02x!$C$5:$C$156,'Global Results'!$M131,C_A02x!H$5:H$156)</f>
        <v>2637.5577797587221</v>
      </c>
      <c r="H131" s="424">
        <f>SUMIF(C_A02x!$C$5:$C$156,'Global Results'!$M131,C_A02x!I$5:I$156)</f>
        <v>2960.0287334287113</v>
      </c>
      <c r="I131" s="424">
        <f>SUMIF(C_A02x!$C$5:$C$156,'Global Results'!$M131,C_A02x!J$5:J$156)</f>
        <v>3024.4871598379577</v>
      </c>
      <c r="J131" s="424">
        <f>SUMIF(C_A02x!$C$5:$C$156,'Global Results'!$M131,C_A02x!K$5:K$156)</f>
        <v>3140.97557859843</v>
      </c>
      <c r="K131" s="424">
        <f>SUMIF(C_A02x!$C$5:$C$156,'Global Results'!$M131,C_A02x!L$5:L$156)</f>
        <v>3167.4523855203261</v>
      </c>
      <c r="L131" s="397"/>
      <c r="M131" s="67" t="s">
        <v>102</v>
      </c>
      <c r="O131" s="338"/>
      <c r="Y131" s="396">
        <v>910.854039340684</v>
      </c>
    </row>
    <row r="132" s="396" customFormat="1">
      <c r="B132" s="118" t="s">
        <v>41</v>
      </c>
      <c r="C132" s="424">
        <f>SUMIF(C_A02x!$C$5:$C$156,'Global Results'!$M132,C_A02x!D$5:D$156)</f>
        <v>135.71777548289998</v>
      </c>
      <c r="D132" s="424">
        <f>SUMIF(C_A02x!$C$5:$C$156,'Global Results'!$M132,C_A02x!E$5:E$156)</f>
        <v>107.53676023998001</v>
      </c>
      <c r="E132" s="424">
        <f>SUMIF(C_A02x!$C$5:$C$156,'Global Results'!$M132,C_A02x!F$5:F$156)</f>
        <v>118.961973809698</v>
      </c>
      <c r="F132" s="424">
        <f>SUMIF(C_A02x!$C$5:$C$156,'Global Results'!$M132,C_A02x!G$5:G$156)</f>
        <v>170.48549330883097</v>
      </c>
      <c r="G132" s="424">
        <f>SUMIF(C_A02x!$C$5:$C$156,'Global Results'!$M132,C_A02x!H$5:H$156)</f>
        <v>277.637323263583</v>
      </c>
      <c r="H132" s="424">
        <f>SUMIF(C_A02x!$C$5:$C$156,'Global Results'!$M132,C_A02x!I$5:I$156)</f>
        <v>280.023728124816</v>
      </c>
      <c r="I132" s="424">
        <f>SUMIF(C_A02x!$C$5:$C$156,'Global Results'!$M132,C_A02x!J$5:J$156)</f>
        <v>509.968569823096</v>
      </c>
      <c r="J132" s="424">
        <f>SUMIF(C_A02x!$C$5:$C$156,'Global Results'!$M132,C_A02x!K$5:K$156)</f>
        <v>748.75183583213413</v>
      </c>
      <c r="K132" s="424">
        <f>SUMIF(C_A02x!$C$5:$C$156,'Global Results'!$M132,C_A02x!L$5:L$156)</f>
        <v>909.338515147977</v>
      </c>
      <c r="L132" s="397"/>
      <c r="M132" s="67" t="s">
        <v>103</v>
      </c>
      <c r="O132" s="338"/>
      <c r="Y132" s="396">
        <v>24691.5313722432</v>
      </c>
    </row>
    <row r="133" s="396" customFormat="1">
      <c r="B133" s="118" t="s">
        <v>46</v>
      </c>
      <c r="C133" s="424">
        <f>SUMIF(C_A02x!$C$5:$C$156,'Global Results'!$M133,C_A02x!D$5:D$156)</f>
        <v>1.908</v>
      </c>
      <c r="D133" s="424">
        <f>SUMIF(C_A02x!$C$5:$C$156,'Global Results'!$M133,C_A02x!E$5:E$156)</f>
        <v>1.908</v>
      </c>
      <c r="E133" s="424">
        <f>SUMIF(C_A02x!$C$5:$C$156,'Global Results'!$M133,C_A02x!F$5:F$156)</f>
        <v>1.908</v>
      </c>
      <c r="F133" s="424">
        <f>SUMIF(C_A02x!$C$5:$C$156,'Global Results'!$M133,C_A02x!G$5:G$156)</f>
        <v>1.908</v>
      </c>
      <c r="G133" s="424">
        <f>SUMIF(C_A02x!$C$5:$C$156,'Global Results'!$M133,C_A02x!H$5:H$156)</f>
        <v>1.908</v>
      </c>
      <c r="H133" s="424">
        <f>SUMIF(C_A02x!$C$5:$C$156,'Global Results'!$M133,C_A02x!I$5:I$156)</f>
        <v>1.908</v>
      </c>
      <c r="I133" s="424">
        <f>SUMIF(C_A02x!$C$5:$C$156,'Global Results'!$M133,C_A02x!J$5:J$156)</f>
        <v>1.908</v>
      </c>
      <c r="J133" s="424">
        <f>SUMIF(C_A02x!$C$5:$C$156,'Global Results'!$M133,C_A02x!K$5:K$156)</f>
        <v>1.908</v>
      </c>
      <c r="K133" s="424">
        <f>SUMIF(C_A02x!$C$5:$C$156,'Global Results'!$M133,C_A02x!L$5:L$156)</f>
        <v>1.908</v>
      </c>
      <c r="L133" s="397"/>
      <c r="M133" s="67" t="s">
        <v>104</v>
      </c>
      <c r="O133" s="338"/>
      <c r="Y133" s="396">
        <v>57.3079566</v>
      </c>
    </row>
    <row r="134" s="396" customFormat="1">
      <c r="B134" s="118" t="s">
        <v>48</v>
      </c>
      <c r="C134" s="424">
        <f>SUMIF(C_A02x!$C$5:$C$156,'Global Results'!$M134,C_A02x!D$5:D$156)</f>
        <v>448.56847238568</v>
      </c>
      <c r="D134" s="424">
        <f>SUMIF(C_A02x!$C$5:$C$156,'Global Results'!$M134,C_A02x!E$5:E$156)</f>
        <v>494.04789667117905</v>
      </c>
      <c r="E134" s="424">
        <f>SUMIF(C_A02x!$C$5:$C$156,'Global Results'!$M134,C_A02x!F$5:F$156)</f>
        <v>652.731509680302</v>
      </c>
      <c r="F134" s="424">
        <f>SUMIF(C_A02x!$C$5:$C$156,'Global Results'!$M134,C_A02x!G$5:G$156)</f>
        <v>841.27855760583191</v>
      </c>
      <c r="G134" s="424">
        <f>SUMIF(C_A02x!$C$5:$C$156,'Global Results'!$M134,C_A02x!H$5:H$156)</f>
        <v>1195.052847797909</v>
      </c>
      <c r="H134" s="424">
        <f>SUMIF(C_A02x!$C$5:$C$156,'Global Results'!$M134,C_A02x!I$5:I$156)</f>
        <v>1255.44522142607</v>
      </c>
      <c r="I134" s="424">
        <f>SUMIF(C_A02x!$C$5:$C$156,'Global Results'!$M134,C_A02x!J$5:J$156)</f>
        <v>1460.9923778745188</v>
      </c>
      <c r="J134" s="424">
        <f>SUMIF(C_A02x!$C$5:$C$156,'Global Results'!$M134,C_A02x!K$5:K$156)</f>
        <v>1458.8782619149681</v>
      </c>
      <c r="K134" s="424">
        <f>SUMIF(C_A02x!$C$5:$C$156,'Global Results'!$M134,C_A02x!L$5:L$156)</f>
        <v>1348.156811616969</v>
      </c>
      <c r="L134" s="397"/>
      <c r="M134" s="67" t="s">
        <v>105</v>
      </c>
      <c r="O134" s="338"/>
      <c r="Y134" s="396">
        <v>3273.836280984</v>
      </c>
    </row>
    <row r="135" s="396" customFormat="1">
      <c r="B135" s="118" t="s">
        <v>106</v>
      </c>
      <c r="C135" s="424">
        <f>-SUMIF(C_A02x!$C$5:$C$156,'Global Results'!$M135,C_A02x!D$5:D$156)</f>
        <v>-592.17485584002509</v>
      </c>
      <c r="D135" s="424">
        <f>-SUMIF(C_A02x!$C$5:$C$156,'Global Results'!$M135,C_A02x!E$5:E$156)</f>
        <v>-674.7365350561679</v>
      </c>
      <c r="E135" s="424">
        <f>-SUMIF(C_A02x!$C$5:$C$156,'Global Results'!$M135,C_A02x!F$5:F$156)</f>
        <v>-1445.5793733964902</v>
      </c>
      <c r="F135" s="424">
        <f>-SUMIF(C_A02x!$C$5:$C$156,'Global Results'!$M135,C_A02x!G$5:G$156)</f>
        <v>-2242.737899541843</v>
      </c>
      <c r="G135" s="424">
        <f>-SUMIF(C_A02x!$C$5:$C$156,'Global Results'!$M135,C_A02x!H$5:H$156)</f>
        <v>-2072.7480747583108</v>
      </c>
      <c r="H135" s="424">
        <f>-SUMIF(C_A02x!$C$5:$C$156,'Global Results'!$M135,C_A02x!I$5:I$156)</f>
        <v>-2353.982561054142</v>
      </c>
      <c r="I135" s="424">
        <f>-SUMIF(C_A02x!$C$5:$C$156,'Global Results'!$M135,C_A02x!J$5:J$156)</f>
        <v>-2671.3347026710708</v>
      </c>
      <c r="J135" s="424">
        <f>-SUMIF(C_A02x!$C$5:$C$156,'Global Results'!$M135,C_A02x!K$5:K$156)</f>
        <v>-2693.6405890488672</v>
      </c>
      <c r="K135" s="424">
        <f>-SUMIF(C_A02x!$C$5:$C$156,'Global Results'!$M135,C_A02x!L$5:L$156)</f>
        <v>-2608.6092747729131</v>
      </c>
      <c r="L135" s="397"/>
      <c r="M135" s="67" t="s">
        <v>107</v>
      </c>
      <c r="O135" s="338"/>
      <c r="Y135" s="396">
        <v>143.158926013333</v>
      </c>
    </row>
    <row r="136" s="396" customFormat="1">
      <c r="B136" s="118" t="s">
        <v>108</v>
      </c>
      <c r="C136" s="424">
        <f>-SUMIF(C_A02x!$C$5:$C$156,'Global Results'!$M136,C_A02x!D$5:D$156)</f>
        <v>-1622.858</v>
      </c>
      <c r="D136" s="424">
        <f>-SUMIF(C_A02x!$C$5:$C$156,'Global Results'!$M136,C_A02x!E$5:E$156)</f>
        <v>-2171.6471639318306</v>
      </c>
      <c r="E136" s="424">
        <f>-SUMIF(C_A02x!$C$5:$C$156,'Global Results'!$M136,C_A02x!F$5:F$156)</f>
        <v>-3385.2195281179288</v>
      </c>
      <c r="F136" s="424">
        <f>-SUMIF(C_A02x!$C$5:$C$156,'Global Results'!$M136,C_A02x!G$5:G$156)</f>
        <v>-2862.245091132892</v>
      </c>
      <c r="G136" s="424">
        <f>-SUMIF(C_A02x!$C$5:$C$156,'Global Results'!$M136,C_A02x!H$5:H$156)</f>
        <v>-2401.5227978724665</v>
      </c>
      <c r="H136" s="424">
        <f>-SUMIF(C_A02x!$C$5:$C$156,'Global Results'!$M136,C_A02x!I$5:I$156)</f>
        <v>-2932.2849408193397</v>
      </c>
      <c r="I136" s="424">
        <f>-SUMIF(C_A02x!$C$5:$C$156,'Global Results'!$M136,C_A02x!J$5:J$156)</f>
        <v>-1767.0241040408671</v>
      </c>
      <c r="J136" s="424">
        <f>-SUMIF(C_A02x!$C$5:$C$156,'Global Results'!$M136,C_A02x!K$5:K$156)</f>
        <v>-1304.598076614345</v>
      </c>
      <c r="K136" s="424">
        <f>-SUMIF(C_A02x!$C$5:$C$156,'Global Results'!$M136,C_A02x!L$5:L$156)</f>
        <v>-1025.8491421683379</v>
      </c>
      <c r="L136" s="397"/>
      <c r="M136" s="67" t="s">
        <v>109</v>
      </c>
      <c r="O136" s="338"/>
      <c r="Y136" s="396">
        <v>1.908</v>
      </c>
    </row>
    <row r="137" s="396" customFormat="1">
      <c r="B137" s="118" t="s">
        <v>110</v>
      </c>
      <c r="C137" s="424">
        <f>-SUMIF(C_A02x!$C$5:$C$156,'Global Results'!$M137,C_A02x!D$5:D$156)</f>
        <v>-939.20868690067482</v>
      </c>
      <c r="D137" s="424">
        <f>-SUMIF(C_A02x!$C$5:$C$156,'Global Results'!$M137,C_A02x!E$5:E$156)</f>
        <v>-2896.2757412075161</v>
      </c>
      <c r="E137" s="424">
        <f>-SUMIF(C_A02x!$C$5:$C$156,'Global Results'!$M137,C_A02x!F$5:F$156)</f>
        <v>-3358.0535734770551</v>
      </c>
      <c r="F137" s="424">
        <f>-SUMIF(C_A02x!$C$5:$C$156,'Global Results'!$M137,C_A02x!G$5:G$156)</f>
        <v>-4035.4484617585117</v>
      </c>
      <c r="G137" s="424">
        <f>-SUMIF(C_A02x!$C$5:$C$156,'Global Results'!$M137,C_A02x!H$5:H$156)</f>
        <v>-4103.1336154622913</v>
      </c>
      <c r="H137" s="424">
        <f>-SUMIF(C_A02x!$C$5:$C$156,'Global Results'!$M137,C_A02x!I$5:I$156)</f>
        <v>-3695.1147071085088</v>
      </c>
      <c r="I137" s="424">
        <f>-SUMIF(C_A02x!$C$5:$C$156,'Global Results'!$M137,C_A02x!J$5:J$156)</f>
        <v>-3815.1309596477608</v>
      </c>
      <c r="J137" s="424">
        <f>-SUMIF(C_A02x!$C$5:$C$156,'Global Results'!$M137,C_A02x!K$5:K$156)</f>
        <v>-3863.5776381223068</v>
      </c>
      <c r="K137" s="424">
        <f>-SUMIF(C_A02x!$C$5:$C$156,'Global Results'!$M137,C_A02x!L$5:L$156)</f>
        <v>-3430.2777834859257</v>
      </c>
      <c r="L137" s="397"/>
      <c r="M137" s="67" t="s">
        <v>111</v>
      </c>
      <c r="O137" s="338"/>
      <c r="Y137" s="396">
        <v>532.032368</v>
      </c>
    </row>
    <row r="138" s="396" customFormat="1">
      <c r="B138" s="118" t="s">
        <v>112</v>
      </c>
      <c r="C138" s="424">
        <f>-SUMIF(C_A02x!$C$5:$C$156,'Global Results'!$M138,C_A02x!D$5:D$156)</f>
        <v>-345.440037173143</v>
      </c>
      <c r="D138" s="424">
        <f>-SUMIF(C_A02x!$C$5:$C$156,'Global Results'!$M138,C_A02x!E$5:E$156)</f>
        <v>-2.9379999999999997</v>
      </c>
      <c r="E138" s="424">
        <f>-SUMIF(C_A02x!$C$5:$C$156,'Global Results'!$M138,C_A02x!F$5:F$156)</f>
        <v>-2.9379999999999997</v>
      </c>
      <c r="F138" s="424">
        <f>-SUMIF(C_A02x!$C$5:$C$156,'Global Results'!$M138,C_A02x!G$5:G$156)</f>
        <v>-2.8149999999990003</v>
      </c>
      <c r="G138" s="424">
        <f>-SUMIF(C_A02x!$C$5:$C$156,'Global Results'!$M138,C_A02x!H$5:H$156)</f>
        <v>-2.6920000000010003</v>
      </c>
      <c r="H138" s="424">
        <f>-SUMIF(C_A02x!$C$5:$C$156,'Global Results'!$M138,C_A02x!I$5:I$156)</f>
        <v>-2.5690000000000004</v>
      </c>
      <c r="I138" s="424">
        <f>-SUMIF(C_A02x!$C$5:$C$156,'Global Results'!$M138,C_A02x!J$5:J$156)</f>
        <v>-2.4459999999989996</v>
      </c>
      <c r="J138" s="424">
        <f>-SUMIF(C_A02x!$C$5:$C$156,'Global Results'!$M138,C_A02x!K$5:K$156)</f>
        <v>-2.323000000001</v>
      </c>
      <c r="K138" s="424">
        <f>-SUMIF(C_A02x!$C$5:$C$156,'Global Results'!$M138,C_A02x!L$5:L$156)</f>
        <v>-2.2</v>
      </c>
      <c r="L138" s="397"/>
      <c r="M138" s="67" t="s">
        <v>113</v>
      </c>
      <c r="O138" s="338"/>
    </row>
    <row r="139" s="396" customFormat="1">
      <c r="B139" s="118" t="s">
        <v>114</v>
      </c>
      <c r="C139" s="424">
        <f>-SUMIF(C_A02x!$C$5:$C$156,'Global Results'!$M139,C_A02x!D$5:D$156)</f>
        <v>-16.531973426401002</v>
      </c>
      <c r="D139" s="424">
        <f>-SUMIF(C_A02x!$C$5:$C$156,'Global Results'!$M139,C_A02x!E$5:E$156)</f>
        <v>-1102.7632609223881</v>
      </c>
      <c r="E139" s="424">
        <f>-SUMIF(C_A02x!$C$5:$C$156,'Global Results'!$M139,C_A02x!F$5:F$156)</f>
        <v>-1311.14363160188</v>
      </c>
      <c r="F139" s="424">
        <f>-SUMIF(C_A02x!$C$5:$C$156,'Global Results'!$M139,C_A02x!G$5:G$156)</f>
        <v>-1336.912088266313</v>
      </c>
      <c r="G139" s="424">
        <f>-SUMIF(C_A02x!$C$5:$C$156,'Global Results'!$M139,C_A02x!H$5:H$156)</f>
        <v>-1539.024610374041</v>
      </c>
      <c r="H139" s="424">
        <f>-SUMIF(C_A02x!$C$5:$C$156,'Global Results'!$M139,C_A02x!I$5:I$156)</f>
        <v>-1312.2632598890418</v>
      </c>
      <c r="I139" s="424">
        <f>-SUMIF(C_A02x!$C$5:$C$156,'Global Results'!$M139,C_A02x!J$5:J$156)</f>
        <v>-1337.1986635531</v>
      </c>
      <c r="J139" s="424">
        <f>-SUMIF(C_A02x!$C$5:$C$156,'Global Results'!$M139,C_A02x!K$5:K$156)</f>
        <v>-1349.295233365571</v>
      </c>
      <c r="K139" s="424">
        <f>-SUMIF(C_A02x!$C$5:$C$156,'Global Results'!$M139,C_A02x!L$5:L$156)</f>
        <v>-1378.283551145284</v>
      </c>
      <c r="L139" s="397"/>
      <c r="M139" s="67" t="s">
        <v>115</v>
      </c>
      <c r="O139" s="338"/>
    </row>
    <row r="140" s="396" customFormat="1">
      <c r="B140" s="118" t="s">
        <v>116</v>
      </c>
      <c r="C140" s="424">
        <f>-SUMIF(C_A02x!$C$5:$C$156,'Global Results'!$M140,C_A02x!D$5:D$156)</f>
        <v>-691.99973469159988</v>
      </c>
      <c r="D140" s="424">
        <f>-SUMIF(C_A02x!$C$5:$C$156,'Global Results'!$M140,C_A02x!E$5:E$156)</f>
        <v>-433.55061</v>
      </c>
      <c r="E140" s="424">
        <f>-SUMIF(C_A02x!$C$5:$C$156,'Global Results'!$M140,C_A02x!F$5:F$156)</f>
        <v>-737.27684553549</v>
      </c>
      <c r="F140" s="424">
        <f>-SUMIF(C_A02x!$C$5:$C$156,'Global Results'!$M140,C_A02x!G$5:G$156)</f>
        <v>-407.51856000000004</v>
      </c>
      <c r="G140" s="424">
        <f>-SUMIF(C_A02x!$C$5:$C$156,'Global Results'!$M140,C_A02x!H$5:H$156)</f>
        <v>-386.49740405944</v>
      </c>
      <c r="H140" s="424">
        <f>-SUMIF(C_A02x!$C$5:$C$156,'Global Results'!$M140,C_A02x!I$5:I$156)</f>
        <v>-532.125095128238</v>
      </c>
      <c r="I140" s="424">
        <f>-SUMIF(C_A02x!$C$5:$C$156,'Global Results'!$M140,C_A02x!J$5:J$156)</f>
        <v>-413.81812675761807</v>
      </c>
      <c r="J140" s="424">
        <f>-SUMIF(C_A02x!$C$5:$C$156,'Global Results'!$M140,C_A02x!K$5:K$156)</f>
        <v>-454.522835880367</v>
      </c>
      <c r="K140" s="424">
        <f>-SUMIF(C_A02x!$C$5:$C$156,'Global Results'!$M140,C_A02x!L$5:L$156)</f>
        <v>-438.617767049496</v>
      </c>
      <c r="L140" s="397"/>
      <c r="M140" s="67" t="s">
        <v>117</v>
      </c>
      <c r="O140" s="338"/>
    </row>
    <row r="141" s="396" customFormat="1">
      <c r="B141" s="118" t="s">
        <v>118</v>
      </c>
      <c r="C141" s="424">
        <f>SUMIF(C_A02x!$C$5:$C$156,'Global Results'!$M141,C_A02x!D$5:D$156)</f>
        <v>818.14233304511686</v>
      </c>
      <c r="D141" s="424">
        <f>SUMIF(C_A02x!$C$5:$C$156,'Global Results'!$M141,C_A02x!E$5:E$156)</f>
        <v>935.07334486872</v>
      </c>
      <c r="E141" s="424">
        <f>SUMIF(C_A02x!$C$5:$C$156,'Global Results'!$M141,C_A02x!F$5:F$156)</f>
        <v>2687.9376910403321</v>
      </c>
      <c r="F141" s="424">
        <f>SUMIF(C_A02x!$C$5:$C$156,'Global Results'!$M141,C_A02x!G$5:G$156)</f>
        <v>2667.65209864189</v>
      </c>
      <c r="G141" s="424">
        <f>SUMIF(C_A02x!$C$5:$C$156,'Global Results'!$M141,C_A02x!H$5:H$156)</f>
        <v>2935.6038907791167</v>
      </c>
      <c r="H141" s="424">
        <f>SUMIF(C_A02x!$C$5:$C$156,'Global Results'!$M141,C_A02x!I$5:I$156)</f>
        <v>2526.1021321654744</v>
      </c>
      <c r="I141" s="424">
        <f>SUMIF(C_A02x!$C$5:$C$156,'Global Results'!$M141,C_A02x!J$5:J$156)</f>
        <v>2513.9565425876172</v>
      </c>
      <c r="J141" s="424">
        <f>SUMIF(C_A02x!$C$5:$C$156,'Global Results'!$M141,C_A02x!K$5:K$156)</f>
        <v>830.90939599634294</v>
      </c>
      <c r="K141" s="424">
        <f>SUMIF(C_A02x!$C$5:$C$156,'Global Results'!$M141,C_A02x!L$5:L$156)</f>
        <v>1107.438228916717</v>
      </c>
      <c r="L141" s="397"/>
      <c r="M141" s="67" t="s">
        <v>119</v>
      </c>
      <c r="N141" s="338"/>
      <c r="O141" s="338"/>
    </row>
    <row r="142" s="396" customFormat="1">
      <c r="B142" s="118" t="s">
        <v>120</v>
      </c>
      <c r="C142" s="424">
        <f>SUMIF(C_A02x!$C$5:$C$156,'Global Results'!$M142,C_A02x!D$5:D$156)</f>
        <v>15913.051056523331</v>
      </c>
      <c r="D142" s="424">
        <f>SUMIF(C_A02x!$C$5:$C$156,'Global Results'!$M142,C_A02x!E$5:E$156)</f>
        <v>13227.58046076971</v>
      </c>
      <c r="E142" s="424">
        <f>SUMIF(C_A02x!$C$5:$C$156,'Global Results'!$M142,C_A02x!F$5:F$156)</f>
        <v>14380.132131255954</v>
      </c>
      <c r="F142" s="424">
        <f>SUMIF(C_A02x!$C$5:$C$156,'Global Results'!$M142,C_A02x!G$5:G$156)</f>
        <v>12484.728367583022</v>
      </c>
      <c r="G142" s="424">
        <f>SUMIF(C_A02x!$C$5:$C$156,'Global Results'!$M142,C_A02x!H$5:H$156)</f>
        <v>12758.091414506909</v>
      </c>
      <c r="H142" s="424">
        <f>SUMIF(C_A02x!$C$5:$C$156,'Global Results'!$M142,C_A02x!I$5:I$156)</f>
        <v>15539.750434816127</v>
      </c>
      <c r="I142" s="424">
        <f>SUMIF(C_A02x!$C$5:$C$156,'Global Results'!$M142,C_A02x!J$5:J$156)</f>
        <v>14425.887780329555</v>
      </c>
      <c r="J142" s="424">
        <f>SUMIF(C_A02x!$C$5:$C$156,'Global Results'!$M142,C_A02x!K$5:K$156)</f>
        <v>14230.680390164558</v>
      </c>
      <c r="K142" s="424">
        <f>SUMIF(C_A02x!$C$5:$C$156,'Global Results'!$M142,C_A02x!L$5:L$156)</f>
        <v>13492.341226400744</v>
      </c>
      <c r="L142" s="397"/>
      <c r="M142" s="67" t="s">
        <v>121</v>
      </c>
      <c r="N142" s="338"/>
      <c r="O142" s="338"/>
    </row>
    <row r="143" s="396" customFormat="1">
      <c r="B143" s="118" t="s">
        <v>122</v>
      </c>
      <c r="C143" s="424">
        <f>SUMIF(C_A02x!$C$5:$C$156,'Global Results'!$M143,C_A02x!D$5:D$156)</f>
        <v>4715.1402112510941</v>
      </c>
      <c r="D143" s="424">
        <f>SUMIF(C_A02x!$C$5:$C$156,'Global Results'!$M143,C_A02x!E$5:E$156)</f>
        <v>3902.5116457902172</v>
      </c>
      <c r="E143" s="424">
        <f>SUMIF(C_A02x!$C$5:$C$156,'Global Results'!$M143,C_A02x!F$5:F$156)</f>
        <v>4604.5586862755681</v>
      </c>
      <c r="F143" s="424">
        <f>SUMIF(C_A02x!$C$5:$C$156,'Global Results'!$M143,C_A02x!G$5:G$156)</f>
        <v>4831.5794379539684</v>
      </c>
      <c r="G143" s="424">
        <f>SUMIF(C_A02x!$C$5:$C$156,'Global Results'!$M143,C_A02x!H$5:H$156)</f>
        <v>4738.0835729003966</v>
      </c>
      <c r="H143" s="424">
        <f>SUMIF(C_A02x!$C$5:$C$156,'Global Results'!$M143,C_A02x!I$5:I$156)</f>
        <v>4163.2638870523233</v>
      </c>
      <c r="I143" s="424">
        <f>SUMIF(C_A02x!$C$5:$C$156,'Global Results'!$M143,C_A02x!J$5:J$156)</f>
        <v>4111.9209661348941</v>
      </c>
      <c r="J143" s="424">
        <f>SUMIF(C_A02x!$C$5:$C$156,'Global Results'!$M143,C_A02x!K$5:K$156)</f>
        <v>3992.0305313141748</v>
      </c>
      <c r="K143" s="424">
        <f>SUMIF(C_A02x!$C$5:$C$156,'Global Results'!$M143,C_A02x!L$5:L$156)</f>
        <v>3945.7441699800211</v>
      </c>
      <c r="L143" s="397"/>
      <c r="M143" s="67" t="s">
        <v>123</v>
      </c>
      <c r="N143" s="338"/>
      <c r="O143" s="338"/>
    </row>
    <row r="144" s="396" customFormat="1">
      <c r="B144" s="118" t="s">
        <v>124</v>
      </c>
      <c r="C144" s="424">
        <f>SUMIF(C_A02x!$C$5:$C$156,'Global Results'!$M144,C_A02x!D$5:D$156)</f>
        <v>822.65403717314291</v>
      </c>
      <c r="D144" s="424">
        <f>SUMIF(C_A02x!$C$5:$C$156,'Global Results'!$M144,C_A02x!E$5:E$156)</f>
        <v>15573.47268549919</v>
      </c>
      <c r="E144" s="424">
        <f>SUMIF(C_A02x!$C$5:$C$156,'Global Results'!$M144,C_A02x!F$5:F$156)</f>
        <v>13822.921783542886</v>
      </c>
      <c r="F144" s="424">
        <f>SUMIF(C_A02x!$C$5:$C$156,'Global Results'!$M144,C_A02x!G$5:G$156)</f>
        <v>14740.754720372435</v>
      </c>
      <c r="G144" s="424">
        <f>SUMIF(C_A02x!$C$5:$C$156,'Global Results'!$M144,C_A02x!H$5:H$156)</f>
        <v>15130.139950506184</v>
      </c>
      <c r="H144" s="424">
        <f>SUMIF(C_A02x!$C$5:$C$156,'Global Results'!$M144,C_A02x!I$5:I$156)</f>
        <v>14633.196687218309</v>
      </c>
      <c r="I144" s="424">
        <f>SUMIF(C_A02x!$C$5:$C$156,'Global Results'!$M144,C_A02x!J$5:J$156)</f>
        <v>14126.083290032286</v>
      </c>
      <c r="J144" s="424">
        <f>SUMIF(C_A02x!$C$5:$C$156,'Global Results'!$M144,C_A02x!K$5:K$156)</f>
        <v>13346.776930400832</v>
      </c>
      <c r="K144" s="424">
        <f>SUMIF(C_A02x!$C$5:$C$156,'Global Results'!$M144,C_A02x!L$5:L$156)</f>
        <v>12959.016265642325</v>
      </c>
      <c r="L144" s="397"/>
      <c r="M144" s="67" t="s">
        <v>125</v>
      </c>
      <c r="N144" s="338"/>
      <c r="O144" s="338"/>
    </row>
    <row r="145" s="396" customFormat="1">
      <c r="B145" s="118" t="s">
        <v>126</v>
      </c>
      <c r="C145" s="424">
        <f>SUMIF(C_A02x!$C$5:$C$156,'Global Results'!$M145,C_A02x!D$5:D$156)</f>
        <v>21519.079165367839</v>
      </c>
      <c r="D145" s="424">
        <f>SUMIF(C_A02x!$C$5:$C$156,'Global Results'!$M145,C_A02x!E$5:E$156)</f>
        <v>5818.8888535536753</v>
      </c>
      <c r="E145" s="424">
        <f>SUMIF(C_A02x!$C$5:$C$156,'Global Results'!$M145,C_A02x!F$5:F$156)</f>
        <v>6826.1913359930923</v>
      </c>
      <c r="F145" s="424">
        <f>SUMIF(C_A02x!$C$5:$C$156,'Global Results'!$M145,C_A02x!G$5:G$156)</f>
        <v>5223.4601321797127</v>
      </c>
      <c r="G145" s="424">
        <f>SUMIF(C_A02x!$C$5:$C$156,'Global Results'!$M145,C_A02x!H$5:H$156)</f>
        <v>5369.4479888046581</v>
      </c>
      <c r="H145" s="424">
        <f>SUMIF(C_A02x!$C$5:$C$156,'Global Results'!$M145,C_A02x!I$5:I$156)</f>
        <v>4730.3945829015483</v>
      </c>
      <c r="I145" s="424">
        <f>SUMIF(C_A02x!$C$5:$C$156,'Global Results'!$M145,C_A02x!J$5:J$156)</f>
        <v>5366.9528649721778</v>
      </c>
      <c r="J145" s="424">
        <f>SUMIF(C_A02x!$C$5:$C$156,'Global Results'!$M145,C_A02x!K$5:K$156)</f>
        <v>6023.5808439706034</v>
      </c>
      <c r="K145" s="424">
        <f>SUMIF(C_A02x!$C$5:$C$156,'Global Results'!$M145,C_A02x!L$5:L$156)</f>
        <v>6407.8357821698764</v>
      </c>
      <c r="L145" s="397"/>
      <c r="M145" s="67" t="s">
        <v>127</v>
      </c>
      <c r="N145" s="338"/>
      <c r="O145" s="338"/>
    </row>
    <row r="146" s="396" customFormat="1">
      <c r="B146" s="118" t="s">
        <v>128</v>
      </c>
      <c r="C146" s="424">
        <f>SUMIF(C_A02x!$C$5:$C$156,'Global Results'!$M146,C_A02x!D$5:D$156)</f>
        <v>702.4037346916</v>
      </c>
      <c r="D146" s="424">
        <f>SUMIF(C_A02x!$C$5:$C$156,'Global Results'!$M146,C_A02x!E$5:E$156)</f>
        <v>437.28471</v>
      </c>
      <c r="E146" s="424">
        <f>SUMIF(C_A02x!$C$5:$C$156,'Global Results'!$M146,C_A02x!F$5:F$156)</f>
        <v>741.01094553549</v>
      </c>
      <c r="F146" s="424">
        <f>SUMIF(C_A02x!$C$5:$C$156,'Global Results'!$M146,C_A02x!G$5:G$156)</f>
        <v>408.70521</v>
      </c>
      <c r="G146" s="424">
        <f>SUMIF(C_A02x!$C$5:$C$156,'Global Results'!$M146,C_A02x!H$5:H$156)</f>
        <v>385.13660405944</v>
      </c>
      <c r="H146" s="424">
        <f>SUMIF(C_A02x!$C$5:$C$156,'Global Results'!$M146,C_A02x!I$5:I$156)</f>
        <v>530.579345128237</v>
      </c>
      <c r="I146" s="424">
        <f>SUMIF(C_A02x!$C$5:$C$156,'Global Results'!$M146,C_A02x!J$5:J$156)</f>
        <v>412.08742675761795</v>
      </c>
      <c r="J146" s="424">
        <f>SUMIF(C_A02x!$C$5:$C$156,'Global Results'!$M146,C_A02x!K$5:K$156)</f>
        <v>465.837185880367</v>
      </c>
      <c r="K146" s="424">
        <f>SUMIF(C_A02x!$C$5:$C$156,'Global Results'!$M146,C_A02x!L$5:L$156)</f>
        <v>443.66217613013993</v>
      </c>
      <c r="L146" s="397"/>
      <c r="M146" s="67" t="s">
        <v>129</v>
      </c>
      <c r="N146" s="338"/>
      <c r="O146" s="338"/>
    </row>
    <row r="147" s="396" customFormat="1">
      <c r="B147" s="118" t="s">
        <v>55</v>
      </c>
      <c r="C147" s="425">
        <f>SUM(C126:C146)</f>
        <v>60038.135430312243</v>
      </c>
      <c r="D147" s="425">
        <f ref="D147:K147" t="shared" si="16">SUM(D126:D146)</f>
        <v>54451.255495182791</v>
      </c>
      <c r="E147" s="425">
        <f t="shared" si="16"/>
        <v>56101.736999029868</v>
      </c>
      <c r="F147" s="425">
        <f t="shared" si="16"/>
        <v>54815.141409915581</v>
      </c>
      <c r="G147" s="425">
        <f t="shared" si="16"/>
        <v>56976.786856932813</v>
      </c>
      <c r="H147" s="425">
        <f t="shared" si="16"/>
        <v>56411.318187092911</v>
      </c>
      <c r="I147" s="425">
        <f t="shared" si="16"/>
        <v>55854.21710006264</v>
      </c>
      <c r="J147" s="425">
        <f t="shared" si="16"/>
        <v>56373.488947127495</v>
      </c>
      <c r="K147" s="425">
        <f t="shared" si="16"/>
        <v>57322.262458814854</v>
      </c>
      <c r="L147" s="397"/>
      <c r="N147" s="338"/>
      <c r="O147" s="338"/>
    </row>
    <row r="148" s="396" customFormat="1">
      <c r="C148" s="82"/>
      <c r="D148" s="82"/>
      <c r="E148" s="82"/>
      <c r="F148" s="82"/>
      <c r="G148" s="82"/>
      <c r="H148" s="82"/>
      <c r="I148" s="82"/>
      <c r="J148" s="82"/>
      <c r="K148" s="82"/>
      <c r="L148" s="397"/>
      <c r="N148" s="338"/>
      <c r="O148" s="338"/>
    </row>
    <row r="149" s="396" customFormat="1">
      <c r="B149" s="423"/>
      <c r="C149" s="401">
        <v>2010</v>
      </c>
      <c r="D149" s="401">
        <v>2015</v>
      </c>
      <c r="E149" s="401">
        <v>2020</v>
      </c>
      <c r="F149" s="401">
        <v>2025</v>
      </c>
      <c r="G149" s="401">
        <v>2030</v>
      </c>
      <c r="H149" s="401">
        <v>2035</v>
      </c>
      <c r="I149" s="401">
        <v>2040</v>
      </c>
      <c r="J149" s="401">
        <v>2045</v>
      </c>
      <c r="K149" s="401">
        <v>2050</v>
      </c>
      <c r="L149" s="397"/>
      <c r="N149" s="338"/>
      <c r="O149" s="338"/>
    </row>
    <row r="150" s="60" customFormat="1">
      <c r="B150" s="427" t="s">
        <v>9</v>
      </c>
      <c r="C150" s="428">
        <f>SUM(C126,C137,C143)</f>
        <v>10836.001168915023</v>
      </c>
      <c r="D150" s="428">
        <f ref="D150:K150" t="shared" si="17">SUM(D126,D137,D143)</f>
        <v>9359.9649923357974</v>
      </c>
      <c r="E150" s="428">
        <f t="shared" si="17"/>
        <v>9516.5006876293119</v>
      </c>
      <c r="F150" s="428">
        <f t="shared" si="17"/>
        <v>8979.94396719059</v>
      </c>
      <c r="G150" s="428">
        <f t="shared" si="17"/>
        <v>9127.6253727647454</v>
      </c>
      <c r="H150" s="428">
        <f t="shared" si="17"/>
        <v>8667.2412105388976</v>
      </c>
      <c r="I150" s="428">
        <f t="shared" si="17"/>
        <v>8439.0884930826287</v>
      </c>
      <c r="J150" s="428">
        <f t="shared" si="17"/>
        <v>7786.9636863514042</v>
      </c>
      <c r="K150" s="428">
        <f t="shared" si="17"/>
        <v>7433.4189029398785</v>
      </c>
      <c r="N150" s="340"/>
      <c r="O150" s="340"/>
    </row>
    <row r="151" s="396" customFormat="1">
      <c r="B151" s="427" t="s">
        <v>7</v>
      </c>
      <c r="C151" s="428">
        <f>SUM(C127,C136,C142)</f>
        <v>15184.580466283018</v>
      </c>
      <c r="D151" s="428">
        <f ref="D151:K151" t="shared" si="18">SUM(D127,D136,D142)</f>
        <v>13474.489695845255</v>
      </c>
      <c r="E151" s="428">
        <f>SUM(E127,E136,E142)</f>
        <v>14812.385280632685</v>
      </c>
      <c r="F151" s="428">
        <f t="shared" si="18"/>
        <v>15306.452298155873</v>
      </c>
      <c r="G151" s="428">
        <f t="shared" si="18"/>
        <v>14652.718658030562</v>
      </c>
      <c r="H151" s="428">
        <f t="shared" si="18"/>
        <v>15153.139804872184</v>
      </c>
      <c r="I151" s="428">
        <f t="shared" si="18"/>
        <v>13967.507479197215</v>
      </c>
      <c r="J151" s="428">
        <f t="shared" si="18"/>
        <v>13563.885953402758</v>
      </c>
      <c r="K151" s="428">
        <f t="shared" si="18"/>
        <v>12631.540317019049</v>
      </c>
      <c r="L151" s="397"/>
      <c r="N151" s="338"/>
      <c r="O151" s="338"/>
    </row>
    <row r="152" s="396" customFormat="1">
      <c r="B152" s="118"/>
      <c r="C152" s="428"/>
      <c r="D152" s="428"/>
      <c r="E152" s="428"/>
      <c r="F152" s="428"/>
      <c r="G152" s="428"/>
      <c r="H152" s="428"/>
      <c r="I152" s="428"/>
      <c r="J152" s="428"/>
      <c r="K152" s="428"/>
      <c r="L152" s="397"/>
      <c r="N152" s="338"/>
      <c r="O152" s="338"/>
    </row>
    <row r="153" s="396" customFormat="1">
      <c r="B153" s="118" t="s">
        <v>4</v>
      </c>
      <c r="C153" s="428">
        <f>SUM(C139,C145,C138,C144,C128)</f>
        <v>22502.630340271462</v>
      </c>
      <c r="D153" s="428">
        <f ref="D153:K153" t="shared" si="19">SUM(D139,D145,D138,D144,D128)</f>
        <v>20286.660278130475</v>
      </c>
      <c r="E153" s="428">
        <f t="shared" si="19"/>
        <v>19335.0314879341</v>
      </c>
      <c r="F153" s="428">
        <f t="shared" si="19"/>
        <v>18624.487764285837</v>
      </c>
      <c r="G153" s="428">
        <f t="shared" si="19"/>
        <v>18957.8713289368</v>
      </c>
      <c r="H153" s="428">
        <f t="shared" si="19"/>
        <v>18048.759010230817</v>
      </c>
      <c r="I153" s="428">
        <f t="shared" si="19"/>
        <v>18153.391491451366</v>
      </c>
      <c r="J153" s="428">
        <f t="shared" si="19"/>
        <v>18018.739541005863</v>
      </c>
      <c r="K153" s="428">
        <f t="shared" si="19"/>
        <v>17986.879150492427</v>
      </c>
      <c r="L153" s="397"/>
      <c r="N153" s="338"/>
      <c r="O153" s="338"/>
    </row>
    <row r="154" s="396" customFormat="1">
      <c r="B154" s="118" t="s">
        <v>23</v>
      </c>
      <c r="C154" s="428">
        <f>SUM(C129,C135,C141)</f>
        <v>7798.5452870540876</v>
      </c>
      <c r="D154" s="428">
        <f ref="D154:K154" t="shared" si="20">SUM(D129,D135,D141)</f>
        <v>7917.90169883557</v>
      </c>
      <c r="E154" s="428">
        <f t="shared" si="20"/>
        <v>9038.54856392875</v>
      </c>
      <c r="F154" s="428">
        <f t="shared" si="20"/>
        <v>8710.837149836203</v>
      </c>
      <c r="G154" s="428">
        <f t="shared" si="20"/>
        <v>9880.4507589361037</v>
      </c>
      <c r="H154" s="428">
        <f t="shared" si="20"/>
        <v>9778.46661847141</v>
      </c>
      <c r="I154" s="428">
        <f t="shared" si="20"/>
        <v>10025.742096795864</v>
      </c>
      <c r="J154" s="428">
        <f t="shared" si="20"/>
        <v>11364.199086021932</v>
      </c>
      <c r="K154" s="428">
        <f t="shared" si="20"/>
        <v>13555.640790997588</v>
      </c>
      <c r="L154" s="397"/>
      <c r="N154" s="338"/>
      <c r="O154" s="338"/>
    </row>
    <row r="155" s="396" customFormat="1">
      <c r="B155" s="118" t="s">
        <v>34</v>
      </c>
      <c r="C155" s="428">
        <f>C130</f>
        <v>69.64763893607</v>
      </c>
      <c r="D155" s="428">
        <f ref="D155:K155" t="shared" si="21">D130</f>
        <v>80.564777093103</v>
      </c>
      <c r="E155" s="428">
        <f t="shared" si="21"/>
        <v>196.079002307523</v>
      </c>
      <c r="F155" s="428">
        <f t="shared" si="21"/>
        <v>218.30313271446698</v>
      </c>
      <c r="G155" s="428">
        <f t="shared" si="21"/>
        <v>247.325587444393</v>
      </c>
      <c r="H155" s="428">
        <f t="shared" si="21"/>
        <v>267.85161</v>
      </c>
      <c r="I155" s="428">
        <f t="shared" si="21"/>
        <v>272.862132</v>
      </c>
      <c r="J155" s="428">
        <f t="shared" si="21"/>
        <v>277.87265399999995</v>
      </c>
      <c r="K155" s="428">
        <f t="shared" si="21"/>
        <v>282.883176</v>
      </c>
      <c r="L155" s="397"/>
      <c r="N155" s="338"/>
      <c r="O155" s="338"/>
    </row>
    <row r="156" s="396" customFormat="1">
      <c r="B156" s="118" t="s">
        <v>38</v>
      </c>
      <c r="C156" s="428">
        <f>C131</f>
        <v>3050.1322809840003</v>
      </c>
      <c r="D156" s="428">
        <f ref="D156:K156" t="shared" si="22">D131</f>
        <v>2724.4472960314251</v>
      </c>
      <c r="E156" s="428">
        <f t="shared" si="22"/>
        <v>2425.8563931075041</v>
      </c>
      <c r="F156" s="428">
        <f t="shared" si="22"/>
        <v>1960.2583968179592</v>
      </c>
      <c r="G156" s="428">
        <f t="shared" si="22"/>
        <v>2637.5577797587221</v>
      </c>
      <c r="H156" s="428">
        <f t="shared" si="22"/>
        <v>2960.0287334287113</v>
      </c>
      <c r="I156" s="428">
        <f t="shared" si="22"/>
        <v>3024.4871598379577</v>
      </c>
      <c r="J156" s="428">
        <f t="shared" si="22"/>
        <v>3140.97557859843</v>
      </c>
      <c r="K156" s="428">
        <f t="shared" si="22"/>
        <v>3167.4523855203261</v>
      </c>
      <c r="L156" s="397"/>
      <c r="N156" s="338"/>
      <c r="O156" s="338"/>
    </row>
    <row r="157" s="396" customFormat="1">
      <c r="B157" s="118" t="s">
        <v>41</v>
      </c>
      <c r="C157" s="428">
        <f>C132</f>
        <v>135.71777548289998</v>
      </c>
      <c r="D157" s="428">
        <f ref="D157:K157" t="shared" si="23">D132</f>
        <v>107.53676023998001</v>
      </c>
      <c r="E157" s="428">
        <f t="shared" si="23"/>
        <v>118.961973809698</v>
      </c>
      <c r="F157" s="428">
        <f t="shared" si="23"/>
        <v>170.48549330883097</v>
      </c>
      <c r="G157" s="428">
        <f t="shared" si="23"/>
        <v>277.637323263583</v>
      </c>
      <c r="H157" s="428">
        <f t="shared" si="23"/>
        <v>280.023728124816</v>
      </c>
      <c r="I157" s="428">
        <f t="shared" si="23"/>
        <v>509.968569823096</v>
      </c>
      <c r="J157" s="428">
        <f t="shared" si="23"/>
        <v>748.75183583213413</v>
      </c>
      <c r="K157" s="428">
        <f t="shared" si="23"/>
        <v>909.338515147977</v>
      </c>
      <c r="L157" s="397"/>
      <c r="N157" s="338"/>
      <c r="O157" s="338"/>
    </row>
    <row r="158" s="396" customFormat="1">
      <c r="B158" s="118" t="s">
        <v>46</v>
      </c>
      <c r="C158" s="428">
        <f>C133</f>
        <v>1.908</v>
      </c>
      <c r="D158" s="428">
        <f>D133</f>
        <v>1.908</v>
      </c>
      <c r="E158" s="428">
        <f ref="E158:K158" t="shared" si="24">E133</f>
        <v>1.908</v>
      </c>
      <c r="F158" s="428">
        <f t="shared" si="24"/>
        <v>1.908</v>
      </c>
      <c r="G158" s="428">
        <f t="shared" si="24"/>
        <v>1.908</v>
      </c>
      <c r="H158" s="428">
        <f t="shared" si="24"/>
        <v>1.908</v>
      </c>
      <c r="I158" s="428">
        <f t="shared" si="24"/>
        <v>1.908</v>
      </c>
      <c r="J158" s="428">
        <f t="shared" si="24"/>
        <v>1.908</v>
      </c>
      <c r="K158" s="428">
        <f t="shared" si="24"/>
        <v>1.908</v>
      </c>
      <c r="L158" s="397"/>
      <c r="N158" s="338"/>
      <c r="O158" s="338"/>
    </row>
    <row r="159" s="396" customFormat="1">
      <c r="B159" s="118" t="s">
        <v>48</v>
      </c>
      <c r="C159" s="428">
        <f>C134</f>
        <v>448.56847238568</v>
      </c>
      <c r="D159" s="428">
        <f ref="D159:K159" t="shared" si="25">D134</f>
        <v>494.04789667117905</v>
      </c>
      <c r="E159" s="428">
        <f t="shared" si="25"/>
        <v>652.731509680302</v>
      </c>
      <c r="F159" s="428">
        <f t="shared" si="25"/>
        <v>841.27855760583191</v>
      </c>
      <c r="G159" s="428">
        <f t="shared" si="25"/>
        <v>1195.052847797909</v>
      </c>
      <c r="H159" s="428">
        <f t="shared" si="25"/>
        <v>1255.44522142607</v>
      </c>
      <c r="I159" s="428">
        <f t="shared" si="25"/>
        <v>1460.9923778745188</v>
      </c>
      <c r="J159" s="428">
        <f t="shared" si="25"/>
        <v>1458.8782619149681</v>
      </c>
      <c r="K159" s="428">
        <f t="shared" si="25"/>
        <v>1348.156811616969</v>
      </c>
      <c r="L159" s="397"/>
      <c r="N159" s="338"/>
      <c r="O159" s="338"/>
    </row>
    <row r="160" s="396" customFormat="1">
      <c r="B160" s="118" t="s">
        <v>67</v>
      </c>
      <c r="C160" s="428">
        <f>SUM(C146,C140)</f>
        <v>10.40400000000011</v>
      </c>
      <c r="D160" s="428">
        <f ref="D160:K160" t="shared" si="26">SUM(D146,D140)</f>
        <v>3.7341000000000122</v>
      </c>
      <c r="E160" s="428">
        <f t="shared" si="26"/>
        <v>3.7341000000000122</v>
      </c>
      <c r="F160" s="428">
        <f t="shared" si="26"/>
        <v>1.186649999999986</v>
      </c>
      <c r="G160" s="428">
        <f t="shared" si="26"/>
        <v>-1.3607999999999834</v>
      </c>
      <c r="H160" s="428">
        <f t="shared" si="26"/>
        <v>-1.5457500000009077</v>
      </c>
      <c r="I160" s="428">
        <f t="shared" si="26"/>
        <v>-1.7307000000001267</v>
      </c>
      <c r="J160" s="428">
        <f t="shared" si="26"/>
        <v>11.31434999999999</v>
      </c>
      <c r="K160" s="428">
        <f t="shared" si="26"/>
        <v>5.0444090806439021</v>
      </c>
      <c r="L160" s="397"/>
      <c r="N160" s="338"/>
      <c r="O160" s="338"/>
    </row>
    <row r="161" s="396" customFormat="1">
      <c r="B161" s="118" t="s">
        <v>55</v>
      </c>
      <c r="C161" s="425">
        <f>SUM(C150:C160)</f>
        <v>60038.13543031225</v>
      </c>
      <c r="D161" s="425">
        <f ref="D161:K161" t="shared" si="27">SUM(D150:D160)</f>
        <v>54451.255495182791</v>
      </c>
      <c r="E161" s="425">
        <f>SUM(E150:E160)</f>
        <v>56101.736999029876</v>
      </c>
      <c r="F161" s="425">
        <f t="shared" si="27"/>
        <v>54815.141409915595</v>
      </c>
      <c r="G161" s="425">
        <f t="shared" si="27"/>
        <v>56976.786856932813</v>
      </c>
      <c r="H161" s="425">
        <f t="shared" si="27"/>
        <v>56411.318187092911</v>
      </c>
      <c r="I161" s="425">
        <f t="shared" si="27"/>
        <v>55854.217100062662</v>
      </c>
      <c r="J161" s="425">
        <f t="shared" si="27"/>
        <v>56373.488947127495</v>
      </c>
      <c r="K161" s="425">
        <f t="shared" si="27"/>
        <v>57322.262458814854</v>
      </c>
      <c r="L161" s="397"/>
      <c r="N161" s="338"/>
      <c r="O161" s="338"/>
    </row>
    <row r="162" s="396" customFormat="1">
      <c r="C162" s="82"/>
      <c r="D162" s="82"/>
      <c r="E162" s="82"/>
      <c r="F162" s="82"/>
      <c r="G162" s="82"/>
      <c r="H162" s="82"/>
      <c r="I162" s="82"/>
      <c r="J162" s="82"/>
      <c r="K162" s="82"/>
      <c r="L162" s="397"/>
      <c r="N162" s="338"/>
      <c r="O162" s="338"/>
    </row>
    <row r="163" s="396" customFormat="1">
      <c r="C163" s="82"/>
      <c r="D163" s="82"/>
      <c r="E163" s="82"/>
      <c r="F163" s="82"/>
      <c r="G163" s="82"/>
      <c r="H163" s="82"/>
      <c r="I163" s="82"/>
      <c r="J163" s="82"/>
      <c r="K163" s="82"/>
      <c r="L163" s="397"/>
      <c r="N163" s="338"/>
      <c r="O163" s="338"/>
    </row>
    <row r="164" s="396" customFormat="1">
      <c r="C164" s="82"/>
      <c r="D164" s="82"/>
      <c r="E164" s="82"/>
      <c r="F164" s="82"/>
      <c r="G164" s="82"/>
      <c r="H164" s="82"/>
      <c r="I164" s="82"/>
      <c r="J164" s="82"/>
      <c r="K164" s="82"/>
      <c r="L164" s="397"/>
      <c r="N164" s="338"/>
      <c r="O164" s="338"/>
    </row>
    <row r="165" s="396" customFormat="1">
      <c r="C165" s="82"/>
      <c r="D165" s="82"/>
      <c r="E165" s="82"/>
      <c r="F165" s="82"/>
      <c r="G165" s="82"/>
      <c r="H165" s="82"/>
      <c r="I165" s="82"/>
      <c r="J165" s="82"/>
      <c r="K165" s="82"/>
      <c r="L165" s="397"/>
      <c r="N165" s="338"/>
      <c r="O165" s="338"/>
    </row>
    <row r="166" s="396" customFormat="1">
      <c r="C166" s="82"/>
      <c r="D166" s="82"/>
      <c r="E166" s="82"/>
      <c r="F166" s="82"/>
      <c r="G166" s="82"/>
      <c r="H166" s="82"/>
      <c r="I166" s="82"/>
      <c r="J166" s="82"/>
      <c r="K166" s="82"/>
      <c r="L166" s="397"/>
      <c r="N166" s="338"/>
      <c r="O166" s="338"/>
    </row>
    <row r="167" s="396" customFormat="1">
      <c r="C167" s="82"/>
      <c r="D167" s="82"/>
      <c r="E167" s="82"/>
      <c r="F167" s="82"/>
      <c r="G167" s="82"/>
      <c r="H167" s="82"/>
      <c r="I167" s="82"/>
      <c r="J167" s="82"/>
      <c r="K167" s="82"/>
      <c r="L167" s="397"/>
      <c r="N167" s="338"/>
      <c r="O167" s="338"/>
    </row>
    <row r="168" s="396" customFormat="1">
      <c r="C168" s="82"/>
      <c r="D168" s="82"/>
      <c r="E168" s="82"/>
      <c r="F168" s="82"/>
      <c r="G168" s="82"/>
      <c r="H168" s="82"/>
      <c r="I168" s="82"/>
      <c r="J168" s="82"/>
      <c r="K168" s="82"/>
      <c r="L168" s="397"/>
      <c r="N168" s="338"/>
      <c r="O168" s="338"/>
    </row>
    <row r="169" s="396" customFormat="1">
      <c r="C169" s="82"/>
      <c r="D169" s="82"/>
      <c r="E169" s="82"/>
      <c r="F169" s="82"/>
      <c r="G169" s="82"/>
      <c r="H169" s="82"/>
      <c r="I169" s="82"/>
      <c r="J169" s="82"/>
      <c r="K169" s="82"/>
      <c r="L169" s="397"/>
      <c r="N169" s="338"/>
      <c r="O169" s="338"/>
    </row>
    <row r="170" s="396" customFormat="1">
      <c r="C170" s="82"/>
      <c r="D170" s="82"/>
      <c r="E170" s="82"/>
      <c r="F170" s="82"/>
      <c r="G170" s="82"/>
      <c r="H170" s="82"/>
      <c r="I170" s="82"/>
      <c r="J170" s="82"/>
      <c r="K170" s="82"/>
      <c r="L170" s="397"/>
      <c r="N170" s="338"/>
      <c r="O170" s="338"/>
    </row>
    <row r="171" s="396" customFormat="1">
      <c r="C171" s="82"/>
      <c r="D171" s="82"/>
      <c r="E171" s="82"/>
      <c r="F171" s="82"/>
      <c r="G171" s="82"/>
      <c r="H171" s="82"/>
      <c r="I171" s="82"/>
      <c r="J171" s="82"/>
      <c r="K171" s="82"/>
      <c r="L171" s="397"/>
      <c r="N171" s="338"/>
      <c r="O171" s="338"/>
    </row>
    <row r="172" s="396" customFormat="1">
      <c r="C172" s="82"/>
      <c r="D172" s="82"/>
      <c r="E172" s="82"/>
      <c r="F172" s="82"/>
      <c r="G172" s="82"/>
      <c r="H172" s="82"/>
      <c r="I172" s="82"/>
      <c r="J172" s="82"/>
      <c r="K172" s="82"/>
      <c r="L172" s="397"/>
      <c r="N172" s="338"/>
      <c r="O172" s="338"/>
    </row>
    <row r="173">
      <c r="A173" s="324" t="s">
        <v>130</v>
      </c>
      <c r="B173" s="319" t="s">
        <v>131</v>
      </c>
      <c r="M173" s="63"/>
    </row>
    <row r="174">
      <c r="B174" s="74" t="s">
        <v>21</v>
      </c>
      <c r="V174" s="63" t="s">
        <v>132</v>
      </c>
    </row>
    <row r="176">
      <c r="B176" s="121" t="str">
        <f>B52</f>
        <v>WORLD</v>
      </c>
      <c r="C176" s="307">
        <v>2010</v>
      </c>
      <c r="D176" s="401">
        <v>2015</v>
      </c>
      <c r="E176" s="401">
        <v>2020</v>
      </c>
      <c r="F176" s="401">
        <v>2025</v>
      </c>
      <c r="G176" s="401">
        <v>2030</v>
      </c>
      <c r="H176" s="401">
        <v>2035</v>
      </c>
      <c r="I176" s="401">
        <v>2040</v>
      </c>
      <c r="J176" s="401">
        <v>2045</v>
      </c>
      <c r="K176" s="401">
        <v>2050</v>
      </c>
    </row>
    <row r="177" s="64" customFormat="1">
      <c r="B177" s="118" t="s">
        <v>23</v>
      </c>
      <c r="C177" s="124">
        <f>SUMIF(C_A02a!$C$5:$C$1000,'Global Results'!$M177,C_A02a!D$5:D$1000)</f>
        <v>7984.689059947872</v>
      </c>
      <c r="D177" s="124">
        <f>SUMIF(C_A02a!$C$5:$C$1000,'Global Results'!$M177,C_A02a!E$5:E$1000)</f>
        <v>8088.25680557986</v>
      </c>
      <c r="E177" s="124">
        <f>SUMIF(C_A02a!$C$5:$C$1000,'Global Results'!$M177,C_A02a!F$5:F$1000)</f>
        <v>8271.970675072509</v>
      </c>
      <c r="F177" s="124">
        <f>SUMIF(C_A02a!$C$5:$C$1000,'Global Results'!$M177,C_A02a!G$5:G$1000)</f>
        <v>8818.2574306923925</v>
      </c>
      <c r="G177" s="124">
        <f>SUMIF(C_A02a!$C$5:$C$1000,'Global Results'!$M177,C_A02a!H$5:H$1000)</f>
        <v>9583.6405257139486</v>
      </c>
      <c r="H177" s="124">
        <f>SUMIF(C_A02a!$C$5:$C$1000,'Global Results'!$M177,C_A02a!I$5:I$1000)</f>
        <v>10196.924052646373</v>
      </c>
      <c r="I177" s="124">
        <f>SUMIF(C_A02a!$C$5:$C$1000,'Global Results'!$M177,C_A02a!J$5:J$1000)</f>
        <v>10798.228684653257</v>
      </c>
      <c r="J177" s="124">
        <f>SUMIF(C_A02a!$C$5:$C$1000,'Global Results'!$M177,C_A02a!K$5:K$1000)</f>
        <v>14185.91009629476</v>
      </c>
      <c r="K177" s="124">
        <f>SUMIF(C_A02a!$C$5:$C$1000,'Global Results'!$M177,C_A02a!L$5:L$1000)</f>
        <v>16336.928719520451</v>
      </c>
      <c r="L177" s="36"/>
      <c r="M177" s="339" t="s">
        <v>133</v>
      </c>
      <c r="N177" s="339"/>
      <c r="O177" s="339"/>
    </row>
    <row r="178">
      <c r="B178" s="122" t="s">
        <v>9</v>
      </c>
      <c r="C178" s="123">
        <f>SUMIF(C_A02a!$C$5:$C$1000,'Global Results'!$M178,C_A02a!D$5:D$1000)</f>
        <v>10576.386536301814</v>
      </c>
      <c r="D178" s="123">
        <f>SUMIF(C_A02a!$C$5:$C$1000,'Global Results'!$M178,C_A02a!E$5:E$1000)</f>
        <v>8760.87680129955</v>
      </c>
      <c r="E178" s="123">
        <f>SUMIF(C_A02a!$C$5:$C$1000,'Global Results'!$M178,C_A02a!F$5:F$1000)</f>
        <v>8618.84542569341</v>
      </c>
      <c r="F178" s="123">
        <f>SUMIF(C_A02a!$C$5:$C$1000,'Global Results'!$M178,C_A02a!G$5:G$1000)</f>
        <v>8732.3579711922775</v>
      </c>
      <c r="G178" s="123">
        <f>SUMIF(C_A02a!$C$5:$C$1000,'Global Results'!$M178,C_A02a!H$5:H$1000)</f>
        <v>9031.58027888817</v>
      </c>
      <c r="H178" s="123">
        <f>SUMIF(C_A02a!$C$5:$C$1000,'Global Results'!$M178,C_A02a!I$5:I$1000)</f>
        <v>8706.1466367839912</v>
      </c>
      <c r="I178" s="123">
        <f>SUMIF(C_A02a!$C$5:$C$1000,'Global Results'!$M178,C_A02a!J$5:J$1000)</f>
        <v>8615.7808992930877</v>
      </c>
      <c r="J178" s="123">
        <f>SUMIF(C_A02a!$C$5:$C$1000,'Global Results'!$M178,C_A02a!K$5:K$1000)</f>
        <v>8091.9821909377652</v>
      </c>
      <c r="K178" s="123">
        <f>SUMIF(C_A02a!$C$5:$C$1000,'Global Results'!$M178,C_A02a!L$5:L$1000)</f>
        <v>7317.1364545937295</v>
      </c>
      <c r="L178" s="36"/>
      <c r="M178" s="338" t="s">
        <v>134</v>
      </c>
    </row>
    <row r="179" s="64" customFormat="1">
      <c r="B179" s="118" t="s">
        <v>30</v>
      </c>
      <c r="C179" s="124">
        <f>SUMIF(C_A02a!$C$5:$C$1000,'Global Results'!$M179,C_A02a!D$5:D$1000)</f>
        <v>1958.0315717688018</v>
      </c>
      <c r="D179" s="124">
        <f>SUMIF(C_A02a!$C$5:$C$1000,'Global Results'!$M179,C_A02a!E$5:E$1000)</f>
        <v>4890.0996040228192</v>
      </c>
      <c r="E179" s="124">
        <f>SUMIF(C_A02a!$C$5:$C$1000,'Global Results'!$M179,C_A02a!F$5:F$1000)</f>
        <v>7363.7711816342508</v>
      </c>
      <c r="F179" s="124">
        <f>SUMIF(C_A02a!$C$5:$C$1000,'Global Results'!$M179,C_A02a!G$5:G$1000)</f>
        <v>9541.40964807824</v>
      </c>
      <c r="G179" s="124">
        <f>SUMIF(C_A02a!$C$5:$C$1000,'Global Results'!$M179,C_A02a!H$5:H$1000)</f>
        <v>8476.5096137689034</v>
      </c>
      <c r="H179" s="124">
        <f>SUMIF(C_A02a!$C$5:$C$1000,'Global Results'!$M179,C_A02a!I$5:I$1000)</f>
        <v>5919.6575736067753</v>
      </c>
      <c r="I179" s="124">
        <f>SUMIF(C_A02a!$C$5:$C$1000,'Global Results'!$M179,C_A02a!J$5:J$1000)</f>
        <v>3559.9451374903883</v>
      </c>
      <c r="J179" s="124">
        <f>SUMIF(C_A02a!$C$5:$C$1000,'Global Results'!$M179,C_A02a!K$5:K$1000)</f>
        <v>2244.3558797170463</v>
      </c>
      <c r="K179" s="124">
        <f>SUMIF(C_A02a!$C$5:$C$1000,'Global Results'!$M179,C_A02a!L$5:L$1000)</f>
        <v>1562.014565891441</v>
      </c>
      <c r="L179" s="36"/>
      <c r="M179" s="339" t="s">
        <v>135</v>
      </c>
      <c r="N179" s="339"/>
      <c r="O179" s="339"/>
    </row>
    <row r="180">
      <c r="B180" s="122" t="s">
        <v>38</v>
      </c>
      <c r="C180" s="123">
        <f>SUMIF(C_A02a!$C$5:$C$1000,'Global Results'!$M180,C_A02a!D$5:D$1000)</f>
        <v>3273.8362809840005</v>
      </c>
      <c r="D180" s="123">
        <f>SUMIF(C_A02a!$C$5:$C$1000,'Global Results'!$M180,C_A02a!E$5:E$1000)</f>
        <v>2937.3379429683891</v>
      </c>
      <c r="E180" s="123">
        <f>SUMIF(C_A02a!$C$5:$C$1000,'Global Results'!$M180,C_A02a!F$5:F$1000)</f>
        <v>2562.8328879284572</v>
      </c>
      <c r="F180" s="123">
        <f>SUMIF(C_A02a!$C$5:$C$1000,'Global Results'!$M180,C_A02a!G$5:G$1000)</f>
        <v>1988.6599996590362</v>
      </c>
      <c r="G180" s="123">
        <f>SUMIF(C_A02a!$C$5:$C$1000,'Global Results'!$M180,C_A02a!H$5:H$1000)</f>
        <v>2852.095988278088</v>
      </c>
      <c r="H180" s="123">
        <f>SUMIF(C_A02a!$C$5:$C$1000,'Global Results'!$M180,C_A02a!I$5:I$1000)</f>
        <v>3208.2108743330964</v>
      </c>
      <c r="I180" s="123">
        <f>SUMIF(C_A02a!$C$5:$C$1000,'Global Results'!$M180,C_A02a!J$5:J$1000)</f>
        <v>3272.6693007423428</v>
      </c>
      <c r="J180" s="123">
        <f>SUMIF(C_A02a!$C$5:$C$1000,'Global Results'!$M180,C_A02a!K$5:K$1000)</f>
        <v>3389.1577195028149</v>
      </c>
      <c r="K180" s="123">
        <f>SUMIF(C_A02a!$C$5:$C$1000,'Global Results'!$M180,C_A02a!L$5:L$1000)</f>
        <v>3415.6345264247111</v>
      </c>
      <c r="L180" s="36"/>
      <c r="M180" s="338" t="s">
        <v>102</v>
      </c>
    </row>
    <row r="181" s="64" customFormat="1">
      <c r="B181" s="118" t="s">
        <v>4</v>
      </c>
      <c r="C181" s="124">
        <f>SUMIF(C_A02a!$C$5:$C$1000,'Global Results'!$M181,C_A02a!D$5:D$1000)</f>
        <v>1461.3750876451311</v>
      </c>
      <c r="D181" s="124">
        <f>SUMIF(C_A02a!$C$5:$C$1000,'Global Results'!$M181,C_A02a!E$5:E$1000)</f>
        <v>2105.083667832952</v>
      </c>
      <c r="E181" s="124">
        <f>SUMIF(C_A02a!$C$5:$C$1000,'Global Results'!$M181,C_A02a!F$5:F$1000)</f>
        <v>2066.0925688445823</v>
      </c>
      <c r="F181" s="124">
        <f>SUMIF(C_A02a!$C$5:$C$1000,'Global Results'!$M181,C_A02a!G$5:G$1000)</f>
        <v>2076.1938046736568</v>
      </c>
      <c r="G181" s="124">
        <f>SUMIF(C_A02a!$C$5:$C$1000,'Global Results'!$M181,C_A02a!H$5:H$1000)</f>
        <v>1861.680000635479</v>
      </c>
      <c r="H181" s="124">
        <f>SUMIF(C_A02a!$C$5:$C$1000,'Global Results'!$M181,C_A02a!I$5:I$1000)</f>
        <v>1631.9270946863412</v>
      </c>
      <c r="I181" s="124">
        <f>SUMIF(C_A02a!$C$5:$C$1000,'Global Results'!$M181,C_A02a!J$5:J$1000)</f>
        <v>1513.899823735137</v>
      </c>
      <c r="J181" s="124">
        <f>SUMIF(C_A02a!$C$5:$C$1000,'Global Results'!$M181,C_A02a!K$5:K$1000)</f>
        <v>1444.1629162632212</v>
      </c>
      <c r="K181" s="124">
        <f>SUMIF(C_A02a!$C$5:$C$1000,'Global Results'!$M181,C_A02a!L$5:L$1000)</f>
        <v>1415.681031836054</v>
      </c>
      <c r="L181" s="36"/>
      <c r="M181" s="339" t="s">
        <v>136</v>
      </c>
      <c r="N181" s="339"/>
      <c r="O181" s="339"/>
    </row>
    <row r="182" s="64" customFormat="1">
      <c r="B182" s="122" t="s">
        <v>36</v>
      </c>
      <c r="C182" s="123">
        <f>SUMIF(C_A02a!$C$5:$C$1000,'Global Results'!$M182,C_A02a!D$5:D$1000)</f>
        <v>1066.7390759999998</v>
      </c>
      <c r="D182" s="123">
        <f>SUMIF(C_A02a!$C$5:$C$1000,'Global Results'!$M182,C_A02a!E$5:E$1000)</f>
        <v>1243.4742046322829</v>
      </c>
      <c r="E182" s="123">
        <f>SUMIF(C_A02a!$C$5:$C$1000,'Global Results'!$M182,C_A02a!F$5:F$1000)</f>
        <v>1271.5720861074051</v>
      </c>
      <c r="F182" s="123">
        <f>SUMIF(C_A02a!$C$5:$C$1000,'Global Results'!$M182,C_A02a!G$5:G$1000)</f>
        <v>1363.3457310134008</v>
      </c>
      <c r="G182" s="123">
        <f>SUMIF(C_A02a!$C$5:$C$1000,'Global Results'!$M182,C_A02a!H$5:H$1000)</f>
        <v>1449.6111591771112</v>
      </c>
      <c r="H182" s="123">
        <f>SUMIF(C_A02a!$C$5:$C$1000,'Global Results'!$M182,C_A02a!I$5:I$1000)</f>
        <v>1554.4069537729201</v>
      </c>
      <c r="I182" s="123">
        <f>SUMIF(C_A02a!$C$5:$C$1000,'Global Results'!$M182,C_A02a!J$5:J$1000)</f>
        <v>1655.1271642925587</v>
      </c>
      <c r="J182" s="123">
        <f>SUMIF(C_A02a!$C$5:$C$1000,'Global Results'!$M182,C_A02a!K$5:K$1000)</f>
        <v>1760.5832085966167</v>
      </c>
      <c r="K182" s="123">
        <f>SUMIF(C_A02a!$C$5:$C$1000,'Global Results'!$M182,C_A02a!L$5:L$1000)</f>
        <v>1872.083510242792</v>
      </c>
      <c r="L182" s="36"/>
      <c r="M182" s="344" t="s">
        <v>137</v>
      </c>
      <c r="N182" s="339"/>
      <c r="O182" s="339"/>
    </row>
    <row r="183" s="64" customFormat="1">
      <c r="B183" s="229" t="s">
        <v>48</v>
      </c>
      <c r="C183" s="124">
        <f>SUMIF(C_A02a!$C$5:$C$1000,'Global Results'!$M183,C_A02a!D$5:D$1000)</f>
        <v>519.39947822568</v>
      </c>
      <c r="D183" s="124">
        <f>SUMIF(C_A02a!$C$5:$C$1000,'Global Results'!$M183,C_A02a!E$5:E$1000)</f>
        <v>601.104289744493</v>
      </c>
      <c r="E183" s="124">
        <f>SUMIF(C_A02a!$C$5:$C$1000,'Global Results'!$M183,C_A02a!F$5:F$1000)</f>
        <v>833.232971344242</v>
      </c>
      <c r="F183" s="124">
        <f>SUMIF(C_A02a!$C$5:$C$1000,'Global Results'!$M183,C_A02a!G$5:G$1000)</f>
        <v>1176.521602208458</v>
      </c>
      <c r="G183" s="124">
        <f>SUMIF(C_A02a!$C$5:$C$1000,'Global Results'!$M183,C_A02a!H$5:H$1000)</f>
        <v>1661.4382025533989</v>
      </c>
      <c r="H183" s="124">
        <f>SUMIF(C_A02a!$C$5:$C$1000,'Global Results'!$M183,C_A02a!I$5:I$1000)</f>
        <v>1798.725412296905</v>
      </c>
      <c r="I183" s="124">
        <f>SUMIF(C_A02a!$C$5:$C$1000,'Global Results'!$M183,C_A02a!J$5:J$1000)</f>
        <v>2170.4743538745188</v>
      </c>
      <c r="J183" s="124">
        <f>SUMIF(C_A02a!$C$5:$C$1000,'Global Results'!$M183,C_A02a!K$5:K$1000)</f>
        <v>2139.7568274928531</v>
      </c>
      <c r="K183" s="124">
        <f>SUMIF(C_A02a!$C$5:$C$1000,'Global Results'!$M183,C_A02a!L$5:L$1000)</f>
        <v>1895.6276626248421</v>
      </c>
      <c r="L183" s="36"/>
      <c r="M183" s="338" t="s">
        <v>105</v>
      </c>
      <c r="N183" s="339"/>
      <c r="O183" s="339"/>
    </row>
    <row r="184" s="64" customFormat="1">
      <c r="B184" s="122" t="s">
        <v>41</v>
      </c>
      <c r="C184" s="123">
        <f>SUMIF(C_A02a!$C$5:$C$1000,'Global Results'!$M184,C_A02a!D$5:D$1000)</f>
        <v>139.55339335089997</v>
      </c>
      <c r="D184" s="123">
        <f>SUMIF(C_A02a!$C$5:$C$1000,'Global Results'!$M184,C_A02a!E$5:E$1000)</f>
        <v>110.83303133398002</v>
      </c>
      <c r="E184" s="123">
        <f>SUMIF(C_A02a!$C$5:$C$1000,'Global Results'!$M184,C_A02a!F$5:F$1000)</f>
        <v>135.516570137343</v>
      </c>
      <c r="F184" s="123">
        <f>SUMIF(C_A02a!$C$5:$C$1000,'Global Results'!$M184,C_A02a!G$5:G$1000)</f>
        <v>186.93634518526898</v>
      </c>
      <c r="G184" s="123">
        <f>SUMIF(C_A02a!$C$5:$C$1000,'Global Results'!$M184,C_A02a!H$5:H$1000)</f>
        <v>294.057795382614</v>
      </c>
      <c r="H184" s="123">
        <f>SUMIF(C_A02a!$C$5:$C$1000,'Global Results'!$M184,C_A02a!I$5:I$1000)</f>
        <v>324.31841206284696</v>
      </c>
      <c r="I184" s="123">
        <f>SUMIF(C_A02a!$C$5:$C$1000,'Global Results'!$M184,C_A02a!J$5:J$1000)</f>
        <v>628.47447872191606</v>
      </c>
      <c r="J184" s="123">
        <f>SUMIF(C_A02a!$C$5:$C$1000,'Global Results'!$M184,C_A02a!K$5:K$1000)</f>
        <v>983.34212516065918</v>
      </c>
      <c r="K184" s="123">
        <f>SUMIF(C_A02a!$C$5:$C$1000,'Global Results'!$M184,C_A02a!L$5:L$1000)</f>
        <v>1231.604236031533</v>
      </c>
      <c r="L184" s="36"/>
      <c r="M184" s="344" t="s">
        <v>103</v>
      </c>
      <c r="N184" s="339"/>
      <c r="O184" s="339"/>
    </row>
    <row r="185" s="64" customFormat="1">
      <c r="B185" s="229" t="s">
        <v>34</v>
      </c>
      <c r="C185" s="124">
        <f>SUMIF(C_A02a!$C$5:$C$1000,'Global Results'!$M185,C_A02a!D$5:D$1000)</f>
        <v>89.576489671937992</v>
      </c>
      <c r="D185" s="124">
        <f>SUMIF(C_A02a!$C$5:$C$1000,'Global Results'!$M185,C_A02a!E$5:E$1000)</f>
        <v>100.509207969291</v>
      </c>
      <c r="E185" s="124">
        <f>SUMIF(C_A02a!$C$5:$C$1000,'Global Results'!$M185,C_A02a!F$5:F$1000)</f>
        <v>196.120870307523</v>
      </c>
      <c r="F185" s="124">
        <f>SUMIF(C_A02a!$C$5:$C$1000,'Global Results'!$M185,C_A02a!G$5:G$1000)</f>
        <v>218.34500071446698</v>
      </c>
      <c r="G185" s="124">
        <f>SUMIF(C_A02a!$C$5:$C$1000,'Global Results'!$M185,C_A02a!H$5:H$1000)</f>
        <v>247.367455444393</v>
      </c>
      <c r="H185" s="124">
        <f>SUMIF(C_A02a!$C$5:$C$1000,'Global Results'!$M185,C_A02a!I$5:I$1000)</f>
        <v>267.893478</v>
      </c>
      <c r="I185" s="124">
        <f>SUMIF(C_A02a!$C$5:$C$1000,'Global Results'!$M185,C_A02a!J$5:J$1000)</f>
        <v>272.904</v>
      </c>
      <c r="J185" s="124">
        <f>SUMIF(C_A02a!$C$5:$C$1000,'Global Results'!$M185,C_A02a!K$5:K$1000)</f>
        <v>277.914522</v>
      </c>
      <c r="K185" s="124">
        <f>SUMIF(C_A02a!$C$5:$C$1000,'Global Results'!$M185,C_A02a!L$5:L$1000)</f>
        <v>282.925044</v>
      </c>
      <c r="L185" s="36"/>
      <c r="M185" s="344" t="s">
        <v>101</v>
      </c>
      <c r="N185" s="339"/>
      <c r="O185" s="339"/>
    </row>
    <row r="186" s="64" customFormat="1">
      <c r="B186" s="122" t="s">
        <v>46</v>
      </c>
      <c r="C186" s="123">
        <f>SUMIF(C_A02a!$C$5:$C$1000,'Global Results'!$M186,C_A02a!D$5:D$1000)</f>
        <v>0</v>
      </c>
      <c r="D186" s="123">
        <f>SUMIF(C_A02a!$C$5:$C$1000,'Global Results'!$M186,C_A02a!E$5:E$1000)</f>
        <v>0</v>
      </c>
      <c r="E186" s="123">
        <f>SUMIF(C_A02a!$C$5:$C$1000,'Global Results'!$M186,C_A02a!F$5:F$1000)</f>
        <v>0</v>
      </c>
      <c r="F186" s="123">
        <f>SUMIF(C_A02a!$C$5:$C$1000,'Global Results'!$M186,C_A02a!G$5:G$1000)</f>
        <v>0</v>
      </c>
      <c r="G186" s="123">
        <f>SUMIF(C_A02a!$C$5:$C$1000,'Global Results'!$M186,C_A02a!H$5:H$1000)</f>
        <v>0</v>
      </c>
      <c r="H186" s="123">
        <f>SUMIF(C_A02a!$C$5:$C$1000,'Global Results'!$M186,C_A02a!I$5:I$1000)</f>
        <v>0</v>
      </c>
      <c r="I186" s="123">
        <f>SUMIF(C_A02a!$C$5:$C$1000,'Global Results'!$M186,C_A02a!J$5:J$1000)</f>
        <v>0</v>
      </c>
      <c r="J186" s="123">
        <f>SUMIF(C_A02a!$C$5:$C$1000,'Global Results'!$M186,C_A02a!K$5:K$1000)</f>
        <v>0</v>
      </c>
      <c r="K186" s="123">
        <f>SUMIF(C_A02a!$C$5:$C$1000,'Global Results'!$M186,C_A02a!L$5:L$1000)</f>
        <v>0</v>
      </c>
      <c r="L186" s="36"/>
      <c r="M186" s="338" t="s">
        <v>104</v>
      </c>
      <c r="N186" s="339"/>
      <c r="O186" s="339"/>
    </row>
    <row r="187" s="64" customFormat="1">
      <c r="B187" s="154" t="s">
        <v>55</v>
      </c>
      <c r="C187" s="155">
        <f>SUM(C177:C186)</f>
        <v>27069.586973896134</v>
      </c>
      <c r="D187" s="155">
        <f ref="D187:K187" t="shared" si="28">SUM(D177:D186)</f>
        <v>28837.575555383617</v>
      </c>
      <c r="E187" s="155">
        <f t="shared" si="28"/>
        <v>31319.955237069724</v>
      </c>
      <c r="F187" s="155">
        <f t="shared" si="28"/>
        <v>34102.0275334172</v>
      </c>
      <c r="G187" s="155">
        <f t="shared" si="28"/>
        <v>35457.981019842104</v>
      </c>
      <c r="H187" s="155">
        <f t="shared" si="28"/>
        <v>33608.210488189252</v>
      </c>
      <c r="I187" s="155">
        <f t="shared" si="28"/>
        <v>32487.503842803209</v>
      </c>
      <c r="J187" s="155">
        <f t="shared" si="28"/>
        <v>34517.165485965728</v>
      </c>
      <c r="K187" s="155">
        <f t="shared" si="28"/>
        <v>35329.635751165559</v>
      </c>
      <c r="L187" s="36"/>
      <c r="M187" s="339"/>
      <c r="N187" s="339"/>
      <c r="O187" s="339"/>
    </row>
    <row r="188">
      <c r="C188" s="82"/>
      <c r="D188" s="82"/>
      <c r="E188" s="82"/>
      <c r="F188" s="82"/>
      <c r="G188" s="82"/>
      <c r="H188" s="82"/>
      <c r="I188" s="82"/>
      <c r="J188" s="82"/>
      <c r="K188" s="82"/>
    </row>
    <row r="189">
      <c r="A189" s="324" t="s">
        <v>138</v>
      </c>
      <c r="B189" s="319" t="s">
        <v>139</v>
      </c>
      <c r="F189" s="64"/>
    </row>
    <row r="190">
      <c r="B190" s="74" t="s">
        <v>21</v>
      </c>
      <c r="F190" s="64"/>
    </row>
    <row r="192">
      <c r="B192" s="121"/>
      <c r="C192" s="307">
        <v>2010</v>
      </c>
      <c r="D192" s="401">
        <v>2015</v>
      </c>
      <c r="E192" s="401">
        <v>2020</v>
      </c>
      <c r="F192" s="401">
        <v>2025</v>
      </c>
      <c r="G192" s="401">
        <v>2030</v>
      </c>
      <c r="H192" s="401">
        <v>2035</v>
      </c>
      <c r="I192" s="401">
        <v>2040</v>
      </c>
      <c r="J192" s="401">
        <v>2045</v>
      </c>
      <c r="K192" s="401">
        <v>2050</v>
      </c>
    </row>
    <row r="193">
      <c r="B193" s="122" t="s">
        <v>140</v>
      </c>
      <c r="C193" s="123">
        <f ref="C193:C193" t="array">SUMIF(C_A02b!$C$5:$C$1000,'Global Results'!$M193,C_A02b!D$5:D$1000)</f>
        <v>168.211895738385</v>
      </c>
      <c r="D193" s="123">
        <f ref="D193:D193" t="array">SUMIF(C_A02b!$C$5:$C$1000,'Global Results'!$M193,C_A02b!E$5:E$1000)</f>
        <v>877.71532797249813</v>
      </c>
      <c r="E193" s="123">
        <f ref="E193:E193" t="array">SUMIF(C_A02b!$C$5:$C$1000,'Global Results'!$M193,C_A02b!F$5:F$1000)</f>
        <v>1364.015968951082</v>
      </c>
      <c r="F193" s="123">
        <f ref="F193:F193" t="array">SUMIF(C_A02b!$C$5:$C$1000,'Global Results'!$M193,C_A02b!G$5:G$1000)</f>
        <v>1305.901947155359</v>
      </c>
      <c r="G193" s="123">
        <f ref="G193:G193" t="array">SUMIF(C_A02b!$C$5:$C$1000,'Global Results'!$M193,C_A02b!H$5:H$1000)</f>
        <v>1653.459072047473</v>
      </c>
      <c r="H193" s="123">
        <f ref="H193:H193" t="array">SUMIF(C_A02b!$C$5:$C$1000,'Global Results'!$M193,C_A02b!I$5:I$1000)</f>
        <v>1717.0658657970312</v>
      </c>
      <c r="I193" s="123">
        <f ref="I193:I193" t="array">SUMIF(C_A02b!$C$5:$C$1000,'Global Results'!$M193,C_A02b!J$5:J$1000)</f>
        <v>1810.4514556944721</v>
      </c>
      <c r="J193" s="123">
        <f ref="J193:J193" t="array">SUMIF(C_A02b!$C$5:$C$1000,'Global Results'!$M193,C_A02b!K$5:K$1000)</f>
        <v>1916.3133980817049</v>
      </c>
      <c r="K193" s="123">
        <f ref="K193:K193" t="array">SUMIF(C_A02b!$C$5:$C$1000,'Global Results'!$M193,C_A02b!L$5:L$1000)</f>
        <v>1820.1516265427201</v>
      </c>
      <c r="M193" s="338" t="s">
        <v>141</v>
      </c>
    </row>
    <row r="194" s="64" customFormat="1">
      <c r="B194" s="118" t="s">
        <v>142</v>
      </c>
      <c r="C194" s="123">
        <f ref="C194:C194" t="array">SUMIF(C_A02b!$C$5:$C$1000,'Global Results'!$M194,C_A02b!D$5:D$1000)</f>
        <v>2775.0933871448506</v>
      </c>
      <c r="D194" s="123">
        <f ref="D194:D194" t="array">SUMIF(C_A02b!$C$5:$C$1000,'Global Results'!$M194,C_A02b!E$5:E$1000)</f>
        <v>2847.573699230189</v>
      </c>
      <c r="E194" s="123">
        <f ref="E194:E194" t="array">SUMIF(C_A02b!$C$5:$C$1000,'Global Results'!$M194,C_A02b!F$5:F$1000)</f>
        <v>4923.853352011145</v>
      </c>
      <c r="F194" s="123">
        <f ref="F194:F194" t="array">SUMIF(C_A02b!$C$5:$C$1000,'Global Results'!$M194,C_A02b!G$5:G$1000)</f>
        <v>4520.30277426457</v>
      </c>
      <c r="G194" s="123">
        <f ref="G194:G194" t="array">SUMIF(C_A02b!$C$5:$C$1000,'Global Results'!$M194,C_A02b!H$5:H$1000)</f>
        <v>4578.6955527640466</v>
      </c>
      <c r="H194" s="123">
        <f ref="H194:H194" t="array">SUMIF(C_A02b!$C$5:$C$1000,'Global Results'!$M194,C_A02b!I$5:I$1000)</f>
        <v>4581.5298744507472</v>
      </c>
      <c r="I194" s="123">
        <f ref="I194:I194" t="array">SUMIF(C_A02b!$C$5:$C$1000,'Global Results'!$M194,C_A02b!J$5:J$1000)</f>
        <v>3995.095773106068</v>
      </c>
      <c r="J194" s="123">
        <f ref="J194:J194" t="array">SUMIF(C_A02b!$C$5:$C$1000,'Global Results'!$M194,C_A02b!K$5:K$1000)</f>
        <v>3962.7070284869487</v>
      </c>
      <c r="K194" s="123">
        <f ref="K194:K194" t="array">SUMIF(C_A02b!$C$5:$C$1000,'Global Results'!$M194,C_A02b!L$5:L$1000)</f>
        <v>4049.7264050735248</v>
      </c>
      <c r="M194" s="338" t="s">
        <v>143</v>
      </c>
      <c r="N194" s="339"/>
      <c r="O194" s="339"/>
    </row>
    <row r="195">
      <c r="B195" s="122" t="s">
        <v>9</v>
      </c>
      <c r="C195" s="123">
        <f ref="C195:C195" t="array">SUMIF(C_A02b!$C$5:$C$1000,'Global Results'!$M195,C_A02b!D$5:D$1000)</f>
        <v>1787.0012179230143</v>
      </c>
      <c r="D195" s="123">
        <f ref="D195:D195" t="array">SUMIF(C_A02b!$C$5:$C$1000,'Global Results'!$M195,C_A02b!E$5:E$1000)</f>
        <v>1949.5238822334948</v>
      </c>
      <c r="E195" s="123">
        <f ref="E195:E195" t="array">SUMIF(C_A02b!$C$5:$C$1000,'Global Results'!$M195,C_A02b!F$5:F$1000)</f>
        <v>2538.0428569645719</v>
      </c>
      <c r="F195" s="123">
        <f ref="F195:F195" t="array">SUMIF(C_A02b!$C$5:$C$1000,'Global Results'!$M195,C_A02b!G$5:G$1000)</f>
        <v>2850.8884504241751</v>
      </c>
      <c r="G195" s="123">
        <f ref="G195:G195" t="array">SUMIF(C_A02b!$C$5:$C$1000,'Global Results'!$M195,C_A02b!H$5:H$1000)</f>
        <v>2872.0556918810221</v>
      </c>
      <c r="H195" s="123">
        <f ref="H195:H195" t="array">SUMIF(C_A02b!$C$5:$C$1000,'Global Results'!$M195,C_A02b!I$5:I$1000)</f>
        <v>2783.02253899963</v>
      </c>
      <c r="I195" s="123">
        <f ref="I195:I195" t="array">SUMIF(C_A02b!$C$5:$C$1000,'Global Results'!$M195,C_A02b!J$5:J$1000)</f>
        <v>2723.6901233636231</v>
      </c>
      <c r="J195" s="123">
        <f ref="J195:J195" t="array">SUMIF(C_A02b!$C$5:$C$1000,'Global Results'!$M195,C_A02b!K$5:K$1000)</f>
        <v>2619.091596121521</v>
      </c>
      <c r="K195" s="123">
        <f ref="K195:K195" t="array">SUMIF(C_A02b!$C$5:$C$1000,'Global Results'!$M195,C_A02b!L$5:L$1000)</f>
        <v>2560.6648988798265</v>
      </c>
      <c r="M195" s="338" t="s">
        <v>144</v>
      </c>
      <c r="N195" s="339"/>
    </row>
    <row r="196" s="64" customFormat="1">
      <c r="B196" s="118" t="s">
        <v>67</v>
      </c>
      <c r="C196" s="123">
        <f ref="C196:C196" t="array">SUMIF(C_A02b!$C$5:$C$1000,'Global Results'!$M196,C_A02b!D$5:D$1000)</f>
        <v>10097.574153619764</v>
      </c>
      <c r="D196" s="123">
        <f ref="D196:D196" t="array">SUMIF(C_A02b!$C$5:$C$1000,'Global Results'!$M196,C_A02b!E$5:E$1000)</f>
        <v>10930.976205517856</v>
      </c>
      <c r="E196" s="123">
        <f ref="E196:E196" t="array">SUMIF(C_A02b!$C$5:$C$1000,'Global Results'!$M196,C_A02b!F$5:F$1000)</f>
        <v>10817.381318744072</v>
      </c>
      <c r="F196" s="123">
        <f ref="F196:F196" t="array">SUMIF(C_A02b!$C$5:$C$1000,'Global Results'!$M196,C_A02b!G$5:G$1000)</f>
        <v>10671.14720655613</v>
      </c>
      <c r="G196" s="123">
        <f ref="G196:G196" t="array">SUMIF(C_A02b!$C$5:$C$1000,'Global Results'!$M196,C_A02b!H$5:H$1000)</f>
        <v>11253.261289915792</v>
      </c>
      <c r="H196" s="123">
        <f ref="H196:H196" t="array">SUMIF(C_A02b!$C$5:$C$1000,'Global Results'!$M196,C_A02b!I$5:I$1000)</f>
        <v>11646.714128703288</v>
      </c>
      <c r="I196" s="123">
        <f ref="I196:I196" t="array">SUMIF(C_A02b!$C$5:$C$1000,'Global Results'!$M196,C_A02b!J$5:J$1000)</f>
        <v>11879.081228563369</v>
      </c>
      <c r="J196" s="123">
        <f ref="J196:J196" t="array">SUMIF(C_A02b!$C$5:$C$1000,'Global Results'!$M196,C_A02b!K$5:K$1000)</f>
        <v>12081.15717505159</v>
      </c>
      <c r="K196" s="123">
        <f ref="K196:K196" t="array">SUMIF(C_A02b!$C$5:$C$1000,'Global Results'!$M196,C_A02b!L$5:L$1000)</f>
        <v>12264.134616403144</v>
      </c>
      <c r="M196" s="339" t="s">
        <v>145</v>
      </c>
      <c r="N196" s="339"/>
      <c r="O196" s="339"/>
    </row>
    <row r="197">
      <c r="B197" s="122" t="s">
        <v>30</v>
      </c>
      <c r="C197" s="123">
        <f ref="C197:C197" t="array">SUMIF(C_A02b!$C$5:$C$1000,'Global Results'!$M197,C_A02b!D$5:D$1000)</f>
        <v>12601.487051961754</v>
      </c>
      <c r="D197" s="123">
        <f ref="D197:D197" t="array">SUMIF(C_A02b!$C$5:$C$1000,'Global Results'!$M197,C_A02b!E$5:E$1000)</f>
        <v>10695.074485068712</v>
      </c>
      <c r="E197" s="123">
        <f ref="E197:E197" t="array">SUMIF(C_A02b!$C$5:$C$1000,'Global Results'!$M197,C_A02b!F$5:F$1000)</f>
        <v>11585.141754933225</v>
      </c>
      <c r="F197" s="123">
        <f ref="F197:F197" t="array">SUMIF(C_A02b!$C$5:$C$1000,'Global Results'!$M197,C_A02b!G$5:G$1000)</f>
        <v>11830.768409280845</v>
      </c>
      <c r="G197" s="123">
        <f ref="G197:G197" t="array">SUMIF(C_A02b!$C$5:$C$1000,'Global Results'!$M197,C_A02b!H$5:H$1000)</f>
        <v>12493.007875667679</v>
      </c>
      <c r="H197" s="123">
        <f ref="H197:H197" t="array">SUMIF(C_A02b!$C$5:$C$1000,'Global Results'!$M197,C_A02b!I$5:I$1000)</f>
        <v>12564.995383491834</v>
      </c>
      <c r="I197" s="123">
        <f ref="I197:I197" t="array">SUMIF(C_A02b!$C$5:$C$1000,'Global Results'!$M197,C_A02b!J$5:J$1000)</f>
        <v>12748.181725610426</v>
      </c>
      <c r="J197" s="123">
        <f ref="J197:J197" t="array">SUMIF(C_A02b!$C$5:$C$1000,'Global Results'!$M197,C_A02b!K$5:K$1000)</f>
        <v>12318.802351522727</v>
      </c>
      <c r="K197" s="123">
        <f ref="K197:K197" t="array">SUMIF(C_A02b!$C$5:$C$1000,'Global Results'!$M197,C_A02b!L$5:L$1000)</f>
        <v>12078.919455696672</v>
      </c>
      <c r="M197" s="338" t="s">
        <v>146</v>
      </c>
      <c r="N197" s="339"/>
    </row>
    <row r="198" s="64" customFormat="1">
      <c r="B198" s="118" t="s">
        <v>147</v>
      </c>
      <c r="C198" s="123">
        <f ref="C198:C198" t="array">SUMIF(C_A02b!$C$5:$C$1000,'Global Results'!$M198,C_A02b!D$5:D$1000)</f>
        <v>2021.2197191590469</v>
      </c>
      <c r="D198" s="123">
        <f ref="D198:D198" t="array">SUMIF(C_A02b!$C$5:$C$1000,'Global Results'!$M198,C_A02b!E$5:E$1000)</f>
        <v>1656.7986650650109</v>
      </c>
      <c r="E198" s="123">
        <f ref="E198:E198" t="array">SUMIF(C_A02b!$C$5:$C$1000,'Global Results'!$M198,C_A02b!F$5:F$1000)</f>
        <v>1657.3973418730091</v>
      </c>
      <c r="F198" s="123">
        <f ref="F198:F198" t="array">SUMIF(C_A02b!$C$5:$C$1000,'Global Results'!$M198,C_A02b!G$5:G$1000)</f>
        <v>1663.2995718330542</v>
      </c>
      <c r="G198" s="123">
        <f ref="G198:G198" t="array">SUMIF(C_A02b!$C$5:$C$1000,'Global Results'!$M198,C_A02b!H$5:H$1000)</f>
        <v>1609.1159343657691</v>
      </c>
      <c r="H198" s="123">
        <f ref="H198:H198" t="array">SUMIF(C_A02b!$C$5:$C$1000,'Global Results'!$M198,C_A02b!I$5:I$1000)</f>
        <v>1370.9192554106207</v>
      </c>
      <c r="I198" s="123">
        <f ref="I198:I198" t="array">SUMIF(C_A02b!$C$5:$C$1000,'Global Results'!$M198,C_A02b!J$5:J$1000)</f>
        <v>1383.998131369081</v>
      </c>
      <c r="J198" s="123">
        <f ref="J198:J198" t="array">SUMIF(C_A02b!$C$5:$C$1000,'Global Results'!$M198,C_A02b!K$5:K$1000)</f>
        <v>1405.1822968495762</v>
      </c>
      <c r="K198" s="123">
        <f ref="K198:K198" t="array">SUMIF(C_A02b!$C$5:$C$1000,'Global Results'!$M198,C_A02b!L$5:L$1000)</f>
        <v>1441.9372609341121</v>
      </c>
      <c r="M198" s="339" t="s">
        <v>148</v>
      </c>
      <c r="N198" s="339"/>
      <c r="O198" s="339"/>
    </row>
    <row r="199">
      <c r="B199" s="122" t="s">
        <v>149</v>
      </c>
      <c r="C199" s="123">
        <f ref="C199:C199" t="array">SUMIF(C_A02b!$C$5:$C$1000,'Global Results'!$M199,C_A02b!D$5:D$1000)</f>
        <v>11.0228782985</v>
      </c>
      <c r="D199" s="123">
        <f ref="D199:D199" t="array">SUMIF(C_A02b!$C$5:$C$1000,'Global Results'!$M199,C_A02b!E$5:E$1000)</f>
        <v>37.948184405206</v>
      </c>
      <c r="E199" s="123">
        <f ref="E199:E199" t="array">SUMIF(C_A02b!$C$5:$C$1000,'Global Results'!$M199,C_A02b!F$5:F$1000)</f>
        <v>51.592780005491</v>
      </c>
      <c r="F199" s="123">
        <f ref="F199:F199" t="array">SUMIF(C_A02b!$C$5:$C$1000,'Global Results'!$M199,C_A02b!G$5:G$1000)</f>
        <v>62.179923090463006</v>
      </c>
      <c r="G199" s="123">
        <f ref="G199:G199" t="array">SUMIF(C_A02b!$C$5:$C$1000,'Global Results'!$M199,C_A02b!H$5:H$1000)</f>
        <v>337.078798247988</v>
      </c>
      <c r="H199" s="123">
        <f ref="H199:H199" t="array">SUMIF(C_A02b!$C$5:$C$1000,'Global Results'!$M199,C_A02b!I$5:I$1000)</f>
        <v>406.18846326503</v>
      </c>
      <c r="I199" s="123">
        <f ref="I199:I199" t="array">SUMIF(C_A02b!$C$5:$C$1000,'Global Results'!$M199,C_A02b!J$5:J$1000)</f>
        <v>527.587577868012</v>
      </c>
      <c r="J199" s="123">
        <f ref="J199:J199" t="array">SUMIF(C_A02b!$C$5:$C$1000,'Global Results'!$M199,C_A02b!K$5:K$1000)</f>
        <v>626.989386224956</v>
      </c>
      <c r="K199" s="123">
        <f ref="K199:K199" t="array">SUMIF(C_A02b!$C$5:$C$1000,'Global Results'!$M199,C_A02b!L$5:L$1000)</f>
        <v>611.8616576057</v>
      </c>
      <c r="M199" s="338" t="s">
        <v>150</v>
      </c>
    </row>
    <row r="200" s="64" customFormat="1">
      <c r="B200" s="118" t="s">
        <v>151</v>
      </c>
      <c r="C200" s="123">
        <f>C201+C202</f>
        <v>25372.892815369705</v>
      </c>
      <c r="D200" s="123">
        <f ref="D200:K200" t="shared" si="29">D201+D202</f>
        <v>22833.665475598209</v>
      </c>
      <c r="E200" s="123">
        <f t="shared" si="29"/>
        <v>21510.041185739014</v>
      </c>
      <c r="F200" s="123">
        <f t="shared" si="29"/>
        <v>20535.782124858004</v>
      </c>
      <c r="G200" s="123">
        <f t="shared" si="29"/>
        <v>20548.52040987536</v>
      </c>
      <c r="H200" s="123">
        <f t="shared" si="29"/>
        <v>19402.024246944096</v>
      </c>
      <c r="I200" s="123">
        <f t="shared" si="29"/>
        <v>19480.440747119403</v>
      </c>
      <c r="J200" s="123">
        <f t="shared" si="29"/>
        <v>19362.753168699244</v>
      </c>
      <c r="K200" s="123">
        <f t="shared" si="29"/>
        <v>19180.909021374959</v>
      </c>
      <c r="M200" s="339"/>
      <c r="N200" s="339"/>
      <c r="O200" s="339"/>
    </row>
    <row r="201" s="64" customFormat="1">
      <c r="B201" s="327" t="s">
        <v>152</v>
      </c>
      <c r="C201" s="123">
        <f ref="C201:C201" t="array">SUMIF(C_A02b!$C$5:$C$1000,'Global Results'!$M201,C_A02b!D$5:D$1000)</f>
        <v>25372.892815369705</v>
      </c>
      <c r="D201" s="123">
        <f ref="D201:D201" t="array">SUMIF(C_A02b!$C$5:$C$1000,'Global Results'!$M201,C_A02b!E$5:E$1000)</f>
        <v>22833.665475598209</v>
      </c>
      <c r="E201" s="123">
        <f ref="E201:E201" t="array">SUMIF(C_A02b!$C$5:$C$1000,'Global Results'!$M201,C_A02b!F$5:F$1000)</f>
        <v>21510.041185739014</v>
      </c>
      <c r="F201" s="123">
        <f ref="F201:F201" t="array">SUMIF(C_A02b!$C$5:$C$1000,'Global Results'!$M201,C_A02b!G$5:G$1000)</f>
        <v>20535.782124858004</v>
      </c>
      <c r="G201" s="123">
        <f ref="G201:G201" t="array">SUMIF(C_A02b!$C$5:$C$1000,'Global Results'!$M201,C_A02b!H$5:H$1000)</f>
        <v>20548.52040987536</v>
      </c>
      <c r="H201" s="123">
        <f ref="H201:H201" t="array">SUMIF(C_A02b!$C$5:$C$1000,'Global Results'!$M201,C_A02b!I$5:I$1000)</f>
        <v>19402.024246944096</v>
      </c>
      <c r="I201" s="123">
        <f ref="I201:I201" t="array">SUMIF(C_A02b!$C$5:$C$1000,'Global Results'!$M201,C_A02b!J$5:J$1000)</f>
        <v>19480.440747119403</v>
      </c>
      <c r="J201" s="123">
        <f ref="J201:J201" t="array">SUMIF(C_A02b!$C$5:$C$1000,'Global Results'!$M201,C_A02b!K$5:K$1000)</f>
        <v>19362.753168699244</v>
      </c>
      <c r="K201" s="123">
        <f ref="K201:K201" t="array">SUMIF(C_A02b!$C$5:$C$1000,'Global Results'!$M201,C_A02b!L$5:L$1000)</f>
        <v>19180.909021374959</v>
      </c>
      <c r="M201" s="339" t="s">
        <v>153</v>
      </c>
      <c r="N201" s="339"/>
      <c r="O201" s="339"/>
    </row>
    <row r="202" s="64" customFormat="1">
      <c r="B202" s="327" t="s">
        <v>140</v>
      </c>
      <c r="C202" s="123">
        <f ref="C202:C202" t="array">SUMIF(C_A02b!$C$5:$C$1000,'Global Results'!$M202,C_A02b!D$5:D$1000)</f>
        <v>0</v>
      </c>
      <c r="D202" s="123">
        <f ref="D202:D202" t="array">SUMIF(C_A02b!$C$5:$C$1000,'Global Results'!$M202,C_A02b!E$5:E$1000)</f>
        <v>0</v>
      </c>
      <c r="E202" s="123">
        <f ref="E202:E202" t="array">SUMIF(C_A02b!$C$5:$C$1000,'Global Results'!$M202,C_A02b!F$5:F$1000)</f>
        <v>0</v>
      </c>
      <c r="F202" s="123">
        <f ref="F202:F202" t="array">SUMIF(C_A02b!$C$5:$C$1000,'Global Results'!$M202,C_A02b!G$5:G$1000)</f>
        <v>0</v>
      </c>
      <c r="G202" s="123">
        <f ref="G202:G202" t="array">SUMIF(C_A02b!$C$5:$C$1000,'Global Results'!$M202,C_A02b!H$5:H$1000)</f>
        <v>0</v>
      </c>
      <c r="H202" s="123">
        <f ref="H202:H202" t="array">SUMIF(C_A02b!$C$5:$C$1000,'Global Results'!$M202,C_A02b!I$5:I$1000)</f>
        <v>0</v>
      </c>
      <c r="I202" s="123">
        <f ref="I202:I202" t="array">SUMIF(C_A02b!$C$5:$C$1000,'Global Results'!$M202,C_A02b!J$5:J$1000)</f>
        <v>0</v>
      </c>
      <c r="J202" s="123">
        <f ref="J202:J202" t="array">SUMIF(C_A02b!$C$5:$C$1000,'Global Results'!$M202,C_A02b!K$5:K$1000)</f>
        <v>0</v>
      </c>
      <c r="K202" s="123">
        <f ref="K202:K202" t="array">SUMIF(C_A02b!$C$5:$C$1000,'Global Results'!$M202,C_A02b!L$5:L$1000)</f>
        <v>0</v>
      </c>
      <c r="M202" s="339" t="s">
        <v>154</v>
      </c>
      <c r="N202" s="339"/>
      <c r="O202" s="339"/>
    </row>
    <row r="203" ht="16">
      <c r="B203" s="158" t="s">
        <v>155</v>
      </c>
      <c r="C203" s="123">
        <f ref="C203:C203" t="array">SUMIF(C_A02b!$C$5:$C$1000,'Global Results'!$M203,C_A02b!D$5:D$1000)</f>
        <v>102.78807850218</v>
      </c>
      <c r="D203" s="123">
        <f ref="D203:D203" t="array">SUMIF(C_A02b!$C$5:$C$1000,'Global Results'!$M203,C_A02b!E$5:E$1000)</f>
        <v>72.039588927556</v>
      </c>
      <c r="E203" s="123">
        <f ref="E203:E203" t="array">SUMIF(C_A02b!$C$5:$C$1000,'Global Results'!$M203,C_A02b!F$5:F$1000)</f>
        <v>48.450294670603</v>
      </c>
      <c r="F203" s="123">
        <f ref="F203:F203" t="array">SUMIF(C_A02b!$C$5:$C$1000,'Global Results'!$M203,C_A02b!G$5:G$1000)</f>
        <v>59.087742303462</v>
      </c>
      <c r="G203" s="123">
        <f ref="G203:G203" t="array">SUMIF(C_A02b!$C$5:$C$1000,'Global Results'!$M203,C_A02b!H$5:H$1000)</f>
        <v>76.549034425851985</v>
      </c>
      <c r="H203" s="123">
        <f ref="H203:H203" t="array">SUMIF(C_A02b!$C$5:$C$1000,'Global Results'!$M203,C_A02b!I$5:I$1000)</f>
        <v>69.378964456853</v>
      </c>
      <c r="I203" s="123">
        <f ref="I203:I203" t="array">SUMIF(C_A02b!$C$5:$C$1000,'Global Results'!$M203,C_A02b!J$5:J$1000)</f>
        <v>65.309064992896992</v>
      </c>
      <c r="J203" s="123">
        <f ref="J203:J203" t="array">SUMIF(C_A02b!$C$5:$C$1000,'Global Results'!$M203,C_A02b!K$5:K$1000)</f>
        <v>44.321148424935</v>
      </c>
      <c r="K203" s="123">
        <f ref="K203:K203" t="array">SUMIF(C_A02b!$C$5:$C$1000,'Global Results'!$M203,C_A02b!L$5:L$1000)</f>
        <v>23.799484472139</v>
      </c>
      <c r="M203" s="338" t="s">
        <v>156</v>
      </c>
      <c r="N203" s="339"/>
    </row>
    <row r="204" ht="16" s="64" customFormat="1">
      <c r="B204" s="154" t="s">
        <v>55</v>
      </c>
      <c r="C204" s="155">
        <f>SUM(C193:C203)-C200</f>
        <v>54937.291197717204</v>
      </c>
      <c r="D204" s="155">
        <f ref="D204:K204" t="shared" si="30">SUM(D193:D203)-D200</f>
        <v>51901.315514018737</v>
      </c>
      <c r="E204" s="155">
        <f>SUM(E193:E203)-E200</f>
        <v>54495.916853892224</v>
      </c>
      <c r="F204" s="155">
        <f t="shared" si="30"/>
        <v>53499.358149766078</v>
      </c>
      <c r="G204" s="155">
        <f t="shared" si="30"/>
        <v>55421.743659190994</v>
      </c>
      <c r="H204" s="155">
        <f t="shared" si="30"/>
        <v>54541.838721519118</v>
      </c>
      <c r="I204" s="155">
        <f t="shared" si="30"/>
        <v>54613.835827687348</v>
      </c>
      <c r="J204" s="155">
        <f t="shared" si="30"/>
        <v>54337.3175494632</v>
      </c>
      <c r="K204" s="155">
        <f t="shared" si="30"/>
        <v>54032.1044269828</v>
      </c>
      <c r="M204" s="339"/>
      <c r="N204" s="339"/>
      <c r="O204" s="339"/>
    </row>
    <row r="205" ht="13.5" customHeight="1">
      <c r="B205" s="207"/>
      <c r="C205" s="82"/>
      <c r="D205" s="82"/>
      <c r="E205" s="82"/>
      <c r="F205" s="82"/>
      <c r="G205" s="82"/>
      <c r="H205" s="82"/>
      <c r="I205" s="82"/>
      <c r="J205" s="82"/>
      <c r="K205" s="82"/>
      <c r="N205" s="339"/>
    </row>
    <row r="206">
      <c r="A206" s="324" t="s">
        <v>157</v>
      </c>
      <c r="B206" s="319" t="s">
        <v>158</v>
      </c>
      <c r="C206" s="71"/>
      <c r="D206" s="71"/>
      <c r="E206" s="71">
        <f>E194+E203+E193+E26+E198</f>
        <v>10860.263731274448</v>
      </c>
      <c r="F206" s="71"/>
      <c r="G206" s="71"/>
      <c r="H206" s="71"/>
      <c r="I206" s="71"/>
      <c r="K206" s="71"/>
    </row>
    <row r="207">
      <c r="B207" s="74" t="s">
        <v>21</v>
      </c>
      <c r="E207" s="432">
        <f>E206/E204</f>
        <v>0.19928582466814271</v>
      </c>
    </row>
    <row r="209">
      <c r="B209" s="121">
        <f>B192</f>
        <v>0</v>
      </c>
      <c r="C209" s="307">
        <v>2010</v>
      </c>
      <c r="D209" s="401">
        <v>2015</v>
      </c>
      <c r="E209" s="401">
        <v>2020</v>
      </c>
      <c r="F209" s="401">
        <v>2025</v>
      </c>
      <c r="G209" s="401">
        <v>2030</v>
      </c>
      <c r="H209" s="401">
        <v>2035</v>
      </c>
      <c r="I209" s="401">
        <v>2040</v>
      </c>
      <c r="J209" s="401">
        <v>2045</v>
      </c>
      <c r="K209" s="401">
        <v>2050</v>
      </c>
    </row>
    <row r="210">
      <c r="B210" s="116" t="s">
        <v>61</v>
      </c>
      <c r="C210" s="123">
        <f ref="C210:C210" t="array">SUMIF(C_A02c!$C$5:$C$1000,'Global Results'!$M210,C_A02c!D$5:D$1000)</f>
        <v>1056.4369835485129</v>
      </c>
      <c r="D210" s="123">
        <f ref="D210:D210" t="array">SUMIF(C_A02c!$C$5:$C$1000,'Global Results'!$M210,C_A02c!E$5:E$1000)</f>
        <v>1090.388972421084</v>
      </c>
      <c r="E210" s="123">
        <f ref="E210:E210" t="array">SUMIF(C_A02c!$C$5:$C$1000,'Global Results'!$M210,C_A02c!F$5:F$1000)</f>
        <v>1108.8343876817962</v>
      </c>
      <c r="F210" s="123">
        <f ref="F210:F210" t="array">SUMIF(C_A02c!$C$5:$C$1000,'Global Results'!$M210,C_A02c!G$5:G$1000)</f>
        <v>1168.4832436423731</v>
      </c>
      <c r="G210" s="123">
        <f ref="G210:G210" t="array">SUMIF(C_A02c!$C$5:$C$1000,'Global Results'!$M210,C_A02c!H$5:H$1000)</f>
        <v>1201.964523135623</v>
      </c>
      <c r="H210" s="123">
        <f ref="H210:H210" t="array">SUMIF(C_A02c!$C$5:$C$1000,'Global Results'!$M210,C_A02c!I$5:I$1000)</f>
        <v>1258.935774233641</v>
      </c>
      <c r="I210" s="123">
        <f ref="I210:I210" t="array">SUMIF(C_A02c!$C$5:$C$1000,'Global Results'!$M210,C_A02c!J$5:J$1000)</f>
        <v>1324.4732285666512</v>
      </c>
      <c r="J210" s="123">
        <f ref="J210:J210" t="array">SUMIF(C_A02c!$C$5:$C$1000,'Global Results'!$M210,C_A02c!K$5:K$1000)</f>
        <v>1380.4011854130849</v>
      </c>
      <c r="K210" s="123">
        <f ref="K210:K210" t="array">SUMIF(C_A02c!$C$5:$C$1000,'Global Results'!$M210,C_A02c!L$5:L$1000)</f>
        <v>1443.8052125320251</v>
      </c>
      <c r="M210" s="338" t="s">
        <v>62</v>
      </c>
    </row>
    <row r="211" s="64" customFormat="1">
      <c r="B211" s="118" t="s">
        <v>63</v>
      </c>
      <c r="C211" s="124">
        <f>SUMIF(C_A02c!$C$5:$C$1000,'Global Results'!$M211,C_A02c!D$5:D$1000)</f>
        <v>6412.0280601152281</v>
      </c>
      <c r="D211" s="124">
        <f>SUMIF(C_A02c!$C$5:$C$1000,'Global Results'!$M211,C_A02c!E$5:E$1000)</f>
        <v>5843.9126744037676</v>
      </c>
      <c r="E211" s="124">
        <f>SUMIF(C_A02c!$C$5:$C$1000,'Global Results'!$M211,C_A02c!F$5:F$1000)</f>
        <v>6893.696553713331</v>
      </c>
      <c r="F211" s="124">
        <f>SUMIF(C_A02c!$C$5:$C$1000,'Global Results'!$M211,C_A02c!G$5:G$1000)</f>
        <v>6755.6572474373534</v>
      </c>
      <c r="G211" s="124">
        <f>SUMIF(C_A02c!$C$5:$C$1000,'Global Results'!$M211,C_A02c!H$5:H$1000)</f>
        <v>6760.8226415138643</v>
      </c>
      <c r="H211" s="124">
        <f>SUMIF(C_A02c!$C$5:$C$1000,'Global Results'!$M211,C_A02c!I$5:I$1000)</f>
        <v>6696.3112196646016</v>
      </c>
      <c r="I211" s="124">
        <f>SUMIF(C_A02c!$C$5:$C$1000,'Global Results'!$M211,C_A02c!J$5:J$1000)</f>
        <v>6798.5905928272614</v>
      </c>
      <c r="J211" s="124">
        <f>SUMIF(C_A02c!$C$5:$C$1000,'Global Results'!$M211,C_A02c!K$5:K$1000)</f>
        <v>6779.3565929204879</v>
      </c>
      <c r="K211" s="124">
        <f>SUMIF(C_A02c!$C$5:$C$1000,'Global Results'!$M211,C_A02c!L$5:L$1000)</f>
        <v>6812.2572394647295</v>
      </c>
      <c r="M211" s="339" t="s">
        <v>64</v>
      </c>
      <c r="N211" s="339"/>
      <c r="O211" s="339"/>
    </row>
    <row r="212">
      <c r="B212" s="116" t="s">
        <v>65</v>
      </c>
      <c r="C212" s="123">
        <f>SUMIF(C_A02c!$C$5:$C$1000,'Global Results'!$M212,C_A02c!D$5:D$1000)</f>
        <v>16203.0077424185</v>
      </c>
      <c r="D212" s="123">
        <f>SUMIF(C_A02c!$C$5:$C$1000,'Global Results'!$M212,C_A02c!E$5:E$1000)</f>
        <v>15304.344977279739</v>
      </c>
      <c r="E212" s="123">
        <f>SUMIF(C_A02c!$C$5:$C$1000,'Global Results'!$M212,C_A02c!F$5:F$1000)</f>
        <v>15520.455504697478</v>
      </c>
      <c r="F212" s="123">
        <f>SUMIF(C_A02c!$C$5:$C$1000,'Global Results'!$M212,C_A02c!G$5:G$1000)</f>
        <v>15662.760457715984</v>
      </c>
      <c r="G212" s="123">
        <f>SUMIF(C_A02c!$C$5:$C$1000,'Global Results'!$M212,C_A02c!H$5:H$1000)</f>
        <v>15710.476707497728</v>
      </c>
      <c r="H212" s="123">
        <f>SUMIF(C_A02c!$C$5:$C$1000,'Global Results'!$M212,C_A02c!I$5:I$1000)</f>
        <v>15782.745147726579</v>
      </c>
      <c r="I212" s="123">
        <f>SUMIF(C_A02c!$C$5:$C$1000,'Global Results'!$M212,C_A02c!J$5:J$1000)</f>
        <v>15892.996584762215</v>
      </c>
      <c r="J212" s="123">
        <f>SUMIF(C_A02c!$C$5:$C$1000,'Global Results'!$M212,C_A02c!K$5:K$1000)</f>
        <v>16168.672055520245</v>
      </c>
      <c r="K212" s="123">
        <f>SUMIF(C_A02c!$C$5:$C$1000,'Global Results'!$M212,C_A02c!L$5:L$1000)</f>
        <v>16406.334325744709</v>
      </c>
      <c r="M212" s="339" t="s">
        <v>66</v>
      </c>
      <c r="N212" s="339"/>
    </row>
    <row r="213" s="64" customFormat="1">
      <c r="B213" s="118" t="s">
        <v>69</v>
      </c>
      <c r="C213" s="124">
        <f>SUMIF(C_A02c!$C$5:$C$1000,'Global Results'!$M213,C_A02c!D$5:D$1000)</f>
        <v>12918.317624740801</v>
      </c>
      <c r="D213" s="124">
        <f>SUMIF(C_A02c!$C$5:$C$1000,'Global Results'!$M213,C_A02c!E$5:E$1000)</f>
        <v>11016.72556861339</v>
      </c>
      <c r="E213" s="124">
        <f>SUMIF(C_A02c!$C$5:$C$1000,'Global Results'!$M213,C_A02c!F$5:F$1000)</f>
        <v>12291.655605861579</v>
      </c>
      <c r="F213" s="124">
        <f>SUMIF(C_A02c!$C$5:$C$1000,'Global Results'!$M213,C_A02c!G$5:G$1000)</f>
        <v>12339.342285703138</v>
      </c>
      <c r="G213" s="124">
        <f>SUMIF(C_A02c!$C$5:$C$1000,'Global Results'!$M213,C_A02c!H$5:H$1000)</f>
        <v>13485.626182332613</v>
      </c>
      <c r="H213" s="124">
        <f>SUMIF(C_A02c!$C$5:$C$1000,'Global Results'!$M213,C_A02c!I$5:I$1000)</f>
        <v>13183.32139301355</v>
      </c>
      <c r="I213" s="124">
        <f>SUMIF(C_A02c!$C$5:$C$1000,'Global Results'!$M213,C_A02c!J$5:J$1000)</f>
        <v>12793.833059172763</v>
      </c>
      <c r="J213" s="124">
        <f>SUMIF(C_A02c!$C$5:$C$1000,'Global Results'!$M213,C_A02c!K$5:K$1000)</f>
        <v>12281.414647184916</v>
      </c>
      <c r="K213" s="124">
        <f>SUMIF(C_A02c!$C$5:$C$1000,'Global Results'!$M213,C_A02c!L$5:L$1000)</f>
        <v>11946.731301487396</v>
      </c>
      <c r="M213" s="339" t="s">
        <v>70</v>
      </c>
      <c r="N213" s="339"/>
      <c r="O213" s="339"/>
    </row>
    <row r="214">
      <c r="B214" s="116" t="s">
        <v>71</v>
      </c>
      <c r="C214" s="124">
        <f>SUMIF(C_A02c!$C$5:$C$1000,'Global Results'!$M214,C_A02c!D$5:D$1000)</f>
        <v>17215.371093007943</v>
      </c>
      <c r="D214" s="124">
        <f>SUMIF(C_A02c!$C$5:$C$1000,'Global Results'!$M214,C_A02c!E$5:E$1000)</f>
        <v>17352.224387465125</v>
      </c>
      <c r="E214" s="124">
        <f>SUMIF(C_A02c!$C$5:$C$1000,'Global Results'!$M214,C_A02c!F$5:F$1000)</f>
        <v>17405.218747159943</v>
      </c>
      <c r="F214" s="124">
        <f>SUMIF(C_A02c!$C$5:$C$1000,'Global Results'!$M214,C_A02c!G$5:G$1000)</f>
        <v>16288.045156863074</v>
      </c>
      <c r="G214" s="124">
        <f>SUMIF(C_A02c!$C$5:$C$1000,'Global Results'!$M214,C_A02c!H$5:H$1000)</f>
        <v>17007.575966424269</v>
      </c>
      <c r="H214" s="124">
        <f>SUMIF(C_A02c!$C$5:$C$1000,'Global Results'!$M214,C_A02c!I$5:I$1000)</f>
        <v>16491.358363711028</v>
      </c>
      <c r="I214" s="124">
        <f>SUMIF(C_A02c!$C$5:$C$1000,'Global Results'!$M214,C_A02c!J$5:J$1000)</f>
        <v>16787.686943856679</v>
      </c>
      <c r="J214" s="124">
        <f>SUMIF(C_A02c!$C$5:$C$1000,'Global Results'!$M214,C_A02c!K$5:K$1000)</f>
        <v>16811.565527299474</v>
      </c>
      <c r="K214" s="124">
        <f>SUMIF(C_A02c!$C$5:$C$1000,'Global Results'!$M214,C_A02c!L$5:L$1000)</f>
        <v>16579.039137783886</v>
      </c>
      <c r="M214" s="339" t="s">
        <v>73</v>
      </c>
      <c r="N214" s="341"/>
    </row>
    <row r="215" s="64" customFormat="1">
      <c r="B215" s="119" t="s">
        <v>72</v>
      </c>
      <c r="C215" s="124">
        <f>C214-C216-C217</f>
        <v>13008.4300001488</v>
      </c>
      <c r="D215" s="124">
        <f ref="D215:K215" t="shared" si="31">D214-D216-D217</f>
        <v>13219.190937851967</v>
      </c>
      <c r="E215" s="124">
        <f t="shared" si="31"/>
        <v>13291.859256629334</v>
      </c>
      <c r="F215" s="124">
        <f t="shared" si="31"/>
        <v>12174.618777905813</v>
      </c>
      <c r="G215" s="124">
        <f t="shared" si="31"/>
        <v>12893.823150598961</v>
      </c>
      <c r="H215" s="124">
        <f t="shared" si="31"/>
        <v>12424.501100313788</v>
      </c>
      <c r="I215" s="124">
        <f t="shared" si="31"/>
        <v>12755.316557472295</v>
      </c>
      <c r="J215" s="124">
        <f t="shared" si="31"/>
        <v>12816.524836364732</v>
      </c>
      <c r="K215" s="124">
        <f t="shared" si="31"/>
        <v>12632.283308523736</v>
      </c>
      <c r="M215" s="339"/>
      <c r="N215" s="341"/>
      <c r="O215" s="339"/>
    </row>
    <row r="216">
      <c r="B216" s="120" t="s">
        <v>74</v>
      </c>
      <c r="C216" s="123">
        <f>C677+C678</f>
        <v>2019.71606272072</v>
      </c>
      <c r="D216" s="123">
        <f ref="D216:K216" t="shared" si="32">D677+D678</f>
        <v>1968.2189218712329</v>
      </c>
      <c r="E216" s="123">
        <f t="shared" si="32"/>
        <v>1934.4538769383369</v>
      </c>
      <c r="F216" s="123">
        <f t="shared" si="32"/>
        <v>1915.620537544437</v>
      </c>
      <c r="G216" s="123">
        <f t="shared" si="32"/>
        <v>1890.785392773535</v>
      </c>
      <c r="H216" s="123">
        <f t="shared" si="32"/>
        <v>1858.6689766517977</v>
      </c>
      <c r="I216" s="123">
        <f t="shared" si="32"/>
        <v>1833.7990319474848</v>
      </c>
      <c r="J216" s="123">
        <f t="shared" si="32"/>
        <v>1807.7197499699309</v>
      </c>
      <c r="K216" s="123">
        <f t="shared" si="32"/>
        <v>1778.78970725932</v>
      </c>
      <c r="M216" s="341"/>
      <c r="N216" s="339"/>
    </row>
    <row r="217" s="64" customFormat="1">
      <c r="B217" s="119" t="s">
        <v>76</v>
      </c>
      <c r="C217" s="124">
        <f>C680+C681+C682+C683</f>
        <v>2187.2250301384238</v>
      </c>
      <c r="D217" s="124">
        <f ref="D217:K217" t="shared" si="33">D680+D681+D682+D683</f>
        <v>2164.8145277419248</v>
      </c>
      <c r="E217" s="124">
        <f t="shared" si="33"/>
        <v>2178.9056135922738</v>
      </c>
      <c r="F217" s="124">
        <f t="shared" si="33"/>
        <v>2197.8058414128236</v>
      </c>
      <c r="G217" s="124">
        <f t="shared" si="33"/>
        <v>2222.967423051773</v>
      </c>
      <c r="H217" s="124">
        <f t="shared" si="33"/>
        <v>2208.1882867454428</v>
      </c>
      <c r="I217" s="124">
        <f t="shared" si="33"/>
        <v>2198.5713544368996</v>
      </c>
      <c r="J217" s="124">
        <f t="shared" si="33"/>
        <v>2187.3209409648111</v>
      </c>
      <c r="K217" s="124">
        <f t="shared" si="33"/>
        <v>2167.9661220008284</v>
      </c>
      <c r="M217" s="341"/>
      <c r="N217" s="339"/>
      <c r="O217" s="339"/>
    </row>
    <row r="218" ht="16">
      <c r="B218" s="158" t="s">
        <v>78</v>
      </c>
      <c r="C218" s="123">
        <f ref="C218:C218" t="array">SUMIF(C_A02c!$C$5:$C$1000,'Global Results'!$M218,C_A02c!D$5:D$1000)</f>
        <v>1132.129693886211</v>
      </c>
      <c r="D218" s="123">
        <f ref="D218:D218" t="array">SUMIF(C_A02c!$C$5:$C$1000,'Global Results'!$M218,C_A02c!E$5:E$1000)</f>
        <v>1293.718933835632</v>
      </c>
      <c r="E218" s="123">
        <f ref="E218:E218" t="array">SUMIF(C_A02c!$C$5:$C$1000,'Global Results'!$M218,C_A02c!F$5:F$1000)</f>
        <v>1276.0560547780849</v>
      </c>
      <c r="F218" s="123">
        <f ref="F218:F218" t="array">SUMIF(C_A02c!$C$5:$C$1000,'Global Results'!$M218,C_A02c!G$5:G$1000)</f>
        <v>1285.0697584041438</v>
      </c>
      <c r="G218" s="123">
        <f ref="G218:G218" t="array">SUMIF(C_A02c!$C$5:$C$1000,'Global Results'!$M218,C_A02c!H$5:H$1000)</f>
        <v>1255.2776382868819</v>
      </c>
      <c r="H218" s="123">
        <f ref="H218:H218" t="array">SUMIF(C_A02c!$C$5:$C$1000,'Global Results'!$M218,C_A02c!I$5:I$1000)</f>
        <v>1129.166823169727</v>
      </c>
      <c r="I218" s="123">
        <f ref="I218:I218" t="array">SUMIF(C_A02c!$C$5:$C$1000,'Global Results'!$M218,C_A02c!J$5:J$1000)</f>
        <v>1016.255418501795</v>
      </c>
      <c r="J218" s="123">
        <f ref="J218:J218" t="array">SUMIF(C_A02c!$C$5:$C$1000,'Global Results'!$M218,C_A02c!K$5:K$1000)</f>
        <v>915.907541124993</v>
      </c>
      <c r="K218" s="123">
        <f ref="K218:K218" t="array">SUMIF(C_A02c!$C$5:$C$1000,'Global Results'!$M218,C_A02c!L$5:L$1000)</f>
        <v>843.937209970045</v>
      </c>
      <c r="M218" s="339" t="s">
        <v>79</v>
      </c>
      <c r="N218" s="339"/>
    </row>
    <row r="219" ht="16" s="64" customFormat="1">
      <c r="B219" s="154" t="s">
        <v>55</v>
      </c>
      <c r="C219" s="155">
        <f>SUM(C210:C218)-C215-C216-C217</f>
        <v>54937.291197717183</v>
      </c>
      <c r="D219" s="155">
        <f ref="D219:K219" t="shared" si="34">SUM(D210:D218)-D215-D216-D217</f>
        <v>51901.315514018745</v>
      </c>
      <c r="E219" s="155">
        <f t="shared" si="34"/>
        <v>54495.916853892224</v>
      </c>
      <c r="F219" s="155">
        <f t="shared" si="34"/>
        <v>53499.358149766071</v>
      </c>
      <c r="G219" s="155">
        <f t="shared" si="34"/>
        <v>55421.743659190994</v>
      </c>
      <c r="H219" s="155">
        <f t="shared" si="34"/>
        <v>54541.838721519118</v>
      </c>
      <c r="I219" s="155">
        <f t="shared" si="34"/>
        <v>54613.835827687362</v>
      </c>
      <c r="J219" s="155">
        <f t="shared" si="34"/>
        <v>54337.317549463187</v>
      </c>
      <c r="K219" s="155">
        <f t="shared" si="34"/>
        <v>54032.104426982783</v>
      </c>
      <c r="M219" s="339"/>
      <c r="N219" s="339"/>
      <c r="O219" s="339"/>
    </row>
    <row r="220">
      <c r="B220" s="60"/>
      <c r="C220" s="62"/>
      <c r="D220" s="62"/>
      <c r="E220" s="62"/>
      <c r="F220" s="62"/>
      <c r="G220" s="62"/>
      <c r="H220" s="62"/>
      <c r="I220" s="62"/>
      <c r="J220" s="62"/>
      <c r="K220" s="62"/>
      <c r="L220" s="60"/>
      <c r="M220" s="340"/>
      <c r="N220" s="339"/>
    </row>
    <row r="221" ht="17">
      <c r="A221" s="324" t="s">
        <v>159</v>
      </c>
      <c r="B221" s="319" t="s">
        <v>160</v>
      </c>
      <c r="C221" s="326"/>
      <c r="D221" s="326"/>
      <c r="E221" s="326"/>
      <c r="F221" s="326"/>
      <c r="G221" s="326"/>
      <c r="H221" s="326"/>
      <c r="I221" s="326"/>
      <c r="J221" s="326"/>
      <c r="K221" s="326"/>
      <c r="M221" s="339"/>
      <c r="N221" s="339"/>
    </row>
    <row r="222" ht="17">
      <c r="B222" s="74" t="s">
        <v>161</v>
      </c>
      <c r="M222" s="339"/>
      <c r="N222" s="339"/>
    </row>
    <row r="223">
      <c r="M223" s="339"/>
      <c r="N223" s="339"/>
    </row>
    <row r="224">
      <c r="B224" s="121">
        <f>B209</f>
        <v>0</v>
      </c>
      <c r="C224" s="307">
        <v>2010</v>
      </c>
      <c r="D224" s="401">
        <v>2015</v>
      </c>
      <c r="E224" s="401">
        <v>2020</v>
      </c>
      <c r="F224" s="401">
        <v>2025</v>
      </c>
      <c r="G224" s="401">
        <v>2030</v>
      </c>
      <c r="H224" s="401">
        <v>2035</v>
      </c>
      <c r="I224" s="401">
        <v>2040</v>
      </c>
      <c r="J224" s="401">
        <v>2045</v>
      </c>
      <c r="K224" s="401">
        <v>2050</v>
      </c>
    </row>
    <row r="225">
      <c r="B225" s="122" t="s">
        <v>61</v>
      </c>
      <c r="C225" s="123">
        <f>SUMIF(C_A03a!$C$5:$C$1000,'Global Results'!$M225,C_A03a!D$5:D$1000)/1000</f>
        <v>56.352493031454351</v>
      </c>
      <c r="D225" s="123">
        <f>SUMIF(C_A03a!$C$5:$C$1000,'Global Results'!$M225,C_A03a!E$5:E$1000)/1000</f>
        <v>58.59292556667171</v>
      </c>
      <c r="E225" s="123">
        <f>SUMIF(C_A03a!$C$5:$C$1000,'Global Results'!$M225,C_A03a!F$5:F$1000)/1000</f>
        <v>58.82750649820769</v>
      </c>
      <c r="F225" s="123">
        <f>SUMIF(C_A03a!$C$5:$C$1000,'Global Results'!$M225,C_A03a!G$5:G$1000)/1000</f>
        <v>61.844182356712331</v>
      </c>
      <c r="G225" s="123">
        <f>SUMIF(C_A03a!$C$5:$C$1000,'Global Results'!$M225,C_A03a!H$5:H$1000)/1000</f>
        <v>63.004935264089845</v>
      </c>
      <c r="H225" s="123">
        <f>SUMIF(C_A03a!$C$5:$C$1000,'Global Results'!$M225,C_A03a!I$5:I$1000)/1000</f>
        <v>65.338314123378083</v>
      </c>
      <c r="I225" s="123">
        <f>SUMIF(C_A03a!$C$5:$C$1000,'Global Results'!$M225,C_A03a!J$5:J$1000)/1000</f>
        <v>67.981904229303865</v>
      </c>
      <c r="J225" s="123">
        <f>SUMIF(C_A03a!$C$5:$C$1000,'Global Results'!$M225,C_A03a!K$5:K$1000)/1000</f>
        <v>70.832152199183</v>
      </c>
      <c r="K225" s="123">
        <f>SUMIF(C_A03a!$C$5:$C$1000,'Global Results'!$M225,C_A03a!L$5:L$1000)/1000</f>
        <v>73.992069279541852</v>
      </c>
      <c r="M225" s="338" t="s">
        <v>162</v>
      </c>
    </row>
    <row r="226" s="64" customFormat="1">
      <c r="A226" s="63"/>
      <c r="B226" s="118" t="s">
        <v>163</v>
      </c>
      <c r="C226" s="124">
        <f>SUMIF(C_A03a!$C$5:$C$1000,'Global Results'!$M226,C_A03a!D$5:D$1000)/1000</f>
        <v>181.68986451251831</v>
      </c>
      <c r="D226" s="124">
        <f>SUMIF(C_A03a!$C$5:$C$1000,'Global Results'!$M226,C_A03a!E$5:E$1000)/1000</f>
        <v>105.04526481786141</v>
      </c>
      <c r="E226" s="124">
        <f>SUMIF(C_A03a!$C$5:$C$1000,'Global Results'!$M226,C_A03a!F$5:F$1000)/1000</f>
        <v>78.187707219889532</v>
      </c>
      <c r="F226" s="124">
        <f>SUMIF(C_A03a!$C$5:$C$1000,'Global Results'!$M226,C_A03a!G$5:G$1000)/1000</f>
        <v>80.242063507264064</v>
      </c>
      <c r="G226" s="124">
        <f>SUMIF(C_A03a!$C$5:$C$1000,'Global Results'!$M226,C_A03a!H$5:H$1000)/1000</f>
        <v>80.408526748689212</v>
      </c>
      <c r="H226" s="124">
        <f>SUMIF(C_A03a!$C$5:$C$1000,'Global Results'!$M226,C_A03a!I$5:I$1000)/1000</f>
        <v>89.368219843892888</v>
      </c>
      <c r="I226" s="124">
        <f>SUMIF(C_A03a!$C$5:$C$1000,'Global Results'!$M226,C_A03a!J$5:J$1000)/1000</f>
        <v>89.6871105470135</v>
      </c>
      <c r="J226" s="124">
        <f>SUMIF(C_A03a!$C$5:$C$1000,'Global Results'!$M226,C_A03a!K$5:K$1000)/1000</f>
        <v>105.44185021642484</v>
      </c>
      <c r="K226" s="124">
        <f>SUMIF(C_A03a!$C$5:$C$1000,'Global Results'!$M226,C_A03a!L$5:L$1000)/1000</f>
        <v>113.64224856356927</v>
      </c>
      <c r="M226" s="339" t="s">
        <v>164</v>
      </c>
      <c r="N226" s="339"/>
      <c r="O226" s="339"/>
    </row>
    <row r="227">
      <c r="B227" s="122" t="s">
        <v>67</v>
      </c>
      <c r="C227" s="123">
        <f>SUMIF(C_A03a!$C$5:$C$1000,'Global Results'!$M227,C_A03a!D$5:D$1000)/1000-C228</f>
        <v>1141.0926583397004</v>
      </c>
      <c r="D227" s="123">
        <f>SUMIF(C_A03a!$C$5:$C$1000,'Global Results'!$M227,C_A03a!E$5:E$1000)/1000-D228</f>
        <v>1167.9435316895811</v>
      </c>
      <c r="E227" s="123">
        <f>SUMIF(C_A03a!$C$5:$C$1000,'Global Results'!$M227,C_A03a!F$5:F$1000)/1000-E228</f>
        <v>983.64021628033322</v>
      </c>
      <c r="F227" s="123">
        <f>SUMIF(C_A03a!$C$5:$C$1000,'Global Results'!$M227,C_A03a!G$5:G$1000)/1000-F228</f>
        <v>933.00419053870962</v>
      </c>
      <c r="G227" s="123">
        <f>SUMIF(C_A03a!$C$5:$C$1000,'Global Results'!$M227,C_A03a!H$5:H$1000)/1000-G228</f>
        <v>856.97141651218453</v>
      </c>
      <c r="H227" s="123">
        <f>SUMIF(C_A03a!$C$5:$C$1000,'Global Results'!$M227,C_A03a!I$5:I$1000)/1000-H228</f>
        <v>797.58924531652076</v>
      </c>
      <c r="I227" s="123">
        <f>SUMIF(C_A03a!$C$5:$C$1000,'Global Results'!$M227,C_A03a!J$5:J$1000)/1000-I228</f>
        <v>725.11306882188273</v>
      </c>
      <c r="J227" s="123">
        <f>SUMIF(C_A03a!$C$5:$C$1000,'Global Results'!$M227,C_A03a!K$5:K$1000)/1000-J228</f>
        <v>655.49648723382688</v>
      </c>
      <c r="K227" s="123">
        <f>SUMIF(C_A03a!$C$5:$C$1000,'Global Results'!$M227,C_A03a!L$5:L$1000)/1000-K228</f>
        <v>480.75623795422257</v>
      </c>
      <c r="M227" s="338" t="s">
        <v>165</v>
      </c>
    </row>
    <row r="228" s="64" customFormat="1">
      <c r="A228" s="324" t="s">
        <v>166</v>
      </c>
      <c r="B228" s="118" t="s">
        <v>167</v>
      </c>
      <c r="C228" s="124">
        <f>-SUMIF(C_A03b!$C$5:$C$1000,'Global Results'!$M228,C_A03b!D$5:D$1000)/1000-C238</f>
        <v>0</v>
      </c>
      <c r="D228" s="124">
        <f>-SUMIF(C_A03b!$C$5:$C$1000,'Global Results'!$M228,C_A03b!E$5:E$1000)/1000-D238</f>
        <v>0.0044900533844360012</v>
      </c>
      <c r="E228" s="124">
        <f>-SUMIF(C_A03b!$C$5:$C$1000,'Global Results'!$M228,C_A03b!F$5:F$1000)/1000-E238</f>
        <v>0.004254836827751</v>
      </c>
      <c r="F228" s="124">
        <f>-SUMIF(C_A03b!$C$5:$C$1000,'Global Results'!$M228,C_A03b!G$5:G$1000)/1000-F238</f>
        <v>-86.166089865470369</v>
      </c>
      <c r="G228" s="124">
        <f>-SUMIF(C_A03b!$C$5:$C$1000,'Global Results'!$M228,C_A03b!H$5:H$1000)/1000-G238</f>
        <v>-154.92654201760345</v>
      </c>
      <c r="H228" s="124">
        <f>-SUMIF(C_A03b!$C$5:$C$1000,'Global Results'!$M228,C_A03b!I$5:I$1000)/1000-H238</f>
        <v>-194.15787412899783</v>
      </c>
      <c r="I228" s="124">
        <f>-SUMIF(C_A03b!$C$5:$C$1000,'Global Results'!$M228,C_A03b!J$5:J$1000)/1000-I238</f>
        <v>-253.2202207555527</v>
      </c>
      <c r="J228" s="124">
        <f>-SUMIF(C_A03b!$C$5:$C$1000,'Global Results'!$M228,C_A03b!K$5:K$1000)/1000-J238</f>
        <v>-305.08913252834719</v>
      </c>
      <c r="K228" s="124">
        <f>-SUMIF(C_A03b!$C$5:$C$1000,'Global Results'!$M228,C_A03b!L$5:L$1000)/1000-K238</f>
        <v>-270.01800487807668</v>
      </c>
      <c r="M228" s="339" t="s">
        <v>165</v>
      </c>
      <c r="N228" s="339"/>
      <c r="O228" s="339"/>
    </row>
    <row r="229">
      <c r="A229" s="324" t="s">
        <v>168</v>
      </c>
      <c r="B229" s="116" t="s">
        <v>169</v>
      </c>
      <c r="C229" s="123">
        <f>-SUMIF(C_A03c!$C$5:$C$999,'Global Results'!$M229,C_A03c!D$5:D$999)/1000</f>
        <v>0</v>
      </c>
      <c r="D229" s="123">
        <f>-SUMIF(C_A03c!$C$5:$C$999,'Global Results'!$M229,C_A03c!E$5:E$999)/1000</f>
        <v>0</v>
      </c>
      <c r="E229" s="123">
        <f>-SUMIF(C_A03c!$C$5:$C$999,'Global Results'!$M229,C_A03c!F$5:F$999)/1000</f>
        <v>0</v>
      </c>
      <c r="F229" s="123">
        <f>-SUMIF(C_A03c!$C$5:$C$999,'Global Results'!$M229,C_A03c!G$5:G$999)/1000</f>
        <v>-42.206438052395804</v>
      </c>
      <c r="G229" s="123">
        <f>-SUMIF(C_A03c!$C$5:$C$999,'Global Results'!$M229,C_A03c!H$5:H$999)/1000</f>
        <v>-52.967859693218365</v>
      </c>
      <c r="H229" s="123">
        <f>-SUMIF(C_A03c!$C$5:$C$999,'Global Results'!$M229,C_A03c!I$5:I$999)/1000</f>
        <v>-88.8869323913836</v>
      </c>
      <c r="I229" s="123">
        <f>-SUMIF(C_A03c!$C$5:$C$999,'Global Results'!$M229,C_A03c!J$5:J$999)/1000</f>
        <v>-122.76378356128679</v>
      </c>
      <c r="J229" s="123">
        <f>-SUMIF(C_A03c!$C$5:$C$999,'Global Results'!$M229,C_A03c!K$5:K$999)/1000</f>
        <v>-173.74378541934939</v>
      </c>
      <c r="K229" s="123">
        <f>-SUMIF(C_A03c!$C$5:$C$999,'Global Results'!$M229,C_A03c!L$5:L$999)/1000</f>
        <v>-310.18534137751311</v>
      </c>
      <c r="M229" s="340" t="s">
        <v>170</v>
      </c>
    </row>
    <row r="230">
      <c r="B230" s="122" t="s">
        <v>65</v>
      </c>
      <c r="C230" s="123">
        <f>SUMIF(C_A03a!$C$5:$C$1000,'Global Results'!$M230,C_A03a!D$5:D$1000)/1000-C231</f>
        <v>475.169063947304</v>
      </c>
      <c r="D230" s="123">
        <f>SUMIF(C_A03a!$C$5:$C$1000,'Global Results'!$M230,C_A03a!E$5:E$1000)/1000-D231</f>
        <v>453.65462740436431</v>
      </c>
      <c r="E230" s="123">
        <f>SUMIF(C_A03a!$C$5:$C$1000,'Global Results'!$M230,C_A03a!F$5:F$1000)/1000-E231</f>
        <v>389.25327684826885</v>
      </c>
      <c r="F230" s="123">
        <f>SUMIF(C_A03a!$C$5:$C$1000,'Global Results'!$M230,C_A03a!G$5:G$1000)/1000-F231</f>
        <v>384.07759968064795</v>
      </c>
      <c r="G230" s="123">
        <f>SUMIF(C_A03a!$C$5:$C$1000,'Global Results'!$M230,C_A03a!H$5:H$1000)/1000-G231</f>
        <v>385.10507702362315</v>
      </c>
      <c r="H230" s="123">
        <f>SUMIF(C_A03a!$C$5:$C$1000,'Global Results'!$M230,C_A03a!I$5:I$1000)/1000-H231</f>
        <v>363.26184847496631</v>
      </c>
      <c r="I230" s="123">
        <f>SUMIF(C_A03a!$C$5:$C$1000,'Global Results'!$M230,C_A03a!J$5:J$1000)/1000-I231</f>
        <v>367.38369212410976</v>
      </c>
      <c r="J230" s="123">
        <f>SUMIF(C_A03a!$C$5:$C$1000,'Global Results'!$M230,C_A03a!K$5:K$1000)/1000-J231</f>
        <v>350.1142646993797</v>
      </c>
      <c r="K230" s="123">
        <f>SUMIF(C_A03a!$C$5:$C$1000,'Global Results'!$M230,C_A03a!L$5:L$1000)/1000-K231</f>
        <v>350.85898976370612</v>
      </c>
      <c r="M230" s="338" t="s">
        <v>171</v>
      </c>
    </row>
    <row r="231">
      <c r="A231" s="324" t="s">
        <v>166</v>
      </c>
      <c r="B231" s="122" t="s">
        <v>172</v>
      </c>
      <c r="C231" s="124">
        <f>-SUMIF(C_A03b!$C$5:$C$1000,'Global Results'!$M231,C_A03b!D$5:D$1000)/1000</f>
        <v>0</v>
      </c>
      <c r="D231" s="124">
        <f>-SUMIF(C_A03b!$C$5:$C$1000,'Global Results'!$M231,C_A03b!E$5:E$1000)/1000</f>
        <v>0</v>
      </c>
      <c r="E231" s="124">
        <f>-SUMIF(C_A03b!$C$5:$C$1000,'Global Results'!$M231,C_A03b!F$5:F$1000)/1000</f>
        <v>0</v>
      </c>
      <c r="F231" s="124">
        <f>-SUMIF(C_A03b!$C$5:$C$1000,'Global Results'!$M231,C_A03b!G$5:G$1000)/1000</f>
        <v>-38.812376688664443</v>
      </c>
      <c r="G231" s="124">
        <f>-SUMIF(C_A03b!$C$5:$C$1000,'Global Results'!$M231,C_A03b!H$5:H$1000)/1000</f>
        <v>-56.254156876508262</v>
      </c>
      <c r="H231" s="124">
        <f>-SUMIF(C_A03b!$C$5:$C$1000,'Global Results'!$M231,C_A03b!I$5:I$1000)/1000</f>
        <v>-79.828325203073248</v>
      </c>
      <c r="I231" s="124">
        <f>-SUMIF(C_A03b!$C$5:$C$1000,'Global Results'!$M231,C_A03b!J$5:J$1000)/1000</f>
        <v>-98.850816487473111</v>
      </c>
      <c r="J231" s="124">
        <f>-SUMIF(C_A03b!$C$5:$C$1000,'Global Results'!$M231,C_A03b!K$5:K$1000)/1000</f>
        <v>-108.08895323318343</v>
      </c>
      <c r="K231" s="124">
        <f>-SUMIF(C_A03b!$C$5:$C$1000,'Global Results'!$M231,C_A03b!L$5:L$1000)/1000</f>
        <v>-122.51647074839939</v>
      </c>
      <c r="M231" s="338" t="s">
        <v>171</v>
      </c>
    </row>
    <row r="232" s="64" customFormat="1">
      <c r="A232" s="63"/>
      <c r="B232" s="118" t="s">
        <v>173</v>
      </c>
      <c r="C232" s="124">
        <f>SUMIF(C_A03a!$C$5:$C$1000,'Global Results'!$M232,C_A03a!D$5:D$1000)/1000</f>
        <v>456.57995798402692</v>
      </c>
      <c r="D232" s="124">
        <f>SUMIF(C_A03a!$C$5:$C$1000,'Global Results'!$M232,C_A03a!E$5:E$1000)/1000</f>
        <v>264.91615712622382</v>
      </c>
      <c r="E232" s="124">
        <f>SUMIF(C_A03a!$C$5:$C$1000,'Global Results'!$M232,C_A03a!F$5:F$1000)/1000</f>
        <v>274.87722644099131</v>
      </c>
      <c r="F232" s="124">
        <f>SUMIF(C_A03a!$C$5:$C$1000,'Global Results'!$M232,C_A03a!G$5:G$1000)/1000</f>
        <v>321.37749455383448</v>
      </c>
      <c r="G232" s="124">
        <f>SUMIF(C_A03a!$C$5:$C$1000,'Global Results'!$M232,C_A03a!H$5:H$1000)/1000</f>
        <v>362.48293735208006</v>
      </c>
      <c r="H232" s="124">
        <f>SUMIF(C_A03a!$C$5:$C$1000,'Global Results'!$M232,C_A03a!I$5:I$1000)/1000</f>
        <v>374.88987952774272</v>
      </c>
      <c r="I232" s="124">
        <f>SUMIF(C_A03a!$C$5:$C$1000,'Global Results'!$M232,C_A03a!J$5:J$1000)/1000</f>
        <v>378.02419711911443</v>
      </c>
      <c r="J232" s="124">
        <f>SUMIF(C_A03a!$C$5:$C$1000,'Global Results'!$M232,C_A03a!K$5:K$1000)/1000</f>
        <v>388.02922277886654</v>
      </c>
      <c r="K232" s="124">
        <f>SUMIF(C_A03a!$C$5:$C$1000,'Global Results'!$M232,C_A03a!L$5:L$1000)/1000</f>
        <v>373.04345167044738</v>
      </c>
      <c r="M232" s="339" t="s">
        <v>174</v>
      </c>
      <c r="N232" s="339"/>
      <c r="O232" s="339"/>
    </row>
    <row r="233">
      <c r="B233" s="122" t="s">
        <v>71</v>
      </c>
      <c r="C233" s="123">
        <f>SUMIF(C_A03a!$C$5:$C$1000,'Global Results'!$M233,C_A03a!D$5:D$1000)/1000</f>
        <v>953.11573230087572</v>
      </c>
      <c r="D233" s="123">
        <f>SUMIF(C_A03a!$C$5:$C$1000,'Global Results'!$M233,C_A03a!E$5:E$1000)/1000</f>
        <v>885.782183865977</v>
      </c>
      <c r="E233" s="123">
        <f>SUMIF(C_A03a!$C$5:$C$1000,'Global Results'!$M233,C_A03a!F$5:F$1000)/1000</f>
        <v>859.72513350349891</v>
      </c>
      <c r="F233" s="123">
        <f>SUMIF(C_A03a!$C$5:$C$1000,'Global Results'!$M233,C_A03a!G$5:G$1000)/1000</f>
        <v>801.946229713408</v>
      </c>
      <c r="G233" s="123">
        <f>SUMIF(C_A03a!$C$5:$C$1000,'Global Results'!$M233,C_A03a!H$5:H$1000)/1000</f>
        <v>761.316066475335</v>
      </c>
      <c r="H233" s="123">
        <f>SUMIF(C_A03a!$C$5:$C$1000,'Global Results'!$M233,C_A03a!I$5:I$1000)/1000</f>
        <v>736.79104945647123</v>
      </c>
      <c r="I233" s="123">
        <f>SUMIF(C_A03a!$C$5:$C$1000,'Global Results'!$M233,C_A03a!J$5:J$1000)/1000</f>
        <v>736.06926798441191</v>
      </c>
      <c r="J233" s="123">
        <f>SUMIF(C_A03a!$C$5:$C$1000,'Global Results'!$M233,C_A03a!K$5:K$1000)/1000</f>
        <v>708.36469944016346</v>
      </c>
      <c r="K233" s="123">
        <f>SUMIF(C_A03a!$C$5:$C$1000,'Global Results'!$M233,C_A03a!L$5:L$1000)/1000</f>
        <v>689.69406048234157</v>
      </c>
      <c r="M233" s="338" t="s">
        <v>175</v>
      </c>
    </row>
    <row r="234" s="64" customFormat="1">
      <c r="B234" s="119" t="s">
        <v>72</v>
      </c>
      <c r="C234" s="124">
        <f>C233-C235-C236</f>
        <v>920.72257854408758</v>
      </c>
      <c r="D234" s="124">
        <f ref="D234:K234" t="shared" si="35">D233-D235-D236</f>
        <v>853.25708479369985</v>
      </c>
      <c r="E234" s="124">
        <f t="shared" si="35"/>
        <v>829.45148165842716</v>
      </c>
      <c r="F234" s="124">
        <f t="shared" si="35"/>
        <v>783.1558697211949</v>
      </c>
      <c r="G234" s="124">
        <f t="shared" si="35"/>
        <v>746.7314409215702</v>
      </c>
      <c r="H234" s="124">
        <f t="shared" si="35"/>
        <v>725.84658256058185</v>
      </c>
      <c r="I234" s="124">
        <f t="shared" si="35"/>
        <v>727.81667632102426</v>
      </c>
      <c r="J234" s="124">
        <f t="shared" si="35"/>
        <v>702.5897280454169</v>
      </c>
      <c r="K234" s="124">
        <f t="shared" si="35"/>
        <v>686.15098622460539</v>
      </c>
      <c r="M234" s="339"/>
      <c r="N234" s="339"/>
      <c r="O234" s="339"/>
    </row>
    <row r="235">
      <c r="A235" s="324" t="s">
        <v>176</v>
      </c>
      <c r="B235" s="120" t="s">
        <v>74</v>
      </c>
      <c r="C235" s="123">
        <f>SUMIF(C_A08d!$C$5:$C$1000,'Global Results'!$M235,C_A08d!D$5:D$1000)/1000</f>
        <v>32.393153756788166</v>
      </c>
      <c r="D235" s="123">
        <f>SUMIF(C_A08d!$C$5:$C$1000,'Global Results'!$M235,C_A08d!E$5:E$1000)/1000</f>
        <v>32.525099072277165</v>
      </c>
      <c r="E235" s="123">
        <f>SUMIF(C_A08d!$C$5:$C$1000,'Global Results'!$M235,C_A08d!F$5:F$1000)/1000</f>
        <v>30.273651845071797</v>
      </c>
      <c r="F235" s="123">
        <f>SUMIF(C_A08d!$C$5:$C$1000,'Global Results'!$M235,C_A08d!G$5:G$1000)/1000</f>
        <v>18.790359992213116</v>
      </c>
      <c r="G235" s="123">
        <f>SUMIF(C_A08d!$C$5:$C$1000,'Global Results'!$M235,C_A08d!H$5:H$1000)/1000</f>
        <v>14.584625553764829</v>
      </c>
      <c r="H235" s="123">
        <f>SUMIF(C_A08d!$C$5:$C$1000,'Global Results'!$M235,C_A08d!I$5:I$1000)/1000</f>
        <v>10.944466895889382</v>
      </c>
      <c r="I235" s="123">
        <f>SUMIF(C_A08d!$C$5:$C$1000,'Global Results'!$M235,C_A08d!J$5:J$1000)/1000</f>
        <v>8.2525916633876957</v>
      </c>
      <c r="J235" s="123">
        <f>SUMIF(C_A08d!$C$5:$C$1000,'Global Results'!$M235,C_A08d!K$5:K$1000)/1000</f>
        <v>5.7749713947465837</v>
      </c>
      <c r="K235" s="123">
        <f>SUMIF(C_A08d!$C$5:$C$1000,'Global Results'!$M235,C_A08d!L$5:L$1000)/1000</f>
        <v>3.5430742577361913</v>
      </c>
      <c r="M235" s="338" t="s">
        <v>75</v>
      </c>
    </row>
    <row r="236" s="64" customFormat="1">
      <c r="A236" s="324" t="s">
        <v>176</v>
      </c>
      <c r="B236" s="119" t="s">
        <v>76</v>
      </c>
      <c r="C236" s="124">
        <f>SUMIF(C_A08d!$C$5:$C$1000,'Global Results'!$M236,C_A08d!D$5:D$1000)/1000</f>
        <v>0</v>
      </c>
      <c r="D236" s="124">
        <f>SUMIF(C_A08d!$C$5:$C$1000,'Global Results'!$M236,C_A08d!E$5:E$1000)/1000</f>
        <v>0</v>
      </c>
      <c r="E236" s="124">
        <f>SUMIF(C_A08d!$C$5:$C$1000,'Global Results'!$M236,C_A08d!F$5:F$1000)/1000</f>
        <v>0</v>
      </c>
      <c r="F236" s="124">
        <f>SUMIF(C_A08d!$C$5:$C$1000,'Global Results'!$M236,C_A08d!G$5:G$1000)/1000</f>
        <v>0</v>
      </c>
      <c r="G236" s="124">
        <f>SUMIF(C_A08d!$C$5:$C$1000,'Global Results'!$M236,C_A08d!H$5:H$1000)/1000</f>
        <v>0</v>
      </c>
      <c r="H236" s="124">
        <f>SUMIF(C_A08d!$C$5:$C$1000,'Global Results'!$M236,C_A08d!I$5:I$1000)/1000</f>
        <v>0</v>
      </c>
      <c r="I236" s="124">
        <f>SUMIF(C_A08d!$C$5:$C$1000,'Global Results'!$M236,C_A08d!J$5:J$1000)/1000</f>
        <v>0</v>
      </c>
      <c r="J236" s="124">
        <f>SUMIF(C_A08d!$C$5:$C$1000,'Global Results'!$M236,C_A08d!K$5:K$1000)/1000</f>
        <v>0</v>
      </c>
      <c r="K236" s="124">
        <f>SUMIF(C_A08d!$C$5:$C$1000,'Global Results'!$M236,C_A08d!L$5:L$1000)/1000</f>
        <v>0</v>
      </c>
      <c r="M236" s="339" t="s">
        <v>77</v>
      </c>
      <c r="N236" s="339"/>
      <c r="O236" s="339"/>
    </row>
    <row r="237">
      <c r="B237" s="116" t="s">
        <v>78</v>
      </c>
      <c r="C237" s="123">
        <f>SUMIF(C_A03a!$C$5:$C$1000,'Global Results'!$M237,C_A03a!D$5:D$1000)/1000-C238</f>
        <v>196.07852749652218</v>
      </c>
      <c r="D237" s="123">
        <f>SUMIF(C_A03a!$C$5:$C$1000,'Global Results'!$M237,C_A03a!E$5:E$1000)/1000-D238</f>
        <v>318.07185899407824</v>
      </c>
      <c r="E237" s="123">
        <f>SUMIF(C_A03a!$C$5:$C$1000,'Global Results'!$M237,C_A03a!F$5:F$1000)/1000-E238</f>
        <v>295.38359542704148</v>
      </c>
      <c r="F237" s="123">
        <f>SUMIF(C_A03a!$C$5:$C$1000,'Global Results'!$M237,C_A03a!G$5:G$1000)/1000-F238</f>
        <v>305.75781717587626</v>
      </c>
      <c r="G237" s="123">
        <f>SUMIF(C_A03a!$C$5:$C$1000,'Global Results'!$M237,C_A03a!H$5:H$1000)/1000-G238</f>
        <v>296.54465689849991</v>
      </c>
      <c r="H237" s="123">
        <f>SUMIF(C_A03a!$C$5:$C$1000,'Global Results'!$M237,C_A03a!I$5:I$1000)/1000-H238</f>
        <v>270.15493228792275</v>
      </c>
      <c r="I237" s="123">
        <f>SUMIF(C_A03a!$C$5:$C$1000,'Global Results'!$M237,C_A03a!J$5:J$1000)/1000-I238</f>
        <v>246.17380563019225</v>
      </c>
      <c r="J237" s="123">
        <f>SUMIF(C_A03a!$C$5:$C$1000,'Global Results'!$M237,C_A03a!K$5:K$1000)/1000-J238</f>
        <v>223.74662811726841</v>
      </c>
      <c r="K237" s="123">
        <f>SUMIF(C_A03a!$C$5:$C$1000,'Global Results'!$M237,C_A03a!L$5:L$1000)/1000-K238</f>
        <v>206.678360793564</v>
      </c>
      <c r="M237" s="338" t="s">
        <v>177</v>
      </c>
    </row>
    <row r="238" s="64" customFormat="1">
      <c r="A238" s="324" t="s">
        <v>166</v>
      </c>
      <c r="B238" s="118" t="s">
        <v>178</v>
      </c>
      <c r="C238" s="124">
        <f>-SUMIF(C_A03b!$C$5:$C$1000,'Global Results'!$M238,C_A03b!D$5:D$1000)/1000</f>
        <v>0</v>
      </c>
      <c r="D238" s="124">
        <f>-SUMIF(C_A03b!$C$5:$C$1000,'Global Results'!$M238,C_A03b!E$5:E$1000)/1000</f>
        <v>-0.0044900533844360012</v>
      </c>
      <c r="E238" s="124">
        <f>-SUMIF(C_A03b!$C$5:$C$1000,'Global Results'!$M238,C_A03b!F$5:F$1000)/1000</f>
        <v>-0.004254836827751</v>
      </c>
      <c r="F238" s="124">
        <f>-SUMIF(C_A03b!$C$5:$C$1000,'Global Results'!$M238,C_A03b!G$5:G$1000)/1000</f>
        <v>-0.004207483755479</v>
      </c>
      <c r="G238" s="124">
        <f>-SUMIF(C_A03b!$C$5:$C$1000,'Global Results'!$M238,C_A03b!H$5:H$1000)/1000</f>
        <v>-0.003673381153157</v>
      </c>
      <c r="H238" s="124">
        <f>-SUMIF(C_A03b!$C$5:$C$1000,'Global Results'!$M238,C_A03b!I$5:I$1000)/1000</f>
        <v>-0.003203786595492</v>
      </c>
      <c r="I238" s="124">
        <f>-SUMIF(C_A03b!$C$5:$C$1000,'Global Results'!$M238,C_A03b!J$5:J$1000)/1000</f>
        <v>-0.003061570715643</v>
      </c>
      <c r="J238" s="124">
        <f>-SUMIF(C_A03b!$C$5:$C$1000,'Global Results'!$M238,C_A03b!K$5:K$1000)/1000</f>
        <v>-0.0029817248014190004</v>
      </c>
      <c r="K238" s="124">
        <f>-SUMIF(C_A03b!$C$5:$C$1000,'Global Results'!$M238,C_A03b!L$5:L$1000)/1000</f>
        <v>-0.002955519174448</v>
      </c>
      <c r="M238" s="339" t="s">
        <v>177</v>
      </c>
      <c r="N238" s="339"/>
      <c r="O238" s="339"/>
    </row>
    <row r="239">
      <c r="A239" s="324" t="s">
        <v>168</v>
      </c>
      <c r="B239" s="116" t="s">
        <v>179</v>
      </c>
      <c r="C239" s="123">
        <f>-SUMIF(C_A03c!$C$5:$C$999,'Global Results'!$M239,C_A03c!D$5:D$999)/1000</f>
        <v>0</v>
      </c>
      <c r="D239" s="123">
        <f>-SUMIF(C_A03c!$C$5:$C$999,'Global Results'!$M239,C_A03c!E$5:E$999)/1000</f>
        <v>0</v>
      </c>
      <c r="E239" s="123">
        <f>-SUMIF(C_A03c!$C$5:$C$999,'Global Results'!$M239,C_A03c!F$5:F$999)/1000</f>
        <v>0</v>
      </c>
      <c r="F239" s="123">
        <f>-SUMIF(C_A03c!$C$5:$C$999,'Global Results'!$M239,C_A03c!G$5:G$999)/1000</f>
        <v>0</v>
      </c>
      <c r="G239" s="123">
        <f>-SUMIF(C_A03c!$C$5:$C$999,'Global Results'!$M239,C_A03c!H$5:H$999)/1000</f>
        <v>0</v>
      </c>
      <c r="H239" s="123">
        <f>-SUMIF(C_A03c!$C$5:$C$999,'Global Results'!$M239,C_A03c!I$5:I$999)/1000</f>
        <v>0</v>
      </c>
      <c r="I239" s="123">
        <f>-SUMIF(C_A03c!$C$5:$C$999,'Global Results'!$M239,C_A03c!J$5:J$999)/1000</f>
        <v>0</v>
      </c>
      <c r="J239" s="123">
        <f>-SUMIF(C_A03c!$C$5:$C$999,'Global Results'!$M239,C_A03c!K$5:K$999)/1000</f>
        <v>0</v>
      </c>
      <c r="K239" s="123">
        <f>-SUMIF(C_A03c!$C$5:$C$999,'Global Results'!$M239,C_A03c!L$5:L$999)/1000</f>
        <v>0</v>
      </c>
      <c r="M239" s="338" t="s">
        <v>180</v>
      </c>
    </row>
    <row r="240" s="64" customFormat="1">
      <c r="A240" s="324" t="s">
        <v>168</v>
      </c>
      <c r="B240" s="118" t="s">
        <v>181</v>
      </c>
      <c r="C240" s="124">
        <f>-SUMIF(C_A03c!$C$5:$C$999,'Global Results'!$M240,C_A03c!D$5:D$999)/1000</f>
        <v>0</v>
      </c>
      <c r="D240" s="124">
        <f>-SUMIF(C_A03c!$C$5:$C$999,'Global Results'!$M240,C_A03c!E$5:E$999)/1000</f>
        <v>0</v>
      </c>
      <c r="E240" s="124">
        <f>-SUMIF(C_A03c!$C$5:$C$999,'Global Results'!$M240,C_A03c!F$5:F$999)/1000</f>
        <v>0</v>
      </c>
      <c r="F240" s="124">
        <f>-SUMIF(C_A03c!$C$5:$C$999,'Global Results'!$M240,C_A03c!G$5:G$999)/1000</f>
        <v>0</v>
      </c>
      <c r="G240" s="124">
        <f>-SUMIF(C_A03c!$C$5:$C$999,'Global Results'!$M240,C_A03c!H$5:H$999)/1000</f>
        <v>0</v>
      </c>
      <c r="H240" s="124">
        <f>-SUMIF(C_A03c!$C$5:$C$999,'Global Results'!$M240,C_A03c!I$5:I$999)/1000</f>
        <v>0</v>
      </c>
      <c r="I240" s="124">
        <f>-SUMIF(C_A03c!$C$5:$C$999,'Global Results'!$M240,C_A03c!J$5:J$999)/1000</f>
        <v>0</v>
      </c>
      <c r="J240" s="124">
        <f>-SUMIF(C_A03c!$C$5:$C$999,'Global Results'!$M240,C_A03c!K$5:K$999)/1000</f>
        <v>0</v>
      </c>
      <c r="K240" s="124">
        <f>-SUMIF(C_A03c!$C$5:$C$999,'Global Results'!$M240,C_A03c!L$5:L$999)/1000</f>
        <v>0</v>
      </c>
      <c r="M240" s="339" t="s">
        <v>182</v>
      </c>
      <c r="N240" s="339"/>
      <c r="O240" s="339"/>
    </row>
    <row r="241">
      <c r="A241" s="324" t="s">
        <v>168</v>
      </c>
      <c r="B241" s="273" t="s">
        <v>183</v>
      </c>
      <c r="C241" s="124">
        <f>-SUMIF(C_A03c!$C$5:$C$999,'Global Results'!$M241,C_A03c!D$5:D$999)/1000</f>
        <v>0</v>
      </c>
      <c r="D241" s="124">
        <f>-SUMIF(C_A03c!$C$5:$C$999,'Global Results'!$M241,C_A03c!E$5:E$999)/1000</f>
        <v>0</v>
      </c>
      <c r="E241" s="124">
        <f>-SUMIF(C_A03c!$C$5:$C$999,'Global Results'!$M241,C_A03c!F$5:F$999)/1000</f>
        <v>0</v>
      </c>
      <c r="F241" s="124">
        <f>-SUMIF(C_A03c!$C$5:$C$999,'Global Results'!$M241,C_A03c!G$5:G$999)/1000</f>
        <v>0</v>
      </c>
      <c r="G241" s="124">
        <f>-SUMIF(C_A03c!$C$5:$C$999,'Global Results'!$M241,C_A03c!H$5:H$999)/1000</f>
        <v>0</v>
      </c>
      <c r="H241" s="124">
        <f>-SUMIF(C_A03c!$C$5:$C$999,'Global Results'!$M241,C_A03c!I$5:I$999)/1000</f>
        <v>0</v>
      </c>
      <c r="I241" s="124">
        <f>-SUMIF(C_A03c!$C$5:$C$999,'Global Results'!$M241,C_A03c!J$5:J$999)/1000</f>
        <v>0</v>
      </c>
      <c r="J241" s="124">
        <f>-SUMIF(C_A03c!$C$5:$C$999,'Global Results'!$M241,C_A03c!K$5:K$999)/1000</f>
        <v>0</v>
      </c>
      <c r="K241" s="124">
        <f>-SUMIF(C_A03c!$C$5:$C$999,'Global Results'!$M241,C_A03c!L$5:L$999)/1000</f>
        <v>0</v>
      </c>
      <c r="M241" s="340" t="s">
        <v>184</v>
      </c>
    </row>
    <row r="242" ht="16" s="64" customFormat="1">
      <c r="B242" s="156" t="s">
        <v>185</v>
      </c>
      <c r="C242" s="157">
        <v>0</v>
      </c>
      <c r="D242" s="157">
        <v>1</v>
      </c>
      <c r="E242" s="157">
        <v>2</v>
      </c>
      <c r="F242" s="157">
        <v>3</v>
      </c>
      <c r="G242" s="157">
        <v>4</v>
      </c>
      <c r="H242" s="157">
        <v>5</v>
      </c>
      <c r="I242" s="157">
        <v>6</v>
      </c>
      <c r="J242" s="157">
        <v>7</v>
      </c>
      <c r="K242" s="157">
        <v>8</v>
      </c>
      <c r="M242" s="339"/>
      <c r="N242" s="339"/>
      <c r="O242" s="339"/>
    </row>
    <row r="243" ht="16" s="64" customFormat="1">
      <c r="B243" s="151" t="s">
        <v>186</v>
      </c>
      <c r="C243" s="152">
        <f ref="C243:K243" t="shared" si="36">SUM(C225:C227)+C230+C232+C233+C237</f>
        <v>3460.0782976124019</v>
      </c>
      <c r="D243" s="152">
        <f t="shared" si="36"/>
        <v>3254.0065494647579</v>
      </c>
      <c r="E243" s="152">
        <f t="shared" si="36"/>
        <v>2939.8946622182311</v>
      </c>
      <c r="F243" s="152">
        <f t="shared" si="36"/>
        <v>2888.2495775264529</v>
      </c>
      <c r="G243" s="152">
        <f t="shared" si="36"/>
        <v>2805.8336162745018</v>
      </c>
      <c r="H243" s="152">
        <f t="shared" si="36"/>
        <v>2697.3934890308947</v>
      </c>
      <c r="I243" s="152">
        <f t="shared" si="36"/>
        <v>2610.4330464560285</v>
      </c>
      <c r="J243" s="152">
        <f t="shared" si="36"/>
        <v>2502.0253046851126</v>
      </c>
      <c r="K243" s="152">
        <f t="shared" si="36"/>
        <v>2288.665418507393</v>
      </c>
      <c r="M243" s="339"/>
      <c r="N243" s="339"/>
      <c r="O243" s="339"/>
    </row>
    <row r="244" ht="16" s="64" customFormat="1">
      <c r="B244" s="156" t="s">
        <v>187</v>
      </c>
      <c r="C244" s="159">
        <f ref="C244:J244" t="shared" si="37">C243+C228+C231+C238</f>
        <v>3460.0782976124019</v>
      </c>
      <c r="D244" s="159">
        <f t="shared" si="37"/>
        <v>3254.0065494647579</v>
      </c>
      <c r="E244" s="159">
        <f t="shared" si="37"/>
        <v>2939.8946622182311</v>
      </c>
      <c r="F244" s="159">
        <f t="shared" si="37"/>
        <v>2763.2669034885625</v>
      </c>
      <c r="G244" s="159">
        <f t="shared" si="37"/>
        <v>2594.6492439992371</v>
      </c>
      <c r="H244" s="159">
        <f t="shared" si="37"/>
        <v>2423.4040859122283</v>
      </c>
      <c r="I244" s="159">
        <f t="shared" si="37"/>
        <v>2258.3589476422871</v>
      </c>
      <c r="J244" s="159">
        <f t="shared" si="37"/>
        <v>2088.8442371987803</v>
      </c>
      <c r="K244" s="159">
        <f>K243+K228+K231+K238</f>
        <v>1896.1279873617425</v>
      </c>
      <c r="M244" s="339"/>
      <c r="N244" s="339"/>
      <c r="O244" s="339"/>
    </row>
    <row r="245" ht="16" s="64" customFormat="1">
      <c r="B245" s="151" t="s">
        <v>188</v>
      </c>
      <c r="C245" s="152">
        <f ref="C245:K245" t="shared" si="38">C244+C239+C240+C229+C241</f>
        <v>3460.0782976124019</v>
      </c>
      <c r="D245" s="152">
        <f t="shared" si="38"/>
        <v>3254.0065494647579</v>
      </c>
      <c r="E245" s="152">
        <f t="shared" si="38"/>
        <v>2939.8946622182311</v>
      </c>
      <c r="F245" s="152">
        <f t="shared" si="38"/>
        <v>2721.0604654361669</v>
      </c>
      <c r="G245" s="152">
        <f t="shared" si="38"/>
        <v>2541.6813843060186</v>
      </c>
      <c r="H245" s="152">
        <f t="shared" si="38"/>
        <v>2334.5171535208447</v>
      </c>
      <c r="I245" s="152">
        <f t="shared" si="38"/>
        <v>2135.5951640810003</v>
      </c>
      <c r="J245" s="152">
        <f t="shared" si="38"/>
        <v>1915.1004517794308</v>
      </c>
      <c r="K245" s="152">
        <f t="shared" si="38"/>
        <v>1585.9426459842293</v>
      </c>
      <c r="M245" s="339"/>
      <c r="N245" s="339"/>
      <c r="O245" s="339"/>
    </row>
    <row r="246" s="60" customFormat="1">
      <c r="B246" s="58"/>
      <c r="C246" s="1"/>
      <c r="D246" s="1"/>
      <c r="E246" s="1"/>
      <c r="F246" s="1"/>
      <c r="G246" s="1"/>
      <c r="H246" s="1"/>
      <c r="I246" s="1"/>
      <c r="J246" s="1"/>
      <c r="K246" s="1"/>
      <c r="M246" s="340"/>
      <c r="N246" s="340"/>
      <c r="O246" s="340"/>
    </row>
    <row r="247">
      <c r="B247" s="58"/>
      <c r="C247" s="208"/>
      <c r="D247" s="208"/>
      <c r="E247" s="208"/>
      <c r="F247" s="208"/>
      <c r="G247" s="208"/>
      <c r="H247" s="208"/>
      <c r="I247" s="208"/>
      <c r="J247" s="208"/>
      <c r="K247" s="208"/>
    </row>
    <row r="248" s="60" customFormat="1">
      <c r="A248" s="234"/>
      <c r="B248" s="320" t="s">
        <v>189</v>
      </c>
      <c r="C248" s="127"/>
      <c r="D248" s="127"/>
      <c r="E248" s="127"/>
      <c r="F248" s="127"/>
      <c r="G248" s="127"/>
      <c r="H248" s="127"/>
      <c r="I248" s="127"/>
      <c r="J248" s="127"/>
      <c r="K248" s="127"/>
      <c r="M248" s="340"/>
      <c r="N248" s="340"/>
      <c r="O248" s="340"/>
    </row>
    <row r="249" ht="17" s="60" customFormat="1">
      <c r="B249" s="74" t="s">
        <v>190</v>
      </c>
      <c r="C249" s="82"/>
      <c r="D249" s="82"/>
      <c r="E249" s="82"/>
      <c r="F249" s="82"/>
      <c r="G249" s="82"/>
      <c r="H249" s="82"/>
      <c r="I249" s="82"/>
      <c r="J249" s="82"/>
      <c r="K249" s="82"/>
      <c r="M249" s="340"/>
      <c r="N249" s="340"/>
      <c r="O249" s="340"/>
    </row>
    <row r="250" ht="16" s="60" customFormat="1"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M250" s="340"/>
      <c r="N250" s="340"/>
      <c r="O250" s="340"/>
    </row>
    <row r="251" ht="16" s="60" customFormat="1">
      <c r="B251" s="77">
        <f>B224</f>
        <v>0</v>
      </c>
      <c r="C251" s="307">
        <v>2010</v>
      </c>
      <c r="D251" s="307">
        <v>2015</v>
      </c>
      <c r="E251" s="307">
        <v>2020</v>
      </c>
      <c r="F251" s="307">
        <v>2025</v>
      </c>
      <c r="G251" s="307">
        <v>2030</v>
      </c>
      <c r="H251" s="307">
        <v>2035</v>
      </c>
      <c r="I251" s="307">
        <v>2040</v>
      </c>
      <c r="J251" s="307">
        <v>2045</v>
      </c>
      <c r="K251" s="307">
        <v>2050</v>
      </c>
      <c r="M251" s="340"/>
      <c r="N251" s="340"/>
      <c r="O251" s="340"/>
    </row>
    <row r="252" ht="17" s="60" customFormat="1">
      <c r="B252" s="81" t="s">
        <v>191</v>
      </c>
      <c r="C252" s="90">
        <f ref="C252:K252" t="shared" si="39">C245/1000</f>
        <v>3.460078297612402</v>
      </c>
      <c r="D252" s="90">
        <f t="shared" si="39"/>
        <v>3.2540065494647581</v>
      </c>
      <c r="E252" s="90">
        <f t="shared" si="39"/>
        <v>2.9398946622182311</v>
      </c>
      <c r="F252" s="90">
        <f t="shared" si="39"/>
        <v>2.721060465436167</v>
      </c>
      <c r="G252" s="90">
        <f t="shared" si="39"/>
        <v>2.5416813843060186</v>
      </c>
      <c r="H252" s="90">
        <f t="shared" si="39"/>
        <v>2.3345171535208449</v>
      </c>
      <c r="I252" s="90">
        <f t="shared" si="39"/>
        <v>2.1355951640810003</v>
      </c>
      <c r="J252" s="90">
        <f t="shared" si="39"/>
        <v>1.9151004517794308</v>
      </c>
      <c r="K252" s="90">
        <f t="shared" si="39"/>
        <v>1.5859426459842294</v>
      </c>
      <c r="M252" s="340"/>
      <c r="N252" s="340"/>
      <c r="O252" s="340"/>
    </row>
    <row r="253" ht="17" s="60" customFormat="1">
      <c r="B253" s="91" t="s">
        <v>192</v>
      </c>
      <c r="C253" s="92">
        <f>C285</f>
        <v>22.74941956550791</v>
      </c>
      <c r="D253" s="92">
        <f ref="D253:J253" t="shared" si="40">D285</f>
        <v>25.920501108739529</v>
      </c>
      <c r="E253" s="92">
        <f t="shared" si="40"/>
        <v>26.389219845492434</v>
      </c>
      <c r="F253" s="92">
        <f t="shared" si="40"/>
        <v>26.850948885080481</v>
      </c>
      <c r="G253" s="92">
        <f t="shared" si="40"/>
        <v>29.392389228149415</v>
      </c>
      <c r="H253" s="92">
        <f t="shared" si="40"/>
        <v>25.784003813268988</v>
      </c>
      <c r="I253" s="92">
        <f t="shared" si="40"/>
        <v>24.751281385460967</v>
      </c>
      <c r="J253" s="92">
        <f t="shared" si="40"/>
        <v>20.610824810040025</v>
      </c>
      <c r="K253" s="92">
        <f>K285</f>
        <v>18.558487421621614</v>
      </c>
      <c r="M253" s="338"/>
      <c r="N253" s="340"/>
      <c r="O253" s="340"/>
    </row>
    <row r="254" ht="17" s="60" customFormat="1">
      <c r="B254" s="81" t="s">
        <v>193</v>
      </c>
      <c r="C254" s="90">
        <f>C253*0.025</f>
        <v>0.56873548913769778</v>
      </c>
      <c r="D254" s="90">
        <f ref="D254:J254" t="shared" si="41">D253*0.025</f>
        <v>0.64801252771848827</v>
      </c>
      <c r="E254" s="90">
        <f t="shared" si="41"/>
        <v>0.65973049613731094</v>
      </c>
      <c r="F254" s="90">
        <f t="shared" si="41"/>
        <v>0.67127372212701208</v>
      </c>
      <c r="G254" s="90">
        <f t="shared" si="41"/>
        <v>0.73480973070373545</v>
      </c>
      <c r="H254" s="90">
        <f t="shared" si="41"/>
        <v>0.6446000953317248</v>
      </c>
      <c r="I254" s="90">
        <f t="shared" si="41"/>
        <v>0.61878203463652426</v>
      </c>
      <c r="J254" s="90">
        <f t="shared" si="41"/>
        <v>0.51527062025100068</v>
      </c>
      <c r="K254" s="90">
        <f>K253*0.025</f>
        <v>0.46396218554054036</v>
      </c>
      <c r="M254" s="338"/>
      <c r="N254" s="340"/>
      <c r="O254" s="340"/>
    </row>
    <row r="255" ht="17" s="60" customFormat="1">
      <c r="B255" s="91" t="s">
        <v>194</v>
      </c>
      <c r="C255" s="92">
        <f>C274</f>
        <v>1.2563471643695967</v>
      </c>
      <c r="D255" s="92">
        <f ref="D255:J255" t="shared" si="42">D274</f>
        <v>0.98500518216014443</v>
      </c>
      <c r="E255" s="92">
        <f t="shared" si="42"/>
        <v>0.98759143773782654</v>
      </c>
      <c r="F255" s="92">
        <f t="shared" si="42"/>
        <v>0.9818802250320372</v>
      </c>
      <c r="G255" s="92">
        <f t="shared" si="42"/>
        <v>0.97750100655918015</v>
      </c>
      <c r="H255" s="92">
        <f t="shared" si="42"/>
        <v>0.97496855288464879</v>
      </c>
      <c r="I255" s="92">
        <f t="shared" si="42"/>
        <v>0.97118679618160264</v>
      </c>
      <c r="J255" s="92">
        <f t="shared" si="42"/>
        <v>0.96743374240390834</v>
      </c>
      <c r="K255" s="92">
        <f>K274</f>
        <v>0.986832333900573</v>
      </c>
      <c r="M255" s="338"/>
      <c r="N255" s="340"/>
      <c r="O255" s="340"/>
    </row>
    <row r="256" ht="18" s="60" customFormat="1">
      <c r="B256" s="93" t="s">
        <v>195</v>
      </c>
      <c r="C256" s="94">
        <f>C255*0.298</f>
        <v>0.37439145498213983</v>
      </c>
      <c r="D256" s="94">
        <f ref="D256:J256" t="shared" si="43">D255*0.298</f>
        <v>0.293531544283723</v>
      </c>
      <c r="E256" s="94">
        <f t="shared" si="43"/>
        <v>0.29430224844587227</v>
      </c>
      <c r="F256" s="94">
        <f t="shared" si="43"/>
        <v>0.29260030705954709</v>
      </c>
      <c r="G256" s="94">
        <f t="shared" si="43"/>
        <v>0.29129529995463566</v>
      </c>
      <c r="H256" s="94">
        <f t="shared" si="43"/>
        <v>0.29054062875962533</v>
      </c>
      <c r="I256" s="94">
        <f t="shared" si="43"/>
        <v>0.28941366526211759</v>
      </c>
      <c r="J256" s="94">
        <f t="shared" si="43"/>
        <v>0.28829525523636468</v>
      </c>
      <c r="K256" s="94">
        <f>K255*0.298</f>
        <v>0.29407603550237077</v>
      </c>
      <c r="M256" s="338"/>
      <c r="N256" s="340"/>
      <c r="O256" s="340"/>
    </row>
    <row r="257" ht="19" s="60" customFormat="1">
      <c r="B257" s="95" t="s">
        <v>196</v>
      </c>
      <c r="C257" s="96">
        <f>C353</f>
        <v>4.4032052417322385</v>
      </c>
      <c r="D257" s="96">
        <f ref="D257:J257" t="shared" si="44">D353</f>
        <v>4.1955506214669676</v>
      </c>
      <c r="E257" s="96">
        <f t="shared" si="44"/>
        <v>3.8939274068014145</v>
      </c>
      <c r="F257" s="96">
        <f t="shared" si="44"/>
        <v>3.684934494622726</v>
      </c>
      <c r="G257" s="96">
        <f t="shared" si="44"/>
        <v>3.5677864149643912</v>
      </c>
      <c r="H257" s="96">
        <f t="shared" si="44"/>
        <v>3.2696578776121941</v>
      </c>
      <c r="I257" s="96">
        <f t="shared" si="44"/>
        <v>3.0437908639796429</v>
      </c>
      <c r="J257" s="96">
        <f t="shared" si="44"/>
        <v>2.7186663272667961</v>
      </c>
      <c r="K257" s="96">
        <f>K353</f>
        <v>2.3439808670271414</v>
      </c>
      <c r="M257" s="338"/>
      <c r="N257" s="340"/>
      <c r="O257" s="340"/>
    </row>
    <row r="258" s="60" customFormat="1">
      <c r="B258" s="97"/>
      <c r="C258" s="98"/>
      <c r="D258" s="98"/>
      <c r="E258" s="98"/>
      <c r="F258" s="98"/>
      <c r="G258" s="98"/>
      <c r="H258" s="98"/>
      <c r="I258" s="98"/>
      <c r="J258" s="98"/>
      <c r="K258" s="98"/>
      <c r="M258" s="340"/>
      <c r="N258" s="340"/>
      <c r="O258" s="340"/>
    </row>
    <row r="259">
      <c r="B259" s="60"/>
    </row>
    <row r="260">
      <c r="A260" s="324" t="s">
        <v>197</v>
      </c>
      <c r="B260" s="319" t="s">
        <v>198</v>
      </c>
    </row>
    <row r="261" ht="17">
      <c r="B261" s="74" t="s">
        <v>199</v>
      </c>
    </row>
    <row r="262" ht="16"/>
    <row r="263" ht="16">
      <c r="B263" s="77">
        <f>B251</f>
        <v>0</v>
      </c>
      <c r="C263" s="307">
        <v>2010</v>
      </c>
      <c r="D263" s="307">
        <v>2015</v>
      </c>
      <c r="E263" s="307">
        <v>2020</v>
      </c>
      <c r="F263" s="307">
        <v>2025</v>
      </c>
      <c r="G263" s="307">
        <v>2030</v>
      </c>
      <c r="H263" s="307">
        <v>2035</v>
      </c>
      <c r="I263" s="307">
        <v>2040</v>
      </c>
      <c r="J263" s="307">
        <v>2045</v>
      </c>
      <c r="K263" s="307">
        <v>2050</v>
      </c>
    </row>
    <row r="264">
      <c r="B264" s="78" t="s">
        <v>61</v>
      </c>
      <c r="C264" s="408">
        <f>(SUMIF(C_A03d!$B$5:$B$100,'Global Results'!$M264,C_A03d!C$5:C$100))/1000000</f>
        <v>0.87737079847091737</v>
      </c>
      <c r="D264" s="408">
        <f>(SUMIF(C_A03d!$B$5:$B$100,'Global Results'!$M264,C_A03d!D$5:D$100))/1000000</f>
        <v>0.87746257962502328</v>
      </c>
      <c r="E264" s="408">
        <f>(SUMIF(C_A03d!$B$5:$B$100,'Global Results'!$M264,C_A03d!E$5:E$100))/1000000</f>
        <v>0.877522962447949</v>
      </c>
      <c r="F264" s="408">
        <f>(SUMIF(C_A03d!$B$5:$B$100,'Global Results'!$M264,C_A03d!F$5:F$100))/1000000</f>
        <v>0.87755497733928345</v>
      </c>
      <c r="G264" s="408">
        <f>(SUMIF(C_A03d!$B$5:$B$100,'Global Results'!$M264,C_A03d!G$5:G$100))/1000000</f>
        <v>0.8775582340867315</v>
      </c>
      <c r="H264" s="408">
        <f>(SUMIF(C_A03d!$B$5:$B$100,'Global Results'!$M264,C_A03d!H$5:H$100))/1000000</f>
        <v>0.87757900474438266</v>
      </c>
      <c r="I264" s="408">
        <f>(SUMIF(C_A03d!$B$5:$B$100,'Global Results'!$M264,C_A03d!I$5:I$100))/1000000</f>
        <v>0.87760391404551086</v>
      </c>
      <c r="J264" s="408">
        <f>(SUMIF(C_A03d!$B$5:$B$100,'Global Results'!$M264,C_A03d!J$5:J$100))/1000000</f>
        <v>0.8776311386559057</v>
      </c>
      <c r="K264" s="408">
        <f>(SUMIF(C_A03d!$B$5:$B$100,'Global Results'!$M264,C_A03d!K$5:K$100))/1000000</f>
        <v>0.8776619062952824</v>
      </c>
      <c r="M264" s="338" t="s">
        <v>200</v>
      </c>
    </row>
    <row r="265">
      <c r="B265" s="79" t="s">
        <v>163</v>
      </c>
      <c r="C265" s="409">
        <f>(SUMIF(C_A03d!$B$5:$B$100,'Global Results'!$M265,C_A03d!C$5:C$100))/1000000</f>
        <v>0.0011041219245237421</v>
      </c>
      <c r="D265" s="409">
        <f>(SUMIF(C_A03d!$B$5:$B$100,'Global Results'!$M265,C_A03d!D$5:D$100))/1000000</f>
        <v>0.00065405467103717</v>
      </c>
      <c r="E265" s="409">
        <f>(SUMIF(C_A03d!$B$5:$B$100,'Global Results'!$M265,C_A03d!E$5:E$100))/1000000</f>
        <v>0.000312435337981332</v>
      </c>
      <c r="F265" s="409">
        <f>(SUMIF(C_A03d!$B$5:$B$100,'Global Results'!$M265,C_A03d!F$5:F$100))/1000000</f>
        <v>0.000294414318631507</v>
      </c>
      <c r="G265" s="409">
        <f>(SUMIF(C_A03d!$B$5:$B$100,'Global Results'!$M265,C_A03d!G$5:G$100))/1000000</f>
        <v>0.000274874099373229</v>
      </c>
      <c r="H265" s="409">
        <f>(SUMIF(C_A03d!$B$5:$B$100,'Global Results'!$M265,C_A03d!H$5:H$100))/1000000</f>
        <v>0.000315133407396803</v>
      </c>
      <c r="I265" s="409">
        <f>(SUMIF(C_A03d!$B$5:$B$100,'Global Results'!$M265,C_A03d!I$5:I$100))/1000000</f>
        <v>0.000316020018711592</v>
      </c>
      <c r="J265" s="409">
        <f>(SUMIF(C_A03d!$B$5:$B$100,'Global Results'!$M265,C_A03d!J$5:J$100))/1000000</f>
        <v>0.000358339378174623</v>
      </c>
      <c r="K265" s="409">
        <f>(SUMIF(C_A03d!$B$5:$B$100,'Global Results'!$M265,C_A03d!K$5:K$100))/1000000</f>
        <v>0.000436210650504562</v>
      </c>
      <c r="M265" s="338" t="s">
        <v>201</v>
      </c>
    </row>
    <row r="266">
      <c r="B266" s="78" t="s">
        <v>67</v>
      </c>
      <c r="C266" s="408">
        <f>(SUMIF(C_A03d!$B$5:$B$100,'Global Results'!$M266,C_A03d!C$5:C$100))/1000000</f>
        <v>0.020027461426722078</v>
      </c>
      <c r="D266" s="408">
        <f>(SUMIF(C_A03d!$B$5:$B$100,'Global Results'!$M266,C_A03d!D$5:D$100))/1000000</f>
        <v>0.017508014255462123</v>
      </c>
      <c r="E266" s="408">
        <f>(SUMIF(C_A03d!$B$5:$B$100,'Global Results'!$M266,C_A03d!E$5:E$100))/1000000</f>
        <v>0.016086394437880968</v>
      </c>
      <c r="F266" s="408">
        <f>(SUMIF(C_A03d!$B$5:$B$100,'Global Results'!$M266,C_A03d!F$5:F$100))/1000000</f>
        <v>0.0151700142050781</v>
      </c>
      <c r="G266" s="408">
        <f>(SUMIF(C_A03d!$B$5:$B$100,'Global Results'!$M266,C_A03d!G$5:G$100))/1000000</f>
        <v>0.013843242804552127</v>
      </c>
      <c r="H266" s="408">
        <f>(SUMIF(C_A03d!$B$5:$B$100,'Global Results'!$M266,C_A03d!H$5:H$100))/1000000</f>
        <v>0.012676491660307631</v>
      </c>
      <c r="I266" s="408">
        <f>(SUMIF(C_A03d!$B$5:$B$100,'Global Results'!$M266,C_A03d!I$5:I$100))/1000000</f>
        <v>0.011637100875841456</v>
      </c>
      <c r="J266" s="408">
        <f>(SUMIF(C_A03d!$B$5:$B$100,'Global Results'!$M266,C_A03d!J$5:J$100))/1000000</f>
        <v>0.010160010827512772</v>
      </c>
      <c r="K266" s="408">
        <f>(SUMIF(C_A03d!$B$5:$B$100,'Global Results'!$M266,C_A03d!K$5:K$100))/1000000</f>
        <v>0.00807726817998251</v>
      </c>
      <c r="M266" s="338" t="s">
        <v>202</v>
      </c>
    </row>
    <row r="267">
      <c r="B267" s="79" t="s">
        <v>65</v>
      </c>
      <c r="C267" s="409">
        <f>(SUMIF(C_A03d!$B$5:$B$100,'Global Results'!$M267,C_A03d!C$5:C$100))/1000000</f>
        <v>0.2730200101451013</v>
      </c>
      <c r="D267" s="409">
        <f>(SUMIF(C_A03d!$B$5:$B$100,'Global Results'!$M267,C_A03d!D$5:D$100))/1000000</f>
        <v>0.0056600502338671485</v>
      </c>
      <c r="E267" s="409">
        <f>(SUMIF(C_A03d!$B$5:$B$100,'Global Results'!$M267,C_A03d!E$5:E$100))/1000000</f>
        <v>0.011888030664091815</v>
      </c>
      <c r="F267" s="409">
        <f>(SUMIF(C_A03d!$B$5:$B$100,'Global Results'!$M267,C_A03d!F$5:F$100))/1000000</f>
        <v>0.007770814689671177</v>
      </c>
      <c r="G267" s="409">
        <f>(SUMIF(C_A03d!$B$5:$B$100,'Global Results'!$M267,C_A03d!G$5:G$100))/1000000</f>
        <v>0.00598434275850988</v>
      </c>
      <c r="H267" s="409">
        <f>(SUMIF(C_A03d!$B$5:$B$100,'Global Results'!$M267,C_A03d!H$5:H$100))/1000000</f>
        <v>0.0082772422611963881</v>
      </c>
      <c r="I267" s="409">
        <f>(SUMIF(C_A03d!$B$5:$B$100,'Global Results'!$M267,C_A03d!I$5:I$100))/1000000</f>
        <v>0.0078472176834726536</v>
      </c>
      <c r="J267" s="409">
        <f>(SUMIF(C_A03d!$B$5:$B$100,'Global Results'!$M267,C_A03d!J$5:J$100))/1000000</f>
        <v>0.010162769914379009</v>
      </c>
      <c r="K267" s="409">
        <f>(SUMIF(C_A03d!$B$5:$B$100,'Global Results'!$M267,C_A03d!K$5:K$100))/1000000</f>
        <v>0.033097688132285578</v>
      </c>
      <c r="M267" s="338" t="s">
        <v>203</v>
      </c>
    </row>
    <row r="268">
      <c r="B268" s="78" t="s">
        <v>69</v>
      </c>
      <c r="C268" s="408">
        <f>(SUMIF(C_A03d!$B$5:$B$100,'Global Results'!$M268,C_A03d!C$5:C$100))/1000000</f>
        <v>0.0083595274157628012</v>
      </c>
      <c r="D268" s="408">
        <f>(SUMIF(C_A03d!$B$5:$B$100,'Global Results'!$M268,C_A03d!D$5:D$100))/1000000</f>
        <v>0.011669547051731647</v>
      </c>
      <c r="E268" s="408">
        <f>(SUMIF(C_A03d!$B$5:$B$100,'Global Results'!$M268,C_A03d!E$5:E$100))/1000000</f>
        <v>0.01183856846003385</v>
      </c>
      <c r="F268" s="408">
        <f>(SUMIF(C_A03d!$B$5:$B$100,'Global Results'!$M268,C_A03d!F$5:F$100))/1000000</f>
        <v>0.013611303905455029</v>
      </c>
      <c r="G268" s="408">
        <f>(SUMIF(C_A03d!$B$5:$B$100,'Global Results'!$M268,C_A03d!G$5:G$100))/1000000</f>
        <v>0.014374461308450999</v>
      </c>
      <c r="H268" s="408">
        <f>(SUMIF(C_A03d!$B$5:$B$100,'Global Results'!$M268,C_A03d!H$5:H$100))/1000000</f>
        <v>0.012393659306951535</v>
      </c>
      <c r="I268" s="408">
        <f>(SUMIF(C_A03d!$B$5:$B$100,'Global Results'!$M268,C_A03d!I$5:I$100))/1000000</f>
        <v>0.01040011396226621</v>
      </c>
      <c r="J268" s="408">
        <f>(SUMIF(C_A03d!$B$5:$B$100,'Global Results'!$M268,C_A03d!J$5:J$100))/1000000</f>
        <v>0.0080080032148956</v>
      </c>
      <c r="K268" s="408">
        <f>(SUMIF(C_A03d!$B$5:$B$100,'Global Results'!$M268,C_A03d!K$5:K$100))/1000000</f>
        <v>0.00760344024954176</v>
      </c>
      <c r="M268" s="338" t="s">
        <v>204</v>
      </c>
    </row>
    <row r="269">
      <c r="B269" s="85" t="s">
        <v>71</v>
      </c>
      <c r="C269" s="410">
        <f>(SUMIF(C_A03d!$B$5:$B$100,'Global Results'!$M269,C_A03d!C$5:C$100))/1000000</f>
        <v>0.075695372258428179</v>
      </c>
      <c r="D269" s="410">
        <f>(SUMIF(C_A03d!$B$5:$B$100,'Global Results'!$M269,C_A03d!D$5:D$100))/1000000</f>
        <v>0.070553082956306953</v>
      </c>
      <c r="E269" s="410">
        <f>(SUMIF(C_A03d!$B$5:$B$100,'Global Results'!$M269,C_A03d!E$5:E$100))/1000000</f>
        <v>0.06862037232717319</v>
      </c>
      <c r="F269" s="410">
        <f>(SUMIF(C_A03d!$B$5:$B$100,'Global Results'!$M269,C_A03d!F$5:F$100))/1000000</f>
        <v>0.065999281660348644</v>
      </c>
      <c r="G269" s="410">
        <f>(SUMIF(C_A03d!$B$5:$B$100,'Global Results'!$M269,C_A03d!G$5:G$100))/1000000</f>
        <v>0.064005648461252049</v>
      </c>
      <c r="H269" s="410">
        <f>(SUMIF(C_A03d!$B$5:$B$100,'Global Results'!$M269,C_A03d!H$5:H$100))/1000000</f>
        <v>0.062387001118430943</v>
      </c>
      <c r="I269" s="410">
        <f>(SUMIF(C_A03d!$B$5:$B$100,'Global Results'!$M269,C_A03d!I$5:I$100))/1000000</f>
        <v>0.062148282487657205</v>
      </c>
      <c r="J269" s="410">
        <f>(SUMIF(C_A03d!$B$5:$B$100,'Global Results'!$M269,C_A03d!J$5:J$100))/1000000</f>
        <v>0.059990242686234263</v>
      </c>
      <c r="K269" s="410">
        <f>(SUMIF(C_A03d!$B$5:$B$100,'Global Results'!$M269,C_A03d!K$5:K$100))/1000000</f>
        <v>0.058919819356364145</v>
      </c>
      <c r="M269" s="338" t="s">
        <v>205</v>
      </c>
    </row>
    <row r="270">
      <c r="B270" s="83" t="s">
        <v>72</v>
      </c>
      <c r="C270" s="411">
        <f>C269-C271-C272</f>
        <v>0.0564177007112082</v>
      </c>
      <c r="D270" s="411">
        <f ref="D270:J270" t="shared" si="45">D269-D271-D272</f>
        <v>0.051657198700933785</v>
      </c>
      <c r="E270" s="411">
        <f t="shared" si="45"/>
        <v>0.049657637944167277</v>
      </c>
      <c r="F270" s="411">
        <f t="shared" si="45"/>
        <v>0.047156602812674496</v>
      </c>
      <c r="G270" s="411">
        <f t="shared" si="45"/>
        <v>0.04518937172875475</v>
      </c>
      <c r="H270" s="411">
        <f t="shared" si="45"/>
        <v>0.043922331256278188</v>
      </c>
      <c r="I270" s="411">
        <f t="shared" si="45"/>
        <v>0.043881767442690268</v>
      </c>
      <c r="J270" s="411">
        <f t="shared" si="45"/>
        <v>0.042046270192539217</v>
      </c>
      <c r="K270" s="411">
        <f>K269-K271-K272</f>
        <v>0.041296493952610008</v>
      </c>
    </row>
    <row r="271">
      <c r="A271" s="324" t="s">
        <v>206</v>
      </c>
      <c r="B271" s="80" t="s">
        <v>74</v>
      </c>
      <c r="C271" s="410">
        <f>(SUMIF(C_A03e!$B$5:$B$100,'Global Results'!$M271,C_A03e!C$5:C$100))/1000000</f>
        <v>0.0069502935549365452</v>
      </c>
      <c r="D271" s="410">
        <f>(SUMIF(C_A03e!$B$5:$B$100,'Global Results'!$M271,C_A03e!D$5:D$100))/1000000</f>
        <v>0.006882574720730358</v>
      </c>
      <c r="E271" s="410">
        <f>(SUMIF(C_A03e!$B$5:$B$100,'Global Results'!$M271,C_A03e!E$5:E$100))/1000000</f>
        <v>0.0071553411601082912</v>
      </c>
      <c r="F271" s="410">
        <f>(SUMIF(C_A03e!$B$5:$B$100,'Global Results'!$M271,C_A03e!F$5:F$100))/1000000</f>
        <v>0.007149692041301209</v>
      </c>
      <c r="G271" s="410">
        <f>(SUMIF(C_A03e!$B$5:$B$100,'Global Results'!$M271,C_A03e!G$5:G$100))/1000000</f>
        <v>0.0072743467498233676</v>
      </c>
      <c r="H271" s="410">
        <f>(SUMIF(C_A03e!$B$5:$B$100,'Global Results'!$M271,C_A03e!H$5:H$100))/1000000</f>
        <v>0.007118259349939972</v>
      </c>
      <c r="I271" s="410">
        <f>(SUMIF(C_A03e!$B$5:$B$100,'Global Results'!$M271,C_A03e!I$5:I$100))/1000000</f>
        <v>0.0070713778375376679</v>
      </c>
      <c r="J271" s="410">
        <f>(SUMIF(C_A03e!$B$5:$B$100,'Global Results'!$M271,C_A03e!J$5:J$100))/1000000</f>
        <v>0.0069074985164671613</v>
      </c>
      <c r="K271" s="410">
        <f>(SUMIF(C_A03e!$B$5:$B$100,'Global Results'!$M271,C_A03e!K$5:K$100))/1000000</f>
        <v>0.0067630218551238486</v>
      </c>
      <c r="M271" s="341" t="s">
        <v>75</v>
      </c>
    </row>
    <row r="272">
      <c r="A272" s="324" t="s">
        <v>206</v>
      </c>
      <c r="B272" s="86" t="s">
        <v>76</v>
      </c>
      <c r="C272" s="412">
        <f>(SUMIF(C_A03e!$B$5:$B$100,'Global Results'!$M272,C_A03e!C$5:C$100))/1000000</f>
        <v>0.012327377992283428</v>
      </c>
      <c r="D272" s="412">
        <f>(SUMIF(C_A03e!$B$5:$B$100,'Global Results'!$M272,C_A03e!D$5:D$100))/1000000</f>
        <v>0.012013309534642812</v>
      </c>
      <c r="E272" s="412">
        <f>(SUMIF(C_A03e!$B$5:$B$100,'Global Results'!$M272,C_A03e!E$5:E$100))/1000000</f>
        <v>0.011807393222897627</v>
      </c>
      <c r="F272" s="412">
        <f>(SUMIF(C_A03e!$B$5:$B$100,'Global Results'!$M272,C_A03e!F$5:F$100))/1000000</f>
        <v>0.011692986806372938</v>
      </c>
      <c r="G272" s="412">
        <f>(SUMIF(C_A03e!$B$5:$B$100,'Global Results'!$M272,C_A03e!G$5:G$100))/1000000</f>
        <v>0.011541929982673926</v>
      </c>
      <c r="H272" s="412">
        <f>(SUMIF(C_A03e!$B$5:$B$100,'Global Results'!$M272,C_A03e!H$5:H$100))/1000000</f>
        <v>0.011346410512212784</v>
      </c>
      <c r="I272" s="412">
        <f>(SUMIF(C_A03e!$B$5:$B$100,'Global Results'!$M272,C_A03e!I$5:I$100))/1000000</f>
        <v>0.011195137207429269</v>
      </c>
      <c r="J272" s="412">
        <f>(SUMIF(C_A03e!$B$5:$B$100,'Global Results'!$M272,C_A03e!J$5:J$100))/1000000</f>
        <v>0.01103647397722789</v>
      </c>
      <c r="K272" s="412">
        <f>(SUMIF(C_A03e!$B$5:$B$100,'Global Results'!$M272,C_A03e!K$5:K$100))/1000000</f>
        <v>0.01086030354863029</v>
      </c>
      <c r="M272" s="341" t="s">
        <v>77</v>
      </c>
    </row>
    <row r="273" ht="16">
      <c r="B273" s="87" t="s">
        <v>78</v>
      </c>
      <c r="C273" s="413">
        <f>(SUMIF(C_A03d!$B$5:$B$100,'Global Results'!$M273,C_A03d!C$5:C$100))/1000000</f>
        <v>0.000769872728141438</v>
      </c>
      <c r="D273" s="413">
        <f>(SUMIF(C_A03d!$B$5:$B$100,'Global Results'!$M273,C_A03d!D$5:D$100))/1000000</f>
        <v>0.001497853366715965</v>
      </c>
      <c r="E273" s="413">
        <f>(SUMIF(C_A03d!$B$5:$B$100,'Global Results'!$M273,C_A03d!E$5:E$100))/1000000</f>
        <v>0.001322674062716426</v>
      </c>
      <c r="F273" s="413">
        <f>(SUMIF(C_A03d!$B$5:$B$100,'Global Results'!$M273,C_A03d!F$5:F$100))/1000000</f>
        <v>0.001479418913569071</v>
      </c>
      <c r="G273" s="413">
        <f>(SUMIF(C_A03d!$B$5:$B$100,'Global Results'!$M273,C_A03d!G$5:G$100))/1000000</f>
        <v>0.0014602030403103549</v>
      </c>
      <c r="H273" s="413">
        <f>(SUMIF(C_A03d!$B$5:$B$100,'Global Results'!$M273,C_A03d!H$5:H$100))/1000000</f>
        <v>0.0013400203859828851</v>
      </c>
      <c r="I273" s="413">
        <f>(SUMIF(C_A03d!$B$5:$B$100,'Global Results'!$M273,C_A03d!I$5:I$100))/1000000</f>
        <v>0.0012341471081425042</v>
      </c>
      <c r="J273" s="413">
        <f>(SUMIF(C_A03d!$B$5:$B$100,'Global Results'!$M273,C_A03d!J$5:J$100))/1000000</f>
        <v>0.0011232377268065241</v>
      </c>
      <c r="K273" s="413">
        <f>(SUMIF(C_A03d!$B$5:$B$100,'Global Results'!$M273,C_A03d!K$5:K$100))/1000000</f>
        <v>0.0010360010366120759</v>
      </c>
      <c r="M273" s="338" t="s">
        <v>207</v>
      </c>
    </row>
    <row r="274" ht="17">
      <c r="B274" s="88" t="s">
        <v>55</v>
      </c>
      <c r="C274" s="414">
        <f>SUM(C264:C273)-C272-C271-C270</f>
        <v>1.2563471643695967</v>
      </c>
      <c r="D274" s="414">
        <f ref="D274:J274" t="shared" si="46">SUM(D264:D273)-D272-D271-D270</f>
        <v>0.98500518216014443</v>
      </c>
      <c r="E274" s="414">
        <f t="shared" si="46"/>
        <v>0.98759143773782654</v>
      </c>
      <c r="F274" s="414">
        <f t="shared" si="46"/>
        <v>0.9818802250320372</v>
      </c>
      <c r="G274" s="414">
        <f t="shared" si="46"/>
        <v>0.97750100655918015</v>
      </c>
      <c r="H274" s="414">
        <f t="shared" si="46"/>
        <v>0.97496855288464879</v>
      </c>
      <c r="I274" s="414">
        <f t="shared" si="46"/>
        <v>0.97118679618160264</v>
      </c>
      <c r="J274" s="414">
        <f t="shared" si="46"/>
        <v>0.96743374240390834</v>
      </c>
      <c r="K274" s="414">
        <f>SUM(K264:K273)-K272-K271-K270</f>
        <v>0.986832333900573</v>
      </c>
    </row>
    <row r="275">
      <c r="A275" s="324" t="s">
        <v>208</v>
      </c>
      <c r="B275" s="78" t="s">
        <v>61</v>
      </c>
      <c r="C275" s="415">
        <f>((SUMIF(C_A03f!$B$5:$B$100,'Global Results'!$M275,C_A03f!C$5:C$100))/1000)/1000</f>
        <v>9.1579522218572968</v>
      </c>
      <c r="D275" s="415">
        <f>((SUMIF(C_A03f!$B$5:$B$100,'Global Results'!$M275,C_A03f!D$5:D$100))/1000)/1000</f>
        <v>8.7898872535175236</v>
      </c>
      <c r="E275" s="415">
        <f>((SUMIF(C_A03f!$B$5:$B$100,'Global Results'!$M275,C_A03f!E$5:E$100))/1000)/1000</f>
        <v>8.8089775706969462</v>
      </c>
      <c r="F275" s="415">
        <f>((SUMIF(C_A03f!$B$5:$B$100,'Global Results'!$M275,C_A03f!F$5:F$100))/1000)/1000</f>
        <v>8.8826784907860947</v>
      </c>
      <c r="G275" s="415">
        <f>((SUMIF(C_A03f!$B$5:$B$100,'Global Results'!$M275,C_A03f!G$5:G$100))/1000)/1000</f>
        <v>8.8388579981201012</v>
      </c>
      <c r="H275" s="415">
        <f>((SUMIF(C_A03f!$B$5:$B$100,'Global Results'!$M275,C_A03f!H$5:H$100))/1000)/1000</f>
        <v>8.8515333032090631</v>
      </c>
      <c r="I275" s="415">
        <f>((SUMIF(C_A03f!$B$5:$B$100,'Global Results'!$M275,C_A03f!I$5:I$100))/1000)/1000</f>
        <v>8.8571065792566355</v>
      </c>
      <c r="J275" s="415">
        <f>((SUMIF(C_A03f!$B$5:$B$100,'Global Results'!$M275,C_A03f!J$5:J$100))/1000)/1000</f>
        <v>8.880858461973828</v>
      </c>
      <c r="K275" s="415">
        <f>((SUMIF(C_A03f!$B$5:$B$100,'Global Results'!$M275,C_A03f!K$5:K$100))/1000)/1000</f>
        <v>8.9292926486624715</v>
      </c>
      <c r="M275" s="338" t="s">
        <v>209</v>
      </c>
    </row>
    <row r="276">
      <c r="B276" s="79" t="s">
        <v>163</v>
      </c>
      <c r="C276" s="416">
        <f>((SUMIF(C_A03f!$B$5:$B$100,'Global Results'!$M276,C_A03f!C$5:C$100))/1000)/1000</f>
        <v>0.041399984474261055</v>
      </c>
      <c r="D276" s="416">
        <f>((SUMIF(C_A03f!$B$5:$B$100,'Global Results'!$M276,C_A03f!D$5:D$100))/1000)/1000</f>
        <v>0.026570236083963823</v>
      </c>
      <c r="E276" s="416">
        <f>((SUMIF(C_A03f!$B$5:$B$100,'Global Results'!$M276,C_A03f!E$5:E$100))/1000)/1000</f>
        <v>0.015465878758456059</v>
      </c>
      <c r="F276" s="416">
        <f>((SUMIF(C_A03f!$B$5:$B$100,'Global Results'!$M276,C_A03f!F$5:F$100))/1000)/1000</f>
        <v>0.015655853125232676</v>
      </c>
      <c r="G276" s="416">
        <f>((SUMIF(C_A03f!$B$5:$B$100,'Global Results'!$M276,C_A03f!G$5:G$100))/1000)/1000</f>
        <v>0.014509156627975327</v>
      </c>
      <c r="H276" s="416">
        <f>((SUMIF(C_A03f!$B$5:$B$100,'Global Results'!$M276,C_A03f!H$5:H$100))/1000)/1000</f>
        <v>0.01750205632745316</v>
      </c>
      <c r="I276" s="416">
        <f>((SUMIF(C_A03f!$B$5:$B$100,'Global Results'!$M276,C_A03f!I$5:I$100))/1000)/1000</f>
        <v>0.018017068835776927</v>
      </c>
      <c r="J276" s="416">
        <f>((SUMIF(C_A03f!$B$5:$B$100,'Global Results'!$M276,C_A03f!J$5:J$100))/1000)/1000</f>
        <v>0.020160076827235529</v>
      </c>
      <c r="K276" s="416">
        <f>((SUMIF(C_A03f!$B$5:$B$100,'Global Results'!$M276,C_A03f!K$5:K$100))/1000)/1000</f>
        <v>0.02396318000975569</v>
      </c>
      <c r="M276" s="338" t="s">
        <v>210</v>
      </c>
    </row>
    <row r="277">
      <c r="B277" s="78" t="s">
        <v>67</v>
      </c>
      <c r="C277" s="415">
        <f>((SUMIF(C_A03f!$B$5:$B$100,'Global Results'!$M277,C_A03f!C$5:C$100))/1000)/1000</f>
        <v>0.011132545418984905</v>
      </c>
      <c r="D277" s="415">
        <f>((SUMIF(C_A03f!$B$5:$B$100,'Global Results'!$M277,C_A03f!D$5:D$100))/1000)/1000</f>
        <v>0.010317843691929148</v>
      </c>
      <c r="E277" s="415">
        <f>((SUMIF(C_A03f!$B$5:$B$100,'Global Results'!$M277,C_A03f!E$5:E$100))/1000)/1000</f>
        <v>0.0079217536936605926</v>
      </c>
      <c r="F277" s="415">
        <f>((SUMIF(C_A03f!$B$5:$B$100,'Global Results'!$M277,C_A03f!F$5:F$100))/1000)/1000</f>
        <v>0.0075774627628518512</v>
      </c>
      <c r="G277" s="415">
        <f>((SUMIF(C_A03f!$B$5:$B$100,'Global Results'!$M277,C_A03f!G$5:G$100))/1000)/1000</f>
        <v>0.0072545571357579631</v>
      </c>
      <c r="H277" s="415">
        <f>((SUMIF(C_A03f!$B$5:$B$100,'Global Results'!$M277,C_A03f!H$5:H$100))/1000)/1000</f>
        <v>0.0065086913351601544</v>
      </c>
      <c r="I277" s="415">
        <f>((SUMIF(C_A03f!$B$5:$B$100,'Global Results'!$M277,C_A03f!I$5:I$100))/1000)/1000</f>
        <v>0.0063250564035495591</v>
      </c>
      <c r="J277" s="415">
        <f>((SUMIF(C_A03f!$B$5:$B$100,'Global Results'!$M277,C_A03f!J$5:J$100))/1000)/1000</f>
        <v>0.0055444819497860228</v>
      </c>
      <c r="K277" s="415">
        <f>((SUMIF(C_A03f!$B$5:$B$100,'Global Results'!$M277,C_A03f!K$5:K$100))/1000)/1000</f>
        <v>0.00414293091453054</v>
      </c>
      <c r="M277" s="338" t="s">
        <v>211</v>
      </c>
    </row>
    <row r="278">
      <c r="B278" s="79" t="s">
        <v>65</v>
      </c>
      <c r="C278" s="416">
        <f>((SUMIF(C_A03f!$B$5:$B$100,'Global Results'!$M278,C_A03f!C$5:C$100))/1000)/1000</f>
        <v>0.34089744145387529</v>
      </c>
      <c r="D278" s="416">
        <f>((SUMIF(C_A03f!$B$5:$B$100,'Global Results'!$M278,C_A03f!D$5:D$100))/1000)/1000</f>
        <v>0.034477890839867291</v>
      </c>
      <c r="E278" s="416">
        <f>((SUMIF(C_A03f!$B$5:$B$100,'Global Results'!$M278,C_A03f!E$5:E$100))/1000)/1000</f>
        <v>0.21413845750979779</v>
      </c>
      <c r="F278" s="416">
        <f>((SUMIF(C_A03f!$B$5:$B$100,'Global Results'!$M278,C_A03f!F$5:F$100))/1000)/1000</f>
        <v>0.32752212571164169</v>
      </c>
      <c r="G278" s="416">
        <f>((SUMIF(C_A03f!$B$5:$B$100,'Global Results'!$M278,C_A03f!G$5:G$100))/1000)/1000</f>
        <v>0.300205826433508</v>
      </c>
      <c r="H278" s="416">
        <f>((SUMIF(C_A03f!$B$5:$B$100,'Global Results'!$M278,C_A03f!H$5:H$100))/1000)/1000</f>
        <v>0.49870444776907552</v>
      </c>
      <c r="I278" s="416">
        <f>((SUMIF(C_A03f!$B$5:$B$100,'Global Results'!$M278,C_A03f!I$5:I$100))/1000)/1000</f>
        <v>0.47204880738516969</v>
      </c>
      <c r="J278" s="416">
        <f>((SUMIF(C_A03f!$B$5:$B$100,'Global Results'!$M278,C_A03f!J$5:J$100))/1000)/1000</f>
        <v>0.65561434367411187</v>
      </c>
      <c r="K278" s="416">
        <f>((SUMIF(C_A03f!$B$5:$B$100,'Global Results'!$M278,C_A03f!K$5:K$100))/1000)/1000</f>
        <v>0.70901870010491441</v>
      </c>
      <c r="M278" s="338" t="s">
        <v>212</v>
      </c>
    </row>
    <row r="279">
      <c r="B279" s="78" t="s">
        <v>69</v>
      </c>
      <c r="C279" s="415">
        <f>((SUMIF(C_A03f!$B$5:$B$100,'Global Results'!$M279,C_A03f!C$5:C$100))/1000)/1000</f>
        <v>1.2081186449802463</v>
      </c>
      <c r="D279" s="415">
        <f>((SUMIF(C_A03f!$B$5:$B$100,'Global Results'!$M279,C_A03f!D$5:D$100))/1000)/1000</f>
        <v>1.5230745581605756</v>
      </c>
      <c r="E279" s="415">
        <f>((SUMIF(C_A03f!$B$5:$B$100,'Global Results'!$M279,C_A03f!E$5:E$100))/1000)/1000</f>
        <v>1.5500385831443879</v>
      </c>
      <c r="F279" s="415">
        <f>((SUMIF(C_A03f!$B$5:$B$100,'Global Results'!$M279,C_A03f!F$5:F$100))/1000)/1000</f>
        <v>1.6812884674524216</v>
      </c>
      <c r="G279" s="415">
        <f>((SUMIF(C_A03f!$B$5:$B$100,'Global Results'!$M279,C_A03f!G$5:G$100))/1000)/1000</f>
        <v>1.7352985708813711</v>
      </c>
      <c r="H279" s="415">
        <f>((SUMIF(C_A03f!$B$5:$B$100,'Global Results'!$M279,C_A03f!H$5:H$100))/1000)/1000</f>
        <v>1.5869406883622146</v>
      </c>
      <c r="I279" s="415">
        <f>((SUMIF(C_A03f!$B$5:$B$100,'Global Results'!$M279,C_A03f!I$5:I$100))/1000)/1000</f>
        <v>1.43805773998718</v>
      </c>
      <c r="J279" s="415">
        <f>((SUMIF(C_A03f!$B$5:$B$100,'Global Results'!$M279,C_A03f!J$5:J$100))/1000)/1000</f>
        <v>1.24004962026978</v>
      </c>
      <c r="K279" s="415">
        <f>((SUMIF(C_A03f!$B$5:$B$100,'Global Results'!$M279,C_A03f!K$5:K$100))/1000)/1000</f>
        <v>1.2107896812815859</v>
      </c>
      <c r="M279" s="338" t="s">
        <v>213</v>
      </c>
    </row>
    <row r="280">
      <c r="B280" s="85" t="s">
        <v>71</v>
      </c>
      <c r="C280" s="416">
        <f>((SUMIF(C_A03f!$B$5:$B$100,'Global Results'!$M280,C_A03f!C$5:C$100))/1000)/1000</f>
        <v>0.0518671377309239</v>
      </c>
      <c r="D280" s="416">
        <f>((SUMIF(C_A03f!$B$5:$B$100,'Global Results'!$M280,C_A03f!D$5:D$100))/1000)/1000</f>
        <v>0.048467975091963572</v>
      </c>
      <c r="E280" s="416">
        <f>((SUMIF(C_A03f!$B$5:$B$100,'Global Results'!$M280,C_A03f!E$5:E$100))/1000)/1000</f>
        <v>0.047477225087283935</v>
      </c>
      <c r="F280" s="416">
        <f>((SUMIF(C_A03f!$B$5:$B$100,'Global Results'!$M280,C_A03f!F$5:F$100))/1000)/1000</f>
        <v>0.04567886497429368</v>
      </c>
      <c r="G280" s="416">
        <f>((SUMIF(C_A03f!$B$5:$B$100,'Global Results'!$M280,C_A03f!G$5:G$100))/1000)/1000</f>
        <v>0.044375610732439272</v>
      </c>
      <c r="H280" s="416">
        <f>((SUMIF(C_A03f!$B$5:$B$100,'Global Results'!$M280,C_A03f!H$5:H$100))/1000)/1000</f>
        <v>0.042499493367501633</v>
      </c>
      <c r="I280" s="416">
        <f>((SUMIF(C_A03f!$B$5:$B$100,'Global Results'!$M280,C_A03f!I$5:I$100))/1000)/1000</f>
        <v>0.042211288289872258</v>
      </c>
      <c r="J280" s="416">
        <f>((SUMIF(C_A03f!$B$5:$B$100,'Global Results'!$M280,C_A03f!J$5:J$100))/1000)/1000</f>
        <v>0.0400581634006034</v>
      </c>
      <c r="K280" s="416">
        <f>((SUMIF(C_A03f!$B$5:$B$100,'Global Results'!$M280,C_A03f!K$5:K$100))/1000)/1000</f>
        <v>0.039689383324939355</v>
      </c>
      <c r="M280" s="338" t="s">
        <v>214</v>
      </c>
    </row>
    <row r="281">
      <c r="B281" s="83" t="s">
        <v>72</v>
      </c>
      <c r="C281" s="415">
        <f>C280-C282-C283</f>
        <v>0.038284320345989692</v>
      </c>
      <c r="D281" s="415">
        <f ref="D281:J281" t="shared" si="47">D280-D282-D283</f>
        <v>0.035177755572591771</v>
      </c>
      <c r="E281" s="415">
        <f t="shared" si="47"/>
        <v>0.03393769716107644</v>
      </c>
      <c r="F281" s="415">
        <f t="shared" si="47"/>
        <v>0.032323334074440158</v>
      </c>
      <c r="G281" s="415">
        <f t="shared" si="47"/>
        <v>0.031067857400105328</v>
      </c>
      <c r="H281" s="415">
        <f t="shared" si="47"/>
        <v>0.029536861189437567</v>
      </c>
      <c r="I281" s="415">
        <f t="shared" si="47"/>
        <v>0.029403655233136955</v>
      </c>
      <c r="J281" s="415">
        <f t="shared" si="47"/>
        <v>0.027602548278050566</v>
      </c>
      <c r="K281" s="415">
        <f>K280-K282-K283</f>
        <v>0.027534533707258155</v>
      </c>
    </row>
    <row r="282">
      <c r="A282" s="324" t="s">
        <v>215</v>
      </c>
      <c r="B282" s="80" t="s">
        <v>74</v>
      </c>
      <c r="C282" s="411">
        <f>(SUMIF(C_A03g!$B$5:$B$100,'Global Results'!$M282,C_A03g!C$5:C$100))/1000000</f>
        <v>0.0019042056795989929</v>
      </c>
      <c r="D282" s="411">
        <f>(SUMIF(C_A03g!$B$5:$B$100,'Global Results'!$M282,C_A03g!D$5:D$100))/1000000</f>
        <v>0.0018917927779944041</v>
      </c>
      <c r="E282" s="411">
        <f>(SUMIF(C_A03g!$B$5:$B$100,'Global Results'!$M282,C_A03g!E$5:E$100))/1000000</f>
        <v>0.0023242051938910488</v>
      </c>
      <c r="F282" s="411">
        <f>(SUMIF(C_A03g!$B$5:$B$100,'Global Results'!$M282,C_A03g!F$5:F$100))/1000000</f>
        <v>0.0022101727550556897</v>
      </c>
      <c r="G282" s="411">
        <f>(SUMIF(C_A03g!$B$5:$B$100,'Global Results'!$M282,C_A03g!G$5:G$100))/1000000</f>
        <v>0.0022683731950813072</v>
      </c>
      <c r="H282" s="411">
        <f>(SUMIF(C_A03g!$B$5:$B$100,'Global Results'!$M282,C_A03g!H$5:H$100))/1000000</f>
        <v>0.0020728562436693</v>
      </c>
      <c r="I282" s="411">
        <f>(SUMIF(C_A03g!$B$5:$B$100,'Global Results'!$M282,C_A03g!I$5:I$100))/1000000</f>
        <v>0.0020243286987794229</v>
      </c>
      <c r="J282" s="411">
        <f>(SUMIF(C_A03g!$B$5:$B$100,'Global Results'!$M282,C_A03g!J$5:J$100))/1000000</f>
        <v>0.0017863994100303</v>
      </c>
      <c r="K282" s="411">
        <f>(SUMIF(C_A03g!$B$5:$B$100,'Global Results'!$M282,C_A03g!K$5:K$100))/1000000</f>
        <v>0.001623912757642947</v>
      </c>
      <c r="M282" s="341" t="s">
        <v>75</v>
      </c>
    </row>
    <row r="283">
      <c r="A283" s="324" t="s">
        <v>215</v>
      </c>
      <c r="B283" s="86" t="s">
        <v>76</v>
      </c>
      <c r="C283" s="417">
        <f>(SUMIF(C_A03g!$B$5:$B$100,'Global Results'!$M283,C_A03g!C$5:C$100))/1000000</f>
        <v>0.011678611705335211</v>
      </c>
      <c r="D283" s="417">
        <f>(SUMIF(C_A03g!$B$5:$B$100,'Global Results'!$M283,C_A03g!D$5:D$100))/1000000</f>
        <v>0.0113984267413774</v>
      </c>
      <c r="E283" s="417">
        <f>(SUMIF(C_A03g!$B$5:$B$100,'Global Results'!$M283,C_A03g!E$5:E$100))/1000000</f>
        <v>0.011215322732316442</v>
      </c>
      <c r="F283" s="417">
        <f>(SUMIF(C_A03g!$B$5:$B$100,'Global Results'!$M283,C_A03g!F$5:F$100))/1000000</f>
        <v>0.011145358144797833</v>
      </c>
      <c r="G283" s="417">
        <f>(SUMIF(C_A03g!$B$5:$B$100,'Global Results'!$M283,C_A03g!G$5:G$100))/1000000</f>
        <v>0.011039380137252634</v>
      </c>
      <c r="H283" s="417">
        <f>(SUMIF(C_A03g!$B$5:$B$100,'Global Results'!$M283,C_A03g!H$5:H$100))/1000000</f>
        <v>0.010889775934394766</v>
      </c>
      <c r="I283" s="417">
        <f>(SUMIF(C_A03g!$B$5:$B$100,'Global Results'!$M283,C_A03g!I$5:I$100))/1000000</f>
        <v>0.010783304357955882</v>
      </c>
      <c r="J283" s="417">
        <f>(SUMIF(C_A03g!$B$5:$B$100,'Global Results'!$M283,C_A03g!J$5:J$100))/1000000</f>
        <v>0.010669215712522528</v>
      </c>
      <c r="K283" s="417">
        <f>(SUMIF(C_A03g!$B$5:$B$100,'Global Results'!$M283,C_A03g!K$5:K$100))/1000000</f>
        <v>0.010530936860038252</v>
      </c>
      <c r="M283" s="341" t="s">
        <v>77</v>
      </c>
    </row>
    <row r="284" ht="16">
      <c r="B284" s="113" t="s">
        <v>216</v>
      </c>
      <c r="C284" s="418">
        <f>((SUMIF(C_A03f!$B$5:$B$100,'Global Results'!$M284,C_A03f!C$5:C$100))/1000)/1000</f>
        <v>11.938051589592323</v>
      </c>
      <c r="D284" s="418">
        <f>((SUMIF(C_A03f!$B$5:$B$100,'Global Results'!$M284,C_A03f!D$5:D$100))/1000)/1000</f>
        <v>15.487705351353704</v>
      </c>
      <c r="E284" s="418">
        <f>((SUMIF(C_A03f!$B$5:$B$100,'Global Results'!$M284,C_A03f!E$5:E$100))/1000)/1000</f>
        <v>15.745200376601897</v>
      </c>
      <c r="F284" s="418">
        <f>((SUMIF(C_A03f!$B$5:$B$100,'Global Results'!$M284,C_A03f!F$5:F$100))/1000)/1000</f>
        <v>15.890547620267942</v>
      </c>
      <c r="G284" s="418">
        <f>((SUMIF(C_A03f!$B$5:$B$100,'Global Results'!$M284,C_A03f!G$5:G$100))/1000)/1000</f>
        <v>18.451887508218267</v>
      </c>
      <c r="H284" s="418">
        <f>((SUMIF(C_A03f!$B$5:$B$100,'Global Results'!$M284,C_A03f!H$5:H$100))/1000)/1000</f>
        <v>14.780315132898519</v>
      </c>
      <c r="I284" s="418">
        <f>((SUMIF(C_A03f!$B$5:$B$100,'Global Results'!$M284,C_A03f!I$5:I$100))/1000)/1000</f>
        <v>13.917514845302785</v>
      </c>
      <c r="J284" s="418">
        <f>((SUMIF(C_A03f!$B$5:$B$100,'Global Results'!$M284,C_A03f!J$5:J$100))/1000)/1000</f>
        <v>9.7685396619446827</v>
      </c>
      <c r="K284" s="418">
        <f>((SUMIF(C_A03f!$B$5:$B$100,'Global Results'!$M284,C_A03f!K$5:K$100))/1000)/1000</f>
        <v>7.6415908973234163</v>
      </c>
      <c r="M284" s="338" t="s">
        <v>217</v>
      </c>
    </row>
    <row r="285" ht="17">
      <c r="B285" s="114" t="s">
        <v>55</v>
      </c>
      <c r="C285" s="160">
        <f ref="C285:J285" t="shared" si="48">SUM(C275:C284)-C283-C282-C281</f>
        <v>22.74941956550791</v>
      </c>
      <c r="D285" s="160">
        <f t="shared" si="48"/>
        <v>25.920501108739529</v>
      </c>
      <c r="E285" s="160">
        <f t="shared" si="48"/>
        <v>26.389219845492434</v>
      </c>
      <c r="F285" s="160">
        <f t="shared" si="48"/>
        <v>26.850948885080481</v>
      </c>
      <c r="G285" s="160">
        <f t="shared" si="48"/>
        <v>29.392389228149415</v>
      </c>
      <c r="H285" s="160">
        <f t="shared" si="48"/>
        <v>25.784003813268988</v>
      </c>
      <c r="I285" s="160">
        <f t="shared" si="48"/>
        <v>24.751281385460967</v>
      </c>
      <c r="J285" s="160">
        <f t="shared" si="48"/>
        <v>20.610824810040025</v>
      </c>
      <c r="K285" s="160">
        <f>SUM(K275:K284)-K283-K282-K281</f>
        <v>18.558487421621614</v>
      </c>
    </row>
    <row r="286">
      <c r="C286" s="70"/>
      <c r="D286" s="70"/>
      <c r="E286" s="70"/>
      <c r="F286" s="70"/>
      <c r="G286" s="70"/>
      <c r="H286" s="70"/>
      <c r="I286" s="70"/>
      <c r="J286" s="70"/>
      <c r="K286" s="70"/>
    </row>
    <row r="288" ht="17">
      <c r="A288" s="324" t="s">
        <v>218</v>
      </c>
      <c r="B288" s="319" t="s">
        <v>219</v>
      </c>
      <c r="C288" s="71"/>
      <c r="D288" s="71"/>
      <c r="E288" s="71"/>
      <c r="F288" s="71"/>
      <c r="G288" s="71"/>
      <c r="H288" s="71"/>
      <c r="I288" s="71"/>
      <c r="J288" s="71"/>
      <c r="K288" s="71"/>
    </row>
    <row r="289" ht="17">
      <c r="B289" s="74" t="s">
        <v>220</v>
      </c>
    </row>
    <row r="290" ht="16"/>
    <row r="291" ht="16">
      <c r="B291" s="99"/>
      <c r="C291" s="307">
        <v>2010</v>
      </c>
      <c r="D291" s="307">
        <v>2015</v>
      </c>
      <c r="E291" s="307">
        <v>2020</v>
      </c>
      <c r="F291" s="307">
        <v>2025</v>
      </c>
      <c r="G291" s="307">
        <v>2030</v>
      </c>
      <c r="H291" s="307">
        <v>2035</v>
      </c>
      <c r="I291" s="307">
        <v>2040</v>
      </c>
      <c r="J291" s="307">
        <v>2045</v>
      </c>
      <c r="K291" s="307">
        <v>2050</v>
      </c>
    </row>
    <row r="292">
      <c r="B292" s="378" t="s">
        <v>221</v>
      </c>
      <c r="C292" s="100">
        <f>(SUMIF(C_A03h!$B$5:$B$98,'Global Results'!$M292,C_A03h!C$5:C$98))/1000</f>
        <v>285.33412757742497</v>
      </c>
      <c r="D292" s="100">
        <f>(SUMIF(C_A03h!$B$5:$B$98,'Global Results'!$M292,C_A03h!D$5:D$98))/1000</f>
        <v>281.03500095743</v>
      </c>
      <c r="E292" s="100">
        <f>(SUMIF(C_A03h!$B$5:$B$98,'Global Results'!$M292,C_A03h!E$5:E$98))/1000</f>
        <v>254.119870466328</v>
      </c>
      <c r="F292" s="100">
        <f>(SUMIF(C_A03h!$B$5:$B$98,'Global Results'!$M292,C_A03h!F$5:F$98))/1000</f>
        <v>261.03663347614196</v>
      </c>
      <c r="G292" s="100">
        <f>(SUMIF(C_A03h!$B$5:$B$98,'Global Results'!$M292,C_A03h!G$5:G$98))/1000</f>
        <v>239.28308977384498</v>
      </c>
      <c r="H292" s="100">
        <f>(SUMIF(C_A03h!$B$5:$B$98,'Global Results'!$M292,C_A03h!H$5:H$98))/1000</f>
        <v>223.957774094175</v>
      </c>
      <c r="I292" s="100">
        <f>(SUMIF(C_A03h!$B$5:$B$98,'Global Results'!$M292,C_A03h!I$5:I$98))/1000</f>
        <v>213.250924315992</v>
      </c>
      <c r="J292" s="100">
        <f>(SUMIF(C_A03h!$B$5:$B$98,'Global Results'!$M292,C_A03h!J$5:J$98))/1000</f>
        <v>210.240132521114</v>
      </c>
      <c r="K292" s="100">
        <f>(SUMIF(C_A03h!$B$5:$B$98,'Global Results'!$M292,C_A03h!K$5:K$98))/1000</f>
        <v>193.553145545291</v>
      </c>
      <c r="M292" s="338" t="s">
        <v>221</v>
      </c>
      <c r="N292" s="338" t="s">
        <v>165</v>
      </c>
      <c r="O292" s="338" t="s">
        <v>177</v>
      </c>
      <c r="P292" s="67" t="s">
        <v>180</v>
      </c>
      <c r="Q292" s="67" t="s">
        <v>182</v>
      </c>
      <c r="R292" s="67" t="s">
        <v>222</v>
      </c>
    </row>
    <row r="293">
      <c r="B293" s="378" t="s">
        <v>223</v>
      </c>
      <c r="C293" s="101">
        <f>(SUMIF(C_A03h!$B$5:$B$98,'Global Results'!$M293,C_A03h!C$5:C$98))/1000</f>
        <v>730.45040545026507</v>
      </c>
      <c r="D293" s="101">
        <f>(SUMIF(C_A03h!$B$5:$B$98,'Global Results'!$M293,C_A03h!D$5:D$98))/1000</f>
        <v>686.371134516768</v>
      </c>
      <c r="E293" s="101">
        <f>(SUMIF(C_A03h!$B$5:$B$98,'Global Results'!$M293,C_A03h!E$5:E$98))/1000</f>
        <v>516.751250467079</v>
      </c>
      <c r="F293" s="101">
        <f>(SUMIF(C_A03h!$B$5:$B$98,'Global Results'!$M293,C_A03h!F$5:F$98))/1000</f>
        <v>491.599829167924</v>
      </c>
      <c r="G293" s="101">
        <f>(SUMIF(C_A03h!$B$5:$B$98,'Global Results'!$M293,C_A03h!G$5:G$98))/1000</f>
        <v>430.149850521934</v>
      </c>
      <c r="H293" s="101">
        <f>(SUMIF(C_A03h!$B$5:$B$98,'Global Results'!$M293,C_A03h!H$5:H$98))/1000</f>
        <v>368.69987187594404</v>
      </c>
      <c r="I293" s="101">
        <f>(SUMIF(C_A03h!$B$5:$B$98,'Global Results'!$M293,C_A03h!I$5:I$98))/1000</f>
        <v>307.249893229953</v>
      </c>
      <c r="J293" s="101">
        <f>(SUMIF(C_A03h!$B$5:$B$98,'Global Results'!$M293,C_A03h!J$5:J$98))/1000</f>
        <v>245.799914583963</v>
      </c>
      <c r="K293" s="101">
        <f>(SUMIF(C_A03h!$B$5:$B$98,'Global Results'!$M293,C_A03h!K$5:K$98))/1000</f>
        <v>184.34993593797202</v>
      </c>
      <c r="M293" s="338" t="s">
        <v>223</v>
      </c>
      <c r="N293" s="338" t="s">
        <v>165</v>
      </c>
      <c r="O293" s="338" t="s">
        <v>177</v>
      </c>
      <c r="P293" s="67" t="s">
        <v>180</v>
      </c>
      <c r="Q293" s="67" t="s">
        <v>182</v>
      </c>
      <c r="R293" s="67" t="s">
        <v>222</v>
      </c>
    </row>
    <row r="294">
      <c r="B294" s="378" t="s">
        <v>224</v>
      </c>
      <c r="C294" s="100">
        <f>(SUMIF(C_A03h!$B$5:$B$98,'Global Results'!$M294,C_A03h!C$5:C$98))/1000</f>
        <v>487.249714336673</v>
      </c>
      <c r="D294" s="100">
        <f>(SUMIF(C_A03h!$B$5:$B$98,'Global Results'!$M294,C_A03h!D$5:D$98))/1000</f>
        <v>448.422659798602</v>
      </c>
      <c r="E294" s="100">
        <f>(SUMIF(C_A03h!$B$5:$B$98,'Global Results'!$M294,C_A03h!E$5:E$98))/1000</f>
        <v>465.443505957232</v>
      </c>
      <c r="F294" s="100">
        <f>(SUMIF(C_A03h!$B$5:$B$98,'Global Results'!$M294,C_A03h!F$5:F$98))/1000</f>
        <v>399.257081871104</v>
      </c>
      <c r="G294" s="100">
        <f>(SUMIF(C_A03h!$B$5:$B$98,'Global Results'!$M294,C_A03h!G$5:G$98))/1000</f>
        <v>398.63836898963</v>
      </c>
      <c r="H294" s="100">
        <f>(SUMIF(C_A03h!$B$5:$B$98,'Global Results'!$M294,C_A03h!H$5:H$98))/1000</f>
        <v>397.532176012293</v>
      </c>
      <c r="I294" s="100">
        <f>(SUMIF(C_A03h!$B$5:$B$98,'Global Results'!$M294,C_A03h!I$5:I$98))/1000</f>
        <v>376.370781105084</v>
      </c>
      <c r="J294" s="100">
        <f>(SUMIF(C_A03h!$B$5:$B$98,'Global Results'!$M294,C_A03h!J$5:J$98))/1000</f>
        <v>317.005998119963</v>
      </c>
      <c r="K294" s="100">
        <f>(SUMIF(C_A03h!$B$5:$B$98,'Global Results'!$M294,C_A03h!K$5:K$98))/1000</f>
        <v>255.443187056862</v>
      </c>
      <c r="M294" s="338" t="s">
        <v>224</v>
      </c>
      <c r="N294" s="338" t="s">
        <v>165</v>
      </c>
      <c r="O294" s="338" t="s">
        <v>177</v>
      </c>
      <c r="P294" s="67" t="s">
        <v>180</v>
      </c>
      <c r="Q294" s="67" t="s">
        <v>182</v>
      </c>
      <c r="R294" s="67" t="s">
        <v>222</v>
      </c>
    </row>
    <row r="295">
      <c r="B295" s="378" t="s">
        <v>225</v>
      </c>
      <c r="C295" s="101">
        <f>(SUMIF(C_A03h!$B$5:$B$98,'Global Results'!$M295,C_A03h!C$5:C$98))/1000</f>
        <v>272.6545902975</v>
      </c>
      <c r="D295" s="101">
        <f>(SUMIF(C_A03h!$B$5:$B$98,'Global Results'!$M295,C_A03h!D$5:D$98))/1000</f>
        <v>262.310983716799</v>
      </c>
      <c r="E295" s="101">
        <f>(SUMIF(C_A03h!$B$5:$B$98,'Global Results'!$M295,C_A03h!E$5:E$98))/1000</f>
        <v>242.134275584742</v>
      </c>
      <c r="F295" s="101">
        <f>(SUMIF(C_A03h!$B$5:$B$98,'Global Results'!$M295,C_A03h!F$5:F$98))/1000</f>
        <v>209.66715367227798</v>
      </c>
      <c r="G295" s="101">
        <f>(SUMIF(C_A03h!$B$5:$B$98,'Global Results'!$M295,C_A03h!G$5:G$98))/1000</f>
        <v>179.512303086593</v>
      </c>
      <c r="H295" s="101">
        <f>(SUMIF(C_A03h!$B$5:$B$98,'Global Results'!$M295,C_A03h!H$5:H$98))/1000</f>
        <v>166.637163310143</v>
      </c>
      <c r="I295" s="101">
        <f>(SUMIF(C_A03h!$B$5:$B$98,'Global Results'!$M295,C_A03h!I$5:I$98))/1000</f>
        <v>153.690681417318</v>
      </c>
      <c r="J295" s="101">
        <f>(SUMIF(C_A03h!$B$5:$B$98,'Global Results'!$M295,C_A03h!J$5:J$98))/1000</f>
        <v>146.40197480401199</v>
      </c>
      <c r="K295" s="101">
        <f>(SUMIF(C_A03h!$B$5:$B$98,'Global Results'!$M295,C_A03h!K$5:K$98))/1000</f>
        <v>140.797296566108</v>
      </c>
      <c r="M295" s="338" t="s">
        <v>225</v>
      </c>
      <c r="N295" s="338" t="s">
        <v>165</v>
      </c>
      <c r="O295" s="338" t="s">
        <v>177</v>
      </c>
      <c r="P295" s="67" t="s">
        <v>180</v>
      </c>
      <c r="Q295" s="67" t="s">
        <v>182</v>
      </c>
      <c r="R295" s="67" t="s">
        <v>222</v>
      </c>
    </row>
    <row r="296">
      <c r="B296" s="378" t="s">
        <v>226</v>
      </c>
      <c r="C296" s="100">
        <f>(SUMIF(C_A03h!$B$5:$B$98,'Global Results'!$M296,C_A03h!C$5:C$98))/1000</f>
        <v>329.557404133631</v>
      </c>
      <c r="D296" s="100">
        <f>(SUMIF(C_A03h!$B$5:$B$98,'Global Results'!$M296,C_A03h!D$5:D$98))/1000</f>
        <v>264.172334034959</v>
      </c>
      <c r="E296" s="100">
        <f>(SUMIF(C_A03h!$B$5:$B$98,'Global Results'!$M296,C_A03h!E$5:E$98))/1000</f>
        <v>288.60120220007</v>
      </c>
      <c r="F296" s="100">
        <f>(SUMIF(C_A03h!$B$5:$B$98,'Global Results'!$M296,C_A03h!F$5:F$98))/1000</f>
        <v>284.294509798734</v>
      </c>
      <c r="G296" s="100">
        <f>(SUMIF(C_A03h!$B$5:$B$98,'Global Results'!$M296,C_A03h!G$5:G$98))/1000</f>
        <v>278.003631715371</v>
      </c>
      <c r="H296" s="100">
        <f>(SUMIF(C_A03h!$B$5:$B$98,'Global Results'!$M296,C_A03h!H$5:H$98))/1000</f>
        <v>251.99200345136998</v>
      </c>
      <c r="I296" s="100">
        <f>(SUMIF(C_A03h!$B$5:$B$98,'Global Results'!$M296,C_A03h!I$5:I$98))/1000</f>
        <v>258.167672069585</v>
      </c>
      <c r="J296" s="100">
        <f>(SUMIF(C_A03h!$B$5:$B$98,'Global Results'!$M296,C_A03h!J$5:J$98))/1000</f>
        <v>241.823847932216</v>
      </c>
      <c r="K296" s="100">
        <f>(SUMIF(C_A03h!$B$5:$B$98,'Global Results'!$M296,C_A03h!K$5:K$98))/1000</f>
        <v>207.398027659766</v>
      </c>
      <c r="M296" s="338" t="s">
        <v>226</v>
      </c>
      <c r="N296" s="338" t="s">
        <v>165</v>
      </c>
      <c r="O296" s="338" t="s">
        <v>177</v>
      </c>
      <c r="P296" s="67" t="s">
        <v>180</v>
      </c>
      <c r="Q296" s="67" t="s">
        <v>182</v>
      </c>
      <c r="R296" s="67" t="s">
        <v>222</v>
      </c>
    </row>
    <row r="297">
      <c r="B297" s="378" t="s">
        <v>227</v>
      </c>
      <c r="C297" s="101">
        <f>(SUMIF(C_A03h!$B$5:$B$98,'Global Results'!$M297,C_A03h!C$5:C$98))/1000</f>
        <v>426.59832182928795</v>
      </c>
      <c r="D297" s="101">
        <f>(SUMIF(C_A03h!$B$5:$B$98,'Global Results'!$M297,C_A03h!D$5:D$98))/1000</f>
        <v>399.182694441534</v>
      </c>
      <c r="E297" s="101">
        <f>(SUMIF(C_A03h!$B$5:$B$98,'Global Results'!$M297,C_A03h!E$5:E$98))/1000</f>
        <v>344.301768179796</v>
      </c>
      <c r="F297" s="101">
        <f>(SUMIF(C_A03h!$B$5:$B$98,'Global Results'!$M297,C_A03h!F$5:F$98))/1000</f>
        <v>360.354952376526</v>
      </c>
      <c r="G297" s="101">
        <f>(SUMIF(C_A03h!$B$5:$B$98,'Global Results'!$M297,C_A03h!G$5:G$98))/1000</f>
        <v>342.81770811988696</v>
      </c>
      <c r="H297" s="101">
        <f>(SUMIF(C_A03h!$B$5:$B$98,'Global Results'!$M297,C_A03h!H$5:H$98))/1000</f>
        <v>330.972576685913</v>
      </c>
      <c r="I297" s="101">
        <f>(SUMIF(C_A03h!$B$5:$B$98,'Global Results'!$M297,C_A03h!I$5:I$98))/1000</f>
        <v>306.35436102201203</v>
      </c>
      <c r="J297" s="101">
        <f>(SUMIF(C_A03h!$B$5:$B$98,'Global Results'!$M297,C_A03h!J$5:J$98))/1000</f>
        <v>291.27255742676397</v>
      </c>
      <c r="K297" s="101">
        <f>(SUMIF(C_A03h!$B$5:$B$98,'Global Results'!$M297,C_A03h!K$5:K$98))/1000</f>
        <v>236.711201581544</v>
      </c>
      <c r="M297" s="338" t="s">
        <v>227</v>
      </c>
      <c r="N297" s="338" t="s">
        <v>165</v>
      </c>
      <c r="O297" s="338" t="s">
        <v>177</v>
      </c>
      <c r="P297" s="67" t="s">
        <v>180</v>
      </c>
      <c r="Q297" s="67" t="s">
        <v>182</v>
      </c>
      <c r="R297" s="67" t="s">
        <v>222</v>
      </c>
    </row>
    <row r="298">
      <c r="B298" s="378" t="s">
        <v>228</v>
      </c>
      <c r="C298" s="100">
        <f>(SUMIF(C_A03h!$B$5:$B$98,'Global Results'!$M298,C_A03h!C$5:C$98))/1000</f>
        <v>284.744088780554</v>
      </c>
      <c r="D298" s="100">
        <f>(SUMIF(C_A03h!$B$5:$B$98,'Global Results'!$M298,C_A03h!D$5:D$98))/1000</f>
        <v>259.48887632844696</v>
      </c>
      <c r="E298" s="100">
        <f>(SUMIF(C_A03h!$B$5:$B$98,'Global Results'!$M298,C_A03h!E$5:E$98))/1000</f>
        <v>249.83255998144102</v>
      </c>
      <c r="F298" s="100">
        <f>(SUMIF(C_A03h!$B$5:$B$98,'Global Results'!$M298,C_A03h!F$5:F$98))/1000</f>
        <v>252.69335537746602</v>
      </c>
      <c r="G298" s="100">
        <f>(SUMIF(C_A03h!$B$5:$B$98,'Global Results'!$M298,C_A03h!G$5:G$98))/1000</f>
        <v>239.660785640647</v>
      </c>
      <c r="H298" s="100">
        <f>(SUMIF(C_A03h!$B$5:$B$98,'Global Results'!$M298,C_A03h!H$5:H$98))/1000</f>
        <v>231.82898100041498</v>
      </c>
      <c r="I298" s="100">
        <f>(SUMIF(C_A03h!$B$5:$B$98,'Global Results'!$M298,C_A03h!I$5:I$98))/1000</f>
        <v>209.407522983653</v>
      </c>
      <c r="J298" s="100">
        <f>(SUMIF(C_A03h!$B$5:$B$98,'Global Results'!$M298,C_A03h!J$5:J$98))/1000</f>
        <v>196.345824504875</v>
      </c>
      <c r="K298" s="100">
        <f>(SUMIF(C_A03h!$B$5:$B$98,'Global Results'!$M298,C_A03h!K$5:K$98))/1000</f>
        <v>153.962624289439</v>
      </c>
      <c r="M298" s="338" t="s">
        <v>228</v>
      </c>
      <c r="N298" s="338" t="s">
        <v>165</v>
      </c>
      <c r="O298" s="338" t="s">
        <v>177</v>
      </c>
      <c r="P298" s="67" t="s">
        <v>180</v>
      </c>
      <c r="Q298" s="67" t="s">
        <v>182</v>
      </c>
      <c r="R298" s="67" t="s">
        <v>222</v>
      </c>
    </row>
    <row r="299">
      <c r="B299" s="378" t="s">
        <v>229</v>
      </c>
      <c r="C299" s="101">
        <f>(SUMIF(C_A03h!$B$5:$B$98,'Global Results'!$M299,C_A03h!C$5:C$98))/1000</f>
        <v>153.261406070552</v>
      </c>
      <c r="D299" s="101">
        <f>(SUMIF(C_A03h!$B$5:$B$98,'Global Results'!$M299,C_A03h!D$5:D$98))/1000</f>
        <v>204.794885487733</v>
      </c>
      <c r="E299" s="101">
        <f>(SUMIF(C_A03h!$B$5:$B$98,'Global Results'!$M299,C_A03h!E$5:E$98))/1000</f>
        <v>160.64144021798998</v>
      </c>
      <c r="F299" s="101">
        <f>(SUMIF(C_A03h!$B$5:$B$98,'Global Results'!$M299,C_A03h!F$5:F$98))/1000</f>
        <v>173.243999491943</v>
      </c>
      <c r="G299" s="101">
        <f>(SUMIF(C_A03h!$B$5:$B$98,'Global Results'!$M299,C_A03h!G$5:G$98))/1000</f>
        <v>179.37225027854902</v>
      </c>
      <c r="H299" s="101">
        <f>(SUMIF(C_A03h!$B$5:$B$98,'Global Results'!$M299,C_A03h!H$5:H$98))/1000</f>
        <v>143.322764935513</v>
      </c>
      <c r="I299" s="101">
        <f>(SUMIF(C_A03h!$B$5:$B$98,'Global Results'!$M299,C_A03h!I$5:I$98))/1000</f>
        <v>126.199039806812</v>
      </c>
      <c r="J299" s="101">
        <f>(SUMIF(C_A03h!$B$5:$B$98,'Global Results'!$M299,C_A03h!J$5:J$98))/1000</f>
        <v>115.975467780418</v>
      </c>
      <c r="K299" s="101">
        <f>(SUMIF(C_A03h!$B$5:$B$98,'Global Results'!$M299,C_A03h!K$5:K$98))/1000</f>
        <v>98.1620472656284</v>
      </c>
      <c r="M299" s="338" t="s">
        <v>229</v>
      </c>
      <c r="N299" s="338" t="s">
        <v>165</v>
      </c>
      <c r="O299" s="338" t="s">
        <v>177</v>
      </c>
      <c r="P299" s="67" t="s">
        <v>180</v>
      </c>
      <c r="Q299" s="67" t="s">
        <v>182</v>
      </c>
      <c r="R299" s="67" t="s">
        <v>222</v>
      </c>
    </row>
    <row r="300">
      <c r="B300" s="378" t="s">
        <v>230</v>
      </c>
      <c r="C300" s="100">
        <f>(SUMIF(C_A03h!$B$5:$B$98,'Global Results'!$M300,C_A03h!C$5:C$98))/1000</f>
        <v>490.22823913651297</v>
      </c>
      <c r="D300" s="100">
        <f>(SUMIF(C_A03h!$B$5:$B$98,'Global Results'!$M300,C_A03h!D$5:D$98))/1000</f>
        <v>448.22798018248403</v>
      </c>
      <c r="E300" s="100">
        <f>(SUMIF(C_A03h!$B$5:$B$98,'Global Results'!$M300,C_A03h!E$5:E$98))/1000</f>
        <v>418.068789163553</v>
      </c>
      <c r="F300" s="100">
        <f>(SUMIF(C_A03h!$B$5:$B$98,'Global Results'!$M300,C_A03h!F$5:F$98))/1000</f>
        <v>288.91295020405</v>
      </c>
      <c r="G300" s="100">
        <f>(SUMIF(C_A03h!$B$5:$B$98,'Global Results'!$M300,C_A03h!G$5:G$98))/1000</f>
        <v>254.243396179564</v>
      </c>
      <c r="H300" s="100">
        <f>(SUMIF(C_A03h!$B$5:$B$98,'Global Results'!$M300,C_A03h!H$5:H$98))/1000</f>
        <v>219.57384215507798</v>
      </c>
      <c r="I300" s="100">
        <f>(SUMIF(C_A03h!$B$5:$B$98,'Global Results'!$M300,C_A03h!I$5:I$98))/1000</f>
        <v>184.904288130592</v>
      </c>
      <c r="J300" s="100">
        <f>(SUMIF(C_A03h!$B$5:$B$98,'Global Results'!$M300,C_A03h!J$5:J$98))/1000</f>
        <v>150.234734106106</v>
      </c>
      <c r="K300" s="100">
        <f>(SUMIF(C_A03h!$B$5:$B$98,'Global Results'!$M300,C_A03h!K$5:K$98))/1000</f>
        <v>115.56518008162</v>
      </c>
      <c r="M300" s="338" t="s">
        <v>230</v>
      </c>
      <c r="N300" s="338" t="s">
        <v>165</v>
      </c>
      <c r="O300" s="338" t="s">
        <v>177</v>
      </c>
      <c r="P300" s="67" t="s">
        <v>180</v>
      </c>
      <c r="Q300" s="67" t="s">
        <v>182</v>
      </c>
      <c r="R300" s="67" t="s">
        <v>222</v>
      </c>
    </row>
    <row r="301">
      <c r="B301" s="378" t="s">
        <v>231</v>
      </c>
      <c r="C301" s="101">
        <f>(SUMIF(C_A03h!$B$5:$B$98,'Global Results'!$M301,C_A03h!C$5:C$98))/1000</f>
        <v>0</v>
      </c>
      <c r="D301" s="101">
        <f>(SUMIF(C_A03h!$B$5:$B$98,'Global Results'!$M301,C_A03h!D$5:D$98))/1000</f>
        <v>0</v>
      </c>
      <c r="E301" s="101">
        <f>(SUMIF(C_A03h!$B$5:$B$98,'Global Results'!$M301,C_A03h!E$5:E$98))/1000</f>
        <v>0</v>
      </c>
      <c r="F301" s="101">
        <f>(SUMIF(C_A03h!$B$5:$B$98,'Global Results'!$M301,C_A03h!F$5:F$98))/1000</f>
        <v>0</v>
      </c>
      <c r="G301" s="101">
        <f>(SUMIF(C_A03h!$B$5:$B$98,'Global Results'!$M301,C_A03h!G$5:G$98))/1000</f>
        <v>0</v>
      </c>
      <c r="H301" s="101">
        <f>(SUMIF(C_A03h!$B$5:$B$98,'Global Results'!$M301,C_A03h!H$5:H$98))/1000</f>
        <v>0</v>
      </c>
      <c r="I301" s="101">
        <f>(SUMIF(C_A03h!$B$5:$B$98,'Global Results'!$M301,C_A03h!I$5:I$98))/1000</f>
        <v>0</v>
      </c>
      <c r="J301" s="101">
        <f>(SUMIF(C_A03h!$B$5:$B$98,'Global Results'!$M301,C_A03h!J$5:J$98))/1000</f>
        <v>0</v>
      </c>
      <c r="K301" s="101">
        <f>(SUMIF(C_A03h!$B$5:$B$98,'Global Results'!$M301,C_A03h!K$5:K$98))/1000</f>
        <v>0</v>
      </c>
      <c r="M301" s="338" t="s">
        <v>231</v>
      </c>
      <c r="N301" s="338" t="s">
        <v>165</v>
      </c>
      <c r="O301" s="338" t="s">
        <v>177</v>
      </c>
      <c r="P301" s="67" t="s">
        <v>180</v>
      </c>
      <c r="Q301" s="67" t="s">
        <v>182</v>
      </c>
      <c r="R301" s="67" t="s">
        <v>222</v>
      </c>
    </row>
    <row r="302">
      <c r="B302" s="378" t="s">
        <v>232</v>
      </c>
      <c r="C302" s="100">
        <f>(SUMIF(C_A03h!$B$5:$B$98,'Global Results'!$M302,C_A03h!C$5:C$98))/1000</f>
        <v>0</v>
      </c>
      <c r="D302" s="100">
        <f>(SUMIF(C_A03h!$B$5:$B$98,'Global Results'!$M302,C_A03h!D$5:D$98))/1000</f>
        <v>0</v>
      </c>
      <c r="E302" s="100">
        <f>(SUMIF(C_A03h!$B$5:$B$98,'Global Results'!$M302,C_A03h!E$5:E$98))/1000</f>
        <v>0</v>
      </c>
      <c r="F302" s="100">
        <f>(SUMIF(C_A03h!$B$5:$B$98,'Global Results'!$M302,C_A03h!F$5:F$98))/1000</f>
        <v>0</v>
      </c>
      <c r="G302" s="100">
        <f>(SUMIF(C_A03h!$B$5:$B$98,'Global Results'!$M302,C_A03h!G$5:G$98))/1000</f>
        <v>0</v>
      </c>
      <c r="H302" s="100">
        <f>(SUMIF(C_A03h!$B$5:$B$98,'Global Results'!$M302,C_A03h!H$5:H$98))/1000</f>
        <v>0</v>
      </c>
      <c r="I302" s="100">
        <f>(SUMIF(C_A03h!$B$5:$B$98,'Global Results'!$M302,C_A03h!I$5:I$98))/1000</f>
        <v>0</v>
      </c>
      <c r="J302" s="100">
        <f>(SUMIF(C_A03h!$B$5:$B$98,'Global Results'!$M302,C_A03h!J$5:J$98))/1000</f>
        <v>0</v>
      </c>
      <c r="K302" s="100">
        <f>(SUMIF(C_A03h!$B$5:$B$98,'Global Results'!$M302,C_A03h!K$5:K$98))/1000</f>
        <v>0</v>
      </c>
      <c r="M302" s="338" t="s">
        <v>232</v>
      </c>
      <c r="N302" s="338" t="s">
        <v>165</v>
      </c>
      <c r="O302" s="338" t="s">
        <v>177</v>
      </c>
      <c r="P302" s="67" t="s">
        <v>180</v>
      </c>
      <c r="Q302" s="67" t="s">
        <v>182</v>
      </c>
      <c r="R302" s="67" t="s">
        <v>222</v>
      </c>
    </row>
    <row r="303">
      <c r="B303" s="162"/>
      <c r="C303" s="101"/>
      <c r="D303" s="101"/>
      <c r="E303" s="101"/>
      <c r="F303" s="101"/>
      <c r="G303" s="101"/>
      <c r="H303" s="101"/>
      <c r="I303" s="101"/>
      <c r="J303" s="101"/>
      <c r="K303" s="101"/>
      <c r="L303" s="351"/>
      <c r="M303" s="338" t="s">
        <v>233</v>
      </c>
      <c r="N303" s="338" t="s">
        <v>165</v>
      </c>
      <c r="O303" s="338" t="s">
        <v>177</v>
      </c>
      <c r="P303" s="67" t="s">
        <v>180</v>
      </c>
      <c r="Q303" s="67" t="s">
        <v>182</v>
      </c>
      <c r="R303" s="67" t="s">
        <v>222</v>
      </c>
    </row>
    <row r="304">
      <c r="B304" s="161"/>
      <c r="C304" s="100"/>
      <c r="D304" s="100"/>
      <c r="E304" s="100"/>
      <c r="F304" s="100"/>
      <c r="G304" s="100"/>
      <c r="H304" s="100"/>
      <c r="I304" s="100"/>
      <c r="J304" s="100"/>
      <c r="K304" s="100"/>
      <c r="M304" s="338" t="s">
        <v>234</v>
      </c>
      <c r="N304" s="338" t="s">
        <v>165</v>
      </c>
      <c r="O304" s="338" t="s">
        <v>177</v>
      </c>
      <c r="P304" s="67" t="s">
        <v>180</v>
      </c>
      <c r="Q304" s="67" t="s">
        <v>182</v>
      </c>
      <c r="R304" s="67" t="s">
        <v>222</v>
      </c>
    </row>
    <row r="305">
      <c r="B305" s="162"/>
      <c r="C305" s="334"/>
      <c r="D305" s="334"/>
      <c r="E305" s="334"/>
      <c r="F305" s="334"/>
      <c r="G305" s="334"/>
      <c r="H305" s="334"/>
      <c r="I305" s="334"/>
      <c r="J305" s="334"/>
      <c r="K305" s="334"/>
      <c r="L305" s="352"/>
      <c r="M305" s="338" t="s">
        <v>235</v>
      </c>
      <c r="N305" s="338" t="s">
        <v>165</v>
      </c>
      <c r="O305" s="338" t="s">
        <v>177</v>
      </c>
      <c r="P305" s="67" t="s">
        <v>180</v>
      </c>
      <c r="Q305" s="67" t="s">
        <v>182</v>
      </c>
      <c r="R305" s="67" t="s">
        <v>222</v>
      </c>
    </row>
    <row r="306">
      <c r="B306" s="161"/>
      <c r="C306" s="100"/>
      <c r="D306" s="100"/>
      <c r="E306" s="100"/>
      <c r="F306" s="100"/>
      <c r="G306" s="100"/>
      <c r="H306" s="100"/>
      <c r="I306" s="100"/>
      <c r="J306" s="100"/>
      <c r="K306" s="100"/>
      <c r="M306" s="338" t="s">
        <v>236</v>
      </c>
      <c r="N306" s="338" t="s">
        <v>165</v>
      </c>
      <c r="O306" s="338" t="s">
        <v>177</v>
      </c>
      <c r="P306" s="67" t="s">
        <v>180</v>
      </c>
      <c r="Q306" s="67" t="s">
        <v>182</v>
      </c>
      <c r="R306" s="67" t="s">
        <v>222</v>
      </c>
    </row>
    <row r="307" ht="16">
      <c r="B307" s="163"/>
      <c r="C307" s="102"/>
      <c r="D307" s="102"/>
      <c r="E307" s="102"/>
      <c r="F307" s="102"/>
      <c r="G307" s="102"/>
      <c r="H307" s="102"/>
      <c r="I307" s="102"/>
      <c r="J307" s="102"/>
      <c r="K307" s="102"/>
      <c r="M307" s="338" t="s">
        <v>237</v>
      </c>
      <c r="N307" s="338" t="s">
        <v>165</v>
      </c>
      <c r="O307" s="338" t="s">
        <v>177</v>
      </c>
      <c r="P307" s="67" t="s">
        <v>180</v>
      </c>
      <c r="Q307" s="67" t="s">
        <v>182</v>
      </c>
      <c r="R307" s="67" t="s">
        <v>222</v>
      </c>
    </row>
    <row r="308" ht="17">
      <c r="B308" s="103" t="s">
        <v>55</v>
      </c>
      <c r="C308" s="104">
        <f>SUM(C292:C307)</f>
        <v>3460.078297612401</v>
      </c>
      <c r="D308" s="104">
        <f ref="D308:J308" t="shared" si="49">SUM(D292:D307)</f>
        <v>3254.0065494647561</v>
      </c>
      <c r="E308" s="104">
        <f t="shared" si="49"/>
        <v>2939.8946622182311</v>
      </c>
      <c r="F308" s="104">
        <f t="shared" si="49"/>
        <v>2721.0604654361664</v>
      </c>
      <c r="G308" s="104">
        <f t="shared" si="49"/>
        <v>2541.68138430602</v>
      </c>
      <c r="H308" s="104">
        <f t="shared" si="49"/>
        <v>2334.5171535208442</v>
      </c>
      <c r="I308" s="104">
        <f t="shared" si="49"/>
        <v>2135.5951640810008</v>
      </c>
      <c r="J308" s="104">
        <f t="shared" si="49"/>
        <v>1915.1004517794311</v>
      </c>
      <c r="K308" s="104">
        <f>SUM(K292:K307)</f>
        <v>1585.9426459842302</v>
      </c>
      <c r="L308" s="128"/>
      <c r="M308" s="342"/>
      <c r="N308" s="342"/>
    </row>
    <row r="309">
      <c r="C309" s="89"/>
      <c r="D309" s="89"/>
      <c r="E309" s="89"/>
      <c r="F309" s="89"/>
      <c r="G309" s="89"/>
      <c r="H309" s="89"/>
      <c r="I309" s="89"/>
      <c r="J309" s="89"/>
      <c r="K309" s="89"/>
      <c r="L309" s="128"/>
      <c r="M309" s="342"/>
      <c r="N309" s="342"/>
    </row>
    <row r="310" ht="17">
      <c r="A310" s="324"/>
      <c r="B310" s="319" t="s">
        <v>238</v>
      </c>
      <c r="C310" s="71"/>
      <c r="D310" s="71"/>
      <c r="E310" s="71"/>
      <c r="F310" s="71"/>
      <c r="G310" s="71"/>
      <c r="H310" s="71"/>
      <c r="I310" s="71"/>
      <c r="J310" s="71"/>
      <c r="K310" s="71"/>
    </row>
    <row r="311" ht="17">
      <c r="B311" s="74" t="s">
        <v>239</v>
      </c>
    </row>
    <row r="312" ht="16"/>
    <row r="313" ht="16">
      <c r="B313" s="99"/>
      <c r="C313" s="307">
        <v>2010</v>
      </c>
      <c r="D313" s="307">
        <v>2015</v>
      </c>
      <c r="E313" s="307">
        <v>2020</v>
      </c>
      <c r="F313" s="307">
        <v>2025</v>
      </c>
      <c r="G313" s="307">
        <v>2030</v>
      </c>
      <c r="H313" s="307">
        <v>2035</v>
      </c>
      <c r="I313" s="307">
        <v>2040</v>
      </c>
      <c r="J313" s="307">
        <v>2045</v>
      </c>
      <c r="K313" s="307">
        <v>2050</v>
      </c>
    </row>
    <row r="314">
      <c r="B314" s="378" t="s">
        <v>221</v>
      </c>
      <c r="C314" s="133">
        <f>(C292+C417)/'General parameters'!C3</f>
        <v>11.598948275505078</v>
      </c>
      <c r="D314" s="133">
        <f>(D292+D417)/'General parameters'!D3</f>
        <v>11.377935261434411</v>
      </c>
      <c r="E314" s="133">
        <f>(E292+E417)/'General parameters'!E3</f>
        <v>10.288253865033521</v>
      </c>
      <c r="F314" s="133">
        <f>(F292+F417)/'General parameters'!F3</f>
        <v>10.525670704683144</v>
      </c>
      <c r="G314" s="133">
        <f>(G292+G417)/'General parameters'!G3</f>
        <v>9.6875744847710514</v>
      </c>
      <c r="H314" s="133">
        <f>(H292+H417)/'General parameters'!H3</f>
        <v>9.0671163600880558</v>
      </c>
      <c r="I314" s="133">
        <f>(I292+I417)/'General parameters'!I3</f>
        <v>8.5988275933867726</v>
      </c>
      <c r="J314" s="133">
        <f>(J292+J417)/'General parameters'!J3</f>
        <v>8.3761008972555384</v>
      </c>
      <c r="K314" s="133">
        <f>(K292+K417)/'General parameters'!K3</f>
        <v>7.5903194331486672</v>
      </c>
      <c r="P314" s="67"/>
      <c r="Q314" s="67"/>
      <c r="R314" s="67"/>
    </row>
    <row r="315">
      <c r="B315" s="378" t="s">
        <v>223</v>
      </c>
      <c r="C315" s="134">
        <f>(C293+C418)/'General parameters'!C4</f>
        <v>8.853944308488062</v>
      </c>
      <c r="D315" s="134">
        <f>(D293+D418)/'General parameters'!D4</f>
        <v>8.3908451652416627</v>
      </c>
      <c r="E315" s="134">
        <f>(E293+E418)/'General parameters'!E4</f>
        <v>6.3405061407003558</v>
      </c>
      <c r="F315" s="134">
        <f>(F293+F418)/'General parameters'!F4</f>
        <v>6.0616501746969673</v>
      </c>
      <c r="G315" s="134">
        <f>(G293+G418)/'General parameters'!G4</f>
        <v>5.3368467806691573</v>
      </c>
      <c r="H315" s="134">
        <f>(H293+H418)/'General parameters'!H4</f>
        <v>4.6145165441294624</v>
      </c>
      <c r="I315" s="134">
        <f>(I293+I418)/'General parameters'!I4</f>
        <v>3.8406236653744124</v>
      </c>
      <c r="J315" s="134">
        <f>(J293+J418)/'General parameters'!J4</f>
        <v>3.0496267318109553</v>
      </c>
      <c r="K315" s="134">
        <f>(K293+K418)/'General parameters'!K4</f>
        <v>2.2564251644794617</v>
      </c>
      <c r="P315" s="67"/>
      <c r="Q315" s="67"/>
      <c r="R315" s="67"/>
    </row>
    <row r="316">
      <c r="B316" s="378" t="s">
        <v>224</v>
      </c>
      <c r="C316" s="133">
        <f>(C294+C419)/'General parameters'!C5</f>
        <v>8.013975564747911</v>
      </c>
      <c r="D316" s="133">
        <f>(D294+D419)/'General parameters'!D5</f>
        <v>7.36326206565849</v>
      </c>
      <c r="E316" s="133">
        <f>(E294+E419)/'General parameters'!E5</f>
        <v>7.6427505083289331</v>
      </c>
      <c r="F316" s="133">
        <f>(F294+F419)/'General parameters'!F5</f>
        <v>6.577546653560197</v>
      </c>
      <c r="G316" s="133">
        <f>(G294+G419)/'General parameters'!G5</f>
        <v>6.6109182253669978</v>
      </c>
      <c r="H316" s="133">
        <f>(H294+H419)/'General parameters'!H5</f>
        <v>6.7150705407481928</v>
      </c>
      <c r="I316" s="133">
        <f>(I294+I419)/'General parameters'!I5</f>
        <v>6.3362084361125257</v>
      </c>
      <c r="J316" s="133">
        <f>(J294+J419)/'General parameters'!J5</f>
        <v>5.2834333019993833</v>
      </c>
      <c r="K316" s="133">
        <f>(K294+K419)/'General parameters'!K5</f>
        <v>4.1670992994594132</v>
      </c>
      <c r="P316" s="67"/>
      <c r="Q316" s="67"/>
      <c r="R316" s="67"/>
    </row>
    <row r="317">
      <c r="B317" s="378" t="s">
        <v>225</v>
      </c>
      <c r="C317" s="134">
        <f>(C295+C420)/'General parameters'!C6</f>
        <v>4.7172074445934262</v>
      </c>
      <c r="D317" s="134">
        <f>(D295+D420)/'General parameters'!D6</f>
        <v>4.5540101339722048</v>
      </c>
      <c r="E317" s="134">
        <f>(E295+E420)/'General parameters'!E6</f>
        <v>4.2110308797346443</v>
      </c>
      <c r="F317" s="134">
        <f>(F295+F420)/'General parameters'!F6</f>
        <v>3.6719291361169524</v>
      </c>
      <c r="G317" s="134">
        <f>(G295+G420)/'General parameters'!G6</f>
        <v>3.1828422533083867</v>
      </c>
      <c r="H317" s="134">
        <f>(H295+H420)/'General parameters'!H6</f>
        <v>3.0024714109935675</v>
      </c>
      <c r="I317" s="134">
        <f>(I295+I420)/'General parameters'!I6</f>
        <v>2.7943760257694175</v>
      </c>
      <c r="J317" s="134">
        <f>(J295+J420)/'General parameters'!J6</f>
        <v>2.6522096884784778</v>
      </c>
      <c r="K317" s="134">
        <f>(K295+K420)/'General parameters'!K6</f>
        <v>2.532325477807698</v>
      </c>
      <c r="P317" s="67"/>
      <c r="Q317" s="67"/>
      <c r="R317" s="67"/>
    </row>
    <row r="318">
      <c r="B318" s="378" t="s">
        <v>226</v>
      </c>
      <c r="C318" s="133">
        <f>(C296+C421)/'General parameters'!C7</f>
        <v>5.2477293651852071</v>
      </c>
      <c r="D318" s="133">
        <f>(D296+D421)/'General parameters'!D7</f>
        <v>4.0830345291338332</v>
      </c>
      <c r="E318" s="133">
        <f>(E296+E421)/'General parameters'!E7</f>
        <v>4.3464036475914156</v>
      </c>
      <c r="F318" s="133">
        <f>(F296+F421)/'General parameters'!F7</f>
        <v>4.1931343628131863</v>
      </c>
      <c r="G318" s="133">
        <f>(G296+G421)/'General parameters'!G7</f>
        <v>4.0232074054322871</v>
      </c>
      <c r="H318" s="133">
        <f>(H296+H421)/'General parameters'!H7</f>
        <v>3.5845235199341392</v>
      </c>
      <c r="I318" s="133">
        <f>(I296+I421)/'General parameters'!I7</f>
        <v>3.6006648824209906</v>
      </c>
      <c r="J318" s="133">
        <f>(J296+J421)/'General parameters'!J7</f>
        <v>3.2990975161284588</v>
      </c>
      <c r="K318" s="133">
        <f>(K296+K421)/'General parameters'!K7</f>
        <v>2.7616248689715848</v>
      </c>
      <c r="P318" s="67"/>
      <c r="Q318" s="67"/>
      <c r="R318" s="67"/>
    </row>
    <row r="319">
      <c r="B319" s="378" t="s">
        <v>227</v>
      </c>
      <c r="C319" s="134">
        <f>(C297+C422)/'General parameters'!C8</f>
        <v>6.3576501017777627</v>
      </c>
      <c r="D319" s="134">
        <f>(D297+D422)/'General parameters'!D8</f>
        <v>5.7768841453188706</v>
      </c>
      <c r="E319" s="134">
        <f>(E297+E422)/'General parameters'!E8</f>
        <v>4.9115801452182017</v>
      </c>
      <c r="F319" s="134">
        <f>(F297+F422)/'General parameters'!F8</f>
        <v>5.0897592143577111</v>
      </c>
      <c r="G319" s="134">
        <f>(G297+G422)/'General parameters'!G8</f>
        <v>4.8148554511220079</v>
      </c>
      <c r="H319" s="134">
        <f>(H297+H422)/'General parameters'!H8</f>
        <v>4.6225220207529745</v>
      </c>
      <c r="I319" s="134">
        <f>(I297+I422)/'General parameters'!I8</f>
        <v>4.2314138262708845</v>
      </c>
      <c r="J319" s="134">
        <f>(J297+J422)/'General parameters'!J8</f>
        <v>3.9682909731166749</v>
      </c>
      <c r="K319" s="134">
        <f>(K297+K422)/'General parameters'!K8</f>
        <v>3.1603631719832306</v>
      </c>
      <c r="P319" s="67"/>
      <c r="Q319" s="67"/>
      <c r="R319" s="67"/>
    </row>
    <row r="320">
      <c r="B320" s="378" t="s">
        <v>228</v>
      </c>
      <c r="C320" s="133">
        <f>(C298+C423)/'General parameters'!C9</f>
        <v>5.3223194164589538</v>
      </c>
      <c r="D320" s="133">
        <f>(D298+D423)/'General parameters'!D9</f>
        <v>4.5846091224107237</v>
      </c>
      <c r="E320" s="133">
        <f>(E298+E423)/'General parameters'!E9</f>
        <v>4.1918214761986752</v>
      </c>
      <c r="F320" s="133">
        <f>(F298+F423)/'General parameters'!F9</f>
        <v>4.1155269605450489</v>
      </c>
      <c r="G320" s="133">
        <f>(G298+G423)/'General parameters'!G9</f>
        <v>3.8345725702503519</v>
      </c>
      <c r="H320" s="133">
        <f>(H298+H423)/'General parameters'!H9</f>
        <v>3.6739933597530112</v>
      </c>
      <c r="I320" s="133">
        <f>(I298+I423)/'General parameters'!I9</f>
        <v>3.2365923181399223</v>
      </c>
      <c r="J320" s="133">
        <f>(J298+J423)/'General parameters'!J9</f>
        <v>2.9437155098182157</v>
      </c>
      <c r="K320" s="133">
        <f>(K298+K423)/'General parameters'!K9</f>
        <v>2.2313423810063622</v>
      </c>
      <c r="P320" s="67"/>
      <c r="Q320" s="67"/>
      <c r="R320" s="67"/>
    </row>
    <row r="321">
      <c r="B321" s="378" t="s">
        <v>229</v>
      </c>
      <c r="C321" s="134">
        <f>(C299+C424)/'General parameters'!C10</f>
        <v>7.8194594933955095</v>
      </c>
      <c r="D321" s="134">
        <f>(D299+D424)/'General parameters'!D10</f>
        <v>10.138360667709554</v>
      </c>
      <c r="E321" s="134">
        <f>(E299+E424)/'General parameters'!E10</f>
        <v>7.7981281659218435</v>
      </c>
      <c r="F321" s="134">
        <f>(F299+F424)/'General parameters'!F10</f>
        <v>8.2106160896655442</v>
      </c>
      <c r="G321" s="134">
        <f>(G299+G424)/'General parameters'!G10</f>
        <v>8.3428953617929782</v>
      </c>
      <c r="H321" s="134">
        <f>(H299+H424)/'General parameters'!H10</f>
        <v>6.6047357113139631</v>
      </c>
      <c r="I321" s="134">
        <f>(I299+I424)/'General parameters'!I10</f>
        <v>5.710363792163438</v>
      </c>
      <c r="J321" s="134">
        <f>(J299+J424)/'General parameters'!J10</f>
        <v>5.1316578663901771</v>
      </c>
      <c r="K321" s="134">
        <f>(K299+K424)/'General parameters'!K10</f>
        <v>4.2494392755683288</v>
      </c>
      <c r="P321" s="67"/>
      <c r="Q321" s="67"/>
      <c r="R321" s="67"/>
    </row>
    <row r="322">
      <c r="B322" s="378" t="s">
        <v>230</v>
      </c>
      <c r="C322" s="133">
        <f>(C300+C425)/'General parameters'!C11</f>
        <v>7.6168524282797492</v>
      </c>
      <c r="D322" s="133">
        <f>(D300+D425)/'General parameters'!D11</f>
        <v>6.7505230527942324</v>
      </c>
      <c r="E322" s="133">
        <f>(E300+E425)/'General parameters'!E11</f>
        <v>6.1096157883257289</v>
      </c>
      <c r="F322" s="133">
        <f>(F300+F425)/'General parameters'!F11</f>
        <v>4.1102994765123055</v>
      </c>
      <c r="G322" s="133">
        <f>(G300+G425)/'General parameters'!G11</f>
        <v>3.5262117887347459</v>
      </c>
      <c r="H322" s="133">
        <f>(H300+H425)/'General parameters'!H11</f>
        <v>2.9810720396855364</v>
      </c>
      <c r="I322" s="133">
        <f>(I300+I425)/'General parameters'!I11</f>
        <v>2.4608952730424685</v>
      </c>
      <c r="J322" s="133">
        <f>(J300+J425)/'General parameters'!J11</f>
        <v>1.9629546495865426</v>
      </c>
      <c r="K322" s="133">
        <f>(K300+K425)/'General parameters'!K11</f>
        <v>1.481395958026688</v>
      </c>
      <c r="P322" s="67"/>
      <c r="Q322" s="67"/>
      <c r="R322" s="67"/>
    </row>
    <row r="323">
      <c r="B323" s="378" t="s">
        <v>231</v>
      </c>
      <c r="C323" s="134">
        <f>(C301+C426)/'General parameters'!C12</f>
        <v>0</v>
      </c>
      <c r="D323" s="134">
        <f>(D301+D426)/'General parameters'!D12</f>
        <v>0</v>
      </c>
      <c r="E323" s="134">
        <f>(E301+E426)/'General parameters'!E12</f>
        <v>0</v>
      </c>
      <c r="F323" s="134">
        <f>(F301+F426)/'General parameters'!F12</f>
        <v>0</v>
      </c>
      <c r="G323" s="134">
        <f>(G301+G426)/'General parameters'!G12</f>
        <v>0</v>
      </c>
      <c r="H323" s="134">
        <f>(H301+H426)/'General parameters'!H12</f>
        <v>0</v>
      </c>
      <c r="I323" s="134">
        <f>(I301+I426)/'General parameters'!I12</f>
        <v>0</v>
      </c>
      <c r="J323" s="134">
        <f>(J301+J426)/'General parameters'!J12</f>
        <v>0</v>
      </c>
      <c r="K323" s="134">
        <f>(K301+K426)/'General parameters'!K12</f>
        <v>0</v>
      </c>
      <c r="P323" s="67"/>
      <c r="Q323" s="67"/>
      <c r="R323" s="67"/>
    </row>
    <row r="324">
      <c r="B324" s="378" t="s">
        <v>232</v>
      </c>
      <c r="C324" s="133">
        <f>(C302+C427)/'General parameters'!C13</f>
        <v>0</v>
      </c>
      <c r="D324" s="133">
        <f>(D302+D427)/'General parameters'!D13</f>
        <v>0</v>
      </c>
      <c r="E324" s="133">
        <f>(E302+E427)/'General parameters'!E13</f>
        <v>0</v>
      </c>
      <c r="F324" s="133">
        <f>(F302+F427)/'General parameters'!F13</f>
        <v>0</v>
      </c>
      <c r="G324" s="133">
        <f>(G302+G427)/'General parameters'!G13</f>
        <v>0</v>
      </c>
      <c r="H324" s="133">
        <f>(H302+H427)/'General parameters'!H13</f>
        <v>0</v>
      </c>
      <c r="I324" s="133">
        <f>(I302+I427)/'General parameters'!I13</f>
        <v>0</v>
      </c>
      <c r="J324" s="133">
        <f>(J302+J427)/'General parameters'!J13</f>
        <v>0</v>
      </c>
      <c r="K324" s="133">
        <f>(K302+K427)/'General parameters'!K13</f>
        <v>0</v>
      </c>
      <c r="P324" s="67"/>
      <c r="Q324" s="67"/>
      <c r="R324" s="67"/>
    </row>
    <row r="325">
      <c r="B325" s="162"/>
      <c r="C325" s="134"/>
      <c r="D325" s="134"/>
      <c r="E325" s="134"/>
      <c r="F325" s="134"/>
      <c r="G325" s="134"/>
      <c r="H325" s="134"/>
      <c r="I325" s="134"/>
      <c r="J325" s="134"/>
      <c r="K325" s="134"/>
      <c r="L325" s="351"/>
      <c r="P325" s="67"/>
      <c r="Q325" s="67"/>
      <c r="R325" s="67"/>
    </row>
    <row r="326">
      <c r="B326" s="161"/>
      <c r="C326" s="133"/>
      <c r="D326" s="133"/>
      <c r="E326" s="133"/>
      <c r="F326" s="133"/>
      <c r="G326" s="133"/>
      <c r="H326" s="133"/>
      <c r="I326" s="133"/>
      <c r="J326" s="133"/>
      <c r="K326" s="133"/>
      <c r="P326" s="67"/>
      <c r="Q326" s="67"/>
      <c r="R326" s="67"/>
    </row>
    <row r="327">
      <c r="B327" s="162"/>
      <c r="C327" s="134"/>
      <c r="D327" s="134"/>
      <c r="E327" s="134"/>
      <c r="F327" s="134"/>
      <c r="G327" s="134"/>
      <c r="H327" s="134"/>
      <c r="I327" s="134"/>
      <c r="J327" s="134"/>
      <c r="K327" s="134"/>
      <c r="L327" s="352"/>
      <c r="P327" s="67"/>
      <c r="Q327" s="67"/>
      <c r="R327" s="67"/>
    </row>
    <row r="328">
      <c r="B328" s="161"/>
      <c r="C328" s="133"/>
      <c r="D328" s="133"/>
      <c r="E328" s="133"/>
      <c r="F328" s="133"/>
      <c r="G328" s="133"/>
      <c r="H328" s="133"/>
      <c r="I328" s="133"/>
      <c r="J328" s="133"/>
      <c r="K328" s="133"/>
      <c r="P328" s="67"/>
      <c r="Q328" s="67"/>
      <c r="R328" s="67"/>
    </row>
    <row r="329" ht="16">
      <c r="B329" s="163"/>
      <c r="C329" s="134"/>
      <c r="D329" s="134"/>
      <c r="E329" s="134"/>
      <c r="F329" s="134"/>
      <c r="G329" s="134"/>
      <c r="H329" s="134"/>
      <c r="I329" s="134"/>
      <c r="J329" s="134"/>
      <c r="K329" s="134"/>
      <c r="P329" s="67"/>
      <c r="Q329" s="67"/>
      <c r="R329" s="67"/>
    </row>
    <row r="330" ht="17">
      <c r="B330" s="103" t="s">
        <v>240</v>
      </c>
      <c r="C330" s="135">
        <f>C308/'General parameters'!C14</f>
        <v>0.53237076378434456</v>
      </c>
      <c r="D330" s="135">
        <f>D308/'General parameters'!D14</f>
        <v>0.47198813455902688</v>
      </c>
      <c r="E330" s="135">
        <f>E308/'General parameters'!E14</f>
        <v>0.40347638079971965</v>
      </c>
      <c r="F330" s="135">
        <f>F308/'General parameters'!F14</f>
        <v>0.35533548065597409</v>
      </c>
      <c r="G330" s="135">
        <f>G308/'General parameters'!G14</f>
        <v>0.31797355714062625</v>
      </c>
      <c r="H330" s="135">
        <f>H308/'General parameters'!H14</f>
        <v>0.28161268741980794</v>
      </c>
      <c r="I330" s="135">
        <f>I308/'General parameters'!I14</f>
        <v>0.2497623334191309</v>
      </c>
      <c r="J330" s="135">
        <f>J308/'General parameters'!J14</f>
        <v>0.21812050007925363</v>
      </c>
      <c r="K330" s="135">
        <f>K308/'General parameters'!K14</f>
        <v>0.17672922566086907</v>
      </c>
      <c r="L330" s="128"/>
      <c r="M330" s="342"/>
      <c r="N330" s="342"/>
    </row>
    <row r="331">
      <c r="C331" s="89"/>
      <c r="D331" s="89"/>
      <c r="E331" s="89"/>
      <c r="F331" s="89"/>
      <c r="G331" s="89"/>
      <c r="H331" s="89"/>
      <c r="I331" s="89"/>
      <c r="J331" s="89"/>
      <c r="K331" s="89"/>
      <c r="L331" s="128"/>
      <c r="M331" s="342"/>
      <c r="N331" s="342"/>
    </row>
    <row r="332">
      <c r="C332" s="89"/>
      <c r="D332" s="89"/>
      <c r="E332" s="89"/>
      <c r="F332" s="89"/>
      <c r="G332" s="89"/>
      <c r="H332" s="89"/>
      <c r="I332" s="89"/>
      <c r="J332" s="89"/>
      <c r="K332" s="89"/>
      <c r="N332" s="342"/>
    </row>
    <row r="333">
      <c r="A333" s="324" t="s">
        <v>241</v>
      </c>
      <c r="B333" s="319" t="s">
        <v>242</v>
      </c>
      <c r="N333" s="342"/>
    </row>
    <row r="334" ht="17">
      <c r="A334" s="324" t="s">
        <v>243</v>
      </c>
      <c r="B334" s="74" t="s">
        <v>190</v>
      </c>
      <c r="N334" s="342"/>
    </row>
    <row r="335" ht="16"/>
    <row r="336" ht="16">
      <c r="B336" s="99"/>
      <c r="C336" s="307">
        <v>2010</v>
      </c>
      <c r="D336" s="307">
        <v>2015</v>
      </c>
      <c r="E336" s="307">
        <v>2020</v>
      </c>
      <c r="F336" s="307">
        <v>2025</v>
      </c>
      <c r="G336" s="307">
        <v>2030</v>
      </c>
      <c r="H336" s="307">
        <v>2035</v>
      </c>
      <c r="I336" s="307">
        <v>2040</v>
      </c>
      <c r="J336" s="307">
        <v>2045</v>
      </c>
      <c r="K336" s="307">
        <v>2050</v>
      </c>
    </row>
    <row r="337">
      <c r="B337" s="378" t="s">
        <v>221</v>
      </c>
      <c r="C337" s="105">
        <f>(C292*1000+(C_A03i!C5*0.025)+(C_A03j!C5*0.298))/10^6</f>
        <v>0.33975466061459403</v>
      </c>
      <c r="D337" s="105">
        <f>(D292*1000+(C_A03i!D5*0.025)+(C_A03j!D5*0.298))/10^6</f>
        <v>0.32725440068315892</v>
      </c>
      <c r="E337" s="105">
        <f>(E292*1000+(C_A03i!E5*0.025)+(C_A03j!E5*0.298))/10^6</f>
        <v>0.31200049099710619</v>
      </c>
      <c r="F337" s="105">
        <f>(F292*1000+(C_A03i!F5*0.025)+(C_A03j!F5*0.298))/10^6</f>
        <v>0.33238294766265786</v>
      </c>
      <c r="G337" s="105">
        <f>(G292*1000+(C_A03i!G5*0.025)+(C_A03j!G5*0.298))/10^6</f>
        <v>0.29499072039102509</v>
      </c>
      <c r="H337" s="105">
        <f>(H292*1000+(C_A03i!H5*0.025)+(C_A03j!H5*0.298))/10^6</f>
        <v>0.26939695742268338</v>
      </c>
      <c r="I337" s="105">
        <f>(I292*1000+(C_A03i!I5*0.025)+(C_A03j!I5*0.298))/10^6</f>
        <v>0.25056932912178681</v>
      </c>
      <c r="J337" s="105">
        <f>(J292*1000+(C_A03i!J5*0.025)+(C_A03j!J5*0.298))/10^6</f>
        <v>0.24398627448377588</v>
      </c>
      <c r="K337" s="105">
        <f>(K292*1000+(C_A03i!K5*0.025)+(C_A03j!K5*0.298))/10^6</f>
        <v>0.22490793534177378</v>
      </c>
      <c r="M337" s="338" t="s">
        <v>221</v>
      </c>
      <c r="N337" s="338" t="s">
        <v>244</v>
      </c>
      <c r="O337" s="338" t="s">
        <v>245</v>
      </c>
    </row>
    <row r="338">
      <c r="B338" s="378" t="s">
        <v>223</v>
      </c>
      <c r="C338" s="106">
        <f>(C293*1000+(C_A03i!C6*0.025)+(C_A03j!C6*0.298))/10^6</f>
        <v>0.847912984574835</v>
      </c>
      <c r="D338" s="106">
        <f>(D293*1000+(C_A03i!D6*0.025)+(C_A03j!D6*0.298))/10^6</f>
        <v>0.79499670828325952</v>
      </c>
      <c r="E338" s="106">
        <f>(E293*1000+(C_A03i!E6*0.025)+(C_A03j!E6*0.298))/10^6</f>
        <v>0.62491740012797392</v>
      </c>
      <c r="F338" s="106">
        <f>(F293*1000+(C_A03i!F6*0.025)+(C_A03j!F6*0.298))/10^6</f>
        <v>0.60699443236775474</v>
      </c>
      <c r="G338" s="106">
        <f>(G293*1000+(C_A03i!G6*0.025)+(C_A03j!G6*0.298))/10^6</f>
        <v>0.55804408368930969</v>
      </c>
      <c r="H338" s="106">
        <f>(H293*1000+(C_A03i!H6*0.025)+(C_A03j!H6*0.298))/10^6</f>
        <v>0.49098075418901027</v>
      </c>
      <c r="I338" s="106">
        <f>(I293*1000+(C_A03i!I6*0.025)+(C_A03j!I6*0.298))/10^6</f>
        <v>0.41594462765553269</v>
      </c>
      <c r="J338" s="106">
        <f>(J293*1000+(C_A03i!J6*0.025)+(C_A03j!J6*0.298))/10^6</f>
        <v>0.3447706067975978</v>
      </c>
      <c r="K338" s="106">
        <f>(K293*1000+(C_A03i!K6*0.025)+(C_A03j!K6*0.298))/10^6</f>
        <v>0.28595797764604958</v>
      </c>
      <c r="M338" s="338" t="s">
        <v>223</v>
      </c>
      <c r="N338" s="338" t="s">
        <v>244</v>
      </c>
      <c r="O338" s="338" t="s">
        <v>245</v>
      </c>
    </row>
    <row r="339">
      <c r="B339" s="378" t="s">
        <v>224</v>
      </c>
      <c r="C339" s="105">
        <f>(C294*1000+(C_A03i!C7*0.025)+(C_A03j!C7*0.298))/10^6</f>
        <v>0.590837447250345</v>
      </c>
      <c r="D339" s="105">
        <f>(D294*1000+(C_A03i!D7*0.025)+(C_A03j!D7*0.298))/10^6</f>
        <v>0.55138724135501771</v>
      </c>
      <c r="E339" s="105">
        <f>(E294*1000+(C_A03i!E7*0.025)+(C_A03j!E7*0.298))/10^6</f>
        <v>0.57641061388616388</v>
      </c>
      <c r="F339" s="105">
        <f>(F294*1000+(C_A03i!F7*0.025)+(C_A03j!F7*0.298))/10^6</f>
        <v>0.5175239413912518</v>
      </c>
      <c r="G339" s="105">
        <f>(G294*1000+(C_A03i!G7*0.025)+(C_A03j!G7*0.298))/10^6</f>
        <v>0.51726062457168764</v>
      </c>
      <c r="H339" s="105">
        <f>(H294*1000+(C_A03i!H7*0.025)+(C_A03j!H7*0.298))/10^6</f>
        <v>0.50421122911214789</v>
      </c>
      <c r="I339" s="105">
        <f>(I294*1000+(C_A03i!I7*0.025)+(C_A03j!I7*0.298))/10^6</f>
        <v>0.47796516839570963</v>
      </c>
      <c r="J339" s="105">
        <f>(J294*1000+(C_A03i!J7*0.025)+(C_A03j!J7*0.298))/10^6</f>
        <v>0.41233425853562056</v>
      </c>
      <c r="K339" s="105">
        <f>(K294*1000+(C_A03i!K7*0.025)+(C_A03j!K7*0.298))/10^6</f>
        <v>0.34112605950244729</v>
      </c>
      <c r="M339" s="338" t="s">
        <v>224</v>
      </c>
      <c r="N339" s="338" t="s">
        <v>244</v>
      </c>
      <c r="O339" s="338" t="s">
        <v>245</v>
      </c>
    </row>
    <row r="340">
      <c r="B340" s="378" t="s">
        <v>225</v>
      </c>
      <c r="C340" s="106">
        <f>(C295*1000+(C_A03i!C8*0.025)+(C_A03j!C8*0.298))/10^6</f>
        <v>0.37031526242927093</v>
      </c>
      <c r="D340" s="106">
        <f>(D295*1000+(C_A03i!D8*0.025)+(C_A03j!D8*0.298))/10^6</f>
        <v>0.3777155521170959</v>
      </c>
      <c r="E340" s="106">
        <f>(E295*1000+(C_A03i!E8*0.025)+(C_A03j!E8*0.298))/10^6</f>
        <v>0.36224448715838314</v>
      </c>
      <c r="F340" s="106">
        <f>(F295*1000+(C_A03i!F8*0.025)+(C_A03j!F8*0.298))/10^6</f>
        <v>0.32783391963931013</v>
      </c>
      <c r="G340" s="106">
        <f>(G295*1000+(C_A03i!G8*0.025)+(C_A03j!G8*0.298))/10^6</f>
        <v>0.29454998676530414</v>
      </c>
      <c r="H340" s="106">
        <f>(H295*1000+(C_A03i!H8*0.025)+(C_A03j!H8*0.298))/10^6</f>
        <v>0.27319947907634751</v>
      </c>
      <c r="I340" s="106">
        <f>(I295*1000+(C_A03i!I8*0.025)+(C_A03j!I8*0.298))/10^6</f>
        <v>0.24997389119217378</v>
      </c>
      <c r="J340" s="106">
        <f>(J295*1000+(C_A03i!J8*0.025)+(C_A03j!J8*0.298))/10^6</f>
        <v>0.23562287165237325</v>
      </c>
      <c r="K340" s="106">
        <f>(K295*1000+(C_A03i!K8*0.025)+(C_A03j!K8*0.298))/10^6</f>
        <v>0.22547244056062007</v>
      </c>
      <c r="M340" s="338" t="s">
        <v>225</v>
      </c>
      <c r="N340" s="338" t="s">
        <v>244</v>
      </c>
      <c r="O340" s="338" t="s">
        <v>245</v>
      </c>
    </row>
    <row r="341">
      <c r="B341" s="378" t="s">
        <v>226</v>
      </c>
      <c r="C341" s="105">
        <f>(C296*1000+(C_A03i!C9*0.025)+(C_A03j!C9*0.298))/10^6</f>
        <v>0.45890506123339103</v>
      </c>
      <c r="D341" s="105">
        <f>(D296*1000+(C_A03i!D9*0.025)+(C_A03j!D9*0.298))/10^6</f>
        <v>0.39661169308137773</v>
      </c>
      <c r="E341" s="105">
        <f>(E296*1000+(C_A03i!E9*0.025)+(C_A03j!E9*0.298))/10^6</f>
        <v>0.43714667728262213</v>
      </c>
      <c r="F341" s="105">
        <f>(F296*1000+(C_A03i!F9*0.025)+(C_A03j!F9*0.298))/10^6</f>
        <v>0.46993405521147891</v>
      </c>
      <c r="G341" s="105">
        <f>(G296*1000+(C_A03i!G9*0.025)+(C_A03j!G9*0.298))/10^6</f>
        <v>0.51660170223295732</v>
      </c>
      <c r="H341" s="105">
        <f>(H296*1000+(C_A03i!H9*0.025)+(C_A03j!H9*0.298))/10^6</f>
        <v>0.45416163665880516</v>
      </c>
      <c r="I341" s="105">
        <f>(I296*1000+(C_A03i!I9*0.025)+(C_A03j!I9*0.298))/10^6</f>
        <v>0.53000372987113753</v>
      </c>
      <c r="J341" s="105">
        <f>(J296*1000+(C_A03i!J9*0.025)+(C_A03j!J9*0.298))/10^6</f>
        <v>0.48071615556947106</v>
      </c>
      <c r="K341" s="105">
        <f>(K296*1000+(C_A03i!K9*0.025)+(C_A03j!K9*0.298))/10^6</f>
        <v>0.41520219772152556</v>
      </c>
      <c r="M341" s="338" t="s">
        <v>226</v>
      </c>
      <c r="N341" s="338" t="s">
        <v>244</v>
      </c>
      <c r="O341" s="338" t="s">
        <v>245</v>
      </c>
    </row>
    <row r="342">
      <c r="B342" s="378" t="s">
        <v>227</v>
      </c>
      <c r="C342" s="106">
        <f>(C297*1000+(C_A03i!C10*0.025)+(C_A03j!C10*0.298))/10^6</f>
        <v>0.48965617124769484</v>
      </c>
      <c r="D342" s="106">
        <f>(D297*1000+(C_A03i!D10*0.025)+(C_A03j!D10*0.298))/10^6</f>
        <v>0.45121538607143497</v>
      </c>
      <c r="E342" s="106">
        <f>(E297*1000+(C_A03i!E10*0.025)+(C_A03j!E10*0.298))/10^6</f>
        <v>0.39598739676847111</v>
      </c>
      <c r="F342" s="106">
        <f>(F297*1000+(C_A03i!F10*0.025)+(C_A03j!F10*0.298))/10^6</f>
        <v>0.41262506906087087</v>
      </c>
      <c r="G342" s="106">
        <f>(G297*1000+(C_A03i!G10*0.025)+(C_A03j!G10*0.298))/10^6</f>
        <v>0.39441528179889368</v>
      </c>
      <c r="H342" s="106">
        <f>(H297*1000+(C_A03i!H10*0.025)+(C_A03j!H10*0.298))/10^6</f>
        <v>0.38126353210283409</v>
      </c>
      <c r="I342" s="106">
        <f>(I297*1000+(C_A03i!I10*0.025)+(C_A03j!I10*0.298))/10^6</f>
        <v>0.35542764208640976</v>
      </c>
      <c r="J342" s="106">
        <f>(J297*1000+(C_A03i!J10*0.025)+(C_A03j!J10*0.298))/10^6</f>
        <v>0.33898877868262645</v>
      </c>
      <c r="K342" s="106">
        <f>(K297*1000+(C_A03i!K10*0.025)+(C_A03j!K10*0.298))/10^6</f>
        <v>0.2847977990052642</v>
      </c>
      <c r="M342" s="338" t="s">
        <v>227</v>
      </c>
      <c r="N342" s="338" t="s">
        <v>244</v>
      </c>
      <c r="O342" s="338" t="s">
        <v>245</v>
      </c>
    </row>
    <row r="343">
      <c r="B343" s="378" t="s">
        <v>228</v>
      </c>
      <c r="C343" s="105">
        <f>(C298*1000+(C_A03i!C11*0.025)+(C_A03j!C11*0.298))/10^6</f>
        <v>0.35516613949658393</v>
      </c>
      <c r="D343" s="105">
        <f>(D298*1000+(C_A03i!D11*0.025)+(C_A03j!D11*0.298))/10^6</f>
        <v>0.32388757380272792</v>
      </c>
      <c r="E343" s="105">
        <f>(E298*1000+(C_A03i!E11*0.025)+(C_A03j!E11*0.298))/10^6</f>
        <v>0.31808826053824429</v>
      </c>
      <c r="F343" s="105">
        <f>(F298*1000+(C_A03i!F11*0.025)+(C_A03j!F11*0.298))/10^6</f>
        <v>0.32133986701204975</v>
      </c>
      <c r="G343" s="105">
        <f>(G298*1000+(C_A03i!G11*0.025)+(C_A03j!G11*0.298))/10^6</f>
        <v>0.31106866143033174</v>
      </c>
      <c r="H343" s="105">
        <f>(H298*1000+(C_A03i!H11*0.025)+(C_A03j!H11*0.298))/10^6</f>
        <v>0.30546208799323066</v>
      </c>
      <c r="I343" s="105">
        <f>(I298*1000+(C_A03i!I11*0.025)+(C_A03j!I11*0.298))/10^6</f>
        <v>0.27720060000113184</v>
      </c>
      <c r="J343" s="105">
        <f>(J298*1000+(C_A03i!J11*0.025)+(C_A03j!J11*0.298))/10^6</f>
        <v>0.26372532929700249</v>
      </c>
      <c r="K343" s="105">
        <f>(K298*1000+(C_A03i!K11*0.025)+(C_A03j!K11*0.298))/10^6</f>
        <v>0.22172931653696748</v>
      </c>
      <c r="M343" s="338" t="s">
        <v>228</v>
      </c>
      <c r="N343" s="338" t="s">
        <v>244</v>
      </c>
      <c r="O343" s="338" t="s">
        <v>245</v>
      </c>
    </row>
    <row r="344">
      <c r="B344" s="378" t="s">
        <v>229</v>
      </c>
      <c r="C344" s="106">
        <f>(C299*1000+(C_A03i!C12*0.025)+(C_A03j!C12*0.298))/10^6</f>
        <v>0.36441429150402227</v>
      </c>
      <c r="D344" s="106">
        <f>(D299*1000+(C_A03i!D12*0.025)+(C_A03j!D12*0.298))/10^6</f>
        <v>0.43105561308384605</v>
      </c>
      <c r="E344" s="106">
        <f>(E299*1000+(C_A03i!E12*0.025)+(C_A03j!E12*0.298))/10^6</f>
        <v>0.34582744414632827</v>
      </c>
      <c r="F344" s="106">
        <f>(F299*1000+(C_A03i!F12*0.025)+(C_A03j!F12*0.298))/10^6</f>
        <v>0.30421106659550035</v>
      </c>
      <c r="G344" s="106">
        <f>(G299*1000+(C_A03i!G12*0.025)+(C_A03j!G12*0.298))/10^6</f>
        <v>0.32150637068263754</v>
      </c>
      <c r="H344" s="106">
        <f>(H299*1000+(C_A03i!H12*0.025)+(C_A03j!H12*0.298))/10^6</f>
        <v>0.270303530609028</v>
      </c>
      <c r="I344" s="106">
        <f>(I299*1000+(C_A03i!I12*0.025)+(C_A03j!I12*0.298))/10^6</f>
        <v>0.21024619176827858</v>
      </c>
      <c r="J344" s="106">
        <f>(J299*1000+(C_A03i!J12*0.025)+(C_A03j!J12*0.298))/10^6</f>
        <v>0.16242040996233612</v>
      </c>
      <c r="K344" s="106">
        <f>(K299*1000+(C_A03i!K12*0.025)+(C_A03j!K12*0.298))/10^6</f>
        <v>0.14151688880574706</v>
      </c>
      <c r="M344" s="338" t="s">
        <v>229</v>
      </c>
      <c r="N344" s="338" t="s">
        <v>244</v>
      </c>
      <c r="O344" s="338" t="s">
        <v>245</v>
      </c>
    </row>
    <row r="345">
      <c r="B345" s="378" t="s">
        <v>230</v>
      </c>
      <c r="C345" s="105">
        <f>(C300*1000+(C_A03i!C13*0.025)+(C_A03j!C13*0.298))/10^6</f>
        <v>0.58624322338150148</v>
      </c>
      <c r="D345" s="105">
        <f>(D300*1000+(C_A03i!D13*0.025)+(C_A03j!D13*0.298))/10^6</f>
        <v>0.54142645298904857</v>
      </c>
      <c r="E345" s="105">
        <f>(E300*1000+(C_A03i!E13*0.025)+(C_A03j!E13*0.298))/10^6</f>
        <v>0.52130463589612119</v>
      </c>
      <c r="F345" s="105">
        <f>(F300*1000+(C_A03i!F13*0.025)+(C_A03j!F13*0.298))/10^6</f>
        <v>0.39208919568185158</v>
      </c>
      <c r="G345" s="105">
        <f>(G300*1000+(C_A03i!G13*0.025)+(C_A03j!G13*0.298))/10^6</f>
        <v>0.35934898340224442</v>
      </c>
      <c r="H345" s="105">
        <f>(H300*1000+(C_A03i!H13*0.025)+(C_A03j!H13*0.298))/10^6</f>
        <v>0.32067867044810744</v>
      </c>
      <c r="I345" s="105">
        <f>(I300*1000+(C_A03i!I13*0.025)+(C_A03j!I13*0.298))/10^6</f>
        <v>0.2764596838874821</v>
      </c>
      <c r="J345" s="105">
        <f>(J300*1000+(C_A03i!J13*0.025)+(C_A03j!J13*0.298))/10^6</f>
        <v>0.23610164228599284</v>
      </c>
      <c r="K345" s="105">
        <f>(K300*1000+(C_A03i!K13*0.025)+(C_A03j!K13*0.298))/10^6</f>
        <v>0.20327025190674652</v>
      </c>
      <c r="M345" s="338" t="s">
        <v>230</v>
      </c>
      <c r="N345" s="338" t="s">
        <v>244</v>
      </c>
      <c r="O345" s="338" t="s">
        <v>245</v>
      </c>
    </row>
    <row r="346">
      <c r="B346" s="378" t="s">
        <v>231</v>
      </c>
      <c r="C346" s="106">
        <f>(C301*1000+(C_A03i!C14*0.025)+(C_A03j!C14*0.298))/10^6</f>
        <v>0</v>
      </c>
      <c r="D346" s="106">
        <f>(D301*1000+(C_A03i!D14*0.025)+(C_A03j!D14*0.298))/10^6</f>
        <v>0</v>
      </c>
      <c r="E346" s="106">
        <f>(E301*1000+(C_A03i!E14*0.025)+(C_A03j!E14*0.298))/10^6</f>
        <v>0</v>
      </c>
      <c r="F346" s="106">
        <f>(F301*1000+(C_A03i!F14*0.025)+(C_A03j!F14*0.298))/10^6</f>
        <v>0</v>
      </c>
      <c r="G346" s="106">
        <f>(G301*1000+(C_A03i!G14*0.025)+(C_A03j!G14*0.298))/10^6</f>
        <v>0</v>
      </c>
      <c r="H346" s="106">
        <f>(H301*1000+(C_A03i!H14*0.025)+(C_A03j!H14*0.298))/10^6</f>
        <v>0</v>
      </c>
      <c r="I346" s="106">
        <f>(I301*1000+(C_A03i!I14*0.025)+(C_A03j!I14*0.298))/10^6</f>
        <v>0</v>
      </c>
      <c r="J346" s="106">
        <f>(J301*1000+(C_A03i!J14*0.025)+(C_A03j!J14*0.298))/10^6</f>
        <v>0</v>
      </c>
      <c r="K346" s="106">
        <f>(K301*1000+(C_A03i!K14*0.025)+(C_A03j!K14*0.298))/10^6</f>
        <v>0</v>
      </c>
      <c r="M346" s="338" t="s">
        <v>231</v>
      </c>
      <c r="N346" s="338" t="s">
        <v>244</v>
      </c>
      <c r="O346" s="338" t="s">
        <v>245</v>
      </c>
    </row>
    <row r="347">
      <c r="B347" s="378" t="s">
        <v>232</v>
      </c>
      <c r="C347" s="105">
        <f>(C302*1000+(C_A03i!C15*0.025)+(C_A03j!C15*0.298))/10^6</f>
        <v>0</v>
      </c>
      <c r="D347" s="105">
        <f>(D302*1000+(C_A03i!D15*0.025)+(C_A03j!D15*0.298))/10^6</f>
        <v>0</v>
      </c>
      <c r="E347" s="105">
        <f>(E302*1000+(C_A03i!E15*0.025)+(C_A03j!E15*0.298))/10^6</f>
        <v>0</v>
      </c>
      <c r="F347" s="105">
        <f>(F302*1000+(C_A03i!F15*0.025)+(C_A03j!F15*0.298))/10^6</f>
        <v>0</v>
      </c>
      <c r="G347" s="105">
        <f>(G302*1000+(C_A03i!G15*0.025)+(C_A03j!G15*0.298))/10^6</f>
        <v>0</v>
      </c>
      <c r="H347" s="105">
        <f>(H302*1000+(C_A03i!H15*0.025)+(C_A03j!H15*0.298))/10^6</f>
        <v>0</v>
      </c>
      <c r="I347" s="105">
        <f>(I302*1000+(C_A03i!I15*0.025)+(C_A03j!I15*0.298))/10^6</f>
        <v>0</v>
      </c>
      <c r="J347" s="105">
        <f>(J302*1000+(C_A03i!J15*0.025)+(C_A03j!J15*0.298))/10^6</f>
        <v>0</v>
      </c>
      <c r="K347" s="105">
        <f>(K302*1000+(C_A03i!K15*0.025)+(C_A03j!K15*0.298))/10^6</f>
        <v>0</v>
      </c>
      <c r="M347" s="338" t="s">
        <v>232</v>
      </c>
      <c r="N347" s="338" t="s">
        <v>244</v>
      </c>
      <c r="O347" s="338" t="s">
        <v>245</v>
      </c>
    </row>
    <row r="348">
      <c r="B348" s="164"/>
      <c r="C348" s="106"/>
      <c r="D348" s="106"/>
      <c r="E348" s="106"/>
      <c r="F348" s="106"/>
      <c r="G348" s="106"/>
      <c r="H348" s="106"/>
      <c r="I348" s="106"/>
      <c r="J348" s="106"/>
      <c r="K348" s="106"/>
      <c r="L348" s="351"/>
      <c r="M348" s="338" t="s">
        <v>233</v>
      </c>
      <c r="N348" s="338" t="s">
        <v>244</v>
      </c>
      <c r="O348" s="338" t="s">
        <v>245</v>
      </c>
    </row>
    <row r="349">
      <c r="B349" s="161"/>
      <c r="C349" s="105"/>
      <c r="D349" s="105"/>
      <c r="E349" s="105"/>
      <c r="F349" s="105"/>
      <c r="G349" s="105"/>
      <c r="H349" s="105"/>
      <c r="I349" s="105"/>
      <c r="J349" s="105"/>
      <c r="K349" s="105"/>
      <c r="M349" s="338" t="s">
        <v>234</v>
      </c>
      <c r="N349" s="338" t="s">
        <v>244</v>
      </c>
      <c r="O349" s="338" t="s">
        <v>245</v>
      </c>
    </row>
    <row r="350">
      <c r="B350" s="164"/>
      <c r="C350" s="106"/>
      <c r="D350" s="106"/>
      <c r="E350" s="106"/>
      <c r="F350" s="106"/>
      <c r="G350" s="106"/>
      <c r="H350" s="106"/>
      <c r="I350" s="106"/>
      <c r="J350" s="106"/>
      <c r="K350" s="106"/>
      <c r="L350" s="352"/>
      <c r="M350" s="338" t="s">
        <v>235</v>
      </c>
      <c r="N350" s="338" t="s">
        <v>244</v>
      </c>
      <c r="O350" s="338" t="s">
        <v>245</v>
      </c>
    </row>
    <row r="351">
      <c r="B351" s="165"/>
      <c r="C351" s="166"/>
      <c r="D351" s="166"/>
      <c r="E351" s="166"/>
      <c r="F351" s="166"/>
      <c r="G351" s="166"/>
      <c r="H351" s="166"/>
      <c r="I351" s="166"/>
      <c r="J351" s="166"/>
      <c r="K351" s="166"/>
      <c r="M351" s="338" t="s">
        <v>236</v>
      </c>
      <c r="N351" s="338" t="s">
        <v>244</v>
      </c>
      <c r="O351" s="338" t="s">
        <v>245</v>
      </c>
    </row>
    <row r="352" ht="16">
      <c r="B352" s="168"/>
      <c r="C352" s="169"/>
      <c r="D352" s="169"/>
      <c r="E352" s="169"/>
      <c r="F352" s="169"/>
      <c r="G352" s="169"/>
      <c r="H352" s="169"/>
      <c r="I352" s="169"/>
      <c r="J352" s="169"/>
      <c r="K352" s="169"/>
      <c r="M352" s="338" t="s">
        <v>237</v>
      </c>
      <c r="N352" s="338" t="s">
        <v>244</v>
      </c>
      <c r="O352" s="338" t="s">
        <v>245</v>
      </c>
    </row>
    <row r="353" ht="17">
      <c r="B353" s="103" t="s">
        <v>55</v>
      </c>
      <c r="C353" s="167">
        <f ref="C353:J353" t="shared" si="50">SUM(C337:C352)</f>
        <v>4.4032052417322385</v>
      </c>
      <c r="D353" s="167">
        <f t="shared" si="50"/>
        <v>4.1955506214669676</v>
      </c>
      <c r="E353" s="167">
        <f t="shared" si="50"/>
        <v>3.8939274068014145</v>
      </c>
      <c r="F353" s="167">
        <f t="shared" si="50"/>
        <v>3.684934494622726</v>
      </c>
      <c r="G353" s="167">
        <f t="shared" si="50"/>
        <v>3.5677864149643912</v>
      </c>
      <c r="H353" s="167">
        <f>SUM(H337:H352)</f>
        <v>3.2696578776121941</v>
      </c>
      <c r="I353" s="167">
        <f t="shared" si="50"/>
        <v>3.0437908639796429</v>
      </c>
      <c r="J353" s="167">
        <f t="shared" si="50"/>
        <v>2.7186663272667961</v>
      </c>
      <c r="K353" s="167">
        <f>SUM(K337:K352)</f>
        <v>2.3439808670271414</v>
      </c>
      <c r="L353" s="128"/>
      <c r="M353" s="342"/>
    </row>
    <row r="355">
      <c r="A355" s="324" t="s">
        <v>246</v>
      </c>
      <c r="B355" s="319" t="s">
        <v>247</v>
      </c>
    </row>
    <row r="356" ht="17">
      <c r="B356" s="319" t="s">
        <v>248</v>
      </c>
    </row>
    <row r="357" ht="16">
      <c r="B357" s="57"/>
    </row>
    <row r="358" ht="16">
      <c r="B358" s="99"/>
      <c r="C358" s="307">
        <v>2010</v>
      </c>
      <c r="D358" s="307">
        <v>2015</v>
      </c>
      <c r="E358" s="307">
        <v>2020</v>
      </c>
      <c r="F358" s="307">
        <v>2025</v>
      </c>
      <c r="G358" s="307">
        <v>2030</v>
      </c>
      <c r="H358" s="307">
        <v>2035</v>
      </c>
      <c r="I358" s="307">
        <v>2040</v>
      </c>
      <c r="J358" s="307">
        <v>2045</v>
      </c>
      <c r="K358" s="307">
        <v>2050</v>
      </c>
      <c r="N358" s="342"/>
    </row>
    <row r="359">
      <c r="B359" s="378" t="s">
        <v>221</v>
      </c>
      <c r="C359" s="131">
        <f>-(SUMIF(C_A06a!$B$5:$B$93,'Global Results'!$M359,C_A06a!C$5:C$93))*1000</f>
        <v>0</v>
      </c>
      <c r="D359" s="131">
        <f>-(SUMIF(C_A06a!$B$5:$B$93,'Global Results'!$M359,C_A06a!D$5:D$93))*1000</f>
        <v>0</v>
      </c>
      <c r="E359" s="131">
        <f>-(SUMIF(C_A06a!$B$5:$B$93,'Global Results'!$M359,C_A06a!E$5:E$93))*1000</f>
        <v>151.238428368</v>
      </c>
      <c r="F359" s="131">
        <f>-(SUMIF(C_A06a!$B$5:$B$93,'Global Results'!$M359,C_A06a!F$5:F$93))*1000</f>
        <v>86.948648717</v>
      </c>
      <c r="G359" s="131">
        <f>-(SUMIF(C_A06a!$B$5:$B$93,'Global Results'!$M359,C_A06a!G$5:G$93))*1000</f>
        <v>101.164601581</v>
      </c>
      <c r="H359" s="131">
        <f>-(SUMIF(C_A06a!$B$5:$B$93,'Global Results'!$M359,C_A06a!H$5:H$93))*1000</f>
        <v>108.795991182</v>
      </c>
      <c r="I359" s="131">
        <f>-(SUMIF(C_A06a!$B$5:$B$93,'Global Results'!$M359,C_A06a!I$5:I$93))*1000</f>
        <v>105.27022773399999</v>
      </c>
      <c r="J359" s="131">
        <f>-(SUMIF(C_A06a!$B$5:$B$93,'Global Results'!$M359,C_A06a!J$5:J$93))*1000</f>
        <v>103.854354577</v>
      </c>
      <c r="K359" s="131">
        <f>-(SUMIF(C_A06a!$B$5:$B$93,'Global Results'!$M359,C_A06a!K$5:K$93))*1000</f>
        <v>96.971630613</v>
      </c>
      <c r="M359" s="338" t="s">
        <v>221</v>
      </c>
    </row>
    <row r="360">
      <c r="B360" s="378" t="s">
        <v>223</v>
      </c>
      <c r="C360" s="132">
        <f>-(SUMIF(C_A06a!$B$5:$B$93,'Global Results'!$M360,C_A06a!C$5:C$93))*1000</f>
        <v>0</v>
      </c>
      <c r="D360" s="132">
        <f>-(SUMIF(C_A06a!$B$5:$B$93,'Global Results'!$M360,C_A06a!D$5:D$93))*1000</f>
        <v>0</v>
      </c>
      <c r="E360" s="132">
        <f>-(SUMIF(C_A06a!$B$5:$B$93,'Global Results'!$M360,C_A06a!E$5:E$93))*1000</f>
        <v>151.238428368</v>
      </c>
      <c r="F360" s="132">
        <f>-(SUMIF(C_A06a!$B$5:$B$93,'Global Results'!$M360,C_A06a!F$5:F$93))*1000</f>
        <v>179.43130945800002</v>
      </c>
      <c r="G360" s="132">
        <f>-(SUMIF(C_A06a!$B$5:$B$93,'Global Results'!$M360,C_A06a!G$5:G$93))*1000</f>
        <v>112.38365064199999</v>
      </c>
      <c r="H360" s="132">
        <f>-(SUMIF(C_A06a!$B$5:$B$93,'Global Results'!$M360,C_A06a!H$5:H$93))*1000</f>
        <v>237.685158241</v>
      </c>
      <c r="I360" s="132">
        <f>-(SUMIF(C_A06a!$B$5:$B$93,'Global Results'!$M360,C_A06a!I$5:I$93))*1000</f>
        <v>234.799797291</v>
      </c>
      <c r="J360" s="132">
        <f>-(SUMIF(C_A06a!$B$5:$B$93,'Global Results'!$M360,C_A06a!J$5:J$93))*1000</f>
        <v>331.347187579</v>
      </c>
      <c r="K360" s="132">
        <f>-(SUMIF(C_A06a!$B$5:$B$93,'Global Results'!$M360,C_A06a!K$5:K$93))*1000</f>
        <v>268.106289974</v>
      </c>
      <c r="M360" s="338" t="s">
        <v>223</v>
      </c>
    </row>
    <row r="361">
      <c r="B361" s="378" t="s">
        <v>224</v>
      </c>
      <c r="C361" s="131">
        <f>-(SUMIF(C_A06a!$B$5:$B$93,'Global Results'!$M361,C_A06a!C$5:C$93))*1000</f>
        <v>0</v>
      </c>
      <c r="D361" s="131">
        <f>-(SUMIF(C_A06a!$B$5:$B$93,'Global Results'!$M361,C_A06a!D$5:D$93))*1000</f>
        <v>0</v>
      </c>
      <c r="E361" s="131">
        <f>-(SUMIF(C_A06a!$B$5:$B$93,'Global Results'!$M361,C_A06a!E$5:E$93))*1000</f>
        <v>151.238428368</v>
      </c>
      <c r="F361" s="131">
        <f>-(SUMIF(C_A06a!$B$5:$B$93,'Global Results'!$M361,C_A06a!F$5:F$93))*1000</f>
        <v>86.948648717</v>
      </c>
      <c r="G361" s="131">
        <f>-(SUMIF(C_A06a!$B$5:$B$93,'Global Results'!$M361,C_A06a!G$5:G$93))*1000</f>
        <v>101.164601581</v>
      </c>
      <c r="H361" s="131">
        <f>-(SUMIF(C_A06a!$B$5:$B$93,'Global Results'!$M361,C_A06a!H$5:H$93))*1000</f>
        <v>108.795991182</v>
      </c>
      <c r="I361" s="131">
        <f>-(SUMIF(C_A06a!$B$5:$B$93,'Global Results'!$M361,C_A06a!I$5:I$93))*1000</f>
        <v>105.27022773399999</v>
      </c>
      <c r="J361" s="131">
        <f>-(SUMIF(C_A06a!$B$5:$B$93,'Global Results'!$M361,C_A06a!J$5:J$93))*1000</f>
        <v>103.854354577</v>
      </c>
      <c r="K361" s="131">
        <f>-(SUMIF(C_A06a!$B$5:$B$93,'Global Results'!$M361,C_A06a!K$5:K$93))*1000</f>
        <v>96.971630613</v>
      </c>
      <c r="M361" s="338" t="s">
        <v>224</v>
      </c>
    </row>
    <row r="362">
      <c r="B362" s="378" t="s">
        <v>225</v>
      </c>
      <c r="C362" s="132">
        <f>-(SUMIF(C_A06a!$B$5:$B$93,'Global Results'!$M362,C_A06a!C$5:C$93))*1000</f>
        <v>0</v>
      </c>
      <c r="D362" s="132">
        <f>-(SUMIF(C_A06a!$B$5:$B$93,'Global Results'!$M362,C_A06a!D$5:D$93))*1000</f>
        <v>0</v>
      </c>
      <c r="E362" s="132">
        <f>-(SUMIF(C_A06a!$B$5:$B$93,'Global Results'!$M362,C_A06a!E$5:E$93))*1000</f>
        <v>151.238428368</v>
      </c>
      <c r="F362" s="132">
        <f>-(SUMIF(C_A06a!$B$5:$B$93,'Global Results'!$M362,C_A06a!F$5:F$93))*1000</f>
        <v>86.948648717</v>
      </c>
      <c r="G362" s="132">
        <f>-(SUMIF(C_A06a!$B$5:$B$93,'Global Results'!$M362,C_A06a!G$5:G$93))*1000</f>
        <v>101.164601581</v>
      </c>
      <c r="H362" s="132">
        <f>-(SUMIF(C_A06a!$B$5:$B$93,'Global Results'!$M362,C_A06a!H$5:H$93))*1000</f>
        <v>108.795991182</v>
      </c>
      <c r="I362" s="132">
        <f>-(SUMIF(C_A06a!$B$5:$B$93,'Global Results'!$M362,C_A06a!I$5:I$93))*1000</f>
        <v>105.27022773399999</v>
      </c>
      <c r="J362" s="132">
        <f>-(SUMIF(C_A06a!$B$5:$B$93,'Global Results'!$M362,C_A06a!J$5:J$93))*1000</f>
        <v>103.854354577</v>
      </c>
      <c r="K362" s="132">
        <f>-(SUMIF(C_A06a!$B$5:$B$93,'Global Results'!$M362,C_A06a!K$5:K$93))*1000</f>
        <v>96.971630613</v>
      </c>
      <c r="M362" s="338" t="s">
        <v>225</v>
      </c>
    </row>
    <row r="363">
      <c r="B363" s="378" t="s">
        <v>226</v>
      </c>
      <c r="C363" s="131">
        <f>-(SUMIF(C_A06a!$B$5:$B$93,'Global Results'!$M363,C_A06a!C$5:C$93))*1000</f>
        <v>0</v>
      </c>
      <c r="D363" s="131">
        <f>-(SUMIF(C_A06a!$B$5:$B$93,'Global Results'!$M363,C_A06a!D$5:D$93))*1000</f>
        <v>0</v>
      </c>
      <c r="E363" s="131">
        <f>-(SUMIF(C_A06a!$B$5:$B$93,'Global Results'!$M363,C_A06a!E$5:E$93))*1000</f>
        <v>151.238428368</v>
      </c>
      <c r="F363" s="131">
        <f>-(SUMIF(C_A06a!$B$5:$B$93,'Global Results'!$M363,C_A06a!F$5:F$93))*1000</f>
        <v>86.948648717</v>
      </c>
      <c r="G363" s="131">
        <f>-(SUMIF(C_A06a!$B$5:$B$93,'Global Results'!$M363,C_A06a!G$5:G$93))*1000</f>
        <v>101.164601581</v>
      </c>
      <c r="H363" s="131">
        <f>-(SUMIF(C_A06a!$B$5:$B$93,'Global Results'!$M363,C_A06a!H$5:H$93))*1000</f>
        <v>108.795991182</v>
      </c>
      <c r="I363" s="131">
        <f>-(SUMIF(C_A06a!$B$5:$B$93,'Global Results'!$M363,C_A06a!I$5:I$93))*1000</f>
        <v>105.27022773399999</v>
      </c>
      <c r="J363" s="131">
        <f>-(SUMIF(C_A06a!$B$5:$B$93,'Global Results'!$M363,C_A06a!J$5:J$93))*1000</f>
        <v>103.854354577</v>
      </c>
      <c r="K363" s="131">
        <f>-(SUMIF(C_A06a!$B$5:$B$93,'Global Results'!$M363,C_A06a!K$5:K$93))*1000</f>
        <v>96.971630613</v>
      </c>
      <c r="M363" s="338" t="s">
        <v>226</v>
      </c>
    </row>
    <row r="364">
      <c r="B364" s="378" t="s">
        <v>227</v>
      </c>
      <c r="C364" s="132">
        <f>-(SUMIF(C_A06a!$B$5:$B$93,'Global Results'!$M364,C_A06a!C$5:C$93))*1000</f>
        <v>0</v>
      </c>
      <c r="D364" s="132">
        <f>-(SUMIF(C_A06a!$B$5:$B$93,'Global Results'!$M364,C_A06a!D$5:D$93))*1000</f>
        <v>0</v>
      </c>
      <c r="E364" s="132">
        <f>-(SUMIF(C_A06a!$B$5:$B$93,'Global Results'!$M364,C_A06a!E$5:E$93))*1000</f>
        <v>151.238428368</v>
      </c>
      <c r="F364" s="132">
        <f>-(SUMIF(C_A06a!$B$5:$B$93,'Global Results'!$M364,C_A06a!F$5:F$93))*1000</f>
        <v>86.948648717</v>
      </c>
      <c r="G364" s="132">
        <f>-(SUMIF(C_A06a!$B$5:$B$93,'Global Results'!$M364,C_A06a!G$5:G$93))*1000</f>
        <v>101.164601581</v>
      </c>
      <c r="H364" s="132">
        <f>-(SUMIF(C_A06a!$B$5:$B$93,'Global Results'!$M364,C_A06a!H$5:H$93))*1000</f>
        <v>108.795991182</v>
      </c>
      <c r="I364" s="132">
        <f>-(SUMIF(C_A06a!$B$5:$B$93,'Global Results'!$M364,C_A06a!I$5:I$93))*1000</f>
        <v>105.27022773399999</v>
      </c>
      <c r="J364" s="132">
        <f>-(SUMIF(C_A06a!$B$5:$B$93,'Global Results'!$M364,C_A06a!J$5:J$93))*1000</f>
        <v>103.854354577</v>
      </c>
      <c r="K364" s="132">
        <f>-(SUMIF(C_A06a!$B$5:$B$93,'Global Results'!$M364,C_A06a!K$5:K$93))*1000</f>
        <v>96.971630613</v>
      </c>
      <c r="M364" s="338" t="s">
        <v>227</v>
      </c>
    </row>
    <row r="365">
      <c r="B365" s="378" t="s">
        <v>228</v>
      </c>
      <c r="C365" s="131">
        <f>-(SUMIF(C_A06a!$B$5:$B$93,'Global Results'!$M365,C_A06a!C$5:C$93))*1000</f>
        <v>0</v>
      </c>
      <c r="D365" s="131">
        <f>-(SUMIF(C_A06a!$B$5:$B$93,'Global Results'!$M365,C_A06a!D$5:D$93))*1000</f>
        <v>0</v>
      </c>
      <c r="E365" s="131">
        <f>-(SUMIF(C_A06a!$B$5:$B$93,'Global Results'!$M365,C_A06a!E$5:E$93))*1000</f>
        <v>151.238428368</v>
      </c>
      <c r="F365" s="131">
        <f>-(SUMIF(C_A06a!$B$5:$B$93,'Global Results'!$M365,C_A06a!F$5:F$93))*1000</f>
        <v>86.948648717</v>
      </c>
      <c r="G365" s="131">
        <f>-(SUMIF(C_A06a!$B$5:$B$93,'Global Results'!$M365,C_A06a!G$5:G$93))*1000</f>
        <v>101.164601581</v>
      </c>
      <c r="H365" s="131">
        <f>-(SUMIF(C_A06a!$B$5:$B$93,'Global Results'!$M365,C_A06a!H$5:H$93))*1000</f>
        <v>108.795991182</v>
      </c>
      <c r="I365" s="131">
        <f>-(SUMIF(C_A06a!$B$5:$B$93,'Global Results'!$M365,C_A06a!I$5:I$93))*1000</f>
        <v>105.27022773399999</v>
      </c>
      <c r="J365" s="131">
        <f>-(SUMIF(C_A06a!$B$5:$B$93,'Global Results'!$M365,C_A06a!J$5:J$93))*1000</f>
        <v>103.854354577</v>
      </c>
      <c r="K365" s="131">
        <f>-(SUMIF(C_A06a!$B$5:$B$93,'Global Results'!$M365,C_A06a!K$5:K$93))*1000</f>
        <v>96.971630613</v>
      </c>
      <c r="L365" s="128"/>
      <c r="M365" s="338" t="s">
        <v>228</v>
      </c>
    </row>
    <row r="366">
      <c r="B366" s="378" t="s">
        <v>229</v>
      </c>
      <c r="C366" s="132">
        <f>-(SUMIF(C_A06a!$B$5:$B$93,'Global Results'!$M366,C_A06a!C$5:C$93))*1000</f>
        <v>0</v>
      </c>
      <c r="D366" s="132">
        <f>-(SUMIF(C_A06a!$B$5:$B$93,'Global Results'!$M366,C_A06a!D$5:D$93))*1000</f>
        <v>0</v>
      </c>
      <c r="E366" s="132">
        <f>-(SUMIF(C_A06a!$B$5:$B$93,'Global Results'!$M366,C_A06a!E$5:E$93))*1000</f>
        <v>151.238428368</v>
      </c>
      <c r="F366" s="132">
        <f>-(SUMIF(C_A06a!$B$5:$B$93,'Global Results'!$M366,C_A06a!F$5:F$93))*1000</f>
        <v>86.948648717</v>
      </c>
      <c r="G366" s="132">
        <f>-(SUMIF(C_A06a!$B$5:$B$93,'Global Results'!$M366,C_A06a!G$5:G$93))*1000</f>
        <v>101.164601581</v>
      </c>
      <c r="H366" s="132">
        <f>-(SUMIF(C_A06a!$B$5:$B$93,'Global Results'!$M366,C_A06a!H$5:H$93))*1000</f>
        <v>108.795991182</v>
      </c>
      <c r="I366" s="132">
        <f>-(SUMIF(C_A06a!$B$5:$B$93,'Global Results'!$M366,C_A06a!I$5:I$93))*1000</f>
        <v>105.27022773399999</v>
      </c>
      <c r="J366" s="132">
        <f>-(SUMIF(C_A06a!$B$5:$B$93,'Global Results'!$M366,C_A06a!J$5:J$93))*1000</f>
        <v>103.854354577</v>
      </c>
      <c r="K366" s="132">
        <f>-(SUMIF(C_A06a!$B$5:$B$93,'Global Results'!$M366,C_A06a!K$5:K$93))*1000</f>
        <v>96.971630613</v>
      </c>
      <c r="L366" s="128"/>
      <c r="M366" s="338" t="s">
        <v>229</v>
      </c>
    </row>
    <row r="367">
      <c r="B367" s="378" t="s">
        <v>230</v>
      </c>
      <c r="C367" s="131">
        <f>-(SUMIF(C_A06a!$B$5:$B$93,'Global Results'!$M367,C_A06a!C$5:C$93))*1000</f>
        <v>0</v>
      </c>
      <c r="D367" s="131">
        <f>-(SUMIF(C_A06a!$B$5:$B$93,'Global Results'!$M367,C_A06a!D$5:D$93))*1000</f>
        <v>0</v>
      </c>
      <c r="E367" s="131">
        <f>-(SUMIF(C_A06a!$B$5:$B$93,'Global Results'!$M367,C_A06a!E$5:E$93))*1000</f>
        <v>151.238428368</v>
      </c>
      <c r="F367" s="131">
        <f>-(SUMIF(C_A06a!$B$5:$B$93,'Global Results'!$M367,C_A06a!F$5:F$93))*1000</f>
        <v>420.669508366</v>
      </c>
      <c r="G367" s="131">
        <f>-(SUMIF(C_A06a!$B$5:$B$93,'Global Results'!$M367,C_A06a!G$5:G$93))*1000</f>
        <v>301.685238044</v>
      </c>
      <c r="H367" s="131">
        <f>-(SUMIF(C_A06a!$B$5:$B$93,'Global Results'!$M367,C_A06a!H$5:H$93))*1000</f>
        <v>320.729793998</v>
      </c>
      <c r="I367" s="131">
        <f>-(SUMIF(C_A06a!$B$5:$B$93,'Global Results'!$M367,C_A06a!I$5:I$93))*1000</f>
        <v>305.31086489</v>
      </c>
      <c r="J367" s="131">
        <f>-(SUMIF(C_A06a!$B$5:$B$93,'Global Results'!$M367,C_A06a!J$5:J$93))*1000</f>
        <v>281.64254515</v>
      </c>
      <c r="K367" s="131">
        <f>-(SUMIF(C_A06a!$B$5:$B$93,'Global Results'!$M367,C_A06a!K$5:K$93))*1000</f>
        <v>186.32292001</v>
      </c>
      <c r="L367" s="128"/>
      <c r="M367" s="338" t="s">
        <v>230</v>
      </c>
    </row>
    <row r="368">
      <c r="B368" s="378" t="s">
        <v>231</v>
      </c>
      <c r="C368" s="132">
        <f>-(SUMIF(C_A06a!$B$5:$B$93,'Global Results'!$M368,C_A06a!C$5:C$93))*1000</f>
        <v>0</v>
      </c>
      <c r="D368" s="132">
        <f>-(SUMIF(C_A06a!$B$5:$B$93,'Global Results'!$M368,C_A06a!D$5:D$93))*1000</f>
        <v>0</v>
      </c>
      <c r="E368" s="132">
        <f>-(SUMIF(C_A06a!$B$5:$B$93,'Global Results'!$M368,C_A06a!E$5:E$93))*1000</f>
        <v>0</v>
      </c>
      <c r="F368" s="132">
        <f>-(SUMIF(C_A06a!$B$5:$B$93,'Global Results'!$M368,C_A06a!F$5:F$93))*1000</f>
        <v>0</v>
      </c>
      <c r="G368" s="132">
        <f>-(SUMIF(C_A06a!$B$5:$B$93,'Global Results'!$M368,C_A06a!G$5:G$93))*1000</f>
        <v>0</v>
      </c>
      <c r="H368" s="132">
        <f>-(SUMIF(C_A06a!$B$5:$B$93,'Global Results'!$M368,C_A06a!H$5:H$93))*1000</f>
        <v>0</v>
      </c>
      <c r="I368" s="132">
        <f>-(SUMIF(C_A06a!$B$5:$B$93,'Global Results'!$M368,C_A06a!I$5:I$93))*1000</f>
        <v>0</v>
      </c>
      <c r="J368" s="132">
        <f>-(SUMIF(C_A06a!$B$5:$B$93,'Global Results'!$M368,C_A06a!J$5:J$93))*1000</f>
        <v>0</v>
      </c>
      <c r="K368" s="132">
        <f>-(SUMIF(C_A06a!$B$5:$B$93,'Global Results'!$M368,C_A06a!K$5:K$93))*1000</f>
        <v>0</v>
      </c>
      <c r="M368" s="338" t="s">
        <v>231</v>
      </c>
    </row>
    <row r="369">
      <c r="B369" s="378" t="s">
        <v>232</v>
      </c>
      <c r="C369" s="131">
        <f>-(SUMIF(C_A06a!$B$5:$B$93,'Global Results'!$M369,C_A06a!C$5:C$93))*1000</f>
        <v>0</v>
      </c>
      <c r="D369" s="131">
        <f>-(SUMIF(C_A06a!$B$5:$B$93,'Global Results'!$M369,C_A06a!D$5:D$93))*1000</f>
        <v>0</v>
      </c>
      <c r="E369" s="131">
        <f>-(SUMIF(C_A06a!$B$5:$B$93,'Global Results'!$M369,C_A06a!E$5:E$93))*1000</f>
        <v>0</v>
      </c>
      <c r="F369" s="131">
        <f>-(SUMIF(C_A06a!$B$5:$B$93,'Global Results'!$M369,C_A06a!F$5:F$93))*1000</f>
        <v>0</v>
      </c>
      <c r="G369" s="131">
        <f>-(SUMIF(C_A06a!$B$5:$B$93,'Global Results'!$M369,C_A06a!G$5:G$93))*1000</f>
        <v>0</v>
      </c>
      <c r="H369" s="131">
        <f>-(SUMIF(C_A06a!$B$5:$B$93,'Global Results'!$M369,C_A06a!H$5:H$93))*1000</f>
        <v>0</v>
      </c>
      <c r="I369" s="131">
        <f>-(SUMIF(C_A06a!$B$5:$B$93,'Global Results'!$M369,C_A06a!I$5:I$93))*1000</f>
        <v>0</v>
      </c>
      <c r="J369" s="131">
        <f>-(SUMIF(C_A06a!$B$5:$B$93,'Global Results'!$M369,C_A06a!J$5:J$93))*1000</f>
        <v>0</v>
      </c>
      <c r="K369" s="131">
        <f>-(SUMIF(C_A06a!$B$5:$B$93,'Global Results'!$M369,C_A06a!K$5:K$93))*1000</f>
        <v>0</v>
      </c>
      <c r="M369" s="338" t="s">
        <v>232</v>
      </c>
    </row>
    <row r="370">
      <c r="B370" s="400"/>
      <c r="C370" s="401">
        <v>2010</v>
      </c>
      <c r="D370" s="401">
        <v>2015</v>
      </c>
      <c r="E370" s="401">
        <v>2020</v>
      </c>
      <c r="F370" s="401">
        <v>2025</v>
      </c>
      <c r="G370" s="401">
        <v>2030</v>
      </c>
      <c r="H370" s="401">
        <v>2035</v>
      </c>
      <c r="I370" s="401">
        <v>2040</v>
      </c>
      <c r="J370" s="401">
        <v>2045</v>
      </c>
      <c r="K370" s="401">
        <v>2050</v>
      </c>
      <c r="M370" s="338" t="s">
        <v>233</v>
      </c>
    </row>
    <row r="371">
      <c r="B371" s="399" t="s">
        <v>249</v>
      </c>
      <c r="C371" s="398">
        <f>AVERAGE(C359:C367)</f>
        <v>0</v>
      </c>
      <c r="D371" s="398">
        <f ref="D371:K371" t="shared" si="51">AVERAGE(D359:D367)</f>
        <v>0</v>
      </c>
      <c r="E371" s="398">
        <f t="shared" si="51"/>
        <v>151.238428368</v>
      </c>
      <c r="F371" s="398">
        <f t="shared" si="51"/>
        <v>134.30459542699998</v>
      </c>
      <c r="G371" s="398">
        <f t="shared" si="51"/>
        <v>124.69123330588887</v>
      </c>
      <c r="H371" s="398">
        <f t="shared" si="51"/>
        <v>146.66521005699997</v>
      </c>
      <c r="I371" s="398">
        <f t="shared" si="51"/>
        <v>141.88913959099997</v>
      </c>
      <c r="J371" s="398">
        <f t="shared" si="51"/>
        <v>148.88557941866665</v>
      </c>
      <c r="K371" s="398">
        <f t="shared" si="51"/>
        <v>125.91451380833334</v>
      </c>
      <c r="M371" s="338" t="s">
        <v>234</v>
      </c>
    </row>
    <row r="372">
      <c r="B372" s="162"/>
      <c r="C372" s="132"/>
      <c r="D372" s="132"/>
      <c r="E372" s="132"/>
      <c r="F372" s="132"/>
      <c r="G372" s="132"/>
      <c r="H372" s="132"/>
      <c r="I372" s="132"/>
      <c r="J372" s="132"/>
      <c r="K372" s="132"/>
      <c r="M372" s="338" t="s">
        <v>235</v>
      </c>
    </row>
    <row r="373">
      <c r="B373" s="165"/>
      <c r="C373" s="170"/>
      <c r="D373" s="170"/>
      <c r="E373" s="170"/>
      <c r="F373" s="170"/>
      <c r="G373" s="170"/>
      <c r="H373" s="170"/>
      <c r="I373" s="170"/>
      <c r="J373" s="170"/>
      <c r="K373" s="170"/>
      <c r="M373" s="338" t="s">
        <v>236</v>
      </c>
    </row>
    <row r="374" ht="16">
      <c r="B374" s="172"/>
      <c r="C374" s="171"/>
      <c r="D374" s="171"/>
      <c r="E374" s="171"/>
      <c r="F374" s="171"/>
      <c r="G374" s="171"/>
      <c r="H374" s="171"/>
      <c r="I374" s="171"/>
      <c r="J374" s="171"/>
      <c r="K374" s="171"/>
      <c r="M374" s="338" t="s">
        <v>237</v>
      </c>
    </row>
    <row r="375" ht="17">
      <c r="B375" s="103" t="s">
        <v>250</v>
      </c>
      <c r="C375" s="131">
        <f>-(SUMIF(C_A06a!$B$5:$B$93,'Global Results'!$M375,C_A06a!C$5:C$93))*1000</f>
        <v>0</v>
      </c>
      <c r="D375" s="131">
        <f>-(SUMIF(C_A06a!$B$5:$B$93,'Global Results'!$M375,C_A06a!D$5:D$93))*1000</f>
        <v>0</v>
      </c>
      <c r="E375" s="131">
        <f>-(SUMIF(C_A06a!$B$5:$B$93,'Global Results'!$M375,C_A06a!E$5:E$93))*1000</f>
        <v>0</v>
      </c>
      <c r="F375" s="131">
        <f>-(SUMIF(C_A06a!$B$5:$B$93,'Global Results'!$M375,C_A06a!F$5:F$93))*1000</f>
        <v>0</v>
      </c>
      <c r="G375" s="131">
        <f>-(SUMIF(C_A06a!$B$5:$B$93,'Global Results'!$M375,C_A06a!G$5:G$93))*1000</f>
        <v>0</v>
      </c>
      <c r="H375" s="131">
        <f>-(SUMIF(C_A06a!$B$5:$B$93,'Global Results'!$M375,C_A06a!H$5:H$93))*1000</f>
        <v>0</v>
      </c>
      <c r="I375" s="131">
        <f>-(SUMIF(C_A06a!$B$5:$B$93,'Global Results'!$M375,C_A06a!I$5:I$93))*1000</f>
        <v>0</v>
      </c>
      <c r="J375" s="131">
        <f>-(SUMIF(C_A06a!$B$5:$B$93,'Global Results'!$M375,C_A06a!J$5:J$93))*1000</f>
        <v>0</v>
      </c>
      <c r="K375" s="131">
        <f>-(SUMIF(C_A06a!$B$5:$B$93,'Global Results'!$M375,C_A06a!K$5:K$93))*1000</f>
        <v>0</v>
      </c>
      <c r="M375" s="338" t="s">
        <v>251</v>
      </c>
    </row>
    <row r="376">
      <c r="C376" s="107"/>
      <c r="D376" s="107"/>
      <c r="E376" s="107"/>
      <c r="F376" s="107"/>
      <c r="G376" s="107"/>
      <c r="H376" s="107"/>
      <c r="I376" s="107"/>
      <c r="J376" s="107"/>
      <c r="K376" s="107"/>
    </row>
    <row r="377">
      <c r="A377" s="324" t="s">
        <v>252</v>
      </c>
      <c r="B377" s="319" t="s">
        <v>253</v>
      </c>
      <c r="E377" s="404">
        <v>31.244429999999998</v>
      </c>
      <c r="F377" s="404">
        <v>159.65887999999998</v>
      </c>
      <c r="G377" s="404">
        <v>194.80995000000004</v>
      </c>
      <c r="H377" s="404">
        <v>460.34295000000009</v>
      </c>
      <c r="I377" s="404">
        <v>829.52346000000011</v>
      </c>
      <c r="J377" s="404">
        <v>918.5183</v>
      </c>
      <c r="K377" s="404">
        <v>972.935318888889</v>
      </c>
    </row>
    <row r="378" ht="17">
      <c r="B378" s="74" t="s">
        <v>254</v>
      </c>
    </row>
    <row r="379" ht="16">
      <c r="N379" s="342"/>
    </row>
    <row r="380" ht="16">
      <c r="B380" s="99" t="s">
        <v>255</v>
      </c>
      <c r="C380" s="307">
        <v>2010</v>
      </c>
      <c r="D380" s="307">
        <v>2015</v>
      </c>
      <c r="E380" s="307">
        <v>2020</v>
      </c>
      <c r="F380" s="307">
        <v>2025</v>
      </c>
      <c r="G380" s="307">
        <v>2030</v>
      </c>
      <c r="H380" s="307">
        <v>2035</v>
      </c>
      <c r="I380" s="307">
        <v>2040</v>
      </c>
      <c r="J380" s="307">
        <v>2045</v>
      </c>
      <c r="K380" s="307">
        <v>2050</v>
      </c>
      <c r="N380" s="342"/>
    </row>
    <row r="381">
      <c r="B381" s="378" t="s">
        <v>221</v>
      </c>
      <c r="C381" s="197">
        <f ref="C381:C381" t="array">SUM(($M381=(C_A06b!$B$5:$B$77))*($N381=(C_A06b!$C$5:C$77))*(C_A06b!D$5:D$77))/1000</f>
        <v>0</v>
      </c>
      <c r="D381" s="197">
        <f ref="D381:D381" t="array">SUM(($M381=(C_A06b!$B$5:$B$77))*($N381=(C_A06b!$C$5:D$77))*(C_A06b!E$5:E$77))/1000</f>
        <v>0</v>
      </c>
      <c r="E381" s="197">
        <f ref="E381:E381" t="array">SUM(($M381=(C_A06b!$B$5:$B$77))*($N381=(C_A06b!$C$5:E$77))*(C_A06b!F$5:F$77))/1000</f>
        <v>0</v>
      </c>
      <c r="F381" s="197">
        <f ref="F381:F381" t="array">SUM(($M381=(C_A06b!$B$5:$B$77))*($N381=(C_A06b!$C$5:F$77))*(C_A06b!G$5:G$77))/1000</f>
        <v>0</v>
      </c>
      <c r="G381" s="197">
        <f ref="G381:G381" t="array">SUM(($M381=(C_A06b!$B$5:$B$77))*($N381=(C_A06b!$C$5:G$77))*(C_A06b!H$5:H$77))/1000</f>
        <v>0</v>
      </c>
      <c r="H381" s="197">
        <f ref="H381:H381" t="array">SUM(($M381=(C_A06b!$B$5:$B$77))*($N381=(C_A06b!$C$5:H$77))*(C_A06b!I$5:I$77))/1000</f>
        <v>0</v>
      </c>
      <c r="I381" s="197">
        <f ref="I381:I381" t="array">SUM(($M381=(C_A06b!$B$5:$B$77))*($N381=(C_A06b!$C$5:I$77))*(C_A06b!J$5:J$77))/1000</f>
        <v>0</v>
      </c>
      <c r="J381" s="197">
        <f ref="J381:J381" t="array">SUM(($M381=(C_A06b!$B$5:$B$77))*($N381=(C_A06b!$C$5:J$77))*(C_A06b!K$5:K$77))/1000</f>
        <v>0</v>
      </c>
      <c r="K381" s="197">
        <f ref="K381:K381" t="array">SUM(($M381=(C_A06b!$B$5:$B$77))*($N381=(C_A06b!$C$5:K$77))*(C_A06b!L$5:L$77))/1000</f>
        <v>0</v>
      </c>
      <c r="M381" s="338" t="s">
        <v>221</v>
      </c>
      <c r="N381" s="338" t="s">
        <v>256</v>
      </c>
      <c r="P381" s="67"/>
    </row>
    <row r="382" s="64" customFormat="1">
      <c r="B382" s="378" t="s">
        <v>223</v>
      </c>
      <c r="C382" s="198">
        <f ref="C382:C382" t="array">SUM(($M382=(C_A06b!$B$5:$B$77))*($N382=(C_A06b!$C$5:C$77))*(C_A06b!D$5:D$77))/1000</f>
        <v>0</v>
      </c>
      <c r="D382" s="198">
        <f ref="D382:D382" t="array">SUM(($M382=(C_A06b!$B$5:$B$77))*($N382=(C_A06b!$C$5:D$77))*(C_A06b!E$5:E$77))/1000</f>
        <v>0</v>
      </c>
      <c r="E382" s="198">
        <f ref="E382:E382" t="array">SUM(($M382=(C_A06b!$B$5:$B$77))*($N382=(C_A06b!$C$5:E$77))*(C_A06b!F$5:F$77))/1000</f>
        <v>0</v>
      </c>
      <c r="F382" s="198">
        <f ref="F382:F382" t="array">SUM(($M382=(C_A06b!$B$5:$B$77))*($N382=(C_A06b!$C$5:F$77))*(C_A06b!G$5:G$77))/1000</f>
        <v>0</v>
      </c>
      <c r="G382" s="198">
        <f ref="G382:G382" t="array">SUM(($M382=(C_A06b!$B$5:$B$77))*($N382=(C_A06b!$C$5:G$77))*(C_A06b!H$5:H$77))/1000</f>
        <v>0</v>
      </c>
      <c r="H382" s="198">
        <f ref="H382:H382" t="array">SUM(($M382=(C_A06b!$B$5:$B$77))*($N382=(C_A06b!$C$5:H$77))*(C_A06b!I$5:I$77))/1000</f>
        <v>0</v>
      </c>
      <c r="I382" s="198">
        <f ref="I382:I382" t="array">SUM(($M382=(C_A06b!$B$5:$B$77))*($N382=(C_A06b!$C$5:I$77))*(C_A06b!J$5:J$77))/1000</f>
        <v>0</v>
      </c>
      <c r="J382" s="198">
        <f ref="J382:J382" t="array">SUM(($M382=(C_A06b!$B$5:$B$77))*($N382=(C_A06b!$C$5:J$77))*(C_A06b!K$5:K$77))/1000</f>
        <v>0</v>
      </c>
      <c r="K382" s="198">
        <f ref="K382:K382" t="array">SUM(($M382=(C_A06b!$B$5:$B$77))*($N382=(C_A06b!$C$5:K$77))*(C_A06b!L$5:L$77))/1000</f>
        <v>0</v>
      </c>
      <c r="M382" s="339" t="s">
        <v>223</v>
      </c>
      <c r="N382" s="339" t="s">
        <v>256</v>
      </c>
      <c r="O382" s="339"/>
      <c r="P382" s="69"/>
    </row>
    <row r="383">
      <c r="B383" s="378" t="s">
        <v>224</v>
      </c>
      <c r="C383" s="197">
        <f ref="C383:C383" t="array">SUM(($M383=(C_A06b!$B$5:$B$77))*($N383=(C_A06b!$C$5:C$77))*(C_A06b!D$5:D$77))/1000</f>
        <v>0</v>
      </c>
      <c r="D383" s="197">
        <f ref="D383:D383" t="array">SUM(($M383=(C_A06b!$B$5:$B$77))*($N383=(C_A06b!$C$5:D$77))*(C_A06b!E$5:E$77))/1000</f>
        <v>0</v>
      </c>
      <c r="E383" s="197">
        <f ref="E383:E383" t="array">SUM(($M383=(C_A06b!$B$5:$B$77))*($N383=(C_A06b!$C$5:E$77))*(C_A06b!F$5:F$77))/1000</f>
        <v>0</v>
      </c>
      <c r="F383" s="197">
        <f ref="F383:F383" t="array">SUM(($M383=(C_A06b!$B$5:$B$77))*($N383=(C_A06b!$C$5:F$77))*(C_A06b!G$5:G$77))/1000</f>
        <v>0</v>
      </c>
      <c r="G383" s="197">
        <f ref="G383:G383" t="array">SUM(($M383=(C_A06b!$B$5:$B$77))*($N383=(C_A06b!$C$5:G$77))*(C_A06b!H$5:H$77))/1000</f>
        <v>0</v>
      </c>
      <c r="H383" s="197">
        <f ref="H383:H383" t="array">SUM(($M383=(C_A06b!$B$5:$B$77))*($N383=(C_A06b!$C$5:H$77))*(C_A06b!I$5:I$77))/1000</f>
        <v>0</v>
      </c>
      <c r="I383" s="197">
        <f ref="I383:I383" t="array">SUM(($M383=(C_A06b!$B$5:$B$77))*($N383=(C_A06b!$C$5:I$77))*(C_A06b!J$5:J$77))/1000</f>
        <v>0</v>
      </c>
      <c r="J383" s="197">
        <f ref="J383:J383" t="array">SUM(($M383=(C_A06b!$B$5:$B$77))*($N383=(C_A06b!$C$5:J$77))*(C_A06b!K$5:K$77))/1000</f>
        <v>0</v>
      </c>
      <c r="K383" s="197">
        <f ref="K383:K383" t="array">SUM(($M383=(C_A06b!$B$5:$B$77))*($N383=(C_A06b!$C$5:K$77))*(C_A06b!L$5:L$77))/1000</f>
        <v>0</v>
      </c>
      <c r="M383" s="338" t="s">
        <v>224</v>
      </c>
      <c r="N383" s="338" t="s">
        <v>256</v>
      </c>
      <c r="P383" s="67"/>
    </row>
    <row r="384" s="64" customFormat="1">
      <c r="B384" s="378" t="s">
        <v>225</v>
      </c>
      <c r="C384" s="198">
        <f ref="C384:C384" t="array">SUM(($M384=(C_A06b!$B$5:$B$77))*($N384=(C_A06b!$C$5:C$77))*(C_A06b!D$5:D$77))/1000</f>
        <v>0</v>
      </c>
      <c r="D384" s="198">
        <f ref="D384:D384" t="array">SUM(($M384=(C_A06b!$B$5:$B$77))*($N384=(C_A06b!$C$5:D$77))*(C_A06b!E$5:E$77))/1000</f>
        <v>0</v>
      </c>
      <c r="E384" s="198">
        <f ref="E384:E384" t="array">SUM(($M384=(C_A06b!$B$5:$B$77))*($N384=(C_A06b!$C$5:E$77))*(C_A06b!F$5:F$77))/1000</f>
        <v>0</v>
      </c>
      <c r="F384" s="198">
        <f ref="F384:F384" t="array">SUM(($M384=(C_A06b!$B$5:$B$77))*($N384=(C_A06b!$C$5:F$77))*(C_A06b!G$5:G$77))/1000</f>
        <v>0</v>
      </c>
      <c r="G384" s="198">
        <f ref="G384:G384" t="array">SUM(($M384=(C_A06b!$B$5:$B$77))*($N384=(C_A06b!$C$5:G$77))*(C_A06b!H$5:H$77))/1000</f>
        <v>0</v>
      </c>
      <c r="H384" s="198">
        <f ref="H384:H384" t="array">SUM(($M384=(C_A06b!$B$5:$B$77))*($N384=(C_A06b!$C$5:H$77))*(C_A06b!I$5:I$77))/1000</f>
        <v>0</v>
      </c>
      <c r="I384" s="198">
        <f ref="I384:I384" t="array">SUM(($M384=(C_A06b!$B$5:$B$77))*($N384=(C_A06b!$C$5:I$77))*(C_A06b!J$5:J$77))/1000</f>
        <v>0</v>
      </c>
      <c r="J384" s="198">
        <f ref="J384:J384" t="array">SUM(($M384=(C_A06b!$B$5:$B$77))*($N384=(C_A06b!$C$5:J$77))*(C_A06b!K$5:K$77))/1000</f>
        <v>0</v>
      </c>
      <c r="K384" s="198">
        <f ref="K384:K384" t="array">SUM(($M384=(C_A06b!$B$5:$B$77))*($N384=(C_A06b!$C$5:K$77))*(C_A06b!L$5:L$77))/1000</f>
        <v>0</v>
      </c>
      <c r="M384" s="339" t="s">
        <v>225</v>
      </c>
      <c r="N384" s="339" t="s">
        <v>256</v>
      </c>
      <c r="O384" s="339"/>
      <c r="P384" s="69"/>
    </row>
    <row r="385">
      <c r="B385" s="378" t="s">
        <v>226</v>
      </c>
      <c r="C385" s="197">
        <f ref="C385:C385" t="array">SUM(($M385=(C_A06b!$B$5:$B$77))*($N385=(C_A06b!$C$5:C$77))*(C_A06b!D$5:D$77))/1000</f>
        <v>0</v>
      </c>
      <c r="D385" s="197">
        <f ref="D385:D385" t="array">SUM(($M385=(C_A06b!$B$5:$B$77))*($N385=(C_A06b!$C$5:D$77))*(C_A06b!E$5:E$77))/1000</f>
        <v>0</v>
      </c>
      <c r="E385" s="197">
        <f ref="E385:E385" t="array">SUM(($M385=(C_A06b!$B$5:$B$77))*($N385=(C_A06b!$C$5:E$77))*(C_A06b!F$5:F$77))/1000</f>
        <v>0</v>
      </c>
      <c r="F385" s="197">
        <f ref="F385:F385" t="array">SUM(($M385=(C_A06b!$B$5:$B$77))*($N385=(C_A06b!$C$5:F$77))*(C_A06b!G$5:G$77))/1000</f>
        <v>0</v>
      </c>
      <c r="G385" s="197">
        <f ref="G385:G385" t="array">SUM(($M385=(C_A06b!$B$5:$B$77))*($N385=(C_A06b!$C$5:G$77))*(C_A06b!H$5:H$77))/1000</f>
        <v>0</v>
      </c>
      <c r="H385" s="197">
        <f ref="H385:H385" t="array">SUM(($M385=(C_A06b!$B$5:$B$77))*($N385=(C_A06b!$C$5:H$77))*(C_A06b!I$5:I$77))/1000</f>
        <v>0</v>
      </c>
      <c r="I385" s="197">
        <f ref="I385:I385" t="array">SUM(($M385=(C_A06b!$B$5:$B$77))*($N385=(C_A06b!$C$5:I$77))*(C_A06b!J$5:J$77))/1000</f>
        <v>0</v>
      </c>
      <c r="J385" s="197">
        <f ref="J385:J385" t="array">SUM(($M385=(C_A06b!$B$5:$B$77))*($N385=(C_A06b!$C$5:J$77))*(C_A06b!K$5:K$77))/1000</f>
        <v>0</v>
      </c>
      <c r="K385" s="197">
        <f ref="K385:K385" t="array">SUM(($M385=(C_A06b!$B$5:$B$77))*($N385=(C_A06b!$C$5:K$77))*(C_A06b!L$5:L$77))/1000</f>
        <v>0</v>
      </c>
      <c r="M385" s="338" t="s">
        <v>226</v>
      </c>
      <c r="N385" s="338" t="s">
        <v>256</v>
      </c>
      <c r="P385" s="67"/>
    </row>
    <row r="386" s="64" customFormat="1">
      <c r="B386" s="378" t="s">
        <v>227</v>
      </c>
      <c r="C386" s="198">
        <f ref="C386:C386" t="array">SUM(($M386=(C_A06b!$B$5:$B$77))*($N386=(C_A06b!$C$5:C$77))*(C_A06b!D$5:D$77))/1000</f>
        <v>0</v>
      </c>
      <c r="D386" s="198">
        <f ref="D386:D386" t="array">SUM(($M386=(C_A06b!$B$5:$B$77))*($N386=(C_A06b!$C$5:D$77))*(C_A06b!E$5:E$77))/1000</f>
        <v>0</v>
      </c>
      <c r="E386" s="198">
        <f ref="E386:E386" t="array">SUM(($M386=(C_A06b!$B$5:$B$77))*($N386=(C_A06b!$C$5:E$77))*(C_A06b!F$5:F$77))/1000</f>
        <v>0</v>
      </c>
      <c r="F386" s="198">
        <f ref="F386:F386" t="array">SUM(($M386=(C_A06b!$B$5:$B$77))*($N386=(C_A06b!$C$5:F$77))*(C_A06b!G$5:G$77))/1000</f>
        <v>0</v>
      </c>
      <c r="G386" s="198">
        <f ref="G386:G386" t="array">SUM(($M386=(C_A06b!$B$5:$B$77))*($N386=(C_A06b!$C$5:G$77))*(C_A06b!H$5:H$77))/1000</f>
        <v>0</v>
      </c>
      <c r="H386" s="198">
        <f ref="H386:H386" t="array">SUM(($M386=(C_A06b!$B$5:$B$77))*($N386=(C_A06b!$C$5:H$77))*(C_A06b!I$5:I$77))/1000</f>
        <v>0</v>
      </c>
      <c r="I386" s="198">
        <f ref="I386:I386" t="array">SUM(($M386=(C_A06b!$B$5:$B$77))*($N386=(C_A06b!$C$5:I$77))*(C_A06b!J$5:J$77))/1000</f>
        <v>0</v>
      </c>
      <c r="J386" s="198">
        <f ref="J386:J386" t="array">SUM(($M386=(C_A06b!$B$5:$B$77))*($N386=(C_A06b!$C$5:J$77))*(C_A06b!K$5:K$77))/1000</f>
        <v>0</v>
      </c>
      <c r="K386" s="198">
        <f ref="K386:K386" t="array">SUM(($M386=(C_A06b!$B$5:$B$77))*($N386=(C_A06b!$C$5:K$77))*(C_A06b!L$5:L$77))/1000</f>
        <v>0</v>
      </c>
      <c r="M386" s="339" t="s">
        <v>227</v>
      </c>
      <c r="N386" s="339" t="s">
        <v>256</v>
      </c>
      <c r="O386" s="339"/>
      <c r="P386" s="69"/>
    </row>
    <row r="387">
      <c r="B387" s="378" t="s">
        <v>228</v>
      </c>
      <c r="C387" s="197">
        <f ref="C387:C387" t="array">SUM(($M387=(C_A06b!$B$5:$B$77))*($N387=(C_A06b!$C$5:C$77))*(C_A06b!D$5:D$77))/1000</f>
        <v>0</v>
      </c>
      <c r="D387" s="197">
        <f ref="D387:D387" t="array">SUM(($M387=(C_A06b!$B$5:$B$77))*($N387=(C_A06b!$C$5:D$77))*(C_A06b!E$5:E$77))/1000</f>
        <v>0</v>
      </c>
      <c r="E387" s="197">
        <f ref="E387:E387" t="array">SUM(($M387=(C_A06b!$B$5:$B$77))*($N387=(C_A06b!$C$5:E$77))*(C_A06b!F$5:F$77))/1000</f>
        <v>0</v>
      </c>
      <c r="F387" s="197">
        <f ref="F387:F387" t="array">SUM(($M387=(C_A06b!$B$5:$B$77))*($N387=(C_A06b!$C$5:F$77))*(C_A06b!G$5:G$77))/1000</f>
        <v>0</v>
      </c>
      <c r="G387" s="197">
        <f ref="G387:G387" t="array">SUM(($M387=(C_A06b!$B$5:$B$77))*($N387=(C_A06b!$C$5:G$77))*(C_A06b!H$5:H$77))/1000</f>
        <v>0</v>
      </c>
      <c r="H387" s="197">
        <f ref="H387:H387" t="array">SUM(($M387=(C_A06b!$B$5:$B$77))*($N387=(C_A06b!$C$5:H$77))*(C_A06b!I$5:I$77))/1000</f>
        <v>0</v>
      </c>
      <c r="I387" s="197">
        <f ref="I387:I387" t="array">SUM(($M387=(C_A06b!$B$5:$B$77))*($N387=(C_A06b!$C$5:I$77))*(C_A06b!J$5:J$77))/1000</f>
        <v>0</v>
      </c>
      <c r="J387" s="197">
        <f ref="J387:J387" t="array">SUM(($M387=(C_A06b!$B$5:$B$77))*($N387=(C_A06b!$C$5:J$77))*(C_A06b!K$5:K$77))/1000</f>
        <v>0</v>
      </c>
      <c r="K387" s="197">
        <f ref="K387:K387" t="array">SUM(($M387=(C_A06b!$B$5:$B$77))*($N387=(C_A06b!$C$5:K$77))*(C_A06b!L$5:L$77))/1000</f>
        <v>0</v>
      </c>
      <c r="L387" s="128"/>
      <c r="M387" s="338" t="s">
        <v>228</v>
      </c>
      <c r="N387" s="338" t="s">
        <v>256</v>
      </c>
      <c r="P387" s="67"/>
    </row>
    <row r="388" s="64" customFormat="1">
      <c r="B388" s="378" t="s">
        <v>229</v>
      </c>
      <c r="C388" s="198">
        <f ref="C388:C388" t="array">SUM(($M388=(C_A06b!$B$5:$B$77))*($N388=(C_A06b!$C$5:C$77))*(C_A06b!D$5:D$77))/1000</f>
        <v>0</v>
      </c>
      <c r="D388" s="198">
        <f ref="D388:D388" t="array">SUM(($M388=(C_A06b!$B$5:$B$77))*($N388=(C_A06b!$C$5:D$77))*(C_A06b!E$5:E$77))/1000</f>
        <v>0</v>
      </c>
      <c r="E388" s="198">
        <f ref="E388:E388" t="array">SUM(($M388=(C_A06b!$B$5:$B$77))*($N388=(C_A06b!$C$5:E$77))*(C_A06b!F$5:F$77))/1000</f>
        <v>0</v>
      </c>
      <c r="F388" s="198">
        <f ref="F388:F388" t="array">SUM(($M388=(C_A06b!$B$5:$B$77))*($N388=(C_A06b!$C$5:F$77))*(C_A06b!G$5:G$77))/1000</f>
        <v>0</v>
      </c>
      <c r="G388" s="198">
        <f ref="G388:G388" t="array">SUM(($M388=(C_A06b!$B$5:$B$77))*($N388=(C_A06b!$C$5:G$77))*(C_A06b!H$5:H$77))/1000</f>
        <v>0</v>
      </c>
      <c r="H388" s="198">
        <f ref="H388:H388" t="array">SUM(($M388=(C_A06b!$B$5:$B$77))*($N388=(C_A06b!$C$5:H$77))*(C_A06b!I$5:I$77))/1000</f>
        <v>0</v>
      </c>
      <c r="I388" s="198">
        <f ref="I388:I388" t="array">SUM(($M388=(C_A06b!$B$5:$B$77))*($N388=(C_A06b!$C$5:I$77))*(C_A06b!J$5:J$77))/1000</f>
        <v>0</v>
      </c>
      <c r="J388" s="198">
        <f ref="J388:J388" t="array">SUM(($M388=(C_A06b!$B$5:$B$77))*($N388=(C_A06b!$C$5:J$77))*(C_A06b!K$5:K$77))/1000</f>
        <v>0</v>
      </c>
      <c r="K388" s="198">
        <f ref="K388:K388" t="array">SUM(($M388=(C_A06b!$B$5:$B$77))*($N388=(C_A06b!$C$5:K$77))*(C_A06b!L$5:L$77))/1000</f>
        <v>0</v>
      </c>
      <c r="L388" s="128"/>
      <c r="M388" s="339" t="s">
        <v>229</v>
      </c>
      <c r="N388" s="339" t="s">
        <v>256</v>
      </c>
      <c r="O388" s="339"/>
      <c r="P388" s="69"/>
    </row>
    <row r="389">
      <c r="B389" s="378" t="s">
        <v>230</v>
      </c>
      <c r="C389" s="197">
        <f ref="C389:C389" t="array">SUM(($M389=(C_A06b!$B$5:$B$77))*($N389=(C_A06b!$C$5:C$77))*(C_A06b!D$5:D$77))/1000</f>
        <v>0</v>
      </c>
      <c r="D389" s="197">
        <f ref="D389:D389" t="array">SUM(($M389=(C_A06b!$B$5:$B$77))*($N389=(C_A06b!$C$5:D$77))*(C_A06b!E$5:E$77))/1000</f>
        <v>0</v>
      </c>
      <c r="E389" s="197">
        <f ref="E389:E389" t="array">SUM(($M389=(C_A06b!$B$5:$B$77))*($N389=(C_A06b!$C$5:E$77))*(C_A06b!F$5:F$77))/1000</f>
        <v>0</v>
      </c>
      <c r="F389" s="197">
        <f ref="F389:F389" t="array">SUM(($M389=(C_A06b!$B$5:$B$77))*($N389=(C_A06b!$C$5:F$77))*(C_A06b!G$5:G$77))/1000</f>
        <v>0</v>
      </c>
      <c r="G389" s="197">
        <f ref="G389:G389" t="array">SUM(($M389=(C_A06b!$B$5:$B$77))*($N389=(C_A06b!$C$5:G$77))*(C_A06b!H$5:H$77))/1000</f>
        <v>0</v>
      </c>
      <c r="H389" s="197">
        <f ref="H389:H389" t="array">SUM(($M389=(C_A06b!$B$5:$B$77))*($N389=(C_A06b!$C$5:H$77))*(C_A06b!I$5:I$77))/1000</f>
        <v>0</v>
      </c>
      <c r="I389" s="197">
        <f ref="I389:I389" t="array">SUM(($M389=(C_A06b!$B$5:$B$77))*($N389=(C_A06b!$C$5:I$77))*(C_A06b!J$5:J$77))/1000</f>
        <v>0</v>
      </c>
      <c r="J389" s="197">
        <f ref="J389:J389" t="array">SUM(($M389=(C_A06b!$B$5:$B$77))*($N389=(C_A06b!$C$5:J$77))*(C_A06b!K$5:K$77))/1000</f>
        <v>0</v>
      </c>
      <c r="K389" s="197">
        <f ref="K389:K389" t="array">SUM(($M389=(C_A06b!$B$5:$B$77))*($N389=(C_A06b!$C$5:K$77))*(C_A06b!L$5:L$77))/1000</f>
        <v>0</v>
      </c>
      <c r="L389" s="128"/>
      <c r="M389" s="338" t="s">
        <v>230</v>
      </c>
      <c r="N389" s="338" t="s">
        <v>256</v>
      </c>
      <c r="P389" s="67"/>
    </row>
    <row r="390" s="64" customFormat="1">
      <c r="B390" s="378" t="s">
        <v>231</v>
      </c>
      <c r="C390" s="198">
        <f ref="C390:C390" t="array">SUM(($M390=(C_A06b!$B$5:$B$77))*($N390=(C_A06b!$C$5:C$77))*(C_A06b!D$5:D$77))/1000</f>
        <v>0</v>
      </c>
      <c r="D390" s="198">
        <f ref="D390:D390" t="array">SUM(($M390=(C_A06b!$B$5:$B$77))*($N390=(C_A06b!$C$5:D$77))*(C_A06b!E$5:E$77))/1000</f>
        <v>0</v>
      </c>
      <c r="E390" s="198">
        <f ref="E390:E390" t="array">SUM(($M390=(C_A06b!$B$5:$B$77))*($N390=(C_A06b!$C$5:E$77))*(C_A06b!F$5:F$77))/1000</f>
        <v>0</v>
      </c>
      <c r="F390" s="198">
        <f ref="F390:F390" t="array">SUM(($M390=(C_A06b!$B$5:$B$77))*($N390=(C_A06b!$C$5:F$77))*(C_A06b!G$5:G$77))/1000</f>
        <v>0</v>
      </c>
      <c r="G390" s="198">
        <f ref="G390:G390" t="array">SUM(($M390=(C_A06b!$B$5:$B$77))*($N390=(C_A06b!$C$5:G$77))*(C_A06b!H$5:H$77))/1000</f>
        <v>0</v>
      </c>
      <c r="H390" s="198">
        <f ref="H390:H390" t="array">SUM(($M390=(C_A06b!$B$5:$B$77))*($N390=(C_A06b!$C$5:H$77))*(C_A06b!I$5:I$77))/1000</f>
        <v>0</v>
      </c>
      <c r="I390" s="198">
        <f ref="I390:I390" t="array">SUM(($M390=(C_A06b!$B$5:$B$77))*($N390=(C_A06b!$C$5:I$77))*(C_A06b!J$5:J$77))/1000</f>
        <v>0</v>
      </c>
      <c r="J390" s="198">
        <f ref="J390:J390" t="array">SUM(($M390=(C_A06b!$B$5:$B$77))*($N390=(C_A06b!$C$5:J$77))*(C_A06b!K$5:K$77))/1000</f>
        <v>0</v>
      </c>
      <c r="K390" s="198">
        <f ref="K390:K390" t="array">SUM(($M390=(C_A06b!$B$5:$B$77))*($N390=(C_A06b!$C$5:K$77))*(C_A06b!L$5:L$77))/1000</f>
        <v>0</v>
      </c>
      <c r="M390" s="339" t="s">
        <v>231</v>
      </c>
      <c r="N390" s="339" t="s">
        <v>256</v>
      </c>
      <c r="O390" s="339"/>
      <c r="P390" s="69"/>
    </row>
    <row r="391">
      <c r="B391" s="378" t="s">
        <v>232</v>
      </c>
      <c r="C391" s="197">
        <f ref="C391:C391" t="array">SUM(($M391=(C_A06b!$B$5:$B$77))*($N391=(C_A06b!$C$5:C$77))*(C_A06b!D$5:D$77))/1000</f>
        <v>0</v>
      </c>
      <c r="D391" s="197">
        <f ref="D391:D391" t="array">SUM(($M391=(C_A06b!$B$5:$B$77))*($N391=(C_A06b!$C$5:D$77))*(C_A06b!E$5:E$77))/1000</f>
        <v>0</v>
      </c>
      <c r="E391" s="197">
        <f ref="E391:E391" t="array">SUM(($M391=(C_A06b!$B$5:$B$77))*($N391=(C_A06b!$C$5:E$77))*(C_A06b!F$5:F$77))/1000</f>
        <v>0</v>
      </c>
      <c r="F391" s="197">
        <f ref="F391:F391" t="array">SUM(($M391=(C_A06b!$B$5:$B$77))*($N391=(C_A06b!$C$5:F$77))*(C_A06b!G$5:G$77))/1000</f>
        <v>0</v>
      </c>
      <c r="G391" s="197">
        <f ref="G391:G391" t="array">SUM(($M391=(C_A06b!$B$5:$B$77))*($N391=(C_A06b!$C$5:G$77))*(C_A06b!H$5:H$77))/1000</f>
        <v>0</v>
      </c>
      <c r="H391" s="197">
        <f ref="H391:H391" t="array">SUM(($M391=(C_A06b!$B$5:$B$77))*($N391=(C_A06b!$C$5:H$77))*(C_A06b!I$5:I$77))/1000</f>
        <v>0</v>
      </c>
      <c r="I391" s="197">
        <f ref="I391:I391" t="array">SUM(($M391=(C_A06b!$B$5:$B$77))*($N391=(C_A06b!$C$5:I$77))*(C_A06b!J$5:J$77))/1000</f>
        <v>0</v>
      </c>
      <c r="J391" s="197">
        <f ref="J391:J391" t="array">SUM(($M391=(C_A06b!$B$5:$B$77))*($N391=(C_A06b!$C$5:J$77))*(C_A06b!K$5:K$77))/1000</f>
        <v>0</v>
      </c>
      <c r="K391" s="197">
        <f ref="K391:K391" t="array">SUM(($M391=(C_A06b!$B$5:$B$77))*($N391=(C_A06b!$C$5:K$77))*(C_A06b!L$5:L$77))/1000</f>
        <v>0</v>
      </c>
      <c r="M391" s="338" t="s">
        <v>232</v>
      </c>
      <c r="N391" s="338" t="s">
        <v>256</v>
      </c>
      <c r="P391" s="67"/>
    </row>
    <row r="392" s="64" customFormat="1">
      <c r="B392" s="162"/>
      <c r="C392" s="198"/>
      <c r="D392" s="198"/>
      <c r="E392" s="198"/>
      <c r="F392" s="198"/>
      <c r="G392" s="198"/>
      <c r="H392" s="198"/>
      <c r="I392" s="198"/>
      <c r="J392" s="198"/>
      <c r="K392" s="198"/>
      <c r="M392" s="339" t="s">
        <v>233</v>
      </c>
      <c r="N392" s="339" t="s">
        <v>256</v>
      </c>
      <c r="O392" s="339"/>
      <c r="P392" s="69"/>
    </row>
    <row r="393">
      <c r="B393" s="161"/>
      <c r="C393" s="197"/>
      <c r="D393" s="197"/>
      <c r="E393" s="197"/>
      <c r="F393" s="197"/>
      <c r="G393" s="197"/>
      <c r="H393" s="197"/>
      <c r="I393" s="197"/>
      <c r="J393" s="197"/>
      <c r="K393" s="197"/>
      <c r="M393" s="338" t="s">
        <v>234</v>
      </c>
      <c r="N393" s="338" t="s">
        <v>256</v>
      </c>
      <c r="P393" s="67"/>
    </row>
    <row r="394" s="64" customFormat="1">
      <c r="B394" s="162"/>
      <c r="C394" s="198"/>
      <c r="D394" s="198"/>
      <c r="E394" s="198"/>
      <c r="F394" s="198"/>
      <c r="G394" s="198"/>
      <c r="H394" s="198"/>
      <c r="I394" s="198"/>
      <c r="J394" s="198"/>
      <c r="K394" s="198"/>
      <c r="M394" s="339" t="s">
        <v>235</v>
      </c>
      <c r="N394" s="339" t="s">
        <v>256</v>
      </c>
      <c r="O394" s="339"/>
      <c r="P394" s="69"/>
    </row>
    <row r="395">
      <c r="B395" s="165"/>
      <c r="C395" s="199"/>
      <c r="D395" s="199"/>
      <c r="E395" s="199"/>
      <c r="F395" s="199"/>
      <c r="G395" s="199"/>
      <c r="H395" s="199"/>
      <c r="I395" s="199"/>
      <c r="J395" s="199"/>
      <c r="K395" s="199"/>
      <c r="M395" s="338" t="s">
        <v>236</v>
      </c>
      <c r="N395" s="338" t="s">
        <v>256</v>
      </c>
      <c r="P395" s="67"/>
    </row>
    <row r="396" ht="16" s="64" customFormat="1">
      <c r="B396" s="172"/>
      <c r="C396" s="200"/>
      <c r="D396" s="200"/>
      <c r="E396" s="200"/>
      <c r="F396" s="200"/>
      <c r="G396" s="200"/>
      <c r="H396" s="200"/>
      <c r="I396" s="200"/>
      <c r="J396" s="200"/>
      <c r="K396" s="200"/>
      <c r="M396" s="339" t="s">
        <v>237</v>
      </c>
      <c r="N396" s="339" t="s">
        <v>256</v>
      </c>
      <c r="O396" s="339"/>
      <c r="P396" s="69"/>
    </row>
    <row r="397" ht="16">
      <c r="B397" s="108" t="s">
        <v>257</v>
      </c>
      <c r="C397" s="201">
        <f>SUM(C381:C396)</f>
        <v>0</v>
      </c>
      <c r="D397" s="201">
        <f ref="D397:J397" t="shared" si="52">SUM(D381:D396)</f>
        <v>0</v>
      </c>
      <c r="E397" s="201">
        <f t="shared" si="52"/>
        <v>0</v>
      </c>
      <c r="F397" s="201">
        <f t="shared" si="52"/>
        <v>0</v>
      </c>
      <c r="G397" s="201">
        <f t="shared" si="52"/>
        <v>0</v>
      </c>
      <c r="H397" s="201">
        <f t="shared" si="52"/>
        <v>0</v>
      </c>
      <c r="I397" s="201">
        <f t="shared" si="52"/>
        <v>0</v>
      </c>
      <c r="J397" s="201">
        <f t="shared" si="52"/>
        <v>0</v>
      </c>
      <c r="K397" s="201">
        <f>SUM(K381:K396)</f>
        <v>0</v>
      </c>
      <c r="M397" s="338" t="s">
        <v>251</v>
      </c>
      <c r="N397" s="338" t="s">
        <v>256</v>
      </c>
      <c r="P397" s="67"/>
    </row>
    <row r="398" ht="16">
      <c r="B398" s="109" t="s">
        <v>258</v>
      </c>
      <c r="C398" s="307">
        <v>2010</v>
      </c>
      <c r="D398" s="307">
        <v>2015</v>
      </c>
      <c r="E398" s="307">
        <v>2020</v>
      </c>
      <c r="F398" s="307">
        <v>2025</v>
      </c>
      <c r="G398" s="307">
        <v>2030</v>
      </c>
      <c r="H398" s="307">
        <v>2035</v>
      </c>
      <c r="I398" s="307">
        <v>2040</v>
      </c>
      <c r="J398" s="307">
        <v>2045</v>
      </c>
      <c r="K398" s="307">
        <v>2050</v>
      </c>
      <c r="P398" s="67"/>
    </row>
    <row r="399">
      <c r="B399" s="378" t="s">
        <v>221</v>
      </c>
      <c r="C399" s="197">
        <f ref="C399:C399" t="array">SUM(($M399=(C_A06b!$B$5:$B$77))*($N399=(C_A06b!$C$5:C$77))*(C_A06b!D$5:D$77))/-1000</f>
        <v>0</v>
      </c>
      <c r="D399" s="197">
        <f ref="D399:D399" t="array">SUM(($M399=(C_A06b!$B$5:$B$77))*($N399=(C_A06b!$C$5:D$77))*(C_A06b!E$5:E$77))/-1000</f>
        <v>0</v>
      </c>
      <c r="E399" s="197">
        <f ref="E399:E399" t="array">SUM(($M399=(C_A06b!$B$5:$B$77))*($N399=(C_A06b!$C$5:E$77))*(C_A06b!F$5:F$77))/-1000</f>
        <v>0</v>
      </c>
      <c r="F399" s="197">
        <f ref="F399:F399" t="array">SUM(($M399=(C_A06b!$B$5:$B$77))*($N399=(C_A06b!$C$5:F$77))*(C_A06b!G$5:G$77))/-1000</f>
        <v>0</v>
      </c>
      <c r="G399" s="197">
        <f ref="G399:G399" t="array">SUM(($M399=(C_A06b!$B$5:$B$77))*($N399=(C_A06b!$C$5:G$77))*(C_A06b!H$5:H$77))/-1000</f>
        <v>0</v>
      </c>
      <c r="H399" s="197">
        <f ref="H399:H399" t="array">SUM(($M399=(C_A06b!$B$5:$B$77))*($N399=(C_A06b!$C$5:H$77))*(C_A06b!I$5:I$77))/-1000</f>
        <v>0</v>
      </c>
      <c r="I399" s="197">
        <f ref="I399:I399" t="array">SUM(($M399=(C_A06b!$B$5:$B$77))*($N399=(C_A06b!$C$5:I$77))*(C_A06b!J$5:J$77))/-1000</f>
        <v>0</v>
      </c>
      <c r="J399" s="197">
        <f ref="J399:J399" t="array">SUM(($M399=(C_A06b!$B$5:$B$77))*($N399=(C_A06b!$C$5:J$77))*(C_A06b!K$5:K$77))/-1000</f>
        <v>0</v>
      </c>
      <c r="K399" s="197">
        <f ref="K399:K399" t="array">SUM(($M399=(C_A06b!$B$5:$B$77))*($N399=(C_A06b!$C$5:K$77))*(C_A06b!L$5:L$77))/-1000</f>
        <v>0</v>
      </c>
      <c r="M399" s="338" t="s">
        <v>221</v>
      </c>
      <c r="N399" s="338" t="s">
        <v>259</v>
      </c>
      <c r="P399" s="67"/>
    </row>
    <row r="400" s="64" customFormat="1">
      <c r="B400" s="378" t="s">
        <v>223</v>
      </c>
      <c r="C400" s="198">
        <f ref="C400:C400" t="array">SUM(($M400=(C_A06b!$B$5:$B$77))*($N400=(C_A06b!$C$5:C$77))*(C_A06b!D$5:D$77))/-1000</f>
        <v>0</v>
      </c>
      <c r="D400" s="198">
        <f ref="D400:D400" t="array">SUM(($M400=(C_A06b!$B$5:$B$77))*($N400=(C_A06b!$C$5:D$77))*(C_A06b!E$5:E$77))/-1000</f>
        <v>0</v>
      </c>
      <c r="E400" s="198">
        <f ref="E400:E400" t="array">SUM(($M400=(C_A06b!$B$5:$B$77))*($N400=(C_A06b!$C$5:E$77))*(C_A06b!F$5:F$77))/-1000</f>
        <v>0</v>
      </c>
      <c r="F400" s="198">
        <f ref="F400:F400" t="array">SUM(($M400=(C_A06b!$B$5:$B$77))*($N400=(C_A06b!$C$5:F$77))*(C_A06b!G$5:G$77))/-1000</f>
        <v>0</v>
      </c>
      <c r="G400" s="198">
        <f ref="G400:G400" t="array">SUM(($M400=(C_A06b!$B$5:$B$77))*($N400=(C_A06b!$C$5:G$77))*(C_A06b!H$5:H$77))/-1000</f>
        <v>0</v>
      </c>
      <c r="H400" s="198">
        <f ref="H400:H400" t="array">SUM(($M400=(C_A06b!$B$5:$B$77))*($N400=(C_A06b!$C$5:H$77))*(C_A06b!I$5:I$77))/-1000</f>
        <v>0</v>
      </c>
      <c r="I400" s="198">
        <f ref="I400:I400" t="array">SUM(($M400=(C_A06b!$B$5:$B$77))*($N400=(C_A06b!$C$5:I$77))*(C_A06b!J$5:J$77))/-1000</f>
        <v>0</v>
      </c>
      <c r="J400" s="198">
        <f ref="J400:J400" t="array">SUM(($M400=(C_A06b!$B$5:$B$77))*($N400=(C_A06b!$C$5:J$77))*(C_A06b!K$5:K$77))/-1000</f>
        <v>0</v>
      </c>
      <c r="K400" s="198">
        <f ref="K400:K400" t="array">SUM(($M400=(C_A06b!$B$5:$B$77))*($N400=(C_A06b!$C$5:K$77))*(C_A06b!L$5:L$77))/-1000</f>
        <v>0</v>
      </c>
      <c r="M400" s="339" t="s">
        <v>223</v>
      </c>
      <c r="N400" s="339" t="s">
        <v>259</v>
      </c>
      <c r="O400" s="339"/>
      <c r="P400" s="69"/>
    </row>
    <row r="401">
      <c r="B401" s="378" t="s">
        <v>224</v>
      </c>
      <c r="C401" s="197">
        <f ref="C401:C401" t="array">SUM(($M401=(C_A06b!$B$5:$B$77))*($N401=(C_A06b!$C$5:C$77))*(C_A06b!D$5:D$77))/-1000</f>
        <v>0</v>
      </c>
      <c r="D401" s="197">
        <f ref="D401:D401" t="array">SUM(($M401=(C_A06b!$B$5:$B$77))*($N401=(C_A06b!$C$5:D$77))*(C_A06b!E$5:E$77))/-1000</f>
        <v>0</v>
      </c>
      <c r="E401" s="197">
        <f ref="E401:E401" t="array">SUM(($M401=(C_A06b!$B$5:$B$77))*($N401=(C_A06b!$C$5:E$77))*(C_A06b!F$5:F$77))/-1000</f>
        <v>0</v>
      </c>
      <c r="F401" s="197">
        <f ref="F401:F401" t="array">SUM(($M401=(C_A06b!$B$5:$B$77))*($N401=(C_A06b!$C$5:F$77))*(C_A06b!G$5:G$77))/-1000</f>
        <v>0</v>
      </c>
      <c r="G401" s="197">
        <f ref="G401:G401" t="array">SUM(($M401=(C_A06b!$B$5:$B$77))*($N401=(C_A06b!$C$5:G$77))*(C_A06b!H$5:H$77))/-1000</f>
        <v>0</v>
      </c>
      <c r="H401" s="197">
        <f ref="H401:H401" t="array">SUM(($M401=(C_A06b!$B$5:$B$77))*($N401=(C_A06b!$C$5:H$77))*(C_A06b!I$5:I$77))/-1000</f>
        <v>0</v>
      </c>
      <c r="I401" s="197">
        <f ref="I401:I401" t="array">SUM(($M401=(C_A06b!$B$5:$B$77))*($N401=(C_A06b!$C$5:I$77))*(C_A06b!J$5:J$77))/-1000</f>
        <v>0</v>
      </c>
      <c r="J401" s="197">
        <f ref="J401:J401" t="array">SUM(($M401=(C_A06b!$B$5:$B$77))*($N401=(C_A06b!$C$5:J$77))*(C_A06b!K$5:K$77))/-1000</f>
        <v>0</v>
      </c>
      <c r="K401" s="197">
        <f ref="K401:K401" t="array">SUM(($M401=(C_A06b!$B$5:$B$77))*($N401=(C_A06b!$C$5:K$77))*(C_A06b!L$5:L$77))/-1000</f>
        <v>0</v>
      </c>
      <c r="M401" s="338" t="s">
        <v>224</v>
      </c>
      <c r="N401" s="338" t="s">
        <v>259</v>
      </c>
      <c r="P401" s="67"/>
    </row>
    <row r="402" s="64" customFormat="1">
      <c r="B402" s="378" t="s">
        <v>225</v>
      </c>
      <c r="C402" s="198">
        <f ref="C402:C402" t="array">SUM(($M402=(C_A06b!$B$5:$B$77))*($N402=(C_A06b!$C$5:C$77))*(C_A06b!D$5:D$77))/-1000</f>
        <v>0</v>
      </c>
      <c r="D402" s="198">
        <f ref="D402:D402" t="array">SUM(($M402=(C_A06b!$B$5:$B$77))*($N402=(C_A06b!$C$5:D$77))*(C_A06b!E$5:E$77))/-1000</f>
        <v>0</v>
      </c>
      <c r="E402" s="198">
        <f ref="E402:E402" t="array">SUM(($M402=(C_A06b!$B$5:$B$77))*($N402=(C_A06b!$C$5:E$77))*(C_A06b!F$5:F$77))/-1000</f>
        <v>0</v>
      </c>
      <c r="F402" s="198">
        <f ref="F402:F402" t="array">SUM(($M402=(C_A06b!$B$5:$B$77))*($N402=(C_A06b!$C$5:F$77))*(C_A06b!G$5:G$77))/-1000</f>
        <v>0</v>
      </c>
      <c r="G402" s="198">
        <f ref="G402:G402" t="array">SUM(($M402=(C_A06b!$B$5:$B$77))*($N402=(C_A06b!$C$5:G$77))*(C_A06b!H$5:H$77))/-1000</f>
        <v>0</v>
      </c>
      <c r="H402" s="198">
        <f ref="H402:H402" t="array">SUM(($M402=(C_A06b!$B$5:$B$77))*($N402=(C_A06b!$C$5:H$77))*(C_A06b!I$5:I$77))/-1000</f>
        <v>0</v>
      </c>
      <c r="I402" s="198">
        <f ref="I402:I402" t="array">SUM(($M402=(C_A06b!$B$5:$B$77))*($N402=(C_A06b!$C$5:I$77))*(C_A06b!J$5:J$77))/-1000</f>
        <v>0</v>
      </c>
      <c r="J402" s="198">
        <f ref="J402:J402" t="array">SUM(($M402=(C_A06b!$B$5:$B$77))*($N402=(C_A06b!$C$5:J$77))*(C_A06b!K$5:K$77))/-1000</f>
        <v>0</v>
      </c>
      <c r="K402" s="198">
        <f ref="K402:K402" t="array">SUM(($M402=(C_A06b!$B$5:$B$77))*($N402=(C_A06b!$C$5:K$77))*(C_A06b!L$5:L$77))/-1000</f>
        <v>0</v>
      </c>
      <c r="M402" s="339" t="s">
        <v>225</v>
      </c>
      <c r="N402" s="339" t="s">
        <v>259</v>
      </c>
      <c r="O402" s="339"/>
      <c r="P402" s="69"/>
    </row>
    <row r="403">
      <c r="B403" s="378" t="s">
        <v>226</v>
      </c>
      <c r="C403" s="197">
        <f ref="C403:C403" t="array">SUM(($M403=(C_A06b!$B$5:$B$77))*($N403=(C_A06b!$C$5:C$77))*(C_A06b!D$5:D$77))/-1000</f>
        <v>0</v>
      </c>
      <c r="D403" s="197">
        <f ref="D403:D403" t="array">SUM(($M403=(C_A06b!$B$5:$B$77))*($N403=(C_A06b!$C$5:D$77))*(C_A06b!E$5:E$77))/-1000</f>
        <v>0</v>
      </c>
      <c r="E403" s="197">
        <f ref="E403:E403" t="array">SUM(($M403=(C_A06b!$B$5:$B$77))*($N403=(C_A06b!$C$5:E$77))*(C_A06b!F$5:F$77))/-1000</f>
        <v>0</v>
      </c>
      <c r="F403" s="197">
        <f ref="F403:F403" t="array">SUM(($M403=(C_A06b!$B$5:$B$77))*($N403=(C_A06b!$C$5:F$77))*(C_A06b!G$5:G$77))/-1000</f>
        <v>0</v>
      </c>
      <c r="G403" s="197">
        <f ref="G403:G403" t="array">SUM(($M403=(C_A06b!$B$5:$B$77))*($N403=(C_A06b!$C$5:G$77))*(C_A06b!H$5:H$77))/-1000</f>
        <v>0</v>
      </c>
      <c r="H403" s="197">
        <f ref="H403:H403" t="array">SUM(($M403=(C_A06b!$B$5:$B$77))*($N403=(C_A06b!$C$5:H$77))*(C_A06b!I$5:I$77))/-1000</f>
        <v>0</v>
      </c>
      <c r="I403" s="197">
        <f ref="I403:I403" t="array">SUM(($M403=(C_A06b!$B$5:$B$77))*($N403=(C_A06b!$C$5:I$77))*(C_A06b!J$5:J$77))/-1000</f>
        <v>0</v>
      </c>
      <c r="J403" s="197">
        <f ref="J403:J403" t="array">SUM(($M403=(C_A06b!$B$5:$B$77))*($N403=(C_A06b!$C$5:J$77))*(C_A06b!K$5:K$77))/-1000</f>
        <v>0</v>
      </c>
      <c r="K403" s="197">
        <f ref="K403:K403" t="array">SUM(($M403=(C_A06b!$B$5:$B$77))*($N403=(C_A06b!$C$5:K$77))*(C_A06b!L$5:L$77))/-1000</f>
        <v>0</v>
      </c>
      <c r="M403" s="338" t="s">
        <v>226</v>
      </c>
      <c r="N403" s="338" t="s">
        <v>259</v>
      </c>
      <c r="P403" s="67"/>
    </row>
    <row r="404" s="64" customFormat="1">
      <c r="B404" s="378" t="s">
        <v>227</v>
      </c>
      <c r="C404" s="198">
        <f ref="C404:C404" t="array">SUM(($M404=(C_A06b!$B$5:$B$77))*($N404=(C_A06b!$C$5:C$77))*(C_A06b!D$5:D$77))/-1000</f>
        <v>0</v>
      </c>
      <c r="D404" s="198">
        <f ref="D404:D404" t="array">SUM(($M404=(C_A06b!$B$5:$B$77))*($N404=(C_A06b!$C$5:D$77))*(C_A06b!E$5:E$77))/-1000</f>
        <v>0</v>
      </c>
      <c r="E404" s="198">
        <f ref="E404:E404" t="array">SUM(($M404=(C_A06b!$B$5:$B$77))*($N404=(C_A06b!$C$5:E$77))*(C_A06b!F$5:F$77))/-1000</f>
        <v>0</v>
      </c>
      <c r="F404" s="198">
        <f ref="F404:F404" t="array">SUM(($M404=(C_A06b!$B$5:$B$77))*($N404=(C_A06b!$C$5:F$77))*(C_A06b!G$5:G$77))/-1000</f>
        <v>0</v>
      </c>
      <c r="G404" s="198">
        <f ref="G404:G404" t="array">SUM(($M404=(C_A06b!$B$5:$B$77))*($N404=(C_A06b!$C$5:G$77))*(C_A06b!H$5:H$77))/-1000</f>
        <v>0</v>
      </c>
      <c r="H404" s="198">
        <f ref="H404:H404" t="array">SUM(($M404=(C_A06b!$B$5:$B$77))*($N404=(C_A06b!$C$5:H$77))*(C_A06b!I$5:I$77))/-1000</f>
        <v>0</v>
      </c>
      <c r="I404" s="198">
        <f ref="I404:I404" t="array">SUM(($M404=(C_A06b!$B$5:$B$77))*($N404=(C_A06b!$C$5:I$77))*(C_A06b!J$5:J$77))/-1000</f>
        <v>0</v>
      </c>
      <c r="J404" s="198">
        <f ref="J404:J404" t="array">SUM(($M404=(C_A06b!$B$5:$B$77))*($N404=(C_A06b!$C$5:J$77))*(C_A06b!K$5:K$77))/-1000</f>
        <v>0</v>
      </c>
      <c r="K404" s="198">
        <f ref="K404:K404" t="array">SUM(($M404=(C_A06b!$B$5:$B$77))*($N404=(C_A06b!$C$5:K$77))*(C_A06b!L$5:L$77))/-1000</f>
        <v>0</v>
      </c>
      <c r="M404" s="339" t="s">
        <v>227</v>
      </c>
      <c r="N404" s="339" t="s">
        <v>259</v>
      </c>
      <c r="O404" s="339"/>
      <c r="P404" s="69"/>
    </row>
    <row r="405">
      <c r="B405" s="378" t="s">
        <v>228</v>
      </c>
      <c r="C405" s="197">
        <f ref="C405:C405" t="array">SUM(($M405=(C_A06b!$B$5:$B$77))*($N405=(C_A06b!$C$5:C$77))*(C_A06b!D$5:D$77))/-1000</f>
        <v>0</v>
      </c>
      <c r="D405" s="197">
        <f ref="D405:D405" t="array">SUM(($M405=(C_A06b!$B$5:$B$77))*($N405=(C_A06b!$C$5:D$77))*(C_A06b!E$5:E$77))/-1000</f>
        <v>0</v>
      </c>
      <c r="E405" s="197">
        <f ref="E405:E405" t="array">SUM(($M405=(C_A06b!$B$5:$B$77))*($N405=(C_A06b!$C$5:E$77))*(C_A06b!F$5:F$77))/-1000</f>
        <v>0</v>
      </c>
      <c r="F405" s="197">
        <f ref="F405:F405" t="array">SUM(($M405=(C_A06b!$B$5:$B$77))*($N405=(C_A06b!$C$5:F$77))*(C_A06b!G$5:G$77))/-1000</f>
        <v>0</v>
      </c>
      <c r="G405" s="197">
        <f ref="G405:G405" t="array">SUM(($M405=(C_A06b!$B$5:$B$77))*($N405=(C_A06b!$C$5:G$77))*(C_A06b!H$5:H$77))/-1000</f>
        <v>0</v>
      </c>
      <c r="H405" s="197">
        <f ref="H405:H405" t="array">SUM(($M405=(C_A06b!$B$5:$B$77))*($N405=(C_A06b!$C$5:H$77))*(C_A06b!I$5:I$77))/-1000</f>
        <v>0</v>
      </c>
      <c r="I405" s="197">
        <f ref="I405:I405" t="array">SUM(($M405=(C_A06b!$B$5:$B$77))*($N405=(C_A06b!$C$5:I$77))*(C_A06b!J$5:J$77))/-1000</f>
        <v>0</v>
      </c>
      <c r="J405" s="197">
        <f ref="J405:J405" t="array">SUM(($M405=(C_A06b!$B$5:$B$77))*($N405=(C_A06b!$C$5:J$77))*(C_A06b!K$5:K$77))/-1000</f>
        <v>0</v>
      </c>
      <c r="K405" s="197">
        <f ref="K405:K405" t="array">SUM(($M405=(C_A06b!$B$5:$B$77))*($N405=(C_A06b!$C$5:K$77))*(C_A06b!L$5:L$77))/-1000</f>
        <v>0</v>
      </c>
      <c r="L405" s="128"/>
      <c r="M405" s="338" t="s">
        <v>228</v>
      </c>
      <c r="N405" s="338" t="s">
        <v>259</v>
      </c>
      <c r="P405" s="67"/>
    </row>
    <row r="406" s="64" customFormat="1">
      <c r="B406" s="378" t="s">
        <v>229</v>
      </c>
      <c r="C406" s="198">
        <f ref="C406:C406" t="array">SUM(($M406=(C_A06b!$B$5:$B$77))*($N406=(C_A06b!$C$5:C$77))*(C_A06b!D$5:D$77))/-1000</f>
        <v>0</v>
      </c>
      <c r="D406" s="198">
        <f ref="D406:D406" t="array">SUM(($M406=(C_A06b!$B$5:$B$77))*($N406=(C_A06b!$C$5:D$77))*(C_A06b!E$5:E$77))/-1000</f>
        <v>0</v>
      </c>
      <c r="E406" s="198">
        <f ref="E406:E406" t="array">SUM(($M406=(C_A06b!$B$5:$B$77))*($N406=(C_A06b!$C$5:E$77))*(C_A06b!F$5:F$77))/-1000</f>
        <v>0</v>
      </c>
      <c r="F406" s="198">
        <f ref="F406:F406" t="array">SUM(($M406=(C_A06b!$B$5:$B$77))*($N406=(C_A06b!$C$5:F$77))*(C_A06b!G$5:G$77))/-1000</f>
        <v>0</v>
      </c>
      <c r="G406" s="198">
        <f ref="G406:G406" t="array">SUM(($M406=(C_A06b!$B$5:$B$77))*($N406=(C_A06b!$C$5:G$77))*(C_A06b!H$5:H$77))/-1000</f>
        <v>0</v>
      </c>
      <c r="H406" s="198">
        <f ref="H406:H406" t="array">SUM(($M406=(C_A06b!$B$5:$B$77))*($N406=(C_A06b!$C$5:H$77))*(C_A06b!I$5:I$77))/-1000</f>
        <v>0</v>
      </c>
      <c r="I406" s="198">
        <f ref="I406:I406" t="array">SUM(($M406=(C_A06b!$B$5:$B$77))*($N406=(C_A06b!$C$5:I$77))*(C_A06b!J$5:J$77))/-1000</f>
        <v>0</v>
      </c>
      <c r="J406" s="198">
        <f ref="J406:J406" t="array">SUM(($M406=(C_A06b!$B$5:$B$77))*($N406=(C_A06b!$C$5:J$77))*(C_A06b!K$5:K$77))/-1000</f>
        <v>0</v>
      </c>
      <c r="K406" s="198">
        <f ref="K406:K406" t="array">SUM(($M406=(C_A06b!$B$5:$B$77))*($N406=(C_A06b!$C$5:K$77))*(C_A06b!L$5:L$77))/-1000</f>
        <v>0</v>
      </c>
      <c r="L406" s="128"/>
      <c r="M406" s="339" t="s">
        <v>229</v>
      </c>
      <c r="N406" s="339" t="s">
        <v>259</v>
      </c>
      <c r="O406" s="339"/>
      <c r="P406" s="69"/>
    </row>
    <row r="407">
      <c r="B407" s="378" t="s">
        <v>230</v>
      </c>
      <c r="C407" s="197">
        <f ref="C407:C407" t="array">SUM(($M407=(C_A06b!$B$5:$B$77))*($N407=(C_A06b!$C$5:C$77))*(C_A06b!D$5:D$77))/-1000</f>
        <v>0</v>
      </c>
      <c r="D407" s="197">
        <f ref="D407:D407" t="array">SUM(($M407=(C_A06b!$B$5:$B$77))*($N407=(C_A06b!$C$5:D$77))*(C_A06b!E$5:E$77))/-1000</f>
        <v>0</v>
      </c>
      <c r="E407" s="197">
        <f ref="E407:E407" t="array">SUM(($M407=(C_A06b!$B$5:$B$77))*($N407=(C_A06b!$C$5:E$77))*(C_A06b!F$5:F$77))/-1000</f>
        <v>0</v>
      </c>
      <c r="F407" s="197">
        <f ref="F407:F407" t="array">SUM(($M407=(C_A06b!$B$5:$B$77))*($N407=(C_A06b!$C$5:F$77))*(C_A06b!G$5:G$77))/-1000</f>
        <v>0</v>
      </c>
      <c r="G407" s="197">
        <f ref="G407:G407" t="array">SUM(($M407=(C_A06b!$B$5:$B$77))*($N407=(C_A06b!$C$5:G$77))*(C_A06b!H$5:H$77))/-1000</f>
        <v>0</v>
      </c>
      <c r="H407" s="197">
        <f ref="H407:H407" t="array">SUM(($M407=(C_A06b!$B$5:$B$77))*($N407=(C_A06b!$C$5:H$77))*(C_A06b!I$5:I$77))/-1000</f>
        <v>0</v>
      </c>
      <c r="I407" s="197">
        <f ref="I407:I407" t="array">SUM(($M407=(C_A06b!$B$5:$B$77))*($N407=(C_A06b!$C$5:I$77))*(C_A06b!J$5:J$77))/-1000</f>
        <v>0</v>
      </c>
      <c r="J407" s="197">
        <f ref="J407:J407" t="array">SUM(($M407=(C_A06b!$B$5:$B$77))*($N407=(C_A06b!$C$5:J$77))*(C_A06b!K$5:K$77))/-1000</f>
        <v>0</v>
      </c>
      <c r="K407" s="197">
        <f ref="K407:K407" t="array">SUM(($M407=(C_A06b!$B$5:$B$77))*($N407=(C_A06b!$C$5:K$77))*(C_A06b!L$5:L$77))/-1000</f>
        <v>0</v>
      </c>
      <c r="L407" s="128"/>
      <c r="M407" s="338" t="s">
        <v>230</v>
      </c>
      <c r="N407" s="338" t="s">
        <v>259</v>
      </c>
      <c r="P407" s="67"/>
    </row>
    <row r="408" s="64" customFormat="1">
      <c r="B408" s="378" t="s">
        <v>231</v>
      </c>
      <c r="C408" s="198">
        <f ref="C408:C408" t="array">SUM(($M408=(C_A06b!$B$5:$B$77))*($N408=(C_A06b!$C$5:C$77))*(C_A06b!D$5:D$77))/-1000</f>
        <v>0</v>
      </c>
      <c r="D408" s="198">
        <f ref="D408:D408" t="array">SUM(($M408=(C_A06b!$B$5:$B$77))*($N408=(C_A06b!$C$5:D$77))*(C_A06b!E$5:E$77))/-1000</f>
        <v>0</v>
      </c>
      <c r="E408" s="198">
        <f ref="E408:E408" t="array">SUM(($M408=(C_A06b!$B$5:$B$77))*($N408=(C_A06b!$C$5:E$77))*(C_A06b!F$5:F$77))/-1000</f>
        <v>0</v>
      </c>
      <c r="F408" s="198">
        <f ref="F408:F408" t="array">SUM(($M408=(C_A06b!$B$5:$B$77))*($N408=(C_A06b!$C$5:F$77))*(C_A06b!G$5:G$77))/-1000</f>
        <v>0</v>
      </c>
      <c r="G408" s="198">
        <f ref="G408:G408" t="array">SUM(($M408=(C_A06b!$B$5:$B$77))*($N408=(C_A06b!$C$5:G$77))*(C_A06b!H$5:H$77))/-1000</f>
        <v>0</v>
      </c>
      <c r="H408" s="198">
        <f ref="H408:H408" t="array">SUM(($M408=(C_A06b!$B$5:$B$77))*($N408=(C_A06b!$C$5:H$77))*(C_A06b!I$5:I$77))/-1000</f>
        <v>0</v>
      </c>
      <c r="I408" s="198">
        <f ref="I408:I408" t="array">SUM(($M408=(C_A06b!$B$5:$B$77))*($N408=(C_A06b!$C$5:I$77))*(C_A06b!J$5:J$77))/-1000</f>
        <v>0</v>
      </c>
      <c r="J408" s="198">
        <f ref="J408:J408" t="array">SUM(($M408=(C_A06b!$B$5:$B$77))*($N408=(C_A06b!$C$5:J$77))*(C_A06b!K$5:K$77))/-1000</f>
        <v>0</v>
      </c>
      <c r="K408" s="198">
        <f ref="K408:K408" t="array">SUM(($M408=(C_A06b!$B$5:$B$77))*($N408=(C_A06b!$C$5:K$77))*(C_A06b!L$5:L$77))/-1000</f>
        <v>0</v>
      </c>
      <c r="M408" s="339" t="s">
        <v>231</v>
      </c>
      <c r="N408" s="339" t="s">
        <v>259</v>
      </c>
      <c r="O408" s="339"/>
      <c r="P408" s="69"/>
    </row>
    <row r="409">
      <c r="B409" s="378" t="s">
        <v>232</v>
      </c>
      <c r="C409" s="197">
        <f ref="C409:C409" t="array">SUM(($M409=(C_A06b!$B$5:$B$77))*($N409=(C_A06b!$C$5:C$77))*(C_A06b!D$5:D$77))/-1000</f>
        <v>0</v>
      </c>
      <c r="D409" s="197">
        <f ref="D409:D409" t="array">SUM(($M409=(C_A06b!$B$5:$B$77))*($N409=(C_A06b!$C$5:D$77))*(C_A06b!E$5:E$77))/-1000</f>
        <v>0</v>
      </c>
      <c r="E409" s="197">
        <f ref="E409:E409" t="array">SUM(($M409=(C_A06b!$B$5:$B$77))*($N409=(C_A06b!$C$5:E$77))*(C_A06b!F$5:F$77))/-1000</f>
        <v>0</v>
      </c>
      <c r="F409" s="197">
        <f ref="F409:F409" t="array">SUM(($M409=(C_A06b!$B$5:$B$77))*($N409=(C_A06b!$C$5:F$77))*(C_A06b!G$5:G$77))/-1000</f>
        <v>0</v>
      </c>
      <c r="G409" s="197">
        <f ref="G409:G409" t="array">SUM(($M409=(C_A06b!$B$5:$B$77))*($N409=(C_A06b!$C$5:G$77))*(C_A06b!H$5:H$77))/-1000</f>
        <v>0</v>
      </c>
      <c r="H409" s="197">
        <f ref="H409:H409" t="array">SUM(($M409=(C_A06b!$B$5:$B$77))*($N409=(C_A06b!$C$5:H$77))*(C_A06b!I$5:I$77))/-1000</f>
        <v>0</v>
      </c>
      <c r="I409" s="197">
        <f ref="I409:I409" t="array">SUM(($M409=(C_A06b!$B$5:$B$77))*($N409=(C_A06b!$C$5:I$77))*(C_A06b!J$5:J$77))/-1000</f>
        <v>0</v>
      </c>
      <c r="J409" s="197">
        <f ref="J409:J409" t="array">SUM(($M409=(C_A06b!$B$5:$B$77))*($N409=(C_A06b!$C$5:J$77))*(C_A06b!K$5:K$77))/-1000</f>
        <v>0</v>
      </c>
      <c r="K409" s="197">
        <f ref="K409:K409" t="array">SUM(($M409=(C_A06b!$B$5:$B$77))*($N409=(C_A06b!$C$5:K$77))*(C_A06b!L$5:L$77))/-1000</f>
        <v>0</v>
      </c>
      <c r="M409" s="338" t="s">
        <v>232</v>
      </c>
      <c r="N409" s="338" t="s">
        <v>259</v>
      </c>
      <c r="P409" s="67"/>
    </row>
    <row r="410" s="64" customFormat="1">
      <c r="B410" s="203"/>
      <c r="C410" s="198"/>
      <c r="D410" s="198"/>
      <c r="E410" s="198"/>
      <c r="F410" s="198"/>
      <c r="G410" s="198"/>
      <c r="H410" s="198"/>
      <c r="I410" s="198"/>
      <c r="J410" s="198"/>
      <c r="K410" s="198"/>
      <c r="M410" s="339" t="s">
        <v>233</v>
      </c>
      <c r="N410" s="339" t="s">
        <v>259</v>
      </c>
      <c r="O410" s="339"/>
      <c r="P410" s="69"/>
    </row>
    <row r="411">
      <c r="B411" s="202"/>
      <c r="C411" s="197"/>
      <c r="D411" s="197"/>
      <c r="E411" s="197"/>
      <c r="F411" s="197"/>
      <c r="G411" s="197"/>
      <c r="H411" s="197"/>
      <c r="I411" s="197"/>
      <c r="J411" s="197"/>
      <c r="K411" s="197"/>
      <c r="M411" s="338" t="s">
        <v>234</v>
      </c>
      <c r="N411" s="338" t="s">
        <v>259</v>
      </c>
      <c r="P411" s="67"/>
    </row>
    <row r="412" s="64" customFormat="1">
      <c r="B412" s="203"/>
      <c r="C412" s="198"/>
      <c r="D412" s="198"/>
      <c r="E412" s="198"/>
      <c r="F412" s="198"/>
      <c r="G412" s="198"/>
      <c r="H412" s="198"/>
      <c r="I412" s="198"/>
      <c r="J412" s="198"/>
      <c r="K412" s="198"/>
      <c r="M412" s="339" t="s">
        <v>235</v>
      </c>
      <c r="N412" s="339" t="s">
        <v>259</v>
      </c>
      <c r="O412" s="339"/>
      <c r="P412" s="69"/>
    </row>
    <row r="413">
      <c r="B413" s="204"/>
      <c r="C413" s="199"/>
      <c r="D413" s="199"/>
      <c r="E413" s="199"/>
      <c r="F413" s="199"/>
      <c r="G413" s="199"/>
      <c r="H413" s="199"/>
      <c r="I413" s="199"/>
      <c r="J413" s="199"/>
      <c r="K413" s="199"/>
      <c r="M413" s="338" t="s">
        <v>236</v>
      </c>
      <c r="N413" s="338" t="s">
        <v>259</v>
      </c>
      <c r="P413" s="67"/>
    </row>
    <row r="414" ht="16" s="64" customFormat="1">
      <c r="B414" s="205"/>
      <c r="C414" s="200"/>
      <c r="D414" s="200"/>
      <c r="E414" s="200"/>
      <c r="F414" s="200"/>
      <c r="G414" s="200"/>
      <c r="H414" s="200"/>
      <c r="I414" s="200"/>
      <c r="J414" s="200"/>
      <c r="K414" s="200"/>
      <c r="M414" s="339" t="s">
        <v>237</v>
      </c>
      <c r="N414" s="339" t="s">
        <v>259</v>
      </c>
      <c r="O414" s="339"/>
      <c r="P414" s="69"/>
    </row>
    <row r="415" ht="16">
      <c r="B415" s="206" t="s">
        <v>260</v>
      </c>
      <c r="C415" s="201">
        <f ref="C415:J415" t="shared" si="53">SUM(C399:C414)</f>
        <v>0</v>
      </c>
      <c r="D415" s="201">
        <f t="shared" si="53"/>
        <v>0</v>
      </c>
      <c r="E415" s="201">
        <f t="shared" si="53"/>
        <v>0</v>
      </c>
      <c r="F415" s="201">
        <f t="shared" si="53"/>
        <v>0</v>
      </c>
      <c r="G415" s="201">
        <f t="shared" si="53"/>
        <v>0</v>
      </c>
      <c r="H415" s="201">
        <f t="shared" si="53"/>
        <v>0</v>
      </c>
      <c r="I415" s="201">
        <f t="shared" si="53"/>
        <v>0</v>
      </c>
      <c r="J415" s="201">
        <f t="shared" si="53"/>
        <v>0</v>
      </c>
      <c r="K415" s="201">
        <f>SUM(K399:K414)</f>
        <v>0</v>
      </c>
      <c r="M415" s="338" t="s">
        <v>251</v>
      </c>
      <c r="N415" s="338" t="s">
        <v>259</v>
      </c>
      <c r="P415" s="67"/>
    </row>
    <row r="416" ht="16">
      <c r="B416" s="109" t="s">
        <v>261</v>
      </c>
      <c r="C416" s="307">
        <v>2010</v>
      </c>
      <c r="D416" s="307">
        <v>2015</v>
      </c>
      <c r="E416" s="307">
        <v>2020</v>
      </c>
      <c r="F416" s="307">
        <v>2025</v>
      </c>
      <c r="G416" s="307">
        <v>2030</v>
      </c>
      <c r="H416" s="307">
        <v>2035</v>
      </c>
      <c r="I416" s="307">
        <v>2040</v>
      </c>
      <c r="J416" s="307">
        <v>2045</v>
      </c>
      <c r="K416" s="307">
        <v>2050</v>
      </c>
    </row>
    <row r="417">
      <c r="B417" s="378" t="s">
        <v>221</v>
      </c>
      <c r="C417" s="197">
        <f>C381+C399</f>
        <v>0</v>
      </c>
      <c r="D417" s="197">
        <f ref="D417:J417" t="shared" si="54">D381+D399</f>
        <v>0</v>
      </c>
      <c r="E417" s="197">
        <f t="shared" si="54"/>
        <v>0</v>
      </c>
      <c r="F417" s="197">
        <f t="shared" si="54"/>
        <v>0</v>
      </c>
      <c r="G417" s="197">
        <f t="shared" si="54"/>
        <v>0</v>
      </c>
      <c r="H417" s="197">
        <f t="shared" si="54"/>
        <v>0</v>
      </c>
      <c r="I417" s="197">
        <f t="shared" si="54"/>
        <v>0</v>
      </c>
      <c r="J417" s="197">
        <f t="shared" si="54"/>
        <v>0</v>
      </c>
      <c r="K417" s="197">
        <f ref="K417:K427" t="shared" si="55">K381+K399</f>
        <v>0</v>
      </c>
    </row>
    <row r="418" s="64" customFormat="1">
      <c r="B418" s="379" t="s">
        <v>223</v>
      </c>
      <c r="C418" s="198">
        <f ref="C418:J418" t="shared" si="56">C382+C400</f>
        <v>0</v>
      </c>
      <c r="D418" s="198">
        <f t="shared" si="56"/>
        <v>0</v>
      </c>
      <c r="E418" s="198">
        <f t="shared" si="56"/>
        <v>0</v>
      </c>
      <c r="F418" s="198">
        <f t="shared" si="56"/>
        <v>0</v>
      </c>
      <c r="G418" s="198">
        <f t="shared" si="56"/>
        <v>0</v>
      </c>
      <c r="H418" s="198">
        <f t="shared" si="56"/>
        <v>0</v>
      </c>
      <c r="I418" s="198">
        <f t="shared" si="56"/>
        <v>0</v>
      </c>
      <c r="J418" s="198">
        <f t="shared" si="56"/>
        <v>0</v>
      </c>
      <c r="K418" s="198">
        <f t="shared" si="55"/>
        <v>0</v>
      </c>
      <c r="M418" s="339"/>
      <c r="N418" s="339"/>
      <c r="O418" s="339"/>
    </row>
    <row r="419">
      <c r="B419" s="378" t="s">
        <v>224</v>
      </c>
      <c r="C419" s="197">
        <f ref="C419:J419" t="shared" si="57">C383+C401</f>
        <v>0</v>
      </c>
      <c r="D419" s="197">
        <f t="shared" si="57"/>
        <v>0</v>
      </c>
      <c r="E419" s="197">
        <f t="shared" si="57"/>
        <v>0</v>
      </c>
      <c r="F419" s="197">
        <f t="shared" si="57"/>
        <v>0</v>
      </c>
      <c r="G419" s="197">
        <f t="shared" si="57"/>
        <v>0</v>
      </c>
      <c r="H419" s="197">
        <f t="shared" si="57"/>
        <v>0</v>
      </c>
      <c r="I419" s="197">
        <f t="shared" si="57"/>
        <v>0</v>
      </c>
      <c r="J419" s="197">
        <f t="shared" si="57"/>
        <v>0</v>
      </c>
      <c r="K419" s="197">
        <f t="shared" si="55"/>
        <v>0</v>
      </c>
    </row>
    <row r="420" s="64" customFormat="1">
      <c r="B420" s="379" t="s">
        <v>225</v>
      </c>
      <c r="C420" s="198">
        <f ref="C420:J420" t="shared" si="58">C384+C402</f>
        <v>0</v>
      </c>
      <c r="D420" s="198">
        <f t="shared" si="58"/>
        <v>0</v>
      </c>
      <c r="E420" s="198">
        <f t="shared" si="58"/>
        <v>0</v>
      </c>
      <c r="F420" s="198">
        <f t="shared" si="58"/>
        <v>0</v>
      </c>
      <c r="G420" s="198">
        <f t="shared" si="58"/>
        <v>0</v>
      </c>
      <c r="H420" s="198">
        <f t="shared" si="58"/>
        <v>0</v>
      </c>
      <c r="I420" s="198">
        <f t="shared" si="58"/>
        <v>0</v>
      </c>
      <c r="J420" s="198">
        <f t="shared" si="58"/>
        <v>0</v>
      </c>
      <c r="K420" s="198">
        <f t="shared" si="55"/>
        <v>0</v>
      </c>
      <c r="M420" s="339"/>
      <c r="N420" s="339"/>
      <c r="O420" s="339"/>
    </row>
    <row r="421">
      <c r="B421" s="378" t="s">
        <v>226</v>
      </c>
      <c r="C421" s="197">
        <f ref="C421:J421" t="shared" si="59">C385+C403</f>
        <v>0</v>
      </c>
      <c r="D421" s="197">
        <f t="shared" si="59"/>
        <v>0</v>
      </c>
      <c r="E421" s="197">
        <f t="shared" si="59"/>
        <v>0</v>
      </c>
      <c r="F421" s="197">
        <f t="shared" si="59"/>
        <v>0</v>
      </c>
      <c r="G421" s="197">
        <f t="shared" si="59"/>
        <v>0</v>
      </c>
      <c r="H421" s="197">
        <f t="shared" si="59"/>
        <v>0</v>
      </c>
      <c r="I421" s="197">
        <f t="shared" si="59"/>
        <v>0</v>
      </c>
      <c r="J421" s="197">
        <f t="shared" si="59"/>
        <v>0</v>
      </c>
      <c r="K421" s="197">
        <f t="shared" si="55"/>
        <v>0</v>
      </c>
    </row>
    <row r="422" s="64" customFormat="1">
      <c r="B422" s="379" t="s">
        <v>227</v>
      </c>
      <c r="C422" s="198">
        <f ref="C422:J422" t="shared" si="60">C386+C404</f>
        <v>0</v>
      </c>
      <c r="D422" s="198">
        <f t="shared" si="60"/>
        <v>0</v>
      </c>
      <c r="E422" s="198">
        <f t="shared" si="60"/>
        <v>0</v>
      </c>
      <c r="F422" s="198">
        <f t="shared" si="60"/>
        <v>0</v>
      </c>
      <c r="G422" s="198">
        <f t="shared" si="60"/>
        <v>0</v>
      </c>
      <c r="H422" s="198">
        <f t="shared" si="60"/>
        <v>0</v>
      </c>
      <c r="I422" s="198">
        <f t="shared" si="60"/>
        <v>0</v>
      </c>
      <c r="J422" s="198">
        <f t="shared" si="60"/>
        <v>0</v>
      </c>
      <c r="K422" s="198">
        <f t="shared" si="55"/>
        <v>0</v>
      </c>
      <c r="M422" s="339"/>
      <c r="N422" s="339"/>
      <c r="O422" s="339"/>
    </row>
    <row r="423">
      <c r="B423" s="378" t="s">
        <v>228</v>
      </c>
      <c r="C423" s="197">
        <f ref="C423:J423" t="shared" si="61">C387+C405</f>
        <v>0</v>
      </c>
      <c r="D423" s="197">
        <f t="shared" si="61"/>
        <v>0</v>
      </c>
      <c r="E423" s="197">
        <f t="shared" si="61"/>
        <v>0</v>
      </c>
      <c r="F423" s="197">
        <f t="shared" si="61"/>
        <v>0</v>
      </c>
      <c r="G423" s="197">
        <f t="shared" si="61"/>
        <v>0</v>
      </c>
      <c r="H423" s="197">
        <f t="shared" si="61"/>
        <v>0</v>
      </c>
      <c r="I423" s="197">
        <f t="shared" si="61"/>
        <v>0</v>
      </c>
      <c r="J423" s="197">
        <f t="shared" si="61"/>
        <v>0</v>
      </c>
      <c r="K423" s="197">
        <f t="shared" si="55"/>
        <v>0</v>
      </c>
      <c r="L423" s="128"/>
    </row>
    <row r="424" s="64" customFormat="1">
      <c r="B424" s="379" t="s">
        <v>229</v>
      </c>
      <c r="C424" s="198">
        <f ref="C424:J424" t="shared" si="62">C388+C406</f>
        <v>0</v>
      </c>
      <c r="D424" s="198">
        <f t="shared" si="62"/>
        <v>0</v>
      </c>
      <c r="E424" s="198">
        <f t="shared" si="62"/>
        <v>0</v>
      </c>
      <c r="F424" s="198">
        <f t="shared" si="62"/>
        <v>0</v>
      </c>
      <c r="G424" s="198">
        <f t="shared" si="62"/>
        <v>0</v>
      </c>
      <c r="H424" s="198">
        <f t="shared" si="62"/>
        <v>0</v>
      </c>
      <c r="I424" s="198">
        <f t="shared" si="62"/>
        <v>0</v>
      </c>
      <c r="J424" s="198">
        <f t="shared" si="62"/>
        <v>0</v>
      </c>
      <c r="K424" s="198">
        <f t="shared" si="55"/>
        <v>0</v>
      </c>
      <c r="L424" s="128"/>
      <c r="M424" s="339"/>
      <c r="N424" s="339"/>
      <c r="O424" s="339"/>
    </row>
    <row r="425">
      <c r="B425" s="378" t="s">
        <v>230</v>
      </c>
      <c r="C425" s="197">
        <f ref="C425:J425" t="shared" si="63">C389+C407</f>
        <v>0</v>
      </c>
      <c r="D425" s="197">
        <f t="shared" si="63"/>
        <v>0</v>
      </c>
      <c r="E425" s="197">
        <f t="shared" si="63"/>
        <v>0</v>
      </c>
      <c r="F425" s="197">
        <f t="shared" si="63"/>
        <v>0</v>
      </c>
      <c r="G425" s="197">
        <f t="shared" si="63"/>
        <v>0</v>
      </c>
      <c r="H425" s="197">
        <f t="shared" si="63"/>
        <v>0</v>
      </c>
      <c r="I425" s="197">
        <f t="shared" si="63"/>
        <v>0</v>
      </c>
      <c r="J425" s="197">
        <f t="shared" si="63"/>
        <v>0</v>
      </c>
      <c r="K425" s="197">
        <f t="shared" si="55"/>
        <v>0</v>
      </c>
      <c r="L425" s="128"/>
    </row>
    <row r="426" s="64" customFormat="1">
      <c r="B426" s="379" t="s">
        <v>231</v>
      </c>
      <c r="C426" s="198">
        <f ref="C426:J426" t="shared" si="64">C390+C408</f>
        <v>0</v>
      </c>
      <c r="D426" s="198">
        <f t="shared" si="64"/>
        <v>0</v>
      </c>
      <c r="E426" s="198">
        <f t="shared" si="64"/>
        <v>0</v>
      </c>
      <c r="F426" s="198">
        <f t="shared" si="64"/>
        <v>0</v>
      </c>
      <c r="G426" s="198">
        <f t="shared" si="64"/>
        <v>0</v>
      </c>
      <c r="H426" s="198">
        <f t="shared" si="64"/>
        <v>0</v>
      </c>
      <c r="I426" s="198">
        <f t="shared" si="64"/>
        <v>0</v>
      </c>
      <c r="J426" s="198">
        <f t="shared" si="64"/>
        <v>0</v>
      </c>
      <c r="K426" s="198">
        <f t="shared" si="55"/>
        <v>0</v>
      </c>
      <c r="M426" s="339"/>
      <c r="N426" s="339"/>
      <c r="O426" s="339"/>
    </row>
    <row r="427">
      <c r="B427" s="378" t="s">
        <v>232</v>
      </c>
      <c r="C427" s="197">
        <f ref="C427:J427" t="shared" si="65">C391+C409</f>
        <v>0</v>
      </c>
      <c r="D427" s="197">
        <f t="shared" si="65"/>
        <v>0</v>
      </c>
      <c r="E427" s="197">
        <f t="shared" si="65"/>
        <v>0</v>
      </c>
      <c r="F427" s="197">
        <f t="shared" si="65"/>
        <v>0</v>
      </c>
      <c r="G427" s="197">
        <f t="shared" si="65"/>
        <v>0</v>
      </c>
      <c r="H427" s="197">
        <f t="shared" si="65"/>
        <v>0</v>
      </c>
      <c r="I427" s="197">
        <f t="shared" si="65"/>
        <v>0</v>
      </c>
      <c r="J427" s="197">
        <f t="shared" si="65"/>
        <v>0</v>
      </c>
      <c r="K427" s="197">
        <f t="shared" si="55"/>
        <v>0</v>
      </c>
    </row>
    <row r="428" s="64" customFormat="1">
      <c r="B428" s="203"/>
      <c r="C428" s="198"/>
      <c r="D428" s="198"/>
      <c r="E428" s="198"/>
      <c r="F428" s="198"/>
      <c r="G428" s="198"/>
      <c r="H428" s="198"/>
      <c r="I428" s="198"/>
      <c r="J428" s="198"/>
      <c r="K428" s="198"/>
      <c r="M428" s="339"/>
      <c r="N428" s="339"/>
      <c r="O428" s="339"/>
    </row>
    <row r="429">
      <c r="B429" s="202"/>
      <c r="C429" s="197"/>
      <c r="D429" s="197"/>
      <c r="E429" s="197"/>
      <c r="F429" s="197"/>
      <c r="G429" s="197"/>
      <c r="H429" s="197"/>
      <c r="I429" s="197"/>
      <c r="J429" s="197"/>
      <c r="K429" s="197"/>
    </row>
    <row r="430" s="64" customFormat="1">
      <c r="B430" s="203"/>
      <c r="C430" s="198"/>
      <c r="D430" s="198"/>
      <c r="E430" s="198"/>
      <c r="F430" s="198"/>
      <c r="G430" s="198"/>
      <c r="H430" s="198"/>
      <c r="I430" s="198"/>
      <c r="J430" s="198"/>
      <c r="K430" s="198"/>
      <c r="M430" s="339"/>
      <c r="N430" s="339"/>
      <c r="O430" s="339"/>
    </row>
    <row r="431">
      <c r="B431" s="202"/>
      <c r="C431" s="197"/>
      <c r="D431" s="197"/>
      <c r="E431" s="197"/>
      <c r="F431" s="197"/>
      <c r="G431" s="197"/>
      <c r="H431" s="197"/>
      <c r="I431" s="197"/>
      <c r="J431" s="197"/>
      <c r="K431" s="197"/>
    </row>
    <row r="432" s="64" customFormat="1">
      <c r="B432" s="203"/>
      <c r="C432" s="198"/>
      <c r="D432" s="198"/>
      <c r="E432" s="198"/>
      <c r="F432" s="198"/>
      <c r="G432" s="198"/>
      <c r="H432" s="198"/>
      <c r="I432" s="198"/>
      <c r="J432" s="198"/>
      <c r="K432" s="198"/>
      <c r="M432" s="339"/>
      <c r="N432" s="339"/>
      <c r="O432" s="339"/>
    </row>
    <row r="433">
      <c r="B433" s="57"/>
      <c r="C433" s="110"/>
      <c r="D433" s="110"/>
      <c r="E433" s="110"/>
      <c r="F433" s="110"/>
      <c r="G433" s="110"/>
      <c r="H433" s="110"/>
      <c r="I433" s="110"/>
      <c r="J433" s="110"/>
      <c r="K433" s="110"/>
    </row>
    <row r="434">
      <c r="A434" s="324" t="s">
        <v>262</v>
      </c>
      <c r="B434" s="74" t="s">
        <v>263</v>
      </c>
      <c r="C434" s="107"/>
      <c r="D434" s="107"/>
      <c r="E434" s="107"/>
      <c r="F434" s="107"/>
      <c r="G434" s="107"/>
      <c r="H434" s="107"/>
      <c r="I434" s="107"/>
      <c r="J434" s="107"/>
      <c r="K434" s="107"/>
    </row>
    <row r="435">
      <c r="B435" s="74" t="s">
        <v>21</v>
      </c>
      <c r="C435" s="107"/>
      <c r="D435" s="107"/>
      <c r="E435" s="107"/>
      <c r="F435" s="107"/>
      <c r="G435" s="107"/>
      <c r="H435" s="107"/>
      <c r="I435" s="107"/>
      <c r="J435" s="107"/>
      <c r="K435" s="107"/>
    </row>
    <row r="436" ht="16">
      <c r="B436" s="57"/>
      <c r="C436" s="107"/>
      <c r="D436" s="107"/>
      <c r="E436" s="107"/>
      <c r="F436" s="107"/>
      <c r="G436" s="107"/>
      <c r="H436" s="107"/>
      <c r="I436" s="107"/>
      <c r="J436" s="107"/>
      <c r="K436" s="107"/>
    </row>
    <row r="437" ht="16">
      <c r="B437" s="99"/>
      <c r="C437" s="307">
        <v>2010</v>
      </c>
      <c r="D437" s="307">
        <v>2015</v>
      </c>
      <c r="E437" s="307">
        <v>2020</v>
      </c>
      <c r="F437" s="307">
        <v>2025</v>
      </c>
      <c r="G437" s="307">
        <v>2030</v>
      </c>
      <c r="H437" s="307">
        <v>2035</v>
      </c>
      <c r="I437" s="307">
        <v>2040</v>
      </c>
      <c r="J437" s="307">
        <v>2045</v>
      </c>
      <c r="K437" s="307">
        <v>2050</v>
      </c>
      <c r="N437" s="342"/>
    </row>
    <row r="438">
      <c r="B438" s="378" t="s">
        <v>221</v>
      </c>
      <c r="C438" s="100">
        <f>(SUMIF(C_A07a!$B$5:$B$92,'Global Results'!$M438,C_A07a!C$5:C$92))</f>
        <v>336.244313836266</v>
      </c>
      <c r="D438" s="100">
        <f>(SUMIF(C_A07a!$B$5:$B$92,'Global Results'!$M438,C_A07a!D$5:D$92))</f>
        <v>308.062335901652</v>
      </c>
      <c r="E438" s="100">
        <f>(SUMIF(C_A07a!$B$5:$B$92,'Global Results'!$M438,C_A07a!E$5:E$92))</f>
        <v>352.334479384532</v>
      </c>
      <c r="F438" s="100">
        <f>(SUMIF(C_A07a!$B$5:$B$92,'Global Results'!$M438,C_A07a!F$5:F$92))</f>
        <v>415.693497227752</v>
      </c>
      <c r="G438" s="100">
        <f>(SUMIF(C_A07a!$B$5:$B$92,'Global Results'!$M438,C_A07a!G$5:G$92))</f>
        <v>474.131285861122</v>
      </c>
      <c r="H438" s="100">
        <f>(SUMIF(C_A07a!$B$5:$B$92,'Global Results'!$M438,C_A07a!H$5:H$92))</f>
        <v>532.569074494492</v>
      </c>
      <c r="I438" s="100">
        <f>(SUMIF(C_A07a!$B$5:$B$92,'Global Results'!$M438,C_A07a!I$5:I$92))</f>
        <v>591.006863127862</v>
      </c>
      <c r="J438" s="100">
        <f>(SUMIF(C_A07a!$B$5:$B$92,'Global Results'!$M438,C_A07a!J$5:J$92))</f>
        <v>478.015651563931</v>
      </c>
      <c r="K438" s="100">
        <f>(SUMIF(C_A07a!$B$5:$B$92,'Global Results'!$M438,C_A07a!K$5:K$92))</f>
        <v>324.207212394601</v>
      </c>
      <c r="M438" s="338" t="s">
        <v>221</v>
      </c>
    </row>
    <row r="439" s="64" customFormat="1">
      <c r="B439" s="379" t="s">
        <v>223</v>
      </c>
      <c r="C439" s="101">
        <f>(SUMIF(C_A07a!$B$5:$B$92,'Global Results'!$M439,C_A07a!C$5:C$92))</f>
        <v>1605.685807637502</v>
      </c>
      <c r="D439" s="101">
        <f>(SUMIF(C_A07a!$B$5:$B$92,'Global Results'!$M439,C_A07a!D$5:D$92))</f>
        <v>1571.092922317031</v>
      </c>
      <c r="E439" s="101">
        <f>(SUMIF(C_A07a!$B$5:$B$92,'Global Results'!$M439,C_A07a!E$5:E$92))</f>
        <v>1562.1464701300019</v>
      </c>
      <c r="F439" s="101">
        <f>(SUMIF(C_A07a!$B$5:$B$92,'Global Results'!$M439,C_A07a!F$5:F$92))</f>
        <v>1668.326853932756</v>
      </c>
      <c r="G439" s="101">
        <f>(SUMIF(C_A07a!$B$5:$B$92,'Global Results'!$M439,C_A07a!G$5:G$92))</f>
        <v>1832.471132668222</v>
      </c>
      <c r="H439" s="101">
        <f>(SUMIF(C_A07a!$B$5:$B$92,'Global Results'!$M439,C_A07a!H$5:H$92))</f>
        <v>1946.2766802265519</v>
      </c>
      <c r="I439" s="101">
        <f>(SUMIF(C_A07a!$B$5:$B$92,'Global Results'!$M439,C_A07a!I$5:I$92))</f>
        <v>2060.082227784882</v>
      </c>
      <c r="J439" s="101">
        <f>(SUMIF(C_A07a!$B$5:$B$92,'Global Results'!$M439,C_A07a!J$5:J$92))</f>
        <v>2806.2910138924408</v>
      </c>
      <c r="K439" s="101">
        <f>(SUMIF(C_A07a!$B$5:$B$92,'Global Results'!$M439,C_A07a!K$5:K$92))</f>
        <v>3176.5142400651848</v>
      </c>
      <c r="M439" s="339" t="s">
        <v>223</v>
      </c>
      <c r="N439" s="339"/>
      <c r="O439" s="339"/>
    </row>
    <row r="440">
      <c r="B440" s="378" t="s">
        <v>224</v>
      </c>
      <c r="C440" s="100">
        <f>(SUMIF(C_A07a!$B$5:$B$92,'Global Results'!$M440,C_A07a!C$5:C$92))</f>
        <v>1452.088706775289</v>
      </c>
      <c r="D440" s="100">
        <f>(SUMIF(C_A07a!$B$5:$B$92,'Global Results'!$M440,C_A07a!D$5:D$92))</f>
        <v>1409.466684240723</v>
      </c>
      <c r="E440" s="100">
        <f>(SUMIF(C_A07a!$B$5:$B$92,'Global Results'!$M440,C_A07a!E$5:E$92))</f>
        <v>1347.655729414902</v>
      </c>
      <c r="F440" s="100">
        <f>(SUMIF(C_A07a!$B$5:$B$92,'Global Results'!$M440,C_A07a!F$5:F$92))</f>
        <v>1407.7203022429021</v>
      </c>
      <c r="G440" s="100">
        <f>(SUMIF(C_A07a!$B$5:$B$92,'Global Results'!$M440,C_A07a!G$5:G$92))</f>
        <v>1467.784875070902</v>
      </c>
      <c r="H440" s="100">
        <f>(SUMIF(C_A07a!$B$5:$B$92,'Global Results'!$M440,C_A07a!H$5:H$92))</f>
        <v>1527.8494478989021</v>
      </c>
      <c r="I440" s="100">
        <f>(SUMIF(C_A07a!$B$5:$B$92,'Global Results'!$M440,C_A07a!I$5:I$92))</f>
        <v>1587.914020726902</v>
      </c>
      <c r="J440" s="100">
        <f>(SUMIF(C_A07a!$B$5:$B$92,'Global Results'!$M440,C_A07a!J$5:J$92))</f>
        <v>2532.8543195549018</v>
      </c>
      <c r="K440" s="100">
        <f>(SUMIF(C_A07a!$B$5:$B$92,'Global Results'!$M440,C_A07a!K$5:K$92))</f>
        <v>3353.754709526987</v>
      </c>
      <c r="M440" s="338" t="s">
        <v>224</v>
      </c>
    </row>
    <row r="441" s="64" customFormat="1">
      <c r="B441" s="379" t="s">
        <v>225</v>
      </c>
      <c r="C441" s="101">
        <f>(SUMIF(C_A07a!$B$5:$B$92,'Global Results'!$M441,C_A07a!C$5:C$92))</f>
        <v>1123.428753155637</v>
      </c>
      <c r="D441" s="101">
        <f>(SUMIF(C_A07a!$B$5:$B$92,'Global Results'!$M441,C_A07a!D$5:D$92))</f>
        <v>1273.8879498412589</v>
      </c>
      <c r="E441" s="101">
        <f>(SUMIF(C_A07a!$B$5:$B$92,'Global Results'!$M441,C_A07a!E$5:E$92))</f>
        <v>1215.724562519965</v>
      </c>
      <c r="F441" s="101">
        <f>(SUMIF(C_A07a!$B$5:$B$92,'Global Results'!$M441,C_A07a!F$5:F$92))</f>
        <v>1250.3845048728649</v>
      </c>
      <c r="G441" s="101">
        <f>(SUMIF(C_A07a!$B$5:$B$92,'Global Results'!$M441,C_A07a!G$5:G$92))</f>
        <v>1285.044447225765</v>
      </c>
      <c r="H441" s="101">
        <f>(SUMIF(C_A07a!$B$5:$B$92,'Global Results'!$M441,C_A07a!H$5:H$92))</f>
        <v>1319.7043895786651</v>
      </c>
      <c r="I441" s="101">
        <f>(SUMIF(C_A07a!$B$5:$B$92,'Global Results'!$M441,C_A07a!I$5:I$92))</f>
        <v>1348.21373231152</v>
      </c>
      <c r="J441" s="101">
        <f>(SUMIF(C_A07a!$B$5:$B$92,'Global Results'!$M441,C_A07a!J$5:J$92))</f>
        <v>1610.507288939802</v>
      </c>
      <c r="K441" s="101">
        <f>(SUMIF(C_A07a!$B$5:$B$92,'Global Results'!$M441,C_A07a!K$5:K$92))</f>
        <v>1804.927946966156</v>
      </c>
      <c r="M441" s="339" t="s">
        <v>225</v>
      </c>
      <c r="N441" s="339"/>
      <c r="O441" s="339"/>
    </row>
    <row r="442">
      <c r="B442" s="378" t="s">
        <v>226</v>
      </c>
      <c r="C442" s="100">
        <f>(SUMIF(C_A07a!$B$5:$B$92,'Global Results'!$M442,C_A07a!C$5:C$92))</f>
        <v>687.287667234407</v>
      </c>
      <c r="D442" s="100">
        <f>(SUMIF(C_A07a!$B$5:$B$92,'Global Results'!$M442,C_A07a!D$5:D$92))</f>
        <v>725.328787196551</v>
      </c>
      <c r="E442" s="100">
        <f>(SUMIF(C_A07a!$B$5:$B$92,'Global Results'!$M442,C_A07a!E$5:E$92))</f>
        <v>663.566967287631</v>
      </c>
      <c r="F442" s="100">
        <f>(SUMIF(C_A07a!$B$5:$B$92,'Global Results'!$M442,C_A07a!F$5:F$92))</f>
        <v>734.641858002091</v>
      </c>
      <c r="G442" s="100">
        <f>(SUMIF(C_A07a!$B$5:$B$92,'Global Results'!$M442,C_A07a!G$5:G$92))</f>
        <v>818.216748716551</v>
      </c>
      <c r="H442" s="100">
        <f>(SUMIF(C_A07a!$B$5:$B$92,'Global Results'!$M442,C_A07a!H$5:H$92))</f>
        <v>895.541639431011</v>
      </c>
      <c r="I442" s="100">
        <f>(SUMIF(C_A07a!$B$5:$B$92,'Global Results'!$M442,C_A07a!I$5:I$92))</f>
        <v>972.866530145471</v>
      </c>
      <c r="J442" s="100">
        <f>(SUMIF(C_A07a!$B$5:$B$92,'Global Results'!$M442,C_A07a!J$5:J$92))</f>
        <v>1321.367380531146</v>
      </c>
      <c r="K442" s="100">
        <f>(SUMIF(C_A07a!$B$5:$B$92,'Global Results'!$M442,C_A07a!K$5:K$92))</f>
        <v>1706.269848993287</v>
      </c>
      <c r="M442" s="338" t="s">
        <v>226</v>
      </c>
    </row>
    <row r="443" s="64" customFormat="1">
      <c r="B443" s="379" t="s">
        <v>227</v>
      </c>
      <c r="C443" s="101">
        <f>(SUMIF(C_A07a!$B$5:$B$92,'Global Results'!$M443,C_A07a!C$5:C$92))</f>
        <v>705.391488956251</v>
      </c>
      <c r="D443" s="101">
        <f>(SUMIF(C_A07a!$B$5:$B$92,'Global Results'!$M443,C_A07a!D$5:D$92))</f>
        <v>783.973141734915</v>
      </c>
      <c r="E443" s="101">
        <f>(SUMIF(C_A07a!$B$5:$B$92,'Global Results'!$M443,C_A07a!E$5:E$92))</f>
        <v>665.073085816102</v>
      </c>
      <c r="F443" s="101">
        <f>(SUMIF(C_A07a!$B$5:$B$92,'Global Results'!$M443,C_A07a!F$5:F$92))</f>
        <v>723.886390596499</v>
      </c>
      <c r="G443" s="101">
        <f>(SUMIF(C_A07a!$B$5:$B$92,'Global Results'!$M443,C_A07a!G$5:G$92))</f>
        <v>838.436131041082</v>
      </c>
      <c r="H443" s="101">
        <f>(SUMIF(C_A07a!$B$5:$B$92,'Global Results'!$M443,C_A07a!H$5:H$92))</f>
        <v>925.117653653572</v>
      </c>
      <c r="I443" s="101">
        <f>(SUMIF(C_A07a!$B$5:$B$92,'Global Results'!$M443,C_A07a!I$5:I$92))</f>
        <v>1011.799176266062</v>
      </c>
      <c r="J443" s="101">
        <f>(SUMIF(C_A07a!$B$5:$B$92,'Global Results'!$M443,C_A07a!J$5:J$92))</f>
        <v>1560.675098133031</v>
      </c>
      <c r="K443" s="101">
        <f>(SUMIF(C_A07a!$B$5:$B$92,'Global Results'!$M443,C_A07a!K$5:K$92))</f>
        <v>1833.8691756467019</v>
      </c>
      <c r="M443" s="339" t="s">
        <v>227</v>
      </c>
      <c r="N443" s="339"/>
      <c r="O443" s="339"/>
    </row>
    <row r="444">
      <c r="B444" s="378" t="s">
        <v>228</v>
      </c>
      <c r="C444" s="100">
        <f>(SUMIF(C_A07a!$B$5:$B$92,'Global Results'!$M444,C_A07a!C$5:C$92))</f>
        <v>758.802160944</v>
      </c>
      <c r="D444" s="100">
        <f>(SUMIF(C_A07a!$B$5:$B$92,'Global Results'!$M444,C_A07a!D$5:D$92))</f>
        <v>783.996174898848</v>
      </c>
      <c r="E444" s="100">
        <f>(SUMIF(C_A07a!$B$5:$B$92,'Global Results'!$M444,C_A07a!E$5:E$92))</f>
        <v>902.287794451373</v>
      </c>
      <c r="F444" s="100">
        <f>(SUMIF(C_A07a!$B$5:$B$92,'Global Results'!$M444,C_A07a!F$5:F$92))</f>
        <v>956.600428259493</v>
      </c>
      <c r="G444" s="100">
        <f>(SUMIF(C_A07a!$B$5:$B$92,'Global Results'!$M444,C_A07a!G$5:G$92))</f>
        <v>1070.90665791952</v>
      </c>
      <c r="H444" s="100">
        <f>(SUMIF(C_A07a!$B$5:$B$92,'Global Results'!$M444,C_A07a!H$5:H$92))</f>
        <v>1125.21929172764</v>
      </c>
      <c r="I444" s="100">
        <f>(SUMIF(C_A07a!$B$5:$B$92,'Global Results'!$M444,C_A07a!I$5:I$92))</f>
        <v>1179.53192553576</v>
      </c>
      <c r="J444" s="100">
        <f>(SUMIF(C_A07a!$B$5:$B$92,'Global Results'!$M444,C_A07a!J$5:J$92))</f>
        <v>1514.3553111743261</v>
      </c>
      <c r="K444" s="100">
        <f>(SUMIF(C_A07a!$B$5:$B$92,'Global Results'!$M444,C_A07a!K$5:K$92))</f>
        <v>1709.8967882419411</v>
      </c>
      <c r="L444" s="128"/>
      <c r="M444" s="338" t="s">
        <v>228</v>
      </c>
    </row>
    <row r="445" s="64" customFormat="1">
      <c r="B445" s="379" t="s">
        <v>229</v>
      </c>
      <c r="C445" s="101">
        <f>(SUMIF(C_A07a!$B$5:$B$92,'Global Results'!$M445,C_A07a!C$5:C$92))</f>
        <v>903.648911309642</v>
      </c>
      <c r="D445" s="101">
        <f>(SUMIF(C_A07a!$B$5:$B$92,'Global Results'!$M445,C_A07a!D$5:D$92))</f>
        <v>801.756892892039</v>
      </c>
      <c r="E445" s="101">
        <f>(SUMIF(C_A07a!$B$5:$B$92,'Global Results'!$M445,C_A07a!E$5:E$92))</f>
        <v>1087.4011572804011</v>
      </c>
      <c r="F445" s="101">
        <f>(SUMIF(C_A07a!$B$5:$B$92,'Global Results'!$M445,C_A07a!F$5:F$92))</f>
        <v>1128.669115601798</v>
      </c>
      <c r="G445" s="101">
        <f>(SUMIF(C_A07a!$B$5:$B$92,'Global Results'!$M445,C_A07a!G$5:G$92))</f>
        <v>1230.603664412132</v>
      </c>
      <c r="H445" s="101">
        <f>(SUMIF(C_A07a!$B$5:$B$92,'Global Results'!$M445,C_A07a!H$5:H$92))</f>
        <v>1334.0688703492419</v>
      </c>
      <c r="I445" s="101">
        <f>(SUMIF(C_A07a!$B$5:$B$92,'Global Results'!$M445,C_A07a!I$5:I$92))</f>
        <v>1431.70578098086</v>
      </c>
      <c r="J445" s="101">
        <f>(SUMIF(C_A07a!$B$5:$B$92,'Global Results'!$M445,C_A07a!J$5:J$92))</f>
        <v>1402.864215284877</v>
      </c>
      <c r="K445" s="101">
        <f>(SUMIF(C_A07a!$B$5:$B$92,'Global Results'!$M445,C_A07a!K$5:K$92))</f>
        <v>1147.371915018924</v>
      </c>
      <c r="L445" s="128"/>
      <c r="M445" s="339" t="s">
        <v>229</v>
      </c>
      <c r="N445" s="339"/>
      <c r="O445" s="339"/>
    </row>
    <row r="446">
      <c r="B446" s="378" t="s">
        <v>230</v>
      </c>
      <c r="C446" s="100">
        <f>(SUMIF(C_A07a!$B$5:$B$92,'Global Results'!$M446,C_A07a!C$5:C$92))</f>
        <v>412.111250098877</v>
      </c>
      <c r="D446" s="100">
        <f>(SUMIF(C_A07a!$B$5:$B$92,'Global Results'!$M446,C_A07a!D$5:D$92))</f>
        <v>430.691916556842</v>
      </c>
      <c r="E446" s="100">
        <f>(SUMIF(C_A07a!$B$5:$B$92,'Global Results'!$M446,C_A07a!E$5:E$92))</f>
        <v>475.780428787601</v>
      </c>
      <c r="F446" s="100">
        <f>(SUMIF(C_A07a!$B$5:$B$92,'Global Results'!$M446,C_A07a!F$5:F$92))</f>
        <v>532.334479956236</v>
      </c>
      <c r="G446" s="100">
        <f>(SUMIF(C_A07a!$B$5:$B$92,'Global Results'!$M446,C_A07a!G$5:G$92))</f>
        <v>566.045582798651</v>
      </c>
      <c r="H446" s="100">
        <f>(SUMIF(C_A07a!$B$5:$B$92,'Global Results'!$M446,C_A07a!H$5:H$92))</f>
        <v>590.577005286295</v>
      </c>
      <c r="I446" s="100">
        <f>(SUMIF(C_A07a!$B$5:$B$92,'Global Results'!$M446,C_A07a!I$5:I$92))</f>
        <v>615.108427773939</v>
      </c>
      <c r="J446" s="100">
        <f>(SUMIF(C_A07a!$B$5:$B$92,'Global Results'!$M446,C_A07a!J$5:J$92))</f>
        <v>958.979817220303</v>
      </c>
      <c r="K446" s="100">
        <f>(SUMIF(C_A07a!$B$5:$B$92,'Global Results'!$M446,C_A07a!K$5:K$92))</f>
        <v>1280.1168826666669</v>
      </c>
      <c r="L446" s="128"/>
      <c r="M446" s="338" t="s">
        <v>230</v>
      </c>
    </row>
    <row r="447" s="64" customFormat="1">
      <c r="B447" s="379" t="s">
        <v>231</v>
      </c>
      <c r="C447" s="101">
        <f>(SUMIF(C_A07a!$B$5:$B$92,'Global Results'!$M447,C_A07a!C$5:C$92))</f>
        <v>0</v>
      </c>
      <c r="D447" s="101">
        <f>(SUMIF(C_A07a!$B$5:$B$92,'Global Results'!$M447,C_A07a!D$5:D$92))</f>
        <v>0</v>
      </c>
      <c r="E447" s="101">
        <f>(SUMIF(C_A07a!$B$5:$B$92,'Global Results'!$M447,C_A07a!E$5:E$92))</f>
        <v>0</v>
      </c>
      <c r="F447" s="101">
        <f>(SUMIF(C_A07a!$B$5:$B$92,'Global Results'!$M447,C_A07a!F$5:F$92))</f>
        <v>0</v>
      </c>
      <c r="G447" s="101">
        <f>(SUMIF(C_A07a!$B$5:$B$92,'Global Results'!$M447,C_A07a!G$5:G$92))</f>
        <v>0</v>
      </c>
      <c r="H447" s="101">
        <f>(SUMIF(C_A07a!$B$5:$B$92,'Global Results'!$M447,C_A07a!H$5:H$92))</f>
        <v>0</v>
      </c>
      <c r="I447" s="101">
        <f>(SUMIF(C_A07a!$B$5:$B$92,'Global Results'!$M447,C_A07a!I$5:I$92))</f>
        <v>0</v>
      </c>
      <c r="J447" s="101">
        <f>(SUMIF(C_A07a!$B$5:$B$92,'Global Results'!$M447,C_A07a!J$5:J$92))</f>
        <v>0</v>
      </c>
      <c r="K447" s="101">
        <f>(SUMIF(C_A07a!$B$5:$B$92,'Global Results'!$M447,C_A07a!K$5:K$92))</f>
        <v>0</v>
      </c>
      <c r="M447" s="339" t="s">
        <v>231</v>
      </c>
      <c r="N447" s="339"/>
      <c r="O447" s="339"/>
    </row>
    <row r="448">
      <c r="B448" s="378" t="s">
        <v>232</v>
      </c>
      <c r="C448" s="100">
        <f>(SUMIF(C_A07a!$B$5:$B$92,'Global Results'!$M448,C_A07a!C$5:C$92))</f>
        <v>0</v>
      </c>
      <c r="D448" s="100">
        <f>(SUMIF(C_A07a!$B$5:$B$92,'Global Results'!$M448,C_A07a!D$5:D$92))</f>
        <v>0</v>
      </c>
      <c r="E448" s="100">
        <f>(SUMIF(C_A07a!$B$5:$B$92,'Global Results'!$M448,C_A07a!E$5:E$92))</f>
        <v>0</v>
      </c>
      <c r="F448" s="100">
        <f>(SUMIF(C_A07a!$B$5:$B$92,'Global Results'!$M448,C_A07a!F$5:F$92))</f>
        <v>0</v>
      </c>
      <c r="G448" s="100">
        <f>(SUMIF(C_A07a!$B$5:$B$92,'Global Results'!$M448,C_A07a!G$5:G$92))</f>
        <v>0</v>
      </c>
      <c r="H448" s="100">
        <f>(SUMIF(C_A07a!$B$5:$B$92,'Global Results'!$M448,C_A07a!H$5:H$92))</f>
        <v>0</v>
      </c>
      <c r="I448" s="100">
        <f>(SUMIF(C_A07a!$B$5:$B$92,'Global Results'!$M448,C_A07a!I$5:I$92))</f>
        <v>0</v>
      </c>
      <c r="J448" s="100">
        <f>(SUMIF(C_A07a!$B$5:$B$92,'Global Results'!$M448,C_A07a!J$5:J$92))</f>
        <v>0</v>
      </c>
      <c r="K448" s="100">
        <f>(SUMIF(C_A07a!$B$5:$B$92,'Global Results'!$M448,C_A07a!K$5:K$92))</f>
        <v>0</v>
      </c>
      <c r="M448" s="338" t="s">
        <v>232</v>
      </c>
    </row>
    <row r="449" s="64" customFormat="1">
      <c r="B449" s="162"/>
      <c r="C449" s="101"/>
      <c r="D449" s="101"/>
      <c r="E449" s="101"/>
      <c r="F449" s="101"/>
      <c r="G449" s="101"/>
      <c r="H449" s="101"/>
      <c r="I449" s="101"/>
      <c r="J449" s="101"/>
      <c r="K449" s="101"/>
      <c r="M449" s="339" t="s">
        <v>233</v>
      </c>
      <c r="N449" s="339"/>
      <c r="O449" s="339"/>
    </row>
    <row r="450">
      <c r="B450" s="161"/>
      <c r="C450" s="100"/>
      <c r="D450" s="100"/>
      <c r="E450" s="100"/>
      <c r="F450" s="100"/>
      <c r="G450" s="100"/>
      <c r="H450" s="100"/>
      <c r="I450" s="100"/>
      <c r="J450" s="100"/>
      <c r="K450" s="100"/>
      <c r="M450" s="338" t="s">
        <v>234</v>
      </c>
    </row>
    <row r="451" s="64" customFormat="1">
      <c r="B451" s="162"/>
      <c r="C451" s="101"/>
      <c r="D451" s="101"/>
      <c r="E451" s="101"/>
      <c r="F451" s="101"/>
      <c r="G451" s="101"/>
      <c r="H451" s="101"/>
      <c r="I451" s="101"/>
      <c r="J451" s="101"/>
      <c r="K451" s="101"/>
      <c r="M451" s="339" t="s">
        <v>235</v>
      </c>
      <c r="N451" s="339"/>
      <c r="O451" s="339"/>
    </row>
    <row r="452">
      <c r="B452" s="165"/>
      <c r="C452" s="173"/>
      <c r="D452" s="173"/>
      <c r="E452" s="173"/>
      <c r="F452" s="173"/>
      <c r="G452" s="173"/>
      <c r="H452" s="173"/>
      <c r="I452" s="173"/>
      <c r="J452" s="173"/>
      <c r="K452" s="173"/>
      <c r="M452" s="338" t="s">
        <v>236</v>
      </c>
    </row>
    <row r="453" ht="16" s="64" customFormat="1">
      <c r="B453" s="172"/>
      <c r="C453" s="174"/>
      <c r="D453" s="174"/>
      <c r="E453" s="174"/>
      <c r="F453" s="174"/>
      <c r="G453" s="174"/>
      <c r="H453" s="174"/>
      <c r="I453" s="174"/>
      <c r="J453" s="174"/>
      <c r="K453" s="174"/>
      <c r="M453" s="339" t="s">
        <v>237</v>
      </c>
      <c r="N453" s="339"/>
      <c r="O453" s="339"/>
    </row>
    <row r="454" ht="17">
      <c r="B454" s="103" t="s">
        <v>250</v>
      </c>
      <c r="C454" s="176">
        <f ref="C454:J454" t="shared" si="66">SUM(C438:C453)</f>
        <v>7984.689059947872</v>
      </c>
      <c r="D454" s="176">
        <f t="shared" si="66"/>
        <v>8088.25680557986</v>
      </c>
      <c r="E454" s="176">
        <f t="shared" si="66"/>
        <v>8271.970675072509</v>
      </c>
      <c r="F454" s="176">
        <f t="shared" si="66"/>
        <v>8818.2574306923925</v>
      </c>
      <c r="G454" s="176">
        <f t="shared" si="66"/>
        <v>9583.6405257139486</v>
      </c>
      <c r="H454" s="176">
        <f t="shared" si="66"/>
        <v>10196.924052646373</v>
      </c>
      <c r="I454" s="176">
        <f t="shared" si="66"/>
        <v>10798.228684653257</v>
      </c>
      <c r="J454" s="176">
        <f t="shared" si="66"/>
        <v>14185.91009629476</v>
      </c>
      <c r="K454" s="176">
        <f>SUM(K438:K453)</f>
        <v>16336.928719520451</v>
      </c>
      <c r="M454" s="338" t="s">
        <v>251</v>
      </c>
    </row>
    <row r="455" s="64" customFormat="1">
      <c r="B455" s="111"/>
      <c r="C455" s="73"/>
      <c r="D455" s="73"/>
      <c r="E455" s="73"/>
      <c r="F455" s="73"/>
      <c r="G455" s="73"/>
      <c r="H455" s="73"/>
      <c r="I455" s="73"/>
      <c r="J455" s="73"/>
      <c r="K455" s="73"/>
      <c r="M455" s="339"/>
      <c r="N455" s="339"/>
      <c r="O455" s="339"/>
    </row>
    <row r="456" ht="17">
      <c r="A456" s="324" t="s">
        <v>264</v>
      </c>
      <c r="B456" s="74" t="s">
        <v>265</v>
      </c>
    </row>
    <row r="457" ht="17">
      <c r="A457" s="324" t="s">
        <v>266</v>
      </c>
      <c r="B457" s="74" t="s">
        <v>161</v>
      </c>
    </row>
    <row r="458" ht="16">
      <c r="B458" s="57"/>
    </row>
    <row r="459" ht="16">
      <c r="B459" s="99"/>
      <c r="C459" s="307">
        <v>2010</v>
      </c>
      <c r="D459" s="307">
        <v>2015</v>
      </c>
      <c r="E459" s="307">
        <v>2020</v>
      </c>
      <c r="F459" s="307">
        <v>2025</v>
      </c>
      <c r="G459" s="307">
        <v>2030</v>
      </c>
      <c r="H459" s="307">
        <v>2035</v>
      </c>
      <c r="I459" s="307">
        <v>2040</v>
      </c>
      <c r="J459" s="307">
        <v>2045</v>
      </c>
      <c r="K459" s="307">
        <v>2050</v>
      </c>
      <c r="N459" s="342"/>
    </row>
    <row r="460">
      <c r="A460" s="64"/>
      <c r="B460" s="161" t="str">
        <f>O460</f>
        <v>BNL</v>
      </c>
      <c r="C460" s="129">
        <f ref="C460:C460" t="array">(SUM(($M460=(C_A03k!$B$5:$B$73))*($O460=(C_A03k!$C$5:C$73))*(C_A03k!D$5:D$73))+SUM(($N460=(C_A03k!$B$5:$B$73))*($O460=(C_A03k!$C$5:C$73))*(C_A03k!D$5:D$73)))/1000-C461</f>
        <v>51.7782606226238</v>
      </c>
      <c r="D460" s="129">
        <f ref="D460:D460" t="array">(SUM(($M460=(C_A03k!$B$5:$B$73))*($O460=(C_A03k!$C$5:D$73))*(C_A03k!E$5:E$73))+SUM(($N460=(C_A03k!$B$5:$B$73))*($O460=(C_A03k!$C$5:D$73))*(C_A03k!E$5:E$73)))/1000-D461</f>
        <v>48.283603731399531</v>
      </c>
      <c r="E460" s="129">
        <f ref="E460:E460" t="array">(SUM(($M460=(C_A03k!$B$5:$B$73))*($O460=(C_A03k!$C$5:E$73))*(C_A03k!F$5:F$73))+SUM(($N460=(C_A03k!$B$5:$B$73))*($O460=(C_A03k!$C$5:E$73))*(C_A03k!F$5:F$73)))/1000-E461</f>
        <v>46.096368798910305</v>
      </c>
      <c r="F460" s="129">
        <f ref="F460:F460" t="array">(SUM(($M460=(C_A03k!$B$5:$B$73))*($O460=(C_A03k!$C$5:F$73))*(C_A03k!G$5:G$73))+SUM(($N460=(C_A03k!$B$5:$B$73))*($O460=(C_A03k!$C$5:F$73))*(C_A03k!G$5:G$73)))/1000-F461</f>
        <v>40.841060801475</v>
      </c>
      <c r="G460" s="129">
        <f ref="G460:G460" t="array">(SUM(($M460=(C_A03k!$B$5:$B$73))*($O460=(C_A03k!$C$5:G$73))*(C_A03k!H$5:H$73))+SUM(($N460=(C_A03k!$B$5:$B$73))*($O460=(C_A03k!$C$5:G$73))*(C_A03k!H$5:H$73)))/1000-G461</f>
        <v>39.95797453492942</v>
      </c>
      <c r="H460" s="129">
        <f ref="H460:H460" t="array">(SUM(($M460=(C_A03k!$B$5:$B$73))*($O460=(C_A03k!$C$5:H$73))*(C_A03k!I$5:I$73))+SUM(($N460=(C_A03k!$B$5:$B$73))*($O460=(C_A03k!$C$5:H$73))*(C_A03k!I$5:I$73)))/1000-H461</f>
        <v>33.516309043278511</v>
      </c>
      <c r="I460" s="129">
        <f ref="I460:I460" t="array">(SUM(($M460=(C_A03k!$B$5:$B$73))*($O460=(C_A03k!$C$5:I$73))*(C_A03k!J$5:J$73))+SUM(($N460=(C_A03k!$B$5:$B$73))*($O460=(C_A03k!$C$5:I$73))*(C_A03k!J$5:J$73)))/1000-I461</f>
        <v>32.209727294753726</v>
      </c>
      <c r="J460" s="129">
        <f ref="J460:J460" t="array">(SUM(($M460=(C_A03k!$B$5:$B$73))*($O460=(C_A03k!$C$5:J$73))*(C_A03k!K$5:K$73))+SUM(($N460=(C_A03k!$B$5:$B$73))*($O460=(C_A03k!$C$5:J$73))*(C_A03k!K$5:K$73)))/1000-J461</f>
        <v>33.128198959450373</v>
      </c>
      <c r="K460" s="129">
        <f ref="K460:K460" t="array">(SUM(($M460=(C_A03k!$B$5:$B$73))*($O460=(C_A03k!$C$5:K$73))*(C_A03k!L$5:L$73))+SUM(($N460=(C_A03k!$B$5:$B$73))*($O460=(C_A03k!$C$5:K$73))*(C_A03k!L$5:L$73)))/1000-K461</f>
        <v>31.486798450022754</v>
      </c>
      <c r="M460" s="338" t="s">
        <v>267</v>
      </c>
      <c r="N460" s="338" t="s">
        <v>268</v>
      </c>
      <c r="O460" s="338" t="s">
        <v>221</v>
      </c>
    </row>
    <row r="461">
      <c r="B461" s="161" t="s">
        <v>269</v>
      </c>
      <c r="C461" s="129">
        <f ref="C461:C461" t="array">(SUM(($M461=(C_A03b!$C$5:$C$100))*($O461=(C_A03b!$B$5:$B$100))*(C_A03b!D$5:D$100)))/1000</f>
        <v>0</v>
      </c>
      <c r="D461" s="129">
        <f ref="D461:D461" t="array">(SUM(($M461=(C_A03b!$C$5:$C$100))*($O461=(C_A03b!$B$5:$B$100))*(C_A03b!E$5:E$100)))/1000</f>
        <v>0</v>
      </c>
      <c r="E461" s="129">
        <f ref="E461:E461" t="array">(SUM(($M461=(C_A03b!$C$5:$C$100))*($O461=(C_A03b!$B$5:$B$100))*(C_A03b!F$5:F$100)))/1000</f>
        <v>0</v>
      </c>
      <c r="F461" s="129">
        <f ref="F461:F461" t="array">(SUM(($M461=(C_A03b!$C$5:$C$100))*($O461=(C_A03b!$B$5:$B$100))*(C_A03b!G$5:G$100)))/1000</f>
        <v>3.06481138779045</v>
      </c>
      <c r="G461" s="129">
        <f ref="G461:G461" t="array">(SUM(($M461=(C_A03b!$C$5:$C$100))*($O461=(C_A03b!$B$5:$B$100))*(C_A03b!H$5:H$100)))/1000</f>
        <v>4.4676363144996607</v>
      </c>
      <c r="H461" s="129">
        <f ref="H461:H461" t="array">(SUM(($M461=(C_A03b!$C$5:$C$100))*($O461=(C_A03b!$B$5:$B$100))*(C_A03b!I$5:I$100)))/1000</f>
        <v>7.86187254333479</v>
      </c>
      <c r="I461" s="129">
        <f ref="I461:I461" t="array">(SUM(($M461=(C_A03b!$C$5:$C$100))*($O461=(C_A03b!$B$5:$B$100))*(C_A03b!J$5:J$100)))/1000</f>
        <v>10.2112251779823</v>
      </c>
      <c r="J461" s="129">
        <f ref="J461:J461" t="array">(SUM(($M461=(C_A03b!$C$5:$C$100))*($O461=(C_A03b!$B$5:$B$100))*(C_A03b!K$5:K$100)))/1000</f>
        <v>9.04427608079095</v>
      </c>
      <c r="K461" s="129">
        <f ref="K461:K461" t="array">(SUM(($M461=(C_A03b!$C$5:$C$100))*($O461=(C_A03b!$B$5:$B$100))*(C_A03b!L$5:L$100)))/1000</f>
        <v>10.749475113535901</v>
      </c>
      <c r="M461" s="340" t="s">
        <v>171</v>
      </c>
      <c r="O461" s="338" t="str">
        <f>O460</f>
        <v>BNL</v>
      </c>
    </row>
    <row r="462" s="64" customFormat="1">
      <c r="B462" s="161" t="str">
        <f>O462</f>
        <v>DEU</v>
      </c>
      <c r="C462" s="275">
        <f ref="C462:C462" t="array">(SUM(($M462=(C_A03k!$B$5:$B$73))*($O462=(C_A03k!$C$5:C$73))*(C_A03k!D$5:D$73))+SUM(($N462=(C_A03k!$B$5:$B$73))*($O462=(C_A03k!$C$5:C$73))*(C_A03k!D$5:D$73)))/1000-C463</f>
        <v>97.20440897608006</v>
      </c>
      <c r="D462" s="275">
        <f ref="D462:D462" t="array">(SUM(($M462=(C_A03k!$B$5:$B$73))*($O462=(C_A03k!$C$5:D$73))*(C_A03k!E$5:E$73))+SUM(($N462=(C_A03k!$B$5:$B$73))*($O462=(C_A03k!$C$5:D$73))*(C_A03k!E$5:E$73)))/1000-D463</f>
        <v>82.484875115815242</v>
      </c>
      <c r="E462" s="275">
        <f ref="E462:E462" t="array">(SUM(($M462=(C_A03k!$B$5:$B$73))*($O462=(C_A03k!$C$5:E$73))*(C_A03k!F$5:F$73))+SUM(($N462=(C_A03k!$B$5:$B$73))*($O462=(C_A03k!$C$5:E$73))*(C_A03k!F$5:F$73)))/1000-E463</f>
        <v>77.488398342981881</v>
      </c>
      <c r="F462" s="275">
        <f ref="F462:F462" t="array">(SUM(($M462=(C_A03k!$B$5:$B$73))*($O462=(C_A03k!$C$5:F$73))*(C_A03k!G$5:G$73))+SUM(($N462=(C_A03k!$B$5:$B$73))*($O462=(C_A03k!$C$5:F$73))*(C_A03k!G$5:G$73)))/1000-F463</f>
        <v>63.710252902707644</v>
      </c>
      <c r="G462" s="275">
        <f ref="G462:G462" t="array">(SUM(($M462=(C_A03k!$B$5:$B$73))*($O462=(C_A03k!$C$5:G$73))*(C_A03k!H$5:H$73))+SUM(($N462=(C_A03k!$B$5:$B$73))*($O462=(C_A03k!$C$5:G$73))*(C_A03k!H$5:H$73)))/1000-G463</f>
        <v>56.775337872269894</v>
      </c>
      <c r="H462" s="275">
        <f ref="H462:H462" t="array">(SUM(($M462=(C_A03k!$B$5:$B$73))*($O462=(C_A03k!$C$5:H$73))*(C_A03k!I$5:I$73))+SUM(($N462=(C_A03k!$B$5:$B$73))*($O462=(C_A03k!$C$5:H$73))*(C_A03k!I$5:I$73)))/1000-H463</f>
        <v>53.722284465488116</v>
      </c>
      <c r="I462" s="275">
        <f ref="I462:I462" t="array">(SUM(($M462=(C_A03k!$B$5:$B$73))*($O462=(C_A03k!$C$5:I$73))*(C_A03k!J$5:J$73))+SUM(($N462=(C_A03k!$B$5:$B$73))*($O462=(C_A03k!$C$5:I$73))*(C_A03k!J$5:J$73)))/1000-I463</f>
        <v>51.120463428475688</v>
      </c>
      <c r="J462" s="275">
        <f ref="J462:J462" t="array">(SUM(($M462=(C_A03k!$B$5:$B$73))*($O462=(C_A03k!$C$5:J$73))*(C_A03k!K$5:K$73))+SUM(($N462=(C_A03k!$B$5:$B$73))*($O462=(C_A03k!$C$5:J$73))*(C_A03k!K$5:K$73)))/1000-J463</f>
        <v>37.368496298026812</v>
      </c>
      <c r="K462" s="275">
        <f ref="K462:K462" t="array">(SUM(($M462=(C_A03k!$B$5:$B$73))*($O462=(C_A03k!$C$5:K$73))*(C_A03k!L$5:L$73))+SUM(($N462=(C_A03k!$B$5:$B$73))*($O462=(C_A03k!$C$5:K$73))*(C_A03k!L$5:L$73)))/1000-K463</f>
        <v>30.238241537240036</v>
      </c>
      <c r="M462" s="339" t="s">
        <v>267</v>
      </c>
      <c r="N462" s="339" t="s">
        <v>268</v>
      </c>
      <c r="O462" s="339" t="s">
        <v>223</v>
      </c>
    </row>
    <row r="463" s="64" customFormat="1">
      <c r="B463" s="161" t="s">
        <v>269</v>
      </c>
      <c r="C463" s="275">
        <f ref="C463:C463" t="array">(SUM(($M463=(C_A03b!$C$5:$C$100))*($O463=(C_A03b!$B$5:$B$100))*(C_A03b!D$5:D$100)))/1000</f>
        <v>0</v>
      </c>
      <c r="D463" s="275">
        <f ref="D463:D463" t="array">(SUM(($M463=(C_A03b!$C$5:$C$100))*($O463=(C_A03b!$B$5:$B$100))*(C_A03b!E$5:E$100)))/1000</f>
        <v>0</v>
      </c>
      <c r="E463" s="275">
        <f ref="E463:E463" t="array">(SUM(($M463=(C_A03b!$C$5:$C$100))*($O463=(C_A03b!$B$5:$B$100))*(C_A03b!F$5:F$100)))/1000</f>
        <v>0</v>
      </c>
      <c r="F463" s="275">
        <f ref="F463:F463" t="array">(SUM(($M463=(C_A03b!$C$5:$C$100))*($O463=(C_A03b!$B$5:$B$100))*(C_A03b!G$5:G$100)))/1000</f>
        <v>8.04570821420092</v>
      </c>
      <c r="G463" s="275">
        <f ref="G463:G463" t="array">(SUM(($M463=(C_A03b!$C$5:$C$100))*($O463=(C_A03b!$B$5:$B$100))*(C_A03b!H$5:H$100)))/1000</f>
        <v>11.4676349866017</v>
      </c>
      <c r="H463" s="275">
        <f ref="H463:H463" t="array">(SUM(($M463=(C_A03b!$C$5:$C$100))*($O463=(C_A03b!$B$5:$B$100))*(C_A03b!I$5:I$100)))/1000</f>
        <v>15.1827613750487</v>
      </c>
      <c r="I463" s="275">
        <f ref="I463:I463" t="array">(SUM(($M463=(C_A03b!$C$5:$C$100))*($O463=(C_A03b!$B$5:$B$100))*(C_A03b!J$5:J$100)))/1000</f>
        <v>19.1492446264844</v>
      </c>
      <c r="J463" s="275">
        <f ref="J463:J463" t="array">(SUM(($M463=(C_A03b!$C$5:$C$100))*($O463=(C_A03b!$B$5:$B$100))*(C_A03b!K$5:K$100)))/1000</f>
        <v>25.206457546954702</v>
      </c>
      <c r="K463" s="275">
        <f ref="K463:K463" t="array">(SUM(($M463=(C_A03b!$C$5:$C$100))*($O463=(C_A03b!$B$5:$B$100))*(C_A03b!L$5:L$100)))/1000</f>
        <v>35.278212382746496</v>
      </c>
      <c r="M463" s="340" t="s">
        <v>171</v>
      </c>
      <c r="N463" s="339"/>
      <c r="O463" s="338" t="str">
        <f>O462</f>
        <v>DEU</v>
      </c>
    </row>
    <row r="464">
      <c r="B464" s="161" t="str">
        <f>O464</f>
        <v>EEN</v>
      </c>
      <c r="C464" s="129">
        <f ref="C464:C464" t="array">(SUM(($M464=(C_A03k!$B$5:$B$73))*($O464=(C_A03k!$C$5:C$73))*(C_A03k!D$5:D$73))+SUM(($N464=(C_A03k!$B$5:$B$73))*($O464=(C_A03k!$C$5:C$73))*(C_A03k!D$5:D$73)))/1000-C465</f>
        <v>54.603629472868967</v>
      </c>
      <c r="D464" s="129">
        <f ref="D464:D464" t="array">(SUM(($M464=(C_A03k!$B$5:$B$73))*($O464=(C_A03k!$C$5:D$73))*(C_A03k!E$5:E$73))+SUM(($N464=(C_A03k!$B$5:$B$73))*($O464=(C_A03k!$C$5:D$73))*(C_A03k!E$5:E$73)))/1000-D465</f>
        <v>63.663961020788754</v>
      </c>
      <c r="E464" s="129">
        <f ref="E464:E464" t="array">(SUM(($M464=(C_A03k!$B$5:$B$73))*($O464=(C_A03k!$C$5:E$73))*(C_A03k!F$5:F$73))+SUM(($N464=(C_A03k!$B$5:$B$73))*($O464=(C_A03k!$C$5:E$73))*(C_A03k!F$5:F$73)))/1000-E465</f>
        <v>61.973651699123316</v>
      </c>
      <c r="F464" s="129">
        <f ref="F464:F464" t="array">(SUM(($M464=(C_A03k!$B$5:$B$73))*($O464=(C_A03k!$C$5:F$73))*(C_A03k!G$5:G$73))+SUM(($N464=(C_A03k!$B$5:$B$73))*($O464=(C_A03k!$C$5:F$73))*(C_A03k!G$5:G$73)))/1000-F465</f>
        <v>69.785056832356275</v>
      </c>
      <c r="G464" s="129">
        <f ref="G464:G464" t="array">(SUM(($M464=(C_A03k!$B$5:$B$73))*($O464=(C_A03k!$C$5:G$73))*(C_A03k!H$5:H$73))+SUM(($N464=(C_A03k!$B$5:$B$73))*($O464=(C_A03k!$C$5:G$73))*(C_A03k!H$5:H$73)))/1000-G465</f>
        <v>72.364946543573765</v>
      </c>
      <c r="H464" s="129">
        <f ref="H464:H464" t="array">(SUM(($M464=(C_A03k!$B$5:$B$73))*($O464=(C_A03k!$C$5:H$73))*(C_A03k!I$5:I$73))+SUM(($N464=(C_A03k!$B$5:$B$73))*($O464=(C_A03k!$C$5:H$73))*(C_A03k!I$5:I$73)))/1000-H465</f>
        <v>68.080204542180738</v>
      </c>
      <c r="I464" s="129">
        <f ref="I464:I464" t="array">(SUM(($M464=(C_A03k!$B$5:$B$73))*($O464=(C_A03k!$C$5:I$73))*(C_A03k!J$5:J$73))+SUM(($N464=(C_A03k!$B$5:$B$73))*($O464=(C_A03k!$C$5:I$73))*(C_A03k!J$5:J$73)))/1000-I465</f>
        <v>64.00621648882796</v>
      </c>
      <c r="J464" s="129">
        <f ref="J464:J464" t="array">(SUM(($M464=(C_A03k!$B$5:$B$73))*($O464=(C_A03k!$C$5:J$73))*(C_A03k!K$5:K$73))+SUM(($N464=(C_A03k!$B$5:$B$73))*($O464=(C_A03k!$C$5:J$73))*(C_A03k!K$5:K$73)))/1000-J465</f>
        <v>59.325757987067767</v>
      </c>
      <c r="K464" s="129">
        <f ref="K464:K464" t="array">(SUM(($M464=(C_A03k!$B$5:$B$73))*($O464=(C_A03k!$C$5:K$73))*(C_A03k!L$5:L$73))+SUM(($N464=(C_A03k!$B$5:$B$73))*($O464=(C_A03k!$C$5:K$73))*(C_A03k!L$5:L$73)))/1000-K465</f>
        <v>54.894790692987449</v>
      </c>
      <c r="M464" s="338" t="s">
        <v>267</v>
      </c>
      <c r="N464" s="338" t="s">
        <v>268</v>
      </c>
      <c r="O464" s="338" t="s">
        <v>224</v>
      </c>
    </row>
    <row r="465">
      <c r="B465" s="161" t="s">
        <v>269</v>
      </c>
      <c r="C465" s="129">
        <f ref="C465:C465" t="array">(SUM(($M465=(C_A03b!$C$5:$C$100))*($O465=(C_A03b!$B$5:$B$100))*(C_A03b!D$5:D$100)))/1000</f>
        <v>0</v>
      </c>
      <c r="D465" s="129">
        <f ref="D465:D465" t="array">(SUM(($M465=(C_A03b!$C$5:$C$100))*($O465=(C_A03b!$B$5:$B$100))*(C_A03b!E$5:E$100)))/1000</f>
        <v>0</v>
      </c>
      <c r="E465" s="129">
        <f ref="E465:E465" t="array">(SUM(($M465=(C_A03b!$C$5:$C$100))*($O465=(C_A03b!$B$5:$B$100))*(C_A03b!F$5:F$100)))/1000</f>
        <v>0</v>
      </c>
      <c r="F465" s="129">
        <f ref="F465:F465" t="array">(SUM(($M465=(C_A03b!$C$5:$C$100))*($O465=(C_A03b!$B$5:$B$100))*(C_A03b!G$5:G$100)))/1000</f>
        <v>5.1638597830540807</v>
      </c>
      <c r="G465" s="129">
        <f ref="G465:G465" t="array">(SUM(($M465=(C_A03b!$C$5:$C$100))*($O465=(C_A03b!$B$5:$B$100))*(C_A03b!H$5:H$100)))/1000</f>
        <v>8.39817505566198</v>
      </c>
      <c r="H465" s="129">
        <f ref="H465:H465" t="array">(SUM(($M465=(C_A03b!$C$5:$C$100))*($O465=(C_A03b!$B$5:$B$100))*(C_A03b!I$5:I$100)))/1000</f>
        <v>12.640371042852498</v>
      </c>
      <c r="I465" s="129">
        <f ref="I465:I465" t="array">(SUM(($M465=(C_A03b!$C$5:$C$100))*($O465=(C_A03b!$B$5:$B$100))*(C_A03b!J$5:J$100)))/1000</f>
        <v>16.2595056017884</v>
      </c>
      <c r="J465" s="129">
        <f ref="J465:J465" t="array">(SUM(($M465=(C_A03b!$C$5:$C$100))*($O465=(C_A03b!$B$5:$B$100))*(C_A03b!K$5:K$100)))/1000</f>
        <v>18.0506942137742</v>
      </c>
      <c r="K465" s="129">
        <f ref="K465:K465" t="array">(SUM(($M465=(C_A03b!$C$5:$C$100))*($O465=(C_A03b!$B$5:$B$100))*(C_A03b!L$5:L$100)))/1000</f>
        <v>19.8739179825888</v>
      </c>
      <c r="M465" s="340" t="s">
        <v>171</v>
      </c>
      <c r="O465" s="338" t="str">
        <f>O464</f>
        <v>EEN</v>
      </c>
    </row>
    <row r="466" s="64" customFormat="1">
      <c r="B466" s="161" t="str">
        <f>O466</f>
        <v>EES</v>
      </c>
      <c r="C466" s="275">
        <f ref="C466:C466" t="array">(SUM(($M466=(C_A03k!$B$5:$B$73))*($O466=(C_A03k!$C$5:C$73))*(C_A03k!D$5:D$73))+SUM(($N466=(C_A03k!$B$5:$B$73))*($O466=(C_A03k!$C$5:C$73))*(C_A03k!D$5:D$73)))/1000-C467</f>
        <v>32.097123508658214</v>
      </c>
      <c r="D466" s="275">
        <f ref="D466:D466" t="array">(SUM(($M466=(C_A03k!$B$5:$B$73))*($O466=(C_A03k!$C$5:D$73))*(C_A03k!E$5:E$73))+SUM(($N466=(C_A03k!$B$5:$B$73))*($O466=(C_A03k!$C$5:D$73))*(C_A03k!E$5:E$73)))/1000-D467</f>
        <v>24.411666266213654</v>
      </c>
      <c r="E466" s="275">
        <f ref="E466:E466" t="array">(SUM(($M466=(C_A03k!$B$5:$B$73))*($O466=(C_A03k!$C$5:E$73))*(C_A03k!F$5:F$73))+SUM(($N466=(C_A03k!$B$5:$B$73))*($O466=(C_A03k!$C$5:E$73))*(C_A03k!F$5:F$73)))/1000-E467</f>
        <v>20.766031672676295</v>
      </c>
      <c r="F466" s="275">
        <f ref="F466:F466" t="array">(SUM(($M466=(C_A03k!$B$5:$B$73))*($O466=(C_A03k!$C$5:F$73))*(C_A03k!G$5:G$73))+SUM(($N466=(C_A03k!$B$5:$B$73))*($O466=(C_A03k!$C$5:F$73))*(C_A03k!G$5:G$73)))/1000-F467</f>
        <v>17.934225879515417</v>
      </c>
      <c r="G466" s="275">
        <f ref="G466:G466" t="array">(SUM(($M466=(C_A03k!$B$5:$B$73))*($O466=(C_A03k!$C$5:G$73))*(C_A03k!H$5:H$73))+SUM(($N466=(C_A03k!$B$5:$B$73))*($O466=(C_A03k!$C$5:G$73))*(C_A03k!H$5:H$73)))/1000-G467</f>
        <v>16.735658054568074</v>
      </c>
      <c r="H466" s="275">
        <f ref="H466:H466" t="array">(SUM(($M466=(C_A03k!$B$5:$B$73))*($O466=(C_A03k!$C$5:H$73))*(C_A03k!I$5:I$73))+SUM(($N466=(C_A03k!$B$5:$B$73))*($O466=(C_A03k!$C$5:H$73))*(C_A03k!I$5:I$73)))/1000-H467</f>
        <v>15.355384654757842</v>
      </c>
      <c r="I466" s="275">
        <f ref="I466:I466" t="array">(SUM(($M466=(C_A03k!$B$5:$B$73))*($O466=(C_A03k!$C$5:I$73))*(C_A03k!J$5:J$73))+SUM(($N466=(C_A03k!$B$5:$B$73))*($O466=(C_A03k!$C$5:I$73))*(C_A03k!J$5:J$73)))/1000-I467</f>
        <v>14.262846091039126</v>
      </c>
      <c r="J466" s="275">
        <f ref="J466:J466" t="array">(SUM(($M466=(C_A03k!$B$5:$B$73))*($O466=(C_A03k!$C$5:J$73))*(C_A03k!K$5:K$73))+SUM(($N466=(C_A03k!$B$5:$B$73))*($O466=(C_A03k!$C$5:J$73))*(C_A03k!K$5:K$73)))/1000-J467</f>
        <v>13.931828555602145</v>
      </c>
      <c r="K466" s="275">
        <f ref="K466:K466" t="array">(SUM(($M466=(C_A03k!$B$5:$B$73))*($O466=(C_A03k!$C$5:K$73))*(C_A03k!L$5:L$73))+SUM(($N466=(C_A03k!$B$5:$B$73))*($O466=(C_A03k!$C$5:K$73))*(C_A03k!L$5:L$73)))/1000-K467</f>
        <v>14.368627396196032</v>
      </c>
      <c r="M466" s="339" t="s">
        <v>267</v>
      </c>
      <c r="N466" s="339" t="s">
        <v>268</v>
      </c>
      <c r="O466" s="339" t="s">
        <v>225</v>
      </c>
    </row>
    <row r="467" s="64" customFormat="1">
      <c r="B467" s="162" t="s">
        <v>269</v>
      </c>
      <c r="C467" s="275">
        <f ref="C467:C467" t="array">(SUM(($M467=(C_A03b!$C$5:$C$100))*($O467=(C_A03b!$B$5:$B$100))*(C_A03b!D$5:D$100)))/1000</f>
        <v>0</v>
      </c>
      <c r="D467" s="275">
        <f ref="D467:D467" t="array">(SUM(($M467=(C_A03b!$C$5:$C$100))*($O467=(C_A03b!$B$5:$B$100))*(C_A03b!E$5:E$100)))/1000</f>
        <v>0</v>
      </c>
      <c r="E467" s="275">
        <f ref="E467:E467" t="array">(SUM(($M467=(C_A03b!$C$5:$C$100))*($O467=(C_A03b!$B$5:$B$100))*(C_A03b!F$5:F$100)))/1000</f>
        <v>0</v>
      </c>
      <c r="F467" s="275">
        <f ref="F467:F467" t="array">(SUM(($M467=(C_A03b!$C$5:$C$100))*($O467=(C_A03b!$B$5:$B$100))*(C_A03b!G$5:G$100)))/1000</f>
        <v>2.27634915788766</v>
      </c>
      <c r="G467" s="275">
        <f ref="G467:G467" t="array">(SUM(($M467=(C_A03b!$C$5:$C$100))*($O467=(C_A03b!$B$5:$B$100))*(C_A03b!H$5:H$100)))/1000</f>
        <v>3.2934854629728</v>
      </c>
      <c r="H467" s="275">
        <f ref="H467:H467" t="array">(SUM(($M467=(C_A03b!$C$5:$C$100))*($O467=(C_A03b!$B$5:$B$100))*(C_A03b!I$5:I$100)))/1000</f>
        <v>4.62469186305266</v>
      </c>
      <c r="I467" s="275">
        <f ref="I467:I467" t="array">(SUM(($M467=(C_A03b!$C$5:$C$100))*($O467=(C_A03b!$B$5:$B$100))*(C_A03b!J$5:J$100)))/1000</f>
        <v>5.5575461960552106</v>
      </c>
      <c r="J467" s="275">
        <f ref="J467:J467" t="array">(SUM(($M467=(C_A03b!$C$5:$C$100))*($O467=(C_A03b!$B$5:$B$100))*(C_A03b!K$5:K$100)))/1000</f>
        <v>5.07368371458062</v>
      </c>
      <c r="K467" s="275">
        <f ref="K467:K467" t="array">(SUM(($M467=(C_A03b!$C$5:$C$100))*($O467=(C_A03b!$B$5:$B$100))*(C_A03b!L$5:L$100)))/1000</f>
        <v>5.0423860141472394</v>
      </c>
      <c r="M467" s="340" t="s">
        <v>171</v>
      </c>
      <c r="N467" s="339"/>
      <c r="O467" s="338" t="str">
        <f>O466</f>
        <v>EES</v>
      </c>
    </row>
    <row r="468">
      <c r="B468" s="161" t="str">
        <f>O468</f>
        <v>FRA</v>
      </c>
      <c r="C468" s="129">
        <f ref="C468:C468" t="array">(SUM(($M468=(C_A03k!$B$5:$B$73))*($O468=(C_A03k!$C$5:C$73))*(C_A03k!D$5:D$73))+SUM(($N468=(C_A03k!$B$5:$B$73))*($O468=(C_A03k!$C$5:C$73))*(C_A03k!D$5:D$73)))/1000-C469</f>
        <v>52.197823612664394</v>
      </c>
      <c r="D468" s="129">
        <f ref="D468:D468" t="array">(SUM(($M468=(C_A03k!$B$5:$B$73))*($O468=(C_A03k!$C$5:D$73))*(C_A03k!E$5:E$73))+SUM(($N468=(C_A03k!$B$5:$B$73))*($O468=(C_A03k!$C$5:D$73))*(C_A03k!E$5:E$73)))/1000-D469</f>
        <v>53.360008072160831</v>
      </c>
      <c r="E468" s="129">
        <f ref="E468:E468" t="array">(SUM(($M468=(C_A03k!$B$5:$B$73))*($O468=(C_A03k!$C$5:E$73))*(C_A03k!F$5:F$73))+SUM(($N468=(C_A03k!$B$5:$B$73))*($O468=(C_A03k!$C$5:E$73))*(C_A03k!F$5:F$73)))/1000-E469</f>
        <v>43.806328747771296</v>
      </c>
      <c r="F468" s="129">
        <f ref="F468:F468" t="array">(SUM(($M468=(C_A03k!$B$5:$B$73))*($O468=(C_A03k!$C$5:F$73))*(C_A03k!G$5:G$73))+SUM(($N468=(C_A03k!$B$5:$B$73))*($O468=(C_A03k!$C$5:F$73))*(C_A03k!G$5:G$73)))/1000-F469</f>
        <v>43.220457651361414</v>
      </c>
      <c r="G468" s="129">
        <f ref="G468:G468" t="array">(SUM(($M468=(C_A03k!$B$5:$B$73))*($O468=(C_A03k!$C$5:G$73))*(C_A03k!H$5:H$73))+SUM(($N468=(C_A03k!$B$5:$B$73))*($O468=(C_A03k!$C$5:G$73))*(C_A03k!H$5:H$73)))/1000-G469</f>
        <v>40.382027434538458</v>
      </c>
      <c r="H468" s="129">
        <f ref="H468:H468" t="array">(SUM(($M468=(C_A03k!$B$5:$B$73))*($O468=(C_A03k!$C$5:H$73))*(C_A03k!I$5:I$73))+SUM(($N468=(C_A03k!$B$5:$B$73))*($O468=(C_A03k!$C$5:H$73))*(C_A03k!I$5:I$73)))/1000-H469</f>
        <v>35.884837370922106</v>
      </c>
      <c r="I468" s="129">
        <f ref="I468:I468" t="array">(SUM(($M468=(C_A03k!$B$5:$B$73))*($O468=(C_A03k!$C$5:I$73))*(C_A03k!J$5:J$73))+SUM(($N468=(C_A03k!$B$5:$B$73))*($O468=(C_A03k!$C$5:I$73))*(C_A03k!J$5:J$73)))/1000-I469</f>
        <v>33.772146264155495</v>
      </c>
      <c r="J468" s="129">
        <f ref="J468:J468" t="array">(SUM(($M468=(C_A03k!$B$5:$B$73))*($O468=(C_A03k!$C$5:J$73))*(C_A03k!K$5:K$73))+SUM(($N468=(C_A03k!$B$5:$B$73))*($O468=(C_A03k!$C$5:J$73))*(C_A03k!K$5:K$73)))/1000-J469</f>
        <v>32.888674647851857</v>
      </c>
      <c r="K468" s="129">
        <f ref="K468:K468" t="array">(SUM(($M468=(C_A03k!$B$5:$B$73))*($O468=(C_A03k!$C$5:K$73))*(C_A03k!L$5:L$73))+SUM(($N468=(C_A03k!$B$5:$B$73))*($O468=(C_A03k!$C$5:K$73))*(C_A03k!L$5:L$73)))/1000-K469</f>
        <v>32.444233146758407</v>
      </c>
      <c r="M468" s="338" t="s">
        <v>267</v>
      </c>
      <c r="N468" s="338" t="s">
        <v>268</v>
      </c>
      <c r="O468" s="338" t="s">
        <v>226</v>
      </c>
    </row>
    <row r="469">
      <c r="B469" s="161" t="s">
        <v>269</v>
      </c>
      <c r="C469" s="129">
        <f ref="C469:C469" t="array">(SUM(($M469=(C_A03b!$C$5:$C$100))*($O469=(C_A03b!$B$5:$B$100))*(C_A03b!D$5:D$100)))/1000</f>
        <v>0</v>
      </c>
      <c r="D469" s="129">
        <f ref="D469:D469" t="array">(SUM(($M469=(C_A03b!$C$5:$C$100))*($O469=(C_A03b!$B$5:$B$100))*(C_A03b!E$5:E$100)))/1000</f>
        <v>0</v>
      </c>
      <c r="E469" s="129">
        <f ref="E469:E469" t="array">(SUM(($M469=(C_A03b!$C$5:$C$100))*($O469=(C_A03b!$B$5:$B$100))*(C_A03b!F$5:F$100)))/1000</f>
        <v>0</v>
      </c>
      <c r="F469" s="129">
        <f ref="F469:F469" t="array">(SUM(($M469=(C_A03b!$C$5:$C$100))*($O469=(C_A03b!$B$5:$B$100))*(C_A03b!G$5:G$100)))/1000</f>
        <v>4.70353063483883</v>
      </c>
      <c r="G469" s="129">
        <f ref="G469:G469" t="array">(SUM(($M469=(C_A03b!$C$5:$C$100))*($O469=(C_A03b!$B$5:$B$100))*(C_A03b!H$5:H$100)))/1000</f>
        <v>6.6851479245186</v>
      </c>
      <c r="H469" s="129">
        <f ref="H469:H469" t="array">(SUM(($M469=(C_A03b!$C$5:$C$100))*($O469=(C_A03b!$B$5:$B$100))*(C_A03b!I$5:I$100)))/1000</f>
        <v>9.78042602751969</v>
      </c>
      <c r="I469" s="129">
        <f ref="I469:I469" t="array">(SUM(($M469=(C_A03b!$C$5:$C$100))*($O469=(C_A03b!$B$5:$B$100))*(C_A03b!J$5:J$100)))/1000</f>
        <v>12.2526995492111</v>
      </c>
      <c r="J469" s="129">
        <f ref="J469:J469" t="array">(SUM(($M469=(C_A03b!$C$5:$C$100))*($O469=(C_A03b!$B$5:$B$100))*(C_A03b!K$5:K$100)))/1000</f>
        <v>12.3259939743122</v>
      </c>
      <c r="K469" s="129">
        <f ref="K469:K469" t="array">(SUM(($M469=(C_A03b!$C$5:$C$100))*($O469=(C_A03b!$B$5:$B$100))*(C_A03b!L$5:L$100)))/1000</f>
        <v>14.2251513362353</v>
      </c>
      <c r="M469" s="340" t="s">
        <v>171</v>
      </c>
      <c r="O469" s="338" t="str">
        <f>O468</f>
        <v>FRA</v>
      </c>
    </row>
    <row r="470" s="64" customFormat="1">
      <c r="B470" s="161" t="str">
        <f>O470</f>
        <v>IAM</v>
      </c>
      <c r="C470" s="275">
        <f ref="C470:C470" t="array">(SUM(($M470=(C_A03k!$B$5:$B$73))*($O470=(C_A03k!$C$5:C$73))*(C_A03k!D$5:D$73))+SUM(($N470=(C_A03k!$B$5:$B$73))*($O470=(C_A03k!$C$5:C$73))*(C_A03k!D$5:D$73)))/1000-C471</f>
        <v>61.44222050090697</v>
      </c>
      <c r="D470" s="275">
        <f ref="D470:D470" t="array">(SUM(($M470=(C_A03k!$B$5:$B$73))*($O470=(C_A03k!$C$5:D$73))*(C_A03k!E$5:E$73))+SUM(($N470=(C_A03k!$B$5:$B$73))*($O470=(C_A03k!$C$5:D$73))*(C_A03k!E$5:E$73)))/1000-D471</f>
        <v>50.6597456348071</v>
      </c>
      <c r="E470" s="275">
        <f ref="E470:E470" t="array">(SUM(($M470=(C_A03k!$B$5:$B$73))*($O470=(C_A03k!$C$5:E$73))*(C_A03k!F$5:F$73))+SUM(($N470=(C_A03k!$B$5:$B$73))*($O470=(C_A03k!$C$5:E$73))*(C_A03k!F$5:F$73)))/1000-E471</f>
        <v>40.786026289423788</v>
      </c>
      <c r="F470" s="275">
        <f ref="F470:F470" t="array">(SUM(($M470=(C_A03k!$B$5:$B$73))*($O470=(C_A03k!$C$5:F$73))*(C_A03k!G$5:G$73))+SUM(($N470=(C_A03k!$B$5:$B$73))*($O470=(C_A03k!$C$5:F$73))*(C_A03k!G$5:G$73)))/1000-F471</f>
        <v>36.350581127848436</v>
      </c>
      <c r="G470" s="275">
        <f ref="G470:G470" t="array">(SUM(($M470=(C_A03k!$B$5:$B$73))*($O470=(C_A03k!$C$5:G$73))*(C_A03k!H$5:H$73))+SUM(($N470=(C_A03k!$B$5:$B$73))*($O470=(C_A03k!$C$5:G$73))*(C_A03k!H$5:H$73)))/1000-G471</f>
        <v>32.204666560785626</v>
      </c>
      <c r="H470" s="275">
        <f ref="H470:H470" t="array">(SUM(($M470=(C_A03k!$B$5:$B$73))*($O470=(C_A03k!$C$5:H$73))*(C_A03k!I$5:I$73))+SUM(($N470=(C_A03k!$B$5:$B$73))*($O470=(C_A03k!$C$5:H$73))*(C_A03k!I$5:I$73)))/1000-H471</f>
        <v>27.573375255388484</v>
      </c>
      <c r="I470" s="275">
        <f ref="I470:I470" t="array">(SUM(($M470=(C_A03k!$B$5:$B$73))*($O470=(C_A03k!$C$5:I$73))*(C_A03k!J$5:J$73))+SUM(($N470=(C_A03k!$B$5:$B$73))*($O470=(C_A03k!$C$5:I$73))*(C_A03k!J$5:J$73)))/1000-I471</f>
        <v>25.873725162111505</v>
      </c>
      <c r="J470" s="275">
        <f ref="J470:J470" t="array">(SUM(($M470=(C_A03k!$B$5:$B$73))*($O470=(C_A03k!$C$5:J$73))*(C_A03k!K$5:K$73))+SUM(($N470=(C_A03k!$B$5:$B$73))*($O470=(C_A03k!$C$5:J$73))*(C_A03k!K$5:K$73)))/1000-J471</f>
        <v>25.4876587639246</v>
      </c>
      <c r="K470" s="275">
        <f ref="K470:K470" t="array">(SUM(($M470=(C_A03k!$B$5:$B$73))*($O470=(C_A03k!$C$5:K$73))*(C_A03k!L$5:L$73))+SUM(($N470=(C_A03k!$B$5:$B$73))*($O470=(C_A03k!$C$5:K$73))*(C_A03k!L$5:L$73)))/1000-K471</f>
        <v>24.549482505496805</v>
      </c>
      <c r="M470" s="339" t="s">
        <v>267</v>
      </c>
      <c r="N470" s="339" t="s">
        <v>268</v>
      </c>
      <c r="O470" s="339" t="s">
        <v>227</v>
      </c>
    </row>
    <row r="471" s="64" customFormat="1">
      <c r="B471" s="162" t="s">
        <v>269</v>
      </c>
      <c r="C471" s="275">
        <f ref="C471:C471" t="array">(SUM(($M471=(C_A03b!$C$5:$C$100))*($O471=(C_A03b!$B$5:$B$100))*(C_A03b!D$5:D$100)))/1000</f>
        <v>0</v>
      </c>
      <c r="D471" s="275">
        <f ref="D471:D471" t="array">(SUM(($M471=(C_A03b!$C$5:$C$100))*($O471=(C_A03b!$B$5:$B$100))*(C_A03b!E$5:E$100)))/1000</f>
        <v>0</v>
      </c>
      <c r="E471" s="275">
        <f ref="E471:E471" t="array">(SUM(($M471=(C_A03b!$C$5:$C$100))*($O471=(C_A03b!$B$5:$B$100))*(C_A03b!F$5:F$100)))/1000</f>
        <v>0</v>
      </c>
      <c r="F471" s="275">
        <f ref="F471:F471" t="array">(SUM(($M471=(C_A03b!$C$5:$C$100))*($O471=(C_A03b!$B$5:$B$100))*(C_A03b!G$5:G$100)))/1000</f>
        <v>5.2006883897941893</v>
      </c>
      <c r="G471" s="275">
        <f ref="G471:G471" t="array">(SUM(($M471=(C_A03b!$C$5:$C$100))*($O471=(C_A03b!$B$5:$B$100))*(C_A03b!H$5:H$100)))/1000</f>
        <v>7.29373094951972</v>
      </c>
      <c r="H471" s="275">
        <f ref="H471:H471" t="array">(SUM(($M471=(C_A03b!$C$5:$C$100))*($O471=(C_A03b!$B$5:$B$100))*(C_A03b!I$5:I$100)))/1000</f>
        <v>9.93518580905591</v>
      </c>
      <c r="I471" s="275">
        <f ref="I471:I471" t="array">(SUM(($M471=(C_A03b!$C$5:$C$100))*($O471=(C_A03b!$B$5:$B$100))*(C_A03b!J$5:J$100)))/1000</f>
        <v>11.9859693930224</v>
      </c>
      <c r="J471" s="275">
        <f ref="J471:J471" t="array">(SUM(($M471=(C_A03b!$C$5:$C$100))*($O471=(C_A03b!$B$5:$B$100))*(C_A03b!K$5:K$100)))/1000</f>
        <v>12.226747396311401</v>
      </c>
      <c r="K471" s="275">
        <f ref="K471:K471" t="array">(SUM(($M471=(C_A03b!$C$5:$C$100))*($O471=(C_A03b!$B$5:$B$100))*(C_A03b!L$5:L$100)))/1000</f>
        <v>12.5600456421533</v>
      </c>
      <c r="M471" s="340" t="s">
        <v>171</v>
      </c>
      <c r="N471" s="339"/>
      <c r="O471" s="338" t="str">
        <f>O470</f>
        <v>IAM</v>
      </c>
    </row>
    <row r="472">
      <c r="B472" s="161" t="str">
        <f>O472</f>
        <v>IBE</v>
      </c>
      <c r="C472" s="129">
        <f ref="C472:C472" t="array">(SUM(($M472=(C_A03k!$B$5:$B$73))*($O472=(C_A03k!$C$5:C$73))*(C_A03k!D$5:D$73))+SUM(($N472=(C_A03k!$B$5:$B$73))*($O472=(C_A03k!$C$5:C$73))*(C_A03k!D$5:D$73)))/1000-C473</f>
        <v>51.344741660809085</v>
      </c>
      <c r="D472" s="129">
        <f ref="D472:D472" t="array">(SUM(($M472=(C_A03k!$B$5:$B$73))*($O472=(C_A03k!$C$5:D$73))*(C_A03k!E$5:E$73))+SUM(($N472=(C_A03k!$B$5:$B$73))*($O472=(C_A03k!$C$5:D$73))*(C_A03k!E$5:E$73)))/1000-D473</f>
        <v>48.911630583226689</v>
      </c>
      <c r="E472" s="129">
        <f ref="E472:E472" t="array">(SUM(($M472=(C_A03k!$B$5:$B$73))*($O472=(C_A03k!$C$5:E$73))*(C_A03k!F$5:F$73))+SUM(($N472=(C_A03k!$B$5:$B$73))*($O472=(C_A03k!$C$5:E$73))*(C_A03k!F$5:F$73)))/1000-E473</f>
        <v>30.859719091108929</v>
      </c>
      <c r="F472" s="129">
        <f ref="F472:F472" t="array">(SUM(($M472=(C_A03k!$B$5:$B$73))*($O472=(C_A03k!$C$5:F$73))*(C_A03k!G$5:G$73))+SUM(($N472=(C_A03k!$B$5:$B$73))*($O472=(C_A03k!$C$5:F$73))*(C_A03k!G$5:G$73)))/1000-F473</f>
        <v>28.177965240086245</v>
      </c>
      <c r="G472" s="129">
        <f ref="G472:G472" t="array">(SUM(($M472=(C_A03k!$B$5:$B$73))*($O472=(C_A03k!$C$5:G$73))*(C_A03k!H$5:H$73))+SUM(($N472=(C_A03k!$B$5:$B$73))*($O472=(C_A03k!$C$5:G$73))*(C_A03k!H$5:H$73)))/1000-G473</f>
        <v>23.127135947622158</v>
      </c>
      <c r="H472" s="129">
        <f ref="H472:H472" t="array">(SUM(($M472=(C_A03k!$B$5:$B$73))*($O472=(C_A03k!$C$5:H$73))*(C_A03k!I$5:I$73))+SUM(($N472=(C_A03k!$B$5:$B$73))*($O472=(C_A03k!$C$5:H$73))*(C_A03k!I$5:I$73)))/1000-H473</f>
        <v>17.249024981881021</v>
      </c>
      <c r="I472" s="129">
        <f ref="I472:I472" t="array">(SUM(($M472=(C_A03k!$B$5:$B$73))*($O472=(C_A03k!$C$5:I$73))*(C_A03k!J$5:J$73))+SUM(($N472=(C_A03k!$B$5:$B$73))*($O472=(C_A03k!$C$5:I$73))*(C_A03k!J$5:J$73)))/1000-I473</f>
        <v>16.05205601475366</v>
      </c>
      <c r="J472" s="129">
        <f ref="J472:J472" t="array">(SUM(($M472=(C_A03k!$B$5:$B$73))*($O472=(C_A03k!$C$5:J$73))*(C_A03k!K$5:K$73))+SUM(($N472=(C_A03k!$B$5:$B$73))*($O472=(C_A03k!$C$5:J$73))*(C_A03k!K$5:K$73)))/1000-J473</f>
        <v>14.723575365188843</v>
      </c>
      <c r="K472" s="129">
        <f ref="K472:K472" t="array">(SUM(($M472=(C_A03k!$B$5:$B$73))*($O472=(C_A03k!$C$5:K$73))*(C_A03k!L$5:L$73))+SUM(($N472=(C_A03k!$B$5:$B$73))*($O472=(C_A03k!$C$5:K$73))*(C_A03k!L$5:L$73)))/1000-K473</f>
        <v>16.863686036636679</v>
      </c>
      <c r="L472" s="128"/>
      <c r="M472" s="338" t="s">
        <v>267</v>
      </c>
      <c r="N472" s="338" t="s">
        <v>268</v>
      </c>
      <c r="O472" s="338" t="s">
        <v>228</v>
      </c>
    </row>
    <row r="473">
      <c r="B473" s="161" t="s">
        <v>269</v>
      </c>
      <c r="C473" s="129">
        <f ref="C473:C473" t="array">(SUM(($M473=(C_A03b!$C$5:$C$100))*($O473=(C_A03b!$B$5:$B$100))*(C_A03b!D$5:D$100)))/1000</f>
        <v>0</v>
      </c>
      <c r="D473" s="129">
        <f ref="D473:D473" t="array">(SUM(($M473=(C_A03b!$C$5:$C$100))*($O473=(C_A03b!$B$5:$B$100))*(C_A03b!E$5:E$100)))/1000</f>
        <v>0</v>
      </c>
      <c r="E473" s="129">
        <f ref="E473:E473" t="array">(SUM(($M473=(C_A03b!$C$5:$C$100))*($O473=(C_A03b!$B$5:$B$100))*(C_A03b!F$5:F$100)))/1000</f>
        <v>0</v>
      </c>
      <c r="F473" s="129">
        <f ref="F473:F473" t="array">(SUM(($M473=(C_A03b!$C$5:$C$100))*($O473=(C_A03b!$B$5:$B$100))*(C_A03b!G$5:G$100)))/1000</f>
        <v>3.61379268719475</v>
      </c>
      <c r="G473" s="129">
        <f ref="G473:G473" t="array">(SUM(($M473=(C_A03b!$C$5:$C$100))*($O473=(C_A03b!$B$5:$B$100))*(C_A03b!H$5:H$100)))/1000</f>
        <v>4.93053255422558</v>
      </c>
      <c r="H473" s="129">
        <f ref="H473:H473" t="array">(SUM(($M473=(C_A03b!$C$5:$C$100))*($O473=(C_A03b!$B$5:$B$100))*(C_A03b!I$5:I$100)))/1000</f>
        <v>6.5937404644963395</v>
      </c>
      <c r="I473" s="129">
        <f ref="I473:I473" t="array">(SUM(($M473=(C_A03b!$C$5:$C$100))*($O473=(C_A03b!$B$5:$B$100))*(C_A03b!J$5:J$100)))/1000</f>
        <v>6.72454213537525</v>
      </c>
      <c r="J473" s="129">
        <f ref="J473:J473" t="array">(SUM(($M473=(C_A03b!$C$5:$C$100))*($O473=(C_A03b!$B$5:$B$100))*(C_A03b!K$5:K$100)))/1000</f>
        <v>6.82402883959709</v>
      </c>
      <c r="K473" s="129">
        <f ref="K473:K473" t="array">(SUM(($M473=(C_A03b!$C$5:$C$100))*($O473=(C_A03b!$B$5:$B$100))*(C_A03b!L$5:L$100)))/1000</f>
        <v>4.62762924624971</v>
      </c>
      <c r="L473" s="128"/>
      <c r="M473" s="340" t="s">
        <v>171</v>
      </c>
      <c r="O473" s="338" t="str">
        <f>O472</f>
        <v>IBE</v>
      </c>
    </row>
    <row r="474" s="64" customFormat="1">
      <c r="B474" s="161" t="str">
        <f>O474</f>
        <v>SDF</v>
      </c>
      <c r="C474" s="275">
        <f ref="C474:C474" t="array">(SUM(($M474=(C_A03k!$B$5:$B$73))*($O474=(C_A03k!$C$5:C$73))*(C_A03k!D$5:D$73))+SUM(($N474=(C_A03k!$B$5:$B$73))*($O474=(C_A03k!$C$5:C$73))*(C_A03k!D$5:D$73)))/1000-C475</f>
        <v>22.00769943639693</v>
      </c>
      <c r="D474" s="275">
        <f ref="D474:D474" t="array">(SUM(($M474=(C_A03k!$B$5:$B$73))*($O474=(C_A03k!$C$5:D$73))*(C_A03k!E$5:E$73))+SUM(($N474=(C_A03k!$B$5:$B$73))*($O474=(C_A03k!$C$5:D$73))*(C_A03k!E$5:E$73)))/1000-D475</f>
        <v>35.919258398061544</v>
      </c>
      <c r="E474" s="275">
        <f ref="E474:E474" t="array">(SUM(($M474=(C_A03k!$B$5:$B$73))*($O474=(C_A03k!$C$5:E$73))*(C_A03k!F$5:F$73))+SUM(($N474=(C_A03k!$B$5:$B$73))*($O474=(C_A03k!$C$5:E$73))*(C_A03k!F$5:F$73)))/1000-E475</f>
        <v>24.506450614783752</v>
      </c>
      <c r="F474" s="275">
        <f ref="F474:F474" t="array">(SUM(($M474=(C_A03k!$B$5:$B$73))*($O474=(C_A03k!$C$5:F$73))*(C_A03k!G$5:G$73))+SUM(($N474=(C_A03k!$B$5:$B$73))*($O474=(C_A03k!$C$5:F$73))*(C_A03k!G$5:G$73)))/1000-F475</f>
        <v>14.37817703445759</v>
      </c>
      <c r="G474" s="275">
        <f ref="G474:G474" t="array">(SUM(($M474=(C_A03k!$B$5:$B$73))*($O474=(C_A03k!$C$5:G$73))*(C_A03k!H$5:H$73))+SUM(($N474=(C_A03k!$B$5:$B$73))*($O474=(C_A03k!$C$5:G$73))*(C_A03k!H$5:H$73)))/1000-G475</f>
        <v>18.596155635621002</v>
      </c>
      <c r="H474" s="275">
        <f ref="H474:H474" t="array">(SUM(($M474=(C_A03k!$B$5:$B$73))*($O474=(C_A03k!$C$5:H$73))*(C_A03k!I$5:I$73))+SUM(($N474=(C_A03k!$B$5:$B$73))*($O474=(C_A03k!$C$5:H$73))*(C_A03k!I$5:I$73)))/1000-H475</f>
        <v>10.817463701500378</v>
      </c>
      <c r="I474" s="275">
        <f ref="I474:I474" t="array">(SUM(($M474=(C_A03k!$B$5:$B$73))*($O474=(C_A03k!$C$5:I$73))*(C_A03k!J$5:J$73))+SUM(($N474=(C_A03k!$B$5:$B$73))*($O474=(C_A03k!$C$5:I$73))*(C_A03k!J$5:J$73)))/1000-I475</f>
        <v>11.324319972769011</v>
      </c>
      <c r="J474" s="275">
        <f ref="J474:J474" t="array">(SUM(($M474=(C_A03k!$B$5:$B$73))*($O474=(C_A03k!$C$5:J$73))*(C_A03k!K$5:K$73))+SUM(($N474=(C_A03k!$B$5:$B$73))*($O474=(C_A03k!$C$5:J$73))*(C_A03k!K$5:K$73)))/1000-J475</f>
        <v>6.74319378271193</v>
      </c>
      <c r="K474" s="275">
        <f ref="K474:K474" t="array">(SUM(($M474=(C_A03k!$B$5:$B$73))*($O474=(C_A03k!$C$5:K$73))*(C_A03k!L$5:L$73))+SUM(($N474=(C_A03k!$B$5:$B$73))*($O474=(C_A03k!$C$5:K$73))*(C_A03k!L$5:L$73)))/1000-K475</f>
        <v>6.86382750553568</v>
      </c>
      <c r="L474" s="128"/>
      <c r="M474" s="339" t="s">
        <v>267</v>
      </c>
      <c r="N474" s="339" t="s">
        <v>268</v>
      </c>
      <c r="O474" s="339" t="s">
        <v>229</v>
      </c>
    </row>
    <row r="475" s="64" customFormat="1">
      <c r="B475" s="162" t="s">
        <v>269</v>
      </c>
      <c r="C475" s="275">
        <f ref="C475:C475" t="array">(SUM(($M475=(C_A03b!$C$5:$C$100))*($O475=(C_A03b!$B$5:$B$100))*(C_A03b!D$5:D$100)))/1000</f>
        <v>0</v>
      </c>
      <c r="D475" s="275">
        <f ref="D475:D475" t="array">(SUM(($M475=(C_A03b!$C$5:$C$100))*($O475=(C_A03b!$B$5:$B$100))*(C_A03b!E$5:E$100)))/1000</f>
        <v>0</v>
      </c>
      <c r="E475" s="275">
        <f ref="E475:E475" t="array">(SUM(($M475=(C_A03b!$C$5:$C$100))*($O475=(C_A03b!$B$5:$B$100))*(C_A03b!F$5:F$100)))/1000</f>
        <v>0</v>
      </c>
      <c r="F475" s="275">
        <f ref="F475:F475" t="array">(SUM(($M475=(C_A03b!$C$5:$C$100))*($O475=(C_A03b!$B$5:$B$100))*(C_A03b!G$5:G$100)))/1000</f>
        <v>1.8348227128333998</v>
      </c>
      <c r="G475" s="275">
        <f ref="G475:G475" t="array">(SUM(($M475=(C_A03b!$C$5:$C$100))*($O475=(C_A03b!$B$5:$B$100))*(C_A03b!H$5:H$100)))/1000</f>
        <v>2.69893440037792</v>
      </c>
      <c r="H475" s="275">
        <f ref="H475:H475" t="array">(SUM(($M475=(C_A03b!$C$5:$C$100))*($O475=(C_A03b!$B$5:$B$100))*(C_A03b!I$5:I$100)))/1000</f>
        <v>3.9130146848844602</v>
      </c>
      <c r="I475" s="275">
        <f ref="I475:I475" t="array">(SUM(($M475=(C_A03b!$C$5:$C$100))*($O475=(C_A03b!$B$5:$B$100))*(C_A03b!J$5:J$100)))/1000</f>
        <v>5.05014898331046</v>
      </c>
      <c r="J475" s="275">
        <f ref="J475:J475" t="array">(SUM(($M475=(C_A03b!$C$5:$C$100))*($O475=(C_A03b!$B$5:$B$100))*(C_A03b!K$5:K$100)))/1000</f>
        <v>4.99645607648148</v>
      </c>
      <c r="K475" s="275">
        <f ref="K475:K475" t="array">(SUM(($M475=(C_A03b!$C$5:$C$100))*($O475=(C_A03b!$B$5:$B$100))*(C_A03b!L$5:L$100)))/1000</f>
        <v>2.1664762238552497</v>
      </c>
      <c r="L475" s="128"/>
      <c r="M475" s="340" t="s">
        <v>171</v>
      </c>
      <c r="N475" s="339"/>
      <c r="O475" s="338" t="str">
        <f>O474</f>
        <v>SDF</v>
      </c>
    </row>
    <row r="476">
      <c r="B476" s="161" t="str">
        <f>O476</f>
        <v>UKI</v>
      </c>
      <c r="C476" s="129">
        <f ref="C476:C476" t="array">(SUM(($M476=(C_A03k!$B$5:$B$73))*($O476=(C_A03k!$C$5:C$73))*(C_A03k!D$5:D$73))+SUM(($N476=(C_A03k!$B$5:$B$73))*($O476=(C_A03k!$C$5:C$73))*(C_A03k!D$5:D$73)))/1000-C477</f>
        <v>52.493156156296017</v>
      </c>
      <c r="D476" s="129">
        <f ref="D476:D476" t="array">(SUM(($M476=(C_A03k!$B$5:$B$73))*($O476=(C_A03k!$C$5:D$73))*(C_A03k!E$5:E$73))+SUM(($N476=(C_A03k!$B$5:$B$73))*($O476=(C_A03k!$C$5:D$73))*(C_A03k!E$5:E$73)))/1000-D477</f>
        <v>45.959878581891118</v>
      </c>
      <c r="E476" s="129">
        <f ref="E476:E476" t="array">(SUM(($M476=(C_A03k!$B$5:$B$73))*($O476=(C_A03k!$C$5:E$73))*(C_A03k!F$5:F$73))+SUM(($N476=(C_A03k!$B$5:$B$73))*($O476=(C_A03k!$C$5:E$73))*(C_A03k!F$5:F$73)))/1000-E477</f>
        <v>42.970301591489587</v>
      </c>
      <c r="F476" s="129">
        <f ref="F476:F476" t="array">(SUM(($M476=(C_A03k!$B$5:$B$73))*($O476=(C_A03k!$C$5:F$73))*(C_A03k!G$5:G$73))+SUM(($N476=(C_A03k!$B$5:$B$73))*($O476=(C_A03k!$C$5:F$73))*(C_A03k!G$5:G$73)))/1000-F477</f>
        <v>30.867445522175313</v>
      </c>
      <c r="G476" s="129">
        <f ref="G476:G476" t="array">(SUM(($M476=(C_A03k!$B$5:$B$73))*($O476=(C_A03k!$C$5:G$73))*(C_A03k!H$5:H$73))+SUM(($N476=(C_A03k!$B$5:$B$73))*($O476=(C_A03k!$C$5:G$73))*(C_A03k!H$5:H$73)))/1000-G477</f>
        <v>28.707017563206591</v>
      </c>
      <c r="H476" s="129">
        <f ref="H476:H476" t="array">(SUM(($M476=(C_A03k!$B$5:$B$73))*($O476=(C_A03k!$C$5:H$73))*(C_A03k!I$5:I$73))+SUM(($N476=(C_A03k!$B$5:$B$73))*($O476=(C_A03k!$C$5:H$73))*(C_A03k!I$5:I$73)))/1000-H477</f>
        <v>21.23463925649607</v>
      </c>
      <c r="I476" s="129">
        <f ref="I476:I476" t="array">(SUM(($M476=(C_A03k!$B$5:$B$73))*($O476=(C_A03k!$C$5:I$73))*(C_A03k!J$5:J$73))+SUM(($N476=(C_A03k!$B$5:$B$73))*($O476=(C_A03k!$C$5:I$73))*(C_A03k!J$5:J$73)))/1000-I477</f>
        <v>19.911374919750905</v>
      </c>
      <c r="J476" s="129">
        <f ref="J476:J476" t="array">(SUM(($M476=(C_A03k!$B$5:$B$73))*($O476=(C_A03k!$C$5:J$73))*(C_A03k!K$5:K$73))+SUM(($N476=(C_A03k!$B$5:$B$73))*($O476=(C_A03k!$C$5:J$73))*(C_A03k!K$5:K$73)))/1000-J477</f>
        <v>18.427927106371921</v>
      </c>
      <c r="K476" s="129">
        <f ref="K476:K476" t="array">(SUM(($M476=(C_A03k!$B$5:$B$73))*($O476=(C_A03k!$C$5:K$73))*(C_A03k!L$5:L$73))+SUM(($N476=(C_A03k!$B$5:$B$73))*($O476=(C_A03k!$C$5:K$73))*(C_A03k!L$5:L$73)))/1000-K477</f>
        <v>16.632831744432647</v>
      </c>
      <c r="L476" s="128"/>
      <c r="M476" s="338" t="s">
        <v>267</v>
      </c>
      <c r="N476" s="338" t="s">
        <v>268</v>
      </c>
      <c r="O476" s="338" t="s">
        <v>230</v>
      </c>
    </row>
    <row r="477">
      <c r="B477" s="161" t="s">
        <v>269</v>
      </c>
      <c r="C477" s="129">
        <f ref="C477:C477" t="array">(SUM(($M477=(C_A03b!$C$5:$C$100))*($O477=(C_A03b!$B$5:$B$100))*(C_A03b!D$5:D$100)))/1000</f>
        <v>0</v>
      </c>
      <c r="D477" s="129">
        <f ref="D477:D477" t="array">(SUM(($M477=(C_A03b!$C$5:$C$100))*($O477=(C_A03b!$B$5:$B$100))*(C_A03b!E$5:E$100)))/1000</f>
        <v>0</v>
      </c>
      <c r="E477" s="129">
        <f ref="E477:E477" t="array">(SUM(($M477=(C_A03b!$C$5:$C$100))*($O477=(C_A03b!$B$5:$B$100))*(C_A03b!F$5:F$100)))/1000</f>
        <v>0</v>
      </c>
      <c r="F477" s="129">
        <f ref="F477:F477" t="array">(SUM(($M477=(C_A03b!$C$5:$C$100))*($O477=(C_A03b!$B$5:$B$100))*(C_A03b!G$5:G$100)))/1000</f>
        <v>4.90881372107017</v>
      </c>
      <c r="G477" s="129">
        <f ref="G477:G477" t="array">(SUM(($M477=(C_A03b!$C$5:$C$100))*($O477=(C_A03b!$B$5:$B$100))*(C_A03b!H$5:H$100)))/1000</f>
        <v>7.0188792281303005</v>
      </c>
      <c r="H477" s="129">
        <f ref="H477:H477" t="array">(SUM(($M477=(C_A03b!$C$5:$C$100))*($O477=(C_A03b!$B$5:$B$100))*(C_A03b!I$5:I$100)))/1000</f>
        <v>9.29626139282821</v>
      </c>
      <c r="I477" s="129">
        <f ref="I477:I477" t="array">(SUM(($M477=(C_A03b!$C$5:$C$100))*($O477=(C_A03b!$B$5:$B$100))*(C_A03b!J$5:J$100)))/1000</f>
        <v>11.659934824243601</v>
      </c>
      <c r="J477" s="129">
        <f ref="J477:J477" t="array">(SUM(($M477=(C_A03b!$C$5:$C$100))*($O477=(C_A03b!$B$5:$B$100))*(C_A03b!K$5:K$100)))/1000</f>
        <v>14.340615390380801</v>
      </c>
      <c r="K477" s="129">
        <f ref="K477:K477" t="array">(SUM(($M477=(C_A03b!$C$5:$C$100))*($O477=(C_A03b!$B$5:$B$100))*(C_A03b!L$5:L$100)))/1000</f>
        <v>17.9931768068874</v>
      </c>
      <c r="L477" s="128"/>
      <c r="M477" s="340" t="s">
        <v>171</v>
      </c>
      <c r="O477" s="338" t="str">
        <f>O476</f>
        <v>UKI</v>
      </c>
    </row>
    <row r="478" s="64" customFormat="1">
      <c r="B478" s="161" t="str">
        <f>O478</f>
        <v>SWZ</v>
      </c>
      <c r="C478" s="275">
        <f ref="C478:C478" t="array">(SUM(($M478=(C_A03k!$B$5:$B$73))*($O478=(C_A03k!$C$5:C$73))*(C_A03k!D$5:D$73))+SUM(($N478=(C_A03k!$B$5:$B$73))*($O478=(C_A03k!$C$5:C$73))*(C_A03k!D$5:D$73)))/1000-C479</f>
        <v>0</v>
      </c>
      <c r="D478" s="275">
        <f ref="D478:D478" t="array">(SUM(($M478=(C_A03k!$B$5:$B$73))*($O478=(C_A03k!$C$5:D$73))*(C_A03k!E$5:E$73))+SUM(($N478=(C_A03k!$B$5:$B$73))*($O478=(C_A03k!$C$5:D$73))*(C_A03k!E$5:E$73)))/1000-D479</f>
        <v>0</v>
      </c>
      <c r="E478" s="275">
        <f ref="E478:E478" t="array">(SUM(($M478=(C_A03k!$B$5:$B$73))*($O478=(C_A03k!$C$5:E$73))*(C_A03k!F$5:F$73))+SUM(($N478=(C_A03k!$B$5:$B$73))*($O478=(C_A03k!$C$5:E$73))*(C_A03k!F$5:F$73)))/1000-E479</f>
        <v>0</v>
      </c>
      <c r="F478" s="275">
        <f ref="F478:F478" t="array">(SUM(($M478=(C_A03k!$B$5:$B$73))*($O478=(C_A03k!$C$5:F$73))*(C_A03k!G$5:G$73))+SUM(($N478=(C_A03k!$B$5:$B$73))*($O478=(C_A03k!$C$5:F$73))*(C_A03k!G$5:G$73)))/1000-F479</f>
        <v>0</v>
      </c>
      <c r="G478" s="275">
        <f ref="G478:G478" t="array">(SUM(($M478=(C_A03k!$B$5:$B$73))*($O478=(C_A03k!$C$5:G$73))*(C_A03k!H$5:H$73))+SUM(($N478=(C_A03k!$B$5:$B$73))*($O478=(C_A03k!$C$5:G$73))*(C_A03k!H$5:H$73)))/1000-G479</f>
        <v>0</v>
      </c>
      <c r="H478" s="275">
        <f ref="H478:H478" t="array">(SUM(($M478=(C_A03k!$B$5:$B$73))*($O478=(C_A03k!$C$5:H$73))*(C_A03k!I$5:I$73))+SUM(($N478=(C_A03k!$B$5:$B$73))*($O478=(C_A03k!$C$5:H$73))*(C_A03k!I$5:I$73)))/1000-H479</f>
        <v>0</v>
      </c>
      <c r="I478" s="275">
        <f ref="I478:I478" t="array">(SUM(($M478=(C_A03k!$B$5:$B$73))*($O478=(C_A03k!$C$5:I$73))*(C_A03k!J$5:J$73))+SUM(($N478=(C_A03k!$B$5:$B$73))*($O478=(C_A03k!$C$5:I$73))*(C_A03k!J$5:J$73)))/1000-I479</f>
        <v>0</v>
      </c>
      <c r="J478" s="275">
        <f ref="J478:J478" t="array">(SUM(($M478=(C_A03k!$B$5:$B$73))*($O478=(C_A03k!$C$5:J$73))*(C_A03k!K$5:K$73))+SUM(($N478=(C_A03k!$B$5:$B$73))*($O478=(C_A03k!$C$5:J$73))*(C_A03k!K$5:K$73)))/1000-J479</f>
        <v>0</v>
      </c>
      <c r="K478" s="275">
        <f ref="K478:K478" t="array">(SUM(($M478=(C_A03k!$B$5:$B$73))*($O478=(C_A03k!$C$5:K$73))*(C_A03k!L$5:L$73))+SUM(($N478=(C_A03k!$B$5:$B$73))*($O478=(C_A03k!$C$5:K$73))*(C_A03k!L$5:L$73)))/1000-K479</f>
        <v>0</v>
      </c>
      <c r="M478" s="339" t="s">
        <v>267</v>
      </c>
      <c r="N478" s="339" t="s">
        <v>268</v>
      </c>
      <c r="O478" s="339" t="s">
        <v>231</v>
      </c>
    </row>
    <row r="479" s="64" customFormat="1">
      <c r="B479" s="162" t="s">
        <v>269</v>
      </c>
      <c r="C479" s="275">
        <f ref="C479:C479" t="array">(SUM(($M479=(C_A03b!$C$5:$C$100))*($O479=(C_A03b!$B$5:$B$100))*(C_A03b!D$5:D$100)))/1000</f>
        <v>0</v>
      </c>
      <c r="D479" s="275">
        <f ref="D479:D479" t="array">(SUM(($M479=(C_A03b!$C$5:$C$100))*($O479=(C_A03b!$B$5:$B$100))*(C_A03b!E$5:E$100)))/1000</f>
        <v>0</v>
      </c>
      <c r="E479" s="275">
        <f ref="E479:E479" t="array">(SUM(($M479=(C_A03b!$C$5:$C$100))*($O479=(C_A03b!$B$5:$B$100))*(C_A03b!F$5:F$100)))/1000</f>
        <v>0</v>
      </c>
      <c r="F479" s="275">
        <f ref="F479:F479" t="array">(SUM(($M479=(C_A03b!$C$5:$C$100))*($O479=(C_A03b!$B$5:$B$100))*(C_A03b!G$5:G$100)))/1000</f>
        <v>0</v>
      </c>
      <c r="G479" s="275">
        <f ref="G479:G479" t="array">(SUM(($M479=(C_A03b!$C$5:$C$100))*($O479=(C_A03b!$B$5:$B$100))*(C_A03b!H$5:H$100)))/1000</f>
        <v>0</v>
      </c>
      <c r="H479" s="275">
        <f ref="H479:H479" t="array">(SUM(($M479=(C_A03b!$C$5:$C$100))*($O479=(C_A03b!$B$5:$B$100))*(C_A03b!I$5:I$100)))/1000</f>
        <v>0</v>
      </c>
      <c r="I479" s="275">
        <f ref="I479:I479" t="array">(SUM(($M479=(C_A03b!$C$5:$C$100))*($O479=(C_A03b!$B$5:$B$100))*(C_A03b!J$5:J$100)))/1000</f>
        <v>0</v>
      </c>
      <c r="J479" s="275">
        <f ref="J479:J479" t="array">(SUM(($M479=(C_A03b!$C$5:$C$100))*($O479=(C_A03b!$B$5:$B$100))*(C_A03b!K$5:K$100)))/1000</f>
        <v>0</v>
      </c>
      <c r="K479" s="275">
        <f ref="K479:K479" t="array">(SUM(($M479=(C_A03b!$C$5:$C$100))*($O479=(C_A03b!$B$5:$B$100))*(C_A03b!L$5:L$100)))/1000</f>
        <v>0</v>
      </c>
      <c r="M479" s="340" t="s">
        <v>171</v>
      </c>
      <c r="N479" s="339"/>
      <c r="O479" s="338" t="str">
        <f>O478</f>
        <v>SWZ</v>
      </c>
    </row>
    <row r="480">
      <c r="B480" s="161" t="str">
        <f>O480</f>
        <v>NOI</v>
      </c>
      <c r="C480" s="129">
        <f ref="C480:C480" t="array">(SUM(($M480=(C_A03k!$B$5:$B$73))*($O480=(C_A03k!$C$5:C$73))*(C_A03k!D$5:D$73))+SUM(($N480=(C_A03k!$B$5:$B$73))*($O480=(C_A03k!$C$5:C$73))*(C_A03k!D$5:D$73)))/1000-C481</f>
        <v>0</v>
      </c>
      <c r="D480" s="129">
        <f ref="D480:D480" t="array">(SUM(($M480=(C_A03k!$B$5:$B$73))*($O480=(C_A03k!$C$5:D$73))*(C_A03k!E$5:E$73))+SUM(($N480=(C_A03k!$B$5:$B$73))*($O480=(C_A03k!$C$5:D$73))*(C_A03k!E$5:E$73)))/1000-D481</f>
        <v>0</v>
      </c>
      <c r="E480" s="129">
        <f ref="E480:E480" t="array">(SUM(($M480=(C_A03k!$B$5:$B$73))*($O480=(C_A03k!$C$5:E$73))*(C_A03k!F$5:F$73))+SUM(($N480=(C_A03k!$B$5:$B$73))*($O480=(C_A03k!$C$5:E$73))*(C_A03k!F$5:F$73)))/1000-E481</f>
        <v>0</v>
      </c>
      <c r="F480" s="129">
        <f ref="F480:F480" t="array">(SUM(($M480=(C_A03k!$B$5:$B$73))*($O480=(C_A03k!$C$5:F$73))*(C_A03k!G$5:G$73))+SUM(($N480=(C_A03k!$B$5:$B$73))*($O480=(C_A03k!$C$5:F$73))*(C_A03k!G$5:G$73)))/1000-F481</f>
        <v>0</v>
      </c>
      <c r="G480" s="129">
        <f ref="G480:G480" t="array">(SUM(($M480=(C_A03k!$B$5:$B$73))*($O480=(C_A03k!$C$5:G$73))*(C_A03k!H$5:H$73))+SUM(($N480=(C_A03k!$B$5:$B$73))*($O480=(C_A03k!$C$5:G$73))*(C_A03k!H$5:H$73)))/1000-G481</f>
        <v>0</v>
      </c>
      <c r="H480" s="129">
        <f ref="H480:H480" t="array">(SUM(($M480=(C_A03k!$B$5:$B$73))*($O480=(C_A03k!$C$5:H$73))*(C_A03k!I$5:I$73))+SUM(($N480=(C_A03k!$B$5:$B$73))*($O480=(C_A03k!$C$5:H$73))*(C_A03k!I$5:I$73)))/1000-H481</f>
        <v>0</v>
      </c>
      <c r="I480" s="129">
        <f ref="I480:I480" t="array">(SUM(($M480=(C_A03k!$B$5:$B$73))*($O480=(C_A03k!$C$5:I$73))*(C_A03k!J$5:J$73))+SUM(($N480=(C_A03k!$B$5:$B$73))*($O480=(C_A03k!$C$5:I$73))*(C_A03k!J$5:J$73)))/1000-I481</f>
        <v>0</v>
      </c>
      <c r="J480" s="129">
        <f ref="J480:J480" t="array">(SUM(($M480=(C_A03k!$B$5:$B$73))*($O480=(C_A03k!$C$5:J$73))*(C_A03k!K$5:K$73))+SUM(($N480=(C_A03k!$B$5:$B$73))*($O480=(C_A03k!$C$5:J$73))*(C_A03k!K$5:K$73)))/1000-J481</f>
        <v>0</v>
      </c>
      <c r="K480" s="129">
        <f ref="K480:K480" t="array">(SUM(($M480=(C_A03k!$B$5:$B$73))*($O480=(C_A03k!$C$5:K$73))*(C_A03k!L$5:L$73))+SUM(($N480=(C_A03k!$B$5:$B$73))*($O480=(C_A03k!$C$5:K$73))*(C_A03k!L$5:L$73)))/1000-K481</f>
        <v>0</v>
      </c>
      <c r="M480" s="338" t="s">
        <v>267</v>
      </c>
      <c r="N480" s="338" t="s">
        <v>268</v>
      </c>
      <c r="O480" s="338" t="s">
        <v>232</v>
      </c>
    </row>
    <row r="481">
      <c r="B481" s="161" t="s">
        <v>269</v>
      </c>
      <c r="C481" s="129">
        <f ref="C481:C481" t="array">(SUM(($M481=(C_A03b!$C$5:$C$100))*($O481=(C_A03b!$B$5:$B$100))*(C_A03b!D$5:D$100)))/1000</f>
        <v>0</v>
      </c>
      <c r="D481" s="129">
        <f ref="D481:D481" t="array">(SUM(($M481=(C_A03b!$C$5:$C$100))*($O481=(C_A03b!$B$5:$B$100))*(C_A03b!E$5:E$100)))/1000</f>
        <v>0</v>
      </c>
      <c r="E481" s="129">
        <f ref="E481:E481" t="array">(SUM(($M481=(C_A03b!$C$5:$C$100))*($O481=(C_A03b!$B$5:$B$100))*(C_A03b!F$5:F$100)))/1000</f>
        <v>0</v>
      </c>
      <c r="F481" s="129">
        <f ref="F481:F481" t="array">(SUM(($M481=(C_A03b!$C$5:$C$100))*($O481=(C_A03b!$B$5:$B$100))*(C_A03b!G$5:G$100)))/1000</f>
        <v>0</v>
      </c>
      <c r="G481" s="129">
        <f ref="G481:G481" t="array">(SUM(($M481=(C_A03b!$C$5:$C$100))*($O481=(C_A03b!$B$5:$B$100))*(C_A03b!H$5:H$100)))/1000</f>
        <v>0</v>
      </c>
      <c r="H481" s="129">
        <f ref="H481:H481" t="array">(SUM(($M481=(C_A03b!$C$5:$C$100))*($O481=(C_A03b!$B$5:$B$100))*(C_A03b!I$5:I$100)))/1000</f>
        <v>0</v>
      </c>
      <c r="I481" s="129">
        <f ref="I481:I481" t="array">(SUM(($M481=(C_A03b!$C$5:$C$100))*($O481=(C_A03b!$B$5:$B$100))*(C_A03b!J$5:J$100)))/1000</f>
        <v>0</v>
      </c>
      <c r="J481" s="129">
        <f ref="J481:J481" t="array">(SUM(($M481=(C_A03b!$C$5:$C$100))*($O481=(C_A03b!$B$5:$B$100))*(C_A03b!K$5:K$100)))/1000</f>
        <v>0</v>
      </c>
      <c r="K481" s="129">
        <f ref="K481:K481" t="array">(SUM(($M481=(C_A03b!$C$5:$C$100))*($O481=(C_A03b!$B$5:$B$100))*(C_A03b!L$5:L$100)))/1000</f>
        <v>0</v>
      </c>
      <c r="M481" s="340" t="s">
        <v>171</v>
      </c>
      <c r="O481" s="338" t="str">
        <f>O480</f>
        <v>NOI</v>
      </c>
    </row>
    <row r="482" s="64" customFormat="1">
      <c r="B482" s="162"/>
      <c r="C482" s="275"/>
      <c r="D482" s="275"/>
      <c r="E482" s="275"/>
      <c r="F482" s="275"/>
      <c r="G482" s="275"/>
      <c r="H482" s="275"/>
      <c r="I482" s="275"/>
      <c r="J482" s="275"/>
      <c r="K482" s="275"/>
      <c r="M482" s="339" t="s">
        <v>267</v>
      </c>
      <c r="N482" s="339" t="s">
        <v>268</v>
      </c>
      <c r="O482" s="339" t="s">
        <v>233</v>
      </c>
    </row>
    <row r="483" s="64" customFormat="1">
      <c r="B483" s="162"/>
      <c r="C483" s="275"/>
      <c r="D483" s="275"/>
      <c r="E483" s="275"/>
      <c r="F483" s="275"/>
      <c r="G483" s="275"/>
      <c r="H483" s="275"/>
      <c r="I483" s="275"/>
      <c r="J483" s="275"/>
      <c r="K483" s="275"/>
      <c r="M483" s="340" t="s">
        <v>171</v>
      </c>
      <c r="N483" s="339"/>
      <c r="O483" s="338" t="str">
        <f>O482</f>
        <v>ODA</v>
      </c>
    </row>
    <row r="484">
      <c r="B484" s="161"/>
      <c r="C484" s="129"/>
      <c r="D484" s="129"/>
      <c r="E484" s="129"/>
      <c r="F484" s="129"/>
      <c r="G484" s="129"/>
      <c r="H484" s="129"/>
      <c r="I484" s="129"/>
      <c r="J484" s="129"/>
      <c r="K484" s="129"/>
      <c r="M484" s="338" t="s">
        <v>267</v>
      </c>
      <c r="N484" s="338" t="s">
        <v>268</v>
      </c>
      <c r="O484" s="338" t="s">
        <v>234</v>
      </c>
    </row>
    <row r="485">
      <c r="B485" s="161"/>
      <c r="C485" s="129"/>
      <c r="D485" s="129"/>
      <c r="E485" s="129"/>
      <c r="F485" s="129"/>
      <c r="G485" s="129"/>
      <c r="H485" s="129"/>
      <c r="I485" s="129"/>
      <c r="J485" s="129"/>
      <c r="K485" s="129"/>
      <c r="M485" s="340" t="s">
        <v>171</v>
      </c>
      <c r="O485" s="338" t="str">
        <f>O484</f>
        <v>SKO</v>
      </c>
    </row>
    <row r="486" s="64" customFormat="1">
      <c r="B486" s="162"/>
      <c r="C486" s="275"/>
      <c r="D486" s="275"/>
      <c r="E486" s="275"/>
      <c r="F486" s="275"/>
      <c r="G486" s="275"/>
      <c r="H486" s="275"/>
      <c r="I486" s="275"/>
      <c r="J486" s="275"/>
      <c r="K486" s="275"/>
      <c r="M486" s="339" t="s">
        <v>267</v>
      </c>
      <c r="N486" s="339" t="s">
        <v>268</v>
      </c>
      <c r="O486" s="339" t="s">
        <v>235</v>
      </c>
    </row>
    <row r="487" s="64" customFormat="1">
      <c r="B487" s="274"/>
      <c r="C487" s="275"/>
      <c r="D487" s="275"/>
      <c r="E487" s="275"/>
      <c r="F487" s="275"/>
      <c r="G487" s="275"/>
      <c r="H487" s="275"/>
      <c r="I487" s="275"/>
      <c r="J487" s="275"/>
      <c r="K487" s="275"/>
      <c r="M487" s="340" t="s">
        <v>171</v>
      </c>
      <c r="N487" s="339"/>
      <c r="O487" s="338" t="str">
        <f>O486</f>
        <v>UK</v>
      </c>
    </row>
    <row r="488">
      <c r="B488" s="165"/>
      <c r="C488" s="129"/>
      <c r="D488" s="129"/>
      <c r="E488" s="129"/>
      <c r="F488" s="129"/>
      <c r="G488" s="129"/>
      <c r="H488" s="129"/>
      <c r="I488" s="129"/>
      <c r="J488" s="129"/>
      <c r="K488" s="129"/>
      <c r="M488" s="338" t="s">
        <v>267</v>
      </c>
      <c r="N488" s="338" t="s">
        <v>268</v>
      </c>
      <c r="O488" s="338" t="s">
        <v>236</v>
      </c>
    </row>
    <row r="489">
      <c r="B489" s="165"/>
      <c r="C489" s="129"/>
      <c r="D489" s="129"/>
      <c r="E489" s="129"/>
      <c r="F489" s="129"/>
      <c r="G489" s="129"/>
      <c r="H489" s="129"/>
      <c r="I489" s="129"/>
      <c r="J489" s="129"/>
      <c r="K489" s="129"/>
      <c r="M489" s="340" t="s">
        <v>171</v>
      </c>
      <c r="O489" s="338" t="str">
        <f>O488</f>
        <v>USA</v>
      </c>
    </row>
    <row r="490" s="64" customFormat="1">
      <c r="B490" s="276"/>
      <c r="C490" s="275"/>
      <c r="D490" s="275"/>
      <c r="E490" s="275"/>
      <c r="F490" s="275"/>
      <c r="G490" s="275"/>
      <c r="H490" s="275"/>
      <c r="I490" s="275"/>
      <c r="J490" s="275"/>
      <c r="K490" s="275"/>
      <c r="M490" s="339" t="s">
        <v>267</v>
      </c>
      <c r="N490" s="339" t="s">
        <v>268</v>
      </c>
      <c r="O490" s="339" t="s">
        <v>237</v>
      </c>
    </row>
    <row r="491" ht="16" s="64" customFormat="1">
      <c r="B491" s="278"/>
      <c r="C491" s="279"/>
      <c r="D491" s="279"/>
      <c r="E491" s="279"/>
      <c r="F491" s="279"/>
      <c r="G491" s="279"/>
      <c r="H491" s="279"/>
      <c r="I491" s="279"/>
      <c r="J491" s="279"/>
      <c r="K491" s="279"/>
      <c r="M491" s="340" t="s">
        <v>171</v>
      </c>
      <c r="N491" s="339"/>
      <c r="O491" s="338" t="str">
        <f>O490</f>
        <v>WEU</v>
      </c>
    </row>
    <row r="492" ht="16">
      <c r="B492" s="175" t="s">
        <v>250</v>
      </c>
      <c r="C492" s="277">
        <f>C460+C462+C464+C466+C468+C470+C472+C474+C476+C478+C480+C482+C484+C486+C488+C490</f>
        <v>475.16906394730444</v>
      </c>
      <c r="D492" s="277">
        <f ref="D492:K492" t="shared" si="67">D460+D462+D464+D466+D468+D470+D472+D474+D476+D478+D480+D482+D484+D486+D488+D490</f>
        <v>453.65462740436448</v>
      </c>
      <c r="E492" s="277">
        <f t="shared" si="67"/>
        <v>389.25327684826919</v>
      </c>
      <c r="F492" s="277">
        <f t="shared" si="67"/>
        <v>345.26522299198331</v>
      </c>
      <c r="G492" s="277">
        <f t="shared" si="67"/>
        <v>328.85092014711495</v>
      </c>
      <c r="H492" s="277">
        <f t="shared" si="67"/>
        <v>283.43352327189325</v>
      </c>
      <c r="I492" s="277">
        <f t="shared" si="67"/>
        <v>268.53287563663707</v>
      </c>
      <c r="J492" s="277">
        <f t="shared" si="67"/>
        <v>242.02531146619629</v>
      </c>
      <c r="K492" s="277">
        <f t="shared" si="67"/>
        <v>228.34251901530644</v>
      </c>
      <c r="M492" s="338" t="s">
        <v>267</v>
      </c>
      <c r="N492" s="338" t="s">
        <v>268</v>
      </c>
      <c r="O492" s="338" t="s">
        <v>251</v>
      </c>
    </row>
    <row r="493" ht="16">
      <c r="B493" s="280" t="s">
        <v>269</v>
      </c>
      <c r="C493" s="281">
        <f>C461+C463+C465+C467+C469+C471+C473+C475+C477+C479+C481+C483+C485+C487+C489+C491</f>
        <v>0</v>
      </c>
      <c r="D493" s="281">
        <f ref="D493:K493" t="shared" si="68">D461+D463+D465+D467+D469+D471+D473+D475+D477+D479+D481+D483+D485+D487+D489+D491</f>
        <v>0</v>
      </c>
      <c r="E493" s="281">
        <f t="shared" si="68"/>
        <v>0</v>
      </c>
      <c r="F493" s="281">
        <f t="shared" si="68"/>
        <v>38.81237668866445</v>
      </c>
      <c r="G493" s="281">
        <f t="shared" si="68"/>
        <v>56.254156876508262</v>
      </c>
      <c r="H493" s="281">
        <f t="shared" si="68"/>
        <v>79.828325203073263</v>
      </c>
      <c r="I493" s="281">
        <f t="shared" si="68"/>
        <v>98.850816487473125</v>
      </c>
      <c r="J493" s="281">
        <f t="shared" si="68"/>
        <v>108.08895323318345</v>
      </c>
      <c r="K493" s="281">
        <f t="shared" si="68"/>
        <v>122.51647074839941</v>
      </c>
      <c r="O493" s="338" t="s">
        <v>251</v>
      </c>
    </row>
    <row r="494" ht="16">
      <c r="B494" s="207"/>
    </row>
    <row r="495">
      <c r="A495" s="324" t="s">
        <v>266</v>
      </c>
      <c r="B495" s="74" t="s">
        <v>270</v>
      </c>
    </row>
    <row r="496" ht="17">
      <c r="B496" s="74" t="s">
        <v>271</v>
      </c>
    </row>
    <row r="497" ht="16"/>
    <row r="498" ht="16">
      <c r="B498" s="99"/>
      <c r="C498" s="307">
        <v>2010</v>
      </c>
      <c r="D498" s="307">
        <v>2015</v>
      </c>
      <c r="E498" s="307">
        <v>2020</v>
      </c>
      <c r="F498" s="307">
        <v>2025</v>
      </c>
      <c r="G498" s="307">
        <v>2030</v>
      </c>
      <c r="H498" s="307">
        <v>2035</v>
      </c>
      <c r="I498" s="307">
        <v>2040</v>
      </c>
      <c r="J498" s="307">
        <v>2045</v>
      </c>
      <c r="K498" s="307">
        <v>2050</v>
      </c>
      <c r="N498" s="342"/>
    </row>
    <row r="499">
      <c r="B499" s="378" t="s">
        <v>221</v>
      </c>
      <c r="C499" s="129">
        <f ref="C499:C499" t="array">(SUM(($M499=(C_A03k!$B$5:$B$73))*($N499=(C_A03k!$C$5:C$73))*(C_A03k!D$5:D$73)))/1000</f>
        <v>0</v>
      </c>
      <c r="D499" s="129">
        <f ref="D499:D499" t="array">(SUM(($M499=(C_A03k!$B$5:$B$73))*($N499=(C_A03k!$C$5:D$73))*(C_A03k!E$5:E$73)))/1000</f>
        <v>0</v>
      </c>
      <c r="E499" s="129">
        <f ref="E499:E499" t="array">(SUM(($M499=(C_A03k!$B$5:$B$73))*($N499=(C_A03k!$C$5:E$73))*(C_A03k!F$5:F$73)))/1000</f>
        <v>0</v>
      </c>
      <c r="F499" s="129">
        <f ref="F499:F499" t="array">(SUM(($M499=(C_A03k!$B$5:$B$73))*($N499=(C_A03k!$C$5:F$73))*(C_A03k!G$5:G$73)))/1000</f>
        <v>5.7501804307449795</v>
      </c>
      <c r="G499" s="129">
        <f ref="G499:G499" t="array">(SUM(($M499=(C_A03k!$B$5:$B$73))*($N499=(C_A03k!$C$5:G$73))*(C_A03k!H$5:H$73)))/1000</f>
        <v>11.052077999766585</v>
      </c>
      <c r="H499" s="129">
        <f ref="H499:H499" t="array">(SUM(($M499=(C_A03k!$B$5:$B$73))*($N499=(C_A03k!$C$5:H$73))*(C_A03k!I$5:I$73)))/1000</f>
        <v>13.064475965960515</v>
      </c>
      <c r="I499" s="129">
        <f ref="I499:I499" t="array">(SUM(($M499=(C_A03k!$B$5:$B$73))*($N499=(C_A03k!$C$5:I$73))*(C_A03k!J$5:J$73)))/1000</f>
        <v>17.619072488890136</v>
      </c>
      <c r="J499" s="129">
        <f ref="J499:J499" t="array">(SUM(($M499=(C_A03k!$B$5:$B$73))*($N499=(C_A03k!$C$5:J$73))*(C_A03k!K$5:K$73)))/1000</f>
        <v>19.327947405416488</v>
      </c>
      <c r="K499" s="129">
        <f ref="K499:K499" t="array">(SUM(($M499=(C_A03k!$B$5:$B$73))*($N499=(C_A03k!$C$5:K$73))*(C_A03k!L$5:L$73)))/1000</f>
        <v>21.826444032410127</v>
      </c>
      <c r="M499" s="338" t="s">
        <v>272</v>
      </c>
      <c r="N499" s="338" t="s">
        <v>221</v>
      </c>
    </row>
    <row r="500" s="64" customFormat="1">
      <c r="B500" s="379" t="s">
        <v>223</v>
      </c>
      <c r="C500" s="129">
        <f ref="C500:C500" t="array">(SUM(($M500=(C_A03k!$B$5:$B$73))*($N500=(C_A03k!$C$5:C$73))*(C_A03k!D$5:D$73)))/1000</f>
        <v>0</v>
      </c>
      <c r="D500" s="129">
        <f ref="D500:D500" t="array">(SUM(($M500=(C_A03k!$B$5:$B$73))*($N500=(C_A03k!$C$5:D$73))*(C_A03k!E$5:E$73)))/1000</f>
        <v>0</v>
      </c>
      <c r="E500" s="129">
        <f ref="E500:E500" t="array">(SUM(($M500=(C_A03k!$B$5:$B$73))*($N500=(C_A03k!$C$5:E$73))*(C_A03k!F$5:F$73)))/1000</f>
        <v>0</v>
      </c>
      <c r="F500" s="129">
        <f ref="F500:F500" t="array">(SUM(($M500=(C_A03k!$B$5:$B$73))*($N500=(C_A03k!$C$5:F$73))*(C_A03k!G$5:G$73)))/1000</f>
        <v>56.538422498150879</v>
      </c>
      <c r="G500" s="129">
        <f ref="G500:G500" t="array">(SUM(($M500=(C_A03k!$B$5:$B$73))*($N500=(C_A03k!$C$5:G$73))*(C_A03k!H$5:H$73)))/1000</f>
        <v>68.878952064404189</v>
      </c>
      <c r="H500" s="129">
        <f ref="H500:H500" t="array">(SUM(($M500=(C_A03k!$B$5:$B$73))*($N500=(C_A03k!$C$5:H$73))*(C_A03k!I$5:I$73)))/1000</f>
        <v>75.375634373352128</v>
      </c>
      <c r="I500" s="129">
        <f ref="I500:I500" t="array">(SUM(($M500=(C_A03k!$B$5:$B$73))*($N500=(C_A03k!$C$5:I$73))*(C_A03k!J$5:J$73)))/1000</f>
        <v>90.597899969551122</v>
      </c>
      <c r="J500" s="129">
        <f ref="J500:J500" t="array">(SUM(($M500=(C_A03k!$B$5:$B$73))*($N500=(C_A03k!$C$5:J$73))*(C_A03k!K$5:K$73)))/1000</f>
        <v>90.0483017912063</v>
      </c>
      <c r="K500" s="129">
        <f ref="K500:K500" t="array">(SUM(($M500=(C_A03k!$B$5:$B$73))*($N500=(C_A03k!$C$5:K$73))*(C_A03k!L$5:L$73)))/1000</f>
        <v>22.427271126195546</v>
      </c>
      <c r="M500" s="339" t="s">
        <v>272</v>
      </c>
      <c r="N500" s="339" t="s">
        <v>223</v>
      </c>
      <c r="O500" s="339"/>
    </row>
    <row r="501">
      <c r="B501" s="378" t="s">
        <v>224</v>
      </c>
      <c r="C501" s="129">
        <f ref="C501:C501" t="array">(SUM(($M501=(C_A03k!$B$5:$B$73))*($N501=(C_A03k!$C$5:C$73))*(C_A03k!D$5:D$73)))/1000</f>
        <v>0</v>
      </c>
      <c r="D501" s="129">
        <f ref="D501:D501" t="array">(SUM(($M501=(C_A03k!$B$5:$B$73))*($N501=(C_A03k!$C$5:D$73))*(C_A03k!E$5:E$73)))/1000</f>
        <v>0</v>
      </c>
      <c r="E501" s="129">
        <f ref="E501:E501" t="array">(SUM(($M501=(C_A03k!$B$5:$B$73))*($N501=(C_A03k!$C$5:E$73))*(C_A03k!F$5:F$73)))/1000</f>
        <v>0</v>
      </c>
      <c r="F501" s="129">
        <f ref="F501:F501" t="array">(SUM(($M501=(C_A03k!$B$5:$B$73))*($N501=(C_A03k!$C$5:F$73))*(C_A03k!G$5:G$73)))/1000</f>
        <v>1.7427713654563139</v>
      </c>
      <c r="G501" s="129">
        <f ref="G501:G501" t="array">(SUM(($M501=(C_A03k!$B$5:$B$73))*($N501=(C_A03k!$C$5:G$73))*(C_A03k!H$5:H$73)))/1000</f>
        <v>10.113518140387216</v>
      </c>
      <c r="H501" s="129">
        <f ref="H501:H501" t="array">(SUM(($M501=(C_A03k!$B$5:$B$73))*($N501=(C_A03k!$C$5:H$73))*(C_A03k!I$5:I$73)))/1000</f>
        <v>17.55534527831205</v>
      </c>
      <c r="I501" s="129">
        <f ref="I501:I501" t="array">(SUM(($M501=(C_A03k!$B$5:$B$73))*($N501=(C_A03k!$C$5:I$73))*(C_A03k!J$5:J$73)))/1000</f>
        <v>26.301720359668987</v>
      </c>
      <c r="J501" s="129">
        <f ref="J501:J501" t="array">(SUM(($M501=(C_A03k!$B$5:$B$73))*($N501=(C_A03k!$C$5:J$73))*(C_A03k!K$5:K$73)))/1000</f>
        <v>43.493984644480392</v>
      </c>
      <c r="K501" s="129">
        <f ref="K501:K501" t="array">(SUM(($M501=(C_A03k!$B$5:$B$73))*($N501=(C_A03k!$C$5:K$73))*(C_A03k!L$5:L$73)))/1000</f>
        <v>38.237620057694564</v>
      </c>
      <c r="M501" s="338" t="s">
        <v>272</v>
      </c>
      <c r="N501" s="338" t="s">
        <v>224</v>
      </c>
    </row>
    <row r="502" s="64" customFormat="1">
      <c r="B502" s="379" t="s">
        <v>225</v>
      </c>
      <c r="C502" s="129">
        <f ref="C502:C502" t="array">(SUM(($M502=(C_A03k!$B$5:$B$73))*($N502=(C_A03k!$C$5:C$73))*(C_A03k!D$5:D$73)))/1000</f>
        <v>0</v>
      </c>
      <c r="D502" s="129">
        <f ref="D502:D502" t="array">(SUM(($M502=(C_A03k!$B$5:$B$73))*($N502=(C_A03k!$C$5:D$73))*(C_A03k!E$5:E$73)))/1000</f>
        <v>0</v>
      </c>
      <c r="E502" s="129">
        <f ref="E502:E502" t="array">(SUM(($M502=(C_A03k!$B$5:$B$73))*($N502=(C_A03k!$C$5:E$73))*(C_A03k!F$5:F$73)))/1000</f>
        <v>0</v>
      </c>
      <c r="F502" s="129">
        <f ref="F502:F502" t="array">(SUM(($M502=(C_A03k!$B$5:$B$73))*($N502=(C_A03k!$C$5:F$73))*(C_A03k!G$5:G$73)))/1000</f>
        <v>4.1190960679518</v>
      </c>
      <c r="G502" s="129">
        <f ref="G502:G502" t="array">(SUM(($M502=(C_A03k!$B$5:$B$73))*($N502=(C_A03k!$C$5:G$73))*(C_A03k!H$5:H$73)))/1000</f>
        <v>12.345428810513187</v>
      </c>
      <c r="H502" s="129">
        <f ref="H502:H502" t="array">(SUM(($M502=(C_A03k!$B$5:$B$73))*($N502=(C_A03k!$C$5:H$73))*(C_A03k!I$5:I$73)))/1000</f>
        <v>18.041226505882111</v>
      </c>
      <c r="I502" s="129">
        <f ref="I502:I502" t="array">(SUM(($M502=(C_A03k!$B$5:$B$73))*($N502=(C_A03k!$C$5:I$73))*(C_A03k!J$5:J$73)))/1000</f>
        <v>23.133699185619296</v>
      </c>
      <c r="J502" s="129">
        <f ref="J502:J502" t="array">(SUM(($M502=(C_A03k!$B$5:$B$73))*($N502=(C_A03k!$C$5:J$73))*(C_A03k!K$5:K$73)))/1000</f>
        <v>24.786859618908078</v>
      </c>
      <c r="K502" s="129">
        <f ref="K502:K502" t="array">(SUM(($M502=(C_A03k!$B$5:$B$73))*($N502=(C_A03k!$C$5:K$73))*(C_A03k!L$5:L$73)))/1000</f>
        <v>25.852887625228533</v>
      </c>
      <c r="M502" s="339" t="s">
        <v>272</v>
      </c>
      <c r="N502" s="339" t="s">
        <v>225</v>
      </c>
      <c r="O502" s="339"/>
    </row>
    <row r="503">
      <c r="B503" s="378" t="s">
        <v>226</v>
      </c>
      <c r="C503" s="129">
        <f ref="C503:C503" t="array">(SUM(($M503=(C_A03k!$B$5:$B$73))*($N503=(C_A03k!$C$5:C$73))*(C_A03k!D$5:D$73)))/1000</f>
        <v>0</v>
      </c>
      <c r="D503" s="129">
        <f ref="D503:D503" t="array">(SUM(($M503=(C_A03k!$B$5:$B$73))*($N503=(C_A03k!$C$5:D$73))*(C_A03k!E$5:E$73)))/1000</f>
        <v>0</v>
      </c>
      <c r="E503" s="129">
        <f ref="E503:E503" t="array">(SUM(($M503=(C_A03k!$B$5:$B$73))*($N503=(C_A03k!$C$5:E$73))*(C_A03k!F$5:F$73)))/1000</f>
        <v>0</v>
      </c>
      <c r="F503" s="129">
        <f ref="F503:F503" t="array">(SUM(($M503=(C_A03k!$B$5:$B$73))*($N503=(C_A03k!$C$5:F$73))*(C_A03k!G$5:G$73)))/1000</f>
        <v>3.4076257833802144</v>
      </c>
      <c r="G503" s="129">
        <f ref="G503:G503" t="array">(SUM(($M503=(C_A03k!$B$5:$B$73))*($N503=(C_A03k!$C$5:G$73))*(C_A03k!H$5:H$73)))/1000</f>
        <v>17.051250608589591</v>
      </c>
      <c r="H503" s="129">
        <f ref="H503:H503" t="array">(SUM(($M503=(C_A03k!$B$5:$B$73))*($N503=(C_A03k!$C$5:H$73))*(C_A03k!I$5:I$73)))/1000</f>
        <v>17.572486397464719</v>
      </c>
      <c r="I503" s="129">
        <f ref="I503:I503" t="array">(SUM(($M503=(C_A03k!$B$5:$B$73))*($N503=(C_A03k!$C$5:I$73))*(C_A03k!J$5:J$73)))/1000</f>
        <v>20.250571243577006</v>
      </c>
      <c r="J503" s="129">
        <f ref="J503:J503" t="array">(SUM(($M503=(C_A03k!$B$5:$B$73))*($N503=(C_A03k!$C$5:J$73))*(C_A03k!K$5:K$73)))/1000</f>
        <v>27.687512046589724</v>
      </c>
      <c r="K503" s="129">
        <f ref="K503:K503" t="array">(SUM(($M503=(C_A03k!$B$5:$B$73))*($N503=(C_A03k!$C$5:K$73))*(C_A03k!L$5:L$73)))/1000</f>
        <v>36.265244194903538</v>
      </c>
      <c r="M503" s="338" t="s">
        <v>272</v>
      </c>
      <c r="N503" s="338" t="s">
        <v>226</v>
      </c>
    </row>
    <row r="504" s="64" customFormat="1">
      <c r="B504" s="379" t="s">
        <v>227</v>
      </c>
      <c r="C504" s="129">
        <f ref="C504:C504" t="array">(SUM(($M504=(C_A03k!$B$5:$B$73))*($N504=(C_A03k!$C$5:C$73))*(C_A03k!D$5:D$73)))/1000</f>
        <v>0</v>
      </c>
      <c r="D504" s="129">
        <f ref="D504:D504" t="array">(SUM(($M504=(C_A03k!$B$5:$B$73))*($N504=(C_A03k!$C$5:D$73))*(C_A03k!E$5:E$73)))/1000</f>
        <v>0</v>
      </c>
      <c r="E504" s="129">
        <f ref="E504:E504" t="array">(SUM(($M504=(C_A03k!$B$5:$B$73))*($N504=(C_A03k!$C$5:E$73))*(C_A03k!F$5:F$73)))/1000</f>
        <v>0</v>
      </c>
      <c r="F504" s="129">
        <f ref="F504:F504" t="array">(SUM(($M504=(C_A03k!$B$5:$B$73))*($N504=(C_A03k!$C$5:F$73))*(C_A03k!G$5:G$73)))/1000</f>
        <v>3.71344361569425</v>
      </c>
      <c r="G504" s="129">
        <f ref="G504:G504" t="array">(SUM(($M504=(C_A03k!$B$5:$B$73))*($N504=(C_A03k!$C$5:G$73))*(C_A03k!H$5:H$73)))/1000</f>
        <v>12.414802332057421</v>
      </c>
      <c r="H504" s="129">
        <f ref="H504:H504" t="array">(SUM(($M504=(C_A03k!$B$5:$B$73))*($N504=(C_A03k!$C$5:H$73))*(C_A03k!I$5:I$73)))/1000</f>
        <v>15.418593978768564</v>
      </c>
      <c r="I504" s="129">
        <f ref="I504:I504" t="array">(SUM(($M504=(C_A03k!$B$5:$B$73))*($N504=(C_A03k!$C$5:I$73))*(C_A03k!J$5:J$73)))/1000</f>
        <v>22.621140943770115</v>
      </c>
      <c r="J504" s="129">
        <f ref="J504:J504" t="array">(SUM(($M504=(C_A03k!$B$5:$B$73))*($N504=(C_A03k!$C$5:J$73))*(C_A03k!K$5:K$73)))/1000</f>
        <v>29.260280271052292</v>
      </c>
      <c r="K504" s="129">
        <f ref="K504:K504" t="array">(SUM(($M504=(C_A03k!$B$5:$B$73))*($N504=(C_A03k!$C$5:K$73))*(C_A03k!L$5:L$73)))/1000</f>
        <v>40.9815650267147</v>
      </c>
      <c r="M504" s="339" t="s">
        <v>272</v>
      </c>
      <c r="N504" s="339" t="s">
        <v>227</v>
      </c>
      <c r="O504" s="339"/>
    </row>
    <row r="505">
      <c r="B505" s="378" t="s">
        <v>228</v>
      </c>
      <c r="C505" s="129">
        <f ref="C505:C505" t="array">(SUM(($M505=(C_A03k!$B$5:$B$73))*($N505=(C_A03k!$C$5:C$73))*(C_A03k!D$5:D$73)))/1000</f>
        <v>0</v>
      </c>
      <c r="D505" s="129">
        <f ref="D505:D505" t="array">(SUM(($M505=(C_A03k!$B$5:$B$73))*($N505=(C_A03k!$C$5:D$73))*(C_A03k!E$5:E$73)))/1000</f>
        <v>0</v>
      </c>
      <c r="E505" s="129">
        <f ref="E505:E505" t="array">(SUM(($M505=(C_A03k!$B$5:$B$73))*($N505=(C_A03k!$C$5:E$73))*(C_A03k!F$5:F$73)))/1000</f>
        <v>0</v>
      </c>
      <c r="F505" s="129">
        <f ref="F505:F505" t="array">(SUM(($M505=(C_A03k!$B$5:$B$73))*($N505=(C_A03k!$C$5:F$73))*(C_A03k!G$5:G$73)))/1000</f>
        <v>6.3084148430405778</v>
      </c>
      <c r="G505" s="129">
        <f ref="G505:G505" t="array">(SUM(($M505=(C_A03k!$B$5:$B$73))*($N505=(C_A03k!$C$5:G$73))*(C_A03k!H$5:H$73)))/1000</f>
        <v>13.249668524409985</v>
      </c>
      <c r="H505" s="129">
        <f ref="H505:H505" t="array">(SUM(($M505=(C_A03k!$B$5:$B$73))*($N505=(C_A03k!$C$5:H$73))*(C_A03k!I$5:I$73)))/1000</f>
        <v>14.486801660413706</v>
      </c>
      <c r="I505" s="129">
        <f ref="I505:I505" t="array">(SUM(($M505=(C_A03k!$B$5:$B$73))*($N505=(C_A03k!$C$5:I$73))*(C_A03k!J$5:J$73)))/1000</f>
        <v>18.251013604034622</v>
      </c>
      <c r="J505" s="129">
        <f ref="J505:J505" t="array">(SUM(($M505=(C_A03k!$B$5:$B$73))*($N505=(C_A03k!$C$5:J$73))*(C_A03k!K$5:K$73)))/1000</f>
        <v>24.688476333899803</v>
      </c>
      <c r="K505" s="129">
        <f ref="K505:K505" t="array">(SUM(($M505=(C_A03k!$B$5:$B$73))*($N505=(C_A03k!$C$5:K$73))*(C_A03k!L$5:L$73)))/1000</f>
        <v>30.769303969989483</v>
      </c>
      <c r="L505" s="128"/>
      <c r="M505" s="338" t="s">
        <v>272</v>
      </c>
      <c r="N505" s="338" t="s">
        <v>228</v>
      </c>
    </row>
    <row r="506" s="64" customFormat="1">
      <c r="B506" s="379" t="s">
        <v>229</v>
      </c>
      <c r="C506" s="129">
        <f ref="C506:C506" t="array">(SUM(($M506=(C_A03k!$B$5:$B$73))*($N506=(C_A03k!$C$5:C$73))*(C_A03k!D$5:D$73)))/1000</f>
        <v>0</v>
      </c>
      <c r="D506" s="129">
        <f ref="D506:D506" t="array">(SUM(($M506=(C_A03k!$B$5:$B$73))*($N506=(C_A03k!$C$5:D$73))*(C_A03k!E$5:E$73)))/1000</f>
        <v>0</v>
      </c>
      <c r="E506" s="129">
        <f ref="E506:E506" t="array">(SUM(($M506=(C_A03k!$B$5:$B$73))*($N506=(C_A03k!$C$5:E$73))*(C_A03k!F$5:F$73)))/1000</f>
        <v>0</v>
      </c>
      <c r="F506" s="129">
        <f ref="F506:F506" t="array">(SUM(($M506=(C_A03k!$B$5:$B$73))*($N506=(C_A03k!$C$5:F$73))*(C_A03k!G$5:G$73)))/1000</f>
        <v>0</v>
      </c>
      <c r="G506" s="129">
        <f ref="G506:G506" t="array">(SUM(($M506=(C_A03k!$B$5:$B$73))*($N506=(C_A03k!$C$5:G$73))*(C_A03k!H$5:H$73)))/1000</f>
        <v>0</v>
      </c>
      <c r="H506" s="129">
        <f ref="H506:H506" t="array">(SUM(($M506=(C_A03k!$B$5:$B$73))*($N506=(C_A03k!$C$5:H$73))*(C_A03k!I$5:I$73)))/1000</f>
        <v>5.0345558819032705</v>
      </c>
      <c r="I506" s="129">
        <f ref="I506:I506" t="array">(SUM(($M506=(C_A03k!$B$5:$B$73))*($N506=(C_A03k!$C$5:I$73))*(C_A03k!J$5:J$73)))/1000</f>
        <v>8.5045018900430289</v>
      </c>
      <c r="J506" s="129">
        <f ref="J506:J506" t="array">(SUM(($M506=(C_A03k!$B$5:$B$73))*($N506=(C_A03k!$C$5:J$73))*(C_A03k!K$5:K$73)))/1000</f>
        <v>9.2230709835510112</v>
      </c>
      <c r="K506" s="129">
        <f ref="K506:K506" t="array">(SUM(($M506=(C_A03k!$B$5:$B$73))*($N506=(C_A03k!$C$5:K$73))*(C_A03k!L$5:L$73)))/1000</f>
        <v>11.074214130082094</v>
      </c>
      <c r="L506" s="128"/>
      <c r="M506" s="339" t="s">
        <v>272</v>
      </c>
      <c r="N506" s="339" t="s">
        <v>229</v>
      </c>
      <c r="O506" s="339"/>
    </row>
    <row r="507">
      <c r="B507" s="378" t="s">
        <v>230</v>
      </c>
      <c r="C507" s="129">
        <f ref="C507:C507" t="array">(SUM(($M507=(C_A03k!$B$5:$B$73))*($N507=(C_A03k!$C$5:C$73))*(C_A03k!D$5:D$73)))/1000</f>
        <v>0</v>
      </c>
      <c r="D507" s="129">
        <f ref="D507:D507" t="array">(SUM(($M507=(C_A03k!$B$5:$B$73))*($N507=(C_A03k!$C$5:D$73))*(C_A03k!E$5:E$73)))/1000</f>
        <v>0</v>
      </c>
      <c r="E507" s="129">
        <f ref="E507:E507" t="array">(SUM(($M507=(C_A03k!$B$5:$B$73))*($N507=(C_A03k!$C$5:E$73))*(C_A03k!F$5:F$73)))/1000</f>
        <v>0</v>
      </c>
      <c r="F507" s="129">
        <f ref="F507:F507" t="array">(SUM(($M507=(C_A03k!$B$5:$B$73))*($N507=(C_A03k!$C$5:F$73))*(C_A03k!G$5:G$73)))/1000</f>
        <v>4.5903427448068213</v>
      </c>
      <c r="G507" s="129">
        <f ref="G507:G507" t="array">(SUM(($M507=(C_A03k!$B$5:$B$73))*($N507=(C_A03k!$C$5:G$73))*(C_A03k!H$5:H$73)))/1000</f>
        <v>9.82451691862841</v>
      </c>
      <c r="H507" s="129">
        <f ref="H507:H507" t="array">(SUM(($M507=(C_A03k!$B$5:$B$73))*($N507=(C_A03k!$C$5:H$73))*(C_A03k!I$5:I$73)))/1000</f>
        <v>17.611957873536245</v>
      </c>
      <c r="I507" s="129">
        <f ref="I507:I507" t="array">(SUM(($M507=(C_A03k!$B$5:$B$73))*($N507=(C_A03k!$C$5:I$73))*(C_A03k!J$5:J$73)))/1000</f>
        <v>25.943662641114123</v>
      </c>
      <c r="J507" s="129">
        <f ref="J507:J507" t="array">(SUM(($M507=(C_A03k!$B$5:$B$73))*($N507=(C_A03k!$C$5:J$73))*(C_A03k!K$5:K$73)))/1000</f>
        <v>36.575681158044439</v>
      </c>
      <c r="K507" s="129">
        <f ref="K507:K507" t="array">(SUM(($M507=(C_A03k!$B$5:$B$73))*($N507=(C_A03k!$C$5:K$73))*(C_A03k!L$5:L$73)))/1000</f>
        <v>42.5864102340327</v>
      </c>
      <c r="L507" s="128"/>
      <c r="M507" s="338" t="s">
        <v>272</v>
      </c>
      <c r="N507" s="338" t="s">
        <v>230</v>
      </c>
    </row>
    <row r="508" s="64" customFormat="1">
      <c r="B508" s="379" t="s">
        <v>231</v>
      </c>
      <c r="C508" s="129">
        <f ref="C508:C508" t="array">(SUM(($M508=(C_A03k!$B$5:$B$73))*($N508=(C_A03k!$C$5:C$73))*(C_A03k!D$5:D$73)))/1000</f>
        <v>0</v>
      </c>
      <c r="D508" s="129">
        <f ref="D508:D508" t="array">(SUM(($M508=(C_A03k!$B$5:$B$73))*($N508=(C_A03k!$C$5:D$73))*(C_A03k!E$5:E$73)))/1000</f>
        <v>0</v>
      </c>
      <c r="E508" s="129">
        <f ref="E508:E508" t="array">(SUM(($M508=(C_A03k!$B$5:$B$73))*($N508=(C_A03k!$C$5:E$73))*(C_A03k!F$5:F$73)))/1000</f>
        <v>0</v>
      </c>
      <c r="F508" s="129">
        <f ref="F508:F508" t="array">(SUM(($M508=(C_A03k!$B$5:$B$73))*($N508=(C_A03k!$C$5:F$73))*(C_A03k!G$5:G$73)))/1000</f>
        <v>0</v>
      </c>
      <c r="G508" s="129">
        <f ref="G508:G508" t="array">(SUM(($M508=(C_A03k!$B$5:$B$73))*($N508=(C_A03k!$C$5:G$73))*(C_A03k!H$5:H$73)))/1000</f>
        <v>0</v>
      </c>
      <c r="H508" s="129">
        <f ref="H508:H508" t="array">(SUM(($M508=(C_A03k!$B$5:$B$73))*($N508=(C_A03k!$C$5:H$73))*(C_A03k!I$5:I$73)))/1000</f>
        <v>0</v>
      </c>
      <c r="I508" s="129">
        <f ref="I508:I508" t="array">(SUM(($M508=(C_A03k!$B$5:$B$73))*($N508=(C_A03k!$C$5:I$73))*(C_A03k!J$5:J$73)))/1000</f>
        <v>0</v>
      </c>
      <c r="J508" s="129">
        <f ref="J508:J508" t="array">(SUM(($M508=(C_A03k!$B$5:$B$73))*($N508=(C_A03k!$C$5:J$73))*(C_A03k!K$5:K$73)))/1000</f>
        <v>0</v>
      </c>
      <c r="K508" s="129">
        <f ref="K508:K508" t="array">(SUM(($M508=(C_A03k!$B$5:$B$73))*($N508=(C_A03k!$C$5:K$73))*(C_A03k!L$5:L$73)))/1000</f>
        <v>0</v>
      </c>
      <c r="M508" s="339" t="s">
        <v>272</v>
      </c>
      <c r="N508" s="339" t="s">
        <v>231</v>
      </c>
      <c r="O508" s="339"/>
    </row>
    <row r="509">
      <c r="B509" s="378" t="s">
        <v>232</v>
      </c>
      <c r="C509" s="129">
        <f ref="C509:C509" t="array">(SUM(($M509=(C_A03k!$B$5:$B$73))*($N509=(C_A03k!$C$5:C$73))*(C_A03k!D$5:D$73)))/1000</f>
        <v>0</v>
      </c>
      <c r="D509" s="129">
        <f ref="D509:D509" t="array">(SUM(($M509=(C_A03k!$B$5:$B$73))*($N509=(C_A03k!$C$5:D$73))*(C_A03k!E$5:E$73)))/1000</f>
        <v>0</v>
      </c>
      <c r="E509" s="129">
        <f ref="E509:E509" t="array">(SUM(($M509=(C_A03k!$B$5:$B$73))*($N509=(C_A03k!$C$5:E$73))*(C_A03k!F$5:F$73)))/1000</f>
        <v>0</v>
      </c>
      <c r="F509" s="129">
        <f ref="F509:F509" t="array">(SUM(($M509=(C_A03k!$B$5:$B$73))*($N509=(C_A03k!$C$5:F$73))*(C_A03k!G$5:G$73)))/1000</f>
        <v>0</v>
      </c>
      <c r="G509" s="129">
        <f ref="G509:G509" t="array">(SUM(($M509=(C_A03k!$B$5:$B$73))*($N509=(C_A03k!$C$5:G$73))*(C_A03k!H$5:H$73)))/1000</f>
        <v>0</v>
      </c>
      <c r="H509" s="129">
        <f ref="H509:H509" t="array">(SUM(($M509=(C_A03k!$B$5:$B$73))*($N509=(C_A03k!$C$5:H$73))*(C_A03k!I$5:I$73)))/1000</f>
        <v>0</v>
      </c>
      <c r="I509" s="129">
        <f ref="I509:I509" t="array">(SUM(($M509=(C_A03k!$B$5:$B$73))*($N509=(C_A03k!$C$5:I$73))*(C_A03k!J$5:J$73)))/1000</f>
        <v>0</v>
      </c>
      <c r="J509" s="129">
        <f ref="J509:J509" t="array">(SUM(($M509=(C_A03k!$B$5:$B$73))*($N509=(C_A03k!$C$5:J$73))*(C_A03k!K$5:K$73)))/1000</f>
        <v>0</v>
      </c>
      <c r="K509" s="129">
        <f ref="K509:K509" t="array">(SUM(($M509=(C_A03k!$B$5:$B$73))*($N509=(C_A03k!$C$5:K$73))*(C_A03k!L$5:L$73)))/1000</f>
        <v>0</v>
      </c>
      <c r="M509" s="338" t="s">
        <v>272</v>
      </c>
      <c r="N509" s="338" t="s">
        <v>232</v>
      </c>
    </row>
    <row r="510" s="64" customFormat="1">
      <c r="B510" s="162"/>
      <c r="C510" s="129"/>
      <c r="D510" s="129"/>
      <c r="E510" s="129"/>
      <c r="F510" s="129"/>
      <c r="G510" s="129"/>
      <c r="H510" s="129"/>
      <c r="I510" s="129"/>
      <c r="J510" s="129"/>
      <c r="K510" s="129"/>
      <c r="M510" s="339" t="s">
        <v>272</v>
      </c>
      <c r="N510" s="339" t="s">
        <v>233</v>
      </c>
      <c r="O510" s="339"/>
    </row>
    <row r="511">
      <c r="B511" s="161"/>
      <c r="C511" s="129"/>
      <c r="D511" s="129"/>
      <c r="E511" s="129"/>
      <c r="F511" s="129"/>
      <c r="G511" s="129"/>
      <c r="H511" s="129"/>
      <c r="I511" s="129"/>
      <c r="J511" s="129"/>
      <c r="K511" s="129"/>
      <c r="M511" s="338" t="s">
        <v>272</v>
      </c>
      <c r="N511" s="338" t="s">
        <v>234</v>
      </c>
    </row>
    <row r="512" s="64" customFormat="1">
      <c r="B512" s="162"/>
      <c r="C512" s="129"/>
      <c r="D512" s="129"/>
      <c r="E512" s="129"/>
      <c r="F512" s="129"/>
      <c r="G512" s="129"/>
      <c r="H512" s="129"/>
      <c r="I512" s="129"/>
      <c r="J512" s="129"/>
      <c r="K512" s="129"/>
      <c r="M512" s="339" t="s">
        <v>272</v>
      </c>
      <c r="N512" s="339" t="s">
        <v>235</v>
      </c>
      <c r="O512" s="339"/>
    </row>
    <row r="513">
      <c r="B513" s="165"/>
      <c r="C513" s="129"/>
      <c r="D513" s="129"/>
      <c r="E513" s="129"/>
      <c r="F513" s="129"/>
      <c r="G513" s="129"/>
      <c r="H513" s="129"/>
      <c r="I513" s="129"/>
      <c r="J513" s="129"/>
      <c r="K513" s="129"/>
      <c r="M513" s="338" t="s">
        <v>272</v>
      </c>
      <c r="N513" s="338" t="s">
        <v>236</v>
      </c>
    </row>
    <row r="514" ht="16" s="64" customFormat="1">
      <c r="B514" s="172"/>
      <c r="C514" s="129"/>
      <c r="D514" s="129"/>
      <c r="E514" s="129"/>
      <c r="F514" s="129"/>
      <c r="G514" s="129"/>
      <c r="H514" s="129"/>
      <c r="I514" s="129"/>
      <c r="J514" s="129"/>
      <c r="K514" s="129"/>
      <c r="M514" s="339" t="s">
        <v>272</v>
      </c>
      <c r="N514" s="339" t="s">
        <v>237</v>
      </c>
      <c r="O514" s="339"/>
    </row>
    <row r="515" ht="16">
      <c r="B515" s="175" t="s">
        <v>250</v>
      </c>
      <c r="C515" s="130">
        <f ref="C515:J515" t="shared" si="69">SUM(C499:C514)</f>
        <v>0</v>
      </c>
      <c r="D515" s="130">
        <f t="shared" si="69"/>
        <v>0</v>
      </c>
      <c r="E515" s="130">
        <f t="shared" si="69"/>
        <v>0</v>
      </c>
      <c r="F515" s="130">
        <f t="shared" si="69"/>
        <v>86.170297349225834</v>
      </c>
      <c r="G515" s="130">
        <f t="shared" si="69"/>
        <v>154.93021539875659</v>
      </c>
      <c r="H515" s="130">
        <f t="shared" si="69"/>
        <v>194.1610779155933</v>
      </c>
      <c r="I515" s="130">
        <f t="shared" si="69"/>
        <v>253.22328232626845</v>
      </c>
      <c r="J515" s="130">
        <f t="shared" si="69"/>
        <v>305.09211425314851</v>
      </c>
      <c r="K515" s="130">
        <f>SUM(K499:K514)</f>
        <v>270.02096039725126</v>
      </c>
      <c r="M515" s="338" t="s">
        <v>272</v>
      </c>
      <c r="N515" s="338" t="s">
        <v>251</v>
      </c>
    </row>
    <row r="517" s="64" customFormat="1">
      <c r="B517" s="60"/>
      <c r="C517" s="72"/>
      <c r="D517" s="72"/>
      <c r="E517" s="72"/>
      <c r="F517" s="72"/>
      <c r="G517" s="72"/>
      <c r="H517" s="72"/>
      <c r="I517" s="72"/>
      <c r="J517" s="72"/>
      <c r="K517" s="72"/>
      <c r="L517" s="60"/>
      <c r="M517" s="340"/>
      <c r="N517" s="339"/>
      <c r="O517" s="339"/>
    </row>
    <row r="518">
      <c r="A518" s="324" t="s">
        <v>273</v>
      </c>
      <c r="B518" s="320" t="s">
        <v>274</v>
      </c>
    </row>
    <row r="519">
      <c r="B519" s="74" t="s">
        <v>275</v>
      </c>
    </row>
    <row r="521">
      <c r="B521" s="121"/>
      <c r="C521" s="307">
        <v>2010</v>
      </c>
      <c r="D521" s="307">
        <v>2015</v>
      </c>
      <c r="E521" s="307">
        <v>2020</v>
      </c>
      <c r="F521" s="307">
        <v>2025</v>
      </c>
      <c r="G521" s="307">
        <v>2030</v>
      </c>
      <c r="H521" s="307">
        <v>2035</v>
      </c>
      <c r="I521" s="307">
        <v>2040</v>
      </c>
      <c r="J521" s="307">
        <v>2045</v>
      </c>
      <c r="K521" s="307">
        <v>2050</v>
      </c>
    </row>
    <row r="522">
      <c r="B522" s="116" t="s">
        <v>276</v>
      </c>
      <c r="C522" s="177"/>
      <c r="D522" s="177"/>
      <c r="E522" s="177"/>
      <c r="F522" s="177"/>
      <c r="G522" s="177"/>
      <c r="H522" s="177"/>
      <c r="I522" s="177"/>
      <c r="J522" s="177"/>
      <c r="K522" s="177"/>
    </row>
    <row r="523" s="64" customFormat="1">
      <c r="B523" s="119" t="s">
        <v>277</v>
      </c>
      <c r="C523" s="137">
        <f>SUM(($M523=(C_A08a!$C$5:$C$997))*($O523=(C_A08a!$D$5:D$997))*(C_A08a!E$5:E$997))+SUM(($M523=(C_A08a!$C$5:$C$997))*($N523=(C_A08a!$D$5:D$997))*(C_A08a!E$5:E$997))</f>
        <v>0</v>
      </c>
      <c r="D523" s="137">
        <f ref="D523:D523" t="array">SUM(($M523=(C_A08a!$C$5:$C$997))*($O523=(C_A08a!$D$5:E$997))*(C_A08a!F$5:F$997))+SUM(($M523=(C_A08a!$C$5:$C$997))*($N523=(C_A08a!$D$5:E$997))*(C_A08a!F$5:F$997))</f>
        <v>47.808853726112005</v>
      </c>
      <c r="E523" s="137">
        <f ref="E523:E523" t="array">SUM(($M523=(C_A08a!$C$5:$C$997))*($O523=(C_A08a!$D$5:F$997))*(C_A08a!G$5:G$997))+SUM(($M523=(C_A08a!$C$5:$C$997))*($N523=(C_A08a!$D$5:F$997))*(C_A08a!G$5:G$997))</f>
        <v>14.426354326888</v>
      </c>
      <c r="F523" s="137">
        <f ref="F523:F523" t="array">SUM(($M523=(C_A08a!$C$5:$C$997))*($O523=(C_A08a!$D$5:G$997))*(C_A08a!H$5:H$997))+SUM(($M523=(C_A08a!$C$5:$C$997))*($N523=(C_A08a!$D$5:G$997))*(C_A08a!H$5:H$997))</f>
        <v>14.242151552242</v>
      </c>
      <c r="G523" s="137">
        <f ref="G523:G523" t="array">SUM(($M523=(C_A08a!$C$5:$C$997))*($O523=(C_A08a!$D$5:H$997))*(C_A08a!I$5:I$997))+SUM(($M523=(C_A08a!$C$5:$C$997))*($N523=(C_A08a!$D$5:H$997))*(C_A08a!I$5:I$997))</f>
        <v>76.405472541129</v>
      </c>
      <c r="H523" s="137">
        <f ref="H523:H523" t="array">SUM(($M523=(C_A08a!$C$5:$C$997))*($O523=(C_A08a!$D$5:I$997))*(C_A08a!J$5:J$997))+SUM(($M523=(C_A08a!$C$5:$C$997))*($N523=(C_A08a!$D$5:I$997))*(C_A08a!J$5:J$997))</f>
        <v>85.458525255029</v>
      </c>
      <c r="I523" s="137">
        <f ref="I523:I523" t="array">SUM(($M523=(C_A08a!$C$5:$C$997))*($O523=(C_A08a!$D$5:J$997))*(C_A08a!K$5:K$997))+SUM(($M523=(C_A08a!$C$5:$C$997))*($N523=(C_A08a!$D$5:J$997))*(C_A08a!K$5:K$997))</f>
        <v>147.43574014620998</v>
      </c>
      <c r="J523" s="137">
        <f ref="J523:J523" t="array">SUM(($M523=(C_A08a!$C$5:$C$997))*($O523=(C_A08a!$D$5:K$997))*(C_A08a!L$5:L$997))+SUM(($M523=(C_A08a!$C$5:$C$997))*($N523=(C_A08a!$D$5:K$997))*(C_A08a!L$5:L$997))</f>
        <v>233.988005660225</v>
      </c>
      <c r="K523" s="192">
        <f ref="K523:K523" t="array">SUM(($M523=(C_A08a!$C$5:$C$997))*($O523=(C_A08a!$D$5:L$997))*(C_A08a!M$5:M$997))+SUM(($M523=(C_A08a!$C$5:$C$997))*($N523=(C_A08a!$D$5:L$997))*(C_A08a!M$5:M$997))</f>
        <v>262.274018132269</v>
      </c>
      <c r="M523" s="339" t="s">
        <v>278</v>
      </c>
      <c r="N523" s="339" t="s">
        <v>279</v>
      </c>
      <c r="O523" s="339" t="s">
        <v>280</v>
      </c>
    </row>
    <row r="524">
      <c r="B524" s="120" t="s">
        <v>281</v>
      </c>
      <c r="C524" s="136">
        <f ref="C524:C524" t="array">SUM(($M524=(C_A08a!$C$5:$C$997))*($O524=(C_A08a!$D$5:D$997))*(C_A08a!E$5:E$997))+SUM(($M524=(C_A08a!$C$5:$C$997))*($N524=(C_A08a!$D$5:D$997))*(C_A08a!E$5:E$997))</f>
        <v>0.010361181478000001</v>
      </c>
      <c r="D524" s="136">
        <f ref="D524:D524" t="array">SUM(($M524=(C_A08a!$C$5:$C$997))*($O524=(C_A08a!$D$5:E$997))*(C_A08a!F$5:F$997))+SUM(($M524=(C_A08a!$C$5:$C$997))*($N524=(C_A08a!$D$5:E$997))*(C_A08a!F$5:F$997))</f>
        <v>0.005180590738</v>
      </c>
      <c r="E524" s="136">
        <f ref="E524:E524" t="array">SUM(($M524=(C_A08a!$C$5:$C$997))*($O524=(C_A08a!$D$5:F$997))*(C_A08a!G$5:G$997))+SUM(($M524=(C_A08a!$C$5:$C$997))*($N524=(C_A08a!$D$5:F$997))*(C_A08a!G$5:G$997))</f>
        <v>0</v>
      </c>
      <c r="F524" s="136">
        <f ref="F524:F524" t="array">SUM(($M524=(C_A08a!$C$5:$C$997))*($O524=(C_A08a!$D$5:G$997))*(C_A08a!H$5:H$997))+SUM(($M524=(C_A08a!$C$5:$C$997))*($N524=(C_A08a!$D$5:G$997))*(C_A08a!H$5:H$997))</f>
        <v>0</v>
      </c>
      <c r="G524" s="136">
        <f ref="G524:G524" t="array">SUM(($M524=(C_A08a!$C$5:$C$997))*($O524=(C_A08a!$D$5:H$997))*(C_A08a!I$5:I$997))+SUM(($M524=(C_A08a!$C$5:$C$997))*($N524=(C_A08a!$D$5:H$997))*(C_A08a!I$5:I$997))</f>
        <v>0</v>
      </c>
      <c r="H524" s="136">
        <f ref="H524:H524" t="array">SUM(($M524=(C_A08a!$C$5:$C$997))*($O524=(C_A08a!$D$5:I$997))*(C_A08a!J$5:J$997))+SUM(($M524=(C_A08a!$C$5:$C$997))*($N524=(C_A08a!$D$5:I$997))*(C_A08a!J$5:J$997))</f>
        <v>0</v>
      </c>
      <c r="I524" s="136">
        <f ref="I524:I524" t="array">SUM(($M524=(C_A08a!$C$5:$C$997))*($O524=(C_A08a!$D$5:J$997))*(C_A08a!K$5:K$997))+SUM(($M524=(C_A08a!$C$5:$C$997))*($N524=(C_A08a!$D$5:J$997))*(C_A08a!K$5:K$997))</f>
        <v>0</v>
      </c>
      <c r="J524" s="136">
        <f ref="J524:J524" t="array">SUM(($M524=(C_A08a!$C$5:$C$997))*($O524=(C_A08a!$D$5:K$997))*(C_A08a!L$5:L$997))+SUM(($M524=(C_A08a!$C$5:$C$997))*($N524=(C_A08a!$D$5:K$997))*(C_A08a!L$5:L$997))</f>
        <v>0</v>
      </c>
      <c r="K524" s="136">
        <f ref="K524:K524" t="array">SUM(($M524=(C_A08a!$C$5:$C$997))*($O524=(C_A08a!$D$5:L$997))*(C_A08a!M$5:M$997))+SUM(($M524=(C_A08a!$C$5:$C$997))*($N524=(C_A08a!$D$5:L$997))*(C_A08a!M$5:M$997))</f>
        <v>0</v>
      </c>
      <c r="M524" s="338" t="s">
        <v>282</v>
      </c>
      <c r="N524" s="338" t="s">
        <v>279</v>
      </c>
      <c r="O524" s="338" t="s">
        <v>280</v>
      </c>
    </row>
    <row r="525" s="64" customFormat="1">
      <c r="B525" s="119" t="s">
        <v>283</v>
      </c>
      <c r="C525" s="137">
        <f ref="C525:C525" t="array">SUM(($M525=(C_A08a!$C$5:$C$997))*($O525=(C_A08a!$D$5:D$997))*(C_A08a!E$5:E$997))+SUM(($M525=(C_A08a!$C$5:$C$997))*($N525=(C_A08a!$D$5:D$997))*(C_A08a!E$5:E$997))</f>
        <v>0</v>
      </c>
      <c r="D525" s="137">
        <f ref="D525:D525" t="array">SUM(($M525=(C_A08a!$C$5:$C$997))*($O525=(C_A08a!$D$5:E$997))*(C_A08a!F$5:F$997))+SUM(($M525=(C_A08a!$C$5:$C$997))*($N525=(C_A08a!$D$5:E$997))*(C_A08a!F$5:F$997))</f>
        <v>0</v>
      </c>
      <c r="E525" s="137">
        <f ref="E525:E525" t="array">SUM(($M525=(C_A08a!$C$5:$C$997))*($O525=(C_A08a!$D$5:F$997))*(C_A08a!G$5:G$997))+SUM(($M525=(C_A08a!$C$5:$C$997))*($N525=(C_A08a!$D$5:F$997))*(C_A08a!G$5:G$997))</f>
        <v>0</v>
      </c>
      <c r="F525" s="137">
        <f ref="F525:F525" t="array">SUM(($M525=(C_A08a!$C$5:$C$997))*($O525=(C_A08a!$D$5:G$997))*(C_A08a!H$5:H$997))+SUM(($M525=(C_A08a!$C$5:$C$997))*($N525=(C_A08a!$D$5:G$997))*(C_A08a!H$5:H$997))</f>
        <v>0</v>
      </c>
      <c r="G525" s="137">
        <f ref="G525:G525" t="array">SUM(($M525=(C_A08a!$C$5:$C$997))*($O525=(C_A08a!$D$5:H$997))*(C_A08a!I$5:I$997))+SUM(($M525=(C_A08a!$C$5:$C$997))*($N525=(C_A08a!$D$5:H$997))*(C_A08a!I$5:I$997))</f>
        <v>0</v>
      </c>
      <c r="H525" s="137">
        <f ref="H525:H525" t="array">SUM(($M525=(C_A08a!$C$5:$C$997))*($O525=(C_A08a!$D$5:I$997))*(C_A08a!J$5:J$997))+SUM(($M525=(C_A08a!$C$5:$C$997))*($N525=(C_A08a!$D$5:I$997))*(C_A08a!J$5:J$997))</f>
        <v>0</v>
      </c>
      <c r="I525" s="137">
        <f ref="I525:I525" t="array">SUM(($M525=(C_A08a!$C$5:$C$997))*($O525=(C_A08a!$D$5:J$997))*(C_A08a!K$5:K$997))+SUM(($M525=(C_A08a!$C$5:$C$997))*($N525=(C_A08a!$D$5:J$997))*(C_A08a!K$5:K$997))</f>
        <v>0</v>
      </c>
      <c r="J525" s="137">
        <f ref="J525:J525" t="array">SUM(($M525=(C_A08a!$C$5:$C$997))*($O525=(C_A08a!$D$5:K$997))*(C_A08a!L$5:L$997))+SUM(($M525=(C_A08a!$C$5:$C$997))*($N525=(C_A08a!$D$5:K$997))*(C_A08a!L$5:L$997))</f>
        <v>0</v>
      </c>
      <c r="K525" s="192">
        <f ref="K525:K525" t="array">SUM(($M525=(C_A08a!$C$5:$C$997))*($O525=(C_A08a!$D$5:L$997))*(C_A08a!M$5:M$997))+SUM(($M525=(C_A08a!$C$5:$C$997))*($N525=(C_A08a!$D$5:L$997))*(C_A08a!M$5:M$997))</f>
        <v>0</v>
      </c>
      <c r="M525" s="339" t="s">
        <v>284</v>
      </c>
      <c r="N525" s="339" t="s">
        <v>279</v>
      </c>
      <c r="O525" s="339" t="s">
        <v>280</v>
      </c>
    </row>
    <row r="526">
      <c r="B526" s="120" t="s">
        <v>285</v>
      </c>
      <c r="C526" s="136">
        <f ref="C526:C526" t="array">SUM(($M526=(C_A08a!$C$5:$C$997))*($O526=(C_A08a!$D$5:D$997))*(C_A08a!E$5:E$997))+SUM(($M526=(C_A08a!$C$5:$C$997))*($N526=(C_A08a!$D$5:D$997))*(C_A08a!E$5:E$997))</f>
        <v>0</v>
      </c>
      <c r="D526" s="136">
        <f ref="D526:D526" t="array">SUM(($M526=(C_A08a!$C$5:$C$997))*($O526=(C_A08a!$D$5:E$997))*(C_A08a!F$5:F$997))+SUM(($M526=(C_A08a!$C$5:$C$997))*($N526=(C_A08a!$D$5:E$997))*(C_A08a!F$5:F$997))</f>
        <v>8.172009970267</v>
      </c>
      <c r="E526" s="136">
        <f ref="E526:E526" t="array">SUM(($M526=(C_A08a!$C$5:$C$997))*($O526=(C_A08a!$D$5:F$997))*(C_A08a!G$5:G$997))+SUM(($M526=(C_A08a!$C$5:$C$997))*($N526=(C_A08a!$D$5:F$997))*(C_A08a!G$5:G$997))</f>
        <v>37.108849838923</v>
      </c>
      <c r="F526" s="136">
        <f ref="F526:F526" t="array">SUM(($M526=(C_A08a!$C$5:$C$997))*($O526=(C_A08a!$D$5:G$997))*(C_A08a!H$5:H$997))+SUM(($M526=(C_A08a!$C$5:$C$997))*($N526=(C_A08a!$D$5:G$997))*(C_A08a!H$5:H$997))</f>
        <v>106.545604211621</v>
      </c>
      <c r="G526" s="136">
        <f ref="G526:G526" t="array">SUM(($M526=(C_A08a!$C$5:$C$997))*($O526=(C_A08a!$D$5:H$997))*(C_A08a!I$5:I$997))+SUM(($M526=(C_A08a!$C$5:$C$997))*($N526=(C_A08a!$D$5:H$997))*(C_A08a!I$5:I$997))</f>
        <v>504.458571808667</v>
      </c>
      <c r="H526" s="136">
        <f ref="H526:H526" t="array">SUM(($M526=(C_A08a!$C$5:$C$997))*($O526=(C_A08a!$D$5:I$997))*(C_A08a!J$5:J$997))+SUM(($M526=(C_A08a!$C$5:$C$997))*($N526=(C_A08a!$D$5:I$997))*(C_A08a!J$5:J$997))</f>
        <v>786.286589358459</v>
      </c>
      <c r="I526" s="136">
        <f ref="I526:I526" t="array">SUM(($M526=(C_A08a!$C$5:$C$997))*($O526=(C_A08a!$D$5:J$997))*(C_A08a!K$5:K$997))+SUM(($M526=(C_A08a!$C$5:$C$997))*($N526=(C_A08a!$D$5:J$997))*(C_A08a!K$5:K$997))</f>
        <v>717.85036060517893</v>
      </c>
      <c r="J526" s="136">
        <f ref="J526:J526" t="array">SUM(($M526=(C_A08a!$C$5:$C$997))*($O526=(C_A08a!$D$5:K$997))*(C_A08a!L$5:L$997))+SUM(($M526=(C_A08a!$C$5:$C$997))*($N526=(C_A08a!$D$5:K$997))*(C_A08a!L$5:L$997))</f>
        <v>552.33528700508</v>
      </c>
      <c r="K526" s="136">
        <f ref="K526:K526" t="array">SUM(($M526=(C_A08a!$C$5:$C$997))*($O526=(C_A08a!$D$5:L$997))*(C_A08a!M$5:M$997))+SUM(($M526=(C_A08a!$C$5:$C$997))*($N526=(C_A08a!$D$5:L$997))*(C_A08a!M$5:M$997))</f>
        <v>470.829132695287</v>
      </c>
      <c r="M526" s="338" t="s">
        <v>286</v>
      </c>
      <c r="N526" s="338" t="s">
        <v>279</v>
      </c>
      <c r="O526" s="338" t="s">
        <v>280</v>
      </c>
    </row>
    <row r="527" s="64" customFormat="1">
      <c r="B527" s="119" t="s">
        <v>287</v>
      </c>
      <c r="C527" s="137">
        <f ref="C527:C527" t="array">SUM(($M527=(C_A08a!$C$5:$C$997))*($O527=(C_A08a!$D$5:D$997))*(C_A08a!E$5:E$997))+SUM(($M527=(C_A08a!$C$5:$C$997))*($N527=(C_A08a!$D$5:D$997))*(C_A08a!E$5:E$997))</f>
        <v>45.107385695816</v>
      </c>
      <c r="D527" s="137">
        <f ref="D527:D527" t="array">SUM(($M527=(C_A08a!$C$5:$C$997))*($O527=(C_A08a!$D$5:E$997))*(C_A08a!F$5:F$997))+SUM(($M527=(C_A08a!$C$5:$C$997))*($N527=(C_A08a!$D$5:E$997))*(C_A08a!F$5:F$997))</f>
        <v>22.553692847909</v>
      </c>
      <c r="E527" s="137">
        <f ref="E527:E527" t="array">SUM(($M527=(C_A08a!$C$5:$C$997))*($O527=(C_A08a!$D$5:F$997))*(C_A08a!G$5:G$997))+SUM(($M527=(C_A08a!$C$5:$C$997))*($N527=(C_A08a!$D$5:F$997))*(C_A08a!G$5:G$997))</f>
        <v>0</v>
      </c>
      <c r="F527" s="137">
        <f ref="F527:F527" t="array">SUM(($M527=(C_A08a!$C$5:$C$997))*($O527=(C_A08a!$D$5:G$997))*(C_A08a!H$5:H$997))+SUM(($M527=(C_A08a!$C$5:$C$997))*($N527=(C_A08a!$D$5:G$997))*(C_A08a!H$5:H$997))</f>
        <v>0</v>
      </c>
      <c r="G527" s="137">
        <f ref="G527:G527" t="array">SUM(($M527=(C_A08a!$C$5:$C$997))*($O527=(C_A08a!$D$5:H$997))*(C_A08a!I$5:I$997))+SUM(($M527=(C_A08a!$C$5:$C$997))*($N527=(C_A08a!$D$5:H$997))*(C_A08a!I$5:I$997))</f>
        <v>0</v>
      </c>
      <c r="H527" s="137">
        <f ref="H527:H527" t="array">SUM(($M527=(C_A08a!$C$5:$C$997))*($O527=(C_A08a!$D$5:I$997))*(C_A08a!J$5:J$997))+SUM(($M527=(C_A08a!$C$5:$C$997))*($N527=(C_A08a!$D$5:I$997))*(C_A08a!J$5:J$997))</f>
        <v>0</v>
      </c>
      <c r="I527" s="137">
        <f ref="I527:I527" t="array">SUM(($M527=(C_A08a!$C$5:$C$997))*($O527=(C_A08a!$D$5:J$997))*(C_A08a!K$5:K$997))+SUM(($M527=(C_A08a!$C$5:$C$997))*($N527=(C_A08a!$D$5:J$997))*(C_A08a!K$5:K$997))</f>
        <v>0</v>
      </c>
      <c r="J527" s="137">
        <f ref="J527:J527" t="array">SUM(($M527=(C_A08a!$C$5:$C$997))*($O527=(C_A08a!$D$5:K$997))*(C_A08a!L$5:L$997))+SUM(($M527=(C_A08a!$C$5:$C$997))*($N527=(C_A08a!$D$5:K$997))*(C_A08a!L$5:L$997))</f>
        <v>0</v>
      </c>
      <c r="K527" s="192">
        <f ref="K527:K527" t="array">SUM(($M527=(C_A08a!$C$5:$C$997))*($O527=(C_A08a!$D$5:L$997))*(C_A08a!M$5:M$997))+SUM(($M527=(C_A08a!$C$5:$C$997))*($N527=(C_A08a!$D$5:L$997))*(C_A08a!M$5:M$997))</f>
        <v>0</v>
      </c>
      <c r="M527" s="339" t="s">
        <v>288</v>
      </c>
      <c r="N527" s="339" t="s">
        <v>279</v>
      </c>
      <c r="O527" s="339" t="s">
        <v>280</v>
      </c>
    </row>
    <row r="528">
      <c r="B528" s="120" t="s">
        <v>289</v>
      </c>
      <c r="C528" s="136">
        <f ref="C528:C528" t="array">SUM(($M528=(C_A08a!$C$5:$C$997))*($O528=(C_A08a!$D$5:D$997))*(C_A08a!E$5:E$997))+SUM(($M528=(C_A08a!$C$5:$C$997))*($N528=(C_A08a!$D$5:D$997))*(C_A08a!E$5:E$997))</f>
        <v>12.491761650716999</v>
      </c>
      <c r="D528" s="136">
        <f ref="D528:D528" t="array">SUM(($M528=(C_A08a!$C$5:$C$997))*($O528=(C_A08a!$D$5:E$997))*(C_A08a!F$5:F$997))+SUM(($M528=(C_A08a!$C$5:$C$997))*($N528=(C_A08a!$D$5:E$997))*(C_A08a!F$5:F$997))</f>
        <v>6.2458808253579994</v>
      </c>
      <c r="E528" s="136">
        <f ref="E528:E528" t="array">SUM(($M528=(C_A08a!$C$5:$C$997))*($O528=(C_A08a!$D$5:F$997))*(C_A08a!G$5:G$997))+SUM(($M528=(C_A08a!$C$5:$C$997))*($N528=(C_A08a!$D$5:F$997))*(C_A08a!G$5:G$997))</f>
        <v>0</v>
      </c>
      <c r="F528" s="136">
        <f ref="F528:F528" t="array">SUM(($M528=(C_A08a!$C$5:$C$997))*($O528=(C_A08a!$D$5:G$997))*(C_A08a!H$5:H$997))+SUM(($M528=(C_A08a!$C$5:$C$997))*($N528=(C_A08a!$D$5:G$997))*(C_A08a!H$5:H$997))</f>
        <v>0</v>
      </c>
      <c r="G528" s="136">
        <f ref="G528:G528" t="array">SUM(($M528=(C_A08a!$C$5:$C$997))*($O528=(C_A08a!$D$5:H$997))*(C_A08a!I$5:I$997))+SUM(($M528=(C_A08a!$C$5:$C$997))*($N528=(C_A08a!$D$5:H$997))*(C_A08a!I$5:I$997))</f>
        <v>0</v>
      </c>
      <c r="H528" s="136">
        <f ref="H528:H528" t="array">SUM(($M528=(C_A08a!$C$5:$C$997))*($O528=(C_A08a!$D$5:I$997))*(C_A08a!J$5:J$997))+SUM(($M528=(C_A08a!$C$5:$C$997))*($N528=(C_A08a!$D$5:I$997))*(C_A08a!J$5:J$997))</f>
        <v>0</v>
      </c>
      <c r="I528" s="136">
        <f ref="I528:I528" t="array">SUM(($M528=(C_A08a!$C$5:$C$997))*($O528=(C_A08a!$D$5:J$997))*(C_A08a!K$5:K$997))+SUM(($M528=(C_A08a!$C$5:$C$997))*($N528=(C_A08a!$D$5:J$997))*(C_A08a!K$5:K$997))</f>
        <v>0</v>
      </c>
      <c r="J528" s="136">
        <f ref="J528:J528" t="array">SUM(($M528=(C_A08a!$C$5:$C$997))*($O528=(C_A08a!$D$5:K$997))*(C_A08a!L$5:L$997))+SUM(($M528=(C_A08a!$C$5:$C$997))*($N528=(C_A08a!$D$5:K$997))*(C_A08a!L$5:L$997))</f>
        <v>0</v>
      </c>
      <c r="K528" s="136">
        <f ref="K528:K528" t="array">SUM(($M528=(C_A08a!$C$5:$C$997))*($O528=(C_A08a!$D$5:L$997))*(C_A08a!M$5:M$997))+SUM(($M528=(C_A08a!$C$5:$C$997))*($N528=(C_A08a!$D$5:L$997))*(C_A08a!M$5:M$997))</f>
        <v>0</v>
      </c>
      <c r="M528" s="338" t="s">
        <v>290</v>
      </c>
      <c r="N528" s="338" t="s">
        <v>279</v>
      </c>
      <c r="O528" s="338" t="s">
        <v>280</v>
      </c>
    </row>
    <row r="529" s="64" customFormat="1">
      <c r="B529" s="210" t="s">
        <v>291</v>
      </c>
      <c r="C529" s="137">
        <f ref="C529:C529" t="array">SUM(($M529=(C_A08a!$C$5:$C$997))*($O529=(C_A08a!$D$5:D$997))*(C_A08a!E$5:E$997))+SUM(($M529=(C_A08a!$C$5:$C$997))*($N529=(C_A08a!$D$5:D$997))*(C_A08a!E$5:E$997))</f>
        <v>1758.3894896616371</v>
      </c>
      <c r="D529" s="137">
        <f ref="D529:D529" t="array">SUM(($M529=(C_A08a!$C$5:$C$997))*($O529=(C_A08a!$D$5:E$997))*(C_A08a!F$5:F$997))+SUM(($M529=(C_A08a!$C$5:$C$997))*($N529=(C_A08a!$D$5:E$997))*(C_A08a!F$5:F$997))</f>
        <v>1884.574273625338</v>
      </c>
      <c r="E529" s="137">
        <f ref="E529:E529" t="array">SUM(($M529=(C_A08a!$C$5:$C$997))*($O529=(C_A08a!$D$5:F$997))*(C_A08a!G$5:G$997))+SUM(($M529=(C_A08a!$C$5:$C$997))*($N529=(C_A08a!$D$5:F$997))*(C_A08a!G$5:G$997))</f>
        <v>2088.4292193276642</v>
      </c>
      <c r="F529" s="137">
        <f ref="F529:F529" t="array">SUM(($M529=(C_A08a!$C$5:$C$997))*($O529=(C_A08a!$D$5:G$997))*(C_A08a!H$5:H$997))+SUM(($M529=(C_A08a!$C$5:$C$997))*($N529=(C_A08a!$D$5:G$997))*(C_A08a!H$5:H$997))</f>
        <v>2191.6431540048311</v>
      </c>
      <c r="G529" s="137">
        <f ref="G529:G529" t="array">SUM(($M529=(C_A08a!$C$5:$C$997))*($O529=(C_A08a!$D$5:H$997))*(C_A08a!I$5:I$997))+SUM(($M529=(C_A08a!$C$5:$C$997))*($N529=(C_A08a!$D$5:H$997))*(C_A08a!I$5:I$997))</f>
        <v>1917.888256621387</v>
      </c>
      <c r="H529" s="137">
        <f ref="H529:H529" t="array">SUM(($M529=(C_A08a!$C$5:$C$997))*($O529=(C_A08a!$D$5:I$997))*(C_A08a!J$5:J$997))+SUM(($M529=(C_A08a!$C$5:$C$997))*($N529=(C_A08a!$D$5:I$997))*(C_A08a!J$5:J$997))</f>
        <v>1793.1119273876102</v>
      </c>
      <c r="I529" s="137">
        <f ref="I529:I529" t="array">SUM(($M529=(C_A08a!$C$5:$C$997))*($O529=(C_A08a!$D$5:J$997))*(C_A08a!K$5:K$997))+SUM(($M529=(C_A08a!$C$5:$C$997))*($N529=(C_A08a!$D$5:J$997))*(C_A08a!K$5:K$997))</f>
        <v>1906.1717415172579</v>
      </c>
      <c r="J529" s="137">
        <f ref="J529:J529" t="array">SUM(($M529=(C_A08a!$C$5:$C$997))*($O529=(C_A08a!$D$5:K$997))*(C_A08a!L$5:L$997))+SUM(($M529=(C_A08a!$C$5:$C$997))*($N529=(C_A08a!$D$5:K$997))*(C_A08a!L$5:L$997))</f>
        <v>1717.4119069948561</v>
      </c>
      <c r="K529" s="192">
        <f ref="K529:K529" t="array">SUM(($M529=(C_A08a!$C$5:$C$997))*($O529=(C_A08a!$D$5:L$997))*(C_A08a!M$5:M$997))+SUM(($M529=(C_A08a!$C$5:$C$997))*($N529=(C_A08a!$D$5:L$997))*(C_A08a!M$5:M$997))</f>
        <v>1343.6536145187551</v>
      </c>
      <c r="M529" s="339" t="s">
        <v>292</v>
      </c>
      <c r="N529" s="339" t="s">
        <v>279</v>
      </c>
      <c r="O529" s="339" t="s">
        <v>280</v>
      </c>
    </row>
    <row r="530" ht="16">
      <c r="B530" s="185" t="s">
        <v>293</v>
      </c>
      <c r="C530" s="178">
        <f ref="C530:C530" t="array">SUM(($M530=(C_A08a!$C$5:$C$997))*($O530=(C_A08a!$D$5:D$997))*(C_A08a!E$5:E$997))+SUM(($M530=(C_A08a!$C$5:$C$997))*($N530=(C_A08a!$D$5:D$997))*(C_A08a!E$5:E$997))</f>
        <v>0</v>
      </c>
      <c r="D530" s="178">
        <f ref="D530:D530" t="array">SUM(($M530=(C_A08a!$C$5:$C$997))*($O530=(C_A08a!$D$5:E$997))*(C_A08a!F$5:F$997))+SUM(($M530=(C_A08a!$C$5:$C$997))*($N530=(C_A08a!$D$5:E$997))*(C_A08a!F$5:F$997))</f>
        <v>0</v>
      </c>
      <c r="E530" s="178">
        <f ref="E530:E530" t="array">SUM(($M530=(C_A08a!$C$5:$C$997))*($O530=(C_A08a!$D$5:F$997))*(C_A08a!G$5:G$997))+SUM(($M530=(C_A08a!$C$5:$C$997))*($N530=(C_A08a!$D$5:F$997))*(C_A08a!G$5:G$997))</f>
        <v>0</v>
      </c>
      <c r="F530" s="178">
        <f ref="F530:F530" t="array">SUM(($M530=(C_A08a!$C$5:$C$997))*($O530=(C_A08a!$D$5:G$997))*(C_A08a!H$5:H$997))+SUM(($M530=(C_A08a!$C$5:$C$997))*($N530=(C_A08a!$D$5:G$997))*(C_A08a!H$5:H$997))</f>
        <v>0</v>
      </c>
      <c r="G530" s="178">
        <f ref="G530:G530" t="array">SUM(($M530=(C_A08a!$C$5:$C$997))*($O530=(C_A08a!$D$5:H$997))*(C_A08a!I$5:I$997))+SUM(($M530=(C_A08a!$C$5:$C$997))*($N530=(C_A08a!$D$5:H$997))*(C_A08a!I$5:I$997))</f>
        <v>4.646509179644</v>
      </c>
      <c r="H530" s="178">
        <f ref="H530:H530" t="array">SUM(($M530=(C_A08a!$C$5:$C$997))*($O530=(C_A08a!$D$5:I$997))*(C_A08a!J$5:J$997))+SUM(($M530=(C_A08a!$C$5:$C$997))*($N530=(C_A08a!$D$5:I$997))*(C_A08a!J$5:J$997))</f>
        <v>4.646509179644</v>
      </c>
      <c r="I530" s="178">
        <f ref="I530:I530" t="array">SUM(($M530=(C_A08a!$C$5:$C$997))*($O530=(C_A08a!$D$5:J$997))*(C_A08a!K$5:K$997))+SUM(($M530=(C_A08a!$C$5:$C$997))*($N530=(C_A08a!$D$5:J$997))*(C_A08a!K$5:K$997))</f>
        <v>64.168873306744</v>
      </c>
      <c r="J530" s="178">
        <f ref="J530:J530" t="array">SUM(($M530=(C_A08a!$C$5:$C$997))*($O530=(C_A08a!$D$5:K$997))*(C_A08a!L$5:L$997))+SUM(($M530=(C_A08a!$C$5:$C$997))*($N530=(C_A08a!$D$5:K$997))*(C_A08a!L$5:L$997))</f>
        <v>489.88179156918096</v>
      </c>
      <c r="K530" s="178">
        <f ref="K530:K530" t="array">SUM(($M530=(C_A08a!$C$5:$C$997))*($O530=(C_A08a!$D$5:L$997))*(C_A08a!M$5:M$997))+SUM(($M530=(C_A08a!$C$5:$C$997))*($N530=(C_A08a!$D$5:L$997))*(C_A08a!M$5:M$997))</f>
        <v>1054.774300982951</v>
      </c>
      <c r="M530" s="338" t="s">
        <v>294</v>
      </c>
      <c r="N530" s="338" t="s">
        <v>279</v>
      </c>
      <c r="O530" s="338" t="s">
        <v>280</v>
      </c>
    </row>
    <row r="531" ht="17">
      <c r="B531" s="182" t="s">
        <v>55</v>
      </c>
      <c r="C531" s="183">
        <f>SUM(C523:C530)</f>
        <v>1815.9989981896481</v>
      </c>
      <c r="D531" s="183">
        <f ref="D531:J531" t="shared" si="70">SUM(D523:D530)</f>
        <v>1969.3598915857219</v>
      </c>
      <c r="E531" s="183">
        <f t="shared" si="70"/>
        <v>2139.9644234934754</v>
      </c>
      <c r="F531" s="183">
        <f t="shared" si="70"/>
        <v>2312.4309097686942</v>
      </c>
      <c r="G531" s="183">
        <f t="shared" si="70"/>
        <v>2503.3988101508271</v>
      </c>
      <c r="H531" s="183">
        <f t="shared" si="70"/>
        <v>2669.5035511807423</v>
      </c>
      <c r="I531" s="183">
        <f t="shared" si="70"/>
        <v>2835.6267155753908</v>
      </c>
      <c r="J531" s="183">
        <f t="shared" si="70"/>
        <v>2993.6169912293421</v>
      </c>
      <c r="K531" s="183">
        <f>SUM(K523:K530)</f>
        <v>3131.5310663292621</v>
      </c>
    </row>
    <row r="532" ht="16" s="64" customFormat="1">
      <c r="B532" s="151" t="s">
        <v>295</v>
      </c>
      <c r="C532" s="181"/>
      <c r="D532" s="181"/>
      <c r="E532" s="181"/>
      <c r="F532" s="181"/>
      <c r="G532" s="181"/>
      <c r="H532" s="181"/>
      <c r="I532" s="181"/>
      <c r="J532" s="181"/>
      <c r="K532" s="181"/>
      <c r="M532" s="339"/>
      <c r="N532" s="339"/>
      <c r="O532" s="339"/>
    </row>
    <row r="533">
      <c r="B533" s="119" t="s">
        <v>277</v>
      </c>
      <c r="C533" s="137">
        <f ref="C533:C533" t="array">SUM(($M533=(C_A08a!$C$5:$C$997))*($N533=(C_A08a!$D$5:D$997))*(C_A08a!E$5:E$997))</f>
        <v>0</v>
      </c>
      <c r="D533" s="137">
        <f ref="D533:D533" t="array">SUM(($M533=(C_A08a!$C$5:$C$997))*($N533=(C_A08a!$D$5:E$997))*(C_A08a!F$5:F$997))</f>
        <v>62.045071171956</v>
      </c>
      <c r="E533" s="137">
        <f ref="E533:E533" t="array">SUM(($M533=(C_A08a!$C$5:$C$997))*($N533=(C_A08a!$D$5:F$997))*(C_A08a!G$5:G$997))</f>
        <v>122.992178166903</v>
      </c>
      <c r="F533" s="137">
        <f ref="F533:F533" t="array">SUM(($M533=(C_A08a!$C$5:$C$997))*($N533=(C_A08a!$D$5:G$997))*(C_A08a!H$5:H$997))</f>
        <v>118.19879580461101</v>
      </c>
      <c r="G533" s="137">
        <f ref="G533:G533" t="array">SUM(($M533=(C_A08a!$C$5:$C$997))*($N533=(C_A08a!$D$5:H$997))*(C_A08a!I$5:I$997))</f>
        <v>131.505827308704</v>
      </c>
      <c r="H533" s="137">
        <f ref="H533:H533" t="array">SUM(($M533=(C_A08a!$C$5:$C$997))*($N533=(C_A08a!$D$5:I$997))*(C_A08a!J$5:J$997))</f>
        <v>119.978663016752</v>
      </c>
      <c r="I533" s="137">
        <f ref="I533:I533" t="array">SUM(($M533=(C_A08a!$C$5:$C$997))*($N533=(C_A08a!$D$5:J$997))*(C_A08a!K$5:K$997))</f>
        <v>119.89919563940698</v>
      </c>
      <c r="J533" s="137">
        <f ref="J533:J533" t="array">SUM(($M533=(C_A08a!$C$5:$C$997))*($N533=(C_A08a!$D$5:K$997))*(C_A08a!L$5:L$997))</f>
        <v>128.75761990295598</v>
      </c>
      <c r="K533" s="192">
        <f ref="K533:K533" t="array">SUM(($M533=(C_A08a!$C$5:$C$997))*($N533=(C_A08a!$D$5:L$997))*(C_A08a!M$5:M$997))</f>
        <v>137.987509626618</v>
      </c>
      <c r="M533" s="338" t="s">
        <v>278</v>
      </c>
      <c r="N533" s="338" t="s">
        <v>296</v>
      </c>
    </row>
    <row r="534" s="64" customFormat="1">
      <c r="B534" s="120" t="s">
        <v>281</v>
      </c>
      <c r="C534" s="179">
        <f ref="C534:C534" t="array">SUM(($M534=(C_A08a!$C$5:$C$997))*($N534=(C_A08a!$D$5:D$997))*(C_A08a!E$5:E$997))</f>
        <v>0</v>
      </c>
      <c r="D534" s="179">
        <f ref="D534:D534" t="array">SUM(($M534=(C_A08a!$C$5:$C$997))*($N534=(C_A08a!$D$5:E$997))*(C_A08a!F$5:F$997))</f>
        <v>0</v>
      </c>
      <c r="E534" s="179">
        <f ref="E534:E534" t="array">SUM(($M534=(C_A08a!$C$5:$C$997))*($N534=(C_A08a!$D$5:F$997))*(C_A08a!G$5:G$997))</f>
        <v>0</v>
      </c>
      <c r="F534" s="179">
        <f ref="F534:F534" t="array">SUM(($M534=(C_A08a!$C$5:$C$997))*($N534=(C_A08a!$D$5:G$997))*(C_A08a!H$5:H$997))</f>
        <v>0</v>
      </c>
      <c r="G534" s="179">
        <f ref="G534:G534" t="array">SUM(($M534=(C_A08a!$C$5:$C$997))*($N534=(C_A08a!$D$5:H$997))*(C_A08a!I$5:I$997))</f>
        <v>0</v>
      </c>
      <c r="H534" s="179">
        <f ref="H534:H534" t="array">SUM(($M534=(C_A08a!$C$5:$C$997))*($N534=(C_A08a!$D$5:I$997))*(C_A08a!J$5:J$997))</f>
        <v>0</v>
      </c>
      <c r="I534" s="179">
        <f ref="I534:I534" t="array">SUM(($M534=(C_A08a!$C$5:$C$997))*($N534=(C_A08a!$D$5:J$997))*(C_A08a!K$5:K$997))</f>
        <v>0</v>
      </c>
      <c r="J534" s="179">
        <f ref="J534:J534" t="array">SUM(($M534=(C_A08a!$C$5:$C$997))*($N534=(C_A08a!$D$5:K$997))*(C_A08a!L$5:L$997))</f>
        <v>0</v>
      </c>
      <c r="K534" s="264">
        <f ref="K534:K534" t="array">SUM(($M534=(C_A08a!$C$5:$C$997))*($N534=(C_A08a!$D$5:L$997))*(C_A08a!M$5:M$997))</f>
        <v>0</v>
      </c>
      <c r="M534" s="339" t="s">
        <v>282</v>
      </c>
      <c r="N534" s="339" t="s">
        <v>296</v>
      </c>
      <c r="O534" s="339"/>
    </row>
    <row r="535">
      <c r="B535" s="119" t="s">
        <v>283</v>
      </c>
      <c r="C535" s="137">
        <f ref="C535:C535" t="array">SUM(($M535=(C_A08a!$C$5:$C$997))*($N535=(C_A08a!$D$5:D$997))*(C_A08a!E$5:E$997))</f>
        <v>0</v>
      </c>
      <c r="D535" s="137">
        <f ref="D535:D535" t="array">SUM(($M535=(C_A08a!$C$5:$C$997))*($N535=(C_A08a!$D$5:E$997))*(C_A08a!F$5:F$997))</f>
        <v>0</v>
      </c>
      <c r="E535" s="137">
        <f ref="E535:E535" t="array">SUM(($M535=(C_A08a!$C$5:$C$997))*($N535=(C_A08a!$D$5:F$997))*(C_A08a!G$5:G$997))</f>
        <v>0</v>
      </c>
      <c r="F535" s="137">
        <f ref="F535:F535" t="array">SUM(($M535=(C_A08a!$C$5:$C$997))*($N535=(C_A08a!$D$5:G$997))*(C_A08a!H$5:H$997))</f>
        <v>0</v>
      </c>
      <c r="G535" s="137">
        <f ref="G535:G535" t="array">SUM(($M535=(C_A08a!$C$5:$C$997))*($N535=(C_A08a!$D$5:H$997))*(C_A08a!I$5:I$997))</f>
        <v>26.767439188359</v>
      </c>
      <c r="H535" s="137">
        <f ref="H535:H535" t="array">SUM(($M535=(C_A08a!$C$5:$C$997))*($N535=(C_A08a!$D$5:I$997))*(C_A08a!J$5:J$997))</f>
        <v>37.157872149161</v>
      </c>
      <c r="I535" s="137">
        <f ref="I535:I535" t="array">SUM(($M535=(C_A08a!$C$5:$C$997))*($N535=(C_A08a!$D$5:J$997))*(C_A08a!K$5:K$997))</f>
        <v>49.734979040740996</v>
      </c>
      <c r="J535" s="137">
        <f ref="J535:J535" t="array">SUM(($M535=(C_A08a!$C$5:$C$997))*($N535=(C_A08a!$D$5:K$997))*(C_A08a!L$5:L$997))</f>
        <v>60.071050440682</v>
      </c>
      <c r="K535" s="192">
        <f ref="K535:K535" t="array">SUM(($M535=(C_A08a!$C$5:$C$997))*($N535=(C_A08a!$D$5:L$997))*(C_A08a!M$5:M$997))</f>
        <v>58.722036276038004</v>
      </c>
      <c r="M535" s="338" t="s">
        <v>284</v>
      </c>
      <c r="N535" s="338" t="s">
        <v>296</v>
      </c>
    </row>
    <row r="536" s="64" customFormat="1">
      <c r="B536" s="120" t="s">
        <v>285</v>
      </c>
      <c r="C536" s="179">
        <f ref="C536:C536" t="array">SUM(($M536=(C_A08a!$C$5:$C$997))*($N536=(C_A08a!$D$5:D$997))*(C_A08a!E$5:E$997))</f>
        <v>0</v>
      </c>
      <c r="D536" s="179">
        <f ref="D536:D536" t="array">SUM(($M536=(C_A08a!$C$5:$C$997))*($N536=(C_A08a!$D$5:E$997))*(C_A08a!F$5:F$997))</f>
        <v>0</v>
      </c>
      <c r="E536" s="179">
        <f ref="E536:E536" t="array">SUM(($M536=(C_A08a!$C$5:$C$997))*($N536=(C_A08a!$D$5:F$997))*(C_A08a!G$5:G$997))</f>
        <v>0</v>
      </c>
      <c r="F536" s="179">
        <f ref="F536:F536" t="array">SUM(($M536=(C_A08a!$C$5:$C$997))*($N536=(C_A08a!$D$5:G$997))*(C_A08a!H$5:H$997))</f>
        <v>0</v>
      </c>
      <c r="G536" s="179">
        <f ref="G536:G536" t="array">SUM(($M536=(C_A08a!$C$5:$C$997))*($N536=(C_A08a!$D$5:H$997))*(C_A08a!I$5:I$997))</f>
        <v>0</v>
      </c>
      <c r="H536" s="179">
        <f ref="H536:H536" t="array">SUM(($M536=(C_A08a!$C$5:$C$997))*($N536=(C_A08a!$D$5:I$997))*(C_A08a!J$5:J$997))</f>
        <v>0</v>
      </c>
      <c r="I536" s="179">
        <f ref="I536:I536" t="array">SUM(($M536=(C_A08a!$C$5:$C$997))*($N536=(C_A08a!$D$5:J$997))*(C_A08a!K$5:K$997))</f>
        <v>0</v>
      </c>
      <c r="J536" s="179">
        <f ref="J536:J536" t="array">SUM(($M536=(C_A08a!$C$5:$C$997))*($N536=(C_A08a!$D$5:K$997))*(C_A08a!L$5:L$997))</f>
        <v>0</v>
      </c>
      <c r="K536" s="264">
        <f ref="K536:K536" t="array">SUM(($M536=(C_A08a!$C$5:$C$997))*($N536=(C_A08a!$D$5:L$997))*(C_A08a!M$5:M$997))</f>
        <v>0</v>
      </c>
      <c r="M536" s="339" t="s">
        <v>286</v>
      </c>
      <c r="N536" s="339" t="s">
        <v>296</v>
      </c>
      <c r="O536" s="339"/>
    </row>
    <row r="537">
      <c r="B537" s="119" t="s">
        <v>287</v>
      </c>
      <c r="C537" s="137">
        <f ref="C537:C537" t="array">SUM(($M537=(C_A08a!$C$5:$C$997))*($N537=(C_A08a!$D$5:D$997))*(C_A08a!E$5:E$997))</f>
        <v>0</v>
      </c>
      <c r="D537" s="137">
        <f ref="D537:D537" t="array">SUM(($M537=(C_A08a!$C$5:$C$997))*($N537=(C_A08a!$D$5:E$997))*(C_A08a!F$5:F$997))</f>
        <v>0</v>
      </c>
      <c r="E537" s="137">
        <f ref="E537:E537" t="array">SUM(($M537=(C_A08a!$C$5:$C$997))*($N537=(C_A08a!$D$5:F$997))*(C_A08a!G$5:G$997))</f>
        <v>0.360382882737</v>
      </c>
      <c r="F537" s="137">
        <f ref="F537:F537" t="array">SUM(($M537=(C_A08a!$C$5:$C$997))*($N537=(C_A08a!$D$5:G$997))*(C_A08a!H$5:H$997))</f>
        <v>0.360382882737</v>
      </c>
      <c r="G537" s="137">
        <f ref="G537:G537" t="array">SUM(($M537=(C_A08a!$C$5:$C$997))*($N537=(C_A08a!$D$5:H$997))*(C_A08a!I$5:I$997))</f>
        <v>0.360382882737</v>
      </c>
      <c r="H537" s="137">
        <f ref="H537:H537" t="array">SUM(($M537=(C_A08a!$C$5:$C$997))*($N537=(C_A08a!$D$5:I$997))*(C_A08a!J$5:J$997))</f>
        <v>0.120127627579</v>
      </c>
      <c r="I537" s="137">
        <f ref="I537:I537" t="array">SUM(($M537=(C_A08a!$C$5:$C$997))*($N537=(C_A08a!$D$5:J$997))*(C_A08a!K$5:K$997))</f>
        <v>0</v>
      </c>
      <c r="J537" s="137">
        <f ref="J537:J537" t="array">SUM(($M537=(C_A08a!$C$5:$C$997))*($N537=(C_A08a!$D$5:K$997))*(C_A08a!L$5:L$997))</f>
        <v>0</v>
      </c>
      <c r="K537" s="192">
        <f ref="K537:K537" t="array">SUM(($M537=(C_A08a!$C$5:$C$997))*($N537=(C_A08a!$D$5:L$997))*(C_A08a!M$5:M$997))</f>
        <v>0</v>
      </c>
      <c r="M537" s="338" t="s">
        <v>288</v>
      </c>
      <c r="N537" s="338" t="s">
        <v>296</v>
      </c>
    </row>
    <row r="538" s="64" customFormat="1">
      <c r="B538" s="120" t="s">
        <v>289</v>
      </c>
      <c r="C538" s="179">
        <f ref="C538:C538" t="array">SUM(($M538=(C_A08a!$C$5:$C$997))*($N538=(C_A08a!$D$5:D$997))*(C_A08a!E$5:E$997))</f>
        <v>0</v>
      </c>
      <c r="D538" s="179">
        <f ref="D538:D538" t="array">SUM(($M538=(C_A08a!$C$5:$C$997))*($N538=(C_A08a!$D$5:E$997))*(C_A08a!F$5:F$997))</f>
        <v>0</v>
      </c>
      <c r="E538" s="179">
        <f ref="E538:E538" t="array">SUM(($M538=(C_A08a!$C$5:$C$997))*($N538=(C_A08a!$D$5:F$997))*(C_A08a!G$5:G$997))</f>
        <v>0</v>
      </c>
      <c r="F538" s="179">
        <f ref="F538:F538" t="array">SUM(($M538=(C_A08a!$C$5:$C$997))*($N538=(C_A08a!$D$5:G$997))*(C_A08a!H$5:H$997))</f>
        <v>0</v>
      </c>
      <c r="G538" s="179">
        <f ref="G538:G538" t="array">SUM(($M538=(C_A08a!$C$5:$C$997))*($N538=(C_A08a!$D$5:H$997))*(C_A08a!I$5:I$997))</f>
        <v>0</v>
      </c>
      <c r="H538" s="179">
        <f ref="H538:H538" t="array">SUM(($M538=(C_A08a!$C$5:$C$997))*($N538=(C_A08a!$D$5:I$997))*(C_A08a!J$5:J$997))</f>
        <v>0</v>
      </c>
      <c r="I538" s="179">
        <f ref="I538:I538" t="array">SUM(($M538=(C_A08a!$C$5:$C$997))*($N538=(C_A08a!$D$5:J$997))*(C_A08a!K$5:K$997))</f>
        <v>0</v>
      </c>
      <c r="J538" s="179">
        <f ref="J538:J538" t="array">SUM(($M538=(C_A08a!$C$5:$C$997))*($N538=(C_A08a!$D$5:K$997))*(C_A08a!L$5:L$997))</f>
        <v>0</v>
      </c>
      <c r="K538" s="264">
        <f ref="K538:K538" t="array">SUM(($M538=(C_A08a!$C$5:$C$997))*($N538=(C_A08a!$D$5:L$997))*(C_A08a!M$5:M$997))</f>
        <v>0</v>
      </c>
      <c r="M538" s="339" t="s">
        <v>290</v>
      </c>
      <c r="N538" s="339" t="s">
        <v>296</v>
      </c>
      <c r="O538" s="339"/>
    </row>
    <row r="539">
      <c r="B539" s="210" t="s">
        <v>291</v>
      </c>
      <c r="C539" s="137">
        <f ref="C539:C539" t="array">SUM(($M539=(C_A08a!$C$5:$C$997))*($N539=(C_A08a!$D$5:D$997))*(C_A08a!E$5:E$997))</f>
        <v>326.57126690273606</v>
      </c>
      <c r="D539" s="137">
        <f ref="D539:D539" t="array">SUM(($M539=(C_A08a!$C$5:$C$997))*($N539=(C_A08a!$D$5:E$997))*(C_A08a!F$5:F$997))</f>
        <v>287.414891952093</v>
      </c>
      <c r="E539" s="137">
        <f ref="E539:E539" t="array">SUM(($M539=(C_A08a!$C$5:$C$997))*($N539=(C_A08a!$D$5:F$997))*(C_A08a!G$5:G$997))</f>
        <v>252.07468661190498</v>
      </c>
      <c r="F539" s="137">
        <f ref="F539:F539" t="array">SUM(($M539=(C_A08a!$C$5:$C$997))*($N539=(C_A08a!$D$5:G$997))*(C_A08a!H$5:H$997))</f>
        <v>282.466357567969</v>
      </c>
      <c r="G539" s="137">
        <f ref="G539:G539" t="array">SUM(($M539=(C_A08a!$C$5:$C$997))*($N539=(C_A08a!$D$5:H$997))*(C_A08a!I$5:I$997))</f>
        <v>269.360591473015</v>
      </c>
      <c r="H539" s="137">
        <f ref="H539:H539" t="array">SUM(($M539=(C_A08a!$C$5:$C$997))*($N539=(C_A08a!$D$5:I$997))*(C_A08a!J$5:J$997))</f>
        <v>297.259534303714</v>
      </c>
      <c r="I539" s="137">
        <f ref="I539:I539" t="array">SUM(($M539=(C_A08a!$C$5:$C$997))*($N539=(C_A08a!$D$5:J$997))*(C_A08a!K$5:K$997))</f>
        <v>312.984773345227</v>
      </c>
      <c r="J539" s="137">
        <f ref="J539:J539" t="array">SUM(($M539=(C_A08a!$C$5:$C$997))*($N539=(C_A08a!$D$5:K$997))*(C_A08a!L$5:L$997))</f>
        <v>322.70249449655404</v>
      </c>
      <c r="K539" s="192">
        <f ref="K539:K539" t="array">SUM(($M539=(C_A08a!$C$5:$C$997))*($N539=(C_A08a!$D$5:L$997))*(C_A08a!M$5:M$997))</f>
        <v>345.43071506549194</v>
      </c>
      <c r="M539" s="338" t="s">
        <v>292</v>
      </c>
      <c r="N539" s="338" t="s">
        <v>296</v>
      </c>
    </row>
    <row r="540" ht="16" s="64" customFormat="1">
      <c r="B540" s="185" t="s">
        <v>293</v>
      </c>
      <c r="C540" s="180">
        <f ref="C540:C540" t="array">SUM(($M540=(C_A08a!$C$5:$C$997))*($N540=(C_A08a!$D$5:D$997))*(C_A08a!E$5:E$997))</f>
        <v>0</v>
      </c>
      <c r="D540" s="180">
        <f ref="D540:D540" t="array">SUM(($M540=(C_A08a!$C$5:$C$997))*($N540=(C_A08a!$D$5:E$997))*(C_A08a!F$5:F$997))</f>
        <v>0</v>
      </c>
      <c r="E540" s="180">
        <f ref="E540:E540" t="array">SUM(($M540=(C_A08a!$C$5:$C$997))*($N540=(C_A08a!$D$5:F$997))*(C_A08a!G$5:G$997))</f>
        <v>0</v>
      </c>
      <c r="F540" s="180">
        <f ref="F540:F540" t="array">SUM(($M540=(C_A08a!$C$5:$C$997))*($N540=(C_A08a!$D$5:G$997))*(C_A08a!H$5:H$997))</f>
        <v>0</v>
      </c>
      <c r="G540" s="180">
        <f ref="G540:G540" t="array">SUM(($M540=(C_A08a!$C$5:$C$997))*($N540=(C_A08a!$D$5:H$997))*(C_A08a!I$5:I$997))</f>
        <v>0</v>
      </c>
      <c r="H540" s="180">
        <f ref="H540:H540" t="array">SUM(($M540=(C_A08a!$C$5:$C$997))*($N540=(C_A08a!$D$5:I$997))*(C_A08a!J$5:J$997))</f>
        <v>0</v>
      </c>
      <c r="I540" s="180">
        <f ref="I540:I540" t="array">SUM(($M540=(C_A08a!$C$5:$C$997))*($N540=(C_A08a!$D$5:J$997))*(C_A08a!K$5:K$997))</f>
        <v>0</v>
      </c>
      <c r="J540" s="180">
        <f ref="J540:J540" t="array">SUM(($M540=(C_A08a!$C$5:$C$997))*($N540=(C_A08a!$D$5:K$997))*(C_A08a!L$5:L$997))</f>
        <v>0</v>
      </c>
      <c r="K540" s="194">
        <f ref="K540:K540" t="array">SUM(($M540=(C_A08a!$C$5:$C$997))*($N540=(C_A08a!$D$5:L$997))*(C_A08a!M$5:M$997))</f>
        <v>0</v>
      </c>
      <c r="M540" s="339" t="s">
        <v>294</v>
      </c>
      <c r="N540" s="339" t="s">
        <v>296</v>
      </c>
      <c r="O540" s="339"/>
    </row>
    <row r="541" ht="17" s="64" customFormat="1">
      <c r="B541" s="182" t="s">
        <v>55</v>
      </c>
      <c r="C541" s="183">
        <f ref="C541:J541" t="shared" si="71">SUM(C533:C540)</f>
        <v>326.57126690273606</v>
      </c>
      <c r="D541" s="183">
        <f t="shared" si="71"/>
        <v>349.459963124049</v>
      </c>
      <c r="E541" s="183">
        <f t="shared" si="71"/>
        <v>375.427247661545</v>
      </c>
      <c r="F541" s="183">
        <f t="shared" si="71"/>
        <v>401.025536255317</v>
      </c>
      <c r="G541" s="183">
        <f t="shared" si="71"/>
        <v>427.994240852815</v>
      </c>
      <c r="H541" s="183">
        <f t="shared" si="71"/>
        <v>454.51619709720603</v>
      </c>
      <c r="I541" s="183">
        <f t="shared" si="71"/>
        <v>482.61894802537495</v>
      </c>
      <c r="J541" s="183">
        <f t="shared" si="71"/>
        <v>511.531164840192</v>
      </c>
      <c r="K541" s="183">
        <f>SUM(K533:K540)</f>
        <v>542.14026096814791</v>
      </c>
      <c r="M541" s="339"/>
      <c r="N541" s="339"/>
      <c r="O541" s="339"/>
    </row>
    <row r="542" ht="16">
      <c r="B542" s="151" t="s">
        <v>297</v>
      </c>
      <c r="C542" s="181"/>
      <c r="D542" s="181"/>
      <c r="E542" s="181"/>
      <c r="F542" s="181"/>
      <c r="G542" s="181"/>
      <c r="H542" s="181"/>
      <c r="I542" s="181"/>
      <c r="J542" s="181"/>
      <c r="K542" s="181"/>
    </row>
    <row r="543" s="64" customFormat="1">
      <c r="B543" s="119" t="s">
        <v>277</v>
      </c>
      <c r="C543" s="137">
        <f ref="C543:C543" t="array">SUM(($M543=(C_A08a!$C$5:$C$997))*($N543=(C_A08a!$D$5:D$997))*(C_A08a!E$5:E$997))</f>
        <v>10.278497856115</v>
      </c>
      <c r="D543" s="137">
        <f ref="D543:D543" t="array">SUM(($M543=(C_A08a!$C$5:$C$997))*($N543=(C_A08a!$D$5:E$997))*(C_A08a!F$5:F$997))</f>
        <v>10.278497856115</v>
      </c>
      <c r="E543" s="137">
        <f ref="E543:E543" t="array">SUM(($M543=(C_A08a!$C$5:$C$997))*($N543=(C_A08a!$D$5:F$997))*(C_A08a!G$5:G$997))</f>
        <v>0</v>
      </c>
      <c r="F543" s="137">
        <f ref="F543:F543" t="array">SUM(($M543=(C_A08a!$C$5:$C$997))*($N543=(C_A08a!$D$5:G$997))*(C_A08a!H$5:H$997))</f>
        <v>0</v>
      </c>
      <c r="G543" s="137">
        <f ref="G543:G543" t="array">SUM(($M543=(C_A08a!$C$5:$C$997))*($N543=(C_A08a!$D$5:H$997))*(C_A08a!I$5:I$997))</f>
        <v>0</v>
      </c>
      <c r="H543" s="137">
        <f ref="H543:H543" t="array">SUM(($M543=(C_A08a!$C$5:$C$997))*($N543=(C_A08a!$D$5:I$997))*(C_A08a!J$5:J$997))</f>
        <v>13.538023301757</v>
      </c>
      <c r="I543" s="137">
        <f ref="I543:I543" t="array">SUM(($M543=(C_A08a!$C$5:$C$997))*($N543=(C_A08a!$D$5:J$997))*(C_A08a!K$5:K$997))</f>
        <v>16.279543602272</v>
      </c>
      <c r="J543" s="137">
        <f ref="J543:J543" t="array">SUM(($M543=(C_A08a!$C$5:$C$997))*($N543=(C_A08a!$D$5:K$997))*(C_A08a!L$5:L$997))</f>
        <v>4.675523629337</v>
      </c>
      <c r="K543" s="192">
        <f ref="K543:K543" t="array">SUM(($M543=(C_A08a!$C$5:$C$997))*($N543=(C_A08a!$D$5:L$997))*(C_A08a!M$5:M$997))</f>
        <v>0</v>
      </c>
      <c r="M543" s="339" t="s">
        <v>278</v>
      </c>
      <c r="N543" s="339" t="s">
        <v>298</v>
      </c>
      <c r="O543" s="339"/>
    </row>
    <row r="544">
      <c r="B544" s="120" t="s">
        <v>281</v>
      </c>
      <c r="C544" s="136">
        <f ref="C544:C544" t="array">SUM(($M544=(C_A08a!$C$5:$C$997))*($N544=(C_A08a!$D$5:D$997))*(C_A08a!E$5:E$997))</f>
        <v>0</v>
      </c>
      <c r="D544" s="136">
        <f ref="D544:D544" t="array">SUM(($M544=(C_A08a!$C$5:$C$997))*($N544=(C_A08a!$D$5:E$997))*(C_A08a!F$5:F$997))</f>
        <v>0</v>
      </c>
      <c r="E544" s="136">
        <f ref="E544:E544" t="array">SUM(($M544=(C_A08a!$C$5:$C$997))*($N544=(C_A08a!$D$5:F$997))*(C_A08a!G$5:G$997))</f>
        <v>0</v>
      </c>
      <c r="F544" s="136">
        <f ref="F544:F544" t="array">SUM(($M544=(C_A08a!$C$5:$C$997))*($N544=(C_A08a!$D$5:G$997))*(C_A08a!H$5:H$997))</f>
        <v>0</v>
      </c>
      <c r="G544" s="136">
        <f ref="G544:G544" t="array">SUM(($M544=(C_A08a!$C$5:$C$997))*($N544=(C_A08a!$D$5:H$997))*(C_A08a!I$5:I$997))</f>
        <v>0</v>
      </c>
      <c r="H544" s="136">
        <f ref="H544:H544" t="array">SUM(($M544=(C_A08a!$C$5:$C$997))*($N544=(C_A08a!$D$5:I$997))*(C_A08a!J$5:J$997))</f>
        <v>0</v>
      </c>
      <c r="I544" s="136">
        <f ref="I544:I544" t="array">SUM(($M544=(C_A08a!$C$5:$C$997))*($N544=(C_A08a!$D$5:J$997))*(C_A08a!K$5:K$997))</f>
        <v>0</v>
      </c>
      <c r="J544" s="136">
        <f ref="J544:J544" t="array">SUM(($M544=(C_A08a!$C$5:$C$997))*($N544=(C_A08a!$D$5:K$997))*(C_A08a!L$5:L$997))</f>
        <v>0</v>
      </c>
      <c r="K544" s="136">
        <f ref="K544:K544" t="array">SUM(($M544=(C_A08a!$C$5:$C$997))*($N544=(C_A08a!$D$5:L$997))*(C_A08a!M$5:M$997))</f>
        <v>0</v>
      </c>
      <c r="M544" s="338" t="s">
        <v>282</v>
      </c>
      <c r="N544" s="338" t="s">
        <v>298</v>
      </c>
    </row>
    <row r="545" s="64" customFormat="1">
      <c r="B545" s="119" t="s">
        <v>283</v>
      </c>
      <c r="C545" s="137">
        <f ref="C545:C545" t="array">SUM(($M545=(C_A08a!$C$5:$C$997))*($N545=(C_A08a!$D$5:D$997))*(C_A08a!E$5:E$997))</f>
        <v>0</v>
      </c>
      <c r="D545" s="137">
        <f ref="D545:D545" t="array">SUM(($M545=(C_A08a!$C$5:$C$997))*($N545=(C_A08a!$D$5:E$997))*(C_A08a!F$5:F$997))</f>
        <v>0</v>
      </c>
      <c r="E545" s="137">
        <f ref="E545:E545" t="array">SUM(($M545=(C_A08a!$C$5:$C$997))*($N545=(C_A08a!$D$5:F$997))*(C_A08a!G$5:G$997))</f>
        <v>0</v>
      </c>
      <c r="F545" s="137">
        <f ref="F545:F545" t="array">SUM(($M545=(C_A08a!$C$5:$C$997))*($N545=(C_A08a!$D$5:G$997))*(C_A08a!H$5:H$997))</f>
        <v>0</v>
      </c>
      <c r="G545" s="137">
        <f ref="G545:G545" t="array">SUM(($M545=(C_A08a!$C$5:$C$997))*($N545=(C_A08a!$D$5:H$997))*(C_A08a!I$5:I$997))</f>
        <v>0</v>
      </c>
      <c r="H545" s="137">
        <f ref="H545:H545" t="array">SUM(($M545=(C_A08a!$C$5:$C$997))*($N545=(C_A08a!$D$5:I$997))*(C_A08a!J$5:J$997))</f>
        <v>0</v>
      </c>
      <c r="I545" s="137">
        <f ref="I545:I545" t="array">SUM(($M545=(C_A08a!$C$5:$C$997))*($N545=(C_A08a!$D$5:J$997))*(C_A08a!K$5:K$997))</f>
        <v>0</v>
      </c>
      <c r="J545" s="137">
        <f ref="J545:J545" t="array">SUM(($M545=(C_A08a!$C$5:$C$997))*($N545=(C_A08a!$D$5:K$997))*(C_A08a!L$5:L$997))</f>
        <v>0</v>
      </c>
      <c r="K545" s="192">
        <f ref="K545:K545" t="array">SUM(($M545=(C_A08a!$C$5:$C$997))*($N545=(C_A08a!$D$5:L$997))*(C_A08a!M$5:M$997))</f>
        <v>0</v>
      </c>
      <c r="M545" s="339" t="s">
        <v>284</v>
      </c>
      <c r="N545" s="339" t="s">
        <v>298</v>
      </c>
      <c r="O545" s="339"/>
    </row>
    <row r="546">
      <c r="B546" s="120" t="s">
        <v>285</v>
      </c>
      <c r="C546" s="136">
        <f ref="C546:C546" t="array">SUM(($M546=(C_A08a!$C$5:$C$997))*($N546=(C_A08a!$D$5:D$997))*(C_A08a!E$5:E$997))</f>
        <v>0</v>
      </c>
      <c r="D546" s="136">
        <f ref="D546:D546" t="array">SUM(($M546=(C_A08a!$C$5:$C$997))*($N546=(C_A08a!$D$5:E$997))*(C_A08a!F$5:F$997))</f>
        <v>0.681688617317</v>
      </c>
      <c r="E546" s="136">
        <f ref="E546:E546" t="array">SUM(($M546=(C_A08a!$C$5:$C$997))*($N546=(C_A08a!$D$5:F$997))*(C_A08a!G$5:G$997))</f>
        <v>20.748457625457</v>
      </c>
      <c r="F546" s="136">
        <f ref="F546:F546" t="array">SUM(($M546=(C_A08a!$C$5:$C$997))*($N546=(C_A08a!$D$5:G$997))*(C_A08a!H$5:H$997))</f>
        <v>45.15029722925</v>
      </c>
      <c r="G546" s="136">
        <f ref="G546:G546" t="array">SUM(($M546=(C_A08a!$C$5:$C$997))*($N546=(C_A08a!$D$5:H$997))*(C_A08a!I$5:I$997))</f>
        <v>95.456362345043019</v>
      </c>
      <c r="H546" s="136">
        <f ref="H546:H546" t="array">SUM(($M546=(C_A08a!$C$5:$C$997))*($N546=(C_A08a!$D$5:I$997))*(C_A08a!J$5:J$997))</f>
        <v>96.04764253054401</v>
      </c>
      <c r="I546" s="136">
        <f ref="I546:I546" t="array">SUM(($M546=(C_A08a!$C$5:$C$997))*($N546=(C_A08a!$D$5:J$997))*(C_A08a!K$5:K$997))</f>
        <v>43.700507106246995</v>
      </c>
      <c r="J546" s="136">
        <f ref="J546:J546" t="array">SUM(($M546=(C_A08a!$C$5:$C$997))*($N546=(C_A08a!$D$5:K$997))*(C_A08a!L$5:L$997))</f>
        <v>39.991211926012</v>
      </c>
      <c r="K546" s="136">
        <f ref="K546:K546" t="array">SUM(($M546=(C_A08a!$C$5:$C$997))*($N546=(C_A08a!$D$5:L$997))*(C_A08a!M$5:M$997))</f>
        <v>40.666412518207</v>
      </c>
      <c r="M546" s="338" t="s">
        <v>286</v>
      </c>
      <c r="N546" s="338" t="s">
        <v>298</v>
      </c>
    </row>
    <row r="547" s="64" customFormat="1">
      <c r="B547" s="119" t="s">
        <v>287</v>
      </c>
      <c r="C547" s="137">
        <f ref="C547:C547" t="array">SUM(($M547=(C_A08a!$C$5:$C$997))*($N547=(C_A08a!$D$5:D$997))*(C_A08a!E$5:E$997))</f>
        <v>7.391689671578</v>
      </c>
      <c r="D547" s="137">
        <f ref="D547:D547" t="array">SUM(($M547=(C_A08a!$C$5:$C$997))*($N547=(C_A08a!$D$5:E$997))*(C_A08a!F$5:F$997))</f>
        <v>4.9277931143850005</v>
      </c>
      <c r="E547" s="137">
        <f ref="E547:E547" t="array">SUM(($M547=(C_A08a!$C$5:$C$997))*($N547=(C_A08a!$D$5:F$997))*(C_A08a!G$5:G$997))</f>
        <v>2.463896557192</v>
      </c>
      <c r="F547" s="137">
        <f ref="F547:F547" t="array">SUM(($M547=(C_A08a!$C$5:$C$997))*($N547=(C_A08a!$D$5:G$997))*(C_A08a!H$5:H$997))</f>
        <v>0</v>
      </c>
      <c r="G547" s="137">
        <f ref="G547:G547" t="array">SUM(($M547=(C_A08a!$C$5:$C$997))*($N547=(C_A08a!$D$5:H$997))*(C_A08a!I$5:I$997))</f>
        <v>0</v>
      </c>
      <c r="H547" s="137">
        <f ref="H547:H547" t="array">SUM(($M547=(C_A08a!$C$5:$C$997))*($N547=(C_A08a!$D$5:I$997))*(C_A08a!J$5:J$997))</f>
        <v>0</v>
      </c>
      <c r="I547" s="137">
        <f ref="I547:I547" t="array">SUM(($M547=(C_A08a!$C$5:$C$997))*($N547=(C_A08a!$D$5:J$997))*(C_A08a!K$5:K$997))</f>
        <v>0</v>
      </c>
      <c r="J547" s="137">
        <f ref="J547:J547" t="array">SUM(($M547=(C_A08a!$C$5:$C$997))*($N547=(C_A08a!$D$5:K$997))*(C_A08a!L$5:L$997))</f>
        <v>0</v>
      </c>
      <c r="K547" s="192">
        <f ref="K547:K547" t="array">SUM(($M547=(C_A08a!$C$5:$C$997))*($N547=(C_A08a!$D$5:L$997))*(C_A08a!M$5:M$997))</f>
        <v>0</v>
      </c>
      <c r="M547" s="339" t="s">
        <v>288</v>
      </c>
      <c r="N547" s="339" t="s">
        <v>298</v>
      </c>
      <c r="O547" s="339"/>
    </row>
    <row r="548">
      <c r="B548" s="120" t="s">
        <v>289</v>
      </c>
      <c r="C548" s="136">
        <f ref="C548:C548" t="array">SUM(($M548=(C_A08a!$C$5:$C$997))*($N548=(C_A08a!$D$5:D$997))*(C_A08a!E$5:E$997))</f>
        <v>0</v>
      </c>
      <c r="D548" s="136">
        <f ref="D548:D548" t="array">SUM(($M548=(C_A08a!$C$5:$C$997))*($N548=(C_A08a!$D$5:E$997))*(C_A08a!F$5:F$997))</f>
        <v>0</v>
      </c>
      <c r="E548" s="136">
        <f ref="E548:E548" t="array">SUM(($M548=(C_A08a!$C$5:$C$997))*($N548=(C_A08a!$D$5:F$997))*(C_A08a!G$5:G$997))</f>
        <v>0</v>
      </c>
      <c r="F548" s="136">
        <f ref="F548:F548" t="array">SUM(($M548=(C_A08a!$C$5:$C$997))*($N548=(C_A08a!$D$5:G$997))*(C_A08a!H$5:H$997))</f>
        <v>0</v>
      </c>
      <c r="G548" s="136">
        <f ref="G548:G548" t="array">SUM(($M548=(C_A08a!$C$5:$C$997))*($N548=(C_A08a!$D$5:H$997))*(C_A08a!I$5:I$997))</f>
        <v>0</v>
      </c>
      <c r="H548" s="136">
        <f ref="H548:H548" t="array">SUM(($M548=(C_A08a!$C$5:$C$997))*($N548=(C_A08a!$D$5:I$997))*(C_A08a!J$5:J$997))</f>
        <v>0</v>
      </c>
      <c r="I548" s="136">
        <f ref="I548:I548" t="array">SUM(($M548=(C_A08a!$C$5:$C$997))*($N548=(C_A08a!$D$5:J$997))*(C_A08a!K$5:K$997))</f>
        <v>0</v>
      </c>
      <c r="J548" s="136">
        <f ref="J548:J548" t="array">SUM(($M548=(C_A08a!$C$5:$C$997))*($N548=(C_A08a!$D$5:K$997))*(C_A08a!L$5:L$997))</f>
        <v>0</v>
      </c>
      <c r="K548" s="136">
        <f ref="K548:K548" t="array">SUM(($M548=(C_A08a!$C$5:$C$997))*($N548=(C_A08a!$D$5:L$997))*(C_A08a!M$5:M$997))</f>
        <v>0</v>
      </c>
      <c r="M548" s="338" t="s">
        <v>290</v>
      </c>
      <c r="N548" s="338" t="s">
        <v>298</v>
      </c>
    </row>
    <row r="549" s="64" customFormat="1">
      <c r="B549" s="210" t="s">
        <v>291</v>
      </c>
      <c r="C549" s="137">
        <f ref="C549:C549" t="array">SUM(($M549=(C_A08a!$C$5:$C$997))*($N549=(C_A08a!$D$5:D$997))*(C_A08a!E$5:E$997))</f>
        <v>192.28562542134102</v>
      </c>
      <c r="D549" s="137">
        <f ref="D549:D549" t="array">SUM(($M549=(C_A08a!$C$5:$C$997))*($N549=(C_A08a!$D$5:E$997))*(C_A08a!F$5:F$997))</f>
        <v>198.35982947949498</v>
      </c>
      <c r="E549" s="137">
        <f ref="E549:E549" t="array">SUM(($M549=(C_A08a!$C$5:$C$997))*($N549=(C_A08a!$D$5:F$997))*(C_A08a!G$5:G$997))</f>
        <v>207.15939917455196</v>
      </c>
      <c r="F549" s="137">
        <f ref="F549:F549" t="array">SUM(($M549=(C_A08a!$C$5:$C$997))*($N549=(C_A08a!$D$5:G$997))*(C_A08a!H$5:H$997))</f>
        <v>191.401075341854</v>
      </c>
      <c r="G549" s="137">
        <f ref="G549:G549" t="array">SUM(($M549=(C_A08a!$C$5:$C$997))*($N549=(C_A08a!$D$5:H$997))*(C_A08a!I$5:I$997))</f>
        <v>89.561064288988987</v>
      </c>
      <c r="H549" s="137">
        <f ref="H549:H549" t="array">SUM(($M549=(C_A08a!$C$5:$C$997))*($N549=(C_A08a!$D$5:I$997))*(C_A08a!J$5:J$997))</f>
        <v>4.873850038217</v>
      </c>
      <c r="I549" s="137">
        <f ref="I549:I549" t="array">SUM(($M549=(C_A08a!$C$5:$C$997))*($N549=(C_A08a!$D$5:J$997))*(C_A08a!K$5:K$997))</f>
        <v>4.873850038217</v>
      </c>
      <c r="J549" s="137">
        <f ref="J549:J549" t="array">SUM(($M549=(C_A08a!$C$5:$C$997))*($N549=(C_A08a!$D$5:K$997))*(C_A08a!L$5:L$997))</f>
        <v>0.696264291174</v>
      </c>
      <c r="K549" s="192">
        <f ref="K549:K549" t="array">SUM(($M549=(C_A08a!$C$5:$C$997))*($N549=(C_A08a!$D$5:L$997))*(C_A08a!M$5:M$997))</f>
        <v>0</v>
      </c>
      <c r="M549" s="339" t="s">
        <v>292</v>
      </c>
      <c r="N549" s="339" t="s">
        <v>298</v>
      </c>
      <c r="O549" s="339"/>
    </row>
    <row r="550" ht="16">
      <c r="B550" s="185" t="s">
        <v>293</v>
      </c>
      <c r="C550" s="178">
        <f ref="C550:C550" t="array">SUM(($M550=(C_A08a!$C$5:$C$997))*($N550=(C_A08a!$D$5:D$997))*(C_A08a!E$5:E$997))</f>
        <v>0</v>
      </c>
      <c r="D550" s="178">
        <f ref="D550:D550" t="array">SUM(($M550=(C_A08a!$C$5:$C$997))*($N550=(C_A08a!$D$5:E$997))*(C_A08a!F$5:F$997))</f>
        <v>0</v>
      </c>
      <c r="E550" s="178">
        <f ref="E550:E550" t="array">SUM(($M550=(C_A08a!$C$5:$C$997))*($N550=(C_A08a!$D$5:F$997))*(C_A08a!G$5:G$997))</f>
        <v>0</v>
      </c>
      <c r="F550" s="178">
        <f ref="F550:F550" t="array">SUM(($M550=(C_A08a!$C$5:$C$997))*($N550=(C_A08a!$D$5:G$997))*(C_A08a!H$5:H$997))</f>
        <v>9.422930767576</v>
      </c>
      <c r="G550" s="178">
        <f ref="G550:G550" t="array">SUM(($M550=(C_A08a!$C$5:$C$997))*($N550=(C_A08a!$D$5:H$997))*(C_A08a!I$5:I$997))</f>
        <v>77.37676367873101</v>
      </c>
      <c r="H550" s="178">
        <f ref="H550:H550" t="array">SUM(($M550=(C_A08a!$C$5:$C$997))*($N550=(C_A08a!$D$5:I$997))*(C_A08a!J$5:J$997))</f>
        <v>164.186027004871</v>
      </c>
      <c r="I550" s="178">
        <f ref="I550:I550" t="array">SUM(($M550=(C_A08a!$C$5:$C$997))*($N550=(C_A08a!$D$5:J$997))*(C_A08a!K$5:K$997))</f>
        <v>231.017660037695</v>
      </c>
      <c r="J550" s="178">
        <f ref="J550:J550" t="array">SUM(($M550=(C_A08a!$C$5:$C$997))*($N550=(C_A08a!$D$5:K$997))*(C_A08a!L$5:L$997))</f>
        <v>268.053267384447</v>
      </c>
      <c r="K550" s="178">
        <f ref="K550:K550" t="array">SUM(($M550=(C_A08a!$C$5:$C$997))*($N550=(C_A08a!$D$5:L$997))*(C_A08a!M$5:M$997))</f>
        <v>291.326409957488</v>
      </c>
      <c r="M550" s="338" t="s">
        <v>294</v>
      </c>
      <c r="N550" s="338" t="s">
        <v>298</v>
      </c>
    </row>
    <row r="551" ht="16">
      <c r="B551" s="154" t="s">
        <v>55</v>
      </c>
      <c r="C551" s="184">
        <f ref="C551:J551" t="shared" si="72">SUM(C543:C550)</f>
        <v>209.95581294903403</v>
      </c>
      <c r="D551" s="184">
        <f t="shared" si="72"/>
        <v>214.24780906731198</v>
      </c>
      <c r="E551" s="184">
        <f t="shared" si="72"/>
        <v>230.37175335720096</v>
      </c>
      <c r="F551" s="184">
        <f t="shared" si="72"/>
        <v>245.97430333868002</v>
      </c>
      <c r="G551" s="184">
        <f t="shared" si="72"/>
        <v>262.39419031276304</v>
      </c>
      <c r="H551" s="184">
        <f t="shared" si="72"/>
        <v>278.64554287538897</v>
      </c>
      <c r="I551" s="184">
        <f t="shared" si="72"/>
        <v>295.87156078443104</v>
      </c>
      <c r="J551" s="184">
        <f t="shared" si="72"/>
        <v>313.41626723097</v>
      </c>
      <c r="K551" s="184">
        <f>SUM(K543:K550)</f>
        <v>331.992822475695</v>
      </c>
    </row>
    <row r="552" s="64" customFormat="1">
      <c r="C552" s="73"/>
      <c r="D552" s="73"/>
      <c r="E552" s="73"/>
      <c r="F552" s="73"/>
      <c r="G552" s="73"/>
      <c r="H552" s="73"/>
      <c r="I552" s="73"/>
      <c r="J552" s="73"/>
      <c r="K552" s="73"/>
      <c r="M552" s="343"/>
      <c r="N552" s="339"/>
      <c r="O552" s="339"/>
    </row>
    <row r="553" s="64" customFormat="1">
      <c r="A553" s="48" t="s">
        <v>299</v>
      </c>
      <c r="B553" s="320" t="s">
        <v>300</v>
      </c>
      <c r="C553" s="73"/>
      <c r="D553" s="73"/>
      <c r="E553" s="73"/>
      <c r="F553" s="73"/>
      <c r="G553" s="73"/>
      <c r="H553" s="73"/>
      <c r="I553" s="73"/>
      <c r="K553" s="73"/>
      <c r="L553" s="69"/>
      <c r="M553" s="343"/>
      <c r="N553" s="339"/>
      <c r="O553" s="339"/>
    </row>
    <row r="554" s="64" customFormat="1">
      <c r="B554" s="74" t="s">
        <v>21</v>
      </c>
      <c r="C554" s="73"/>
      <c r="D554" s="73"/>
      <c r="E554" s="73"/>
      <c r="F554" s="73"/>
      <c r="G554" s="73"/>
      <c r="H554" s="73"/>
      <c r="I554" s="73"/>
      <c r="K554" s="73"/>
      <c r="L554" s="69"/>
      <c r="M554" s="339"/>
      <c r="N554" s="339"/>
      <c r="O554" s="339"/>
    </row>
    <row r="555" s="64" customFormat="1">
      <c r="B555" s="74"/>
      <c r="C555" s="73"/>
      <c r="D555" s="73"/>
      <c r="E555" s="73"/>
      <c r="F555" s="73"/>
      <c r="G555" s="73"/>
      <c r="H555" s="73"/>
      <c r="I555" s="73"/>
      <c r="K555" s="73"/>
      <c r="L555" s="69"/>
      <c r="M555" s="339"/>
      <c r="N555" s="339"/>
      <c r="O555" s="339"/>
    </row>
    <row r="556" s="64" customFormat="1">
      <c r="B556" s="121"/>
      <c r="C556" s="307">
        <v>2010</v>
      </c>
      <c r="D556" s="307">
        <v>2015</v>
      </c>
      <c r="E556" s="307">
        <v>2020</v>
      </c>
      <c r="F556" s="307">
        <v>2025</v>
      </c>
      <c r="G556" s="307">
        <v>2030</v>
      </c>
      <c r="H556" s="307">
        <v>2035</v>
      </c>
      <c r="I556" s="307">
        <v>2040</v>
      </c>
      <c r="J556" s="307">
        <v>2045</v>
      </c>
      <c r="K556" s="307">
        <v>2050</v>
      </c>
      <c r="L556" s="69"/>
      <c r="M556" s="339"/>
      <c r="N556" s="339"/>
      <c r="O556" s="339"/>
    </row>
    <row r="557" s="64" customFormat="1">
      <c r="B557" s="116" t="s">
        <v>276</v>
      </c>
      <c r="C557" s="177"/>
      <c r="D557" s="177"/>
      <c r="E557" s="177"/>
      <c r="F557" s="177"/>
      <c r="G557" s="177"/>
      <c r="H557" s="177"/>
      <c r="I557" s="177"/>
      <c r="J557" s="177"/>
      <c r="K557" s="177"/>
      <c r="L557" s="69"/>
      <c r="M557" s="339"/>
      <c r="N557" s="339"/>
      <c r="O557" s="339"/>
    </row>
    <row r="558" s="64" customFormat="1">
      <c r="B558" s="210" t="s">
        <v>301</v>
      </c>
      <c r="C558" s="192">
        <f ref="C558:C558" t="array">SUM(($M558=(C_A08c!$C$5:$C$1009))*($N558=(C_A08c!$D$5:D$1009))*(C_A08c!E$5:E$1009))</f>
        <v>3554.5703899121845</v>
      </c>
      <c r="D558" s="192">
        <f ref="D558:D558" t="array">SUM(($M558=(C_A08c!$C$5:$C$1009))*($N558=(C_A08c!$D$5:E$1009))*(C_A08c!F$5:F$1009))</f>
        <v>3186.4374890676891</v>
      </c>
      <c r="E558" s="192">
        <f ref="E558:E558" t="array">SUM(($M558=(C_A08c!$C$5:$C$1009))*($N558=(C_A08c!$D$5:F$1009))*(C_A08c!G$5:G$1009))</f>
        <v>2892.981785915309</v>
      </c>
      <c r="F558" s="192">
        <f ref="F558:F558" t="array">SUM(($M558=(C_A08c!$C$5:$C$1009))*($N558=(C_A08c!$D$5:G$1009))*(C_A08c!H$5:H$1009))</f>
        <v>2611.5298183495888</v>
      </c>
      <c r="G558" s="192">
        <f ref="G558:G558" t="array">SUM(($M558=(C_A08c!$C$5:$C$1009))*($N558=(C_A08c!$D$5:H$1009))*(C_A08c!I$5:I$1009))</f>
        <v>2348.626338171327</v>
      </c>
      <c r="H558" s="192">
        <f ref="H558:H558" t="array">SUM(($M558=(C_A08c!$C$5:$C$1009))*($N558=(C_A08c!$D$5:I$1009))*(C_A08c!J$5:J$1009))</f>
        <v>2102.6844362434831</v>
      </c>
      <c r="I558" s="192">
        <f ref="I558:I558" t="array">SUM(($M558=(C_A08c!$C$5:$C$1009))*($N558=(C_A08c!$D$5:J$1009))*(C_A08c!K$5:K$1009))</f>
        <v>2120.7206441966059</v>
      </c>
      <c r="J558" s="192">
        <f ref="J558:J558" t="array">SUM(($M558=(C_A08c!$C$5:$C$1009))*($N558=(C_A08c!$D$5:K$1009))*(C_A08c!L$5:L$1009))</f>
        <v>1927.860535035554</v>
      </c>
      <c r="K558" s="192">
        <f ref="K558:K558" t="array">SUM(($M558=(C_A08c!$C$5:$C$1009))*($N558=(C_A08c!$D$5:L$1009))*(C_A08c!M$5:M$1009))</f>
        <v>1859.5579298463572</v>
      </c>
      <c r="L558" s="69"/>
      <c r="M558" s="338" t="s">
        <v>302</v>
      </c>
      <c r="N558" s="338" t="s">
        <v>303</v>
      </c>
      <c r="O558" s="339"/>
    </row>
    <row r="559" s="64" customFormat="1">
      <c r="B559" s="217" t="s">
        <v>304</v>
      </c>
      <c r="C559" s="136">
        <f ref="C559:C559" t="array">SUM(($M559=(C_A08c!$C$5:$C$1009))*($N559=(C_A08c!$D$5:D$1009))*(C_A08c!E$5:E$1009))</f>
        <v>1650.1229770536002</v>
      </c>
      <c r="D559" s="136">
        <f ref="D559:D559" t="array">SUM(($M559=(C_A08c!$C$5:$C$1009))*($N559=(C_A08c!$D$5:E$1009))*(C_A08c!F$5:F$1009))</f>
        <v>2017.121168451667</v>
      </c>
      <c r="E559" s="136">
        <f ref="E559:E559" t="array">SUM(($M559=(C_A08c!$C$5:$C$1009))*($N559=(C_A08c!$D$5:F$1009))*(C_A08c!G$5:G$1009))</f>
        <v>2176.84477281151</v>
      </c>
      <c r="F559" s="136">
        <f ref="F559:F559" t="array">SUM(($M559=(C_A08c!$C$5:$C$1009))*($N559=(C_A08c!$D$5:G$1009))*(C_A08c!H$5:H$1009))</f>
        <v>2494.5300996095239</v>
      </c>
      <c r="G559" s="136">
        <f ref="G559:G559" t="array">SUM(($M559=(C_A08c!$C$5:$C$1009))*($N559=(C_A08c!$D$5:H$1009))*(C_A08c!I$5:I$1009))</f>
        <v>2707.89781951935</v>
      </c>
      <c r="H559" s="136">
        <f ref="H559:H559" t="array">SUM(($M559=(C_A08c!$C$5:$C$1009))*($N559=(C_A08c!$D$5:I$1009))*(C_A08c!J$5:J$1009))</f>
        <v>3058.91429737235</v>
      </c>
      <c r="I559" s="136">
        <f ref="I559:I559" t="array">SUM(($M559=(C_A08c!$C$5:$C$1009))*($N559=(C_A08c!$D$5:J$1009))*(C_A08c!K$5:K$1009))</f>
        <v>3203.2172624421273</v>
      </c>
      <c r="J559" s="136">
        <f ref="J559:J559" t="array">SUM(($M559=(C_A08c!$C$5:$C$1009))*($N559=(C_A08c!$D$5:K$1009))*(C_A08c!L$5:L$1009))</f>
        <v>2848.7515211926211</v>
      </c>
      <c r="K559" s="136">
        <f ref="K559:K559" t="array">SUM(($M559=(C_A08c!$C$5:$C$1009))*($N559=(C_A08c!$D$5:L$1009))*(C_A08c!M$5:M$1009))</f>
        <v>2204.3541460355482</v>
      </c>
      <c r="L559" s="69"/>
      <c r="M559" s="338" t="s">
        <v>305</v>
      </c>
      <c r="N559" s="338" t="s">
        <v>303</v>
      </c>
      <c r="O559" s="339"/>
    </row>
    <row r="560" s="64" customFormat="1">
      <c r="B560" s="217" t="s">
        <v>306</v>
      </c>
      <c r="C560" s="136">
        <f ref="C560:C560" t="array">SUM(($M560=(C_A08c!$C$5:$C$1009))*($N560=(C_A08c!$D$5:D$1009))*(C_A08c!E$5:E$1009))</f>
        <v>0</v>
      </c>
      <c r="D560" s="136">
        <f ref="D560:D560" t="array">SUM(($M560=(C_A08c!$C$5:$C$1009))*($N560=(C_A08c!$D$5:E$1009))*(C_A08c!F$5:F$1009))</f>
        <v>0</v>
      </c>
      <c r="E560" s="136">
        <f ref="E560:E560" t="array">SUM(($M560=(C_A08c!$C$5:$C$1009))*($N560=(C_A08c!$D$5:F$1009))*(C_A08c!G$5:G$1009))</f>
        <v>0</v>
      </c>
      <c r="F560" s="136">
        <f ref="F560:F560" t="array">SUM(($M560=(C_A08c!$C$5:$C$1009))*($N560=(C_A08c!$D$5:G$1009))*(C_A08c!H$5:H$1009))</f>
        <v>0</v>
      </c>
      <c r="G560" s="136">
        <f ref="G560:G560" t="array">SUM(($M560=(C_A08c!$C$5:$C$1009))*($N560=(C_A08c!$D$5:H$1009))*(C_A08c!I$5:I$1009))</f>
        <v>0</v>
      </c>
      <c r="H560" s="136">
        <f ref="H560:H560" t="array">SUM(($M560=(C_A08c!$C$5:$C$1009))*($N560=(C_A08c!$D$5:I$1009))*(C_A08c!J$5:J$1009))</f>
        <v>0</v>
      </c>
      <c r="I560" s="136">
        <f ref="I560:I560" t="array">SUM(($M560=(C_A08c!$C$5:$C$1009))*($N560=(C_A08c!$D$5:J$1009))*(C_A08c!K$5:K$1009))</f>
        <v>0</v>
      </c>
      <c r="J560" s="136">
        <f ref="J560:J560" t="array">SUM(($M560=(C_A08c!$C$5:$C$1009))*($N560=(C_A08c!$D$5:K$1009))*(C_A08c!L$5:L$1009))</f>
        <v>0</v>
      </c>
      <c r="K560" s="136">
        <f ref="K560:K560" t="array">SUM(($M560=(C_A08c!$C$5:$C$1009))*($N560=(C_A08c!$D$5:L$1009))*(C_A08c!M$5:M$1009))</f>
        <v>0</v>
      </c>
      <c r="L560" s="69"/>
      <c r="M560" s="338" t="s">
        <v>307</v>
      </c>
      <c r="N560" s="338" t="s">
        <v>303</v>
      </c>
      <c r="O560" s="339"/>
    </row>
    <row r="561" s="64" customFormat="1">
      <c r="B561" s="210" t="s">
        <v>289</v>
      </c>
      <c r="C561" s="192">
        <f ref="C561:C561" t="array">SUM(($M561=(C_A08c!$C$5:$C$1009))*($N561=(C_A08c!$D$5:D$1009))*(C_A08c!E$5:E$1009))</f>
        <v>37.358109082008006</v>
      </c>
      <c r="D561" s="192">
        <f ref="D561:D561" t="array">SUM(($M561=(C_A08c!$C$5:$C$1009))*($N561=(C_A08c!$D$5:E$1009))*(C_A08c!F$5:F$1009))</f>
        <v>18.679054541004003</v>
      </c>
      <c r="E561" s="192">
        <f ref="E561:E561" t="array">SUM(($M561=(C_A08c!$C$5:$C$1009))*($N561=(C_A08c!$D$5:F$1009))*(C_A08c!G$5:G$1009))</f>
        <v>0</v>
      </c>
      <c r="F561" s="192">
        <f ref="F561:F561" t="array">SUM(($M561=(C_A08c!$C$5:$C$1009))*($N561=(C_A08c!$D$5:G$1009))*(C_A08c!H$5:H$1009))</f>
        <v>0</v>
      </c>
      <c r="G561" s="192">
        <f ref="G561:G561" t="array">SUM(($M561=(C_A08c!$C$5:$C$1009))*($N561=(C_A08c!$D$5:H$1009))*(C_A08c!I$5:I$1009))</f>
        <v>0</v>
      </c>
      <c r="H561" s="192">
        <f ref="H561:H561" t="array">SUM(($M561=(C_A08c!$C$5:$C$1009))*($N561=(C_A08c!$D$5:I$1009))*(C_A08c!J$5:J$1009))</f>
        <v>0</v>
      </c>
      <c r="I561" s="192">
        <f ref="I561:I561" t="array">SUM(($M561=(C_A08c!$C$5:$C$1009))*($N561=(C_A08c!$D$5:J$1009))*(C_A08c!K$5:K$1009))</f>
        <v>0</v>
      </c>
      <c r="J561" s="192">
        <f ref="J561:J561" t="array">SUM(($M561=(C_A08c!$C$5:$C$1009))*($N561=(C_A08c!$D$5:K$1009))*(C_A08c!L$5:L$1009))</f>
        <v>0</v>
      </c>
      <c r="K561" s="192">
        <f ref="K561:K561" t="array">SUM(($M561=(C_A08c!$C$5:$C$1009))*($N561=(C_A08c!$D$5:L$1009))*(C_A08c!M$5:M$1009))</f>
        <v>0</v>
      </c>
      <c r="L561" s="69"/>
      <c r="M561" s="339" t="s">
        <v>308</v>
      </c>
      <c r="N561" s="338" t="s">
        <v>303</v>
      </c>
      <c r="O561" s="339"/>
    </row>
    <row r="562" s="64" customFormat="1">
      <c r="B562" s="217" t="s">
        <v>287</v>
      </c>
      <c r="C562" s="136">
        <f ref="C562:C562" t="array">SUM(($M562=(C_A08c!$C$5:$C$1009))*($N562=(C_A08c!$D$5:D$1009))*(C_A08c!E$5:E$1009))</f>
        <v>144.3145558986</v>
      </c>
      <c r="D562" s="136">
        <f ref="D562:D562" t="array">SUM(($M562=(C_A08c!$C$5:$C$1009))*($N562=(C_A08c!$D$5:E$1009))*(C_A08c!F$5:F$1009))</f>
        <v>72.1572779493</v>
      </c>
      <c r="E562" s="136">
        <f ref="E562:E562" t="array">SUM(($M562=(C_A08c!$C$5:$C$1009))*($N562=(C_A08c!$D$5:F$1009))*(C_A08c!G$5:G$1009))</f>
        <v>0</v>
      </c>
      <c r="F562" s="136">
        <f ref="F562:F562" t="array">SUM(($M562=(C_A08c!$C$5:$C$1009))*($N562=(C_A08c!$D$5:G$1009))*(C_A08c!H$5:H$1009))</f>
        <v>0</v>
      </c>
      <c r="G562" s="136">
        <f ref="G562:G562" t="array">SUM(($M562=(C_A08c!$C$5:$C$1009))*($N562=(C_A08c!$D$5:H$1009))*(C_A08c!I$5:I$1009))</f>
        <v>0</v>
      </c>
      <c r="H562" s="136">
        <f ref="H562:H562" t="array">SUM(($M562=(C_A08c!$C$5:$C$1009))*($N562=(C_A08c!$D$5:I$1009))*(C_A08c!J$5:J$1009))</f>
        <v>0</v>
      </c>
      <c r="I562" s="136">
        <f ref="I562:I562" t="array">SUM(($M562=(C_A08c!$C$5:$C$1009))*($N562=(C_A08c!$D$5:J$1009))*(C_A08c!K$5:K$1009))</f>
        <v>0</v>
      </c>
      <c r="J562" s="136">
        <f ref="J562:J562" t="array">SUM(($M562=(C_A08c!$C$5:$C$1009))*($N562=(C_A08c!$D$5:K$1009))*(C_A08c!L$5:L$1009))</f>
        <v>0</v>
      </c>
      <c r="K562" s="136">
        <f ref="K562:K562" t="array">SUM(($M562=(C_A08c!$C$5:$C$1009))*($N562=(C_A08c!$D$5:L$1009))*(C_A08c!M$5:M$1009))</f>
        <v>0</v>
      </c>
      <c r="L562" s="69"/>
      <c r="M562" s="338" t="s">
        <v>309</v>
      </c>
      <c r="N562" s="338" t="s">
        <v>303</v>
      </c>
      <c r="O562" s="339"/>
    </row>
    <row r="563" s="64" customFormat="1">
      <c r="A563" s="63"/>
      <c r="B563" s="210" t="s">
        <v>310</v>
      </c>
      <c r="C563" s="192">
        <f ref="C563:C563" t="array">SUM(($M563=(C_A08c!$C$5:$C$1009))*($N563=(C_A08c!$D$5:D$1009))*(C_A08c!E$5:E$1009)+($O563=(C_A08c!$C$5:$C$1009))*($N563=(C_A08c!$D$5:D$1009))*(C_A08c!E$5:E$1009))</f>
        <v>124.718496486584</v>
      </c>
      <c r="D563" s="192">
        <f ref="D563:D563" t="array">SUM(($M563=(C_A08c!$C$5:$C$1009))*($N563=(C_A08c!$D$5:E$1009))*(C_A08c!F$5:F$1009)+($O563=(C_A08c!$C$5:$C$1009))*($N563=(C_A08c!$D$5:E$1009))*(C_A08c!F$5:F$1009))</f>
        <v>148.801554452226</v>
      </c>
      <c r="E563" s="192">
        <f ref="E563:E563" t="array">SUM(($M563=(C_A08c!$C$5:$C$1009))*($N563=(C_A08c!$D$5:F$1009))*(C_A08c!G$5:G$1009)+($O563=(C_A08c!$C$5:$C$1009))*($N563=(C_A08c!$D$5:F$1009))*(C_A08c!G$5:G$1009))</f>
        <v>40.841772558821</v>
      </c>
      <c r="F563" s="192">
        <f ref="F563:F563" t="array">SUM(($M563=(C_A08c!$C$5:$C$1009))*($N563=(C_A08c!$D$5:G$1009))*(C_A08c!H$5:H$1009)+($O563=(C_A08c!$C$5:$C$1009))*($N563=(C_A08c!$D$5:G$1009))*(C_A08c!H$5:H$1009))</f>
        <v>29.323843458598</v>
      </c>
      <c r="G563" s="192">
        <f ref="G563:G563" t="array">SUM(($M563=(C_A08c!$C$5:$C$1009))*($N563=(C_A08c!$D$5:H$1009))*(C_A08c!I$5:I$1009)+($O563=(C_A08c!$C$5:$C$1009))*($N563=(C_A08c!$D$5:H$1009))*(C_A08c!I$5:I$1009))</f>
        <v>158.13984353243302</v>
      </c>
      <c r="H563" s="192">
        <f ref="H563:H563" t="array">SUM(($M563=(C_A08c!$C$5:$C$1009))*($N563=(C_A08c!$D$5:I$1009))*(C_A08c!J$5:J$1009)+($O563=(C_A08c!$C$5:$C$1009))*($N563=(C_A08c!$D$5:I$1009))*(C_A08c!J$5:J$1009))</f>
        <v>176.77960450050603</v>
      </c>
      <c r="I563" s="192">
        <f ref="I563:I563" t="array">SUM(($M563=(C_A08c!$C$5:$C$1009))*($N563=(C_A08c!$D$5:J$1009))*(C_A08c!K$5:K$1009)+($O563=(C_A08c!$C$5:$C$1009))*($N563=(C_A08c!$D$5:J$1009))*(C_A08c!K$5:K$1009))</f>
        <v>295.747659226136</v>
      </c>
      <c r="J563" s="192">
        <f ref="J563:J563" t="array">SUM(($M563=(C_A08c!$C$5:$C$1009))*($N563=(C_A08c!$D$5:K$1009))*(C_A08c!L$5:L$1009)+($O563=(C_A08c!$C$5:$C$1009))*($N563=(C_A08c!$D$5:K$1009))*(C_A08c!L$5:L$1009))</f>
        <v>467.37644631704893</v>
      </c>
      <c r="K563" s="192">
        <f ref="K563:K563" t="array">SUM(($M563=(C_A08c!$C$5:$C$1009))*($N563=(C_A08c!$D$5:L$1009))*(C_A08c!M$5:M$1009)+($O563=(C_A08c!$C$5:$C$1009))*($N563=(C_A08c!$D$5:L$1009))*(C_A08c!M$5:M$1009))</f>
        <v>515.741648954952</v>
      </c>
      <c r="L563" s="69"/>
      <c r="M563" s="339" t="s">
        <v>311</v>
      </c>
      <c r="N563" s="338" t="s">
        <v>303</v>
      </c>
      <c r="O563" s="339" t="s">
        <v>312</v>
      </c>
    </row>
    <row r="564" s="64" customFormat="1">
      <c r="B564" s="120" t="s">
        <v>313</v>
      </c>
      <c r="C564" s="136">
        <f ref="C564:C564" t="array">SUM(($M564=(C_A08c!$C$5:$C$1009))*($N564=(C_A08c!$D$5:D$1009))*(C_A08c!E$5:E$1009))</f>
        <v>0.01800324</v>
      </c>
      <c r="D564" s="136">
        <f ref="D564:D564" t="array">SUM(($M564=(C_A08c!$C$5:$C$1009))*($N564=(C_A08c!$D$5:E$1009))*(C_A08c!F$5:F$1009))</f>
        <v>0.00900162</v>
      </c>
      <c r="E564" s="136">
        <f ref="E564:E564" t="array">SUM(($M564=(C_A08c!$C$5:$C$1009))*($N564=(C_A08c!$D$5:F$1009))*(C_A08c!G$5:G$1009))</f>
        <v>0</v>
      </c>
      <c r="F564" s="136">
        <f ref="F564:F564" t="array">SUM(($M564=(C_A08c!$C$5:$C$1009))*($N564=(C_A08c!$D$5:G$1009))*(C_A08c!H$5:H$1009))</f>
        <v>0</v>
      </c>
      <c r="G564" s="136">
        <f ref="G564:G564" t="array">SUM(($M564=(C_A08c!$C$5:$C$1009))*($N564=(C_A08c!$D$5:H$1009))*(C_A08c!I$5:I$1009))</f>
        <v>2.745813871587</v>
      </c>
      <c r="H564" s="136">
        <f ref="H564:H564" t="array">SUM(($M564=(C_A08c!$C$5:$C$1009))*($N564=(C_A08c!$D$5:I$1009))*(C_A08c!J$5:J$1009))</f>
        <v>2.745813871587</v>
      </c>
      <c r="I564" s="136">
        <f ref="I564:I564" t="array">SUM(($M564=(C_A08c!$C$5:$C$1009))*($N564=(C_A08c!$D$5:J$1009))*(C_A08c!K$5:K$1009))</f>
        <v>31.713287226017997</v>
      </c>
      <c r="J564" s="136">
        <f ref="J564:J564" t="array">SUM(($M564=(C_A08c!$C$5:$C$1009))*($N564=(C_A08c!$D$5:K$1009))*(C_A08c!L$5:L$1009))</f>
        <v>226.535349310749</v>
      </c>
      <c r="K564" s="136">
        <f ref="K564:K564" t="array">SUM(($M564=(C_A08c!$C$5:$C$1009))*($N564=(C_A08c!$D$5:L$1009))*(C_A08c!M$5:M$1009))</f>
        <v>463.54538772702597</v>
      </c>
      <c r="L564" s="69"/>
      <c r="M564" s="339" t="s">
        <v>314</v>
      </c>
      <c r="N564" s="338" t="s">
        <v>303</v>
      </c>
      <c r="O564" s="339"/>
    </row>
    <row r="565" ht="16" s="64" customFormat="1">
      <c r="B565" s="119" t="s">
        <v>149</v>
      </c>
      <c r="C565" s="192">
        <f ref="C565:C565" t="array">SUM(($M565=(C_A08c!$C$5:$C$1009))*($N565=(C_A08c!$D$5:D$1009))*(C_A08c!E$5:E$1009))</f>
        <v>0</v>
      </c>
      <c r="D565" s="192">
        <f ref="D565:D565" t="array">SUM(($M565=(C_A08c!$C$5:$C$1009))*($N565=(C_A08c!$D$5:E$1009))*(C_A08c!F$5:F$1009))</f>
        <v>0</v>
      </c>
      <c r="E565" s="192">
        <f ref="E565:E565" t="array">SUM(($M565=(C_A08c!$C$5:$C$1009))*($N565=(C_A08c!$D$5:F$1009))*(C_A08c!G$5:G$1009))</f>
        <v>0</v>
      </c>
      <c r="F565" s="192">
        <f ref="F565:F565" t="array">SUM(($M565=(C_A08c!$C$5:$C$1009))*($N565=(C_A08c!$D$5:G$1009))*(C_A08c!H$5:H$1009))</f>
        <v>0</v>
      </c>
      <c r="G565" s="192">
        <f ref="G565:G565" t="array">SUM(($M565=(C_A08c!$C$5:$C$1009))*($N565=(C_A08c!$D$5:H$1009))*(C_A08c!I$5:I$1009))</f>
        <v>0</v>
      </c>
      <c r="H565" s="192">
        <f ref="H565:H565" t="array">SUM(($M565=(C_A08c!$C$5:$C$1009))*($N565=(C_A08c!$D$5:I$1009))*(C_A08c!J$5:J$1009))</f>
        <v>0</v>
      </c>
      <c r="I565" s="192">
        <f ref="I565:I565" t="array">SUM(($M565=(C_A08c!$C$5:$C$1009))*($N565=(C_A08c!$D$5:J$1009))*(C_A08c!K$5:K$1009))</f>
        <v>0</v>
      </c>
      <c r="J565" s="192">
        <f ref="J565:J565" t="array">SUM(($M565=(C_A08c!$C$5:$C$1009))*($N565=(C_A08c!$D$5:K$1009))*(C_A08c!L$5:L$1009))</f>
        <v>0</v>
      </c>
      <c r="K565" s="192">
        <f ref="K565:K565" t="array">SUM(($M565=(C_A08c!$C$5:$C$1009))*($N565=(C_A08c!$D$5:L$1009))*(C_A08c!M$5:M$1009))</f>
        <v>0</v>
      </c>
      <c r="L565" s="69"/>
      <c r="M565" s="338" t="s">
        <v>315</v>
      </c>
      <c r="N565" s="338" t="s">
        <v>303</v>
      </c>
      <c r="O565" s="339"/>
    </row>
    <row r="566" ht="17" s="64" customFormat="1">
      <c r="B566" s="182" t="s">
        <v>55</v>
      </c>
      <c r="C566" s="183">
        <f>SUM(C558:C565)</f>
        <v>5511.1025316729765</v>
      </c>
      <c r="D566" s="183">
        <f ref="D566:I566" t="shared" si="73">SUM(D558:D565)</f>
        <v>5443.2055460818856</v>
      </c>
      <c r="E566" s="183">
        <f t="shared" si="73"/>
        <v>5110.66833128564</v>
      </c>
      <c r="F566" s="183">
        <f t="shared" si="73"/>
        <v>5135.383761417711</v>
      </c>
      <c r="G566" s="183">
        <f t="shared" si="73"/>
        <v>5217.4098150946975</v>
      </c>
      <c r="H566" s="183">
        <f t="shared" si="73"/>
        <v>5341.1241519879268</v>
      </c>
      <c r="I566" s="183">
        <f t="shared" si="73"/>
        <v>5651.3988530908882</v>
      </c>
      <c r="J566" s="183">
        <f>SUM(J558:J565)</f>
        <v>5470.5238518559727</v>
      </c>
      <c r="K566" s="183">
        <f>SUM(K558:K565)</f>
        <v>5043.1991125638833</v>
      </c>
      <c r="L566" s="69"/>
      <c r="M566" s="339"/>
      <c r="N566" s="339"/>
      <c r="O566" s="339"/>
    </row>
    <row r="567" ht="16" s="64" customFormat="1">
      <c r="B567" s="151" t="s">
        <v>295</v>
      </c>
      <c r="C567" s="181"/>
      <c r="D567" s="181"/>
      <c r="E567" s="181"/>
      <c r="F567" s="181"/>
      <c r="G567" s="181"/>
      <c r="H567" s="181"/>
      <c r="I567" s="181"/>
      <c r="J567" s="181"/>
      <c r="K567" s="181"/>
      <c r="L567" s="69"/>
      <c r="M567" s="339"/>
      <c r="N567" s="339"/>
      <c r="O567" s="339"/>
    </row>
    <row r="568" s="64" customFormat="1">
      <c r="B568" s="210" t="s">
        <v>301</v>
      </c>
      <c r="C568" s="192">
        <f ref="C568:C568" t="array">SUM(($M568=(C_A08c!$C$5:$C$1009))*($N568=(C_A08c!$D$5:D$1009))*(C_A08c!E$5:E$1009))</f>
        <v>6.83958704364</v>
      </c>
      <c r="D568" s="192">
        <f ref="D568:D568" t="array">SUM(($M568=(C_A08c!$C$5:$C$1009))*($N568=(C_A08c!$D$5:E$1009))*(C_A08c!F$5:F$1009))</f>
        <v>4.55972469576</v>
      </c>
      <c r="E568" s="192">
        <f ref="E568:E568" t="array">SUM(($M568=(C_A08c!$C$5:$C$1009))*($N568=(C_A08c!$D$5:F$1009))*(C_A08c!G$5:G$1009))</f>
        <v>10</v>
      </c>
      <c r="F568" s="192">
        <f ref="F568:F568" t="array">SUM(($M568=(C_A08c!$C$5:$C$1009))*($N568=(C_A08c!$D$5:G$1009))*(C_A08c!H$5:H$1009))</f>
        <v>7.72013765212</v>
      </c>
      <c r="G568" s="192">
        <f ref="G568:G568" t="array">SUM(($M568=(C_A08c!$C$5:$C$1009))*($N568=(C_A08c!$D$5:H$1009))*(C_A08c!I$5:I$1009))</f>
        <v>7.72013765212</v>
      </c>
      <c r="H568" s="192">
        <f ref="H568:H568" t="array">SUM(($M568=(C_A08c!$C$5:$C$1009))*($N568=(C_A08c!$D$5:I$1009))*(C_A08c!J$5:J$1009))</f>
        <v>2.5733792173739998</v>
      </c>
      <c r="I568" s="192">
        <f ref="I568:I568" t="array">SUM(($M568=(C_A08c!$C$5:$C$1009))*($N568=(C_A08c!$D$5:J$1009))*(C_A08c!K$5:K$1009))</f>
        <v>0</v>
      </c>
      <c r="J568" s="192">
        <f ref="J568:J568" t="array">SUM(($M568=(C_A08c!$C$5:$C$1009))*($N568=(C_A08c!$D$5:K$1009))*(C_A08c!L$5:L$1009))</f>
        <v>0</v>
      </c>
      <c r="K568" s="192">
        <f ref="K568:K568" t="array">SUM(($M568=(C_A08c!$C$5:$C$1009))*($N568=(C_A08c!$D$5:L$1009))*(C_A08c!M$5:M$1009))</f>
        <v>0</v>
      </c>
      <c r="L568" s="69"/>
      <c r="M568" s="339" t="s">
        <v>302</v>
      </c>
      <c r="N568" s="338" t="s">
        <v>316</v>
      </c>
      <c r="O568" s="339"/>
    </row>
    <row r="569" s="64" customFormat="1">
      <c r="B569" s="217" t="s">
        <v>304</v>
      </c>
      <c r="C569" s="136">
        <f ref="C569:C569" t="array">SUM(($M569=(C_A08c!$C$5:$C$1009))*($N569=(C_A08c!$D$5:D$1009))*(C_A08c!E$5:E$1009))</f>
        <v>3306.4996508817453</v>
      </c>
      <c r="D569" s="136">
        <f ref="D569:D569" t="array">SUM(($M569=(C_A08c!$C$5:$C$1009))*($N569=(C_A08c!$D$5:E$1009))*(C_A08c!F$5:F$1009))</f>
        <v>2801.0691027048492</v>
      </c>
      <c r="E569" s="136">
        <f ref="E569:E569" t="array">SUM(($M569=(C_A08c!$C$5:$C$1009))*($N569=(C_A08c!$D$5:F$1009))*(C_A08c!G$5:G$1009))</f>
        <v>2258.3660298010391</v>
      </c>
      <c r="F569" s="136">
        <f ref="F569:F569" t="array">SUM(($M569=(C_A08c!$C$5:$C$1009))*($N569=(C_A08c!$D$5:G$1009))*(C_A08c!H$5:H$1009))</f>
        <v>2249.878011133464</v>
      </c>
      <c r="G569" s="136">
        <f ref="G569:G569" t="array">SUM(($M569=(C_A08c!$C$5:$C$1009))*($N569=(C_A08c!$D$5:H$1009))*(C_A08c!I$5:I$1009))</f>
        <v>2093.243696305502</v>
      </c>
      <c r="H569" s="136">
        <f ref="H569:H569" t="array">SUM(($M569=(C_A08c!$C$5:$C$1009))*($N569=(C_A08c!$D$5:I$1009))*(C_A08c!J$5:J$1009))</f>
        <v>2170.3394978724068</v>
      </c>
      <c r="I569" s="136">
        <f ref="I569:I569" t="array">SUM(($M569=(C_A08c!$C$5:$C$1009))*($N569=(C_A08c!$D$5:J$1009))*(C_A08c!K$5:K$1009))</f>
        <v>2093.53136080419</v>
      </c>
      <c r="J569" s="136">
        <f ref="J569:J569" t="array">SUM(($M569=(C_A08c!$C$5:$C$1009))*($N569=(C_A08c!$D$5:K$1009))*(C_A08c!L$5:L$1009))</f>
        <v>2141.9224536913453</v>
      </c>
      <c r="K569" s="136">
        <f ref="K569:K569" t="array">SUM(($M569=(C_A08c!$C$5:$C$1009))*($N569=(C_A08c!$D$5:L$1009))*(C_A08c!M$5:M$1009))</f>
        <v>2302.4510404360731</v>
      </c>
      <c r="L569" s="69"/>
      <c r="M569" s="338" t="s">
        <v>305</v>
      </c>
      <c r="N569" s="338" t="s">
        <v>316</v>
      </c>
      <c r="O569" s="339"/>
    </row>
    <row r="570" s="64" customFormat="1">
      <c r="B570" s="217" t="s">
        <v>306</v>
      </c>
      <c r="C570" s="136">
        <f ref="C570:C570" t="array">SUM(($M570=(C_A08c!$C$5:$C$1009))*($N570=(C_A08c!$D$5:D$1009))*(C_A08c!E$5:E$1009))</f>
        <v>0</v>
      </c>
      <c r="D570" s="136">
        <f ref="D570:D570" t="array">SUM(($M570=(C_A08c!$C$5:$C$1009))*($N570=(C_A08c!$D$5:E$1009))*(C_A08c!F$5:F$1009))</f>
        <v>0</v>
      </c>
      <c r="E570" s="136">
        <f ref="E570:E570" t="array">SUM(($M570=(C_A08c!$C$5:$C$1009))*($N570=(C_A08c!$D$5:F$1009))*(C_A08c!G$5:G$1009))</f>
        <v>0</v>
      </c>
      <c r="F570" s="136">
        <f ref="F570:F570" t="array">SUM(($M570=(C_A08c!$C$5:$C$1009))*($N570=(C_A08c!$D$5:G$1009))*(C_A08c!H$5:H$1009))</f>
        <v>0</v>
      </c>
      <c r="G570" s="136">
        <f ref="G570:G570" t="array">SUM(($M570=(C_A08c!$C$5:$C$1009))*($N570=(C_A08c!$D$5:H$1009))*(C_A08c!I$5:I$1009))</f>
        <v>0</v>
      </c>
      <c r="H570" s="136">
        <f ref="H570:H570" t="array">SUM(($M570=(C_A08c!$C$5:$C$1009))*($N570=(C_A08c!$D$5:I$1009))*(C_A08c!J$5:J$1009))</f>
        <v>0</v>
      </c>
      <c r="I570" s="136">
        <f ref="I570:I570" t="array">SUM(($M570=(C_A08c!$C$5:$C$1009))*($N570=(C_A08c!$D$5:J$1009))*(C_A08c!K$5:K$1009))</f>
        <v>0</v>
      </c>
      <c r="J570" s="136">
        <f ref="J570:J570" t="array">SUM(($M570=(C_A08c!$C$5:$C$1009))*($N570=(C_A08c!$D$5:K$1009))*(C_A08c!L$5:L$1009))</f>
        <v>0</v>
      </c>
      <c r="K570" s="136">
        <f ref="K570:K570" t="array">SUM(($M570=(C_A08c!$C$5:$C$1009))*($N570=(C_A08c!$D$5:L$1009))*(C_A08c!M$5:M$1009))</f>
        <v>0</v>
      </c>
      <c r="L570" s="69"/>
      <c r="M570" s="338" t="s">
        <v>307</v>
      </c>
      <c r="N570" s="338" t="s">
        <v>316</v>
      </c>
      <c r="O570" s="339"/>
    </row>
    <row r="571" s="64" customFormat="1">
      <c r="B571" s="210" t="s">
        <v>289</v>
      </c>
      <c r="C571" s="192">
        <f ref="C571:C571" t="array">SUM(($M571=(C_A08c!$C$5:$C$1009))*($N571=(C_A08c!$D$5:D$1009))*(C_A08c!E$5:E$1009))</f>
        <v>0</v>
      </c>
      <c r="D571" s="192">
        <f ref="D571:D571" t="array">SUM(($M571=(C_A08c!$C$5:$C$1009))*($N571=(C_A08c!$D$5:E$1009))*(C_A08c!F$5:F$1009))</f>
        <v>0</v>
      </c>
      <c r="E571" s="192">
        <f ref="E571:E571" t="array">SUM(($M571=(C_A08c!$C$5:$C$1009))*($N571=(C_A08c!$D$5:F$1009))*(C_A08c!G$5:G$1009))</f>
        <v>0</v>
      </c>
      <c r="F571" s="192">
        <f ref="F571:F571" t="array">SUM(($M571=(C_A08c!$C$5:$C$1009))*($N571=(C_A08c!$D$5:G$1009))*(C_A08c!H$5:H$1009))</f>
        <v>0</v>
      </c>
      <c r="G571" s="192">
        <f ref="G571:G571" t="array">SUM(($M571=(C_A08c!$C$5:$C$1009))*($N571=(C_A08c!$D$5:H$1009))*(C_A08c!I$5:I$1009))</f>
        <v>0</v>
      </c>
      <c r="H571" s="192">
        <f ref="H571:H571" t="array">SUM(($M571=(C_A08c!$C$5:$C$1009))*($N571=(C_A08c!$D$5:I$1009))*(C_A08c!J$5:J$1009))</f>
        <v>0</v>
      </c>
      <c r="I571" s="192">
        <f ref="I571:I571" t="array">SUM(($M571=(C_A08c!$C$5:$C$1009))*($N571=(C_A08c!$D$5:J$1009))*(C_A08c!K$5:K$1009))</f>
        <v>0</v>
      </c>
      <c r="J571" s="192">
        <f ref="J571:J571" t="array">SUM(($M571=(C_A08c!$C$5:$C$1009))*($N571=(C_A08c!$D$5:K$1009))*(C_A08c!L$5:L$1009))</f>
        <v>0</v>
      </c>
      <c r="K571" s="192">
        <f ref="K571:K571" t="array">SUM(($M571=(C_A08c!$C$5:$C$1009))*($N571=(C_A08c!$D$5:L$1009))*(C_A08c!M$5:M$1009))</f>
        <v>0</v>
      </c>
      <c r="L571" s="69"/>
      <c r="M571" s="339" t="s">
        <v>308</v>
      </c>
      <c r="N571" s="338" t="s">
        <v>316</v>
      </c>
      <c r="O571" s="339"/>
    </row>
    <row r="572" s="64" customFormat="1">
      <c r="B572" s="217" t="s">
        <v>287</v>
      </c>
      <c r="C572" s="136">
        <f ref="C572:C572" t="array">SUM(($M572=(C_A08c!$C$5:$C$1009))*($N572=(C_A08c!$D$5:D$1009))*(C_A08c!E$5:E$1009))</f>
        <v>0</v>
      </c>
      <c r="D572" s="136">
        <f ref="D572:D572" t="array">SUM(($M572=(C_A08c!$C$5:$C$1009))*($N572=(C_A08c!$D$5:E$1009))*(C_A08c!F$5:F$1009))</f>
        <v>0</v>
      </c>
      <c r="E572" s="136">
        <f ref="E572:E572" t="array">SUM(($M572=(C_A08c!$C$5:$C$1009))*($N572=(C_A08c!$D$5:F$1009))*(C_A08c!G$5:G$1009))</f>
        <v>7.265976654166</v>
      </c>
      <c r="F572" s="136">
        <f ref="F572:F572" t="array">SUM(($M572=(C_A08c!$C$5:$C$1009))*($N572=(C_A08c!$D$5:G$1009))*(C_A08c!H$5:H$1009))</f>
        <v>7.265976654166</v>
      </c>
      <c r="G572" s="136">
        <f ref="G572:G572" t="array">SUM(($M572=(C_A08c!$C$5:$C$1009))*($N572=(C_A08c!$D$5:H$1009))*(C_A08c!I$5:I$1009))</f>
        <v>7.265976654166</v>
      </c>
      <c r="H572" s="136">
        <f ref="H572:H572" t="array">SUM(($M572=(C_A08c!$C$5:$C$1009))*($N572=(C_A08c!$D$5:I$1009))*(C_A08c!J$5:J$1009))</f>
        <v>2.421992218055</v>
      </c>
      <c r="I572" s="136">
        <f ref="I572:I572" t="array">SUM(($M572=(C_A08c!$C$5:$C$1009))*($N572=(C_A08c!$D$5:J$1009))*(C_A08c!K$5:K$1009))</f>
        <v>0</v>
      </c>
      <c r="J572" s="136">
        <f ref="J572:J572" t="array">SUM(($M572=(C_A08c!$C$5:$C$1009))*($N572=(C_A08c!$D$5:K$1009))*(C_A08c!L$5:L$1009))</f>
        <v>0</v>
      </c>
      <c r="K572" s="136">
        <f ref="K572:K572" t="array">SUM(($M572=(C_A08c!$C$5:$C$1009))*($N572=(C_A08c!$D$5:L$1009))*(C_A08c!M$5:M$1009))</f>
        <v>0</v>
      </c>
      <c r="L572" s="69"/>
      <c r="M572" s="338" t="s">
        <v>309</v>
      </c>
      <c r="N572" s="338" t="s">
        <v>316</v>
      </c>
      <c r="O572" s="339"/>
    </row>
    <row r="573" s="64" customFormat="1">
      <c r="A573" s="63"/>
      <c r="B573" s="210" t="s">
        <v>310</v>
      </c>
      <c r="C573" s="192">
        <f ref="C573:C573" t="array">SUM(($M573=(C_A08c!$C$5:$C$1009))*($N573=(C_A08c!$D$5:D$1009))*(C_A08c!E$5:E$1009)+($O573=(C_A08c!$C$5:$C$1009))*($N573=(C_A08c!$D$5:D$1009))*(C_A08c!E$5:E$1009))</f>
        <v>0</v>
      </c>
      <c r="D573" s="192">
        <f ref="D573:D573" t="array">SUM(($M573=(C_A08c!$C$5:$C$1009))*($N573=(C_A08c!$D$5:E$1009))*(C_A08c!F$5:F$1009)+($O573=(C_A08c!$C$5:$C$1009))*($N573=(C_A08c!$D$5:E$1009))*(C_A08c!F$5:F$1009))</f>
        <v>685.42037426847094</v>
      </c>
      <c r="E573" s="192">
        <f ref="E573:E573" t="array">SUM(($M573=(C_A08c!$C$5:$C$1009))*($N573=(C_A08c!$D$5:F$1009))*(C_A08c!G$5:G$1009)+($O573=(C_A08c!$C$5:$C$1009))*($N573=(C_A08c!$D$5:F$1009))*(C_A08c!G$5:G$1009))</f>
        <v>1323.1741963574821</v>
      </c>
      <c r="F573" s="192">
        <f ref="F573:F573" t="array">SUM(($M573=(C_A08c!$C$5:$C$1009))*($N573=(C_A08c!$D$5:G$1009))*(C_A08c!H$5:H$1009)+($O573=(C_A08c!$C$5:$C$1009))*($N573=(C_A08c!$D$5:G$1009))*(C_A08c!H$5:H$1009))</f>
        <v>1276.5781036967621</v>
      </c>
      <c r="G573" s="192">
        <f ref="G573:G573" t="array">SUM(($M573=(C_A08c!$C$5:$C$1009))*($N573=(C_A08c!$D$5:H$1009))*(C_A08c!I$5:I$1009)+($O573=(C_A08c!$C$5:$C$1009))*($N573=(C_A08c!$D$5:H$1009))*(C_A08c!I$5:I$1009))</f>
        <v>1382.9810687533989</v>
      </c>
      <c r="H573" s="192">
        <f ref="H573:H573" t="array">SUM(($M573=(C_A08c!$C$5:$C$1009))*($N573=(C_A08c!$D$5:I$1009))*(C_A08c!J$5:J$1009)+($O573=(C_A08c!$C$5:$C$1009))*($N573=(C_A08c!$D$5:I$1009))*(C_A08c!J$5:J$1009))</f>
        <v>1224.0852917597597</v>
      </c>
      <c r="I573" s="192">
        <f ref="I573:I573" t="array">SUM(($M573=(C_A08c!$C$5:$C$1009))*($N573=(C_A08c!$D$5:J$1009))*(C_A08c!K$5:K$1009)+($O573=(C_A08c!$C$5:$C$1009))*($N573=(C_A08c!$D$5:J$1009))*(C_A08c!K$5:K$1009))</f>
        <v>1190.9848047023511</v>
      </c>
      <c r="J573" s="192">
        <f ref="J573:J573" t="array">SUM(($M573=(C_A08c!$C$5:$C$1009))*($N573=(C_A08c!$D$5:K$1009))*(C_A08c!L$5:L$1009)+($O573=(C_A08c!$C$5:$C$1009))*($N573=(C_A08c!$D$5:K$1009))*(C_A08c!L$5:L$1009))</f>
        <v>1257.5332915107149</v>
      </c>
      <c r="K573" s="192">
        <f ref="K573:K573" t="array">SUM(($M573=(C_A08c!$C$5:$C$1009))*($N573=(C_A08c!$D$5:L$1009))*(C_A08c!M$5:M$1009)+($O573=(C_A08c!$C$5:$C$1009))*($N573=(C_A08c!$D$5:L$1009))*(C_A08c!M$5:M$1009))</f>
        <v>1300.577414538719</v>
      </c>
      <c r="L573" s="69"/>
      <c r="M573" s="339" t="s">
        <v>311</v>
      </c>
      <c r="N573" s="338" t="s">
        <v>316</v>
      </c>
      <c r="O573" s="339" t="s">
        <v>312</v>
      </c>
    </row>
    <row r="574" s="64" customFormat="1">
      <c r="B574" s="120" t="s">
        <v>313</v>
      </c>
      <c r="C574" s="136">
        <f ref="C574:C574" t="array">SUM(($M574=(C_A08c!$C$5:$C$1009))*($N574=(C_A08c!$D$5:D$1009))*(C_A08c!E$5:E$1009))</f>
        <v>0</v>
      </c>
      <c r="D574" s="136">
        <f ref="D574:D574" t="array">SUM(($M574=(C_A08c!$C$5:$C$1009))*($N574=(C_A08c!$D$5:E$1009))*(C_A08c!F$5:F$1009))</f>
        <v>0</v>
      </c>
      <c r="E574" s="136">
        <f ref="E574:E574" t="array">SUM(($M574=(C_A08c!$C$5:$C$1009))*($N574=(C_A08c!$D$5:F$1009))*(C_A08c!G$5:G$1009))</f>
        <v>0</v>
      </c>
      <c r="F574" s="136">
        <f ref="F574:F574" t="array">SUM(($M574=(C_A08c!$C$5:$C$1009))*($N574=(C_A08c!$D$5:G$1009))*(C_A08c!H$5:H$1009))</f>
        <v>0</v>
      </c>
      <c r="G574" s="136">
        <f ref="G574:G574" t="array">SUM(($M574=(C_A08c!$C$5:$C$1009))*($N574=(C_A08c!$D$5:H$1009))*(C_A08c!I$5:I$1009))</f>
        <v>0</v>
      </c>
      <c r="H574" s="136">
        <f ref="H574:H574" t="array">SUM(($M574=(C_A08c!$C$5:$C$1009))*($N574=(C_A08c!$D$5:I$1009))*(C_A08c!J$5:J$1009))</f>
        <v>0</v>
      </c>
      <c r="I574" s="136">
        <f ref="I574:I574" t="array">SUM(($M574=(C_A08c!$C$5:$C$1009))*($N574=(C_A08c!$D$5:J$1009))*(C_A08c!K$5:K$1009))</f>
        <v>0</v>
      </c>
      <c r="J574" s="136">
        <f ref="J574:J574" t="array">SUM(($M574=(C_A08c!$C$5:$C$1009))*($N574=(C_A08c!$D$5:K$1009))*(C_A08c!L$5:L$1009))</f>
        <v>0</v>
      </c>
      <c r="K574" s="136">
        <f ref="K574:K574" t="array">SUM(($M574=(C_A08c!$C$5:$C$1009))*($N574=(C_A08c!$D$5:L$1009))*(C_A08c!M$5:M$1009))</f>
        <v>0</v>
      </c>
      <c r="L574" s="69"/>
      <c r="M574" s="339" t="s">
        <v>314</v>
      </c>
      <c r="N574" s="338" t="s">
        <v>316</v>
      </c>
      <c r="O574" s="339"/>
    </row>
    <row r="575" ht="16" s="64" customFormat="1">
      <c r="B575" s="119" t="s">
        <v>149</v>
      </c>
      <c r="C575" s="192">
        <f ref="C575:C575" t="array">SUM(($M575=(C_A08c!$C$5:$C$1009))*($N575=(C_A08c!$D$5:D$1009))*(C_A08c!E$5:E$1009))</f>
        <v>0</v>
      </c>
      <c r="D575" s="192">
        <f ref="D575:D575" t="array">SUM(($M575=(C_A08c!$C$5:$C$1009))*($N575=(C_A08c!$D$5:E$1009))*(C_A08c!F$5:F$1009))</f>
        <v>0</v>
      </c>
      <c r="E575" s="192">
        <f ref="E575:E575" t="array">SUM(($M575=(C_A08c!$C$5:$C$1009))*($N575=(C_A08c!$D$5:F$1009))*(C_A08c!G$5:G$1009))</f>
        <v>0</v>
      </c>
      <c r="F575" s="192">
        <f ref="F575:F575" t="array">SUM(($M575=(C_A08c!$C$5:$C$1009))*($N575=(C_A08c!$D$5:G$1009))*(C_A08c!H$5:H$1009))</f>
        <v>0</v>
      </c>
      <c r="G575" s="192">
        <f ref="G575:G575" t="array">SUM(($M575=(C_A08c!$C$5:$C$1009))*($N575=(C_A08c!$D$5:H$1009))*(C_A08c!I$5:I$1009))</f>
        <v>267.674391883589</v>
      </c>
      <c r="H575" s="192">
        <f ref="H575:H575" t="array">SUM(($M575=(C_A08c!$C$5:$C$1009))*($N575=(C_A08c!$D$5:I$1009))*(C_A08c!J$5:J$1009))</f>
        <v>371.578721491604</v>
      </c>
      <c r="I575" s="192">
        <f ref="I575:I575" t="array">SUM(($M575=(C_A08c!$C$5:$C$1009))*($N575=(C_A08c!$D$5:J$1009))*(C_A08c!K$5:K$1009))</f>
        <v>497.34979040740404</v>
      </c>
      <c r="J575" s="192">
        <f ref="J575:J575" t="array">SUM(($M575=(C_A08c!$C$5:$C$1009))*($N575=(C_A08c!$D$5:K$1009))*(C_A08c!L$5:L$1009))</f>
        <v>600.710504406812</v>
      </c>
      <c r="K575" s="192">
        <f ref="K575:K575" t="array">SUM(($M575=(C_A08c!$C$5:$C$1009))*($N575=(C_A08c!$D$5:L$1009))*(C_A08c!M$5:M$1009))</f>
        <v>587.22036276037807</v>
      </c>
      <c r="L575" s="69"/>
      <c r="M575" s="338" t="s">
        <v>317</v>
      </c>
      <c r="N575" s="338" t="s">
        <v>316</v>
      </c>
      <c r="O575" s="339"/>
    </row>
    <row r="576" ht="17" s="64" customFormat="1">
      <c r="B576" s="182" t="s">
        <v>55</v>
      </c>
      <c r="C576" s="183">
        <f>SUM(C568:C575)</f>
        <v>3313.3392379253855</v>
      </c>
      <c r="D576" s="183">
        <f ref="D576:J576" t="shared" si="74">SUM(D568:D575)</f>
        <v>3491.04920166908</v>
      </c>
      <c r="E576" s="183">
        <f t="shared" si="74"/>
        <v>3598.8062028126869</v>
      </c>
      <c r="F576" s="183">
        <f t="shared" si="74"/>
        <v>3541.4422291365117</v>
      </c>
      <c r="G576" s="183">
        <f t="shared" si="74"/>
        <v>3758.885271248776</v>
      </c>
      <c r="H576" s="183">
        <f t="shared" si="74"/>
        <v>3770.9988825591995</v>
      </c>
      <c r="I576" s="183">
        <f t="shared" si="74"/>
        <v>3781.8659559139451</v>
      </c>
      <c r="J576" s="183">
        <f t="shared" si="74"/>
        <v>4000.166249608872</v>
      </c>
      <c r="K576" s="183">
        <f>SUM(K568:K575)</f>
        <v>4190.24881773517</v>
      </c>
      <c r="L576" s="69"/>
      <c r="M576" s="339"/>
      <c r="N576" s="339"/>
      <c r="O576" s="339"/>
    </row>
    <row r="577" ht="16" s="64" customFormat="1">
      <c r="B577" s="151" t="s">
        <v>318</v>
      </c>
      <c r="C577" s="181"/>
      <c r="D577" s="181"/>
      <c r="E577" s="181"/>
      <c r="F577" s="181"/>
      <c r="G577" s="181"/>
      <c r="H577" s="181"/>
      <c r="I577" s="181"/>
      <c r="J577" s="181"/>
      <c r="K577" s="181"/>
      <c r="L577" s="69"/>
      <c r="M577" s="339"/>
      <c r="N577" s="339"/>
      <c r="O577" s="339"/>
    </row>
    <row r="578" s="64" customFormat="1">
      <c r="B578" s="210" t="s">
        <v>301</v>
      </c>
      <c r="C578" s="192">
        <f ref="C578:C578" t="array">SUM(($M578=(C_A08c!$C$5:$C$1009))*($N578=(C_A08c!$D$5:D$1009))*(C_A08c!E$5:E$1009))</f>
        <v>214.46185390615602</v>
      </c>
      <c r="D578" s="192">
        <f ref="D578:D578" t="array">SUM(($M578=(C_A08c!$C$5:$C$1009))*($N578=(C_A08c!$D$5:E$1009))*(C_A08c!F$5:F$1009))</f>
        <v>147.610331320852</v>
      </c>
      <c r="E578" s="192">
        <f ref="E578:E578" t="array">SUM(($M578=(C_A08c!$C$5:$C$1009))*($N578=(C_A08c!$D$5:F$1009))*(C_A08c!G$5:G$1009))</f>
        <v>127.35213237600901</v>
      </c>
      <c r="F578" s="192">
        <f ref="F578:F578" t="array">SUM(($M578=(C_A08c!$C$5:$C$1009))*($N578=(C_A08c!$D$5:G$1009))*(C_A08c!H$5:H$1009))</f>
        <v>126.31445767269501</v>
      </c>
      <c r="G578" s="192">
        <f ref="G578:G578" t="array">SUM(($M578=(C_A08c!$C$5:$C$1009))*($N578=(C_A08c!$D$5:H$1009))*(C_A08c!I$5:I$1009))</f>
        <v>264.646771944368</v>
      </c>
      <c r="H578" s="192">
        <f ref="H578:H578" t="array">SUM(($M578=(C_A08c!$C$5:$C$1009))*($N578=(C_A08c!$D$5:I$1009))*(C_A08c!J$5:J$1009))</f>
        <v>322.260901537182</v>
      </c>
      <c r="I578" s="192">
        <f ref="I578:I578" t="array">SUM(($M578=(C_A08c!$C$5:$C$1009))*($N578=(C_A08c!$D$5:J$1009))*(C_A08c!K$5:K$1009))</f>
        <v>254.712599893451</v>
      </c>
      <c r="J578" s="192">
        <f ref="J578:J578" t="array">SUM(($M578=(C_A08c!$C$5:$C$1009))*($N578=(C_A08c!$D$5:K$1009))*(C_A08c!L$5:L$1009))</f>
        <v>234.52608285078003</v>
      </c>
      <c r="K578" s="192">
        <f ref="K578:K578" t="array">SUM(($M578=(C_A08c!$C$5:$C$1009))*($N578=(C_A08c!$D$5:L$1009))*(C_A08c!M$5:M$1009))</f>
        <v>278.979868776285</v>
      </c>
      <c r="L578" s="69"/>
      <c r="M578" s="339" t="s">
        <v>302</v>
      </c>
      <c r="N578" s="338" t="s">
        <v>319</v>
      </c>
      <c r="O578" s="339"/>
    </row>
    <row r="579" s="64" customFormat="1">
      <c r="B579" s="217" t="s">
        <v>304</v>
      </c>
      <c r="C579" s="136">
        <f ref="C579:C579" t="array">SUM(($M579=(C_A08c!$C$5:$C$1009))*($N579=(C_A08c!$D$5:D$1009))*(C_A08c!E$5:E$1009))</f>
        <v>3119.4223664940428</v>
      </c>
      <c r="D579" s="136">
        <f ref="D579:D579" t="array">SUM(($M579=(C_A08c!$C$5:$C$1009))*($N579=(C_A08c!$D$5:E$1009))*(C_A08c!F$5:F$1009))</f>
        <v>2854.1998308537582</v>
      </c>
      <c r="E579" s="136">
        <f ref="E579:E579" t="array">SUM(($M579=(C_A08c!$C$5:$C$1009))*($N579=(C_A08c!$D$5:F$1009))*(C_A08c!G$5:G$1009))</f>
        <v>3255.9671191164</v>
      </c>
      <c r="F579" s="136">
        <f ref="F579:F579" t="array">SUM(($M579=(C_A08c!$C$5:$C$1009))*($N579=(C_A08c!$D$5:G$1009))*(C_A08c!H$5:H$1009))</f>
        <v>2571.1548249157781</v>
      </c>
      <c r="G579" s="136">
        <f ref="G579:G579" t="array">SUM(($M579=(C_A08c!$C$5:$C$1009))*($N579=(C_A08c!$D$5:H$1009))*(C_A08c!I$5:I$1009))</f>
        <v>2183.2330797910818</v>
      </c>
      <c r="H579" s="136">
        <f ref="H579:H579" t="array">SUM(($M579=(C_A08c!$C$5:$C$1009))*($N579=(C_A08c!$D$5:I$1009))*(C_A08c!J$5:J$1009))</f>
        <v>1658.247278976854</v>
      </c>
      <c r="I579" s="136">
        <f ref="I579:I579" t="array">SUM(($M579=(C_A08c!$C$5:$C$1009))*($N579=(C_A08c!$D$5:J$1009))*(C_A08c!K$5:K$1009))</f>
        <v>1624.2997981588371</v>
      </c>
      <c r="J579" s="136">
        <f ref="J579:J579" t="array">SUM(($M579=(C_A08c!$C$5:$C$1009))*($N579=(C_A08c!$D$5:K$1009))*(C_A08c!L$5:L$1009))</f>
        <v>1710.4795537752323</v>
      </c>
      <c r="K579" s="136">
        <f ref="K579:K579" t="array">SUM(($M579=(C_A08c!$C$5:$C$1009))*($N579=(C_A08c!$D$5:L$1009))*(C_A08c!M$5:M$1009))</f>
        <v>1948.588824360497</v>
      </c>
      <c r="L579" s="69"/>
      <c r="M579" s="338" t="s">
        <v>305</v>
      </c>
      <c r="N579" s="338" t="s">
        <v>319</v>
      </c>
      <c r="O579" s="339"/>
    </row>
    <row r="580" s="64" customFormat="1">
      <c r="B580" s="217" t="s">
        <v>306</v>
      </c>
      <c r="C580" s="136">
        <f>SUM(($M580=(C_A08c!$C$5:$C$1009))*($N580=(C_A08c!$D$5:D$1009))*(C_A08c!E$5:E$1009))</f>
        <v>0</v>
      </c>
      <c r="D580" s="136">
        <f ref="D580:D580" t="array">SUM(($M580=(C_A08c!$C$5:$C$1009))*($N580=(C_A08c!$D$5:E$1009))*(C_A08c!F$5:F$1009))</f>
        <v>0</v>
      </c>
      <c r="E580" s="136">
        <f ref="E580:E580" t="array">SUM(($M580=(C_A08c!$C$5:$C$1009))*($N580=(C_A08c!$D$5:F$1009))*(C_A08c!G$5:G$1009))</f>
        <v>0</v>
      </c>
      <c r="F580" s="136">
        <f ref="F580:F580" t="array">SUM(($M580=(C_A08c!$C$5:$C$1009))*($N580=(C_A08c!$D$5:G$1009))*(C_A08c!H$5:H$1009))</f>
        <v>0</v>
      </c>
      <c r="G580" s="136">
        <f ref="G580:G580" t="array">SUM(($M580=(C_A08c!$C$5:$C$1009))*($N580=(C_A08c!$D$5:H$1009))*(C_A08c!I$5:I$1009))</f>
        <v>0</v>
      </c>
      <c r="H580" s="136">
        <f ref="H580:H580" t="array">SUM(($M580=(C_A08c!$C$5:$C$1009))*($N580=(C_A08c!$D$5:I$1009))*(C_A08c!J$5:J$1009))</f>
        <v>0</v>
      </c>
      <c r="I580" s="136">
        <f ref="I580:I580" t="array">SUM(($M580=(C_A08c!$C$5:$C$1009))*($N580=(C_A08c!$D$5:J$1009))*(C_A08c!K$5:K$1009))</f>
        <v>0</v>
      </c>
      <c r="J580" s="136">
        <f ref="J580:J580" t="array">SUM(($M580=(C_A08c!$C$5:$C$1009))*($N580=(C_A08c!$D$5:K$1009))*(C_A08c!L$5:L$1009))</f>
        <v>0</v>
      </c>
      <c r="K580" s="136">
        <f ref="K580:K580" t="array">SUM(($M580=(C_A08c!$C$5:$C$1009))*($N580=(C_A08c!$D$5:L$1009))*(C_A08c!M$5:M$1009))</f>
        <v>0</v>
      </c>
      <c r="L580" s="69"/>
      <c r="M580" s="338" t="s">
        <v>307</v>
      </c>
      <c r="N580" s="338" t="s">
        <v>319</v>
      </c>
      <c r="O580" s="339"/>
    </row>
    <row r="581" s="64" customFormat="1">
      <c r="B581" s="210" t="s">
        <v>289</v>
      </c>
      <c r="C581" s="192">
        <f ref="C581:C581" t="array">SUM(($M581=(C_A08c!$C$5:$C$1009))*($N581=(C_A08c!$D$5:D$1009))*(C_A08c!E$5:E$1009))</f>
        <v>0</v>
      </c>
      <c r="D581" s="192">
        <f ref="D581:D581" t="array">SUM(($M581=(C_A08c!$C$5:$C$1009))*($N581=(C_A08c!$D$5:E$1009))*(C_A08c!F$5:F$1009))</f>
        <v>0</v>
      </c>
      <c r="E581" s="192">
        <f ref="E581:E581" t="array">SUM(($M581=(C_A08c!$C$5:$C$1009))*($N581=(C_A08c!$D$5:F$1009))*(C_A08c!G$5:G$1009))</f>
        <v>0</v>
      </c>
      <c r="F581" s="192">
        <f ref="F581:F581" t="array">SUM(($M581=(C_A08c!$C$5:$C$1009))*($N581=(C_A08c!$D$5:G$1009))*(C_A08c!H$5:H$1009))</f>
        <v>0</v>
      </c>
      <c r="G581" s="192">
        <f ref="G581:G581" t="array">SUM(($M581=(C_A08c!$C$5:$C$1009))*($N581=(C_A08c!$D$5:H$1009))*(C_A08c!I$5:I$1009))</f>
        <v>24.558624143326</v>
      </c>
      <c r="H581" s="192">
        <f ref="H581:H581" t="array">SUM(($M581=(C_A08c!$C$5:$C$1009))*($N581=(C_A08c!$D$5:I$1009))*(C_A08c!J$5:J$1009))</f>
        <v>30.743280058951</v>
      </c>
      <c r="I581" s="192">
        <f ref="I581:I581" t="array">SUM(($M581=(C_A08c!$C$5:$C$1009))*($N581=(C_A08c!$D$5:J$1009))*(C_A08c!K$5:K$1009))</f>
        <v>35.48387531914</v>
      </c>
      <c r="J581" s="192">
        <f ref="J581:J581" t="array">SUM(($M581=(C_A08c!$C$5:$C$1009))*($N581=(C_A08c!$D$5:K$1009))*(C_A08c!L$5:L$1009))</f>
        <v>130.949378482878</v>
      </c>
      <c r="K581" s="192">
        <f ref="K581:K581" t="array">SUM(($M581=(C_A08c!$C$5:$C$1009))*($N581=(C_A08c!$D$5:L$1009))*(C_A08c!M$5:M$1009))</f>
        <v>118.643210851113</v>
      </c>
      <c r="L581" s="69"/>
      <c r="M581" s="339" t="s">
        <v>308</v>
      </c>
      <c r="N581" s="338" t="s">
        <v>319</v>
      </c>
      <c r="O581" s="339"/>
    </row>
    <row r="582" s="64" customFormat="1">
      <c r="B582" s="217" t="s">
        <v>287</v>
      </c>
      <c r="C582" s="136">
        <f ref="C582:C582" t="array">SUM(($M582=(C_A08c!$C$5:$C$1009))*($N582=(C_A08c!$D$5:D$1009))*(C_A08c!E$5:E$1009))</f>
        <v>74.7465656814</v>
      </c>
      <c r="D582" s="136">
        <f ref="D582:D582" t="array">SUM(($M582=(C_A08c!$C$5:$C$1009))*($N582=(C_A08c!$D$5:E$1009))*(C_A08c!F$5:F$1009))</f>
        <v>49.8310437876</v>
      </c>
      <c r="E582" s="136">
        <f ref="E582:E582" t="array">SUM(($M582=(C_A08c!$C$5:$C$1009))*($N582=(C_A08c!$D$5:F$1009))*(C_A08c!G$5:G$1009))</f>
        <v>24.9155218938</v>
      </c>
      <c r="F582" s="136">
        <f ref="F582:F582" t="array">SUM(($M582=(C_A08c!$C$5:$C$1009))*($N582=(C_A08c!$D$5:G$1009))*(C_A08c!H$5:H$1009))</f>
        <v>15.529806057495</v>
      </c>
      <c r="G582" s="136">
        <f ref="G582:G582" t="array">SUM(($M582=(C_A08c!$C$5:$C$1009))*($N582=(C_A08c!$D$5:H$1009))*(C_A08c!I$5:I$1009))</f>
        <v>19.429717901066</v>
      </c>
      <c r="H582" s="136">
        <f ref="H582:H582" t="array">SUM(($M582=(C_A08c!$C$5:$C$1009))*($N582=(C_A08c!$D$5:I$1009))*(C_A08c!J$5:J$1009))</f>
        <v>77.111071210482</v>
      </c>
      <c r="I582" s="136">
        <f ref="I582:I582" t="array">SUM(($M582=(C_A08c!$C$5:$C$1009))*($N582=(C_A08c!$D$5:J$1009))*(C_A08c!K$5:K$1009))</f>
        <v>70.55411797778801</v>
      </c>
      <c r="J582" s="136">
        <f ref="J582:J582" t="array">SUM(($M582=(C_A08c!$C$5:$C$1009))*($N582=(C_A08c!$D$5:K$1009))*(C_A08c!L$5:L$1009))</f>
        <v>111.13217392240799</v>
      </c>
      <c r="K582" s="136">
        <f ref="K582:K582" t="array">SUM(($M582=(C_A08c!$C$5:$C$1009))*($N582=(C_A08c!$D$5:L$1009))*(C_A08c!M$5:M$1009))</f>
        <v>79.272600580649993</v>
      </c>
      <c r="L582" s="69"/>
      <c r="M582" s="338" t="s">
        <v>309</v>
      </c>
      <c r="N582" s="338" t="s">
        <v>319</v>
      </c>
      <c r="O582" s="339"/>
    </row>
    <row r="583" s="64" customFormat="1">
      <c r="A583" s="63"/>
      <c r="B583" s="210" t="s">
        <v>310</v>
      </c>
      <c r="C583" s="192">
        <f>SUM(($M583=(C_A08c!$C$5:$C$1009))*($N583=(C_A08c!$D$5:D$1009))*(C_A08c!E$5:E$1009)+($O583=(C_A08c!$C$5:$C$1009))*($N583=(C_A08c!$D$5:D$1009))*(C_A08c!E$5:E$1009))</f>
        <v>0</v>
      </c>
      <c r="D583" s="192">
        <f ref="D583:D583" t="array">SUM(($M583=(C_A08c!$C$5:$C$1009))*($N583=(C_A08c!$D$5:E$1009))*(C_A08c!F$5:F$1009)+($O583=(C_A08c!$C$5:$C$1009))*($N583=(C_A08c!$D$5:E$1009))*(C_A08c!F$5:F$1009))</f>
        <v>43.493399251801</v>
      </c>
      <c r="E583" s="192">
        <f ref="E583:E583" t="array">SUM(($M583=(C_A08c!$C$5:$C$1009))*($N583=(C_A08c!$D$5:F$1009))*(C_A08c!G$5:G$1009)+($O583=(C_A08c!$C$5:$C$1009))*($N583=(C_A08c!$D$5:F$1009))*(C_A08c!G$5:G$1009))</f>
        <v>0</v>
      </c>
      <c r="F583" s="192">
        <f ref="F583:F583" t="array">SUM(($M583=(C_A08c!$C$5:$C$1009))*($N583=(C_A08c!$D$5:G$1009))*(C_A08c!H$5:H$1009)+($O583=(C_A08c!$C$5:$C$1009))*($N583=(C_A08c!$D$5:G$1009))*(C_A08c!H$5:H$1009))</f>
        <v>0</v>
      </c>
      <c r="G583" s="192">
        <f ref="G583:G583" t="array">SUM(($M583=(C_A08c!$C$5:$C$1009))*($N583=(C_A08c!$D$5:H$1009))*(C_A08c!I$5:I$1009)+($O583=(C_A08c!$C$5:$C$1009))*($N583=(C_A08c!$D$5:H$1009))*(C_A08c!I$5:I$1009))</f>
        <v>112.338159761641</v>
      </c>
      <c r="H583" s="192">
        <f ref="H583:H583" t="array">SUM(($M583=(C_A08c!$C$5:$C$1009))*($N583=(C_A08c!$D$5:I$1009))*(C_A08c!J$5:J$1009)+($O583=(C_A08c!$C$5:$C$1009))*($N583=(C_A08c!$D$5:I$1009))*(C_A08c!J$5:J$1009))</f>
        <v>316.200969536766</v>
      </c>
      <c r="I583" s="192">
        <f ref="I583:I583" t="array">SUM(($M583=(C_A08c!$C$5:$C$1009))*($N583=(C_A08c!$D$5:J$1009))*(C_A08c!K$5:K$1009)+($O583=(C_A08c!$C$5:$C$1009))*($N583=(C_A08c!$D$5:J$1009))*(C_A08c!K$5:K$1009))</f>
        <v>323.718991765984</v>
      </c>
      <c r="J583" s="192">
        <f ref="J583:J583" t="array">SUM(($M583=(C_A08c!$C$5:$C$1009))*($N583=(C_A08c!$D$5:K$1009))*(C_A08c!L$5:L$1009)+($O583=(C_A08c!$C$5:$C$1009))*($N583=(C_A08c!$D$5:K$1009))*(C_A08c!L$5:L$1009))</f>
        <v>191.403660253938</v>
      </c>
      <c r="K583" s="192">
        <f ref="K583:K583" t="array">SUM(($M583=(C_A08c!$C$5:$C$1009))*($N583=(C_A08c!$D$5:L$1009))*(C_A08c!M$5:M$1009)+($O583=(C_A08c!$C$5:$C$1009))*($N583=(C_A08c!$D$5:L$1009))*(C_A08c!M$5:M$1009))</f>
        <v>3.832563049046</v>
      </c>
      <c r="L583" s="69"/>
      <c r="M583" s="339" t="s">
        <v>311</v>
      </c>
      <c r="N583" s="338" t="s">
        <v>319</v>
      </c>
      <c r="O583" s="339" t="s">
        <v>312</v>
      </c>
    </row>
    <row r="584" s="64" customFormat="1">
      <c r="B584" s="120" t="s">
        <v>313</v>
      </c>
      <c r="C584" s="136">
        <f ref="C584:C584" t="array">SUM(($M584=(C_A08c!$C$5:$C$1009))*($N584=(C_A08c!$D$5:D$1009))*(C_A08c!E$5:E$1009))</f>
        <v>0</v>
      </c>
      <c r="D584" s="136">
        <f ref="D584:D584" t="array">SUM(($M584=(C_A08c!$C$5:$C$1009))*($N584=(C_A08c!$D$5:E$1009))*(C_A08c!F$5:F$1009))</f>
        <v>0</v>
      </c>
      <c r="E584" s="136">
        <f ref="E584:E584" t="array">SUM(($M584=(C_A08c!$C$5:$C$1009))*($N584=(C_A08c!$D$5:F$1009))*(C_A08c!G$5:G$1009))</f>
        <v>0</v>
      </c>
      <c r="F584" s="136">
        <f ref="F584:F584" t="array">SUM(($M584=(C_A08c!$C$5:$C$1009))*($N584=(C_A08c!$D$5:G$1009))*(C_A08c!H$5:H$1009))</f>
        <v>7.747678212203</v>
      </c>
      <c r="G584" s="136">
        <f ref="G584:G584" t="array">SUM(($M584=(C_A08c!$C$5:$C$1009))*($N584=(C_A08c!$D$5:H$1009))*(C_A08c!I$5:I$1009))</f>
        <v>53.825944308463</v>
      </c>
      <c r="H584" s="136">
        <f ref="H584:H584" t="array">SUM(($M584=(C_A08c!$C$5:$C$1009))*($N584=(C_A08c!$D$5:I$1009))*(C_A08c!J$5:J$1009))</f>
        <v>109.672460464981</v>
      </c>
      <c r="I584" s="136">
        <f ref="I584:I584" t="array">SUM(($M584=(C_A08c!$C$5:$C$1009))*($N584=(C_A08c!$D$5:J$1009))*(C_A08c!K$5:K$1009))</f>
        <v>147.39670919547598</v>
      </c>
      <c r="J584" s="136">
        <f ref="J584:J584" t="array">SUM(($M584=(C_A08c!$C$5:$C$1009))*($N584=(C_A08c!$D$5:K$1009))*(C_A08c!L$5:L$1009))</f>
        <v>163.20272013141903</v>
      </c>
      <c r="K584" s="136">
        <f ref="K584:K584" t="array">SUM(($M584=(C_A08c!$C$5:$C$1009))*($N584=(C_A08c!$D$5:L$1009))*(C_A08c!M$5:M$1009))</f>
        <v>168.587065510966</v>
      </c>
      <c r="L584" s="69"/>
      <c r="M584" s="339" t="s">
        <v>314</v>
      </c>
      <c r="N584" s="338" t="s">
        <v>319</v>
      </c>
      <c r="O584" s="339"/>
    </row>
    <row r="585" ht="16" s="64" customFormat="1">
      <c r="B585" s="119" t="s">
        <v>149</v>
      </c>
      <c r="C585" s="192">
        <f ref="C585:C585" t="array">SUM(($M585=(C_A08c!$C$5:$C$1009))*($N585=(C_A08c!$D$5:D$1009))*(C_A08c!E$5:E$1009))</f>
        <v>0</v>
      </c>
      <c r="D585" s="192">
        <f ref="D585:D585" t="array">SUM(($M585=(C_A08c!$C$5:$C$1009))*($N585=(C_A08c!$D$5:E$1009))*(C_A08c!F$5:F$1009))</f>
        <v>0</v>
      </c>
      <c r="E585" s="192">
        <f ref="E585:E585" t="array">SUM(($M585=(C_A08c!$C$5:$C$1009))*($N585=(C_A08c!$D$5:F$1009))*(C_A08c!G$5:G$1009))</f>
        <v>0</v>
      </c>
      <c r="F585" s="192">
        <f ref="F585:F585" t="array">SUM(($M585=(C_A08c!$C$5:$C$1009))*($N585=(C_A08c!$D$5:G$1009))*(C_A08c!H$5:H$1009))</f>
        <v>0</v>
      </c>
      <c r="G585" s="192">
        <f ref="G585:G585" t="array">SUM(($M585=(C_A08c!$C$5:$C$1009))*($N585=(C_A08c!$D$5:H$1009))*(C_A08c!I$5:I$1009))</f>
        <v>0</v>
      </c>
      <c r="H585" s="192">
        <f ref="H585:H585" t="array">SUM(($M585=(C_A08c!$C$5:$C$1009))*($N585=(C_A08c!$D$5:I$1009))*(C_A08c!J$5:J$1009))</f>
        <v>0</v>
      </c>
      <c r="I585" s="192">
        <f ref="I585:I585" t="array">SUM(($M585=(C_A08c!$C$5:$C$1009))*($N585=(C_A08c!$D$5:J$1009))*(C_A08c!K$5:K$1009))</f>
        <v>0</v>
      </c>
      <c r="J585" s="192">
        <f ref="J585:J585" t="array">SUM(($M585=(C_A08c!$C$5:$C$1009))*($N585=(C_A08c!$D$5:K$1009))*(C_A08c!L$5:L$1009))</f>
        <v>0</v>
      </c>
      <c r="K585" s="192">
        <f ref="K585:K585" t="array">SUM(($M585=(C_A08c!$C$5:$C$1009))*($N585=(C_A08c!$D$5:L$1009))*(C_A08c!M$5:M$1009))</f>
        <v>0</v>
      </c>
      <c r="L585" s="69"/>
      <c r="M585" s="338" t="s">
        <v>317</v>
      </c>
      <c r="N585" s="338" t="s">
        <v>319</v>
      </c>
      <c r="O585" s="339"/>
    </row>
    <row r="586" ht="17" s="64" customFormat="1">
      <c r="B586" s="182" t="s">
        <v>55</v>
      </c>
      <c r="C586" s="183">
        <f>SUM(C578:C585)</f>
        <v>3408.6307860815991</v>
      </c>
      <c r="D586" s="183">
        <f ref="D586:J586" t="shared" si="75">SUM(D578:D585)</f>
        <v>3095.1346052140107</v>
      </c>
      <c r="E586" s="183">
        <f t="shared" si="75"/>
        <v>3408.2347733862093</v>
      </c>
      <c r="F586" s="183">
        <f t="shared" si="75"/>
        <v>2720.7467668581712</v>
      </c>
      <c r="G586" s="183">
        <f t="shared" si="75"/>
        <v>2658.0322978499457</v>
      </c>
      <c r="H586" s="183">
        <f t="shared" si="75"/>
        <v>2514.2359617852162</v>
      </c>
      <c r="I586" s="183">
        <f t="shared" si="75"/>
        <v>2456.166092310676</v>
      </c>
      <c r="J586" s="183">
        <f t="shared" si="75"/>
        <v>2541.6935694166555</v>
      </c>
      <c r="K586" s="183">
        <f>SUM(K578:K585)</f>
        <v>2597.9041331285566</v>
      </c>
      <c r="L586" s="69"/>
      <c r="M586" s="339"/>
      <c r="N586" s="339"/>
      <c r="O586" s="339"/>
    </row>
    <row r="587" ht="16" s="64" customFormat="1">
      <c r="B587" s="151" t="s">
        <v>320</v>
      </c>
      <c r="C587" s="181"/>
      <c r="D587" s="181"/>
      <c r="E587" s="181"/>
      <c r="F587" s="181"/>
      <c r="G587" s="181"/>
      <c r="H587" s="181"/>
      <c r="I587" s="181"/>
      <c r="J587" s="181"/>
      <c r="K587" s="181"/>
      <c r="L587" s="69"/>
      <c r="M587" s="339"/>
      <c r="N587" s="339"/>
      <c r="O587" s="339"/>
    </row>
    <row r="588" s="64" customFormat="1">
      <c r="B588" s="210" t="s">
        <v>301</v>
      </c>
      <c r="C588" s="192">
        <f ref="C588:C588" t="array">SUM(($M588=(C_A08c!$C$5:$C$1009))*($N588=(C_A08c!$D$5:D$1009))*(C_A08c!E$5:E$1009))</f>
        <v>18.391244070023998</v>
      </c>
      <c r="D588" s="192">
        <f ref="D588:D588" t="array">SUM(($M588=(C_A08c!$C$5:$C$1009))*($N588=(C_A08c!$D$5:E$1009))*(C_A08c!F$5:F$1009))</f>
        <v>126.06780471482502</v>
      </c>
      <c r="E588" s="192">
        <f ref="E588:E588" t="array">SUM(($M588=(C_A08c!$C$5:$C$1009))*($N588=(C_A08c!$D$5:F$1009))*(C_A08c!G$5:G$1009))</f>
        <v>254.91410751504</v>
      </c>
      <c r="F588" s="192">
        <f ref="F588:F588" t="array">SUM(($M588=(C_A08c!$C$5:$C$1009))*($N588=(C_A08c!$D$5:G$1009))*(C_A08c!H$5:H$1009))</f>
        <v>387.47476010174296</v>
      </c>
      <c r="G588" s="192">
        <f ref="G588:G588" t="array">SUM(($M588=(C_A08c!$C$5:$C$1009))*($N588=(C_A08c!$D$5:H$1009))*(C_A08c!I$5:I$1009))</f>
        <v>396.94469615252297</v>
      </c>
      <c r="H588" s="192">
        <f ref="H588:H588" t="array">SUM(($M588=(C_A08c!$C$5:$C$1009))*($N588=(C_A08c!$D$5:I$1009))*(C_A08c!J$5:J$1009))</f>
        <v>389.55069845327995</v>
      </c>
      <c r="I588" s="192">
        <f ref="I588:I588" t="array">SUM(($M588=(C_A08c!$C$5:$C$1009))*($N588=(C_A08c!$D$5:J$1009))*(C_A08c!K$5:K$1009))</f>
        <v>377.016061901588</v>
      </c>
      <c r="J588" s="192">
        <f ref="J588:J588" t="array">SUM(($M588=(C_A08c!$C$5:$C$1009))*($N588=(C_A08c!$D$5:K$1009))*(C_A08c!L$5:L$1009))</f>
        <v>370.44131200218203</v>
      </c>
      <c r="K588" s="192">
        <f ref="K588:K588" t="array">SUM(($M588=(C_A08c!$C$5:$C$1009))*($N588=(C_A08c!$D$5:L$1009))*(C_A08c!M$5:M$1009))</f>
        <v>357.45710573040509</v>
      </c>
      <c r="L588" s="69"/>
      <c r="M588" s="339" t="s">
        <v>302</v>
      </c>
      <c r="N588" s="338" t="s">
        <v>321</v>
      </c>
      <c r="O588" s="339"/>
    </row>
    <row r="589" s="64" customFormat="1">
      <c r="B589" s="217" t="s">
        <v>304</v>
      </c>
      <c r="C589" s="136">
        <f ref="C589:C589" t="array">SUM(($M589=(C_A08c!$C$5:$C$1009))*($N589=(C_A08c!$D$5:D$1009))*(C_A08c!E$5:E$1009))</f>
        <v>378.67403240784</v>
      </c>
      <c r="D589" s="136">
        <f ref="D589:D589" t="array">SUM(($M589=(C_A08c!$C$5:$C$1009))*($N589=(C_A08c!$D$5:E$1009))*(C_A08c!F$5:F$1009))</f>
        <v>272.21614871001896</v>
      </c>
      <c r="E589" s="136">
        <f ref="E589:E589" t="array">SUM(($M589=(C_A08c!$C$5:$C$1009))*($N589=(C_A08c!$D$5:F$1009))*(C_A08c!G$5:G$1009))</f>
        <v>145.991471240739</v>
      </c>
      <c r="F589" s="136">
        <f ref="F589:F589" t="array">SUM(($M589=(C_A08c!$C$5:$C$1009))*($N589=(C_A08c!$D$5:G$1009))*(C_A08c!H$5:H$1009))</f>
        <v>11.295310726548</v>
      </c>
      <c r="G589" s="136">
        <f ref="G589:G589" t="array">SUM(($M589=(C_A08c!$C$5:$C$1009))*($N589=(C_A08c!$D$5:H$1009))*(C_A08c!I$5:I$1009))</f>
        <v>0</v>
      </c>
      <c r="H589" s="136">
        <f ref="H589:H589" t="array">SUM(($M589=(C_A08c!$C$5:$C$1009))*($N589=(C_A08c!$D$5:I$1009))*(C_A08c!J$5:J$1009))</f>
        <v>0</v>
      </c>
      <c r="I589" s="136">
        <f ref="I589:I589" t="array">SUM(($M589=(C_A08c!$C$5:$C$1009))*($N589=(C_A08c!$D$5:J$1009))*(C_A08c!K$5:K$1009))</f>
        <v>0</v>
      </c>
      <c r="J589" s="136">
        <f ref="J589:J589" t="array">SUM(($M589=(C_A08c!$C$5:$C$1009))*($N589=(C_A08c!$D$5:K$1009))*(C_A08c!L$5:L$1009))</f>
        <v>0</v>
      </c>
      <c r="K589" s="136">
        <f ref="K589:K589" t="array">SUM(($M589=(C_A08c!$C$5:$C$1009))*($N589=(C_A08c!$D$5:L$1009))*(C_A08c!M$5:M$1009))</f>
        <v>0</v>
      </c>
      <c r="L589" s="69"/>
      <c r="M589" s="338" t="s">
        <v>305</v>
      </c>
      <c r="N589" s="338" t="s">
        <v>321</v>
      </c>
      <c r="O589" s="339"/>
    </row>
    <row r="590" s="64" customFormat="1">
      <c r="B590" s="217" t="s">
        <v>306</v>
      </c>
      <c r="C590" s="136">
        <f ref="C590:C590" t="array">SUM(($M590=(C_A08c!$C$5:$C$1009))*($N590=(C_A08c!$D$5:D$1009))*(C_A08c!E$5:E$1009))</f>
        <v>0</v>
      </c>
      <c r="D590" s="136">
        <f ref="D590:D590" t="array">SUM(($M590=(C_A08c!$C$5:$C$1009))*($N590=(C_A08c!$D$5:E$1009))*(C_A08c!F$5:F$1009))</f>
        <v>0</v>
      </c>
      <c r="E590" s="136">
        <f ref="E590:E590" t="array">SUM(($M590=(C_A08c!$C$5:$C$1009))*($N590=(C_A08c!$D$5:F$1009))*(C_A08c!G$5:G$1009))</f>
        <v>0</v>
      </c>
      <c r="F590" s="136">
        <f ref="F590:F590" t="array">SUM(($M590=(C_A08c!$C$5:$C$1009))*($N590=(C_A08c!$D$5:G$1009))*(C_A08c!H$5:H$1009))</f>
        <v>0</v>
      </c>
      <c r="G590" s="136">
        <f ref="G590:G590" t="array">SUM(($M590=(C_A08c!$C$5:$C$1009))*($N590=(C_A08c!$D$5:H$1009))*(C_A08c!I$5:I$1009))</f>
        <v>0</v>
      </c>
      <c r="H590" s="136">
        <f ref="H590:H590" t="array">SUM(($M590=(C_A08c!$C$5:$C$1009))*($N590=(C_A08c!$D$5:I$1009))*(C_A08c!J$5:J$1009))</f>
        <v>0</v>
      </c>
      <c r="I590" s="136">
        <f ref="I590:I590" t="array">SUM(($M590=(C_A08c!$C$5:$C$1009))*($N590=(C_A08c!$D$5:J$1009))*(C_A08c!K$5:K$1009))</f>
        <v>0</v>
      </c>
      <c r="J590" s="136">
        <f ref="J590:J590" t="array">SUM(($M590=(C_A08c!$C$5:$C$1009))*($N590=(C_A08c!$D$5:K$1009))*(C_A08c!L$5:L$1009))</f>
        <v>0</v>
      </c>
      <c r="K590" s="136">
        <f ref="K590:K590" t="array">SUM(($M590=(C_A08c!$C$5:$C$1009))*($N590=(C_A08c!$D$5:L$1009))*(C_A08c!M$5:M$1009))</f>
        <v>0</v>
      </c>
      <c r="L590" s="69"/>
      <c r="M590" s="338" t="s">
        <v>307</v>
      </c>
      <c r="N590" s="338" t="s">
        <v>321</v>
      </c>
      <c r="O590" s="339"/>
    </row>
    <row r="591" s="64" customFormat="1">
      <c r="B591" s="210" t="s">
        <v>289</v>
      </c>
      <c r="C591" s="192">
        <f ref="C591:C591" t="array">SUM(($M591=(C_A08c!$C$5:$C$1009))*($N591=(C_A08c!$D$5:D$1009))*(C_A08c!E$5:E$1009))</f>
        <v>17.419176961992</v>
      </c>
      <c r="D591" s="192">
        <f ref="D591:D591" t="array">SUM(($M591=(C_A08c!$C$5:$C$1009))*($N591=(C_A08c!$D$5:E$1009))*(C_A08c!F$5:F$1009))</f>
        <v>11.612784641328</v>
      </c>
      <c r="E591" s="192">
        <f ref="E591:E591" t="array">SUM(($M591=(C_A08c!$C$5:$C$1009))*($N591=(C_A08c!$D$5:F$1009))*(C_A08c!G$5:G$1009))</f>
        <v>5.806392320664</v>
      </c>
      <c r="F591" s="192">
        <f ref="F591:F591" t="array">SUM(($M591=(C_A08c!$C$5:$C$1009))*($N591=(C_A08c!$D$5:G$1009))*(C_A08c!H$5:H$1009))</f>
        <v>0</v>
      </c>
      <c r="G591" s="192">
        <f ref="G591:G591" t="array">SUM(($M591=(C_A08c!$C$5:$C$1009))*($N591=(C_A08c!$D$5:H$1009))*(C_A08c!I$5:I$1009))</f>
        <v>0</v>
      </c>
      <c r="H591" s="192">
        <f ref="H591:H591" t="array">SUM(($M591=(C_A08c!$C$5:$C$1009))*($N591=(C_A08c!$D$5:I$1009))*(C_A08c!J$5:J$1009))</f>
        <v>0</v>
      </c>
      <c r="I591" s="192">
        <f ref="I591:I591" t="array">SUM(($M591=(C_A08c!$C$5:$C$1009))*($N591=(C_A08c!$D$5:J$1009))*(C_A08c!K$5:K$1009))</f>
        <v>0</v>
      </c>
      <c r="J591" s="192">
        <f ref="J591:J591" t="array">SUM(($M591=(C_A08c!$C$5:$C$1009))*($N591=(C_A08c!$D$5:K$1009))*(C_A08c!L$5:L$1009))</f>
        <v>0</v>
      </c>
      <c r="K591" s="192">
        <f ref="K591:K591" t="array">SUM(($M591=(C_A08c!$C$5:$C$1009))*($N591=(C_A08c!$D$5:L$1009))*(C_A08c!M$5:M$1009))</f>
        <v>0</v>
      </c>
      <c r="L591" s="69"/>
      <c r="M591" s="339" t="s">
        <v>308</v>
      </c>
      <c r="N591" s="338" t="s">
        <v>321</v>
      </c>
      <c r="O591" s="339"/>
    </row>
    <row r="592" s="64" customFormat="1">
      <c r="B592" s="217" t="s">
        <v>287</v>
      </c>
      <c r="C592" s="136">
        <f ref="C592:C592" t="array">SUM(($M592=(C_A08c!$C$5:$C$1009))*($N592=(C_A08c!$D$5:D$1009))*(C_A08c!E$5:E$1009))</f>
        <v>0</v>
      </c>
      <c r="D592" s="136">
        <f ref="D592:D592" t="array">SUM(($M592=(C_A08c!$C$5:$C$1009))*($N592=(C_A08c!$D$5:E$1009))*(C_A08c!F$5:F$1009))</f>
        <v>0</v>
      </c>
      <c r="E592" s="136">
        <f ref="E592:E592" t="array">SUM(($M592=(C_A08c!$C$5:$C$1009))*($N592=(C_A08c!$D$5:F$1009))*(C_A08c!G$5:G$1009))</f>
        <v>0</v>
      </c>
      <c r="F592" s="136">
        <f ref="F592:F592" t="array">SUM(($M592=(C_A08c!$C$5:$C$1009))*($N592=(C_A08c!$D$5:G$1009))*(C_A08c!H$5:H$1009))</f>
        <v>0</v>
      </c>
      <c r="G592" s="136">
        <f ref="G592:G592" t="array">SUM(($M592=(C_A08c!$C$5:$C$1009))*($N592=(C_A08c!$D$5:H$1009))*(C_A08c!I$5:I$1009))</f>
        <v>0</v>
      </c>
      <c r="H592" s="136">
        <f ref="H592:H592" t="array">SUM(($M592=(C_A08c!$C$5:$C$1009))*($N592=(C_A08c!$D$5:I$1009))*(C_A08c!J$5:J$1009))</f>
        <v>0</v>
      </c>
      <c r="I592" s="136">
        <f ref="I592:I592" t="array">SUM(($M592=(C_A08c!$C$5:$C$1009))*($N592=(C_A08c!$D$5:J$1009))*(C_A08c!K$5:K$1009))</f>
        <v>0</v>
      </c>
      <c r="J592" s="136">
        <f ref="J592:J592" t="array">SUM(($M592=(C_A08c!$C$5:$C$1009))*($N592=(C_A08c!$D$5:K$1009))*(C_A08c!L$5:L$1009))</f>
        <v>0</v>
      </c>
      <c r="K592" s="136">
        <f ref="K592:K592" t="array">SUM(($M592=(C_A08c!$C$5:$C$1009))*($N592=(C_A08c!$D$5:L$1009))*(C_A08c!M$5:M$1009))</f>
        <v>0</v>
      </c>
      <c r="L592" s="69"/>
      <c r="M592" s="338" t="s">
        <v>309</v>
      </c>
      <c r="N592" s="338" t="s">
        <v>321</v>
      </c>
      <c r="O592" s="339"/>
    </row>
    <row r="593" s="64" customFormat="1">
      <c r="A593" s="63"/>
      <c r="B593" s="210" t="s">
        <v>310</v>
      </c>
      <c r="C593" s="192">
        <f>SUM(($M593=(C_A08c!$C$5:$C$1009))*($N593=(C_A08c!$D$5:D$1009))*(C_A08c!E$5:E$1009)+($O593=(C_A08c!$C$5:$C$1009))*($N593=(C_A08c!$D$5:D$1009))*(C_A08c!E$5:E$1009))</f>
        <v>0</v>
      </c>
      <c r="D593" s="192">
        <f ref="D593:D593" t="array">SUM(($M593=(C_A08c!$C$5:$C$1009))*($N593=(C_A08c!$D$5:E$1009))*(C_A08c!F$5:F$1009)+($O593=(C_A08c!$C$5:$C$1009))*($N593=(C_A08c!$D$5:E$1009))*(C_A08c!F$5:F$1009))</f>
        <v>0</v>
      </c>
      <c r="E593" s="192">
        <f ref="E593:E593" t="array">SUM(($M593=(C_A08c!$C$5:$C$1009))*($N593=(C_A08c!$D$5:F$1009))*(C_A08c!G$5:G$1009)+($O593=(C_A08c!$C$5:$C$1009))*($N593=(C_A08c!$D$5:F$1009))*(C_A08c!G$5:G$1009))</f>
        <v>0</v>
      </c>
      <c r="F593" s="192">
        <f ref="F593:F593" t="array">SUM(($M593=(C_A08c!$C$5:$C$1009))*($N593=(C_A08c!$D$5:G$1009))*(C_A08c!H$5:H$1009)+($O593=(C_A08c!$C$5:$C$1009))*($N593=(C_A08c!$D$5:G$1009))*(C_A08c!H$5:H$1009))</f>
        <v>0</v>
      </c>
      <c r="G593" s="192">
        <f ref="G593:G593" t="array">SUM(($M593=(C_A08c!$C$5:$C$1009))*($N593=(C_A08c!$D$5:H$1009))*(C_A08c!I$5:I$1009)+($O593=(C_A08c!$C$5:$C$1009))*($N593=(C_A08c!$D$5:H$1009))*(C_A08c!I$5:I$1009))</f>
        <v>0</v>
      </c>
      <c r="H593" s="192">
        <f ref="H593:H593" t="array">SUM(($M593=(C_A08c!$C$5:$C$1009))*($N593=(C_A08c!$D$5:I$1009))*(C_A08c!J$5:J$1009)+($O593=(C_A08c!$C$5:$C$1009))*($N593=(C_A08c!$D$5:I$1009))*(C_A08c!J$5:J$1009))</f>
        <v>0</v>
      </c>
      <c r="I593" s="192">
        <f ref="I593:I593" t="array">SUM(($M593=(C_A08c!$C$5:$C$1009))*($N593=(C_A08c!$D$5:J$1009))*(C_A08c!K$5:K$1009)+($O593=(C_A08c!$C$5:$C$1009))*($N593=(C_A08c!$D$5:J$1009))*(C_A08c!K$5:K$1009))</f>
        <v>0</v>
      </c>
      <c r="J593" s="192">
        <f ref="J593:J593" t="array">SUM(($M593=(C_A08c!$C$5:$C$1009))*($N593=(C_A08c!$D$5:K$1009))*(C_A08c!L$5:L$1009)+($O593=(C_A08c!$C$5:$C$1009))*($N593=(C_A08c!$D$5:K$1009))*(C_A08c!L$5:L$1009))</f>
        <v>0</v>
      </c>
      <c r="K593" s="192">
        <f ref="K593:K593" t="array">SUM(($M593=(C_A08c!$C$5:$C$1009))*($N593=(C_A08c!$D$5:L$1009))*(C_A08c!M$5:M$1009)+($O593=(C_A08c!$C$5:$C$1009))*($N593=(C_A08c!$D$5:L$1009))*(C_A08c!M$5:M$1009))</f>
        <v>0</v>
      </c>
      <c r="L593" s="69"/>
      <c r="M593" s="339" t="s">
        <v>311</v>
      </c>
      <c r="N593" s="338" t="s">
        <v>321</v>
      </c>
      <c r="O593" s="339" t="s">
        <v>312</v>
      </c>
    </row>
    <row r="594" s="64" customFormat="1">
      <c r="B594" s="120" t="s">
        <v>313</v>
      </c>
      <c r="C594" s="136">
        <f ref="C594:C594" t="array">SUM(($M594=(C_A08c!$C$5:$C$1009))*($N594=(C_A08c!$D$5:D$1009))*(C_A08c!E$5:E$1009))</f>
        <v>0</v>
      </c>
      <c r="D594" s="136">
        <f ref="D594:D594" t="array">SUM(($M594=(C_A08c!$C$5:$C$1009))*($N594=(C_A08c!$D$5:E$1009))*(C_A08c!F$5:F$1009))</f>
        <v>0</v>
      </c>
      <c r="E594" s="136">
        <f ref="E594:E594" t="array">SUM(($M594=(C_A08c!$C$5:$C$1009))*($N594=(C_A08c!$D$5:F$1009))*(C_A08c!G$5:G$1009))</f>
        <v>0</v>
      </c>
      <c r="F594" s="136">
        <f ref="F594:F594" t="array">SUM(($M594=(C_A08c!$C$5:$C$1009))*($N594=(C_A08c!$D$5:G$1009))*(C_A08c!H$5:H$1009))</f>
        <v>0</v>
      </c>
      <c r="G594" s="136">
        <f ref="G594:G594" t="array">SUM(($M594=(C_A08c!$C$5:$C$1009))*($N594=(C_A08c!$D$5:H$1009))*(C_A08c!I$5:I$1009))</f>
        <v>0</v>
      </c>
      <c r="H594" s="136">
        <f ref="H594:H594" t="array">SUM(($M594=(C_A08c!$C$5:$C$1009))*($N594=(C_A08c!$D$5:I$1009))*(C_A08c!J$5:J$1009))</f>
        <v>0</v>
      </c>
      <c r="I594" s="136">
        <f ref="I594:I594" t="array">SUM(($M594=(C_A08c!$C$5:$C$1009))*($N594=(C_A08c!$D$5:J$1009))*(C_A08c!K$5:K$1009))</f>
        <v>0</v>
      </c>
      <c r="J594" s="136">
        <f ref="J594:J594" t="array">SUM(($M594=(C_A08c!$C$5:$C$1009))*($N594=(C_A08c!$D$5:K$1009))*(C_A08c!L$5:L$1009))</f>
        <v>0</v>
      </c>
      <c r="K594" s="136">
        <f ref="K594:K594" t="array">SUM(($M594=(C_A08c!$C$5:$C$1009))*($N594=(C_A08c!$D$5:L$1009))*(C_A08c!M$5:M$1009))</f>
        <v>0</v>
      </c>
      <c r="L594" s="69"/>
      <c r="M594" s="339" t="s">
        <v>314</v>
      </c>
      <c r="N594" s="338" t="s">
        <v>321</v>
      </c>
      <c r="O594" s="339"/>
    </row>
    <row r="595" ht="16" s="64" customFormat="1">
      <c r="B595" s="119" t="s">
        <v>149</v>
      </c>
      <c r="C595" s="192">
        <f ref="C595:C595" t="array">SUM(($M595=(C_A08c!$C$5:$C$1009))*($N595=(C_A08c!$D$5:D$1009))*(C_A08c!E$5:E$1009))</f>
        <v>0</v>
      </c>
      <c r="D595" s="192">
        <f ref="D595:D595" t="array">SUM(($M595=(C_A08c!$C$5:$C$1009))*($N595=(C_A08c!$D$5:E$1009))*(C_A08c!F$5:F$1009))</f>
        <v>0</v>
      </c>
      <c r="E595" s="192">
        <f ref="E595:E595" t="array">SUM(($M595=(C_A08c!$C$5:$C$1009))*($N595=(C_A08c!$D$5:F$1009))*(C_A08c!G$5:G$1009))</f>
        <v>0</v>
      </c>
      <c r="F595" s="192">
        <f ref="F595:F595" t="array">SUM(($M595=(C_A08c!$C$5:$C$1009))*($N595=(C_A08c!$D$5:G$1009))*(C_A08c!H$5:H$1009))</f>
        <v>0</v>
      </c>
      <c r="G595" s="192">
        <f ref="G595:G595" t="array">SUM(($M595=(C_A08c!$C$5:$C$1009))*($N595=(C_A08c!$D$5:H$1009))*(C_A08c!I$5:I$1009))</f>
        <v>0</v>
      </c>
      <c r="H595" s="192">
        <f ref="H595:H595" t="array">SUM(($M595=(C_A08c!$C$5:$C$1009))*($N595=(C_A08c!$D$5:I$1009))*(C_A08c!J$5:J$1009))</f>
        <v>0</v>
      </c>
      <c r="I595" s="192">
        <f ref="I595:I595" t="array">SUM(($M595=(C_A08c!$C$5:$C$1009))*($N595=(C_A08c!$D$5:J$1009))*(C_A08c!K$5:K$1009))</f>
        <v>0</v>
      </c>
      <c r="J595" s="192">
        <f ref="J595:J595" t="array">SUM(($M595=(C_A08c!$C$5:$C$1009))*($N595=(C_A08c!$D$5:K$1009))*(C_A08c!L$5:L$1009))</f>
        <v>0</v>
      </c>
      <c r="K595" s="192">
        <f ref="K595:K595" t="array">SUM(($M595=(C_A08c!$C$5:$C$1009))*($N595=(C_A08c!$D$5:L$1009))*(C_A08c!M$5:M$1009))</f>
        <v>0</v>
      </c>
      <c r="L595" s="69"/>
      <c r="M595" s="338" t="s">
        <v>322</v>
      </c>
      <c r="N595" s="338" t="s">
        <v>321</v>
      </c>
      <c r="O595" s="339"/>
    </row>
    <row r="596" ht="17" s="64" customFormat="1">
      <c r="B596" s="182" t="s">
        <v>55</v>
      </c>
      <c r="C596" s="183">
        <f>SUM(C588:C595)</f>
        <v>414.484453439856</v>
      </c>
      <c r="D596" s="183">
        <f ref="D596:J596" t="shared" si="76">SUM(D588:D595)</f>
        <v>409.89673806617196</v>
      </c>
      <c r="E596" s="183">
        <f t="shared" si="76"/>
        <v>406.711971076443</v>
      </c>
      <c r="F596" s="183">
        <f t="shared" si="76"/>
        <v>398.77007082829095</v>
      </c>
      <c r="G596" s="183">
        <f t="shared" si="76"/>
        <v>396.94469615252297</v>
      </c>
      <c r="H596" s="183">
        <f t="shared" si="76"/>
        <v>389.55069845327995</v>
      </c>
      <c r="I596" s="183">
        <f t="shared" si="76"/>
        <v>377.016061901588</v>
      </c>
      <c r="J596" s="183">
        <f t="shared" si="76"/>
        <v>370.44131200218203</v>
      </c>
      <c r="K596" s="183">
        <f>SUM(K588:K595)</f>
        <v>357.45710573040509</v>
      </c>
      <c r="L596" s="69"/>
      <c r="M596" s="339"/>
      <c r="N596" s="339"/>
      <c r="O596" s="339"/>
    </row>
    <row r="597" ht="16" s="64" customFormat="1">
      <c r="B597" s="151" t="s">
        <v>323</v>
      </c>
      <c r="C597" s="181"/>
      <c r="D597" s="181"/>
      <c r="E597" s="181"/>
      <c r="F597" s="181"/>
      <c r="G597" s="181"/>
      <c r="H597" s="181"/>
      <c r="I597" s="181"/>
      <c r="J597" s="181"/>
      <c r="K597" s="181"/>
      <c r="L597" s="69"/>
      <c r="M597" s="339"/>
      <c r="N597" s="339"/>
      <c r="O597" s="339"/>
    </row>
    <row r="598" s="64" customFormat="1">
      <c r="B598" s="210" t="s">
        <v>301</v>
      </c>
      <c r="C598" s="192">
        <f ref="C598:C598" t="array">SUM(($M598=(C_A08c!$C$5:$C$1009))*($N598=(C_A08c!$D$5:D$1009))*(C_A08c!E$5:E$1009))</f>
        <v>17.97152776166</v>
      </c>
      <c r="D598" s="192">
        <f ref="D598:D598" t="array">SUM(($M598=(C_A08c!$C$5:$C$1009))*($N598=(C_A08c!$D$5:E$1009))*(C_A08c!F$5:F$1009))</f>
        <v>15.863591943034999</v>
      </c>
      <c r="E598" s="192">
        <f ref="E598:E598" t="array">SUM(($M598=(C_A08c!$C$5:$C$1009))*($N598=(C_A08c!$D$5:F$1009))*(C_A08c!G$5:G$1009))</f>
        <v>18.032735158921998</v>
      </c>
      <c r="F598" s="192">
        <f ref="F598:F598" t="array">SUM(($M598=(C_A08c!$C$5:$C$1009))*($N598=(C_A08c!$D$5:G$1009))*(C_A08c!H$5:H$1009))</f>
        <v>11.767671452127</v>
      </c>
      <c r="G598" s="192">
        <f ref="G598:G598" t="array">SUM(($M598=(C_A08c!$C$5:$C$1009))*($N598=(C_A08c!$D$5:H$1009))*(C_A08c!I$5:I$1009))</f>
        <v>11.813593648175</v>
      </c>
      <c r="H598" s="192">
        <f ref="H598:H598" t="array">SUM(($M598=(C_A08c!$C$5:$C$1009))*($N598=(C_A08c!$D$5:I$1009))*(C_A08c!J$5:J$1009))</f>
        <v>11.806264259138</v>
      </c>
      <c r="I598" s="192">
        <f ref="I598:I598" t="array">SUM(($M598=(C_A08c!$C$5:$C$1009))*($N598=(C_A08c!$D$5:J$1009))*(C_A08c!K$5:K$1009))</f>
        <v>11.799735561382</v>
      </c>
      <c r="J598" s="192">
        <f ref="J598:J598" t="array">SUM(($M598=(C_A08c!$C$5:$C$1009))*($N598=(C_A08c!$D$5:K$1009))*(C_A08c!L$5:L$1009))</f>
        <v>11.773932147233998</v>
      </c>
      <c r="K598" s="192">
        <f ref="K598:K598" t="array">SUM(($M598=(C_A08c!$C$5:$C$1009))*($N598=(C_A08c!$D$5:L$1009))*(C_A08c!M$5:M$1009))</f>
        <v>11.748698295554</v>
      </c>
      <c r="L598" s="69"/>
      <c r="M598" s="339" t="s">
        <v>302</v>
      </c>
      <c r="N598" s="338" t="s">
        <v>324</v>
      </c>
      <c r="O598" s="339"/>
    </row>
    <row r="599" s="64" customFormat="1">
      <c r="B599" s="217" t="s">
        <v>304</v>
      </c>
      <c r="C599" s="136">
        <f ref="C599:C599" t="array">SUM(($M599=(C_A08c!$C$5:$C$1009))*($N599=(C_A08c!$D$5:D$1009))*(C_A08c!E$5:E$1009))</f>
        <v>0</v>
      </c>
      <c r="D599" s="136">
        <f ref="D599:D599" t="array">SUM(($M599=(C_A08c!$C$5:$C$1009))*($N599=(C_A08c!$D$5:E$1009))*(C_A08c!F$5:F$1009))</f>
        <v>0</v>
      </c>
      <c r="E599" s="136">
        <f ref="E599:E599" t="array">SUM(($M599=(C_A08c!$C$5:$C$1009))*($N599=(C_A08c!$D$5:F$1009))*(C_A08c!G$5:G$1009))</f>
        <v>0</v>
      </c>
      <c r="F599" s="136">
        <f ref="F599:F599" t="array">SUM(($M599=(C_A08c!$C$5:$C$1009))*($N599=(C_A08c!$D$5:G$1009))*(C_A08c!H$5:H$1009))</f>
        <v>0</v>
      </c>
      <c r="G599" s="136">
        <f ref="G599:G599" t="array">SUM(($M599=(C_A08c!$C$5:$C$1009))*($N599=(C_A08c!$D$5:H$1009))*(C_A08c!I$5:I$1009))</f>
        <v>0</v>
      </c>
      <c r="H599" s="136">
        <f ref="H599:H599" t="array">SUM(($M599=(C_A08c!$C$5:$C$1009))*($N599=(C_A08c!$D$5:I$1009))*(C_A08c!J$5:J$1009))</f>
        <v>0</v>
      </c>
      <c r="I599" s="136">
        <f ref="I599:I599" t="array">SUM(($M599=(C_A08c!$C$5:$C$1009))*($N599=(C_A08c!$D$5:J$1009))*(C_A08c!K$5:K$1009))</f>
        <v>0</v>
      </c>
      <c r="J599" s="136">
        <f ref="J599:J599" t="array">SUM(($M599=(C_A08c!$C$5:$C$1009))*($N599=(C_A08c!$D$5:K$1009))*(C_A08c!L$5:L$1009))</f>
        <v>0</v>
      </c>
      <c r="K599" s="136">
        <f ref="K599:K599" t="array">SUM(($M599=(C_A08c!$C$5:$C$1009))*($N599=(C_A08c!$D$5:L$1009))*(C_A08c!M$5:M$1009))</f>
        <v>0</v>
      </c>
      <c r="L599" s="69"/>
      <c r="M599" s="338" t="s">
        <v>305</v>
      </c>
      <c r="N599" s="338" t="s">
        <v>324</v>
      </c>
      <c r="O599" s="339"/>
    </row>
    <row r="600" ht="16" s="64" customFormat="1">
      <c r="B600" s="217" t="s">
        <v>306</v>
      </c>
      <c r="C600" s="136">
        <f ref="C600:C600" t="array">SUM(($M600=(C_A08c!$C$5:$C$1009))*($N600=(C_A08c!$D$5:D$1009))*(C_A08c!E$5:E$1009))</f>
        <v>0</v>
      </c>
      <c r="D600" s="136">
        <f ref="D600:D600" t="array">SUM(($M600=(C_A08c!$C$5:$C$1009))*($N600=(C_A08c!$D$5:E$1009))*(C_A08c!F$5:F$1009))</f>
        <v>0</v>
      </c>
      <c r="E600" s="136">
        <f ref="E600:E600" t="array">SUM(($M600=(C_A08c!$C$5:$C$1009))*($N600=(C_A08c!$D$5:F$1009))*(C_A08c!G$5:G$1009))</f>
        <v>0</v>
      </c>
      <c r="F600" s="136">
        <f ref="F600:F600" t="array">SUM(($M600=(C_A08c!$C$5:$C$1009))*($N600=(C_A08c!$D$5:G$1009))*(C_A08c!H$5:H$1009))</f>
        <v>0</v>
      </c>
      <c r="G600" s="136">
        <f ref="G600:G600" t="array">SUM(($M600=(C_A08c!$C$5:$C$1009))*($N600=(C_A08c!$D$5:H$1009))*(C_A08c!I$5:I$1009))</f>
        <v>0</v>
      </c>
      <c r="H600" s="136">
        <f ref="H600:H600" t="array">SUM(($M600=(C_A08c!$C$5:$C$1009))*($N600=(C_A08c!$D$5:I$1009))*(C_A08c!J$5:J$1009))</f>
        <v>0</v>
      </c>
      <c r="I600" s="136">
        <f ref="I600:I600" t="array">SUM(($M600=(C_A08c!$C$5:$C$1009))*($N600=(C_A08c!$D$5:J$1009))*(C_A08c!K$5:K$1009))</f>
        <v>0</v>
      </c>
      <c r="J600" s="136">
        <f ref="J600:J600" t="array">SUM(($M600=(C_A08c!$C$5:$C$1009))*($N600=(C_A08c!$D$5:K$1009))*(C_A08c!L$5:L$1009))</f>
        <v>0</v>
      </c>
      <c r="K600" s="136">
        <f ref="K600:K600" t="array">SUM(($M600=(C_A08c!$C$5:$C$1009))*($N600=(C_A08c!$D$5:L$1009))*(C_A08c!M$5:M$1009))</f>
        <v>0</v>
      </c>
      <c r="L600" s="69"/>
      <c r="M600" s="338" t="s">
        <v>307</v>
      </c>
      <c r="N600" s="338" t="s">
        <v>324</v>
      </c>
      <c r="O600" s="339"/>
    </row>
    <row r="601" ht="17" s="64" customFormat="1">
      <c r="B601" s="182" t="s">
        <v>55</v>
      </c>
      <c r="C601" s="183">
        <f>SUM(C598:C600)</f>
        <v>17.97152776166</v>
      </c>
      <c r="D601" s="183">
        <f ref="D601:J601" t="shared" si="77">SUM(D598:D600)</f>
        <v>15.863591943034999</v>
      </c>
      <c r="E601" s="183">
        <f t="shared" si="77"/>
        <v>18.032735158921998</v>
      </c>
      <c r="F601" s="183">
        <f t="shared" si="77"/>
        <v>11.767671452127</v>
      </c>
      <c r="G601" s="183">
        <f t="shared" si="77"/>
        <v>11.813593648175</v>
      </c>
      <c r="H601" s="183">
        <f t="shared" si="77"/>
        <v>11.806264259138</v>
      </c>
      <c r="I601" s="183">
        <f t="shared" si="77"/>
        <v>11.799735561382</v>
      </c>
      <c r="J601" s="183">
        <f t="shared" si="77"/>
        <v>11.773932147233998</v>
      </c>
      <c r="K601" s="183">
        <f>SUM(K598:K600)</f>
        <v>11.748698295554</v>
      </c>
      <c r="L601" s="69"/>
      <c r="M601" s="339"/>
      <c r="N601" s="339"/>
      <c r="O601" s="339"/>
    </row>
    <row r="602" ht="16" s="64" customFormat="1">
      <c r="B602" s="151" t="s">
        <v>325</v>
      </c>
      <c r="C602" s="181"/>
      <c r="D602" s="181"/>
      <c r="E602" s="181"/>
      <c r="F602" s="181"/>
      <c r="G602" s="181"/>
      <c r="H602" s="181"/>
      <c r="I602" s="181"/>
      <c r="J602" s="181"/>
      <c r="K602" s="181"/>
      <c r="L602" s="69"/>
      <c r="M602" s="339"/>
      <c r="N602" s="339"/>
      <c r="O602" s="339"/>
    </row>
    <row r="603" s="64" customFormat="1">
      <c r="B603" s="210" t="s">
        <v>301</v>
      </c>
      <c r="C603" s="192">
        <f ref="C603:C603" t="array">SUM(($M603=(C_A08c!$C$5:$C$1009))*($N603=(C_A08c!$D$5:D$1009))*(C_A08c!E$5:E$1009))</f>
        <v>23.443197396572</v>
      </c>
      <c r="D603" s="192">
        <f ref="D603:D603" t="array">SUM(($M603=(C_A08c!$C$5:$C$1009))*($N603=(C_A08c!$D$5:E$1009))*(C_A08c!F$5:F$1009))</f>
        <v>20.559806135067</v>
      </c>
      <c r="E603" s="192">
        <f ref="E603:E603" t="array">SUM(($M603=(C_A08c!$C$5:$C$1009))*($N603=(C_A08c!$D$5:F$1009))*(C_A08c!G$5:G$1009))</f>
        <v>22.763049518075</v>
      </c>
      <c r="F603" s="192">
        <f ref="F603:F603" t="array">SUM(($M603=(C_A08c!$C$5:$C$1009))*($N603=(C_A08c!$D$5:G$1009))*(C_A08c!H$5:H$1009))</f>
        <v>14.934774730912999</v>
      </c>
      <c r="G603" s="192">
        <f ref="G603:G603" t="array">SUM(($M603=(C_A08c!$C$5:$C$1009))*($N603=(C_A08c!$D$5:H$1009))*(C_A08c!I$5:I$1009))</f>
        <v>14.938961260963998</v>
      </c>
      <c r="H603" s="192">
        <f ref="H603:H603" t="array">SUM(($M603=(C_A08c!$C$5:$C$1009))*($N603=(C_A08c!$D$5:I$1009))*(C_A08c!J$5:J$1009))</f>
        <v>14.891778252813</v>
      </c>
      <c r="I603" s="192">
        <f ref="I603:I603" t="array">SUM(($M603=(C_A08c!$C$5:$C$1009))*($N603=(C_A08c!$D$5:J$1009))*(C_A08c!K$5:K$1009))</f>
        <v>14.845808947520998</v>
      </c>
      <c r="J603" s="192">
        <f ref="J603:J603" t="array">SUM(($M603=(C_A08c!$C$5:$C$1009))*($N603=(C_A08c!$D$5:K$1009))*(C_A08c!L$5:L$1009))</f>
        <v>14.788850131193</v>
      </c>
      <c r="K603" s="192">
        <f ref="K603:K603" t="array">SUM(($M603=(C_A08c!$C$5:$C$1009))*($N603=(C_A08c!$D$5:L$1009))*(C_A08c!M$5:M$1009))</f>
        <v>14.732806063331001</v>
      </c>
      <c r="L603" s="69"/>
      <c r="M603" s="339" t="s">
        <v>302</v>
      </c>
      <c r="N603" s="338" t="s">
        <v>326</v>
      </c>
      <c r="O603" s="339"/>
    </row>
    <row r="604" ht="16" s="64" customFormat="1">
      <c r="B604" s="217" t="s">
        <v>304</v>
      </c>
      <c r="C604" s="136">
        <f ref="C604:C604" t="array">SUM(($M604=(C_A08c!$C$5:$C$1009))*($N604=(C_A08c!$D$5:D$1009))*(C_A08c!E$5:E$1009))</f>
        <v>0</v>
      </c>
      <c r="D604" s="136">
        <f ref="D604:D604" t="array">SUM(($M604=(C_A08c!$C$5:$C$1009))*($N604=(C_A08c!$D$5:E$1009))*(C_A08c!F$5:F$1009))</f>
        <v>0</v>
      </c>
      <c r="E604" s="136">
        <f ref="E604:E604" t="array">SUM(($M604=(C_A08c!$C$5:$C$1009))*($N604=(C_A08c!$D$5:F$1009))*(C_A08c!G$5:G$1009))</f>
        <v>0</v>
      </c>
      <c r="F604" s="136">
        <f ref="F604:F604" t="array">SUM(($M604=(C_A08c!$C$5:$C$1009))*($N604=(C_A08c!$D$5:G$1009))*(C_A08c!H$5:H$1009))</f>
        <v>0</v>
      </c>
      <c r="G604" s="136">
        <f ref="G604:G604" t="array">SUM(($M604=(C_A08c!$C$5:$C$1009))*($N604=(C_A08c!$D$5:H$1009))*(C_A08c!I$5:I$1009))</f>
        <v>0</v>
      </c>
      <c r="H604" s="136">
        <f ref="H604:H604" t="array">SUM(($M604=(C_A08c!$C$5:$C$1009))*($N604=(C_A08c!$D$5:I$1009))*(C_A08c!J$5:J$1009))</f>
        <v>0</v>
      </c>
      <c r="I604" s="136">
        <f ref="I604:I604" t="array">SUM(($M604=(C_A08c!$C$5:$C$1009))*($N604=(C_A08c!$D$5:J$1009))*(C_A08c!K$5:K$1009))</f>
        <v>0</v>
      </c>
      <c r="J604" s="136">
        <f ref="J604:J604" t="array">SUM(($M604=(C_A08c!$C$5:$C$1009))*($N604=(C_A08c!$D$5:K$1009))*(C_A08c!L$5:L$1009))</f>
        <v>0</v>
      </c>
      <c r="K604" s="136">
        <f ref="K604:K604" t="array">SUM(($M604=(C_A08c!$C$5:$C$1009))*($N604=(C_A08c!$D$5:L$1009))*(C_A08c!M$5:M$1009))</f>
        <v>0</v>
      </c>
      <c r="L604" s="69"/>
      <c r="M604" s="338" t="s">
        <v>305</v>
      </c>
      <c r="N604" s="338" t="s">
        <v>326</v>
      </c>
      <c r="O604" s="339"/>
    </row>
    <row r="605" ht="17" s="64" customFormat="1">
      <c r="B605" s="182" t="s">
        <v>55</v>
      </c>
      <c r="C605" s="183">
        <f>SUM(C603:C604)</f>
        <v>23.443197396572</v>
      </c>
      <c r="D605" s="183">
        <f ref="D605:J605" t="shared" si="78">SUM(D603:D604)</f>
        <v>20.559806135067</v>
      </c>
      <c r="E605" s="183">
        <f t="shared" si="78"/>
        <v>22.763049518075</v>
      </c>
      <c r="F605" s="183">
        <f t="shared" si="78"/>
        <v>14.934774730912999</v>
      </c>
      <c r="G605" s="183">
        <f t="shared" si="78"/>
        <v>14.938961260963998</v>
      </c>
      <c r="H605" s="183">
        <f t="shared" si="78"/>
        <v>14.891778252813</v>
      </c>
      <c r="I605" s="183">
        <f t="shared" si="78"/>
        <v>14.845808947520998</v>
      </c>
      <c r="J605" s="183">
        <f t="shared" si="78"/>
        <v>14.788850131193</v>
      </c>
      <c r="K605" s="183">
        <f>SUM(K603:K604)</f>
        <v>14.732806063331001</v>
      </c>
      <c r="L605" s="69"/>
      <c r="M605" s="339"/>
      <c r="N605" s="339"/>
      <c r="O605" s="339"/>
    </row>
    <row r="606" ht="16" s="64" customFormat="1">
      <c r="B606" s="151" t="s">
        <v>327</v>
      </c>
      <c r="C606" s="181"/>
      <c r="D606" s="181"/>
      <c r="E606" s="181"/>
      <c r="F606" s="181"/>
      <c r="G606" s="181"/>
      <c r="H606" s="181"/>
      <c r="I606" s="181"/>
      <c r="J606" s="181"/>
      <c r="K606" s="181"/>
      <c r="L606" s="69"/>
      <c r="M606" s="339"/>
      <c r="N606" s="339"/>
      <c r="O606" s="339"/>
    </row>
    <row r="607" s="64" customFormat="1">
      <c r="B607" s="210" t="s">
        <v>328</v>
      </c>
      <c r="C607" s="136">
        <f ref="C607:C607" t="array">SUM(($M607=(C_A08c!$C$5:$C$1009))*($N607=(C_A08c!$D$5:D$1009))*(C_A08c!E$5:E$1009))</f>
        <v>9.186838055982</v>
      </c>
      <c r="D607" s="136">
        <f ref="D607:D607" t="array">SUM(($M607=(C_A08c!$C$5:$C$1009))*($N607=(C_A08c!$D$5:E$1009))*(C_A08c!F$5:F$1009))</f>
        <v>9.016060844395</v>
      </c>
      <c r="E607" s="136">
        <f ref="E607:E607" t="array">SUM(($M607=(C_A08c!$C$5:$C$1009))*($N607=(C_A08c!$D$5:F$1009))*(C_A08c!G$5:G$1009))</f>
        <v>8.870581509356</v>
      </c>
      <c r="F607" s="136">
        <f ref="F607:F607" t="array">SUM(($M607=(C_A08c!$C$5:$C$1009))*($N607=(C_A08c!$D$5:G$1009))*(C_A08c!H$5:H$1009))</f>
        <v>9.5276395221159991</v>
      </c>
      <c r="G607" s="136">
        <f ref="G607:G607" t="array">SUM(($M607=(C_A08c!$C$5:$C$1009))*($N607=(C_A08c!$D$5:H$1009))*(C_A08c!I$5:I$1009))</f>
        <v>10.149235903729</v>
      </c>
      <c r="H607" s="136">
        <f ref="H607:H607" t="array">SUM(($M607=(C_A08c!$C$5:$C$1009))*($N607=(C_A08c!$D$5:I$1009))*(C_A08c!J$5:J$1009))</f>
        <v>10.696149291921001</v>
      </c>
      <c r="I607" s="136">
        <f ref="I607:I607" t="array">SUM(($M607=(C_A08c!$C$5:$C$1009))*($N607=(C_A08c!$D$5:J$1009))*(C_A08c!K$5:K$1009))</f>
        <v>11.296394505005999</v>
      </c>
      <c r="J607" s="136">
        <f ref="J607:J607" t="array">SUM(($M607=(C_A08c!$C$5:$C$1009))*($N607=(C_A08c!$D$5:K$1009))*(C_A08c!L$5:L$1009))</f>
        <v>11.875881447195002</v>
      </c>
      <c r="K607" s="136">
        <f ref="K607:K607" t="array">SUM(($M607=(C_A08c!$C$5:$C$1009))*($N607=(C_A08c!$D$5:L$1009))*(C_A08c!M$5:M$1009))</f>
        <v>12.296993742002</v>
      </c>
      <c r="L607" s="69"/>
      <c r="M607" s="338" t="s">
        <v>329</v>
      </c>
      <c r="N607" s="338" t="s">
        <v>330</v>
      </c>
      <c r="O607" s="339"/>
    </row>
    <row r="608" s="64" customFormat="1">
      <c r="B608" s="210" t="s">
        <v>331</v>
      </c>
      <c r="C608" s="136">
        <f ref="C608:C608" t="array">SUM(($M608=(C_A08c!$C$5:$C$1009))*($N608=(C_A08c!$D$5:D$1009))*(C_A08c!E$5:E$1009))</f>
        <v>348.666399737829</v>
      </c>
      <c r="D608" s="136">
        <f ref="D608:D608" t="array">SUM(($M608=(C_A08c!$C$5:$C$1009))*($N608=(C_A08c!$D$5:E$1009))*(C_A08c!F$5:F$1009))</f>
        <v>365.261151330911</v>
      </c>
      <c r="E608" s="136">
        <f ref="E608:E608" t="array">SUM(($M608=(C_A08c!$C$5:$C$1009))*($N608=(C_A08c!$D$5:F$1009))*(C_A08c!G$5:G$1009))</f>
        <v>391.51887959965796</v>
      </c>
      <c r="F608" s="136">
        <f ref="F608:F608" t="array">SUM(($M608=(C_A08c!$C$5:$C$1009))*($N608=(C_A08c!$D$5:G$1009))*(C_A08c!H$5:H$1009))</f>
        <v>421.24422701502692</v>
      </c>
      <c r="G608" s="136">
        <f ref="G608:G608" t="array">SUM(($M608=(C_A08c!$C$5:$C$1009))*($N608=(C_A08c!$D$5:H$1009))*(C_A08c!I$5:I$1009))</f>
        <v>449.500588914731</v>
      </c>
      <c r="H608" s="136">
        <f ref="H608:H608" t="array">SUM(($M608=(C_A08c!$C$5:$C$1009))*($N608=(C_A08c!$D$5:I$1009))*(C_A08c!J$5:J$1009))</f>
        <v>473.59020468589205</v>
      </c>
      <c r="I608" s="136">
        <f ref="I608:I608" t="array">SUM(($M608=(C_A08c!$C$5:$C$1009))*($N608=(C_A08c!$D$5:J$1009))*(C_A08c!K$5:K$1009))</f>
        <v>499.976294670567</v>
      </c>
      <c r="J608" s="136">
        <f ref="J608:J608" t="array">SUM(($M608=(C_A08c!$C$5:$C$1009))*($N608=(C_A08c!$D$5:K$1009))*(C_A08c!L$5:L$1009))</f>
        <v>525.87104926532811</v>
      </c>
      <c r="K608" s="136">
        <f ref="K608:K608" t="array">SUM(($M608=(C_A08c!$C$5:$C$1009))*($N608=(C_A08c!$D$5:L$1009))*(C_A08c!M$5:M$1009))</f>
        <v>544.884451979324</v>
      </c>
      <c r="L608" s="69"/>
      <c r="M608" s="339" t="s">
        <v>332</v>
      </c>
      <c r="N608" s="338" t="s">
        <v>330</v>
      </c>
      <c r="O608" s="339"/>
    </row>
    <row r="609" s="64" customFormat="1">
      <c r="B609" s="210" t="s">
        <v>333</v>
      </c>
      <c r="C609" s="192">
        <f ref="C609:C609" t="array">SUM(($M609=(C_A08c!$C$5:$C$1009))*($N609=(C_A08c!$D$5:D$1009))*(C_A08c!E$5:E$1009))</f>
        <v>0</v>
      </c>
      <c r="D609" s="192">
        <f ref="D609:D609" t="array">SUM(($M609=(C_A08c!$C$5:$C$1009))*($N609=(C_A08c!$D$5:E$1009))*(C_A08c!F$5:F$1009))</f>
        <v>0</v>
      </c>
      <c r="E609" s="192">
        <f ref="E609:E609" t="array">SUM(($M609=(C_A08c!$C$5:$C$1009))*($N609=(C_A08c!$D$5:F$1009))*(C_A08c!G$5:G$1009))</f>
        <v>0</v>
      </c>
      <c r="F609" s="192">
        <f ref="F609:F609" t="array">SUM(($M609=(C_A08c!$C$5:$C$1009))*($N609=(C_A08c!$D$5:G$1009))*(C_A08c!H$5:H$1009))</f>
        <v>0</v>
      </c>
      <c r="G609" s="192">
        <f ref="G609:G609" t="array">SUM(($M609=(C_A08c!$C$5:$C$1009))*($N609=(C_A08c!$D$5:H$1009))*(C_A08c!I$5:I$1009))</f>
        <v>0</v>
      </c>
      <c r="H609" s="192">
        <f ref="H609:H609" t="array">SUM(($M609=(C_A08c!$C$5:$C$1009))*($N609=(C_A08c!$D$5:I$1009))*(C_A08c!J$5:J$1009))</f>
        <v>0</v>
      </c>
      <c r="I609" s="192">
        <f ref="I609:I609" t="array">SUM(($M609=(C_A08c!$C$5:$C$1009))*($N609=(C_A08c!$D$5:J$1009))*(C_A08c!K$5:K$1009))</f>
        <v>0</v>
      </c>
      <c r="J609" s="192">
        <f ref="J609:J609" t="array">SUM(($M609=(C_A08c!$C$5:$C$1009))*($N609=(C_A08c!$D$5:K$1009))*(C_A08c!L$5:L$1009))</f>
        <v>0</v>
      </c>
      <c r="K609" s="192">
        <f ref="K609:K609" t="array">SUM(($M609=(C_A08c!$C$5:$C$1009))*($N609=(C_A08c!$D$5:L$1009))*(C_A08c!M$5:M$1009))</f>
        <v>0</v>
      </c>
      <c r="L609" s="69"/>
      <c r="M609" s="339" t="s">
        <v>334</v>
      </c>
      <c r="N609" s="338" t="s">
        <v>330</v>
      </c>
      <c r="O609" s="339"/>
    </row>
    <row r="610" s="64" customFormat="1">
      <c r="B610" s="217" t="s">
        <v>335</v>
      </c>
      <c r="C610" s="136">
        <f ref="C610:C610" t="array">SUM(($M610=(C_A08c!$C$5:$C$1009))*($N610=(C_A08c!$D$5:D$1009))*(C_A08c!E$5:E$1009))</f>
        <v>0.168437847995</v>
      </c>
      <c r="D610" s="136">
        <f ref="D610:D610" t="array">SUM(($M610=(C_A08c!$C$5:$C$1009))*($N610=(C_A08c!$D$5:E$1009))*(C_A08c!F$5:F$1009))</f>
        <v>0.423559192865</v>
      </c>
      <c r="E610" s="136">
        <f ref="E610:E610" t="array">SUM(($M610=(C_A08c!$C$5:$C$1009))*($N610=(C_A08c!$D$5:F$1009))*(C_A08c!G$5:G$1009))</f>
        <v>0.635436350888</v>
      </c>
      <c r="F610" s="136">
        <f ref="F610:F610" t="array">SUM(($M610=(C_A08c!$C$5:$C$1009))*($N610=(C_A08c!$D$5:G$1009))*(C_A08c!H$5:H$1009))</f>
        <v>0.60594909872</v>
      </c>
      <c r="G610" s="136">
        <f ref="G610:G610" t="array">SUM(($M610=(C_A08c!$C$5:$C$1009))*($N610=(C_A08c!$D$5:H$1009))*(C_A08c!I$5:I$1009))</f>
        <v>0.560088774349</v>
      </c>
      <c r="H610" s="136">
        <f ref="H610:H610" t="array">SUM(($M610=(C_A08c!$C$5:$C$1009))*($N610=(C_A08c!$D$5:I$1009))*(C_A08c!J$5:J$1009))</f>
        <v>0.527212072322</v>
      </c>
      <c r="I610" s="136">
        <f ref="I610:I610" t="array">SUM(($M610=(C_A08c!$C$5:$C$1009))*($N610=(C_A08c!$D$5:J$1009))*(C_A08c!K$5:K$1009))</f>
        <v>0.49717463922399996</v>
      </c>
      <c r="J610" s="136">
        <f ref="J610:J610" t="array">SUM(($M610=(C_A08c!$C$5:$C$1009))*($N610=(C_A08c!$D$5:K$1009))*(C_A08c!L$5:L$1009))</f>
        <v>0.47083225188300004</v>
      </c>
      <c r="K610" s="136">
        <f ref="K610:K610" t="array">SUM(($M610=(C_A08c!$C$5:$C$1009))*($N610=(C_A08c!$D$5:L$1009))*(C_A08c!M$5:M$1009))</f>
        <v>0.44818303226300005</v>
      </c>
      <c r="L610" s="69"/>
      <c r="M610" s="338" t="s">
        <v>329</v>
      </c>
      <c r="N610" s="338" t="s">
        <v>336</v>
      </c>
      <c r="O610" s="339"/>
    </row>
    <row r="611" s="64" customFormat="1">
      <c r="B611" s="217" t="s">
        <v>337</v>
      </c>
      <c r="C611" s="136">
        <f ref="C611:C611" t="array">SUM(($M611=(C_A08c!$C$5:$C$1009))*($N611=(C_A08c!$D$5:D$1009))*(C_A08c!E$5:E$1009))</f>
        <v>1661.6943870789141</v>
      </c>
      <c r="D611" s="136">
        <f ref="D611:D611" t="array">SUM(($M611=(C_A08c!$C$5:$C$1009))*($N611=(C_A08c!$D$5:E$1009))*(C_A08c!F$5:F$1009))</f>
        <v>1593.51815050306</v>
      </c>
      <c r="E611" s="136">
        <f ref="E611:E611" t="array">SUM(($M611=(C_A08c!$C$5:$C$1009))*($N611=(C_A08c!$D$5:F$1009))*(C_A08c!G$5:G$1009))</f>
        <v>1533.4289794784358</v>
      </c>
      <c r="F611" s="136">
        <f ref="F611:F611" t="array">SUM(($M611=(C_A08c!$C$5:$C$1009))*($N611=(C_A08c!$D$5:G$1009))*(C_A08c!H$5:H$1009))</f>
        <v>1484.2427219085753</v>
      </c>
      <c r="G611" s="136">
        <f ref="G611:G611" t="array">SUM(($M611=(C_A08c!$C$5:$C$1009))*($N611=(C_A08c!$D$5:H$1009))*(C_A08c!I$5:I$1009))</f>
        <v>1430.5754791807271</v>
      </c>
      <c r="H611" s="136">
        <f ref="H611:H611" t="array">SUM(($M611=(C_A08c!$C$5:$C$1009))*($N611=(C_A08c!$D$5:I$1009))*(C_A08c!J$5:J$1009))</f>
        <v>1373.855410601662</v>
      </c>
      <c r="I611" s="136">
        <f ref="I611:I611" t="array">SUM(($M611=(C_A08c!$C$5:$C$1009))*($N611=(C_A08c!$D$5:J$1009))*(C_A08c!K$5:K$1009))</f>
        <v>1322.0291681326871</v>
      </c>
      <c r="J611" s="136">
        <f ref="J611:J611" t="array">SUM(($M611=(C_A08c!$C$5:$C$1009))*($N611=(C_A08c!$D$5:K$1009))*(C_A08c!L$5:L$1009))</f>
        <v>1269.5019870055221</v>
      </c>
      <c r="K611" s="136">
        <f ref="K611:K611" t="array">SUM(($M611=(C_A08c!$C$5:$C$1009))*($N611=(C_A08c!$D$5:L$1009))*(C_A08c!M$5:M$1009))</f>
        <v>1221.1600785057319</v>
      </c>
      <c r="L611" s="69"/>
      <c r="M611" s="339" t="s">
        <v>332</v>
      </c>
      <c r="N611" s="338" t="s">
        <v>336</v>
      </c>
      <c r="O611" s="339"/>
    </row>
    <row r="612" ht="16" s="64" customFormat="1">
      <c r="B612" s="217" t="s">
        <v>338</v>
      </c>
      <c r="C612" s="192">
        <f ref="C612:C612" t="array">SUM(($M612=(C_A08c!$C$5:$C$1009))*($N612=(C_A08c!$D$5:D$1009))*(C_A08c!E$5:E$1009))</f>
        <v>0</v>
      </c>
      <c r="D612" s="192">
        <f ref="D612:D612" t="array">SUM(($M612=(C_A08c!$C$5:$C$1009))*($N612=(C_A08c!$D$5:E$1009))*(C_A08c!F$5:F$1009))</f>
        <v>0</v>
      </c>
      <c r="E612" s="192">
        <f ref="E612:E612" t="array">SUM(($M612=(C_A08c!$C$5:$C$1009))*($N612=(C_A08c!$D$5:F$1009))*(C_A08c!G$5:G$1009))</f>
        <v>0</v>
      </c>
      <c r="F612" s="192">
        <f ref="F612:F612" t="array">SUM(($M612=(C_A08c!$C$5:$C$1009))*($N612=(C_A08c!$D$5:G$1009))*(C_A08c!H$5:H$1009))</f>
        <v>0</v>
      </c>
      <c r="G612" s="192">
        <f ref="G612:G612" t="array">SUM(($M612=(C_A08c!$C$5:$C$1009))*($N612=(C_A08c!$D$5:H$1009))*(C_A08c!I$5:I$1009))</f>
        <v>0</v>
      </c>
      <c r="H612" s="192">
        <f ref="H612:H612" t="array">SUM(($M612=(C_A08c!$C$5:$C$1009))*($N612=(C_A08c!$D$5:I$1009))*(C_A08c!J$5:J$1009))</f>
        <v>0</v>
      </c>
      <c r="I612" s="192">
        <f ref="I612:I612" t="array">SUM(($M612=(C_A08c!$C$5:$C$1009))*($N612=(C_A08c!$D$5:J$1009))*(C_A08c!K$5:K$1009))</f>
        <v>0</v>
      </c>
      <c r="J612" s="192">
        <f ref="J612:J612" t="array">SUM(($M612=(C_A08c!$C$5:$C$1009))*($N612=(C_A08c!$D$5:K$1009))*(C_A08c!L$5:L$1009))</f>
        <v>0</v>
      </c>
      <c r="K612" s="192">
        <f ref="K612:K612" t="array">SUM(($M612=(C_A08c!$C$5:$C$1009))*($N612=(C_A08c!$D$5:L$1009))*(C_A08c!M$5:M$1009))</f>
        <v>0</v>
      </c>
      <c r="L612" s="69"/>
      <c r="M612" s="339" t="s">
        <v>334</v>
      </c>
      <c r="N612" s="338" t="s">
        <v>336</v>
      </c>
      <c r="O612" s="339"/>
    </row>
    <row r="613" ht="17" s="64" customFormat="1">
      <c r="B613" s="182" t="s">
        <v>55</v>
      </c>
      <c r="C613" s="183">
        <f>SUM(C607:C612)</f>
        <v>2019.7160627207202</v>
      </c>
      <c r="D613" s="183">
        <f ref="D613:J613" t="shared" si="79">SUM(D607:D612)</f>
        <v>1968.218921871231</v>
      </c>
      <c r="E613" s="183">
        <f t="shared" si="79"/>
        <v>1934.4538769383378</v>
      </c>
      <c r="F613" s="183">
        <f t="shared" si="79"/>
        <v>1915.6205375444381</v>
      </c>
      <c r="G613" s="183">
        <f t="shared" si="79"/>
        <v>1890.7853927735362</v>
      </c>
      <c r="H613" s="183">
        <f t="shared" si="79"/>
        <v>1858.668976651797</v>
      </c>
      <c r="I613" s="183">
        <f t="shared" si="79"/>
        <v>1833.7990319474841</v>
      </c>
      <c r="J613" s="183">
        <f t="shared" si="79"/>
        <v>1807.7197499699282</v>
      </c>
      <c r="K613" s="183">
        <f>SUM(K607:K612)</f>
        <v>1778.7897072593209</v>
      </c>
      <c r="L613" s="69"/>
      <c r="M613" s="339"/>
      <c r="N613" s="339"/>
      <c r="O613" s="339"/>
    </row>
    <row r="614" ht="16" s="64" customFormat="1">
      <c r="B614" s="151" t="s">
        <v>339</v>
      </c>
      <c r="C614" s="181"/>
      <c r="D614" s="181"/>
      <c r="E614" s="181"/>
      <c r="F614" s="181"/>
      <c r="G614" s="181"/>
      <c r="H614" s="181"/>
      <c r="I614" s="181"/>
      <c r="J614" s="181"/>
      <c r="K614" s="181"/>
      <c r="L614" s="69"/>
      <c r="M614" s="339"/>
      <c r="N614" s="339"/>
      <c r="O614" s="339"/>
    </row>
    <row r="615" s="64" customFormat="1">
      <c r="B615" s="210" t="s">
        <v>340</v>
      </c>
      <c r="C615" s="192">
        <f ref="C615:C615" t="array">SUM(($M615=(C_A08c!$D$5:D$1009))*(C_A08c!E$5:E$1009))</f>
        <v>239.23591143353102</v>
      </c>
      <c r="D615" s="192">
        <f ref="D615:D615" t="array">SUM(($M615=(C_A08c!$D$5:E$1009))*(C_A08c!F$5:F$1009))</f>
        <v>242.71888813974104</v>
      </c>
      <c r="E615" s="192">
        <f ref="E615:E615" t="array">SUM(($M615=(C_A08c!$D$5:F$1009))*(C_A08c!G$5:G$1009))</f>
        <v>250.55889399368104</v>
      </c>
      <c r="F615" s="192">
        <f ref="F615:F615" t="array">SUM(($M615=(C_A08c!$D$5:G$1009))*(C_A08c!H$5:H$1009))</f>
        <v>258.965563668809</v>
      </c>
      <c r="G615" s="192">
        <f ref="G615:G615" t="array">SUM(($M615=(C_A08c!$D$5:H$1009))*(C_A08c!I$5:I$1009))</f>
        <v>267.95440765529094</v>
      </c>
      <c r="H615" s="192">
        <f ref="H615:H615" t="array">SUM(($M615=(C_A08c!$D$5:I$1009))*(C_A08c!J$5:J$1009))</f>
        <v>271.28652745638806</v>
      </c>
      <c r="I615" s="192">
        <f ref="I615:I615" t="array">SUM(($M615=(C_A08c!$D$5:J$1009))*(C_A08c!K$5:K$1009))</f>
        <v>275.135385451854</v>
      </c>
      <c r="J615" s="192">
        <f ref="J615:J615" t="array">SUM(($M615=(C_A08c!$D$5:K$1009))*(C_A08c!L$5:L$1009))</f>
        <v>278.89852378915396</v>
      </c>
      <c r="K615" s="192">
        <f ref="K615:K615" t="array">SUM(($M615=(C_A08c!$D$5:L$1009))*(C_A08c!M$5:M$1009))</f>
        <v>280.695228286827</v>
      </c>
      <c r="L615" s="69"/>
      <c r="M615" s="338" t="s">
        <v>341</v>
      </c>
      <c r="N615" s="339"/>
      <c r="O615" s="339"/>
    </row>
    <row r="616" s="64" customFormat="1">
      <c r="B616" s="210" t="s">
        <v>342</v>
      </c>
      <c r="C616" s="192">
        <f ref="C616:C616" t="array">SUM(($M616=(C_A08c!$C$5:$C$1009))*($N616=(C_A08c!$D$5:D$1009))*(C_A08c!E$5:E$1009))</f>
        <v>0</v>
      </c>
      <c r="D616" s="192">
        <f ref="D616:D616" t="array">SUM(($M616=(C_A08c!$C$5:$C$1009))*($N616=(C_A08c!$D$5:E$1009))*(C_A08c!F$5:F$1009))</f>
        <v>0</v>
      </c>
      <c r="E616" s="192">
        <f ref="E616:E616" t="array">SUM(($M616=(C_A08c!$C$5:$C$1009))*($N616=(C_A08c!$D$5:F$1009))*(C_A08c!G$5:G$1009))</f>
        <v>0</v>
      </c>
      <c r="F616" s="192">
        <f ref="F616:F616" t="array">SUM(($M616=(C_A08c!$C$5:$C$1009))*($N616=(C_A08c!$D$5:G$1009))*(C_A08c!H$5:H$1009))</f>
        <v>0</v>
      </c>
      <c r="G616" s="192">
        <f ref="G616:G616" t="array">SUM(($M616=(C_A08c!$C$5:$C$1009))*($N616=(C_A08c!$D$5:H$1009))*(C_A08c!I$5:I$1009))</f>
        <v>0</v>
      </c>
      <c r="H616" s="192">
        <f ref="H616:H616" t="array">SUM(($M616=(C_A08c!$C$5:$C$1009))*($N616=(C_A08c!$D$5:I$1009))*(C_A08c!J$5:J$1009))</f>
        <v>0</v>
      </c>
      <c r="I616" s="192">
        <f ref="I616:I616" t="array">SUM(($M616=(C_A08c!$C$5:$C$1009))*($N616=(C_A08c!$D$5:J$1009))*(C_A08c!K$5:K$1009))</f>
        <v>0</v>
      </c>
      <c r="J616" s="192">
        <f ref="J616:J616" t="array">SUM(($M616=(C_A08c!$C$5:$C$1009))*($N616=(C_A08c!$D$5:K$1009))*(C_A08c!L$5:L$1009))</f>
        <v>0</v>
      </c>
      <c r="K616" s="192">
        <f ref="K616:K616" t="array">SUM(($M616=(C_A08c!$C$5:$C$1009))*($N616=(C_A08c!$D$5:L$1009))*(C_A08c!M$5:M$1009))</f>
        <v>0</v>
      </c>
      <c r="L616" s="69"/>
      <c r="M616" s="339" t="s">
        <v>307</v>
      </c>
      <c r="N616" s="338" t="s">
        <v>341</v>
      </c>
      <c r="O616" s="339"/>
    </row>
    <row r="617" s="64" customFormat="1">
      <c r="B617" s="210" t="s">
        <v>343</v>
      </c>
      <c r="C617" s="192">
        <f ref="C617:C617" t="array">SUM(($M617=(C_A08c!$D$5:D$1009))*(C_A08c!E$5:E$1009))</f>
        <v>1947.9891187048927</v>
      </c>
      <c r="D617" s="192">
        <f ref="D617:D617" t="array">SUM(($M617=(C_A08c!$D$5:E$1009))*(C_A08c!F$5:F$1009))</f>
        <v>1922.0956396021827</v>
      </c>
      <c r="E617" s="192">
        <f ref="E617:E617" t="array">SUM(($M617=(C_A08c!$D$5:F$1009))*(C_A08c!G$5:G$1009))</f>
        <v>1928.3467195985943</v>
      </c>
      <c r="F617" s="192">
        <f ref="F617:F617" t="array">SUM(($M617=(C_A08c!$D$5:G$1009))*(C_A08c!H$5:H$1009))</f>
        <v>1938.840277744014</v>
      </c>
      <c r="G617" s="192">
        <f ref="G617:G617" t="array">SUM(($M617=(C_A08c!$D$5:H$1009))*(C_A08c!I$5:I$1009))</f>
        <v>1955.0130153964822</v>
      </c>
      <c r="H617" s="192">
        <f ref="H617:H617" t="array">SUM(($M617=(C_A08c!$D$5:I$1009))*(C_A08c!J$5:J$1009))</f>
        <v>1936.9017592890532</v>
      </c>
      <c r="I617" s="192">
        <f ref="I617:I617" t="array">SUM(($M617=(C_A08c!$D$5:J$1009))*(C_A08c!K$5:K$1009))</f>
        <v>1923.4359689850451</v>
      </c>
      <c r="J617" s="192">
        <f ref="J617:J617" t="array">SUM(($M617=(C_A08c!$D$5:K$1009))*(C_A08c!L$5:L$1009))</f>
        <v>1908.4224171756571</v>
      </c>
      <c r="K617" s="192">
        <f ref="K617:K617" t="array">SUM(($M617=(C_A08c!$D$5:L$1009))*(C_A08c!M$5:M$1009))</f>
        <v>1887.2708937140012</v>
      </c>
      <c r="L617" s="69"/>
      <c r="M617" s="338" t="s">
        <v>344</v>
      </c>
      <c r="N617" s="339"/>
      <c r="O617" s="339"/>
    </row>
    <row r="618" ht="16" s="64" customFormat="1">
      <c r="B618" s="217" t="s">
        <v>345</v>
      </c>
      <c r="C618" s="192">
        <f ref="C618:C618" t="array">SUM(($M618=(C_A08c!$C$5:$C$1009))*($N618=(C_A08c!$D$5:D$1009))*(C_A08c!E$5:E$1009))</f>
        <v>0</v>
      </c>
      <c r="D618" s="192">
        <f ref="D618:D618" t="array">SUM(($M618=(C_A08c!$C$5:$C$1009))*($N618=(C_A08c!$D$5:E$1009))*(C_A08c!F$5:F$1009))</f>
        <v>0</v>
      </c>
      <c r="E618" s="192">
        <f ref="E618:E618" t="array">SUM(($M618=(C_A08c!$C$5:$C$1009))*($N618=(C_A08c!$D$5:F$1009))*(C_A08c!G$5:G$1009))</f>
        <v>0</v>
      </c>
      <c r="F618" s="192">
        <f ref="F618:F618" t="array">SUM(($M618=(C_A08c!$C$5:$C$1009))*($N618=(C_A08c!$D$5:G$1009))*(C_A08c!H$5:H$1009))</f>
        <v>0</v>
      </c>
      <c r="G618" s="192">
        <f ref="G618:G618" t="array">SUM(($M618=(C_A08c!$C$5:$C$1009))*($N618=(C_A08c!$D$5:H$1009))*(C_A08c!I$5:I$1009))</f>
        <v>0</v>
      </c>
      <c r="H618" s="192">
        <f ref="H618:H618" t="array">SUM(($M618=(C_A08c!$C$5:$C$1009))*($N618=(C_A08c!$D$5:I$1009))*(C_A08c!J$5:J$1009))</f>
        <v>0</v>
      </c>
      <c r="I618" s="192">
        <f ref="I618:I618" t="array">SUM(($M618=(C_A08c!$C$5:$C$1009))*($N618=(C_A08c!$D$5:J$1009))*(C_A08c!K$5:K$1009))</f>
        <v>0</v>
      </c>
      <c r="J618" s="192">
        <f ref="J618:J618" t="array">SUM(($M618=(C_A08c!$C$5:$C$1009))*($N618=(C_A08c!$D$5:K$1009))*(C_A08c!L$5:L$1009))</f>
        <v>0</v>
      </c>
      <c r="K618" s="192">
        <f ref="K618:K618" t="array">SUM(($M618=(C_A08c!$C$5:$C$1009))*($N618=(C_A08c!$D$5:L$1009))*(C_A08c!M$5:M$1009))</f>
        <v>0</v>
      </c>
      <c r="L618" s="69"/>
      <c r="M618" s="338" t="s">
        <v>307</v>
      </c>
      <c r="N618" s="338" t="s">
        <v>344</v>
      </c>
      <c r="O618" s="339"/>
    </row>
    <row r="619" ht="17" s="64" customFormat="1">
      <c r="B619" s="182" t="s">
        <v>55</v>
      </c>
      <c r="C619" s="183">
        <f>C615+C617</f>
        <v>2187.2250301384238</v>
      </c>
      <c r="D619" s="183">
        <f ref="D619:J619" t="shared" si="80">D615+D617</f>
        <v>2164.8145277419239</v>
      </c>
      <c r="E619" s="183">
        <f t="shared" si="80"/>
        <v>2178.9056135922751</v>
      </c>
      <c r="F619" s="183">
        <f t="shared" si="80"/>
        <v>2197.8058414128232</v>
      </c>
      <c r="G619" s="183">
        <f t="shared" si="80"/>
        <v>2222.967423051773</v>
      </c>
      <c r="H619" s="183">
        <f t="shared" si="80"/>
        <v>2208.1882867454415</v>
      </c>
      <c r="I619" s="183">
        <f t="shared" si="80"/>
        <v>2198.5713544368991</v>
      </c>
      <c r="J619" s="183">
        <f t="shared" si="80"/>
        <v>2187.3209409648111</v>
      </c>
      <c r="K619" s="183">
        <f>K615+K617</f>
        <v>2167.9661220008284</v>
      </c>
      <c r="L619" s="69"/>
      <c r="M619" s="339"/>
      <c r="N619" s="339"/>
      <c r="O619" s="339"/>
    </row>
    <row r="620" ht="16" s="64" customFormat="1">
      <c r="B620" s="151" t="s">
        <v>346</v>
      </c>
      <c r="C620" s="181"/>
      <c r="D620" s="181"/>
      <c r="E620" s="181"/>
      <c r="F620" s="181"/>
      <c r="G620" s="181"/>
      <c r="H620" s="181"/>
      <c r="I620" s="181"/>
      <c r="J620" s="181"/>
      <c r="K620" s="181"/>
      <c r="L620" s="69"/>
      <c r="M620" s="339"/>
      <c r="N620" s="339"/>
      <c r="O620" s="339"/>
    </row>
    <row r="621" s="64" customFormat="1">
      <c r="B621" s="210" t="s">
        <v>347</v>
      </c>
      <c r="C621" s="192">
        <f ref="C621:C621" t="array">SUM(($M621=(C_A08c!$D$5:D$1009))*(C_A08c!E$5:E$1009))</f>
        <v>200.93021767440004</v>
      </c>
      <c r="D621" s="192">
        <f ref="D621:D621" t="array">SUM(($M621=(C_A08c!$D$5:E$1009))*(C_A08c!F$5:F$1009))</f>
        <v>201.98701017711502</v>
      </c>
      <c r="E621" s="192">
        <f ref="E621:E621" t="array">SUM(($M621=(C_A08c!$D$5:F$1009))*(C_A08c!G$5:G$1009))</f>
        <v>202.070766670026</v>
      </c>
      <c r="F621" s="192">
        <f ref="F621:F621" t="array">SUM(($M621=(C_A08c!$D$5:G$1009))*(C_A08c!H$5:H$1009))</f>
        <v>203.419582233082</v>
      </c>
      <c r="G621" s="192">
        <f ref="G621:G621" t="array">SUM(($M621=(C_A08c!$D$5:H$1009))*(C_A08c!I$5:I$1009))</f>
        <v>203.411051404186</v>
      </c>
      <c r="H621" s="192">
        <f ref="H621:H621" t="array">SUM(($M621=(C_A08c!$D$5:I$1009))*(C_A08c!J$5:J$1009))</f>
        <v>203.052314571198</v>
      </c>
      <c r="I621" s="192">
        <f ref="I621:I621" t="array">SUM(($M621=(C_A08c!$D$5:J$1009))*(C_A08c!K$5:K$1009))</f>
        <v>202.70781213860297</v>
      </c>
      <c r="J621" s="192">
        <f ref="J621:J621" t="array">SUM(($M621=(C_A08c!$D$5:K$1009))*(C_A08c!L$5:L$1009))</f>
        <v>201.99041124888498</v>
      </c>
      <c r="K621" s="192">
        <f ref="K621:K621" t="array">SUM(($M621=(C_A08c!$D$5:L$1009))*(C_A08c!M$5:M$1009))</f>
        <v>201.283889060459</v>
      </c>
      <c r="L621" s="69"/>
      <c r="M621" s="338" t="s">
        <v>348</v>
      </c>
      <c r="N621" s="339"/>
      <c r="O621" s="339"/>
    </row>
    <row r="622" ht="16" s="64" customFormat="1">
      <c r="B622" s="217" t="s">
        <v>349</v>
      </c>
      <c r="C622" s="192">
        <f ref="C622:C622" t="array">SUM(($M622=(C_A08c!$D$5:D$1009))*(C_A08c!E$5:E$1009))</f>
        <v>110.80290466213602</v>
      </c>
      <c r="D622" s="192">
        <f ref="D622:D622" t="array">SUM(($M622=(C_A08c!$D$5:E$1009))*(C_A08c!F$5:F$1009))</f>
        <v>120.20048139951699</v>
      </c>
      <c r="E622" s="192">
        <f ref="E622:E622" t="array">SUM(($M622=(C_A08c!$D$5:F$1009))*(C_A08c!G$5:G$1009))</f>
        <v>133.999445978156</v>
      </c>
      <c r="F622" s="192">
        <f ref="F622:F622" t="array">SUM(($M622=(C_A08c!$D$5:G$1009))*(C_A08c!H$5:H$1009))</f>
        <v>148.153921249083</v>
      </c>
      <c r="G622" s="192">
        <f ref="G622:G622" t="array">SUM(($M622=(C_A08c!$D$5:H$1009))*(C_A08c!I$5:I$1009))</f>
        <v>163.63703866758</v>
      </c>
      <c r="H622" s="192">
        <f ref="H622:H622" t="array">SUM(($M622=(C_A08c!$D$5:I$1009))*(C_A08c!J$5:J$1009))</f>
        <v>178.84104844500996</v>
      </c>
      <c r="I622" s="192">
        <f ref="I622:I622" t="array">SUM(($M622=(C_A08c!$D$5:J$1009))*(C_A08c!K$5:K$1009))</f>
        <v>192.13122518622097</v>
      </c>
      <c r="J622" s="192">
        <f ref="J622:J622" t="array">SUM(($M622=(C_A08c!$D$5:K$1009))*(C_A08c!L$5:L$1009))</f>
        <v>205.14665995374193</v>
      </c>
      <c r="K622" s="192">
        <f ref="K622:K622" t="array">SUM(($M622=(C_A08c!$D$5:L$1009))*(C_A08c!M$5:M$1009))</f>
        <v>215.70874594637604</v>
      </c>
      <c r="L622" s="69"/>
      <c r="M622" s="338" t="s">
        <v>350</v>
      </c>
      <c r="N622" s="339"/>
      <c r="O622" s="339"/>
    </row>
    <row r="623" ht="16" s="64" customFormat="1">
      <c r="B623" s="218" t="s">
        <v>55</v>
      </c>
      <c r="C623" s="219">
        <f>SUM(C621:C622)</f>
        <v>311.73312233653604</v>
      </c>
      <c r="D623" s="219">
        <f ref="D623:J623" t="shared" si="81">SUM(D621:D622)</f>
        <v>322.187491576632</v>
      </c>
      <c r="E623" s="219">
        <f t="shared" si="81"/>
        <v>336.07021264818195</v>
      </c>
      <c r="F623" s="219">
        <f t="shared" si="81"/>
        <v>351.573503482165</v>
      </c>
      <c r="G623" s="219">
        <f t="shared" si="81"/>
        <v>367.04809007176596</v>
      </c>
      <c r="H623" s="219">
        <f t="shared" si="81"/>
        <v>381.89336301620796</v>
      </c>
      <c r="I623" s="219">
        <f t="shared" si="81"/>
        <v>394.83903732482395</v>
      </c>
      <c r="J623" s="219">
        <f t="shared" si="81"/>
        <v>407.13707120262688</v>
      </c>
      <c r="K623" s="219">
        <f>SUM(K621:K622)</f>
        <v>416.99263500683503</v>
      </c>
      <c r="L623" s="69"/>
      <c r="M623" s="339"/>
      <c r="N623" s="339"/>
      <c r="O623" s="339"/>
    </row>
    <row r="624" s="64" customFormat="1">
      <c r="B624" s="58"/>
      <c r="C624" s="220"/>
      <c r="D624" s="220"/>
      <c r="E624" s="220"/>
      <c r="F624" s="220"/>
      <c r="G624" s="220"/>
      <c r="H624" s="220"/>
      <c r="I624" s="220"/>
      <c r="J624" s="220"/>
      <c r="K624" s="220"/>
      <c r="L624" s="69"/>
      <c r="M624" s="339"/>
      <c r="N624" s="339"/>
      <c r="O624" s="339"/>
    </row>
    <row r="625" s="64" customFormat="1">
      <c r="B625" s="320" t="s">
        <v>351</v>
      </c>
      <c r="C625" s="220"/>
      <c r="D625" s="220"/>
      <c r="E625" s="220"/>
      <c r="F625" s="220"/>
      <c r="G625" s="220"/>
      <c r="H625" s="220"/>
      <c r="I625" s="220"/>
      <c r="J625" s="220"/>
      <c r="K625" s="220"/>
      <c r="L625" s="69"/>
      <c r="M625" s="339"/>
      <c r="N625" s="339"/>
      <c r="O625" s="339"/>
    </row>
    <row r="626" s="64" customFormat="1"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9"/>
      <c r="M626" s="339"/>
      <c r="N626" s="339"/>
      <c r="O626" s="339"/>
    </row>
    <row r="627" s="64" customFormat="1">
      <c r="B627" s="221"/>
      <c r="C627" s="307">
        <v>2010</v>
      </c>
      <c r="D627" s="307">
        <v>2015</v>
      </c>
      <c r="E627" s="307">
        <v>2020</v>
      </c>
      <c r="F627" s="307">
        <v>2025</v>
      </c>
      <c r="G627" s="307">
        <v>2030</v>
      </c>
      <c r="H627" s="307">
        <v>2035</v>
      </c>
      <c r="I627" s="307">
        <v>2040</v>
      </c>
      <c r="J627" s="307">
        <v>2045</v>
      </c>
      <c r="K627" s="307">
        <v>2050</v>
      </c>
      <c r="L627" s="69"/>
      <c r="M627" s="339"/>
      <c r="N627" s="339"/>
      <c r="O627" s="339"/>
    </row>
    <row r="628" s="64" customFormat="1">
      <c r="B628" s="210" t="s">
        <v>301</v>
      </c>
      <c r="C628" s="192">
        <f ref="C628:K628" t="shared" si="82">C558+C568+C578+C588+C598+C603</f>
        <v>3835.6778000902373</v>
      </c>
      <c r="D628" s="192">
        <f t="shared" si="82"/>
        <v>3501.0987478772277</v>
      </c>
      <c r="E628" s="192">
        <f t="shared" si="82"/>
        <v>3326.0438104833556</v>
      </c>
      <c r="F628" s="192">
        <f t="shared" si="82"/>
        <v>3159.7416199591867</v>
      </c>
      <c r="G628" s="192">
        <f t="shared" si="82"/>
        <v>3044.6904988294764</v>
      </c>
      <c r="H628" s="192">
        <f t="shared" si="82"/>
        <v>2843.76745796327</v>
      </c>
      <c r="I628" s="192">
        <f t="shared" si="82"/>
        <v>2779.0948505005481</v>
      </c>
      <c r="J628" s="192">
        <f t="shared" si="82"/>
        <v>2559.3907121669436</v>
      </c>
      <c r="K628" s="192">
        <f t="shared" si="82"/>
        <v>2522.476408711932</v>
      </c>
      <c r="L628" s="69"/>
      <c r="M628" s="339"/>
      <c r="N628" s="339"/>
      <c r="O628" s="339"/>
    </row>
    <row r="629" s="64" customFormat="1">
      <c r="B629" s="217" t="s">
        <v>304</v>
      </c>
      <c r="C629" s="136">
        <f>C559+C569+C579+C589+C599+C604</f>
        <v>8454.7190268372269</v>
      </c>
      <c r="D629" s="136">
        <f ref="D629:K629" t="shared" si="83">D559+D569+D579+D589+D599+D604</f>
        <v>7944.6062507202942</v>
      </c>
      <c r="E629" s="136">
        <f t="shared" si="83"/>
        <v>7837.1693929696885</v>
      </c>
      <c r="F629" s="136">
        <f t="shared" si="83"/>
        <v>7326.8582463853154</v>
      </c>
      <c r="G629" s="136">
        <f t="shared" si="83"/>
        <v>6984.3745956159337</v>
      </c>
      <c r="H629" s="136">
        <f t="shared" si="83"/>
        <v>6887.5010742216109</v>
      </c>
      <c r="I629" s="136">
        <f t="shared" si="83"/>
        <v>6921.0484214051548</v>
      </c>
      <c r="J629" s="136">
        <f t="shared" si="83"/>
        <v>6701.1535286591989</v>
      </c>
      <c r="K629" s="136">
        <f t="shared" si="83"/>
        <v>6455.3940108321185</v>
      </c>
      <c r="L629" s="69"/>
      <c r="M629" s="339"/>
      <c r="N629" s="339"/>
      <c r="O629" s="339"/>
    </row>
    <row r="630" s="64" customFormat="1">
      <c r="B630" s="217" t="s">
        <v>352</v>
      </c>
      <c r="C630" s="136">
        <f ref="C630:K630" t="shared" si="84">C560+C570+C580+C590+C600</f>
        <v>0</v>
      </c>
      <c r="D630" s="136">
        <f t="shared" si="84"/>
        <v>0</v>
      </c>
      <c r="E630" s="136">
        <f t="shared" si="84"/>
        <v>0</v>
      </c>
      <c r="F630" s="136">
        <f t="shared" si="84"/>
        <v>0</v>
      </c>
      <c r="G630" s="136">
        <f t="shared" si="84"/>
        <v>0</v>
      </c>
      <c r="H630" s="136">
        <f t="shared" si="84"/>
        <v>0</v>
      </c>
      <c r="I630" s="136">
        <f t="shared" si="84"/>
        <v>0</v>
      </c>
      <c r="J630" s="136">
        <f t="shared" si="84"/>
        <v>0</v>
      </c>
      <c r="K630" s="136">
        <f t="shared" si="84"/>
        <v>0</v>
      </c>
      <c r="L630" s="69"/>
      <c r="M630" s="339"/>
      <c r="N630" s="339"/>
      <c r="O630" s="339"/>
    </row>
    <row r="631" s="64" customFormat="1">
      <c r="B631" s="210" t="s">
        <v>289</v>
      </c>
      <c r="C631" s="192">
        <f ref="C631:K631" t="shared" si="85">C561+C571+C581+C591</f>
        <v>54.777286044000007</v>
      </c>
      <c r="D631" s="192">
        <f t="shared" si="85"/>
        <v>30.291839182332005</v>
      </c>
      <c r="E631" s="192">
        <f t="shared" si="85"/>
        <v>5.806392320664</v>
      </c>
      <c r="F631" s="192">
        <f t="shared" si="85"/>
        <v>0</v>
      </c>
      <c r="G631" s="192">
        <f t="shared" si="85"/>
        <v>24.558624143326</v>
      </c>
      <c r="H631" s="192">
        <f t="shared" si="85"/>
        <v>30.743280058951</v>
      </c>
      <c r="I631" s="192">
        <f t="shared" si="85"/>
        <v>35.48387531914</v>
      </c>
      <c r="J631" s="192">
        <f t="shared" si="85"/>
        <v>130.949378482878</v>
      </c>
      <c r="K631" s="192">
        <f t="shared" si="85"/>
        <v>118.643210851113</v>
      </c>
      <c r="L631" s="69"/>
      <c r="M631" s="339"/>
      <c r="N631" s="339"/>
      <c r="O631" s="339"/>
    </row>
    <row r="632" s="64" customFormat="1">
      <c r="B632" s="217" t="s">
        <v>287</v>
      </c>
      <c r="C632" s="136">
        <f ref="C632:K632" t="shared" si="86">C562+C572+C582+C592</f>
        <v>219.06112158</v>
      </c>
      <c r="D632" s="136">
        <f t="shared" si="86"/>
        <v>121.98832173689999</v>
      </c>
      <c r="E632" s="136">
        <f t="shared" si="86"/>
        <v>32.181498547966</v>
      </c>
      <c r="F632" s="136">
        <f t="shared" si="86"/>
        <v>22.795782711660998</v>
      </c>
      <c r="G632" s="136">
        <f t="shared" si="86"/>
        <v>26.695694555232</v>
      </c>
      <c r="H632" s="136">
        <f t="shared" si="86"/>
        <v>79.533063428536991</v>
      </c>
      <c r="I632" s="136">
        <f t="shared" si="86"/>
        <v>70.55411797778801</v>
      </c>
      <c r="J632" s="136">
        <f t="shared" si="86"/>
        <v>111.13217392240799</v>
      </c>
      <c r="K632" s="136">
        <f t="shared" si="86"/>
        <v>79.272600580649993</v>
      </c>
      <c r="L632" s="69"/>
      <c r="M632" s="339"/>
      <c r="N632" s="339"/>
      <c r="O632" s="339"/>
    </row>
    <row r="633" s="64" customFormat="1">
      <c r="B633" s="210" t="s">
        <v>310</v>
      </c>
      <c r="C633" s="192">
        <f ref="C633:K633" t="shared" si="87">C563+C573+C583+C593</f>
        <v>124.718496486584</v>
      </c>
      <c r="D633" s="192">
        <f>D563+D573+D583+D593</f>
        <v>877.7153279724979</v>
      </c>
      <c r="E633" s="192">
        <f t="shared" si="87"/>
        <v>1364.0159689163031</v>
      </c>
      <c r="F633" s="192">
        <f t="shared" si="87"/>
        <v>1305.9019471553602</v>
      </c>
      <c r="G633" s="192">
        <f t="shared" si="87"/>
        <v>1653.4590720474728</v>
      </c>
      <c r="H633" s="192">
        <f t="shared" si="87"/>
        <v>1717.0658657970316</v>
      </c>
      <c r="I633" s="192">
        <f t="shared" si="87"/>
        <v>1810.451455694471</v>
      </c>
      <c r="J633" s="192">
        <f t="shared" si="87"/>
        <v>1916.3133980817017</v>
      </c>
      <c r="K633" s="192">
        <f t="shared" si="87"/>
        <v>1820.1516265427169</v>
      </c>
      <c r="L633" s="69"/>
      <c r="M633" s="339"/>
      <c r="N633" s="339"/>
      <c r="O633" s="339"/>
    </row>
    <row r="634" s="64" customFormat="1">
      <c r="B634" s="120" t="s">
        <v>313</v>
      </c>
      <c r="C634" s="136">
        <f ref="C634:K634" t="shared" si="88">C564+C574+C584+C594</f>
        <v>0.01800324</v>
      </c>
      <c r="D634" s="136">
        <f t="shared" si="88"/>
        <v>0.00900162</v>
      </c>
      <c r="E634" s="136">
        <f t="shared" si="88"/>
        <v>0</v>
      </c>
      <c r="F634" s="136">
        <f t="shared" si="88"/>
        <v>7.747678212203</v>
      </c>
      <c r="G634" s="136">
        <f t="shared" si="88"/>
        <v>56.57175818005</v>
      </c>
      <c r="H634" s="136">
        <f t="shared" si="88"/>
        <v>112.418274336568</v>
      </c>
      <c r="I634" s="136">
        <f t="shared" si="88"/>
        <v>179.10999642149397</v>
      </c>
      <c r="J634" s="136">
        <f t="shared" si="88"/>
        <v>389.738069442168</v>
      </c>
      <c r="K634" s="136">
        <f t="shared" si="88"/>
        <v>632.132453237992</v>
      </c>
      <c r="L634" s="69"/>
      <c r="M634" s="339"/>
      <c r="N634" s="339"/>
      <c r="O634" s="339"/>
    </row>
    <row r="635" ht="16" s="64" customFormat="1">
      <c r="B635" s="119" t="s">
        <v>149</v>
      </c>
      <c r="C635" s="192">
        <f ref="C635:K635" t="shared" si="89">C565+C575+C585+C595</f>
        <v>0</v>
      </c>
      <c r="D635" s="192">
        <f t="shared" si="89"/>
        <v>0</v>
      </c>
      <c r="E635" s="192">
        <f t="shared" si="89"/>
        <v>0</v>
      </c>
      <c r="F635" s="192">
        <f t="shared" si="89"/>
        <v>0</v>
      </c>
      <c r="G635" s="192">
        <f t="shared" si="89"/>
        <v>267.674391883589</v>
      </c>
      <c r="H635" s="192">
        <f t="shared" si="89"/>
        <v>371.578721491604</v>
      </c>
      <c r="I635" s="192">
        <f t="shared" si="89"/>
        <v>497.34979040740404</v>
      </c>
      <c r="J635" s="192">
        <f t="shared" si="89"/>
        <v>600.710504406812</v>
      </c>
      <c r="K635" s="192">
        <f t="shared" si="89"/>
        <v>587.22036276037807</v>
      </c>
      <c r="L635" s="69"/>
      <c r="M635" s="339"/>
      <c r="N635" s="339"/>
      <c r="O635" s="339"/>
    </row>
    <row r="636" ht="17" s="64" customFormat="1">
      <c r="B636" s="182" t="s">
        <v>55</v>
      </c>
      <c r="C636" s="183">
        <f>SUM(C628:C635)</f>
        <v>12688.97173427805</v>
      </c>
      <c r="D636" s="183">
        <f ref="D636:I636" t="shared" si="90">SUM(D628:D635)</f>
        <v>12475.709489109249</v>
      </c>
      <c r="E636" s="183">
        <f t="shared" si="90"/>
        <v>12565.217063237978</v>
      </c>
      <c r="F636" s="183">
        <f t="shared" si="90"/>
        <v>11823.045274423726</v>
      </c>
      <c r="G636" s="183">
        <f t="shared" si="90"/>
        <v>12058.024635255082</v>
      </c>
      <c r="H636" s="183">
        <f t="shared" si="90"/>
        <v>12042.607737297569</v>
      </c>
      <c r="I636" s="183">
        <f t="shared" si="90"/>
        <v>12293.092507726</v>
      </c>
      <c r="J636" s="183">
        <f>SUM(J628:J635)</f>
        <v>12409.38776516211</v>
      </c>
      <c r="K636" s="183">
        <f>SUM(K628:K635)</f>
        <v>12215.2906735169</v>
      </c>
      <c r="L636" s="69"/>
      <c r="M636" s="339"/>
      <c r="N636" s="339"/>
      <c r="O636" s="339"/>
    </row>
    <row r="637" ht="16" s="60" customFormat="1">
      <c r="B637" s="58"/>
      <c r="C637" s="220"/>
      <c r="D637" s="220"/>
      <c r="E637" s="220"/>
      <c r="F637" s="220"/>
      <c r="G637" s="220"/>
      <c r="H637" s="220"/>
      <c r="I637" s="220"/>
      <c r="J637" s="220"/>
      <c r="K637" s="220"/>
      <c r="L637" s="84"/>
      <c r="M637" s="340"/>
      <c r="N637" s="340"/>
      <c r="O637" s="340"/>
    </row>
    <row r="638" s="60" customFormat="1">
      <c r="B638" s="320" t="s">
        <v>353</v>
      </c>
      <c r="C638" s="220"/>
      <c r="D638" s="220"/>
      <c r="E638" s="220"/>
      <c r="F638" s="220"/>
      <c r="G638" s="220"/>
      <c r="H638" s="220"/>
      <c r="I638" s="220"/>
      <c r="J638" s="220"/>
      <c r="K638" s="220"/>
      <c r="L638" s="84"/>
      <c r="M638" s="340"/>
      <c r="N638" s="340"/>
      <c r="O638" s="340"/>
    </row>
    <row r="639" s="60" customFormat="1">
      <c r="L639" s="84"/>
      <c r="M639" s="340"/>
      <c r="N639" s="340"/>
      <c r="O639" s="340"/>
    </row>
    <row r="640" s="64" customFormat="1">
      <c r="B640" s="221"/>
      <c r="C640" s="307">
        <v>2010</v>
      </c>
      <c r="D640" s="307">
        <v>2015</v>
      </c>
      <c r="E640" s="307">
        <v>2020</v>
      </c>
      <c r="F640" s="307">
        <v>2025</v>
      </c>
      <c r="G640" s="307">
        <v>2030</v>
      </c>
      <c r="H640" s="307">
        <v>2035</v>
      </c>
      <c r="I640" s="307">
        <v>2040</v>
      </c>
      <c r="J640" s="307">
        <v>2045</v>
      </c>
      <c r="K640" s="307">
        <v>2050</v>
      </c>
      <c r="L640" s="69"/>
      <c r="M640" s="339"/>
      <c r="N640" s="339"/>
      <c r="O640" s="339"/>
    </row>
    <row r="641" s="64" customFormat="1">
      <c r="B641" s="210" t="s">
        <v>276</v>
      </c>
      <c r="C641" s="192">
        <f ref="C641:I641" t="shared" si="91">C566</f>
        <v>5511.1025316729765</v>
      </c>
      <c r="D641" s="192">
        <f t="shared" si="91"/>
        <v>5443.2055460818856</v>
      </c>
      <c r="E641" s="192">
        <f t="shared" si="91"/>
        <v>5110.66833128564</v>
      </c>
      <c r="F641" s="192">
        <f t="shared" si="91"/>
        <v>5135.383761417711</v>
      </c>
      <c r="G641" s="192">
        <f t="shared" si="91"/>
        <v>5217.4098150946975</v>
      </c>
      <c r="H641" s="192">
        <f t="shared" si="91"/>
        <v>5341.1241519879268</v>
      </c>
      <c r="I641" s="192">
        <f t="shared" si="91"/>
        <v>5651.3988530908882</v>
      </c>
      <c r="J641" s="192">
        <f>J566</f>
        <v>5470.5238518559727</v>
      </c>
      <c r="K641" s="192">
        <f>K566</f>
        <v>5043.1991125638833</v>
      </c>
      <c r="L641" s="69"/>
      <c r="M641" s="339"/>
      <c r="N641" s="339"/>
      <c r="O641" s="339"/>
    </row>
    <row r="642" s="64" customFormat="1">
      <c r="B642" s="217" t="s">
        <v>320</v>
      </c>
      <c r="C642" s="136">
        <f ref="C642:K642" t="shared" si="92">C596</f>
        <v>414.484453439856</v>
      </c>
      <c r="D642" s="136">
        <f t="shared" si="92"/>
        <v>409.89673806617196</v>
      </c>
      <c r="E642" s="136">
        <f t="shared" si="92"/>
        <v>406.711971076443</v>
      </c>
      <c r="F642" s="136">
        <f t="shared" si="92"/>
        <v>398.77007082829095</v>
      </c>
      <c r="G642" s="136">
        <f t="shared" si="92"/>
        <v>396.94469615252297</v>
      </c>
      <c r="H642" s="136">
        <f t="shared" si="92"/>
        <v>389.55069845327995</v>
      </c>
      <c r="I642" s="136">
        <f t="shared" si="92"/>
        <v>377.016061901588</v>
      </c>
      <c r="J642" s="136">
        <f t="shared" si="92"/>
        <v>370.44131200218203</v>
      </c>
      <c r="K642" s="136">
        <f t="shared" si="92"/>
        <v>357.45710573040509</v>
      </c>
      <c r="L642" s="69"/>
      <c r="M642" s="339"/>
      <c r="N642" s="339"/>
      <c r="O642" s="339"/>
    </row>
    <row r="643" s="64" customFormat="1">
      <c r="B643" s="210" t="s">
        <v>295</v>
      </c>
      <c r="C643" s="192">
        <f ref="C643:K643" t="shared" si="93">C576</f>
        <v>3313.3392379253855</v>
      </c>
      <c r="D643" s="192">
        <f t="shared" si="93"/>
        <v>3491.04920166908</v>
      </c>
      <c r="E643" s="192">
        <f t="shared" si="93"/>
        <v>3598.8062028126869</v>
      </c>
      <c r="F643" s="192">
        <f t="shared" si="93"/>
        <v>3541.4422291365117</v>
      </c>
      <c r="G643" s="192">
        <f t="shared" si="93"/>
        <v>3758.885271248776</v>
      </c>
      <c r="H643" s="192">
        <f t="shared" si="93"/>
        <v>3770.9988825591995</v>
      </c>
      <c r="I643" s="192">
        <f t="shared" si="93"/>
        <v>3781.8659559139451</v>
      </c>
      <c r="J643" s="192">
        <f t="shared" si="93"/>
        <v>4000.166249608872</v>
      </c>
      <c r="K643" s="192">
        <f t="shared" si="93"/>
        <v>4190.24881773517</v>
      </c>
      <c r="L643" s="69"/>
      <c r="M643" s="339"/>
      <c r="N643" s="339"/>
      <c r="O643" s="339"/>
    </row>
    <row r="644" s="64" customFormat="1">
      <c r="B644" s="217" t="s">
        <v>354</v>
      </c>
      <c r="C644" s="136">
        <f ref="C644:K644" t="shared" si="94">C586</f>
        <v>3408.6307860815991</v>
      </c>
      <c r="D644" s="136">
        <f t="shared" si="94"/>
        <v>3095.1346052140107</v>
      </c>
      <c r="E644" s="136">
        <f t="shared" si="94"/>
        <v>3408.2347733862093</v>
      </c>
      <c r="F644" s="136">
        <f t="shared" si="94"/>
        <v>2720.7467668581712</v>
      </c>
      <c r="G644" s="136">
        <f t="shared" si="94"/>
        <v>2658.0322978499457</v>
      </c>
      <c r="H644" s="136">
        <f t="shared" si="94"/>
        <v>2514.2359617852162</v>
      </c>
      <c r="I644" s="136">
        <f t="shared" si="94"/>
        <v>2456.166092310676</v>
      </c>
      <c r="J644" s="136">
        <f t="shared" si="94"/>
        <v>2541.6935694166555</v>
      </c>
      <c r="K644" s="136">
        <f t="shared" si="94"/>
        <v>2597.9041331285566</v>
      </c>
      <c r="L644" s="69"/>
      <c r="M644" s="339"/>
      <c r="N644" s="339"/>
      <c r="O644" s="339"/>
    </row>
    <row r="645" s="64" customFormat="1">
      <c r="B645" s="210" t="s">
        <v>323</v>
      </c>
      <c r="C645" s="192">
        <f ref="C645:K645" t="shared" si="95">C601</f>
        <v>17.97152776166</v>
      </c>
      <c r="D645" s="192">
        <f t="shared" si="95"/>
        <v>15.863591943034999</v>
      </c>
      <c r="E645" s="192">
        <f t="shared" si="95"/>
        <v>18.032735158921998</v>
      </c>
      <c r="F645" s="192">
        <f t="shared" si="95"/>
        <v>11.767671452127</v>
      </c>
      <c r="G645" s="192">
        <f t="shared" si="95"/>
        <v>11.813593648175</v>
      </c>
      <c r="H645" s="192">
        <f t="shared" si="95"/>
        <v>11.806264259138</v>
      </c>
      <c r="I645" s="192">
        <f t="shared" si="95"/>
        <v>11.799735561382</v>
      </c>
      <c r="J645" s="192">
        <f t="shared" si="95"/>
        <v>11.773932147233998</v>
      </c>
      <c r="K645" s="192">
        <f t="shared" si="95"/>
        <v>11.748698295554</v>
      </c>
      <c r="L645" s="69"/>
      <c r="M645" s="339"/>
      <c r="N645" s="339"/>
      <c r="O645" s="339"/>
    </row>
    <row r="646" s="64" customFormat="1">
      <c r="B646" s="217" t="s">
        <v>325</v>
      </c>
      <c r="C646" s="136">
        <f ref="C646:K646" t="shared" si="96">C605</f>
        <v>23.443197396572</v>
      </c>
      <c r="D646" s="136">
        <f t="shared" si="96"/>
        <v>20.559806135067</v>
      </c>
      <c r="E646" s="136">
        <f t="shared" si="96"/>
        <v>22.763049518075</v>
      </c>
      <c r="F646" s="136">
        <f t="shared" si="96"/>
        <v>14.934774730912999</v>
      </c>
      <c r="G646" s="136">
        <f t="shared" si="96"/>
        <v>14.938961260963998</v>
      </c>
      <c r="H646" s="136">
        <f t="shared" si="96"/>
        <v>14.891778252813</v>
      </c>
      <c r="I646" s="136">
        <f t="shared" si="96"/>
        <v>14.845808947520998</v>
      </c>
      <c r="J646" s="136">
        <f t="shared" si="96"/>
        <v>14.788850131193</v>
      </c>
      <c r="K646" s="136">
        <f t="shared" si="96"/>
        <v>14.732806063331001</v>
      </c>
      <c r="L646" s="69"/>
      <c r="M646" s="339"/>
      <c r="N646" s="339"/>
      <c r="O646" s="339"/>
    </row>
    <row r="647" s="64" customFormat="1">
      <c r="B647" s="210" t="s">
        <v>346</v>
      </c>
      <c r="C647" s="192">
        <f ref="C647:K647" t="shared" si="97">C623</f>
        <v>311.73312233653604</v>
      </c>
      <c r="D647" s="192">
        <f t="shared" si="97"/>
        <v>322.187491576632</v>
      </c>
      <c r="E647" s="192">
        <f t="shared" si="97"/>
        <v>336.07021264818195</v>
      </c>
      <c r="F647" s="192">
        <f t="shared" si="97"/>
        <v>351.573503482165</v>
      </c>
      <c r="G647" s="192">
        <f t="shared" si="97"/>
        <v>367.04809007176596</v>
      </c>
      <c r="H647" s="192">
        <f t="shared" si="97"/>
        <v>381.89336301620796</v>
      </c>
      <c r="I647" s="192">
        <f t="shared" si="97"/>
        <v>394.83903732482395</v>
      </c>
      <c r="J647" s="192">
        <f t="shared" si="97"/>
        <v>407.13707120262688</v>
      </c>
      <c r="K647" s="192">
        <f t="shared" si="97"/>
        <v>416.99263500683503</v>
      </c>
      <c r="L647" s="69"/>
      <c r="M647" s="339"/>
      <c r="N647" s="339"/>
      <c r="O647" s="339"/>
    </row>
    <row r="648" s="64" customFormat="1">
      <c r="B648" s="217" t="s">
        <v>327</v>
      </c>
      <c r="C648" s="177">
        <f ref="C648:K648" t="shared" si="98">C613</f>
        <v>2019.7160627207202</v>
      </c>
      <c r="D648" s="177">
        <f t="shared" si="98"/>
        <v>1968.218921871231</v>
      </c>
      <c r="E648" s="177">
        <f t="shared" si="98"/>
        <v>1934.4538769383378</v>
      </c>
      <c r="F648" s="177">
        <f t="shared" si="98"/>
        <v>1915.6205375444381</v>
      </c>
      <c r="G648" s="177">
        <f t="shared" si="98"/>
        <v>1890.7853927735362</v>
      </c>
      <c r="H648" s="177">
        <f t="shared" si="98"/>
        <v>1858.668976651797</v>
      </c>
      <c r="I648" s="177">
        <f t="shared" si="98"/>
        <v>1833.7990319474841</v>
      </c>
      <c r="J648" s="177">
        <f t="shared" si="98"/>
        <v>1807.7197499699282</v>
      </c>
      <c r="K648" s="177">
        <f t="shared" si="98"/>
        <v>1778.7897072593209</v>
      </c>
      <c r="L648" s="69"/>
      <c r="M648" s="339"/>
      <c r="N648" s="339"/>
      <c r="O648" s="339"/>
    </row>
    <row r="649" ht="16" s="64" customFormat="1">
      <c r="B649" s="210" t="s">
        <v>339</v>
      </c>
      <c r="C649" s="222">
        <f ref="C649:K649" t="shared" si="99">C619</f>
        <v>2187.2250301384238</v>
      </c>
      <c r="D649" s="222">
        <f t="shared" si="99"/>
        <v>2164.8145277419239</v>
      </c>
      <c r="E649" s="222">
        <f t="shared" si="99"/>
        <v>2178.9056135922751</v>
      </c>
      <c r="F649" s="222">
        <f t="shared" si="99"/>
        <v>2197.8058414128232</v>
      </c>
      <c r="G649" s="222">
        <f t="shared" si="99"/>
        <v>2222.967423051773</v>
      </c>
      <c r="H649" s="222">
        <f t="shared" si="99"/>
        <v>2208.1882867454415</v>
      </c>
      <c r="I649" s="222">
        <f t="shared" si="99"/>
        <v>2198.5713544368991</v>
      </c>
      <c r="J649" s="222">
        <f t="shared" si="99"/>
        <v>2187.3209409648111</v>
      </c>
      <c r="K649" s="222">
        <f t="shared" si="99"/>
        <v>2167.9661220008284</v>
      </c>
      <c r="L649" s="69"/>
      <c r="M649" s="339"/>
      <c r="N649" s="339"/>
      <c r="O649" s="339"/>
    </row>
    <row r="650" ht="17" s="64" customFormat="1">
      <c r="B650" s="182" t="s">
        <v>55</v>
      </c>
      <c r="C650" s="183">
        <f>SUM(C641:C649)</f>
        <v>17207.645949473728</v>
      </c>
      <c r="D650" s="183">
        <f ref="D650:I650" t="shared" si="100">SUM(D641:D649)</f>
        <v>16930.930430299035</v>
      </c>
      <c r="E650" s="183">
        <f t="shared" si="100"/>
        <v>17014.646766416772</v>
      </c>
      <c r="F650" s="183">
        <f t="shared" si="100"/>
        <v>16288.045156863152</v>
      </c>
      <c r="G650" s="183">
        <f t="shared" si="100"/>
        <v>16538.825541152157</v>
      </c>
      <c r="H650" s="183">
        <f t="shared" si="100"/>
        <v>16491.358363711021</v>
      </c>
      <c r="I650" s="183">
        <f t="shared" si="100"/>
        <v>16720.301931435206</v>
      </c>
      <c r="J650" s="183">
        <f>SUM(J641:J649)</f>
        <v>16811.565527299477</v>
      </c>
      <c r="K650" s="183">
        <f>SUM(K641:K649)</f>
        <v>16579.039137783882</v>
      </c>
      <c r="L650" s="69"/>
      <c r="M650" s="339"/>
      <c r="N650" s="339"/>
      <c r="O650" s="339"/>
    </row>
    <row r="651" ht="16" s="64" customFormat="1">
      <c r="B651" s="223"/>
      <c r="C651" s="224"/>
      <c r="D651" s="225"/>
      <c r="E651" s="225"/>
      <c r="F651" s="225"/>
      <c r="G651" s="225"/>
      <c r="H651" s="225"/>
      <c r="I651" s="225"/>
      <c r="J651" s="225"/>
      <c r="K651" s="225"/>
      <c r="L651" s="69"/>
      <c r="M651" s="339"/>
      <c r="N651" s="339"/>
      <c r="O651" s="339"/>
    </row>
    <row r="652" s="64" customFormat="1">
      <c r="B652" s="223"/>
      <c r="C652" s="225"/>
      <c r="D652" s="225"/>
      <c r="E652" s="225"/>
      <c r="F652" s="225"/>
      <c r="G652" s="225"/>
      <c r="H652" s="225"/>
      <c r="I652" s="225"/>
      <c r="J652" s="225"/>
      <c r="K652" s="225"/>
      <c r="L652" s="69"/>
      <c r="M652" s="339"/>
      <c r="N652" s="339"/>
      <c r="O652" s="339"/>
    </row>
    <row r="653" s="64" customFormat="1">
      <c r="B653" s="121"/>
      <c r="C653" s="307">
        <v>2010</v>
      </c>
      <c r="D653" s="307">
        <v>2015</v>
      </c>
      <c r="E653" s="307">
        <v>2020</v>
      </c>
      <c r="F653" s="307">
        <v>2025</v>
      </c>
      <c r="G653" s="307">
        <v>2030</v>
      </c>
      <c r="H653" s="307">
        <v>2035</v>
      </c>
      <c r="I653" s="307">
        <v>2040</v>
      </c>
      <c r="J653" s="307">
        <v>2045</v>
      </c>
      <c r="K653" s="307">
        <v>2050</v>
      </c>
      <c r="L653" s="69"/>
      <c r="M653" s="339"/>
      <c r="N653" s="339"/>
      <c r="O653" s="339"/>
    </row>
    <row r="654" s="64" customFormat="1">
      <c r="B654" s="116" t="s">
        <v>355</v>
      </c>
      <c r="C654" s="177"/>
      <c r="D654" s="177"/>
      <c r="E654" s="177"/>
      <c r="F654" s="177"/>
      <c r="G654" s="177"/>
      <c r="H654" s="177"/>
      <c r="I654" s="177"/>
      <c r="J654" s="177"/>
      <c r="K654" s="177"/>
      <c r="L654" s="69"/>
      <c r="M654" s="339"/>
      <c r="N654" s="339"/>
      <c r="O654" s="339"/>
    </row>
    <row r="655" s="64" customFormat="1">
      <c r="B655" s="118" t="s">
        <v>276</v>
      </c>
      <c r="C655" s="192"/>
      <c r="D655" s="192"/>
      <c r="E655" s="192"/>
      <c r="F655" s="192"/>
      <c r="G655" s="192"/>
      <c r="H655" s="192"/>
      <c r="I655" s="192"/>
      <c r="J655" s="192"/>
      <c r="K655" s="192"/>
      <c r="L655" s="69"/>
      <c r="M655" s="339"/>
      <c r="N655" s="339"/>
      <c r="O655" s="339"/>
    </row>
    <row r="656" s="64" customFormat="1">
      <c r="B656" s="217" t="s">
        <v>356</v>
      </c>
      <c r="C656" s="136">
        <f ref="C656:C656" t="array">SUM(($M656=(C_A08c!$C$5:$C$1009))*($N656=(C_A08c!$D$5:D$1009))*(C_A08c!E$5:E$1009))</f>
        <v>0</v>
      </c>
      <c r="D656" s="136">
        <f ref="D656:D656" t="array">SUM(($M656=(C_A08c!$C$5:$C$1009))*($N656=(C_A08c!$D$5:E$1009))*(C_A08c!F$5:F$1009))</f>
        <v>0</v>
      </c>
      <c r="E656" s="136">
        <f ref="E656:E656" t="array">SUM(($M656=(C_A08c!$C$5:$C$1009))*($N656=(C_A08c!$D$5:F$1009))*(C_A08c!G$5:G$1009))</f>
        <v>0</v>
      </c>
      <c r="F656" s="136">
        <f ref="F656:F656" t="array">SUM(($M656=(C_A08c!$C$5:$C$1009))*($N656=(C_A08c!$D$5:G$1009))*(C_A08c!H$5:H$1009))</f>
        <v>0</v>
      </c>
      <c r="G656" s="136">
        <f ref="G656:G656" t="array">SUM(($M656=(C_A08c!$C$5:$C$1009))*($N656=(C_A08c!$D$5:H$1009))*(C_A08c!I$5:I$1009))</f>
        <v>0</v>
      </c>
      <c r="H656" s="136">
        <f ref="H656:H656" t="array">SUM(($M656=(C_A08c!$C$5:$C$1009))*($N656=(C_A08c!$D$5:I$1009))*(C_A08c!J$5:J$1009))</f>
        <v>0</v>
      </c>
      <c r="I656" s="136">
        <f ref="I656:I656" t="array">SUM(($M656=(C_A08c!$C$5:$C$1009))*($N656=(C_A08c!$D$5:J$1009))*(C_A08c!K$5:K$1009))</f>
        <v>0</v>
      </c>
      <c r="J656" s="136">
        <f ref="J656:J656" t="array">SUM(($M656=(C_A08c!$C$5:$C$1009))*($N656=(C_A08c!$D$5:K$1009))*(C_A08c!L$5:L$1009))</f>
        <v>0</v>
      </c>
      <c r="K656" s="136">
        <f ref="K656:K656" t="array">SUM(($M656=(C_A08c!$C$5:$C$1009))*($N656=(C_A08c!$D$5:L$1009))*(C_A08c!M$5:M$1009))</f>
        <v>0</v>
      </c>
      <c r="L656" s="69"/>
      <c r="M656" s="339" t="s">
        <v>357</v>
      </c>
      <c r="N656" s="338" t="s">
        <v>303</v>
      </c>
      <c r="O656" s="339"/>
    </row>
    <row r="657" s="64" customFormat="1">
      <c r="B657" s="223" t="s">
        <v>358</v>
      </c>
      <c r="C657" s="192">
        <f ref="C657:C657" t="array">SUM(($M657=(C_A08c!$C$5:$C$1009))*($N657=(C_A08c!$D$5:D$1009))*(C_A08c!E$5:E$1009))</f>
        <v>0</v>
      </c>
      <c r="D657" s="192">
        <f ref="D657:D657" t="array">SUM(($M657=(C_A08c!$C$5:$C$1009))*($N657=(C_A08c!$D$5:E$1009))*(C_A08c!F$5:F$1009))</f>
        <v>0</v>
      </c>
      <c r="E657" s="192">
        <f ref="E657:E657" t="array">SUM(($M657=(C_A08c!$C$5:$C$1009))*($N657=(C_A08c!$D$5:F$1009))*(C_A08c!G$5:G$1009))</f>
        <v>0</v>
      </c>
      <c r="F657" s="192">
        <f ref="F657:F657" t="array">SUM(($M657=(C_A08c!$C$5:$C$1009))*($N657=(C_A08c!$D$5:G$1009))*(C_A08c!H$5:H$1009))</f>
        <v>0</v>
      </c>
      <c r="G657" s="192">
        <f ref="G657:G657" t="array">SUM(($M657=(C_A08c!$C$5:$C$1009))*($N657=(C_A08c!$D$5:H$1009))*(C_A08c!I$5:I$1009))</f>
        <v>0</v>
      </c>
      <c r="H657" s="192">
        <f ref="H657:H657" t="array">SUM(($M657=(C_A08c!$C$5:$C$1009))*($N657=(C_A08c!$D$5:I$1009))*(C_A08c!J$5:J$1009))</f>
        <v>0</v>
      </c>
      <c r="I657" s="192">
        <f ref="I657:I657" t="array">SUM(($M657=(C_A08c!$C$5:$C$1009))*($N657=(C_A08c!$D$5:J$1009))*(C_A08c!K$5:K$1009))</f>
        <v>0</v>
      </c>
      <c r="J657" s="192">
        <f ref="J657:J657" t="array">SUM(($M657=(C_A08c!$C$5:$C$1009))*($N657=(C_A08c!$D$5:K$1009))*(C_A08c!L$5:L$1009))</f>
        <v>0</v>
      </c>
      <c r="K657" s="192">
        <f ref="K657:K657" t="array">SUM(($M657=(C_A08c!$C$5:$C$1009))*($N657=(C_A08c!$D$5:L$1009))*(C_A08c!M$5:M$1009))</f>
        <v>0</v>
      </c>
      <c r="L657" s="69"/>
      <c r="M657" s="338" t="s">
        <v>359</v>
      </c>
      <c r="N657" s="338" t="s">
        <v>303</v>
      </c>
      <c r="O657" s="339"/>
    </row>
    <row r="658" s="64" customFormat="1">
      <c r="B658" s="217" t="s">
        <v>360</v>
      </c>
      <c r="C658" s="136">
        <f ref="C658:C658" t="array">SUM(($M658=(C_A08c!$C$5:$C$1009))*($N658=(C_A08c!$D$5:D$1009))*(C_A08c!E$5:E$1009))</f>
        <v>0</v>
      </c>
      <c r="D658" s="136">
        <f ref="D658:D658" t="array">SUM(($M658=(C_A08c!$C$5:$C$1009))*($N658=(C_A08c!$D$5:E$1009))*(C_A08c!F$5:F$1009))</f>
        <v>0</v>
      </c>
      <c r="E658" s="136">
        <f ref="E658:E658" t="array">SUM(($M658=(C_A08c!$C$5:$C$1009))*($N658=(C_A08c!$D$5:F$1009))*(C_A08c!G$5:G$1009))</f>
        <v>0</v>
      </c>
      <c r="F658" s="136">
        <f ref="F658:F658" t="array">SUM(($M658=(C_A08c!$C$5:$C$1009))*($N658=(C_A08c!$D$5:G$1009))*(C_A08c!H$5:H$1009))</f>
        <v>0</v>
      </c>
      <c r="G658" s="136">
        <f ref="G658:G658" t="array">SUM(($M658=(C_A08c!$C$5:$C$1009))*($N658=(C_A08c!$D$5:H$1009))*(C_A08c!I$5:I$1009))</f>
        <v>0</v>
      </c>
      <c r="H658" s="136">
        <f ref="H658:H658" t="array">SUM(($M658=(C_A08c!$C$5:$C$1009))*($N658=(C_A08c!$D$5:I$1009))*(C_A08c!J$5:J$1009))</f>
        <v>0</v>
      </c>
      <c r="I658" s="136">
        <f ref="I658:I658" t="array">SUM(($M658=(C_A08c!$C$5:$C$1009))*($N658=(C_A08c!$D$5:J$1009))*(C_A08c!K$5:K$1009))</f>
        <v>0</v>
      </c>
      <c r="J658" s="136">
        <f ref="J658:J658" t="array">SUM(($M658=(C_A08c!$C$5:$C$1009))*($N658=(C_A08c!$D$5:K$1009))*(C_A08c!L$5:L$1009))</f>
        <v>0</v>
      </c>
      <c r="K658" s="136">
        <f ref="K658:K658" t="array">SUM(($M658=(C_A08c!$C$5:$C$1009))*($N658=(C_A08c!$D$5:L$1009))*(C_A08c!M$5:M$1009))</f>
        <v>0</v>
      </c>
      <c r="L658" s="69"/>
      <c r="M658" s="339" t="s">
        <v>361</v>
      </c>
      <c r="N658" s="338" t="s">
        <v>303</v>
      </c>
      <c r="O658" s="339"/>
    </row>
    <row r="659" s="64" customFormat="1">
      <c r="B659" s="118" t="s">
        <v>320</v>
      </c>
      <c r="C659" s="192"/>
      <c r="D659" s="192"/>
      <c r="E659" s="192"/>
      <c r="F659" s="192"/>
      <c r="G659" s="192"/>
      <c r="H659" s="192"/>
      <c r="I659" s="192"/>
      <c r="J659" s="192"/>
      <c r="K659" s="192"/>
      <c r="L659" s="69"/>
      <c r="M659" s="339"/>
      <c r="N659" s="339"/>
      <c r="O659" s="339"/>
    </row>
    <row r="660" s="64" customFormat="1">
      <c r="B660" s="217" t="s">
        <v>356</v>
      </c>
      <c r="C660" s="136">
        <f ref="C660:C660" t="array">SUM(($M660=(C_A08c!$C$5:$C$1009))*($N660=(C_A08c!$D$5:D$1009))*(C_A08c!E$5:E$1009))</f>
        <v>0</v>
      </c>
      <c r="D660" s="136">
        <f ref="D660:D660" t="array">SUM(($M660=(C_A08c!$C$5:$C$1009))*($N660=(C_A08c!$D$5:E$1009))*(C_A08c!F$5:F$1009))</f>
        <v>0</v>
      </c>
      <c r="E660" s="136">
        <f ref="E660:E660" t="array">SUM(($M660=(C_A08c!$C$5:$C$1009))*($N660=(C_A08c!$D$5:F$1009))*(C_A08c!G$5:G$1009))</f>
        <v>0</v>
      </c>
      <c r="F660" s="136">
        <f ref="F660:F660" t="array">SUM(($M660=(C_A08c!$C$5:$C$1009))*($N660=(C_A08c!$D$5:G$1009))*(C_A08c!H$5:H$1009))</f>
        <v>0</v>
      </c>
      <c r="G660" s="136">
        <f ref="G660:G660" t="array">SUM(($M660=(C_A08c!$C$5:$C$1009))*($N660=(C_A08c!$D$5:H$1009))*(C_A08c!I$5:I$1009))</f>
        <v>0</v>
      </c>
      <c r="H660" s="136">
        <f ref="H660:H660" t="array">SUM(($M660=(C_A08c!$C$5:$C$1009))*($N660=(C_A08c!$D$5:I$1009))*(C_A08c!J$5:J$1009))</f>
        <v>0</v>
      </c>
      <c r="I660" s="136">
        <f ref="I660:I660" t="array">SUM(($M660=(C_A08c!$C$5:$C$1009))*($N660=(C_A08c!$D$5:J$1009))*(C_A08c!K$5:K$1009))</f>
        <v>0</v>
      </c>
      <c r="J660" s="136">
        <f ref="J660:J660" t="array">SUM(($M660=(C_A08c!$C$5:$C$1009))*($N660=(C_A08c!$D$5:K$1009))*(C_A08c!L$5:L$1009))</f>
        <v>0</v>
      </c>
      <c r="K660" s="136">
        <f ref="K660:K660" t="array">SUM(($M660=(C_A08c!$C$5:$C$1009))*($N660=(C_A08c!$D$5:L$1009))*(C_A08c!M$5:M$1009))</f>
        <v>0</v>
      </c>
      <c r="L660" s="69"/>
      <c r="M660" s="339" t="s">
        <v>357</v>
      </c>
      <c r="N660" s="338" t="s">
        <v>321</v>
      </c>
      <c r="O660" s="339"/>
    </row>
    <row r="661" s="64" customFormat="1">
      <c r="B661" s="223" t="s">
        <v>358</v>
      </c>
      <c r="C661" s="192">
        <f ref="C661:C661" t="array">SUM(($M661=(C_A08c!$C$5:$C$1009))*($N661=(C_A08c!$D$5:D$1009))*(C_A08c!E$5:E$1009))</f>
        <v>0</v>
      </c>
      <c r="D661" s="192">
        <f ref="D661:D661" t="array">SUM(($M661=(C_A08c!$C$5:$C$1009))*($N661=(C_A08c!$D$5:E$1009))*(C_A08c!F$5:F$1009))</f>
        <v>0</v>
      </c>
      <c r="E661" s="192">
        <f ref="E661:E661" t="array">SUM(($M661=(C_A08c!$C$5:$C$1009))*($N661=(C_A08c!$D$5:F$1009))*(C_A08c!G$5:G$1009))</f>
        <v>0</v>
      </c>
      <c r="F661" s="192">
        <f ref="F661:F661" t="array">SUM(($M661=(C_A08c!$C$5:$C$1009))*($N661=(C_A08c!$D$5:G$1009))*(C_A08c!H$5:H$1009))</f>
        <v>0</v>
      </c>
      <c r="G661" s="192">
        <f ref="G661:G661" t="array">SUM(($M661=(C_A08c!$C$5:$C$1009))*($N661=(C_A08c!$D$5:H$1009))*(C_A08c!I$5:I$1009))</f>
        <v>0</v>
      </c>
      <c r="H661" s="192">
        <f ref="H661:H661" t="array">SUM(($M661=(C_A08c!$C$5:$C$1009))*($N661=(C_A08c!$D$5:I$1009))*(C_A08c!J$5:J$1009))</f>
        <v>0</v>
      </c>
      <c r="I661" s="192">
        <f ref="I661:I661" t="array">SUM(($M661=(C_A08c!$C$5:$C$1009))*($N661=(C_A08c!$D$5:J$1009))*(C_A08c!K$5:K$1009))</f>
        <v>0</v>
      </c>
      <c r="J661" s="192">
        <f ref="J661:J661" t="array">SUM(($M661=(C_A08c!$C$5:$C$1009))*($N661=(C_A08c!$D$5:K$1009))*(C_A08c!L$5:L$1009))</f>
        <v>0</v>
      </c>
      <c r="K661" s="192">
        <f ref="K661:K661" t="array">SUM(($M661=(C_A08c!$C$5:$C$1009))*($N661=(C_A08c!$D$5:L$1009))*(C_A08c!M$5:M$1009))</f>
        <v>0</v>
      </c>
      <c r="L661" s="69"/>
      <c r="M661" s="338" t="s">
        <v>359</v>
      </c>
      <c r="N661" s="338" t="s">
        <v>321</v>
      </c>
      <c r="O661" s="339"/>
    </row>
    <row r="662" s="64" customFormat="1">
      <c r="B662" s="217" t="s">
        <v>360</v>
      </c>
      <c r="C662" s="136">
        <f ref="C662:C662" t="array">SUM(($M662=(C_A08c!$C$5:$C$1009))*($N662=(C_A08c!$D$5:D$1009))*(C_A08c!E$5:E$1009))</f>
        <v>0</v>
      </c>
      <c r="D662" s="136">
        <f ref="D662:D662" t="array">SUM(($M662=(C_A08c!$C$5:$C$1009))*($N662=(C_A08c!$D$5:E$1009))*(C_A08c!F$5:F$1009))</f>
        <v>0</v>
      </c>
      <c r="E662" s="136">
        <f ref="E662:E662" t="array">SUM(($M662=(C_A08c!$C$5:$C$1009))*($N662=(C_A08c!$D$5:F$1009))*(C_A08c!G$5:G$1009))</f>
        <v>0</v>
      </c>
      <c r="F662" s="136">
        <f ref="F662:F662" t="array">SUM(($M662=(C_A08c!$C$5:$C$1009))*($N662=(C_A08c!$D$5:G$1009))*(C_A08c!H$5:H$1009))</f>
        <v>0</v>
      </c>
      <c r="G662" s="136">
        <f ref="G662:G662" t="array">SUM(($M662=(C_A08c!$C$5:$C$1009))*($N662=(C_A08c!$D$5:H$1009))*(C_A08c!I$5:I$1009))</f>
        <v>0</v>
      </c>
      <c r="H662" s="136">
        <f ref="H662:H662" t="array">SUM(($M662=(C_A08c!$C$5:$C$1009))*($N662=(C_A08c!$D$5:I$1009))*(C_A08c!J$5:J$1009))</f>
        <v>0</v>
      </c>
      <c r="I662" s="136">
        <f ref="I662:I662" t="array">SUM(($M662=(C_A08c!$C$5:$C$1009))*($N662=(C_A08c!$D$5:J$1009))*(C_A08c!K$5:K$1009))</f>
        <v>0</v>
      </c>
      <c r="J662" s="136">
        <f ref="J662:J662" t="array">SUM(($M662=(C_A08c!$C$5:$C$1009))*($N662=(C_A08c!$D$5:K$1009))*(C_A08c!L$5:L$1009))</f>
        <v>0</v>
      </c>
      <c r="K662" s="136">
        <f ref="K662:K662" t="array">SUM(($M662=(C_A08c!$C$5:$C$1009))*($N662=(C_A08c!$D$5:L$1009))*(C_A08c!M$5:M$1009))</f>
        <v>0</v>
      </c>
      <c r="L662" s="69"/>
      <c r="M662" s="339" t="s">
        <v>361</v>
      </c>
      <c r="N662" s="338" t="s">
        <v>321</v>
      </c>
      <c r="O662" s="339"/>
    </row>
    <row r="663" s="64" customFormat="1">
      <c r="B663" s="118" t="s">
        <v>354</v>
      </c>
      <c r="C663" s="192"/>
      <c r="D663" s="192"/>
      <c r="E663" s="192"/>
      <c r="F663" s="192"/>
      <c r="G663" s="192"/>
      <c r="H663" s="192"/>
      <c r="I663" s="192"/>
      <c r="J663" s="192"/>
      <c r="K663" s="192"/>
      <c r="L663" s="69"/>
      <c r="M663" s="339"/>
      <c r="N663" s="339"/>
      <c r="O663" s="339"/>
    </row>
    <row r="664" s="64" customFormat="1">
      <c r="B664" s="217" t="s">
        <v>356</v>
      </c>
      <c r="C664" s="136">
        <f ref="C664:C664" t="array">SUM(($M664=(C_A08c!$C$5:$C$1009))*($N664=(C_A08c!$D$5:D$1009))*(C_A08c!E$5:E$1009))</f>
        <v>0</v>
      </c>
      <c r="D664" s="136">
        <f ref="D664:D664" t="array">SUM(($M664=(C_A08c!$C$5:$C$1009))*($N664=(C_A08c!$D$5:E$1009))*(C_A08c!F$5:F$1009))</f>
        <v>0</v>
      </c>
      <c r="E664" s="136">
        <f ref="E664:E664" t="array">SUM(($M664=(C_A08c!$C$5:$C$1009))*($N664=(C_A08c!$D$5:F$1009))*(C_A08c!G$5:G$1009))</f>
        <v>0</v>
      </c>
      <c r="F664" s="136">
        <f ref="F664:F664" t="array">SUM(($M664=(C_A08c!$C$5:$C$1009))*($N664=(C_A08c!$D$5:G$1009))*(C_A08c!H$5:H$1009))</f>
        <v>0</v>
      </c>
      <c r="G664" s="136">
        <f ref="G664:G664" t="array">SUM(($M664=(C_A08c!$C$5:$C$1009))*($N664=(C_A08c!$D$5:H$1009))*(C_A08c!I$5:I$1009))</f>
        <v>0</v>
      </c>
      <c r="H664" s="136">
        <f ref="H664:H664" t="array">SUM(($M664=(C_A08c!$C$5:$C$1009))*($N664=(C_A08c!$D$5:I$1009))*(C_A08c!J$5:J$1009))</f>
        <v>0</v>
      </c>
      <c r="I664" s="136">
        <f ref="I664:I664" t="array">SUM(($M664=(C_A08c!$C$5:$C$1009))*($N664=(C_A08c!$D$5:J$1009))*(C_A08c!K$5:K$1009))</f>
        <v>0</v>
      </c>
      <c r="J664" s="136">
        <f ref="J664:J664" t="array">SUM(($M664=(C_A08c!$C$5:$C$1009))*($N664=(C_A08c!$D$5:K$1009))*(C_A08c!L$5:L$1009))</f>
        <v>0</v>
      </c>
      <c r="K664" s="136">
        <f ref="K664:K664" t="array">SUM(($M664=(C_A08c!$C$5:$C$1009))*($N664=(C_A08c!$D$5:L$1009))*(C_A08c!M$5:M$1009))</f>
        <v>0</v>
      </c>
      <c r="L664" s="69"/>
      <c r="M664" s="339" t="s">
        <v>357</v>
      </c>
      <c r="N664" s="338" t="s">
        <v>319</v>
      </c>
      <c r="O664" s="339"/>
    </row>
    <row r="665" s="64" customFormat="1">
      <c r="B665" s="223" t="s">
        <v>358</v>
      </c>
      <c r="C665" s="192">
        <f ref="C665:C665" t="array">SUM(($M665=(C_A08c!$C$5:$C$1009))*($N665=(C_A08c!$D$5:D$1009))*(C_A08c!E$5:E$1009))</f>
        <v>0</v>
      </c>
      <c r="D665" s="192">
        <f ref="D665:D665" t="array">SUM(($M665=(C_A08c!$C$5:$C$1009))*($N665=(C_A08c!$D$5:E$1009))*(C_A08c!F$5:F$1009))</f>
        <v>0</v>
      </c>
      <c r="E665" s="192">
        <f ref="E665:E665" t="array">SUM(($M665=(C_A08c!$C$5:$C$1009))*($N665=(C_A08c!$D$5:F$1009))*(C_A08c!G$5:G$1009))</f>
        <v>0</v>
      </c>
      <c r="F665" s="192">
        <f ref="F665:F665" t="array">SUM(($M665=(C_A08c!$C$5:$C$1009))*($N665=(C_A08c!$D$5:G$1009))*(C_A08c!H$5:H$1009))</f>
        <v>0</v>
      </c>
      <c r="G665" s="192">
        <f ref="G665:G665" t="array">SUM(($M665=(C_A08c!$C$5:$C$1009))*($N665=(C_A08c!$D$5:H$1009))*(C_A08c!I$5:I$1009))</f>
        <v>0</v>
      </c>
      <c r="H665" s="192">
        <f ref="H665:H665" t="array">SUM(($M665=(C_A08c!$C$5:$C$1009))*($N665=(C_A08c!$D$5:I$1009))*(C_A08c!J$5:J$1009))</f>
        <v>0</v>
      </c>
      <c r="I665" s="192">
        <f ref="I665:I665" t="array">SUM(($M665=(C_A08c!$C$5:$C$1009))*($N665=(C_A08c!$D$5:J$1009))*(C_A08c!K$5:K$1009))</f>
        <v>0</v>
      </c>
      <c r="J665" s="192">
        <f ref="J665:J665" t="array">SUM(($M665=(C_A08c!$C$5:$C$1009))*($N665=(C_A08c!$D$5:K$1009))*(C_A08c!L$5:L$1009))</f>
        <v>0</v>
      </c>
      <c r="K665" s="192">
        <f ref="K665:K665" t="array">SUM(($M665=(C_A08c!$C$5:$C$1009))*($N665=(C_A08c!$D$5:L$1009))*(C_A08c!M$5:M$1009))</f>
        <v>0</v>
      </c>
      <c r="L665" s="69"/>
      <c r="M665" s="338" t="s">
        <v>359</v>
      </c>
      <c r="N665" s="338" t="s">
        <v>319</v>
      </c>
      <c r="O665" s="339"/>
    </row>
    <row r="666" ht="16" s="64" customFormat="1">
      <c r="B666" s="217" t="s">
        <v>360</v>
      </c>
      <c r="C666" s="136">
        <f ref="C666:C666" t="array">SUM(($M666=(C_A08c!$C$5:$C$1009))*($N666=(C_A08c!$D$5:D$1009))*(C_A08c!E$5:E$1009))</f>
        <v>0</v>
      </c>
      <c r="D666" s="136">
        <f ref="D666:D666" t="array">SUM(($M666=(C_A08c!$C$5:$C$1009))*($N666=(C_A08c!$D$5:E$1009))*(C_A08c!F$5:F$1009))</f>
        <v>0</v>
      </c>
      <c r="E666" s="136">
        <f ref="E666:E666" t="array">SUM(($M666=(C_A08c!$C$5:$C$1009))*($N666=(C_A08c!$D$5:F$1009))*(C_A08c!G$5:G$1009))</f>
        <v>0</v>
      </c>
      <c r="F666" s="136">
        <f ref="F666:F666" t="array">SUM(($M666=(C_A08c!$C$5:$C$1009))*($N666=(C_A08c!$D$5:G$1009))*(C_A08c!H$5:H$1009))</f>
        <v>0</v>
      </c>
      <c r="G666" s="136">
        <f ref="G666:G666" t="array">SUM(($M666=(C_A08c!$C$5:$C$1009))*($N666=(C_A08c!$D$5:H$1009))*(C_A08c!I$5:I$1009))</f>
        <v>0</v>
      </c>
      <c r="H666" s="136">
        <f ref="H666:H666" t="array">SUM(($M666=(C_A08c!$C$5:$C$1009))*($N666=(C_A08c!$D$5:I$1009))*(C_A08c!J$5:J$1009))</f>
        <v>0</v>
      </c>
      <c r="I666" s="136">
        <f ref="I666:I666" t="array">SUM(($M666=(C_A08c!$C$5:$C$1009))*($N666=(C_A08c!$D$5:J$1009))*(C_A08c!K$5:K$1009))</f>
        <v>0</v>
      </c>
      <c r="J666" s="136">
        <f ref="J666:J666" t="array">SUM(($M666=(C_A08c!$C$5:$C$1009))*($N666=(C_A08c!$D$5:K$1009))*(C_A08c!L$5:L$1009))</f>
        <v>0</v>
      </c>
      <c r="K666" s="136">
        <f ref="K666:K666" t="array">SUM(($M666=(C_A08c!$C$5:$C$1009))*($N666=(C_A08c!$D$5:L$1009))*(C_A08c!M$5:M$1009))</f>
        <v>0</v>
      </c>
      <c r="L666" s="69"/>
      <c r="M666" s="339" t="s">
        <v>361</v>
      </c>
      <c r="N666" s="338" t="s">
        <v>319</v>
      </c>
      <c r="O666" s="339"/>
    </row>
    <row r="667" ht="17" s="64" customFormat="1">
      <c r="B667" s="182" t="s">
        <v>55</v>
      </c>
      <c r="C667" s="183"/>
      <c r="D667" s="183"/>
      <c r="E667" s="183"/>
      <c r="F667" s="183"/>
      <c r="G667" s="183"/>
      <c r="H667" s="183"/>
      <c r="I667" s="183"/>
      <c r="J667" s="183"/>
      <c r="K667" s="183"/>
      <c r="L667" s="69"/>
      <c r="M667" s="339"/>
      <c r="N667" s="339"/>
      <c r="O667" s="339"/>
    </row>
    <row r="668" ht="16" s="64" customFormat="1">
      <c r="B668" s="217" t="s">
        <v>356</v>
      </c>
      <c r="C668" s="136">
        <f>C656+C660+C664</f>
        <v>0</v>
      </c>
      <c r="D668" s="136">
        <f ref="D668:I670" t="shared" si="101">D656+D660+D664</f>
        <v>0</v>
      </c>
      <c r="E668" s="136">
        <f t="shared" si="101"/>
        <v>0</v>
      </c>
      <c r="F668" s="136">
        <f t="shared" si="101"/>
        <v>0</v>
      </c>
      <c r="G668" s="136">
        <f t="shared" si="101"/>
        <v>0</v>
      </c>
      <c r="H668" s="136">
        <f t="shared" si="101"/>
        <v>0</v>
      </c>
      <c r="I668" s="136">
        <f t="shared" si="101"/>
        <v>0</v>
      </c>
      <c r="J668" s="136">
        <f ref="J668:K670" t="shared" si="102">J656+J660+J664</f>
        <v>0</v>
      </c>
      <c r="K668" s="136">
        <f t="shared" si="102"/>
        <v>0</v>
      </c>
      <c r="L668" s="69"/>
      <c r="M668" s="339"/>
      <c r="N668" s="339"/>
      <c r="O668" s="339"/>
    </row>
    <row r="669" s="64" customFormat="1">
      <c r="B669" s="223" t="s">
        <v>358</v>
      </c>
      <c r="C669" s="226">
        <f>C657+C661+C665</f>
        <v>0</v>
      </c>
      <c r="D669" s="226">
        <f t="shared" si="101"/>
        <v>0</v>
      </c>
      <c r="E669" s="226">
        <f t="shared" si="101"/>
        <v>0</v>
      </c>
      <c r="F669" s="226">
        <f t="shared" si="101"/>
        <v>0</v>
      </c>
      <c r="G669" s="226">
        <f t="shared" si="101"/>
        <v>0</v>
      </c>
      <c r="H669" s="226">
        <f t="shared" si="101"/>
        <v>0</v>
      </c>
      <c r="I669" s="226">
        <f t="shared" si="101"/>
        <v>0</v>
      </c>
      <c r="J669" s="226">
        <f t="shared" si="102"/>
        <v>0</v>
      </c>
      <c r="K669" s="226">
        <f t="shared" si="102"/>
        <v>0</v>
      </c>
      <c r="L669" s="69"/>
      <c r="M669" s="339"/>
      <c r="N669" s="339"/>
      <c r="O669" s="339"/>
    </row>
    <row r="670" s="64" customFormat="1">
      <c r="B670" s="217" t="s">
        <v>360</v>
      </c>
      <c r="C670" s="177">
        <f>C658+C662+C666</f>
        <v>0</v>
      </c>
      <c r="D670" s="177">
        <f t="shared" si="101"/>
        <v>0</v>
      </c>
      <c r="E670" s="177">
        <f t="shared" si="101"/>
        <v>0</v>
      </c>
      <c r="F670" s="177">
        <f t="shared" si="101"/>
        <v>0</v>
      </c>
      <c r="G670" s="177">
        <f t="shared" si="101"/>
        <v>0</v>
      </c>
      <c r="H670" s="177">
        <f t="shared" si="101"/>
        <v>0</v>
      </c>
      <c r="I670" s="177">
        <f t="shared" si="101"/>
        <v>0</v>
      </c>
      <c r="J670" s="177">
        <f t="shared" si="102"/>
        <v>0</v>
      </c>
      <c r="K670" s="177">
        <f t="shared" si="102"/>
        <v>0</v>
      </c>
      <c r="L670" s="69"/>
      <c r="M670" s="339"/>
      <c r="N670" s="339"/>
      <c r="O670" s="339"/>
    </row>
    <row r="671" s="64" customFormat="1">
      <c r="C671" s="73"/>
      <c r="D671" s="73"/>
      <c r="E671" s="73"/>
      <c r="F671" s="73"/>
      <c r="G671" s="73"/>
      <c r="H671" s="73"/>
      <c r="I671" s="73"/>
      <c r="K671" s="73"/>
      <c r="L671" s="69"/>
      <c r="M671" s="339"/>
      <c r="N671" s="339"/>
      <c r="O671" s="339"/>
    </row>
    <row r="672" s="64" customFormat="1">
      <c r="A672" s="324" t="s">
        <v>362</v>
      </c>
      <c r="B672" s="320" t="s">
        <v>363</v>
      </c>
      <c r="C672" s="72"/>
      <c r="D672" s="72"/>
      <c r="E672" s="72"/>
      <c r="F672" s="72"/>
      <c r="G672" s="72"/>
      <c r="H672" s="72"/>
      <c r="I672" s="72"/>
      <c r="J672" s="72"/>
      <c r="K672" s="72"/>
      <c r="M672" s="339"/>
      <c r="N672" s="339"/>
      <c r="O672" s="339"/>
    </row>
    <row r="673" s="64" customFormat="1">
      <c r="B673" s="320" t="s">
        <v>21</v>
      </c>
      <c r="C673" s="72"/>
      <c r="D673" s="72"/>
      <c r="E673" s="72"/>
      <c r="F673" s="72"/>
      <c r="G673" s="72"/>
      <c r="H673" s="72"/>
      <c r="I673" s="72"/>
      <c r="J673" s="72"/>
      <c r="K673" s="72"/>
      <c r="M673" s="339"/>
      <c r="N673" s="339"/>
      <c r="O673" s="339"/>
    </row>
    <row r="674" s="64" customFormat="1">
      <c r="B674" s="60"/>
      <c r="C674" s="72"/>
      <c r="D674" s="72"/>
      <c r="E674" s="72"/>
      <c r="F674" s="72"/>
      <c r="G674" s="72"/>
      <c r="H674" s="72"/>
      <c r="I674" s="72"/>
      <c r="J674" s="72"/>
      <c r="K674" s="72"/>
      <c r="M674" s="339"/>
      <c r="N674" s="339"/>
      <c r="O674" s="339"/>
    </row>
    <row r="675" s="64" customFormat="1">
      <c r="B675" s="121"/>
      <c r="C675" s="307">
        <v>2010</v>
      </c>
      <c r="D675" s="307">
        <v>2015</v>
      </c>
      <c r="E675" s="307">
        <v>2020</v>
      </c>
      <c r="F675" s="307">
        <v>2025</v>
      </c>
      <c r="G675" s="307">
        <v>2030</v>
      </c>
      <c r="H675" s="307">
        <v>2035</v>
      </c>
      <c r="I675" s="307">
        <v>2040</v>
      </c>
      <c r="J675" s="307">
        <v>2045</v>
      </c>
      <c r="K675" s="307">
        <v>2050</v>
      </c>
      <c r="M675" s="339"/>
      <c r="N675" s="339"/>
      <c r="O675" s="339"/>
    </row>
    <row r="676" s="64" customFormat="1">
      <c r="B676" s="116" t="s">
        <v>364</v>
      </c>
      <c r="C676" s="179"/>
      <c r="D676" s="179"/>
      <c r="E676" s="179"/>
      <c r="F676" s="179"/>
      <c r="G676" s="179"/>
      <c r="H676" s="179"/>
      <c r="I676" s="179"/>
      <c r="J676" s="179"/>
      <c r="K676" s="264"/>
      <c r="M676" s="339"/>
      <c r="N676" s="339"/>
      <c r="O676" s="339"/>
    </row>
    <row r="677" s="64" customFormat="1">
      <c r="B677" s="119" t="s">
        <v>365</v>
      </c>
      <c r="C677" s="192">
        <f ref="C677:C677" t="array">SUM(($M677=(C_A08b!$C$5:$C$1004))*($O677=(C_A08b!$D$5:D$1004))*(C_A08b!E$5:E$1004))+SUM(($M677=(C_A08b!$C$5:$C$1004))*($N677=(C_A08b!$D$5:D$1004))*(C_A08b!E$5:E$1004))</f>
        <v>2019.71606272072</v>
      </c>
      <c r="D677" s="192">
        <f ref="D677:D677" t="array">SUM(($M677=(C_A08b!$C$5:$C$1004))*($O677=(C_A08b!$D$5:E$1004))*(C_A08b!F$5:F$1004))+SUM(($M677=(C_A08b!$C$5:$C$1004))*($N677=(C_A08b!$D$5:E$1004))*(C_A08b!F$5:F$1004))</f>
        <v>1968.2189218712329</v>
      </c>
      <c r="E677" s="192">
        <f ref="E677:E677" t="array">SUM(($M677=(C_A08b!$C$5:$C$1004))*($O677=(C_A08b!$D$5:F$1004))*(C_A08b!G$5:G$1004))+SUM(($M677=(C_A08b!$C$5:$C$1004))*($N677=(C_A08b!$D$5:F$1004))*(C_A08b!G$5:G$1004))</f>
        <v>1934.4538769383369</v>
      </c>
      <c r="F677" s="192">
        <f ref="F677:F677" t="array">SUM(($M677=(C_A08b!$C$5:$C$1004))*($O677=(C_A08b!$D$5:G$1004))*(C_A08b!H$5:H$1004))+SUM(($M677=(C_A08b!$C$5:$C$1004))*($N677=(C_A08b!$D$5:G$1004))*(C_A08b!H$5:H$1004))</f>
        <v>1915.620537544437</v>
      </c>
      <c r="G677" s="192">
        <f ref="G677:G677" t="array">SUM(($M677=(C_A08b!$C$5:$C$1004))*($O677=(C_A08b!$D$5:H$1004))*(C_A08b!I$5:I$1004))+SUM(($M677=(C_A08b!$C$5:$C$1004))*($N677=(C_A08b!$D$5:H$1004))*(C_A08b!I$5:I$1004))</f>
        <v>1890.785392773535</v>
      </c>
      <c r="H677" s="192">
        <f ref="H677:H677" t="array">SUM(($M677=(C_A08b!$C$5:$C$1004))*($O677=(C_A08b!$D$5:I$1004))*(C_A08b!J$5:J$1004))+SUM(($M677=(C_A08b!$C$5:$C$1004))*($N677=(C_A08b!$D$5:I$1004))*(C_A08b!J$5:J$1004))</f>
        <v>1858.6689766517977</v>
      </c>
      <c r="I677" s="192">
        <f ref="I677:I677" t="array">SUM(($M677=(C_A08b!$C$5:$C$1004))*($O677=(C_A08b!$D$5:J$1004))*(C_A08b!K$5:K$1004))+SUM(($M677=(C_A08b!$C$5:$C$1004))*($N677=(C_A08b!$D$5:J$1004))*(C_A08b!K$5:K$1004))</f>
        <v>1833.7990319474848</v>
      </c>
      <c r="J677" s="192">
        <f ref="J677:J677" t="array">SUM(($M677=(C_A08b!$C$5:$C$1004))*($O677=(C_A08b!$D$5:K$1004))*(C_A08b!L$5:L$1004))+SUM(($M677=(C_A08b!$C$5:$C$1004))*($N677=(C_A08b!$D$5:K$1004))*(C_A08b!L$5:L$1004))</f>
        <v>1807.7197499699309</v>
      </c>
      <c r="K677" s="192">
        <f ref="K677:K677" t="array">SUM(($M677=(C_A08b!$C$5:$C$1004))*($O677=(C_A08b!$D$5:L$1004))*(C_A08b!M$5:M$1004))+SUM(($M677=(C_A08b!$C$5:$C$1004))*($N677=(C_A08b!$D$5:L$1004))*(C_A08b!M$5:M$1004))</f>
        <v>1778.78970725932</v>
      </c>
      <c r="M677" s="339" t="s">
        <v>77</v>
      </c>
      <c r="N677" s="346" t="s">
        <v>329</v>
      </c>
      <c r="O677" s="346" t="s">
        <v>332</v>
      </c>
    </row>
    <row r="678" s="64" customFormat="1">
      <c r="B678" s="119" t="s">
        <v>366</v>
      </c>
      <c r="C678" s="318">
        <f ref="C678:C678" t="array">SUM(($M678=(C_A08b!$C$5:$C$1004))*($N678=(C_A08b!$D$5:D$1004))*(C_A08b!E$5:E$1004))</f>
        <v>0</v>
      </c>
      <c r="D678" s="318">
        <f ref="D678:D678" t="array">SUM(($M678=(C_A08b!$C$5:$C$1004))*($N678=(C_A08b!$D$5:E$1004))*(C_A08b!F$5:F$1004))</f>
        <v>0</v>
      </c>
      <c r="E678" s="318">
        <f ref="E678:E678" t="array">SUM(($M678=(C_A08b!$C$5:$C$1004))*($N678=(C_A08b!$D$5:F$1004))*(C_A08b!G$5:G$1004))</f>
        <v>0</v>
      </c>
      <c r="F678" s="318">
        <f ref="F678:F678" t="array">SUM(($M678=(C_A08b!$C$5:$C$1004))*($N678=(C_A08b!$D$5:G$1004))*(C_A08b!H$5:H$1004))</f>
        <v>0</v>
      </c>
      <c r="G678" s="318">
        <f ref="G678:G678" t="array">SUM(($M678=(C_A08b!$C$5:$C$1004))*($N678=(C_A08b!$D$5:H$1004))*(C_A08b!I$5:I$1004))</f>
        <v>0</v>
      </c>
      <c r="H678" s="318">
        <f ref="H678:H678" t="array">SUM(($M678=(C_A08b!$C$5:$C$1004))*($N678=(C_A08b!$D$5:I$1004))*(C_A08b!J$5:J$1004))</f>
        <v>0</v>
      </c>
      <c r="I678" s="318">
        <f ref="I678:I678" t="array">SUM(($M678=(C_A08b!$C$5:$C$1004))*($N678=(C_A08b!$D$5:J$1004))*(C_A08b!K$5:K$1004))</f>
        <v>0</v>
      </c>
      <c r="J678" s="318">
        <f ref="J678:J678" t="array">SUM(($M678=(C_A08b!$C$5:$C$1004))*($N678=(C_A08b!$D$5:K$1004))*(C_A08b!L$5:L$1004))</f>
        <v>0</v>
      </c>
      <c r="K678" s="318">
        <f ref="K678:K678" t="array">SUM(($M678=(C_A08b!$C$5:$C$1004))*($N678=(C_A08b!$D$5:L$1004))*(C_A08b!M$5:M$1004))</f>
        <v>0</v>
      </c>
      <c r="M678" s="339" t="s">
        <v>77</v>
      </c>
      <c r="N678" s="346" t="s">
        <v>334</v>
      </c>
      <c r="O678" s="346"/>
    </row>
    <row r="679" s="64" customFormat="1">
      <c r="B679" s="116" t="s">
        <v>339</v>
      </c>
      <c r="C679" s="179"/>
      <c r="D679" s="179"/>
      <c r="E679" s="179"/>
      <c r="F679" s="179"/>
      <c r="G679" s="179"/>
      <c r="H679" s="179"/>
      <c r="I679" s="179"/>
      <c r="J679" s="179"/>
      <c r="K679" s="264"/>
      <c r="M679" s="339"/>
      <c r="N679" s="339"/>
      <c r="O679" s="339"/>
    </row>
    <row r="680" s="64" customFormat="1">
      <c r="B680" s="119" t="s">
        <v>367</v>
      </c>
      <c r="C680" s="137">
        <f ref="C680:C680" t="array">SUM(($M680=(C_A08b!$C$5:$C$1004))*($O680=(C_A08b!$D$5:D$1004))*(C_A08b!E$5:E$1004))+SUM(($M680=(C_A08b!$C$5:$C$1004))*($N680=(C_A08b!$D$5:D$1004))*(C_A08b!E$5:E$1004))</f>
        <v>438.115935367549</v>
      </c>
      <c r="D680" s="137">
        <f ref="D680:D680" t="array">SUM(($M680=(C_A08b!$C$5:$C$1004))*($O680=(C_A08b!$D$5:E$1004))*(C_A08b!F$5:F$1004))+SUM(($M680=(C_A08b!$C$5:$C$1004))*($N680=(C_A08b!$D$5:E$1004))*(C_A08b!F$5:F$1004))</f>
        <v>439.927664428082</v>
      </c>
      <c r="E680" s="137">
        <f ref="E680:E680" t="array">SUM(($M680=(C_A08b!$C$5:$C$1004))*($O680=(C_A08b!$D$5:F$1004))*(C_A08b!G$5:G$1004))+SUM(($M680=(C_A08b!$C$5:$C$1004))*($N680=(C_A08b!$D$5:F$1004))*(C_A08b!G$5:G$1004))</f>
        <v>392.708756292339</v>
      </c>
      <c r="F680" s="137">
        <f ref="F680:F680" t="array">SUM(($M680=(C_A08b!$C$5:$C$1004))*($O680=(C_A08b!$D$5:G$1004))*(C_A08b!H$5:H$1004))+SUM(($M680=(C_A08b!$C$5:$C$1004))*($N680=(C_A08b!$D$5:G$1004))*(C_A08b!H$5:H$1004))</f>
        <v>230.136939378852</v>
      </c>
      <c r="G680" s="137">
        <f ref="G680:G680" t="array">SUM(($M680=(C_A08b!$C$5:$C$1004))*($O680=(C_A08b!$D$5:H$1004))*(C_A08b!I$5:I$1004))+SUM(($M680=(C_A08b!$C$5:$C$1004))*($N680=(C_A08b!$D$5:H$1004))*(C_A08b!I$5:I$1004))</f>
        <v>196.15998366777</v>
      </c>
      <c r="H680" s="137">
        <f ref="H680:H680" t="array">SUM(($M680=(C_A08b!$C$5:$C$1004))*($O680=(C_A08b!$D$5:I$1004))*(C_A08b!J$5:J$1004))+SUM(($M680=(C_A08b!$C$5:$C$1004))*($N680=(C_A08b!$D$5:I$1004))*(C_A08b!J$5:J$1004))</f>
        <v>135.21291896997002</v>
      </c>
      <c r="I680" s="137">
        <f ref="I680:I680" t="array">SUM(($M680=(C_A08b!$C$5:$C$1004))*($O680=(C_A08b!$D$5:J$1004))*(C_A08b!K$5:K$1004))+SUM(($M680=(C_A08b!$C$5:$C$1004))*($N680=(C_A08b!$D$5:J$1004))*(C_A08b!K$5:K$1004))</f>
        <v>103.078502110877</v>
      </c>
      <c r="J680" s="137">
        <f ref="J680:J680" t="array">SUM(($M680=(C_A08b!$C$5:$C$1004))*($O680=(C_A08b!$D$5:K$1004))*(C_A08b!L$5:L$1004))+SUM(($M680=(C_A08b!$C$5:$C$1004))*($N680=(C_A08b!$D$5:K$1004))*(C_A08b!L$5:L$1004))</f>
        <v>67.937637030749</v>
      </c>
      <c r="K680" s="192">
        <f ref="K680:K680" t="array">SUM(($M680=(C_A08b!$C$5:$C$1004))*($O680=(C_A08b!$D$5:L$1004))*(C_A08b!M$5:M$1004))+SUM(($M680=(C_A08b!$C$5:$C$1004))*($N680=(C_A08b!$D$5:L$1004))*(C_A08b!M$5:M$1004))</f>
        <v>34.621791604213996</v>
      </c>
      <c r="M680" s="339" t="s">
        <v>75</v>
      </c>
      <c r="N680" s="339" t="s">
        <v>305</v>
      </c>
      <c r="O680" s="339" t="s">
        <v>302</v>
      </c>
    </row>
    <row r="681" s="64" customFormat="1">
      <c r="B681" s="120" t="s">
        <v>368</v>
      </c>
      <c r="C681" s="318">
        <f ref="C681:C681" t="array">SUM(($M681=(C_A08b!$C$5:$C$1004))*($N681=(C_A08b!$D$5:D$1004))*(C_A08b!E$5:E$1004))</f>
        <v>1749.1090947708747</v>
      </c>
      <c r="D681" s="318">
        <f ref="D681:D681" t="array">SUM(($M681=(C_A08b!$C$5:$C$1004))*($N681=(C_A08b!$D$5:E$1004))*(C_A08b!F$5:F$1004))</f>
        <v>1724.8868633138427</v>
      </c>
      <c r="E681" s="318">
        <f ref="E681:E681" t="array">SUM(($M681=(C_A08b!$C$5:$C$1004))*($N681=(C_A08b!$D$5:F$1004))*(C_A08b!G$5:G$1004))</f>
        <v>1769.5906571569817</v>
      </c>
      <c r="F681" s="318">
        <f ref="F681:F681" t="array">SUM(($M681=(C_A08b!$C$5:$C$1004))*($N681=(C_A08b!$D$5:G$1004))*(C_A08b!H$5:H$1004))</f>
        <v>1945.759866811643</v>
      </c>
      <c r="G681" s="318">
        <f ref="G681:G681" t="array">SUM(($M681=(C_A08b!$C$5:$C$1004))*($N681=(C_A08b!$D$5:H$1004))*(C_A08b!I$5:I$1004))</f>
        <v>2021.4669176162172</v>
      </c>
      <c r="H681" s="318">
        <f ref="H681:H681" t="array">SUM(($M681=(C_A08b!$C$5:$C$1004))*($N681=(C_A08b!$D$5:I$1004))*(C_A08b!J$5:J$1004))</f>
        <v>2060.0780088005781</v>
      </c>
      <c r="I681" s="318">
        <f ref="I681:I681" t="array">SUM(($M681=(C_A08b!$C$5:$C$1004))*($N681=(C_A08b!$D$5:J$1004))*(C_A08b!K$5:K$1004))</f>
        <v>2085.9042185805029</v>
      </c>
      <c r="J681" s="318">
        <f ref="J681:J681" t="array">SUM(($M681=(C_A08b!$C$5:$C$1004))*($N681=(C_A08b!$D$5:K$1004))*(C_A08b!L$5:L$1004))</f>
        <v>2110.350781908925</v>
      </c>
      <c r="K681" s="318">
        <f ref="K681:K681" t="array">SUM(($M681=(C_A08b!$C$5:$C$1004))*($N681=(C_A08b!$D$5:L$1004))*(C_A08b!M$5:M$1004))</f>
        <v>2123.003556220855</v>
      </c>
      <c r="M681" s="339" t="s">
        <v>75</v>
      </c>
      <c r="N681" s="339" t="s">
        <v>369</v>
      </c>
      <c r="O681" s="339"/>
    </row>
    <row r="682" s="64" customFormat="1">
      <c r="B682" s="120" t="s">
        <v>140</v>
      </c>
      <c r="C682" s="318">
        <f ref="C682:C682" t="array">SUM(($M682=(C_A08b!$C$5:$C$1004))*($N682=(C_A08b!$D$5:D$1004))*(C_A08b!E$5:E$1004))</f>
        <v>0</v>
      </c>
      <c r="D682" s="318">
        <f ref="D682:D682" t="array">SUM(($M682=(C_A08b!$C$5:$C$1004))*($N682=(C_A08b!$D$5:E$1004))*(C_A08b!F$5:F$1004))</f>
        <v>0</v>
      </c>
      <c r="E682" s="318">
        <f ref="E682:E682" t="array">SUM(($M682=(C_A08b!$C$5:$C$1004))*($N682=(C_A08b!$D$5:F$1004))*(C_A08b!G$5:G$1004))</f>
        <v>0</v>
      </c>
      <c r="F682" s="318">
        <f ref="F682:F682" t="array">SUM(($M682=(C_A08b!$C$5:$C$1004))*($N682=(C_A08b!$D$5:G$1004))*(C_A08b!H$5:H$1004))</f>
        <v>0</v>
      </c>
      <c r="G682" s="318">
        <f ref="G682:G682" t="array">SUM(($M682=(C_A08b!$C$5:$C$1004))*($N682=(C_A08b!$D$5:H$1004))*(C_A08b!I$5:I$1004))</f>
        <v>0</v>
      </c>
      <c r="H682" s="318">
        <f ref="H682:H682" t="array">SUM(($M682=(C_A08b!$C$5:$C$1004))*($N682=(C_A08b!$D$5:I$1004))*(C_A08b!J$5:J$1004))</f>
        <v>0</v>
      </c>
      <c r="I682" s="318">
        <f ref="I682:I682" t="array">SUM(($M682=(C_A08b!$C$5:$C$1004))*($N682=(C_A08b!$D$5:J$1004))*(C_A08b!K$5:K$1004))</f>
        <v>0</v>
      </c>
      <c r="J682" s="318">
        <f ref="J682:J682" t="array">SUM(($M682=(C_A08b!$C$5:$C$1004))*($N682=(C_A08b!$D$5:K$1004))*(C_A08b!L$5:L$1004))</f>
        <v>0</v>
      </c>
      <c r="K682" s="318">
        <f ref="K682:K682" t="array">SUM(($M682=(C_A08b!$C$5:$C$1004))*($N682=(C_A08b!$D$5:L$1004))*(C_A08b!M$5:M$1004))</f>
        <v>0</v>
      </c>
      <c r="M682" s="339" t="s">
        <v>75</v>
      </c>
      <c r="N682" s="339" t="s">
        <v>307</v>
      </c>
      <c r="O682" s="339"/>
    </row>
    <row r="683" s="64" customFormat="1">
      <c r="B683" s="119" t="s">
        <v>9</v>
      </c>
      <c r="C683" s="318">
        <f ref="C683:C683" t="array">SUM(($M683=(C_A08b!$C$5:$C$1004))*($N683=(C_A08b!$D$5:D$1004))*(C_A08b!E$5:E$1004))</f>
        <v>0</v>
      </c>
      <c r="D683" s="318">
        <f ref="D683:D683" t="array">SUM(($M683=(C_A08b!$C$5:$C$1004))*($N683=(C_A08b!$D$5:E$1004))*(C_A08b!F$5:F$1004))</f>
        <v>0</v>
      </c>
      <c r="E683" s="318">
        <f ref="E683:E683" t="array">SUM(($M683=(C_A08b!$C$5:$C$1004))*($N683=(C_A08b!$D$5:F$1004))*(C_A08b!G$5:G$1004))</f>
        <v>16.606200142953</v>
      </c>
      <c r="F683" s="318">
        <f ref="F683:F683" t="array">SUM(($M683=(C_A08b!$C$5:$C$1004))*($N683=(C_A08b!$D$5:G$1004))*(C_A08b!H$5:H$1004))</f>
        <v>21.909035222329</v>
      </c>
      <c r="G683" s="318">
        <f ref="G683:G683" t="array">SUM(($M683=(C_A08b!$C$5:$C$1004))*($N683=(C_A08b!$D$5:H$1004))*(C_A08b!I$5:I$1004))</f>
        <v>5.340521767786</v>
      </c>
      <c r="H683" s="318">
        <f ref="H683:H683" t="array">SUM(($M683=(C_A08b!$C$5:$C$1004))*($N683=(C_A08b!$D$5:I$1004))*(C_A08b!J$5:J$1004))</f>
        <v>12.897358974894999</v>
      </c>
      <c r="I683" s="318">
        <f ref="I683:I683" t="array">SUM(($M683=(C_A08b!$C$5:$C$1004))*($N683=(C_A08b!$D$5:J$1004))*(C_A08b!K$5:K$1004))</f>
        <v>9.58863374552</v>
      </c>
      <c r="J683" s="318">
        <f ref="J683:J683" t="array">SUM(($M683=(C_A08b!$C$5:$C$1004))*($N683=(C_A08b!$D$5:K$1004))*(C_A08b!L$5:L$1004))</f>
        <v>9.032522025137</v>
      </c>
      <c r="K683" s="318">
        <f ref="K683:K683" t="array">SUM(($M683=(C_A08b!$C$5:$C$1004))*($N683=(C_A08b!$D$5:L$1004))*(C_A08b!M$5:M$1004))</f>
        <v>10.340774175759</v>
      </c>
      <c r="M683" s="339" t="s">
        <v>75</v>
      </c>
      <c r="N683" s="339" t="s">
        <v>370</v>
      </c>
      <c r="O683" s="339"/>
    </row>
    <row r="684" s="64" customFormat="1">
      <c r="B684" s="116" t="s">
        <v>346</v>
      </c>
      <c r="C684" s="179"/>
      <c r="D684" s="179"/>
      <c r="E684" s="179"/>
      <c r="F684" s="179"/>
      <c r="G684" s="179"/>
      <c r="H684" s="179"/>
      <c r="I684" s="179"/>
      <c r="J684" s="179"/>
      <c r="K684" s="264"/>
      <c r="M684" s="339"/>
      <c r="N684" s="339"/>
      <c r="O684" s="339"/>
    </row>
    <row r="685" s="64" customFormat="1">
      <c r="B685" s="119" t="s">
        <v>367</v>
      </c>
      <c r="C685" s="137">
        <f ref="C685:C685" t="array">SUM(($M685=(C_A08b!$C$5:$C$1004))*($O685=(C_A08b!$D$5:D$1004))*(C_A08b!E$5:E$1004))+SUM(($M685=(C_A08b!$C$5:$C$1004))*($N685=(C_A08b!$D$5:D$1004))*(C_A08b!E$5:E$1004))</f>
        <v>120.02076450853602</v>
      </c>
      <c r="D685" s="137">
        <f ref="D685:D685" t="array">SUM(($M685=(C_A08b!$C$5:$C$1004))*($O685=(C_A08b!$D$5:E$1004))*(C_A08b!F$5:F$1004))+SUM(($M685=(C_A08b!$C$5:$C$1004))*($N685=(C_A08b!$D$5:E$1004))*(C_A08b!F$5:F$1004))</f>
        <v>129.198510814949</v>
      </c>
      <c r="E685" s="137">
        <f ref="E685:E685" t="array">SUM(($M685=(C_A08b!$C$5:$C$1004))*($O685=(C_A08b!$D$5:F$1004))*(C_A08b!G$5:G$1004))+SUM(($M685=(C_A08b!$C$5:$C$1004))*($N685=(C_A08b!$D$5:F$1004))*(C_A08b!G$5:G$1004))</f>
        <v>171.06123105019202</v>
      </c>
      <c r="F685" s="137">
        <f ref="F685:F685" t="array">SUM(($M685=(C_A08b!$C$5:$C$1004))*($O685=(C_A08b!$D$5:G$1004))*(C_A08b!H$5:H$1004))+SUM(($M685=(C_A08b!$C$5:$C$1004))*($N685=(C_A08b!$D$5:G$1004))*(C_A08b!H$5:H$1004))</f>
        <v>220.913364329944</v>
      </c>
      <c r="G685" s="137">
        <f ref="G685:G685" t="array">SUM(($M685=(C_A08b!$C$5:$C$1004))*($O685=(C_A08b!$D$5:H$1004))*(C_A08b!I$5:I$1004))+SUM(($M685=(C_A08b!$C$5:$C$1004))*($N685=(C_A08b!$D$5:H$1004))*(C_A08b!I$5:I$1004))</f>
        <v>152.445568050431</v>
      </c>
      <c r="H685" s="137">
        <f ref="H685:H685" t="array">SUM(($M685=(C_A08b!$C$5:$C$1004))*($O685=(C_A08b!$D$5:I$1004))*(C_A08b!J$5:J$1004))+SUM(($M685=(C_A08b!$C$5:$C$1004))*($N685=(C_A08b!$D$5:I$1004))*(C_A08b!J$5:J$1004))</f>
        <v>99.989337810806</v>
      </c>
      <c r="I685" s="137">
        <f ref="I685:I685" t="array">SUM(($M685=(C_A08b!$C$5:$C$1004))*($O685=(C_A08b!$D$5:J$1004))*(C_A08b!K$5:K$1004))+SUM(($M685=(C_A08b!$C$5:$C$1004))*($N685=(C_A08b!$D$5:J$1004))*(C_A08b!K$5:K$1004))</f>
        <v>154.086247743971</v>
      </c>
      <c r="J685" s="137">
        <f ref="J685:J685" t="array">SUM(($M685=(C_A08b!$C$5:$C$1004))*($O685=(C_A08b!$D$5:K$1004))*(C_A08b!L$5:L$1004))+SUM(($M685=(C_A08b!$C$5:$C$1004))*($N685=(C_A08b!$D$5:K$1004))*(C_A08b!L$5:L$1004))</f>
        <v>124.93358314708999</v>
      </c>
      <c r="K685" s="192">
        <f ref="K685:K685" t="array">SUM(($M685=(C_A08b!$C$5:$C$1004))*($O685=(C_A08b!$D$5:L$1004))*(C_A08b!M$5:M$1004))+SUM(($M685=(C_A08b!$C$5:$C$1004))*($N685=(C_A08b!$D$5:L$1004))*(C_A08b!M$5:M$1004))</f>
        <v>218.98187437907</v>
      </c>
      <c r="M685" s="339" t="s">
        <v>371</v>
      </c>
      <c r="N685" s="339" t="s">
        <v>305</v>
      </c>
      <c r="O685" s="339" t="s">
        <v>302</v>
      </c>
    </row>
    <row r="686" s="64" customFormat="1">
      <c r="B686" s="120" t="s">
        <v>140</v>
      </c>
      <c r="C686" s="318">
        <f ref="C686:C686" t="array">SUM(($M686=(C_A08b!$C$5:$C$1004))*($N686=(C_A08b!$D$5:D$1004))*(C_A08b!E$5:E$1004))</f>
        <v>0</v>
      </c>
      <c r="D686" s="318">
        <f ref="D686:D686" t="array">SUM(($M686=(C_A08b!$C$5:$C$1004))*($N686=(C_A08b!$D$5:E$1004))*(C_A08b!F$5:F$1004))</f>
        <v>0</v>
      </c>
      <c r="E686" s="318">
        <f ref="E686:E686" t="array">SUM(($M686=(C_A08b!$C$5:$C$1004))*($N686=(C_A08b!$D$5:F$1004))*(C_A08b!G$5:G$1004))</f>
        <v>0</v>
      </c>
      <c r="F686" s="318">
        <f ref="F686:F686" t="array">SUM(($M686=(C_A08b!$C$5:$C$1004))*($N686=(C_A08b!$D$5:G$1004))*(C_A08b!H$5:H$1004))</f>
        <v>0</v>
      </c>
      <c r="G686" s="318">
        <f ref="G686:G686" t="array">SUM(($M686=(C_A08b!$C$5:$C$1004))*($N686=(C_A08b!$D$5:H$1004))*(C_A08b!I$5:I$1004))</f>
        <v>0</v>
      </c>
      <c r="H686" s="318">
        <f ref="H686:H686" t="array">SUM(($M686=(C_A08b!$C$5:$C$1004))*($N686=(C_A08b!$D$5:I$1004))*(C_A08b!J$5:J$1004))</f>
        <v>0</v>
      </c>
      <c r="I686" s="318">
        <f ref="I686:I686" t="array">SUM(($M686=(C_A08b!$C$5:$C$1004))*($N686=(C_A08b!$D$5:J$1004))*(C_A08b!K$5:K$1004))</f>
        <v>0</v>
      </c>
      <c r="J686" s="318">
        <f ref="J686:J686" t="array">SUM(($M686=(C_A08b!$C$5:$C$1004))*($N686=(C_A08b!$D$5:K$1004))*(C_A08b!L$5:L$1004))</f>
        <v>0</v>
      </c>
      <c r="K686" s="318">
        <f ref="K686:K686" t="array">SUM(($M686=(C_A08b!$C$5:$C$1004))*($N686=(C_A08b!$D$5:L$1004))*(C_A08b!M$5:M$1004))</f>
        <v>0</v>
      </c>
      <c r="M686" s="339" t="s">
        <v>371</v>
      </c>
      <c r="N686" s="339" t="s">
        <v>307</v>
      </c>
      <c r="O686" s="339"/>
    </row>
    <row r="687" s="64" customFormat="1">
      <c r="B687" s="120" t="s">
        <v>67</v>
      </c>
      <c r="C687" s="318">
        <f ref="C687:C687" t="array">SUM(($M687=(C_A08b!$C$5:$C$1004))*($N687=(C_A08b!$D$5:D$1004))*(C_A08b!E$5:E$1004))</f>
        <v>191.69849952</v>
      </c>
      <c r="D687" s="318">
        <f ref="D687:D687" t="array">SUM(($M687=(C_A08b!$C$5:$C$1004))*($N687=(C_A08b!$D$5:E$1004))*(C_A08b!F$5:F$1004))</f>
        <v>192.97304247950902</v>
      </c>
      <c r="E687" s="318">
        <f ref="E687:E687" t="array">SUM(($M687=(C_A08b!$C$5:$C$1004))*($N687=(C_A08b!$D$5:F$1004))*(C_A08b!G$5:G$1004))</f>
        <v>137.7075637785</v>
      </c>
      <c r="F687" s="318">
        <f ref="F687:F687" t="array">SUM(($M687=(C_A08b!$C$5:$C$1004))*($N687=(C_A08b!$D$5:G$1004))*(C_A08b!H$5:H$1004))</f>
        <v>60.33701661829</v>
      </c>
      <c r="G687" s="318">
        <f ref="G687:G687" t="array">SUM(($M687=(C_A08b!$C$5:$C$1004))*($N687=(C_A08b!$D$5:H$1004))*(C_A08b!I$5:I$1004))</f>
        <v>122.84049950339201</v>
      </c>
      <c r="H687" s="318">
        <f ref="H687:H687" t="array">SUM(($M687=(C_A08b!$C$5:$C$1004))*($N687=(C_A08b!$D$5:I$1004))*(C_A08b!J$5:J$1004))</f>
        <v>167.33601630054</v>
      </c>
      <c r="I687" s="318">
        <f ref="I687:I687" t="array">SUM(($M687=(C_A08b!$C$5:$C$1004))*($N687=(C_A08b!$D$5:J$1004))*(C_A08b!K$5:K$1004))</f>
        <v>117.91441667872601</v>
      </c>
      <c r="J687" s="318">
        <f ref="J687:J687" t="array">SUM(($M687=(C_A08b!$C$5:$C$1004))*($N687=(C_A08b!$D$5:K$1004))*(C_A08b!L$5:L$1004))</f>
        <v>151.01367479076498</v>
      </c>
      <c r="K687" s="318">
        <f ref="K687:K687" t="array">SUM(($M687=(C_A08b!$C$5:$C$1004))*($N687=(C_A08b!$D$5:L$1004))*(C_A08b!M$5:M$1004))</f>
        <v>59.014605600937</v>
      </c>
      <c r="M687" s="339" t="s">
        <v>371</v>
      </c>
      <c r="N687" s="339" t="s">
        <v>314</v>
      </c>
      <c r="O687" s="339"/>
    </row>
    <row r="688" s="64" customFormat="1">
      <c r="B688" s="119" t="s">
        <v>372</v>
      </c>
      <c r="C688" s="137">
        <f ref="C688:C688" t="array">SUM(($M688=(C_A08b!$C$5:$C$1004))*($O688=(C_A08b!$D$5:D$1004))*(C_A08b!E$5:E$1004))+SUM(($M688=(C_A08b!$C$5:$C$1004))*($N688=(C_A08b!$D$5:D$1004))*(C_A08b!E$5:E$1004))</f>
        <v>0.013858308</v>
      </c>
      <c r="D688" s="137">
        <f ref="D688:D688" t="array">SUM(($M688=(C_A08b!$C$5:$C$1004))*($O688=(C_A08b!$D$5:E$1004))*(C_A08b!F$5:F$1004))+SUM(($M688=(C_A08b!$C$5:$C$1004))*($N688=(C_A08b!$D$5:E$1004))*(C_A08b!F$5:F$1004))</f>
        <v>0.015938282175</v>
      </c>
      <c r="E688" s="137">
        <f ref="E688:E688" t="array">SUM(($M688=(C_A08b!$C$5:$C$1004))*($O688=(C_A08b!$D$5:F$1004))*(C_A08b!G$5:G$1004))+SUM(($M688=(C_A08b!$C$5:$C$1004))*($N688=(C_A08b!$D$5:F$1004))*(C_A08b!G$5:G$1004))</f>
        <v>27.301417819488005</v>
      </c>
      <c r="F688" s="137">
        <f ref="F688:F688" t="array">SUM(($M688=(C_A08b!$C$5:$C$1004))*($O688=(C_A08b!$D$5:G$1004))*(C_A08b!H$5:H$1004))+SUM(($M688=(C_A08b!$C$5:$C$1004))*($N688=(C_A08b!$D$5:G$1004))*(C_A08b!H$5:H$1004))</f>
        <v>70.323122533926</v>
      </c>
      <c r="G688" s="137">
        <f ref="G688:G688" t="array">SUM(($M688=(C_A08b!$C$5:$C$1004))*($O688=(C_A08b!$D$5:H$1004))*(C_A08b!I$5:I$1004))+SUM(($M688=(C_A08b!$C$5:$C$1004))*($N688=(C_A08b!$D$5:H$1004))*(C_A08b!I$5:I$1004))</f>
        <v>91.762022517942</v>
      </c>
      <c r="H688" s="137">
        <f ref="H688:H688" t="array">SUM(($M688=(C_A08b!$C$5:$C$1004))*($O688=(C_A08b!$D$5:I$1004))*(C_A08b!J$5:J$1004))+SUM(($M688=(C_A08b!$C$5:$C$1004))*($N688=(C_A08b!$D$5:I$1004))*(C_A08b!J$5:J$1004))</f>
        <v>114.56800890486099</v>
      </c>
      <c r="I688" s="137">
        <f ref="I688:I688" t="array">SUM(($M688=(C_A08b!$C$5:$C$1004))*($O688=(C_A08b!$D$5:J$1004))*(C_A08b!K$5:K$1004))+SUM(($M688=(C_A08b!$C$5:$C$1004))*($N688=(C_A08b!$D$5:J$1004))*(C_A08b!K$5:K$1004))</f>
        <v>122.83837290212499</v>
      </c>
      <c r="J688" s="137">
        <f ref="J688:J688" t="array">SUM(($M688=(C_A08b!$C$5:$C$1004))*($O688=(C_A08b!$D$5:K$1004))*(C_A08b!L$5:L$1004))+SUM(($M688=(C_A08b!$C$5:$C$1004))*($N688=(C_A08b!$D$5:K$1004))*(C_A08b!L$5:L$1004))</f>
        <v>131.18981326477197</v>
      </c>
      <c r="K688" s="192">
        <f ref="K688:K688" t="array">SUM(($M688=(C_A08b!$C$5:$C$1004))*($O688=(C_A08b!$D$5:L$1004))*(C_A08b!M$5:M$1004))+SUM(($M688=(C_A08b!$C$5:$C$1004))*($N688=(C_A08b!$D$5:L$1004))*(C_A08b!M$5:M$1004))</f>
        <v>138.99615502682798</v>
      </c>
      <c r="M688" s="339" t="s">
        <v>371</v>
      </c>
      <c r="N688" s="339" t="s">
        <v>370</v>
      </c>
      <c r="O688" s="339" t="s">
        <v>369</v>
      </c>
    </row>
    <row r="689" s="64" customFormat="1">
      <c r="B689" s="60"/>
      <c r="C689" s="72"/>
      <c r="D689" s="72"/>
      <c r="E689" s="72"/>
      <c r="F689" s="72"/>
      <c r="G689" s="72"/>
      <c r="H689" s="72"/>
      <c r="I689" s="72"/>
      <c r="J689" s="72"/>
      <c r="K689" s="72"/>
      <c r="M689" s="339"/>
      <c r="N689" s="339"/>
      <c r="O689" s="339"/>
    </row>
    <row r="690" s="64" customFormat="1">
      <c r="A690" s="324" t="s">
        <v>176</v>
      </c>
      <c r="B690" s="320" t="s">
        <v>373</v>
      </c>
      <c r="C690" s="60"/>
      <c r="D690" s="60"/>
      <c r="E690" s="60"/>
      <c r="F690" s="60"/>
      <c r="G690" s="60"/>
      <c r="H690" s="60"/>
      <c r="I690" s="60"/>
      <c r="J690" s="60"/>
      <c r="K690" s="60"/>
      <c r="M690" s="339"/>
      <c r="N690" s="339"/>
      <c r="O690" s="339"/>
    </row>
    <row r="691" ht="17" s="64" customFormat="1">
      <c r="B691" s="320" t="s">
        <v>161</v>
      </c>
      <c r="C691" s="60"/>
      <c r="D691" s="60"/>
      <c r="E691" s="60"/>
      <c r="F691" s="60"/>
      <c r="G691" s="60"/>
      <c r="H691" s="60"/>
      <c r="I691" s="60"/>
      <c r="J691" s="60"/>
      <c r="K691" s="60"/>
      <c r="M691" s="339"/>
      <c r="N691" s="339"/>
      <c r="O691" s="339"/>
    </row>
    <row r="692" s="64" customFormat="1">
      <c r="B692" s="58"/>
      <c r="C692" s="60"/>
      <c r="D692" s="60"/>
      <c r="E692" s="60"/>
      <c r="F692" s="60"/>
      <c r="G692" s="60"/>
      <c r="H692" s="60"/>
      <c r="I692" s="60"/>
      <c r="J692" s="60"/>
      <c r="K692" s="60"/>
      <c r="M692" s="339"/>
      <c r="N692" s="339"/>
      <c r="O692" s="339"/>
    </row>
    <row r="693" s="64" customFormat="1">
      <c r="B693" s="121"/>
      <c r="C693" s="307">
        <v>2010</v>
      </c>
      <c r="D693" s="307">
        <v>2015</v>
      </c>
      <c r="E693" s="307">
        <v>2020</v>
      </c>
      <c r="F693" s="307">
        <v>2025</v>
      </c>
      <c r="G693" s="307">
        <v>2030</v>
      </c>
      <c r="H693" s="307">
        <v>2035</v>
      </c>
      <c r="I693" s="307">
        <v>2040</v>
      </c>
      <c r="J693" s="307">
        <v>2045</v>
      </c>
      <c r="K693" s="307">
        <v>2050</v>
      </c>
      <c r="M693" s="339"/>
      <c r="N693" s="339"/>
      <c r="O693" s="339"/>
    </row>
    <row r="694" s="64" customFormat="1">
      <c r="B694" s="116" t="s">
        <v>276</v>
      </c>
      <c r="C694" s="147">
        <f ref="C694:C694" t="array">SUM(($M694=(C_A08d!$C$5:C$1000))*(C_A08d!D$5:D$1000))/1000</f>
        <v>379.74807690470675</v>
      </c>
      <c r="D694" s="147">
        <f ref="D694:D694" t="array">SUM(($M694=(C_A08d!$C$5:D$1000))*(C_A08d!E$5:E$1000))/1000</f>
        <v>375.82018803828572</v>
      </c>
      <c r="E694" s="147">
        <f ref="E694:E694" t="array">SUM(($M694=(C_A08d!$C$5:E$1000))*(C_A08d!F$5:F$1000))/1000</f>
        <v>361.71527802101417</v>
      </c>
      <c r="F694" s="147">
        <f ref="F694:F694" t="array">SUM(($M694=(C_A08d!$C$5:F$1000))*(C_A08d!G$5:G$1000))/1000</f>
        <v>365.74054872175662</v>
      </c>
      <c r="G694" s="147">
        <f ref="G694:G694" t="array">SUM(($M694=(C_A08d!$C$5:G$1000))*(C_A08d!H$5:H$1000))/1000</f>
        <v>363.32478621499075</v>
      </c>
      <c r="H694" s="147">
        <f ref="H694:H694" t="array">SUM(($M694=(C_A08d!$C$5:H$1000))*(C_A08d!I$5:I$1000))/1000</f>
        <v>372.27963473501262</v>
      </c>
      <c r="I694" s="147">
        <f ref="I694:I694" t="array">SUM(($M694=(C_A08d!$C$5:I$1000))*(C_A08d!J$5:J$1000))/1000</f>
        <v>384.21759545580426</v>
      </c>
      <c r="J694" s="147">
        <f ref="J694:J694" t="array">SUM(($M694=(C_A08d!$C$5:J$1000))*(C_A08d!K$5:K$1000))/1000</f>
        <v>344.5983111519418</v>
      </c>
      <c r="K694" s="147">
        <f ref="K694:K694" t="array">SUM(($M694=(C_A08d!$C$5:K$1000))*(C_A08d!L$5:L$1000))/1000</f>
        <v>292.13657986221693</v>
      </c>
      <c r="M694" s="339" t="s">
        <v>374</v>
      </c>
      <c r="N694" s="339"/>
      <c r="O694" s="339"/>
    </row>
    <row r="695" s="64" customFormat="1">
      <c r="B695" s="118" t="s">
        <v>295</v>
      </c>
      <c r="C695" s="147">
        <f ref="C695:C695" t="array">SUM(($M695=(C_A08d!$C$5:C$1000))*(C_A08d!D$5:D$1000))/1000</f>
        <v>245.37539085743219</v>
      </c>
      <c r="D695" s="147">
        <f ref="D695:D695" t="array">SUM(($M695=(C_A08d!$C$5:D$1000))*(C_A08d!E$5:E$1000))/1000</f>
        <v>207.781909003793</v>
      </c>
      <c r="E695" s="147">
        <f ref="E695:E695" t="array">SUM(($M695=(C_A08d!$C$5:E$1000))*(C_A08d!F$5:F$1000))/1000</f>
        <v>168.42101718567278</v>
      </c>
      <c r="F695" s="147">
        <f ref="F695:F695" t="array">SUM(($M695=(C_A08d!$C$5:F$1000))*(C_A08d!G$5:G$1000))/1000</f>
        <v>167.63433881604365</v>
      </c>
      <c r="G695" s="147">
        <f ref="G695:G695" t="array">SUM(($M695=(C_A08d!$C$5:G$1000))*(C_A08d!H$5:H$1000))/1000</f>
        <v>156.03296787141571</v>
      </c>
      <c r="H695" s="147">
        <f ref="H695:H695" t="array">SUM(($M695=(C_A08d!$C$5:H$1000))*(C_A08d!I$5:I$1000))/1000</f>
        <v>161.08101670659477</v>
      </c>
      <c r="I695" s="147">
        <f ref="I695:I695" t="array">SUM(($M695=(C_A08d!$C$5:I$1000))*(C_A08d!J$5:J$1000))/1000</f>
        <v>155.0610085553775</v>
      </c>
      <c r="J695" s="147">
        <f ref="J695:J695" t="array">SUM(($M695=(C_A08d!$C$5:J$1000))*(C_A08d!K$5:K$1000))/1000</f>
        <v>158.64518215673479</v>
      </c>
      <c r="K695" s="147">
        <f ref="K695:K695" t="array">SUM(($M695=(C_A08d!$C$5:K$1000))*(C_A08d!L$5:L$1000))/1000</f>
        <v>170.53500378603985</v>
      </c>
      <c r="M695" s="339" t="s">
        <v>375</v>
      </c>
      <c r="N695" s="339"/>
      <c r="O695" s="339"/>
    </row>
    <row r="696" s="64" customFormat="1">
      <c r="B696" s="116" t="s">
        <v>297</v>
      </c>
      <c r="C696" s="147">
        <f ref="C696:C696" t="array">SUM(($M696=(C_A08d!$C$5:C$1000))*(C_A08d!D$5:D$1000))/1000</f>
        <v>87.031339715051629</v>
      </c>
      <c r="D696" s="147">
        <f ref="D696:D696" t="array">SUM(($M696=(C_A08d!$C$5:D$1000))*(C_A08d!E$5:E$1000))/1000</f>
        <v>74.5598498382036</v>
      </c>
      <c r="E696" s="147">
        <f ref="E696:E696" t="array">SUM(($M696=(C_A08d!$C$5:E$1000))*(C_A08d!F$5:F$1000))/1000</f>
        <v>63.194628384686538</v>
      </c>
      <c r="F696" s="147">
        <f ref="F696:F696" t="array">SUM(($M696=(C_A08d!$C$5:F$1000))*(C_A08d!G$5:G$1000))/1000</f>
        <v>47.743369546811159</v>
      </c>
      <c r="G696" s="147">
        <f ref="G696:G696" t="array">SUM(($M696=(C_A08d!$C$5:G$1000))*(C_A08d!H$5:H$1000))/1000</f>
        <v>37.609281633273419</v>
      </c>
      <c r="H696" s="147">
        <f ref="H696:H696" t="array">SUM(($M696=(C_A08d!$C$5:H$1000))*(C_A08d!I$5:I$1000))/1000</f>
        <v>24.452417342711509</v>
      </c>
      <c r="I696" s="147">
        <f ref="I696:I696" t="array">SUM(($M696=(C_A08d!$C$5:I$1000))*(C_A08d!J$5:J$1000))/1000</f>
        <v>18.647315233983946</v>
      </c>
      <c r="J696" s="147">
        <f ref="J696:J696" t="array">SUM(($M696=(C_A08d!$C$5:J$1000))*(C_A08d!K$5:K$1000))/1000</f>
        <v>17.974519932610406</v>
      </c>
      <c r="K696" s="147">
        <f ref="K696:K696" t="array">SUM(($M696=(C_A08d!$C$5:K$1000))*(C_A08d!L$5:L$1000))/1000</f>
        <v>18.207722114517015</v>
      </c>
      <c r="M696" s="339" t="s">
        <v>376</v>
      </c>
      <c r="N696" s="339"/>
      <c r="O696" s="339"/>
    </row>
    <row r="697" s="64" customFormat="1">
      <c r="B697" s="118" t="s">
        <v>339</v>
      </c>
      <c r="C697" s="147">
        <f ref="C697:C697" t="array">SUM(($M697=(C_A08d!$C$5:C$1000))*(C_A08d!D$5:D$1000))/1000</f>
        <v>32.393153756788166</v>
      </c>
      <c r="D697" s="147">
        <f ref="D697:D697" t="array">SUM(($M697=(C_A08d!$C$5:D$1000))*(C_A08d!E$5:E$1000))/1000</f>
        <v>32.525099072277165</v>
      </c>
      <c r="E697" s="147">
        <f ref="E697:E697" t="array">SUM(($M697=(C_A08d!$C$5:E$1000))*(C_A08d!F$5:F$1000))/1000</f>
        <v>30.273651845071797</v>
      </c>
      <c r="F697" s="147">
        <f ref="F697:F697" t="array">SUM(($M697=(C_A08d!$C$5:F$1000))*(C_A08d!G$5:G$1000))/1000</f>
        <v>18.790359992213116</v>
      </c>
      <c r="G697" s="147">
        <f ref="G697:G697" t="array">SUM(($M697=(C_A08d!$C$5:G$1000))*(C_A08d!H$5:H$1000))/1000</f>
        <v>14.584625553764829</v>
      </c>
      <c r="H697" s="147">
        <f ref="H697:H697" t="array">SUM(($M697=(C_A08d!$C$5:H$1000))*(C_A08d!I$5:I$1000))/1000</f>
        <v>10.944466895889382</v>
      </c>
      <c r="I697" s="147">
        <f ref="I697:I697" t="array">SUM(($M697=(C_A08d!$C$5:I$1000))*(C_A08d!J$5:J$1000))/1000</f>
        <v>8.2525916633876957</v>
      </c>
      <c r="J697" s="147">
        <f ref="J697:J697" t="array">SUM(($M697=(C_A08d!$C$5:J$1000))*(C_A08d!K$5:K$1000))/1000</f>
        <v>5.7749713947465837</v>
      </c>
      <c r="K697" s="147">
        <f ref="K697:K697" t="array">SUM(($M697=(C_A08d!$C$5:K$1000))*(C_A08d!L$5:L$1000))/1000</f>
        <v>3.5430742577361913</v>
      </c>
      <c r="M697" s="339" t="s">
        <v>75</v>
      </c>
      <c r="N697" s="339"/>
      <c r="O697" s="339"/>
    </row>
    <row r="698" s="64" customFormat="1">
      <c r="B698" s="116" t="s">
        <v>364</v>
      </c>
      <c r="C698" s="147">
        <f ref="C698:C698" t="array">SUM(($M698=(C_A08d!$C$5:C$1000))*(C_A08d!D$5:D$1000))/1000</f>
        <v>0</v>
      </c>
      <c r="D698" s="147">
        <f ref="D698:D698" t="array">SUM(($M698=(C_A08d!$C$5:D$1000))*(C_A08d!E$5:E$1000))/1000</f>
        <v>0</v>
      </c>
      <c r="E698" s="147">
        <f ref="E698:E698" t="array">SUM(($M698=(C_A08d!$C$5:E$1000))*(C_A08d!F$5:F$1000))/1000</f>
        <v>0</v>
      </c>
      <c r="F698" s="147">
        <f ref="F698:F698" t="array">SUM(($M698=(C_A08d!$C$5:F$1000))*(C_A08d!G$5:G$1000))/1000</f>
        <v>0</v>
      </c>
      <c r="G698" s="147">
        <f ref="G698:G698" t="array">SUM(($M698=(C_A08d!$C$5:G$1000))*(C_A08d!H$5:H$1000))/1000</f>
        <v>0</v>
      </c>
      <c r="H698" s="147">
        <f ref="H698:H698" t="array">SUM(($M698=(C_A08d!$C$5:H$1000))*(C_A08d!I$5:I$1000))/1000</f>
        <v>0</v>
      </c>
      <c r="I698" s="147">
        <f ref="I698:I698" t="array">SUM(($M698=(C_A08d!$C$5:I$1000))*(C_A08d!J$5:J$1000))/1000</f>
        <v>0</v>
      </c>
      <c r="J698" s="147">
        <f ref="J698:J698" t="array">SUM(($M698=(C_A08d!$C$5:J$1000))*(C_A08d!K$5:K$1000))/1000</f>
        <v>0</v>
      </c>
      <c r="K698" s="147">
        <f ref="K698:K698" t="array">SUM(($M698=(C_A08d!$C$5:K$1000))*(C_A08d!L$5:L$1000))/1000</f>
        <v>0</v>
      </c>
      <c r="M698" s="339" t="s">
        <v>77</v>
      </c>
      <c r="N698" s="339"/>
      <c r="O698" s="339"/>
    </row>
    <row r="699" s="64" customFormat="1"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M699" s="339"/>
      <c r="N699" s="339"/>
      <c r="O699" s="339"/>
    </row>
    <row r="700" s="64" customFormat="1">
      <c r="B700" s="320" t="s">
        <v>377</v>
      </c>
      <c r="C700" s="60"/>
      <c r="D700" s="60"/>
      <c r="E700" s="60"/>
      <c r="F700" s="60"/>
      <c r="G700" s="60"/>
      <c r="H700" s="60"/>
      <c r="I700" s="60"/>
      <c r="J700" s="60"/>
      <c r="K700" s="60"/>
      <c r="M700" s="339"/>
      <c r="N700" s="339"/>
      <c r="O700" s="339"/>
    </row>
    <row r="701" s="64" customFormat="1">
      <c r="B701" s="58"/>
      <c r="C701" s="66"/>
      <c r="D701" s="66"/>
      <c r="E701" s="66"/>
      <c r="F701" s="66"/>
      <c r="G701" s="66"/>
      <c r="H701" s="66"/>
      <c r="I701" s="66"/>
      <c r="J701" s="66"/>
      <c r="K701" s="66"/>
      <c r="M701" s="339"/>
      <c r="N701" s="339"/>
      <c r="O701" s="339"/>
    </row>
    <row r="702" s="64" customFormat="1">
      <c r="B702" s="121"/>
      <c r="C702" s="307">
        <v>2010</v>
      </c>
      <c r="D702" s="307">
        <v>2015</v>
      </c>
      <c r="E702" s="307">
        <v>2020</v>
      </c>
      <c r="F702" s="307">
        <v>2025</v>
      </c>
      <c r="G702" s="307">
        <v>2030</v>
      </c>
      <c r="H702" s="307">
        <v>2035</v>
      </c>
      <c r="I702" s="307">
        <v>2040</v>
      </c>
      <c r="J702" s="307">
        <v>2045</v>
      </c>
      <c r="K702" s="307">
        <v>2050</v>
      </c>
      <c r="M702" s="339"/>
      <c r="N702" s="339"/>
      <c r="O702" s="339"/>
    </row>
    <row r="703" s="64" customFormat="1">
      <c r="B703" s="116" t="s">
        <v>378</v>
      </c>
      <c r="C703" s="147">
        <f ref="C703:K703" t="shared" si="103">C694/SUM(C523:C530)*1000</f>
        <v>209.11249250868198</v>
      </c>
      <c r="D703" s="147">
        <f t="shared" si="103"/>
        <v>190.833676284367</v>
      </c>
      <c r="E703" s="147">
        <f t="shared" si="103"/>
        <v>169.02864087362573</v>
      </c>
      <c r="F703" s="147">
        <f t="shared" si="103"/>
        <v>158.16280053026131</v>
      </c>
      <c r="G703" s="147">
        <f t="shared" si="103"/>
        <v>145.1326032199803</v>
      </c>
      <c r="H703" s="147">
        <f t="shared" si="103"/>
        <v>139.45650477608484</v>
      </c>
      <c r="I703" s="147">
        <f t="shared" si="103"/>
        <v>135.49653533216934</v>
      </c>
      <c r="J703" s="147">
        <f t="shared" si="103"/>
        <v>115.11102193819089</v>
      </c>
      <c r="K703" s="147">
        <f t="shared" si="103"/>
        <v>93.2887375773843</v>
      </c>
      <c r="M703" s="339"/>
      <c r="N703" s="339"/>
      <c r="O703" s="339"/>
    </row>
    <row r="704" s="64" customFormat="1">
      <c r="B704" s="118" t="s">
        <v>379</v>
      </c>
      <c r="C704" s="148">
        <f ref="C704:K704" t="shared" si="104">C695/SUM(C533:C540)*1000</f>
        <v>751.36858543808523</v>
      </c>
      <c r="D704" s="148">
        <f t="shared" si="104"/>
        <v>594.58001181679265</v>
      </c>
      <c r="E704" s="148">
        <f t="shared" si="104"/>
        <v>448.61159714626689</v>
      </c>
      <c r="F704" s="148">
        <f t="shared" si="104"/>
        <v>418.01412543793111</v>
      </c>
      <c r="G704" s="148">
        <f t="shared" si="104"/>
        <v>364.56791465349329</v>
      </c>
      <c r="H704" s="148">
        <f t="shared" si="104"/>
        <v>354.40104826923221</v>
      </c>
      <c r="I704" s="148">
        <f t="shared" si="104"/>
        <v>321.29075990448837</v>
      </c>
      <c r="J704" s="148">
        <f t="shared" si="104"/>
        <v>310.13786267801947</v>
      </c>
      <c r="K704" s="148">
        <f t="shared" si="104"/>
        <v>314.55882557310974</v>
      </c>
      <c r="M704" s="339"/>
      <c r="N704" s="339"/>
      <c r="O704" s="339"/>
    </row>
    <row r="705" s="64" customFormat="1">
      <c r="B705" s="116" t="s">
        <v>380</v>
      </c>
      <c r="C705" s="147">
        <f>C696/SUM(C543:C550)*1000</f>
        <v>414.52217251149966</v>
      </c>
      <c r="D705" s="147">
        <f ref="D705:D705" t="array">D696/SUM(D543:D550)*1000</f>
        <v>348.00752531746326</v>
      </c>
      <c r="E705" s="147">
        <f ref="E705:E705" t="array">E696/SUM(E543:E550)*1000</f>
        <v>274.3158719059652</v>
      </c>
      <c r="F705" s="147">
        <f ref="F705:F705" t="array">F696/SUM(F543:F550)*1000</f>
        <v>194.0990131846159</v>
      </c>
      <c r="G705" s="147">
        <f ref="G705:G705" t="array">G696/SUM(G543:G550)*1000</f>
        <v>143.33122844086108</v>
      </c>
      <c r="H705" s="147">
        <f ref="H705:H705" t="array">H696/SUM(H543:H550)*1000</f>
        <v>87.754561190475229</v>
      </c>
      <c r="I705" s="147">
        <f ref="I705:I705" t="array">I696/SUM(I543:I550)*1000</f>
        <v>63.025034188974274</v>
      </c>
      <c r="J705" s="147">
        <f ref="J705:J705" t="array">J696/SUM(J543:J550)*1000</f>
        <v>57.35030951461178</v>
      </c>
      <c r="K705" s="147">
        <f ref="K705:K705" t="array">K696/SUM(K543:K550)*1000</f>
        <v>54.843722158631884</v>
      </c>
      <c r="M705" s="339"/>
      <c r="N705" s="339"/>
      <c r="O705" s="339"/>
    </row>
    <row r="706" s="64" customFormat="1">
      <c r="B706" s="118" t="s">
        <v>381</v>
      </c>
      <c r="C706" s="126">
        <f>C697/SUM('General parameters'!C3:C13)</f>
        <v>0.064099037632085118</v>
      </c>
      <c r="D706" s="138">
        <f>D697/SUM('General parameters'!D3:D13)</f>
        <v>0.0631556548115184</v>
      </c>
      <c r="E706" s="138">
        <f>E697/SUM('General parameters'!E3:E13)</f>
        <v>0.057881512739417</v>
      </c>
      <c r="F706" s="138">
        <f>F697/SUM('General parameters'!F3:F13)</f>
        <v>0.03552791694343458</v>
      </c>
      <c r="G706" s="138">
        <f>G697/SUM('General parameters'!G3:G13)</f>
        <v>0.027383774258337528</v>
      </c>
      <c r="H706" s="138">
        <f>H697/SUM('General parameters'!H3:H13)</f>
        <v>0.020485435626159332</v>
      </c>
      <c r="I706" s="138">
        <f>I697/SUM('General parameters'!I3:I13)</f>
        <v>0.015275872743606407</v>
      </c>
      <c r="J706" s="138">
        <f>J697/SUM('General parameters'!J3:J13)</f>
        <v>0.010518403006632699</v>
      </c>
      <c r="K706" s="138">
        <f>K697/SUM('General parameters'!K3:K13)</f>
        <v>0.00632227821676625</v>
      </c>
      <c r="M706" s="339"/>
      <c r="N706" s="339"/>
      <c r="O706" s="339"/>
    </row>
    <row r="707" s="64" customFormat="1">
      <c r="B707" s="116" t="s">
        <v>382</v>
      </c>
      <c r="C707" s="146">
        <f>C698/SUM('General parameters'!C3:C13)</f>
        <v>0</v>
      </c>
      <c r="D707" s="146">
        <f>D698/SUM('General parameters'!D3:D13)</f>
        <v>0</v>
      </c>
      <c r="E707" s="146">
        <f>E698/SUM('General parameters'!E3:E13)</f>
        <v>0</v>
      </c>
      <c r="F707" s="146">
        <f>F698/SUM('General parameters'!F3:F13)</f>
        <v>0</v>
      </c>
      <c r="G707" s="146">
        <f>G698/SUM('General parameters'!G3:G13)</f>
        <v>0</v>
      </c>
      <c r="H707" s="146">
        <f>H698/SUM('General parameters'!H3:H13)</f>
        <v>0</v>
      </c>
      <c r="I707" s="146">
        <f>I698/SUM('General parameters'!I3:I13)</f>
        <v>0</v>
      </c>
      <c r="J707" s="146">
        <f>J698/SUM('General parameters'!J3:J13)</f>
        <v>0</v>
      </c>
      <c r="K707" s="146">
        <f>K698/SUM('General parameters'!K3:K13)</f>
        <v>0</v>
      </c>
      <c r="M707" s="339"/>
      <c r="N707" s="339"/>
      <c r="O707" s="339"/>
    </row>
    <row r="708" s="64" customFormat="1"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M708" s="339"/>
      <c r="N708" s="339"/>
      <c r="O708" s="339"/>
    </row>
    <row r="709" s="64" customFormat="1">
      <c r="A709" s="324" t="s">
        <v>383</v>
      </c>
      <c r="B709" s="320" t="s">
        <v>384</v>
      </c>
      <c r="C709" s="60"/>
      <c r="D709" s="60"/>
      <c r="E709" s="60"/>
      <c r="F709" s="60"/>
      <c r="G709" s="60"/>
      <c r="H709" s="60"/>
      <c r="I709" s="60"/>
      <c r="J709" s="60"/>
      <c r="K709" s="60"/>
      <c r="M709" s="339"/>
      <c r="N709" s="339"/>
      <c r="O709" s="339"/>
    </row>
    <row r="710" s="64" customFormat="1">
      <c r="B710" s="320" t="s">
        <v>21</v>
      </c>
      <c r="C710" s="60"/>
      <c r="D710" s="60"/>
      <c r="E710" s="60"/>
      <c r="F710" s="60"/>
      <c r="G710" s="60"/>
      <c r="H710" s="60"/>
      <c r="I710" s="60"/>
      <c r="J710" s="60"/>
      <c r="K710" s="60"/>
      <c r="M710" s="339"/>
      <c r="N710" s="339"/>
      <c r="O710" s="339"/>
    </row>
    <row r="711" s="64" customFormat="1">
      <c r="B711" s="58"/>
      <c r="C711" s="60"/>
      <c r="D711" s="60"/>
      <c r="E711" s="60"/>
      <c r="F711" s="60"/>
      <c r="G711" s="60"/>
      <c r="H711" s="60"/>
      <c r="I711" s="60"/>
      <c r="J711" s="60"/>
      <c r="K711" s="60"/>
      <c r="M711" s="339"/>
      <c r="N711" s="339"/>
      <c r="O711" s="339"/>
    </row>
    <row r="712" s="64" customFormat="1">
      <c r="B712" s="121"/>
      <c r="C712" s="307">
        <v>2010</v>
      </c>
      <c r="D712" s="307">
        <v>2015</v>
      </c>
      <c r="E712" s="307">
        <v>2020</v>
      </c>
      <c r="F712" s="307">
        <v>2025</v>
      </c>
      <c r="G712" s="307">
        <v>2030</v>
      </c>
      <c r="H712" s="307">
        <v>2035</v>
      </c>
      <c r="I712" s="307">
        <v>2040</v>
      </c>
      <c r="J712" s="307">
        <v>2045</v>
      </c>
      <c r="K712" s="307">
        <v>2050</v>
      </c>
      <c r="M712" s="339"/>
      <c r="N712" s="339"/>
      <c r="O712" s="339"/>
    </row>
    <row r="713" s="64" customFormat="1">
      <c r="B713" s="116" t="s">
        <v>385</v>
      </c>
      <c r="C713" s="147">
        <f ref="C713:C713" t="array">SUM(($M713=(C_A07b!$C$5:C$989))*(C_A07b!D$5:D$989))</f>
        <v>168.211895738385</v>
      </c>
      <c r="D713" s="147">
        <f ref="D713:D713" t="array">SUM(($M713=(C_A07b!$C$5:D$989))*(C_A07b!E$5:E$989))</f>
        <v>877.71532797249813</v>
      </c>
      <c r="E713" s="147">
        <f ref="E713:E713" t="array">SUM(($M713=(C_A07b!$C$5:E$989))*(C_A07b!F$5:F$989))</f>
        <v>1364.015968951082</v>
      </c>
      <c r="F713" s="147">
        <f ref="F713:F713" t="array">SUM(($M713=(C_A07b!$C$5:F$989))*(C_A07b!G$5:G$989))</f>
        <v>1298.401947155359</v>
      </c>
      <c r="G713" s="147">
        <f ref="G713:G713" t="array">SUM(($M713=(C_A07b!$C$5:G$989))*(C_A07b!H$5:H$989))</f>
        <v>1554.893940019962</v>
      </c>
      <c r="H713" s="147">
        <f ref="H713:H713" t="array">SUM(($M713=(C_A07b!$C$5:H$989))*(C_A07b!I$5:I$989))</f>
        <v>1465.0395656997709</v>
      </c>
      <c r="I713" s="147">
        <f ref="I713:I713" t="array">SUM(($M713=(C_A07b!$C$5:I$989))*(C_A07b!J$5:J$989))</f>
        <v>1426.7473914886011</v>
      </c>
      <c r="J713" s="147">
        <f ref="J713:J713" t="array">SUM(($M713=(C_A07b!$C$5:J$989))*(C_A07b!K$5:K$989))</f>
        <v>1474.4483370317189</v>
      </c>
      <c r="K713" s="147">
        <f ref="K713:K713" t="array">SUM(($M713=(C_A07b!$C$5:K$989))*(C_A07b!L$5:L$989))</f>
        <v>1286.1095359731451</v>
      </c>
      <c r="M713" s="338" t="s">
        <v>386</v>
      </c>
      <c r="N713" s="339"/>
      <c r="O713" s="339"/>
    </row>
    <row r="714" s="64" customFormat="1">
      <c r="B714" s="118" t="s">
        <v>387</v>
      </c>
      <c r="C714" s="147">
        <f ref="C714:C714" t="array">SUM(($M714=(C_A07b!$C$5:C$989))*(C_A07b!D$5:D$989))</f>
        <v>1376.7916565646319</v>
      </c>
      <c r="D714" s="147">
        <f ref="D714:D714" t="array">SUM(($M714=(C_A07b!$C$5:D$989))*(C_A07b!E$5:E$989))</f>
        <v>16322.7747403703</v>
      </c>
      <c r="E714" s="147">
        <f ref="E714:E714" t="array">SUM(($M714=(C_A07b!$C$5:E$989))*(C_A07b!F$5:F$989))</f>
        <v>14542.51015319822</v>
      </c>
      <c r="F714" s="147">
        <f ref="F714:F714" t="array">SUM(($M714=(C_A07b!$C$5:F$989))*(C_A07b!G$5:G$989))</f>
        <v>15098.034671339034</v>
      </c>
      <c r="G714" s="147">
        <f ref="G714:G714" t="array">SUM(($M714=(C_A07b!$C$5:G$989))*(C_A07b!H$5:H$989))</f>
        <v>15349.74211150637</v>
      </c>
      <c r="H714" s="147">
        <f ref="H714:H714" t="array">SUM(($M714=(C_A07b!$C$5:H$989))*(C_A07b!I$5:I$989))</f>
        <v>14726.180653318634</v>
      </c>
      <c r="I714" s="147">
        <f ref="I714:I714" t="array">SUM(($M714=(C_A07b!$C$5:I$989))*(C_A07b!J$5:J$989))</f>
        <v>14172.484789878481</v>
      </c>
      <c r="J714" s="147">
        <f ref="J714:J714" t="array">SUM(($M714=(C_A07b!$C$5:J$989))*(C_A07b!K$5:K$989))</f>
        <v>13421.422562136506</v>
      </c>
      <c r="K714" s="147">
        <f ref="K714:K714" t="array">SUM(($M714=(C_A07b!$C$5:K$989))*(C_A07b!L$5:L$989))</f>
        <v>13174.385700314177</v>
      </c>
      <c r="M714" s="343" t="s">
        <v>388</v>
      </c>
      <c r="N714" s="339"/>
      <c r="O714" s="339"/>
    </row>
    <row r="715" s="64" customFormat="1">
      <c r="B715" s="116" t="s">
        <v>389</v>
      </c>
      <c r="C715" s="140">
        <f>C713/(C713+C714)</f>
        <v>0.10887476309529812</v>
      </c>
      <c r="D715" s="140">
        <f ref="D715:K715" t="shared" si="105">D713/(D713+D714)</f>
        <v>0.051028507006781035</v>
      </c>
      <c r="E715" s="140">
        <f t="shared" si="105"/>
        <v>0.085751971139175112</v>
      </c>
      <c r="F715" s="140">
        <f t="shared" si="105"/>
        <v>0.0791880563665171</v>
      </c>
      <c r="G715" s="140">
        <f t="shared" si="105"/>
        <v>0.091980326301054516</v>
      </c>
      <c r="H715" s="140">
        <f t="shared" si="105"/>
        <v>0.0904835797353258</v>
      </c>
      <c r="I715" s="140">
        <f t="shared" si="105"/>
        <v>0.091462667835203931</v>
      </c>
      <c r="J715" s="140">
        <f t="shared" si="105"/>
        <v>0.098983694677029666</v>
      </c>
      <c r="K715" s="140">
        <f t="shared" si="105"/>
        <v>0.08893952212271182</v>
      </c>
      <c r="M715" s="339"/>
      <c r="N715" s="339"/>
      <c r="O715" s="339"/>
    </row>
    <row r="717">
      <c r="A717" s="324" t="s">
        <v>390</v>
      </c>
      <c r="B717" s="319" t="s">
        <v>391</v>
      </c>
    </row>
    <row r="718">
      <c r="B718" s="74" t="s">
        <v>89</v>
      </c>
    </row>
    <row r="719" ht="16">
      <c r="C719" s="107"/>
      <c r="D719" s="107"/>
      <c r="E719" s="107"/>
      <c r="F719" s="107"/>
      <c r="G719" s="107"/>
      <c r="H719" s="107"/>
      <c r="I719" s="107"/>
      <c r="J719" s="107"/>
      <c r="K719" s="107"/>
    </row>
    <row r="720" ht="16">
      <c r="B720" s="99" t="s">
        <v>392</v>
      </c>
      <c r="C720" s="307">
        <v>2010</v>
      </c>
      <c r="D720" s="307">
        <v>2015</v>
      </c>
      <c r="E720" s="307">
        <v>2020</v>
      </c>
      <c r="F720" s="307">
        <v>2025</v>
      </c>
      <c r="G720" s="307">
        <v>2030</v>
      </c>
      <c r="H720" s="307">
        <v>2035</v>
      </c>
      <c r="I720" s="307">
        <v>2040</v>
      </c>
      <c r="J720" s="307">
        <v>2045</v>
      </c>
      <c r="K720" s="307">
        <v>2050</v>
      </c>
    </row>
    <row r="721">
      <c r="B721" s="378" t="s">
        <v>221</v>
      </c>
      <c r="C721" s="197">
        <f>C_A09a!D5</f>
        <v>2482729.8303807955</v>
      </c>
      <c r="D721" s="197">
        <f>C_A09a!E5</f>
        <v>184519.73303015018</v>
      </c>
      <c r="E721" s="197">
        <f>C_A09a!F5</f>
        <v>244886.67978664</v>
      </c>
      <c r="F721" s="197">
        <f>C_A09a!G5</f>
        <v>255060.47747758869</v>
      </c>
      <c r="G721" s="197">
        <f>C_A09a!H5</f>
        <v>264729.32816146332</v>
      </c>
      <c r="H721" s="197">
        <f>C_A09a!I5</f>
        <v>266058.59383322549</v>
      </c>
      <c r="I721" s="197">
        <f>C_A09a!J5</f>
        <v>266346.13165083458</v>
      </c>
      <c r="J721" s="197">
        <f>C_A09a!K5</f>
        <v>277159.80551357678</v>
      </c>
      <c r="K721" s="197">
        <f>C_A09a!L5</f>
        <v>293368.9539618573</v>
      </c>
    </row>
    <row r="722" s="64" customFormat="1">
      <c r="B722" s="379" t="s">
        <v>223</v>
      </c>
      <c r="C722" s="197">
        <f>C_A09a!D6</f>
        <v>3488089.2540489216</v>
      </c>
      <c r="D722" s="197">
        <f>C_A09a!E6</f>
        <v>350311.10300889635</v>
      </c>
      <c r="E722" s="197">
        <f>C_A09a!F6</f>
        <v>2091487.4793438062</v>
      </c>
      <c r="F722" s="197">
        <f>C_A09a!G6</f>
        <v>503686.23234547052</v>
      </c>
      <c r="G722" s="197">
        <f>C_A09a!H6</f>
        <v>514728.06549473258</v>
      </c>
      <c r="H722" s="197">
        <f>C_A09a!I6</f>
        <v>516719.25018963974</v>
      </c>
      <c r="I722" s="197">
        <f>C_A09a!J6</f>
        <v>1754623.8304076414</v>
      </c>
      <c r="J722" s="197">
        <f>C_A09a!K6</f>
        <v>506423.97295728023</v>
      </c>
      <c r="K722" s="197">
        <f>C_A09a!L6</f>
        <v>4485270.7859727023</v>
      </c>
      <c r="M722" s="339"/>
      <c r="N722" s="339"/>
      <c r="O722" s="339"/>
    </row>
    <row r="723">
      <c r="B723" s="378" t="s">
        <v>224</v>
      </c>
      <c r="C723" s="197">
        <f>C_A09a!D7</f>
        <v>-534040.1766468822</v>
      </c>
      <c r="D723" s="197">
        <f>C_A09a!E7</f>
        <v>193310.199594987</v>
      </c>
      <c r="E723" s="197">
        <f>C_A09a!F7</f>
        <v>314200.77249508211</v>
      </c>
      <c r="F723" s="197">
        <f>C_A09a!G7</f>
        <v>310232.7603510489</v>
      </c>
      <c r="G723" s="197">
        <f>C_A09a!H7</f>
        <v>307057.00653258967</v>
      </c>
      <c r="H723" s="197">
        <f>C_A09a!I7</f>
        <v>303916.33463955275</v>
      </c>
      <c r="I723" s="197">
        <f>C_A09a!J7</f>
        <v>287319.95366976119</v>
      </c>
      <c r="J723" s="197">
        <f>C_A09a!K7</f>
        <v>302015.5685692812</v>
      </c>
      <c r="K723" s="197">
        <f>C_A09a!L7</f>
        <v>306312.741553045</v>
      </c>
    </row>
    <row r="724" s="64" customFormat="1">
      <c r="B724" s="379" t="s">
        <v>225</v>
      </c>
      <c r="C724" s="197">
        <f>C_A09a!D8</f>
        <v>257982.9499603915</v>
      </c>
      <c r="D724" s="197">
        <f>C_A09a!E8</f>
        <v>163083.435375236</v>
      </c>
      <c r="E724" s="197">
        <f>C_A09a!F8</f>
        <v>218172.99800384569</v>
      </c>
      <c r="F724" s="197">
        <f>C_A09a!G8</f>
        <v>234859.17153418204</v>
      </c>
      <c r="G724" s="197">
        <f>C_A09a!H8</f>
        <v>235719.07806237997</v>
      </c>
      <c r="H724" s="197">
        <f>C_A09a!I8</f>
        <v>238046.304271085</v>
      </c>
      <c r="I724" s="197">
        <f>C_A09a!J8</f>
        <v>231387.26658087561</v>
      </c>
      <c r="J724" s="197">
        <f>C_A09a!K8</f>
        <v>242898.8949879203</v>
      </c>
      <c r="K724" s="197">
        <f>C_A09a!L8</f>
        <v>247619.48835250398</v>
      </c>
      <c r="M724" s="339"/>
      <c r="N724" s="339"/>
      <c r="O724" s="339"/>
    </row>
    <row r="725">
      <c r="B725" s="378" t="s">
        <v>226</v>
      </c>
      <c r="C725" s="197">
        <f>C_A09a!D9</f>
        <v>1460472.465938759</v>
      </c>
      <c r="D725" s="197">
        <f>C_A09a!E9</f>
        <v>491923.74565969012</v>
      </c>
      <c r="E725" s="197">
        <f>C_A09a!F9</f>
        <v>672026.312138852</v>
      </c>
      <c r="F725" s="197">
        <f>C_A09a!G9</f>
        <v>610271.58497682842</v>
      </c>
      <c r="G725" s="197">
        <f>C_A09a!H9</f>
        <v>631645.220902882</v>
      </c>
      <c r="H725" s="197">
        <f>C_A09a!I9</f>
        <v>633001.467790804</v>
      </c>
      <c r="I725" s="197">
        <f>C_A09a!J9</f>
        <v>638198.703244033</v>
      </c>
      <c r="J725" s="197">
        <f>C_A09a!K9</f>
        <v>645160.11107443948</v>
      </c>
      <c r="K725" s="197">
        <f>C_A09a!L9</f>
        <v>668076.3658852384</v>
      </c>
    </row>
    <row r="726" s="64" customFormat="1">
      <c r="B726" s="379" t="s">
        <v>227</v>
      </c>
      <c r="C726" s="197">
        <f>C_A09a!D10</f>
        <v>4464661.9184134416</v>
      </c>
      <c r="D726" s="197">
        <f>C_A09a!E10</f>
        <v>226591.3446258991</v>
      </c>
      <c r="E726" s="197">
        <f>C_A09a!F10</f>
        <v>288043.1114936503</v>
      </c>
      <c r="F726" s="197">
        <f>C_A09a!G10</f>
        <v>322321.68356029829</v>
      </c>
      <c r="G726" s="197">
        <f>C_A09a!H10</f>
        <v>338489.82903225935</v>
      </c>
      <c r="H726" s="197">
        <f>C_A09a!I10</f>
        <v>342346.02435225504</v>
      </c>
      <c r="I726" s="197">
        <f>C_A09a!J10</f>
        <v>342008.38456255279</v>
      </c>
      <c r="J726" s="197">
        <f>C_A09a!K10</f>
        <v>349978.18907494668</v>
      </c>
      <c r="K726" s="197">
        <f>C_A09a!L10</f>
        <v>370492.45968246518</v>
      </c>
      <c r="M726" s="339"/>
      <c r="N726" s="339"/>
      <c r="O726" s="339"/>
    </row>
    <row r="727">
      <c r="B727" s="378" t="s">
        <v>228</v>
      </c>
      <c r="C727" s="197">
        <f>C_A09a!D11</f>
        <v>2960925.4281242434</v>
      </c>
      <c r="D727" s="197">
        <f>C_A09a!E11</f>
        <v>359685.54156853131</v>
      </c>
      <c r="E727" s="197">
        <f>C_A09a!F11</f>
        <v>449920.449981662</v>
      </c>
      <c r="F727" s="197">
        <f>C_A09a!G11</f>
        <v>455487.962025944</v>
      </c>
      <c r="G727" s="197">
        <f>C_A09a!H11</f>
        <v>477282.3579694638</v>
      </c>
      <c r="H727" s="197">
        <f>C_A09a!I11</f>
        <v>482590.19039830146</v>
      </c>
      <c r="I727" s="197">
        <f>C_A09a!J11</f>
        <v>486915.82698397583</v>
      </c>
      <c r="J727" s="197">
        <f>C_A09a!K11</f>
        <v>489945.31629978784</v>
      </c>
      <c r="K727" s="197">
        <f>C_A09a!L11</f>
        <v>508034.04862559168</v>
      </c>
    </row>
    <row r="728" s="64" customFormat="1">
      <c r="B728" s="379" t="s">
        <v>251</v>
      </c>
      <c r="C728" s="197">
        <f>C_A09a!D12</f>
        <v>-4171295.9843658735</v>
      </c>
      <c r="D728" s="197">
        <f>C_A09a!E12</f>
        <v>9851.3100770989549</v>
      </c>
      <c r="E728" s="197">
        <f>C_A09a!F12</f>
        <v>-190182.95542421716</v>
      </c>
      <c r="F728" s="197">
        <f>C_A09a!G12</f>
        <v>8065.539476656937</v>
      </c>
      <c r="G728" s="197">
        <f>C_A09a!H12</f>
        <v>6825.5134985939367</v>
      </c>
      <c r="H728" s="197">
        <f>C_A09a!I12</f>
        <v>7719.4915439279284</v>
      </c>
      <c r="I728" s="197">
        <f>C_A09a!J12</f>
        <v>4602.16515161097</v>
      </c>
      <c r="J728" s="197">
        <f>C_A09a!K12</f>
        <v>7578.2106685769386</v>
      </c>
      <c r="K728" s="197">
        <f>C_A09a!L12</f>
        <v>9356.8286007759161</v>
      </c>
      <c r="M728" s="339"/>
      <c r="N728" s="339"/>
      <c r="O728" s="339"/>
    </row>
    <row r="729">
      <c r="B729" s="403" t="s">
        <v>229</v>
      </c>
      <c r="C729" s="197">
        <f>C_A09a!D13</f>
        <v>1672211.223625324</v>
      </c>
      <c r="D729" s="197">
        <f>C_A09a!E13</f>
        <v>151836.530084053</v>
      </c>
      <c r="E729" s="197">
        <f>C_A09a!F13</f>
        <v>233918.7760431786</v>
      </c>
      <c r="F729" s="197">
        <f>C_A09a!G13</f>
        <v>207085.16814195691</v>
      </c>
      <c r="G729" s="197">
        <f>C_A09a!H13</f>
        <v>210151.4476324135</v>
      </c>
      <c r="H729" s="197">
        <f>C_A09a!I13</f>
        <v>217780.04302068081</v>
      </c>
      <c r="I729" s="197">
        <f>C_A09a!J13</f>
        <v>214660.44297281239</v>
      </c>
      <c r="J729" s="197">
        <f>C_A09a!K13</f>
        <v>219280.3230259892</v>
      </c>
      <c r="K729" s="197">
        <f>C_A09a!L13</f>
        <v>231592.0648626422</v>
      </c>
    </row>
    <row r="730" s="64" customFormat="1">
      <c r="B730" s="402" t="s">
        <v>230</v>
      </c>
      <c r="C730" s="197">
        <f>C_A09a!D14</f>
        <v>1538899.801789596</v>
      </c>
      <c r="D730" s="197">
        <f>C_A09a!E14</f>
        <v>445867.009372821</v>
      </c>
      <c r="E730" s="197">
        <f>C_A09a!F14</f>
        <v>628478.17682875111</v>
      </c>
      <c r="F730" s="197">
        <f>C_A09a!G14</f>
        <v>637155.91000437574</v>
      </c>
      <c r="G730" s="197">
        <f>C_A09a!H14</f>
        <v>673738.61698574666</v>
      </c>
      <c r="H730" s="197">
        <f>C_A09a!I14</f>
        <v>692913.47828963259</v>
      </c>
      <c r="I730" s="197">
        <f>C_A09a!J14</f>
        <v>697450.26942511159</v>
      </c>
      <c r="J730" s="197">
        <f>C_A09a!K14</f>
        <v>716529.39085428859</v>
      </c>
      <c r="K730" s="197">
        <f>C_A09a!L14</f>
        <v>740849.43954772782</v>
      </c>
      <c r="M730" s="339"/>
      <c r="N730" s="339"/>
      <c r="O730" s="339"/>
    </row>
    <row r="731">
      <c r="B731" s="378" t="s">
        <v>232</v>
      </c>
      <c r="C731" s="197">
        <f>C_A09a!D15</f>
        <v>0</v>
      </c>
      <c r="D731" s="197">
        <f>C_A09a!E15</f>
        <v>0</v>
      </c>
      <c r="E731" s="197">
        <f>C_A09a!F15</f>
        <v>0</v>
      </c>
      <c r="F731" s="197">
        <f>C_A09a!G15</f>
        <v>0</v>
      </c>
      <c r="G731" s="197">
        <f>C_A09a!H15</f>
        <v>0</v>
      </c>
      <c r="H731" s="197">
        <f>C_A09a!I15</f>
        <v>0</v>
      </c>
      <c r="I731" s="197">
        <f>C_A09a!J15</f>
        <v>0</v>
      </c>
      <c r="J731" s="197">
        <f>C_A09a!K15</f>
        <v>0</v>
      </c>
      <c r="K731" s="197">
        <f>C_A09a!L15</f>
        <v>0</v>
      </c>
    </row>
    <row r="732" s="64" customFormat="1">
      <c r="B732" s="162"/>
      <c r="C732" s="197"/>
      <c r="D732" s="197"/>
      <c r="E732" s="197"/>
      <c r="F732" s="197"/>
      <c r="G732" s="197"/>
      <c r="H732" s="197"/>
      <c r="I732" s="197"/>
      <c r="J732" s="197"/>
      <c r="K732" s="197"/>
      <c r="M732" s="339"/>
      <c r="N732" s="339"/>
      <c r="O732" s="339"/>
    </row>
    <row r="733">
      <c r="B733" s="161"/>
      <c r="C733" s="197"/>
      <c r="D733" s="197"/>
      <c r="E733" s="197"/>
      <c r="F733" s="197"/>
      <c r="G733" s="197"/>
      <c r="H733" s="197"/>
      <c r="I733" s="197"/>
      <c r="J733" s="197"/>
      <c r="K733" s="197"/>
    </row>
    <row r="734" s="64" customFormat="1">
      <c r="B734" s="162"/>
      <c r="C734" s="197"/>
      <c r="D734" s="197"/>
      <c r="E734" s="197"/>
      <c r="F734" s="197"/>
      <c r="G734" s="197"/>
      <c r="H734" s="197"/>
      <c r="I734" s="197"/>
      <c r="J734" s="197"/>
      <c r="K734" s="197"/>
      <c r="M734" s="339"/>
      <c r="N734" s="339"/>
      <c r="O734" s="339"/>
    </row>
    <row r="735">
      <c r="B735" s="165"/>
      <c r="C735" s="197"/>
      <c r="D735" s="197"/>
      <c r="E735" s="197"/>
      <c r="F735" s="197"/>
      <c r="G735" s="197"/>
      <c r="H735" s="197"/>
      <c r="I735" s="197"/>
      <c r="J735" s="197"/>
      <c r="K735" s="197"/>
    </row>
    <row r="736" ht="16" s="64" customFormat="1">
      <c r="B736" s="172"/>
      <c r="C736" s="197"/>
      <c r="D736" s="197"/>
      <c r="E736" s="197"/>
      <c r="F736" s="197"/>
      <c r="G736" s="197"/>
      <c r="H736" s="197"/>
      <c r="I736" s="197"/>
      <c r="J736" s="197"/>
      <c r="K736" s="197"/>
      <c r="M736" s="339"/>
      <c r="N736" s="339"/>
      <c r="O736" s="339"/>
    </row>
    <row r="737" ht="17">
      <c r="B737" s="108" t="s">
        <v>250</v>
      </c>
      <c r="C737" s="201">
        <f>SUM(C721:C736)</f>
        <v>13620636.711268717</v>
      </c>
      <c r="D737" s="201">
        <f ref="D737:J737" t="shared" si="106">SUM(D721:D736)</f>
        <v>2576979.9523973628</v>
      </c>
      <c r="E737" s="201">
        <f t="shared" si="106"/>
        <v>4950951.8006912516</v>
      </c>
      <c r="F737" s="201">
        <f t="shared" si="106"/>
        <v>3544226.48989435</v>
      </c>
      <c r="G737" s="201">
        <f t="shared" si="106"/>
        <v>3660366.4642725247</v>
      </c>
      <c r="H737" s="201">
        <f t="shared" si="106"/>
        <v>3701091.1783291046</v>
      </c>
      <c r="I737" s="201">
        <f t="shared" si="106"/>
        <v>4923512.9746492095</v>
      </c>
      <c r="J737" s="201">
        <f t="shared" si="106"/>
        <v>3756969.7830260871</v>
      </c>
      <c r="K737" s="201">
        <f>SUM(K721:K736)</f>
        <v>7860973.177044549</v>
      </c>
    </row>
    <row r="738" ht="16">
      <c r="B738" s="99" t="s">
        <v>393</v>
      </c>
      <c r="C738" s="307">
        <v>2010</v>
      </c>
      <c r="D738" s="307">
        <v>2015</v>
      </c>
      <c r="E738" s="307">
        <v>2020</v>
      </c>
      <c r="F738" s="307">
        <v>2025</v>
      </c>
      <c r="G738" s="307">
        <v>2030</v>
      </c>
      <c r="H738" s="307">
        <v>2035</v>
      </c>
      <c r="I738" s="307">
        <v>2040</v>
      </c>
      <c r="J738" s="307">
        <v>2045</v>
      </c>
      <c r="K738" s="307">
        <v>2050</v>
      </c>
    </row>
    <row r="739">
      <c r="B739" s="378" t="s">
        <v>221</v>
      </c>
      <c r="C739" s="197">
        <f>C_A09a!D29</f>
        <v>0</v>
      </c>
      <c r="D739" s="197">
        <f>C_A09a!E29</f>
        <v>0</v>
      </c>
      <c r="E739" s="197">
        <f>C_A09a!F29</f>
        <v>0</v>
      </c>
      <c r="F739" s="197">
        <f>C_A09a!G29</f>
        <v>0</v>
      </c>
      <c r="G739" s="197">
        <f>C_A09a!H29</f>
        <v>0</v>
      </c>
      <c r="H739" s="197">
        <f>C_A09a!I29</f>
        <v>0</v>
      </c>
      <c r="I739" s="197">
        <f>C_A09a!J29</f>
        <v>0</v>
      </c>
      <c r="J739" s="197">
        <f>C_A09a!K29</f>
        <v>0</v>
      </c>
      <c r="K739" s="197">
        <f>C_A09a!L29</f>
        <v>0</v>
      </c>
    </row>
    <row r="740" s="64" customFormat="1">
      <c r="B740" s="379" t="s">
        <v>223</v>
      </c>
      <c r="C740" s="197">
        <f>C_A09a!D30</f>
        <v>0</v>
      </c>
      <c r="D740" s="197">
        <f>C_A09a!E30</f>
        <v>0</v>
      </c>
      <c r="E740" s="197">
        <f>C_A09a!F30</f>
        <v>0</v>
      </c>
      <c r="F740" s="197">
        <f>C_A09a!G30</f>
        <v>0</v>
      </c>
      <c r="G740" s="197">
        <f>C_A09a!H30</f>
        <v>0</v>
      </c>
      <c r="H740" s="197">
        <f>C_A09a!I30</f>
        <v>0</v>
      </c>
      <c r="I740" s="197">
        <f>C_A09a!J30</f>
        <v>0</v>
      </c>
      <c r="J740" s="197">
        <f>C_A09a!K30</f>
        <v>0</v>
      </c>
      <c r="K740" s="197">
        <f>C_A09a!L30</f>
        <v>0</v>
      </c>
      <c r="M740" s="339"/>
      <c r="N740" s="339"/>
      <c r="O740" s="339"/>
    </row>
    <row r="741">
      <c r="B741" s="378" t="s">
        <v>224</v>
      </c>
      <c r="C741" s="197">
        <f>C_A09a!D31</f>
        <v>0</v>
      </c>
      <c r="D741" s="197">
        <f>C_A09a!E31</f>
        <v>0</v>
      </c>
      <c r="E741" s="197">
        <f>C_A09a!F31</f>
        <v>0</v>
      </c>
      <c r="F741" s="197">
        <f>C_A09a!G31</f>
        <v>0</v>
      </c>
      <c r="G741" s="197">
        <f>C_A09a!H31</f>
        <v>0</v>
      </c>
      <c r="H741" s="197">
        <f>C_A09a!I31</f>
        <v>0</v>
      </c>
      <c r="I741" s="197">
        <f>C_A09a!J31</f>
        <v>0</v>
      </c>
      <c r="J741" s="197">
        <f>C_A09a!K31</f>
        <v>0</v>
      </c>
      <c r="K741" s="197">
        <f>C_A09a!L31</f>
        <v>0</v>
      </c>
    </row>
    <row r="742" s="64" customFormat="1">
      <c r="B742" s="379" t="s">
        <v>225</v>
      </c>
      <c r="C742" s="197">
        <f>C_A09a!D32</f>
        <v>0</v>
      </c>
      <c r="D742" s="197">
        <f>C_A09a!E32</f>
        <v>0</v>
      </c>
      <c r="E742" s="197">
        <f>C_A09a!F32</f>
        <v>0</v>
      </c>
      <c r="F742" s="197">
        <f>C_A09a!G32</f>
        <v>0</v>
      </c>
      <c r="G742" s="197">
        <f>C_A09a!H32</f>
        <v>0</v>
      </c>
      <c r="H742" s="197">
        <f>C_A09a!I32</f>
        <v>0</v>
      </c>
      <c r="I742" s="197">
        <f>C_A09a!J32</f>
        <v>0</v>
      </c>
      <c r="J742" s="197">
        <f>C_A09a!K32</f>
        <v>0</v>
      </c>
      <c r="K742" s="197">
        <f>C_A09a!L32</f>
        <v>0</v>
      </c>
      <c r="M742" s="339"/>
      <c r="N742" s="339"/>
      <c r="O742" s="339"/>
    </row>
    <row r="743">
      <c r="B743" s="378" t="s">
        <v>226</v>
      </c>
      <c r="C743" s="197">
        <f>C_A09a!D33</f>
        <v>0</v>
      </c>
      <c r="D743" s="197">
        <f>C_A09a!E33</f>
        <v>0</v>
      </c>
      <c r="E743" s="197">
        <f>C_A09a!F33</f>
        <v>0</v>
      </c>
      <c r="F743" s="197">
        <f>C_A09a!G33</f>
        <v>0</v>
      </c>
      <c r="G743" s="197">
        <f>C_A09a!H33</f>
        <v>0</v>
      </c>
      <c r="H743" s="197">
        <f>C_A09a!I33</f>
        <v>0</v>
      </c>
      <c r="I743" s="197">
        <f>C_A09a!J33</f>
        <v>0</v>
      </c>
      <c r="J743" s="197">
        <f>C_A09a!K33</f>
        <v>0</v>
      </c>
      <c r="K743" s="197">
        <f>C_A09a!L33</f>
        <v>0</v>
      </c>
    </row>
    <row r="744" s="64" customFormat="1">
      <c r="B744" s="379" t="s">
        <v>227</v>
      </c>
      <c r="C744" s="197">
        <f>C_A09a!D34</f>
        <v>0</v>
      </c>
      <c r="D744" s="197">
        <f>C_A09a!E34</f>
        <v>0</v>
      </c>
      <c r="E744" s="197">
        <f>C_A09a!F34</f>
        <v>0</v>
      </c>
      <c r="F744" s="197">
        <f>C_A09a!G34</f>
        <v>0</v>
      </c>
      <c r="G744" s="197">
        <f>C_A09a!H34</f>
        <v>0</v>
      </c>
      <c r="H744" s="197">
        <f>C_A09a!I34</f>
        <v>0</v>
      </c>
      <c r="I744" s="197">
        <f>C_A09a!J34</f>
        <v>0</v>
      </c>
      <c r="J744" s="197">
        <f>C_A09a!K34</f>
        <v>0</v>
      </c>
      <c r="K744" s="197">
        <f>C_A09a!L34</f>
        <v>0</v>
      </c>
      <c r="M744" s="339"/>
      <c r="N744" s="339"/>
      <c r="O744" s="339"/>
    </row>
    <row r="745">
      <c r="B745" s="378" t="s">
        <v>228</v>
      </c>
      <c r="C745" s="197">
        <f>C_A09a!D35</f>
        <v>0</v>
      </c>
      <c r="D745" s="197">
        <f>C_A09a!E35</f>
        <v>0</v>
      </c>
      <c r="E745" s="197">
        <f>C_A09a!F35</f>
        <v>0</v>
      </c>
      <c r="F745" s="197">
        <f>C_A09a!G35</f>
        <v>0</v>
      </c>
      <c r="G745" s="197">
        <f>C_A09a!H35</f>
        <v>0</v>
      </c>
      <c r="H745" s="197">
        <f>C_A09a!I35</f>
        <v>0</v>
      </c>
      <c r="I745" s="197">
        <f>C_A09a!J35</f>
        <v>0</v>
      </c>
      <c r="J745" s="197">
        <f>C_A09a!K35</f>
        <v>0</v>
      </c>
      <c r="K745" s="197">
        <f>C_A09a!L35</f>
        <v>0</v>
      </c>
    </row>
    <row r="746" s="64" customFormat="1">
      <c r="B746" s="403" t="s">
        <v>251</v>
      </c>
      <c r="C746" s="197">
        <f>C_A09a!D36</f>
        <v>0</v>
      </c>
      <c r="D746" s="197">
        <f>C_A09a!E36</f>
        <v>0</v>
      </c>
      <c r="E746" s="197">
        <f>C_A09a!F36</f>
        <v>0</v>
      </c>
      <c r="F746" s="197">
        <f>C_A09a!G36</f>
        <v>0</v>
      </c>
      <c r="G746" s="197">
        <f>C_A09a!H36</f>
        <v>0</v>
      </c>
      <c r="H746" s="197">
        <f>C_A09a!I36</f>
        <v>0</v>
      </c>
      <c r="I746" s="197">
        <f>C_A09a!J36</f>
        <v>0</v>
      </c>
      <c r="J746" s="197">
        <f>C_A09a!K36</f>
        <v>0</v>
      </c>
      <c r="K746" s="197">
        <f>C_A09a!L36</f>
        <v>0</v>
      </c>
      <c r="M746" s="339"/>
      <c r="N746" s="339"/>
      <c r="O746" s="339"/>
    </row>
    <row r="747">
      <c r="B747" s="403" t="s">
        <v>229</v>
      </c>
      <c r="C747" s="197">
        <f>C_A09a!D37</f>
        <v>0</v>
      </c>
      <c r="D747" s="197">
        <f>C_A09a!E37</f>
        <v>0</v>
      </c>
      <c r="E747" s="197">
        <f>C_A09a!F37</f>
        <v>0</v>
      </c>
      <c r="F747" s="197">
        <f>C_A09a!G37</f>
        <v>0</v>
      </c>
      <c r="G747" s="197">
        <f>C_A09a!H37</f>
        <v>0</v>
      </c>
      <c r="H747" s="197">
        <f>C_A09a!I37</f>
        <v>0</v>
      </c>
      <c r="I747" s="197">
        <f>C_A09a!J37</f>
        <v>0</v>
      </c>
      <c r="J747" s="197">
        <f>C_A09a!K37</f>
        <v>0</v>
      </c>
      <c r="K747" s="197">
        <f>C_A09a!L37</f>
        <v>0</v>
      </c>
    </row>
    <row r="748" s="64" customFormat="1">
      <c r="B748" s="402" t="s">
        <v>230</v>
      </c>
      <c r="C748" s="197">
        <f>C_A09a!D38</f>
        <v>0</v>
      </c>
      <c r="D748" s="197">
        <f>C_A09a!E38</f>
        <v>0</v>
      </c>
      <c r="E748" s="197">
        <f>C_A09a!F38</f>
        <v>0</v>
      </c>
      <c r="F748" s="197">
        <f>C_A09a!G38</f>
        <v>0</v>
      </c>
      <c r="G748" s="197">
        <f>C_A09a!H38</f>
        <v>0</v>
      </c>
      <c r="H748" s="197">
        <f>C_A09a!I38</f>
        <v>0</v>
      </c>
      <c r="I748" s="197">
        <f>C_A09a!J38</f>
        <v>0</v>
      </c>
      <c r="J748" s="197">
        <f>C_A09a!K38</f>
        <v>0</v>
      </c>
      <c r="K748" s="197">
        <f>C_A09a!L38</f>
        <v>0</v>
      </c>
      <c r="M748" s="339"/>
      <c r="N748" s="339"/>
      <c r="O748" s="339"/>
    </row>
    <row r="749">
      <c r="B749" s="402" t="s">
        <v>232</v>
      </c>
      <c r="C749" s="197">
        <f>C_A09a!D39</f>
        <v>0</v>
      </c>
      <c r="D749" s="197">
        <f>C_A09a!E39</f>
        <v>0</v>
      </c>
      <c r="E749" s="197">
        <f>C_A09a!F39</f>
        <v>0</v>
      </c>
      <c r="F749" s="197">
        <f>C_A09a!G39</f>
        <v>0</v>
      </c>
      <c r="G749" s="197">
        <f>C_A09a!H39</f>
        <v>0</v>
      </c>
      <c r="H749" s="197">
        <f>C_A09a!I39</f>
        <v>0</v>
      </c>
      <c r="I749" s="197">
        <f>C_A09a!J39</f>
        <v>0</v>
      </c>
      <c r="J749" s="197">
        <f>C_A09a!K39</f>
        <v>0</v>
      </c>
      <c r="K749" s="197">
        <f>C_A09a!L39</f>
        <v>0</v>
      </c>
    </row>
    <row r="750" s="64" customFormat="1">
      <c r="B750" s="203"/>
      <c r="C750" s="197"/>
      <c r="D750" s="197"/>
      <c r="E750" s="197"/>
      <c r="F750" s="197"/>
      <c r="G750" s="197"/>
      <c r="H750" s="197"/>
      <c r="I750" s="197"/>
      <c r="J750" s="197"/>
      <c r="K750" s="197"/>
      <c r="M750" s="339"/>
      <c r="N750" s="339"/>
      <c r="O750" s="339"/>
    </row>
    <row r="751">
      <c r="B751" s="202"/>
      <c r="C751" s="197"/>
      <c r="D751" s="197"/>
      <c r="E751" s="197"/>
      <c r="F751" s="197"/>
      <c r="G751" s="197"/>
      <c r="H751" s="197"/>
      <c r="I751" s="197"/>
      <c r="J751" s="197"/>
      <c r="K751" s="197"/>
    </row>
    <row r="752" s="64" customFormat="1">
      <c r="B752" s="203"/>
      <c r="C752" s="197"/>
      <c r="D752" s="197"/>
      <c r="E752" s="197"/>
      <c r="F752" s="197"/>
      <c r="G752" s="197"/>
      <c r="H752" s="197"/>
      <c r="I752" s="197"/>
      <c r="J752" s="197"/>
      <c r="K752" s="197"/>
      <c r="M752" s="339"/>
      <c r="N752" s="339"/>
      <c r="O752" s="339"/>
    </row>
    <row r="753">
      <c r="B753" s="204"/>
      <c r="C753" s="197"/>
      <c r="D753" s="197"/>
      <c r="E753" s="197"/>
      <c r="F753" s="197"/>
      <c r="G753" s="197"/>
      <c r="H753" s="197"/>
      <c r="I753" s="197"/>
      <c r="J753" s="197"/>
      <c r="K753" s="197"/>
    </row>
    <row r="754" ht="16" s="64" customFormat="1">
      <c r="B754" s="205"/>
      <c r="C754" s="197"/>
      <c r="D754" s="197"/>
      <c r="E754" s="197"/>
      <c r="F754" s="197"/>
      <c r="G754" s="197"/>
      <c r="H754" s="197"/>
      <c r="I754" s="197"/>
      <c r="J754" s="197"/>
      <c r="K754" s="197"/>
      <c r="M754" s="339"/>
      <c r="N754" s="339"/>
      <c r="O754" s="339"/>
    </row>
    <row r="755" ht="16">
      <c r="B755" s="108" t="s">
        <v>250</v>
      </c>
      <c r="C755" s="201">
        <f ref="C755:J755" t="shared" si="107">SUM(C739:C754)</f>
        <v>0</v>
      </c>
      <c r="D755" s="201">
        <f t="shared" si="107"/>
        <v>0</v>
      </c>
      <c r="E755" s="201">
        <f t="shared" si="107"/>
        <v>0</v>
      </c>
      <c r="F755" s="201">
        <f t="shared" si="107"/>
        <v>0</v>
      </c>
      <c r="G755" s="201">
        <f t="shared" si="107"/>
        <v>0</v>
      </c>
      <c r="H755" s="201">
        <f t="shared" si="107"/>
        <v>0</v>
      </c>
      <c r="I755" s="201">
        <f t="shared" si="107"/>
        <v>0</v>
      </c>
      <c r="J755" s="201">
        <f t="shared" si="107"/>
        <v>0</v>
      </c>
      <c r="K755" s="201">
        <f>SUM(K739:K754)</f>
        <v>0</v>
      </c>
    </row>
    <row r="756" ht="16">
      <c r="B756" s="109" t="s">
        <v>394</v>
      </c>
      <c r="C756" s="307">
        <v>2010</v>
      </c>
      <c r="D756" s="307">
        <v>2015</v>
      </c>
      <c r="E756" s="307">
        <v>2020</v>
      </c>
      <c r="F756" s="307">
        <v>2025</v>
      </c>
      <c r="G756" s="307">
        <v>2030</v>
      </c>
      <c r="H756" s="307">
        <v>2035</v>
      </c>
      <c r="I756" s="307">
        <v>2040</v>
      </c>
      <c r="J756" s="307">
        <v>2045</v>
      </c>
      <c r="K756" s="307">
        <v>2050</v>
      </c>
    </row>
    <row r="757">
      <c r="B757" s="378" t="s">
        <v>221</v>
      </c>
      <c r="C757" s="197">
        <f ref="C757:C773" t="shared" si="108">C721-C739</f>
        <v>2482729.8303807955</v>
      </c>
      <c r="D757" s="197">
        <f ref="D757:J757" t="shared" si="109">D721-D739</f>
        <v>184519.73303015018</v>
      </c>
      <c r="E757" s="197">
        <f t="shared" si="109"/>
        <v>244886.67978664</v>
      </c>
      <c r="F757" s="197">
        <f t="shared" si="109"/>
        <v>255060.47747758869</v>
      </c>
      <c r="G757" s="197">
        <f t="shared" si="109"/>
        <v>264729.32816146332</v>
      </c>
      <c r="H757" s="197">
        <f t="shared" si="109"/>
        <v>266058.59383322549</v>
      </c>
      <c r="I757" s="197">
        <f t="shared" si="109"/>
        <v>266346.13165083458</v>
      </c>
      <c r="J757" s="197">
        <f t="shared" si="109"/>
        <v>277159.80551357678</v>
      </c>
      <c r="K757" s="197">
        <f ref="K757:K773" t="shared" si="110">K721-K739</f>
        <v>293368.9539618573</v>
      </c>
      <c r="L757" s="63"/>
      <c r="M757" s="63"/>
      <c r="N757" s="63"/>
      <c r="O757" s="63"/>
    </row>
    <row r="758">
      <c r="A758" s="64"/>
      <c r="B758" s="379" t="s">
        <v>223</v>
      </c>
      <c r="C758" s="198">
        <f t="shared" si="108"/>
        <v>3488089.2540489216</v>
      </c>
      <c r="D758" s="198">
        <f ref="D758:J758" t="shared" si="111">D722-D740</f>
        <v>350311.10300889635</v>
      </c>
      <c r="E758" s="198">
        <f t="shared" si="111"/>
        <v>2091487.4793438062</v>
      </c>
      <c r="F758" s="198">
        <f t="shared" si="111"/>
        <v>503686.23234547052</v>
      </c>
      <c r="G758" s="198">
        <f t="shared" si="111"/>
        <v>514728.06549473258</v>
      </c>
      <c r="H758" s="198">
        <f t="shared" si="111"/>
        <v>516719.25018963974</v>
      </c>
      <c r="I758" s="198">
        <f t="shared" si="111"/>
        <v>1754623.8304076414</v>
      </c>
      <c r="J758" s="198">
        <f t="shared" si="111"/>
        <v>506423.97295728023</v>
      </c>
      <c r="K758" s="198">
        <f t="shared" si="110"/>
        <v>4485270.7859727023</v>
      </c>
      <c r="L758" s="63"/>
      <c r="M758" s="63"/>
      <c r="N758" s="63"/>
      <c r="O758" s="63"/>
    </row>
    <row r="759">
      <c r="B759" s="378" t="s">
        <v>224</v>
      </c>
      <c r="C759" s="197">
        <f t="shared" si="108"/>
        <v>-534040.1766468822</v>
      </c>
      <c r="D759" s="197">
        <f ref="D759:J759" t="shared" si="112">D723-D741</f>
        <v>193310.199594987</v>
      </c>
      <c r="E759" s="197">
        <f t="shared" si="112"/>
        <v>314200.77249508211</v>
      </c>
      <c r="F759" s="197">
        <f t="shared" si="112"/>
        <v>310232.7603510489</v>
      </c>
      <c r="G759" s="197">
        <f t="shared" si="112"/>
        <v>307057.00653258967</v>
      </c>
      <c r="H759" s="197">
        <f t="shared" si="112"/>
        <v>303916.33463955275</v>
      </c>
      <c r="I759" s="197">
        <f t="shared" si="112"/>
        <v>287319.95366976119</v>
      </c>
      <c r="J759" s="197">
        <f t="shared" si="112"/>
        <v>302015.5685692812</v>
      </c>
      <c r="K759" s="197">
        <f t="shared" si="110"/>
        <v>306312.741553045</v>
      </c>
      <c r="L759" s="63"/>
      <c r="M759" s="63"/>
      <c r="N759" s="63"/>
      <c r="O759" s="63"/>
    </row>
    <row r="760">
      <c r="A760" s="64"/>
      <c r="B760" s="379" t="s">
        <v>225</v>
      </c>
      <c r="C760" s="198">
        <f t="shared" si="108"/>
        <v>257982.9499603915</v>
      </c>
      <c r="D760" s="198">
        <f ref="D760:J760" t="shared" si="113">D724-D742</f>
        <v>163083.435375236</v>
      </c>
      <c r="E760" s="198">
        <f t="shared" si="113"/>
        <v>218172.99800384569</v>
      </c>
      <c r="F760" s="198">
        <f t="shared" si="113"/>
        <v>234859.17153418204</v>
      </c>
      <c r="G760" s="198">
        <f t="shared" si="113"/>
        <v>235719.07806237997</v>
      </c>
      <c r="H760" s="198">
        <f t="shared" si="113"/>
        <v>238046.304271085</v>
      </c>
      <c r="I760" s="198">
        <f t="shared" si="113"/>
        <v>231387.26658087561</v>
      </c>
      <c r="J760" s="198">
        <f t="shared" si="113"/>
        <v>242898.8949879203</v>
      </c>
      <c r="K760" s="198">
        <f t="shared" si="110"/>
        <v>247619.48835250398</v>
      </c>
      <c r="L760" s="63"/>
      <c r="M760" s="63"/>
      <c r="N760" s="63"/>
      <c r="O760" s="63"/>
    </row>
    <row r="761">
      <c r="B761" s="378" t="s">
        <v>226</v>
      </c>
      <c r="C761" s="197">
        <f t="shared" si="108"/>
        <v>1460472.465938759</v>
      </c>
      <c r="D761" s="197">
        <f ref="D761:J761" t="shared" si="114">D725-D743</f>
        <v>491923.74565969012</v>
      </c>
      <c r="E761" s="197">
        <f t="shared" si="114"/>
        <v>672026.312138852</v>
      </c>
      <c r="F761" s="197">
        <f t="shared" si="114"/>
        <v>610271.58497682842</v>
      </c>
      <c r="G761" s="197">
        <f t="shared" si="114"/>
        <v>631645.220902882</v>
      </c>
      <c r="H761" s="197">
        <f t="shared" si="114"/>
        <v>633001.467790804</v>
      </c>
      <c r="I761" s="197">
        <f t="shared" si="114"/>
        <v>638198.703244033</v>
      </c>
      <c r="J761" s="197">
        <f t="shared" si="114"/>
        <v>645160.11107443948</v>
      </c>
      <c r="K761" s="197">
        <f t="shared" si="110"/>
        <v>668076.3658852384</v>
      </c>
      <c r="L761" s="63"/>
      <c r="M761" s="63"/>
      <c r="N761" s="63"/>
      <c r="O761" s="63"/>
    </row>
    <row r="762">
      <c r="A762" s="64"/>
      <c r="B762" s="379" t="s">
        <v>227</v>
      </c>
      <c r="C762" s="198">
        <f t="shared" si="108"/>
        <v>4464661.9184134416</v>
      </c>
      <c r="D762" s="198">
        <f ref="D762:J762" t="shared" si="115">D726-D744</f>
        <v>226591.3446258991</v>
      </c>
      <c r="E762" s="198">
        <f t="shared" si="115"/>
        <v>288043.1114936503</v>
      </c>
      <c r="F762" s="198">
        <f t="shared" si="115"/>
        <v>322321.68356029829</v>
      </c>
      <c r="G762" s="198">
        <f t="shared" si="115"/>
        <v>338489.82903225935</v>
      </c>
      <c r="H762" s="198">
        <f t="shared" si="115"/>
        <v>342346.02435225504</v>
      </c>
      <c r="I762" s="198">
        <f t="shared" si="115"/>
        <v>342008.38456255279</v>
      </c>
      <c r="J762" s="198">
        <f t="shared" si="115"/>
        <v>349978.18907494668</v>
      </c>
      <c r="K762" s="198">
        <f t="shared" si="110"/>
        <v>370492.45968246518</v>
      </c>
      <c r="L762" s="63"/>
      <c r="M762" s="63"/>
      <c r="N762" s="63"/>
      <c r="O762" s="63"/>
    </row>
    <row r="763">
      <c r="B763" s="378" t="s">
        <v>228</v>
      </c>
      <c r="C763" s="197">
        <f t="shared" si="108"/>
        <v>2960925.4281242434</v>
      </c>
      <c r="D763" s="197">
        <f ref="D763:J763" t="shared" si="116">D727-D745</f>
        <v>359685.54156853131</v>
      </c>
      <c r="E763" s="197">
        <f t="shared" si="116"/>
        <v>449920.449981662</v>
      </c>
      <c r="F763" s="197">
        <f t="shared" si="116"/>
        <v>455487.962025944</v>
      </c>
      <c r="G763" s="197">
        <f t="shared" si="116"/>
        <v>477282.3579694638</v>
      </c>
      <c r="H763" s="197">
        <f t="shared" si="116"/>
        <v>482590.19039830146</v>
      </c>
      <c r="I763" s="197">
        <f t="shared" si="116"/>
        <v>486915.82698397583</v>
      </c>
      <c r="J763" s="197">
        <f t="shared" si="116"/>
        <v>489945.31629978784</v>
      </c>
      <c r="K763" s="197">
        <f t="shared" si="110"/>
        <v>508034.04862559168</v>
      </c>
      <c r="L763" s="63"/>
      <c r="M763" s="63"/>
      <c r="N763" s="63"/>
      <c r="O763" s="63"/>
    </row>
    <row r="764">
      <c r="A764" s="64"/>
      <c r="B764" s="403" t="s">
        <v>251</v>
      </c>
      <c r="C764" s="198">
        <f t="shared" si="108"/>
        <v>-4171295.9843658735</v>
      </c>
      <c r="D764" s="198">
        <f ref="D764:J764" t="shared" si="117">D728-D746</f>
        <v>9851.3100770989549</v>
      </c>
      <c r="E764" s="198">
        <f t="shared" si="117"/>
        <v>-190182.95542421716</v>
      </c>
      <c r="F764" s="198">
        <f t="shared" si="117"/>
        <v>8065.539476656937</v>
      </c>
      <c r="G764" s="198">
        <f t="shared" si="117"/>
        <v>6825.5134985939367</v>
      </c>
      <c r="H764" s="198">
        <f t="shared" si="117"/>
        <v>7719.4915439279284</v>
      </c>
      <c r="I764" s="198">
        <f t="shared" si="117"/>
        <v>4602.16515161097</v>
      </c>
      <c r="J764" s="198">
        <f t="shared" si="117"/>
        <v>7578.2106685769386</v>
      </c>
      <c r="K764" s="198">
        <f t="shared" si="110"/>
        <v>9356.8286007759161</v>
      </c>
      <c r="L764" s="63"/>
      <c r="M764" s="63"/>
      <c r="N764" s="63"/>
      <c r="O764" s="63"/>
    </row>
    <row r="765">
      <c r="B765" s="403" t="s">
        <v>229</v>
      </c>
      <c r="C765" s="197">
        <f t="shared" si="108"/>
        <v>1672211.223625324</v>
      </c>
      <c r="D765" s="197">
        <f ref="D765:J765" t="shared" si="118">D729-D747</f>
        <v>151836.530084053</v>
      </c>
      <c r="E765" s="197">
        <f t="shared" si="118"/>
        <v>233918.7760431786</v>
      </c>
      <c r="F765" s="197">
        <f t="shared" si="118"/>
        <v>207085.16814195691</v>
      </c>
      <c r="G765" s="197">
        <f t="shared" si="118"/>
        <v>210151.4476324135</v>
      </c>
      <c r="H765" s="197">
        <f t="shared" si="118"/>
        <v>217780.04302068081</v>
      </c>
      <c r="I765" s="197">
        <f t="shared" si="118"/>
        <v>214660.44297281239</v>
      </c>
      <c r="J765" s="197">
        <f t="shared" si="118"/>
        <v>219280.3230259892</v>
      </c>
      <c r="K765" s="197">
        <f t="shared" si="110"/>
        <v>231592.0648626422</v>
      </c>
      <c r="L765" s="63"/>
      <c r="M765" s="63"/>
      <c r="N765" s="63"/>
      <c r="O765" s="63"/>
    </row>
    <row r="766">
      <c r="A766" s="64"/>
      <c r="B766" s="402" t="s">
        <v>230</v>
      </c>
      <c r="C766" s="198">
        <f t="shared" si="108"/>
        <v>1538899.801789596</v>
      </c>
      <c r="D766" s="198">
        <f ref="D766:J766" t="shared" si="119">D730-D748</f>
        <v>445867.009372821</v>
      </c>
      <c r="E766" s="198">
        <f t="shared" si="119"/>
        <v>628478.17682875111</v>
      </c>
      <c r="F766" s="198">
        <f t="shared" si="119"/>
        <v>637155.91000437574</v>
      </c>
      <c r="G766" s="198">
        <f t="shared" si="119"/>
        <v>673738.61698574666</v>
      </c>
      <c r="H766" s="198">
        <f t="shared" si="119"/>
        <v>692913.47828963259</v>
      </c>
      <c r="I766" s="198">
        <f t="shared" si="119"/>
        <v>697450.26942511159</v>
      </c>
      <c r="J766" s="198">
        <f t="shared" si="119"/>
        <v>716529.39085428859</v>
      </c>
      <c r="K766" s="198">
        <f t="shared" si="110"/>
        <v>740849.43954772782</v>
      </c>
      <c r="L766" s="63"/>
      <c r="M766" s="63"/>
      <c r="N766" s="63"/>
      <c r="O766" s="63"/>
    </row>
    <row r="767">
      <c r="B767" s="402" t="s">
        <v>232</v>
      </c>
      <c r="C767" s="197">
        <f t="shared" si="108"/>
        <v>0</v>
      </c>
      <c r="D767" s="197">
        <f ref="D767:J767" t="shared" si="120">D731-D749</f>
        <v>0</v>
      </c>
      <c r="E767" s="197">
        <f t="shared" si="120"/>
        <v>0</v>
      </c>
      <c r="F767" s="197">
        <f t="shared" si="120"/>
        <v>0</v>
      </c>
      <c r="G767" s="197">
        <f t="shared" si="120"/>
        <v>0</v>
      </c>
      <c r="H767" s="197">
        <f t="shared" si="120"/>
        <v>0</v>
      </c>
      <c r="I767" s="197">
        <f t="shared" si="120"/>
        <v>0</v>
      </c>
      <c r="J767" s="197">
        <f t="shared" si="120"/>
        <v>0</v>
      </c>
      <c r="K767" s="197">
        <f t="shared" si="110"/>
        <v>0</v>
      </c>
      <c r="L767" s="63"/>
      <c r="M767" s="63"/>
      <c r="N767" s="63"/>
      <c r="O767" s="63"/>
    </row>
    <row r="768">
      <c r="A768" s="64"/>
      <c r="B768" s="213"/>
      <c r="C768" s="198"/>
      <c r="D768" s="198"/>
      <c r="E768" s="198"/>
      <c r="F768" s="198"/>
      <c r="G768" s="198"/>
      <c r="H768" s="198"/>
      <c r="I768" s="198"/>
      <c r="J768" s="198"/>
      <c r="K768" s="198"/>
      <c r="L768" s="63"/>
      <c r="M768" s="63"/>
      <c r="N768" s="63"/>
      <c r="O768" s="63"/>
    </row>
    <row r="769">
      <c r="B769" s="214"/>
      <c r="C769" s="197"/>
      <c r="D769" s="197"/>
      <c r="E769" s="197"/>
      <c r="F769" s="197"/>
      <c r="G769" s="197"/>
      <c r="H769" s="197"/>
      <c r="I769" s="197"/>
      <c r="J769" s="197"/>
      <c r="K769" s="197"/>
      <c r="L769" s="63"/>
      <c r="M769" s="63"/>
      <c r="N769" s="63"/>
      <c r="O769" s="63"/>
    </row>
    <row r="770">
      <c r="A770" s="64"/>
      <c r="B770" s="215"/>
      <c r="C770" s="198"/>
      <c r="D770" s="198"/>
      <c r="E770" s="198"/>
      <c r="F770" s="198"/>
      <c r="G770" s="198"/>
      <c r="H770" s="198"/>
      <c r="I770" s="198"/>
      <c r="J770" s="198"/>
      <c r="K770" s="198"/>
      <c r="L770" s="63"/>
      <c r="M770" s="63"/>
      <c r="N770" s="63"/>
      <c r="O770" s="63"/>
    </row>
    <row r="771">
      <c r="B771" s="214"/>
      <c r="C771" s="197"/>
      <c r="D771" s="197"/>
      <c r="E771" s="197"/>
      <c r="F771" s="197"/>
      <c r="G771" s="197"/>
      <c r="H771" s="197"/>
      <c r="I771" s="197"/>
      <c r="J771" s="197"/>
      <c r="K771" s="197"/>
      <c r="L771" s="63"/>
      <c r="M771" s="63"/>
      <c r="N771" s="63"/>
      <c r="O771" s="63"/>
    </row>
    <row r="772" ht="16">
      <c r="A772" s="64"/>
      <c r="B772" s="216"/>
      <c r="C772" s="198"/>
      <c r="D772" s="198"/>
      <c r="E772" s="198"/>
      <c r="F772" s="198"/>
      <c r="G772" s="198"/>
      <c r="H772" s="198"/>
      <c r="I772" s="198"/>
      <c r="J772" s="198"/>
      <c r="K772" s="198"/>
      <c r="L772" s="63"/>
      <c r="M772" s="63"/>
      <c r="N772" s="63"/>
      <c r="O772" s="63"/>
    </row>
    <row r="773" ht="16">
      <c r="B773" s="175" t="s">
        <v>250</v>
      </c>
      <c r="C773" s="197">
        <f t="shared" si="108"/>
        <v>13620636.711268717</v>
      </c>
      <c r="D773" s="197">
        <f ref="D773:J773" t="shared" si="121">D737-D755</f>
        <v>2576979.9523973628</v>
      </c>
      <c r="E773" s="197">
        <f t="shared" si="121"/>
        <v>4950951.8006912516</v>
      </c>
      <c r="F773" s="197">
        <f t="shared" si="121"/>
        <v>3544226.48989435</v>
      </c>
      <c r="G773" s="197">
        <f t="shared" si="121"/>
        <v>3660366.4642725247</v>
      </c>
      <c r="H773" s="197">
        <f t="shared" si="121"/>
        <v>3701091.1783291046</v>
      </c>
      <c r="I773" s="197">
        <f t="shared" si="121"/>
        <v>4923512.9746492095</v>
      </c>
      <c r="J773" s="197">
        <f t="shared" si="121"/>
        <v>3756969.7830260871</v>
      </c>
      <c r="K773" s="197">
        <f t="shared" si="110"/>
        <v>7860973.177044549</v>
      </c>
    </row>
    <row r="775">
      <c r="B775" s="74" t="s">
        <v>395</v>
      </c>
    </row>
    <row r="776">
      <c r="B776" s="253" t="s">
        <v>396</v>
      </c>
      <c r="C776" s="253" t="s">
        <v>397</v>
      </c>
    </row>
    <row r="777">
      <c r="B777" s="250" t="s">
        <v>398</v>
      </c>
      <c r="C777" s="323">
        <f>884132926.413478/1000000</f>
        <v>884.132926413478</v>
      </c>
    </row>
    <row r="778">
      <c r="B778" s="250" t="s">
        <v>399</v>
      </c>
      <c r="C778" s="254">
        <f>599491673.855775/1000000</f>
        <v>599.491673855775</v>
      </c>
    </row>
    <row r="779">
      <c r="B779" s="252" t="s">
        <v>400</v>
      </c>
      <c r="C779" s="251">
        <f>C777-C778</f>
        <v>284.64125255770296</v>
      </c>
    </row>
    <row r="780"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P780" s="67"/>
    </row>
    <row r="781">
      <c r="B781" s="60"/>
      <c r="C781" s="60"/>
      <c r="D781" s="60"/>
      <c r="E781" s="60"/>
      <c r="F781" s="60"/>
      <c r="G781" s="60"/>
      <c r="H781" s="60"/>
      <c r="I781" s="60"/>
      <c r="J781" s="60"/>
      <c r="K781" s="60"/>
    </row>
    <row r="782">
      <c r="B782" s="233" t="s">
        <v>401</v>
      </c>
      <c r="C782" s="234"/>
      <c r="D782" s="234"/>
      <c r="E782" s="234"/>
      <c r="F782" s="234"/>
      <c r="G782" s="234"/>
      <c r="H782" s="234"/>
      <c r="I782" s="234"/>
      <c r="J782" s="234"/>
      <c r="K782" s="234"/>
    </row>
    <row r="783">
      <c r="B783" s="60"/>
      <c r="C783" s="60"/>
      <c r="D783" s="60"/>
      <c r="E783" s="60"/>
      <c r="F783" s="60"/>
      <c r="G783" s="60"/>
      <c r="H783" s="60"/>
      <c r="I783" s="60"/>
      <c r="J783" s="60"/>
      <c r="K783" s="60"/>
    </row>
    <row r="784">
      <c r="A784" s="48" t="s">
        <v>402</v>
      </c>
      <c r="B784" s="320" t="s">
        <v>403</v>
      </c>
      <c r="C784" s="61"/>
      <c r="D784" s="61"/>
      <c r="E784" s="61"/>
      <c r="F784" s="61"/>
      <c r="G784" s="61"/>
      <c r="H784" s="61"/>
      <c r="I784" s="61"/>
      <c r="J784" s="61"/>
      <c r="K784" s="61"/>
    </row>
    <row r="785">
      <c r="B785" s="230"/>
      <c r="C785" s="307">
        <v>2010</v>
      </c>
      <c r="D785" s="307">
        <v>2015</v>
      </c>
      <c r="E785" s="307">
        <v>2020</v>
      </c>
      <c r="F785" s="307">
        <v>2025</v>
      </c>
      <c r="G785" s="307">
        <v>2030</v>
      </c>
      <c r="H785" s="307">
        <v>2035</v>
      </c>
      <c r="I785" s="307">
        <v>2040</v>
      </c>
      <c r="J785" s="307">
        <v>2045</v>
      </c>
      <c r="K785" s="307">
        <v>2050</v>
      </c>
    </row>
    <row r="786">
      <c r="B786" s="235" t="s">
        <v>404</v>
      </c>
      <c r="C786" s="193">
        <f ref="C786:C786" t="array">SUM(($M786=(C_A10a!$C$5:$C$1023))*(C_A10a!E$5:E$1023))</f>
        <v>5502.7497261252211</v>
      </c>
      <c r="D786" s="193">
        <f ref="D786:D786" t="array">SUM(($M786=(C_A10a!$C$5:$C$1023))*(C_A10a!F$5:F$1023))</f>
        <v>5494.5241798385186</v>
      </c>
      <c r="E786" s="193">
        <f ref="E786:E786" t="array">SUM(($M786=(C_A10a!$C$5:$C$1023))*(C_A10a!G$5:G$1023))</f>
        <v>5730.1715439610789</v>
      </c>
      <c r="F786" s="193">
        <f ref="F786:F786" t="array">SUM(($M786=(C_A10a!$C$5:$C$1023))*(C_A10a!H$5:H$1023))</f>
        <v>5906.5947543038774</v>
      </c>
      <c r="G786" s="193">
        <f ref="G786:G786" t="array">SUM(($M786=(C_A10a!$C$5:$C$1023))*(C_A10a!I$5:I$1023))</f>
        <v>6037.6365252178939</v>
      </c>
      <c r="H786" s="193">
        <f ref="H786:H786" t="array">SUM(($M786=(C_A10a!$C$5:$C$1023))*(C_A10a!J$5:J$1023))</f>
        <v>6256.4037710713847</v>
      </c>
      <c r="I786" s="193">
        <f ref="I786:I786" t="array">SUM(($M786=(C_A10a!$C$5:$C$1023))*(C_A10a!K$5:K$1023))</f>
        <v>6373.1479878766495</v>
      </c>
      <c r="J786" s="193">
        <f ref="J786:J786" t="array">SUM(($M786=(C_A10a!$C$5:$C$1023))*(C_A10a!L$5:L$1023))</f>
        <v>6556.7092598329427</v>
      </c>
      <c r="K786" s="264">
        <f ref="K786:K786" t="array">SUM(($M786=(C_A10a!$C$5:$C$1023))*(C_A10a!M$5:M$1023))</f>
        <v>6676.3868734385269</v>
      </c>
      <c r="M786" s="338" t="s">
        <v>405</v>
      </c>
    </row>
    <row r="787">
      <c r="B787" s="237" t="s">
        <v>406</v>
      </c>
      <c r="C787" s="241">
        <f ref="C787:C787" t="array">SUM(($M787=(C_A10a!$C$5:$C$1023))*(C_A10a!E$5:E$1023))</f>
        <v>1008.6016753961998</v>
      </c>
      <c r="D787" s="241">
        <f ref="D787:D787" t="array">SUM(($M787=(C_A10a!$C$5:$C$1023))*(C_A10a!F$5:F$1023))</f>
        <v>1132.8665305353697</v>
      </c>
      <c r="E787" s="241">
        <f ref="E787:E787" t="array">SUM(($M787=(C_A10a!$C$5:$C$1023))*(C_A10a!G$5:G$1023))</f>
        <v>1157.7695139610637</v>
      </c>
      <c r="F787" s="241">
        <f ref="F787:F787" t="array">SUM(($M787=(C_A10a!$C$5:$C$1023))*(C_A10a!H$5:H$1023))</f>
        <v>1174.6952483346811</v>
      </c>
      <c r="G787" s="241">
        <f ref="G787:G787" t="array">SUM(($M787=(C_A10a!$C$5:$C$1023))*(C_A10a!I$5:I$1023))</f>
        <v>1203.2889141984749</v>
      </c>
      <c r="H787" s="241">
        <f ref="H787:H787" t="array">SUM(($M787=(C_A10a!$C$5:$C$1023))*(C_A10a!J$5:J$1023))</f>
        <v>1241.7535856669685</v>
      </c>
      <c r="I787" s="241">
        <f ref="I787:I787" t="array">SUM(($M787=(C_A10a!$C$5:$C$1023))*(C_A10a!K$5:K$1023))</f>
        <v>1268.3775057313403</v>
      </c>
      <c r="J787" s="241">
        <f ref="J787:J787" t="array">SUM(($M787=(C_A10a!$C$5:$C$1023))*(C_A10a!L$5:L$1023))</f>
        <v>1361.524137439885</v>
      </c>
      <c r="K787" s="241">
        <f ref="K787:K787" t="array">SUM(($M787=(C_A10a!$C$5:$C$1023))*(C_A10a!M$5:M$1023))</f>
        <v>1372.254285259721</v>
      </c>
      <c r="M787" s="338" t="s">
        <v>407</v>
      </c>
    </row>
    <row r="788">
      <c r="B788" s="235" t="s">
        <v>408</v>
      </c>
      <c r="C788" s="193">
        <f ref="C788:C788" t="array">SUM(($M788=(C_A10a!$C$5:$C$1023))*(C_A10a!E$5:E$1023))</f>
        <v>377.8371337932</v>
      </c>
      <c r="D788" s="193">
        <f ref="D788:D788" t="array">SUM(($M788=(C_A10a!$C$5:$C$1023))*(C_A10a!F$5:F$1023))</f>
        <v>303.040921370865</v>
      </c>
      <c r="E788" s="193">
        <f ref="E788:E788" t="array">SUM(($M788=(C_A10a!$C$5:$C$1023))*(C_A10a!G$5:G$1023))</f>
        <v>265.405850380556</v>
      </c>
      <c r="F788" s="193">
        <f ref="F788:F788" t="array">SUM(($M788=(C_A10a!$C$5:$C$1023))*(C_A10a!H$5:H$1023))</f>
        <v>244.28121429893397</v>
      </c>
      <c r="G788" s="193">
        <f ref="G788:G788" t="array">SUM(($M788=(C_A10a!$C$5:$C$1023))*(C_A10a!I$5:I$1023))</f>
        <v>227.81556940100407</v>
      </c>
      <c r="H788" s="193">
        <f ref="H788:H788" t="array">SUM(($M788=(C_A10a!$C$5:$C$1023))*(C_A10a!J$5:J$1023))</f>
        <v>220.58354718160905</v>
      </c>
      <c r="I788" s="193">
        <f ref="I788:I788" t="array">SUM(($M788=(C_A10a!$C$5:$C$1023))*(C_A10a!K$5:K$1023))</f>
        <v>211.386135244004</v>
      </c>
      <c r="J788" s="193">
        <f ref="J788:J788" t="array">SUM(($M788=(C_A10a!$C$5:$C$1023))*(C_A10a!L$5:L$1023))</f>
        <v>204.51873002051704</v>
      </c>
      <c r="K788" s="264">
        <f ref="K788:K788" t="array">SUM(($M788=(C_A10a!$C$5:$C$1023))*(C_A10a!M$5:M$1023))</f>
        <v>198.28490723462298</v>
      </c>
      <c r="M788" s="338" t="s">
        <v>409</v>
      </c>
    </row>
    <row r="789">
      <c r="B789" s="237" t="s">
        <v>410</v>
      </c>
      <c r="C789" s="241">
        <f ref="C789:C789" t="array">SUM(($M789=(C_A10a!$C$5:$C$1023))*(C_A10a!E$5:E$1023))</f>
        <v>1113.3771692630971</v>
      </c>
      <c r="D789" s="241">
        <f ref="D789:D789" t="array">SUM(($M789=(C_A10a!$C$5:$C$1023))*(C_A10a!F$5:F$1023))</f>
        <v>1107.1460419453479</v>
      </c>
      <c r="E789" s="241">
        <f ref="E789:E789" t="array">SUM(($M789=(C_A10a!$C$5:$C$1023))*(C_A10a!G$5:G$1023))</f>
        <v>1148.6169149344432</v>
      </c>
      <c r="F789" s="241">
        <f ref="F789:F789" t="array">SUM(($M789=(C_A10a!$C$5:$C$1023))*(C_A10a!H$5:H$1023))</f>
        <v>903.74589302461391</v>
      </c>
      <c r="G789" s="241">
        <f ref="G789:G789" t="array">SUM(($M789=(C_A10a!$C$5:$C$1023))*(C_A10a!I$5:I$1023))</f>
        <v>807.09878269003616</v>
      </c>
      <c r="H789" s="241">
        <f ref="H789:H789" t="array">SUM(($M789=(C_A10a!$C$5:$C$1023))*(C_A10a!J$5:J$1023))</f>
        <v>727.98904204849509</v>
      </c>
      <c r="I789" s="241">
        <f ref="I789:I789" t="array">SUM(($M789=(C_A10a!$C$5:$C$1023))*(C_A10a!K$5:K$1023))</f>
        <v>639.90293599287679</v>
      </c>
      <c r="J789" s="241">
        <f ref="J789:J789" t="array">SUM(($M789=(C_A10a!$C$5:$C$1023))*(C_A10a!L$5:L$1023))</f>
        <v>563.471306706217</v>
      </c>
      <c r="K789" s="241">
        <f ref="K789:K789" t="array">SUM(($M789=(C_A10a!$C$5:$C$1023))*(C_A10a!M$5:M$1023))</f>
        <v>483.24584088194592</v>
      </c>
      <c r="M789" s="338" t="s">
        <v>411</v>
      </c>
      <c r="O789" s="63"/>
    </row>
    <row r="790">
      <c r="B790" s="235" t="s">
        <v>412</v>
      </c>
      <c r="C790" s="193">
        <f ref="C790:C790" t="array">SUM(($M790=(C_A10a!$C$5:$C$1023))*(C_A10a!E$5:E$1023))</f>
        <v>3661.9790599296007</v>
      </c>
      <c r="D790" s="193">
        <f ref="D790:D790" t="array">SUM(($M790=(C_A10a!$C$5:$C$1023))*(C_A10a!F$5:F$1023))</f>
        <v>3798.1036837529969</v>
      </c>
      <c r="E790" s="193">
        <f ref="E790:E790" t="array">SUM(($M790=(C_A10a!$C$5:$C$1023))*(C_A10a!G$5:G$1023))</f>
        <v>3853.7845549635385</v>
      </c>
      <c r="F790" s="193">
        <f ref="F790:F790" t="array">SUM(($M790=(C_A10a!$C$5:$C$1023))*(C_A10a!H$5:H$1023))</f>
        <v>3419.6777925593256</v>
      </c>
      <c r="G790" s="193">
        <f ref="G790:G790" t="array">SUM(($M790=(C_A10a!$C$5:$C$1023))*(C_A10a!I$5:I$1023))</f>
        <v>3143.7952122129504</v>
      </c>
      <c r="H790" s="193">
        <f ref="H790:H790" t="array">SUM(($M790=(C_A10a!$C$5:$C$1023))*(C_A10a!J$5:J$1023))</f>
        <v>3052.6171274408862</v>
      </c>
      <c r="I790" s="193">
        <f ref="I790:I790" t="array">SUM(($M790=(C_A10a!$C$5:$C$1023))*(C_A10a!K$5:K$1023))</f>
        <v>2891.0128094449396</v>
      </c>
      <c r="J790" s="193">
        <f ref="J790:J790" t="array">SUM(($M790=(C_A10a!$C$5:$C$1023))*(C_A10a!L$5:L$1023))</f>
        <v>2822.7158687514338</v>
      </c>
      <c r="K790" s="264">
        <f ref="K790:K790" t="array">SUM(($M790=(C_A10a!$C$5:$C$1023))*(C_A10a!M$5:M$1023))</f>
        <v>2779.0268392577509</v>
      </c>
      <c r="M790" s="338" t="s">
        <v>413</v>
      </c>
      <c r="O790" s="63"/>
    </row>
    <row r="791">
      <c r="B791" s="237" t="s">
        <v>414</v>
      </c>
      <c r="C791" s="241">
        <f ref="C791:C791" t="array">SUM(($M791=(C_A10a!$C$5:$C$1023))*(C_A10a!E$5:E$1023))</f>
        <v>1484.0765238384013</v>
      </c>
      <c r="D791" s="241">
        <f ref="D791:D791" t="array">SUM(($M791=(C_A10a!$C$5:$C$1023))*(C_A10a!F$5:F$1023))</f>
        <v>1204.914381225351</v>
      </c>
      <c r="E791" s="241">
        <f ref="E791:E791" t="array">SUM(($M791=(C_A10a!$C$5:$C$1023))*(C_A10a!G$5:G$1023))</f>
        <v>1168.2541090646941</v>
      </c>
      <c r="F791" s="241">
        <f ref="F791:F791" t="array">SUM(($M791=(C_A10a!$C$5:$C$1023))*(C_A10a!H$5:H$1023))</f>
        <v>1149.7120338932959</v>
      </c>
      <c r="G791" s="241">
        <f ref="G791:G791" t="array">SUM(($M791=(C_A10a!$C$5:$C$1023))*(C_A10a!I$5:I$1023))</f>
        <v>1038.891897716333</v>
      </c>
      <c r="H791" s="241">
        <f ref="H791:H791" t="array">SUM(($M791=(C_A10a!$C$5:$C$1023))*(C_A10a!J$5:J$1023))</f>
        <v>1015.146806885735</v>
      </c>
      <c r="I791" s="241">
        <f ref="I791:I791" t="array">SUM(($M791=(C_A10a!$C$5:$C$1023))*(C_A10a!K$5:K$1023))</f>
        <v>934.01511234869008</v>
      </c>
      <c r="J791" s="241">
        <f ref="J791:J791" t="array">SUM(($M791=(C_A10a!$C$5:$C$1023))*(C_A10a!L$5:L$1023))</f>
        <v>926.08393067511417</v>
      </c>
      <c r="K791" s="241">
        <f ref="K791:K791" t="array">SUM(($M791=(C_A10a!$C$5:$C$1023))*(C_A10a!M$5:M$1023))</f>
        <v>898.30299451833412</v>
      </c>
      <c r="M791" s="338" t="s">
        <v>415</v>
      </c>
      <c r="O791" s="63"/>
    </row>
    <row r="792">
      <c r="B792" s="235" t="s">
        <v>416</v>
      </c>
      <c r="C792" s="255">
        <f ref="C792:C792" t="array">SUM(($M792=(C_A10a!$C$5:$C$1023))*(C_A10a!E$5:E$1023))</f>
        <v>202.50950827627895</v>
      </c>
      <c r="D792" s="255">
        <f ref="D792:D792" t="array">SUM(($M792=(C_A10a!$C$5:$C$1023))*(C_A10a!F$5:F$1023))</f>
        <v>215.305649058784</v>
      </c>
      <c r="E792" s="255">
        <f ref="E792:E792" t="array">SUM(($M792=(C_A10a!$C$5:$C$1023))*(C_A10a!G$5:G$1023))</f>
        <v>230.349538841564</v>
      </c>
      <c r="F792" s="255">
        <f ref="F792:F792" t="array">SUM(($M792=(C_A10a!$C$5:$C$1023))*(C_A10a!H$5:H$1023))</f>
        <v>246.41990482924604</v>
      </c>
      <c r="G792" s="255">
        <f ref="G792:G792" t="array">SUM(($M792=(C_A10a!$C$5:$C$1023))*(C_A10a!I$5:I$1023))</f>
        <v>263.361490858384</v>
      </c>
      <c r="H792" s="255">
        <f ref="H792:H792" t="array">SUM(($M792=(C_A10a!$C$5:$C$1023))*(C_A10a!J$5:J$1023))</f>
        <v>279.41100820928693</v>
      </c>
      <c r="I792" s="255">
        <f ref="I792:I792" t="array">SUM(($M792=(C_A10a!$C$5:$C$1023))*(C_A10a!K$5:K$1023))</f>
        <v>296.358151866681</v>
      </c>
      <c r="J792" s="255">
        <f ref="J792:J792" t="array">SUM(($M792=(C_A10a!$C$5:$C$1023))*(C_A10a!L$5:L$1023))</f>
        <v>313.37226827231</v>
      </c>
      <c r="K792" s="264">
        <f ref="K792:K792" t="array">SUM(($M792=(C_A10a!$C$5:$C$1023))*(C_A10a!M$5:M$1023))</f>
        <v>331.316821789879</v>
      </c>
      <c r="M792" s="338" t="s">
        <v>416</v>
      </c>
      <c r="O792" s="63"/>
    </row>
    <row r="793">
      <c r="B793" s="235" t="s">
        <v>55</v>
      </c>
      <c r="C793" s="259">
        <f>SUM(C786:C792)</f>
        <v>13351.130796621997</v>
      </c>
      <c r="D793" s="259">
        <f ref="D793:J793" t="shared" si="122">SUM(D786:D792)</f>
        <v>13255.901387727234</v>
      </c>
      <c r="E793" s="259">
        <f t="shared" si="122"/>
        <v>13554.352026106937</v>
      </c>
      <c r="F793" s="259">
        <f t="shared" si="122"/>
        <v>13045.126841243975</v>
      </c>
      <c r="G793" s="259">
        <f t="shared" si="122"/>
        <v>12721.888392295077</v>
      </c>
      <c r="H793" s="259">
        <f t="shared" si="122"/>
        <v>12793.904888504365</v>
      </c>
      <c r="I793" s="259">
        <f t="shared" si="122"/>
        <v>12614.200638505183</v>
      </c>
      <c r="J793" s="259">
        <f t="shared" si="122"/>
        <v>12748.395501698418</v>
      </c>
      <c r="K793" s="259">
        <f>SUM(K786:K792)</f>
        <v>12738.818562380779</v>
      </c>
      <c r="O793" s="63"/>
    </row>
    <row r="794"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O794" s="63"/>
    </row>
    <row r="795">
      <c r="B795" s="60"/>
      <c r="C795" s="61"/>
      <c r="D795" s="61"/>
      <c r="E795" s="61"/>
      <c r="F795" s="61"/>
      <c r="G795" s="61"/>
      <c r="H795" s="61"/>
      <c r="I795" s="61"/>
      <c r="J795" s="61"/>
      <c r="K795" s="61"/>
      <c r="O795" s="63"/>
    </row>
    <row r="796"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O796" s="63"/>
    </row>
    <row r="797">
      <c r="A797" s="48" t="s">
        <v>402</v>
      </c>
      <c r="B797" s="320" t="s">
        <v>403</v>
      </c>
      <c r="C797" s="61"/>
      <c r="D797" s="61"/>
      <c r="E797" s="61"/>
      <c r="F797" s="61"/>
      <c r="G797" s="61"/>
      <c r="H797" s="61"/>
      <c r="I797" s="61"/>
      <c r="J797" s="61"/>
      <c r="K797" s="61"/>
      <c r="O797" s="63"/>
    </row>
    <row r="798">
      <c r="B798" s="232"/>
      <c r="C798" s="307">
        <v>2010</v>
      </c>
      <c r="D798" s="307">
        <v>2015</v>
      </c>
      <c r="E798" s="307">
        <v>2020</v>
      </c>
      <c r="F798" s="307">
        <v>2025</v>
      </c>
      <c r="G798" s="307">
        <v>2030</v>
      </c>
      <c r="H798" s="307">
        <v>2035</v>
      </c>
      <c r="I798" s="307">
        <v>2040</v>
      </c>
      <c r="J798" s="307">
        <v>2045</v>
      </c>
      <c r="K798" s="307">
        <v>2050</v>
      </c>
      <c r="O798" s="63"/>
    </row>
    <row r="799">
      <c r="A799" s="450" t="s">
        <v>405</v>
      </c>
      <c r="B799" s="329" t="s">
        <v>417</v>
      </c>
      <c r="C799" s="193">
        <f ref="C799:C799" t="array">SUM(($M799=(C_A10a!$C$5:$C$1023))*($N799=(C_A10a!$D$5:D$1023))*(C_A10a!E$5:E$1023))</f>
        <v>56.144629346151007</v>
      </c>
      <c r="D799" s="193">
        <f ref="D799:D799" t="array">SUM(($M799=(C_A10a!$C$5:$C$1023))*($N799=(C_A10a!$D$5:E$1023))*(C_A10a!F$5:F$1023))</f>
        <v>0.300120258054</v>
      </c>
      <c r="E799" s="193">
        <f ref="E799:E799" t="array">SUM(($M799=(C_A10a!$C$5:$C$1023))*($N799=(C_A10a!$D$5:F$1023))*(C_A10a!G$5:G$1023))</f>
        <v>159.89125469256203</v>
      </c>
      <c r="F799" s="193">
        <f ref="F799:F799" t="array">SUM(($M799=(C_A10a!$C$5:$C$1023))*($N799=(C_A10a!$D$5:G$1023))*(C_A10a!H$5:H$1023))</f>
        <v>279.19867552015296</v>
      </c>
      <c r="G799" s="193">
        <f ref="G799:G799" t="array">SUM(($M799=(C_A10a!$C$5:$C$1023))*($N799=(C_A10a!$D$5:H$1023))*(C_A10a!I$5:I$1023))</f>
        <v>368.660224295286</v>
      </c>
      <c r="H799" s="193">
        <f ref="H799:H799" t="array">SUM(($M799=(C_A10a!$C$5:$C$1023))*($N799=(C_A10a!$D$5:I$1023))*(C_A10a!J$5:J$1023))</f>
        <v>706.02392215347493</v>
      </c>
      <c r="I799" s="193">
        <f ref="I799:I799" t="array">SUM(($M799=(C_A10a!$C$5:$C$1023))*($N799=(C_A10a!$D$5:J$1023))*(C_A10a!K$5:K$1023))</f>
        <v>673.709679732587</v>
      </c>
      <c r="J799" s="193">
        <f ref="J799:J799" t="array">SUM(($M799=(C_A10a!$C$5:$C$1023))*($N799=(C_A10a!$D$5:K$1023))*(C_A10a!L$5:L$1023))</f>
        <v>1001.332017193736</v>
      </c>
      <c r="K799" s="264">
        <f ref="K799:K799" t="array">SUM(($M799=(C_A10a!$C$5:$C$1023))*($N799=(C_A10a!$D$5:L$1023))*(C_A10a!M$5:M$1023))</f>
        <v>1081.4528012783489</v>
      </c>
      <c r="M799" s="338" t="s">
        <v>405</v>
      </c>
      <c r="N799" s="338" t="s">
        <v>143</v>
      </c>
      <c r="O799" s="63"/>
    </row>
    <row r="800">
      <c r="A800" s="450"/>
      <c r="B800" s="119" t="s">
        <v>418</v>
      </c>
      <c r="C800" s="192">
        <f ref="C800:C800" t="array">SUM(($M800=(C_A10a!$C$5:$C$1023))*($N800=(C_A10a!$D$5:D$1023))*(C_A10a!E$5:E$1023))</f>
        <v>134.35288241997097</v>
      </c>
      <c r="D800" s="192">
        <f ref="D800:D800" t="array">SUM(($M800=(C_A10a!$C$5:$C$1023))*($N800=(C_A10a!$D$5:E$1023))*(C_A10a!F$5:F$1023))</f>
        <v>107.719553288968</v>
      </c>
      <c r="E800" s="192">
        <f ref="E800:E800" t="array">SUM(($M800=(C_A10a!$C$5:$C$1023))*($N800=(C_A10a!$D$5:F$1023))*(C_A10a!G$5:G$1023))</f>
        <v>22.178873073359</v>
      </c>
      <c r="F800" s="192">
        <f ref="F800:F800" t="array">SUM(($M800=(C_A10a!$C$5:$C$1023))*($N800=(C_A10a!$D$5:G$1023))*(C_A10a!H$5:H$1023))</f>
        <v>56.184335226448994</v>
      </c>
      <c r="G800" s="192">
        <f ref="G800:G800" t="array">SUM(($M800=(C_A10a!$C$5:$C$1023))*($N800=(C_A10a!$D$5:H$1023))*(C_A10a!I$5:I$1023))</f>
        <v>50.132075022211993</v>
      </c>
      <c r="H800" s="192">
        <f ref="H800:H800" t="array">SUM(($M800=(C_A10a!$C$5:$C$1023))*($N800=(C_A10a!$D$5:I$1023))*(C_A10a!J$5:J$1023))</f>
        <v>39.598321052056008</v>
      </c>
      <c r="I800" s="192">
        <f ref="I800:I800" t="array">SUM(($M800=(C_A10a!$C$5:$C$1023))*($N800=(C_A10a!$D$5:J$1023))*(C_A10a!K$5:K$1023))</f>
        <v>34.397429917686</v>
      </c>
      <c r="J800" s="192">
        <f ref="J800:J800" t="array">SUM(($M800=(C_A10a!$C$5:$C$1023))*($N800=(C_A10a!$D$5:K$1023))*(C_A10a!L$5:L$1023))</f>
        <v>21.488397618912003</v>
      </c>
      <c r="K800" s="192">
        <f ref="K800:K800" t="array">SUM(($M800=(C_A10a!$C$5:$C$1023))*($N800=(C_A10a!$D$5:L$1023))*(C_A10a!M$5:M$1023))</f>
        <v>14.001403801372</v>
      </c>
      <c r="M800" s="338" t="s">
        <v>405</v>
      </c>
      <c r="N800" s="340" t="s">
        <v>144</v>
      </c>
      <c r="O800" s="63"/>
    </row>
    <row r="801">
      <c r="A801" s="450"/>
      <c r="B801" s="193" t="s">
        <v>419</v>
      </c>
      <c r="C801" s="193">
        <f ref="C801:C801" t="array">SUM(($M801=(C_A10a!$C$5:$C$1023))*($N801=(C_A10a!$D$5:D$1023))*(C_A10a!E$5:E$1023))</f>
        <v>685.99905760799993</v>
      </c>
      <c r="D801" s="193">
        <f ref="D801:D801" t="array">SUM(($M801=(C_A10a!$C$5:$C$1023))*($N801=(C_A10a!$D$5:E$1023))*(C_A10a!F$5:F$1023))</f>
        <v>678.28294699306207</v>
      </c>
      <c r="E801" s="193">
        <f ref="E801:E801" t="array">SUM(($M801=(C_A10a!$C$5:$C$1023))*($N801=(C_A10a!$D$5:F$1023))*(C_A10a!G$5:G$1023))</f>
        <v>752.54163060406893</v>
      </c>
      <c r="F801" s="193">
        <f ref="F801:F801" t="array">SUM(($M801=(C_A10a!$C$5:$C$1023))*($N801=(C_A10a!$D$5:G$1023))*(C_A10a!H$5:H$1023))</f>
        <v>794.60301382185185</v>
      </c>
      <c r="G801" s="193">
        <f ref="G801:G801" t="array">SUM(($M801=(C_A10a!$C$5:$C$1023))*($N801=(C_A10a!$D$5:H$1023))*(C_A10a!I$5:I$1023))</f>
        <v>845.92153525975209</v>
      </c>
      <c r="H801" s="193">
        <f ref="H801:H801" t="array">SUM(($M801=(C_A10a!$C$5:$C$1023))*($N801=(C_A10a!$D$5:I$1023))*(C_A10a!J$5:J$1023))</f>
        <v>869.121095977004</v>
      </c>
      <c r="I801" s="193">
        <f ref="I801:I801" t="array">SUM(($M801=(C_A10a!$C$5:$C$1023))*($N801=(C_A10a!$D$5:J$1023))*(C_A10a!K$5:K$1023))</f>
        <v>896.992042482035</v>
      </c>
      <c r="J801" s="193">
        <f ref="J801:J801" t="array">SUM(($M801=(C_A10a!$C$5:$C$1023))*($N801=(C_A10a!$D$5:K$1023))*(C_A10a!L$5:L$1023))</f>
        <v>923.37796412221815</v>
      </c>
      <c r="K801" s="264">
        <f ref="K801:K801" t="array">SUM(($M801=(C_A10a!$C$5:$C$1023))*($N801=(C_A10a!$D$5:L$1023))*(C_A10a!M$5:M$1023))</f>
        <v>941.20304378119806</v>
      </c>
      <c r="M801" s="338" t="s">
        <v>405</v>
      </c>
      <c r="N801" s="340" t="s">
        <v>145</v>
      </c>
      <c r="O801" s="63"/>
    </row>
    <row r="802">
      <c r="A802" s="450"/>
      <c r="B802" s="119" t="s">
        <v>420</v>
      </c>
      <c r="C802" s="192">
        <f ref="C802:C802" t="array">SUM(($M802=(C_A10a!$C$5:$C$1023))*($N802=(C_A10a!$D$5:D$1023))*(C_A10a!E$5:E$1023))</f>
        <v>1503.1742718609003</v>
      </c>
      <c r="D802" s="192">
        <f ref="D802:D802" t="array">SUM(($M802=(C_A10a!$C$5:$C$1023))*($N802=(C_A10a!$D$5:E$1023))*(C_A10a!F$5:F$1023))</f>
        <v>1427.862871358466</v>
      </c>
      <c r="E802" s="192">
        <f ref="E802:E802" t="array">SUM(($M802=(C_A10a!$C$5:$C$1023))*($N802=(C_A10a!$D$5:F$1023))*(C_A10a!G$5:G$1023))</f>
        <v>1472.3336242434148</v>
      </c>
      <c r="F802" s="192">
        <f ref="F802:F802" t="array">SUM(($M802=(C_A10a!$C$5:$C$1023))*($N802=(C_A10a!$D$5:G$1023))*(C_A10a!H$5:H$1023))</f>
        <v>1443.831598356345</v>
      </c>
      <c r="G802" s="192">
        <f ref="G802:G802" t="array">SUM(($M802=(C_A10a!$C$5:$C$1023))*($N802=(C_A10a!$D$5:H$1023))*(C_A10a!I$5:I$1023))</f>
        <v>1425.536227920267</v>
      </c>
      <c r="H802" s="192">
        <f ref="H802:H802" t="array">SUM(($M802=(C_A10a!$C$5:$C$1023))*($N802=(C_A10a!$D$5:I$1023))*(C_A10a!J$5:J$1023))</f>
        <v>1349.8867785725211</v>
      </c>
      <c r="I802" s="192">
        <f ref="I802:I802" t="array">SUM(($M802=(C_A10a!$C$5:$C$1023))*($N802=(C_A10a!$D$5:J$1023))*(C_A10a!K$5:K$1023))</f>
        <v>1386.008439834734</v>
      </c>
      <c r="J802" s="192">
        <f ref="J802:J802" t="array">SUM(($M802=(C_A10a!$C$5:$C$1023))*($N802=(C_A10a!$D$5:K$1023))*(C_A10a!L$5:L$1023))</f>
        <v>1291.1945261687119</v>
      </c>
      <c r="K802" s="192">
        <f ref="K802:K802" t="array">SUM(($M802=(C_A10a!$C$5:$C$1023))*($N802=(C_A10a!$D$5:L$1023))*(C_A10a!M$5:M$1023))</f>
        <v>1281.641951012994</v>
      </c>
      <c r="M802" s="338" t="s">
        <v>405</v>
      </c>
      <c r="N802" s="340" t="s">
        <v>146</v>
      </c>
      <c r="O802" s="63"/>
    </row>
    <row r="803">
      <c r="A803" s="450"/>
      <c r="B803" s="193" t="s">
        <v>421</v>
      </c>
      <c r="C803" s="193">
        <f ref="C803:C803" t="array">SUM(($M803=(C_A10a!$C$5:$C$1023))*($N803=(C_A10a!$D$5:D$1023))*(C_A10a!E$5:E$1023))</f>
        <v>262.8838589508</v>
      </c>
      <c r="D803" s="193">
        <f ref="D803:D803" t="array">SUM(($M803=(C_A10a!$C$5:$C$1023))*($N803=(C_A10a!$D$5:E$1023))*(C_A10a!F$5:F$1023))</f>
        <v>367.79386632998495</v>
      </c>
      <c r="E803" s="193">
        <f ref="E803:E803" t="array">SUM(($M803=(C_A10a!$C$5:$C$1023))*($N803=(C_A10a!$D$5:F$1023))*(C_A10a!G$5:G$1023))</f>
        <v>320.969375305907</v>
      </c>
      <c r="F803" s="193">
        <f ref="F803:F803" t="array">SUM(($M803=(C_A10a!$C$5:$C$1023))*($N803=(C_A10a!$D$5:G$1023))*(C_A10a!H$5:H$1023))</f>
        <v>273.566119167662</v>
      </c>
      <c r="G803" s="193">
        <f ref="G803:G803" t="array">SUM(($M803=(C_A10a!$C$5:$C$1023))*($N803=(C_A10a!$D$5:H$1023))*(C_A10a!I$5:I$1023))</f>
        <v>229.36976051257798</v>
      </c>
      <c r="H803" s="193">
        <f ref="H803:H803" t="array">SUM(($M803=(C_A10a!$C$5:$C$1023))*($N803=(C_A10a!$D$5:I$1023))*(C_A10a!J$5:J$1023))</f>
        <v>118.11911292717501</v>
      </c>
      <c r="I803" s="193">
        <f ref="I803:I803" t="array">SUM(($M803=(C_A10a!$C$5:$C$1023))*($N803=(C_A10a!$D$5:J$1023))*(C_A10a!K$5:K$1023))</f>
        <v>150.858307358007</v>
      </c>
      <c r="J803" s="193">
        <f ref="J803:J803" t="array">SUM(($M803=(C_A10a!$C$5:$C$1023))*($N803=(C_A10a!$D$5:K$1023))*(C_A10a!L$5:L$1023))</f>
        <v>28.730600740828</v>
      </c>
      <c r="K803" s="264">
        <f ref="K803:K803" t="array">SUM(($M803=(C_A10a!$C$5:$C$1023))*($N803=(C_A10a!$D$5:L$1023))*(C_A10a!M$5:M$1023))</f>
        <v>11.799806684347</v>
      </c>
      <c r="M803" s="338" t="s">
        <v>405</v>
      </c>
      <c r="N803" s="340" t="s">
        <v>148</v>
      </c>
      <c r="O803" s="63"/>
    </row>
    <row r="804">
      <c r="A804" s="450"/>
      <c r="B804" s="119" t="s">
        <v>422</v>
      </c>
      <c r="C804" s="192">
        <f ref="C804:C804" t="array">SUM(($M804=(C_A10a!$C$5:$C$1023))*($N804=(C_A10a!$D$5:D$1023))*(C_A10a!E$5:E$1023))</f>
        <v>2860.1950259394002</v>
      </c>
      <c r="D804" s="192">
        <f ref="D804:D804" t="array">SUM(($M804=(C_A10a!$C$5:$C$1023))*($N804=(C_A10a!$D$5:E$1023))*(C_A10a!F$5:F$1023))</f>
        <v>2912.5648216099835</v>
      </c>
      <c r="E804" s="192">
        <f ref="E804:E804" t="array">SUM(($M804=(C_A10a!$C$5:$C$1023))*($N804=(C_A10a!$D$5:F$1023))*(C_A10a!G$5:G$1023))</f>
        <v>3002.2567860417653</v>
      </c>
      <c r="F804" s="192">
        <f ref="F804:F804" t="array">SUM(($M804=(C_A10a!$C$5:$C$1023))*($N804=(C_A10a!$D$5:G$1023))*(C_A10a!H$5:H$1023))</f>
        <v>3059.2110122114173</v>
      </c>
      <c r="G804" s="192">
        <f ref="G804:G804" t="array">SUM(($M804=(C_A10a!$C$5:$C$1023))*($N804=(C_A10a!$D$5:H$1023))*(C_A10a!I$5:I$1023))</f>
        <v>3118.0167022077976</v>
      </c>
      <c r="H804" s="192">
        <f ref="H804:H804" t="array">SUM(($M804=(C_A10a!$C$5:$C$1023))*($N804=(C_A10a!$D$5:I$1023))*(C_A10a!J$5:J$1023))</f>
        <v>3173.6545403891541</v>
      </c>
      <c r="I804" s="192">
        <f ref="I804:I804" t="array">SUM(($M804=(C_A10a!$C$5:$C$1023))*($N804=(C_A10a!$D$5:J$1023))*(C_A10a!K$5:K$1023))</f>
        <v>3231.1820885516008</v>
      </c>
      <c r="J804" s="192">
        <f ref="J804:J804" t="array">SUM(($M804=(C_A10a!$C$5:$C$1023))*($N804=(C_A10a!$D$5:K$1023))*(C_A10a!L$5:L$1023))</f>
        <v>3290.585753988536</v>
      </c>
      <c r="K804" s="192">
        <f ref="K804:K804" t="array">SUM(($M804=(C_A10a!$C$5:$C$1023))*($N804=(C_A10a!$D$5:L$1023))*(C_A10a!M$5:M$1023))</f>
        <v>3346.2878668802682</v>
      </c>
      <c r="M804" s="338" t="s">
        <v>405</v>
      </c>
      <c r="N804" s="340" t="s">
        <v>423</v>
      </c>
      <c r="O804" s="63"/>
    </row>
    <row r="805">
      <c r="A805" s="450"/>
      <c r="B805" s="193" t="s">
        <v>424</v>
      </c>
      <c r="C805" s="193">
        <f ref="C805:C805" t="array">SUM(($M805=(C_A10a!$C$5:$C$1023))*($N805=(C_A10a!$D$5:D$1023))*(C_A10a!E$5:E$1023))</f>
        <v>0</v>
      </c>
      <c r="D805" s="193">
        <f ref="D805:D805" t="array">SUM(($M805=(C_A10a!$C$5:$C$1023))*($N805=(C_A10a!$D$5:E$1023))*(C_A10a!F$5:F$1023))</f>
        <v>0</v>
      </c>
      <c r="E805" s="193">
        <f ref="E805:E805" t="array">SUM(($M805=(C_A10a!$C$5:$C$1023))*($N805=(C_A10a!$D$5:F$1023))*(C_A10a!G$5:G$1023))</f>
        <v>0</v>
      </c>
      <c r="F805" s="193">
        <f ref="F805:F805" t="array">SUM(($M805=(C_A10a!$C$5:$C$1023))*($N805=(C_A10a!$D$5:G$1023))*(C_A10a!H$5:H$1023))</f>
        <v>0</v>
      </c>
      <c r="G805" s="193">
        <f ref="G805:G805" t="array">SUM(($M805=(C_A10a!$C$5:$C$1023))*($N805=(C_A10a!$D$5:H$1023))*(C_A10a!I$5:I$1023))</f>
        <v>0</v>
      </c>
      <c r="H805" s="193">
        <f ref="H805:H805" t="array">SUM(($M805=(C_A10a!$C$5:$C$1023))*($N805=(C_A10a!$D$5:I$1023))*(C_A10a!J$5:J$1023))</f>
        <v>0</v>
      </c>
      <c r="I805" s="193">
        <f ref="I805:I805" t="array">SUM(($M805=(C_A10a!$C$5:$C$1023))*($N805=(C_A10a!$D$5:J$1023))*(C_A10a!K$5:K$1023))</f>
        <v>0</v>
      </c>
      <c r="J805" s="193">
        <f ref="J805:J805" t="array">SUM(($M805=(C_A10a!$C$5:$C$1023))*($N805=(C_A10a!$D$5:K$1023))*(C_A10a!L$5:L$1023))</f>
        <v>0</v>
      </c>
      <c r="K805" s="264">
        <f ref="K805:K805" t="array">SUM(($M805=(C_A10a!$C$5:$C$1023))*($N805=(C_A10a!$D$5:L$1023))*(C_A10a!M$5:M$1023))</f>
        <v>0</v>
      </c>
      <c r="M805" s="338" t="s">
        <v>405</v>
      </c>
      <c r="N805" s="340" t="s">
        <v>156</v>
      </c>
      <c r="O805" s="63"/>
    </row>
    <row r="806">
      <c r="A806" s="450"/>
      <c r="B806" s="229" t="s">
        <v>55</v>
      </c>
      <c r="C806" s="242">
        <f>SUM(C799:C805)</f>
        <v>5502.7497261252229</v>
      </c>
      <c r="D806" s="242">
        <f ref="D806:J806" t="shared" si="123">SUM(D799:D805)</f>
        <v>5494.5241798385186</v>
      </c>
      <c r="E806" s="242">
        <f t="shared" si="123"/>
        <v>5730.1715439610771</v>
      </c>
      <c r="F806" s="242">
        <f t="shared" si="123"/>
        <v>5906.5947543038783</v>
      </c>
      <c r="G806" s="242">
        <f t="shared" si="123"/>
        <v>6037.636525217893</v>
      </c>
      <c r="H806" s="242">
        <f t="shared" si="123"/>
        <v>6256.4037710713856</v>
      </c>
      <c r="I806" s="242">
        <f t="shared" si="123"/>
        <v>6373.1479878766495</v>
      </c>
      <c r="J806" s="242">
        <f t="shared" si="123"/>
        <v>6556.7092598329418</v>
      </c>
      <c r="K806" s="242">
        <f>SUM(K799:K805)</f>
        <v>6676.3868734385287</v>
      </c>
      <c r="O806" s="63"/>
    </row>
    <row r="807">
      <c r="A807" s="450" t="s">
        <v>407</v>
      </c>
      <c r="B807" s="329" t="s">
        <v>417</v>
      </c>
      <c r="C807" s="192">
        <f ref="C807:C807" t="array">SUM(($M807=(C_A10a!$C$5:$C$1023))*($N807=(C_A10a!$D$5:D$1023))*(C_A10a!E$5:E$1023))</f>
        <v>1.1288450159999999</v>
      </c>
      <c r="D807" s="192">
        <f ref="D807:D807" t="array">SUM(($M807=(C_A10a!$C$5:$C$1023))*($N807=(C_A10a!$D$5:E$1023))*(C_A10a!F$5:F$1023))</f>
        <v>0</v>
      </c>
      <c r="E807" s="192">
        <f ref="E807:E807" t="array">SUM(($M807=(C_A10a!$C$5:$C$1023))*($N807=(C_A10a!$D$5:F$1023))*(C_A10a!G$5:G$1023))</f>
        <v>46.054559182998005</v>
      </c>
      <c r="F807" s="192">
        <f ref="F807:F807" t="array">SUM(($M807=(C_A10a!$C$5:$C$1023))*($N807=(C_A10a!$D$5:G$1023))*(C_A10a!H$5:H$1023))</f>
        <v>52.179690818905</v>
      </c>
      <c r="G807" s="192">
        <f ref="G807:G807" t="array">SUM(($M807=(C_A10a!$C$5:$C$1023))*($N807=(C_A10a!$D$5:H$1023))*(C_A10a!I$5:I$1023))</f>
        <v>51.644438975123</v>
      </c>
      <c r="H807" s="192">
        <f ref="H807:H807" t="array">SUM(($M807=(C_A10a!$C$5:$C$1023))*($N807=(C_A10a!$D$5:I$1023))*(C_A10a!J$5:J$1023))</f>
        <v>90.280675361393</v>
      </c>
      <c r="I807" s="192">
        <f ref="I807:I807" t="array">SUM(($M807=(C_A10a!$C$5:$C$1023))*($N807=(C_A10a!$D$5:J$1023))*(C_A10a!K$5:K$1023))</f>
        <v>93.742946668274</v>
      </c>
      <c r="J807" s="192">
        <f ref="J807:J807" t="array">SUM(($M807=(C_A10a!$C$5:$C$1023))*($N807=(C_A10a!$D$5:K$1023))*(C_A10a!L$5:L$1023))</f>
        <v>124.308193219527</v>
      </c>
      <c r="K807" s="192">
        <f ref="K807:K807" t="array">SUM(($M807=(C_A10a!$C$5:$C$1023))*($N807=(C_A10a!$D$5:L$1023))*(C_A10a!M$5:M$1023))</f>
        <v>130.965502863687</v>
      </c>
      <c r="M807" s="338" t="s">
        <v>407</v>
      </c>
      <c r="N807" s="338" t="s">
        <v>143</v>
      </c>
      <c r="O807" s="63"/>
    </row>
    <row r="808">
      <c r="A808" s="450"/>
      <c r="B808" s="193" t="s">
        <v>418</v>
      </c>
      <c r="C808" s="193">
        <f ref="C808:C808" t="array">SUM(($M808=(C_A10a!$C$5:$C$1023))*($N808=(C_A10a!$D$5:D$1023))*(C_A10a!E$5:E$1023))</f>
        <v>564.254491716</v>
      </c>
      <c r="D808" s="193">
        <f ref="D808:D808" t="array">SUM(($M808=(C_A10a!$C$5:$C$1023))*($N808=(C_A10a!$D$5:E$1023))*(C_A10a!F$5:F$1023))</f>
        <v>540.853423514867</v>
      </c>
      <c r="E808" s="193">
        <f ref="E808:E808" t="array">SUM(($M808=(C_A10a!$C$5:$C$1023))*($N808=(C_A10a!$D$5:F$1023))*(C_A10a!G$5:G$1023))</f>
        <v>439.822401649114</v>
      </c>
      <c r="F808" s="193">
        <f ref="F808:F808" t="array">SUM(($M808=(C_A10a!$C$5:$C$1023))*($N808=(C_A10a!$D$5:G$1023))*(C_A10a!H$5:H$1023))</f>
        <v>489.40511901857604</v>
      </c>
      <c r="G808" s="193">
        <f ref="G808:G808" t="array">SUM(($M808=(C_A10a!$C$5:$C$1023))*($N808=(C_A10a!$D$5:H$1023))*(C_A10a!I$5:I$1023))</f>
        <v>487.071738968167</v>
      </c>
      <c r="H808" s="193">
        <f ref="H808:H808" t="array">SUM(($M808=(C_A10a!$C$5:$C$1023))*($N808=(C_A10a!$D$5:I$1023))*(C_A10a!J$5:J$1023))</f>
        <v>382.861276952437</v>
      </c>
      <c r="I808" s="193">
        <f ref="I808:I808" t="array">SUM(($M808=(C_A10a!$C$5:$C$1023))*($N808=(C_A10a!$D$5:J$1023))*(C_A10a!K$5:K$1023))</f>
        <v>369.408508403136</v>
      </c>
      <c r="J808" s="193">
        <f ref="J808:J808" t="array">SUM(($M808=(C_A10a!$C$5:$C$1023))*($N808=(C_A10a!$D$5:K$1023))*(C_A10a!L$5:L$1023))</f>
        <v>386.55867332044204</v>
      </c>
      <c r="K808" s="264">
        <f ref="K808:K808" t="array">SUM(($M808=(C_A10a!$C$5:$C$1023))*($N808=(C_A10a!$D$5:L$1023))*(C_A10a!M$5:M$1023))</f>
        <v>381.946966141613</v>
      </c>
      <c r="M808" s="338" t="s">
        <v>407</v>
      </c>
      <c r="N808" s="340" t="s">
        <v>144</v>
      </c>
      <c r="O808" s="63"/>
    </row>
    <row r="809">
      <c r="A809" s="450"/>
      <c r="B809" s="119" t="s">
        <v>419</v>
      </c>
      <c r="C809" s="192">
        <f ref="C809:C809" t="array">SUM(($M809=(C_A10a!$C$5:$C$1023))*($N809=(C_A10a!$D$5:D$1023))*(C_A10a!E$5:E$1023))</f>
        <v>337.07203530300006</v>
      </c>
      <c r="D809" s="192">
        <f ref="D809:D809" t="array">SUM(($M809=(C_A10a!$C$5:$C$1023))*($N809=(C_A10a!$D$5:E$1023))*(C_A10a!F$5:F$1023))</f>
        <v>409.202450197223</v>
      </c>
      <c r="E809" s="192">
        <f ref="E809:E809" t="array">SUM(($M809=(C_A10a!$C$5:$C$1023))*($N809=(C_A10a!$D$5:F$1023))*(C_A10a!G$5:G$1023))</f>
        <v>453.221577152215</v>
      </c>
      <c r="F809" s="192">
        <f ref="F809:F809" t="array">SUM(($M809=(C_A10a!$C$5:$C$1023))*($N809=(C_A10a!$D$5:G$1023))*(C_A10a!H$5:H$1023))</f>
        <v>462.91373452611896</v>
      </c>
      <c r="G809" s="192">
        <f ref="G809:G809" t="array">SUM(($M809=(C_A10a!$C$5:$C$1023))*($N809=(C_A10a!$D$5:H$1023))*(C_A10a!I$5:I$1023))</f>
        <v>484.440241152305</v>
      </c>
      <c r="H809" s="192">
        <f ref="H809:H809" t="array">SUM(($M809=(C_A10a!$C$5:$C$1023))*($N809=(C_A10a!$D$5:I$1023))*(C_A10a!J$5:J$1023))</f>
        <v>502.16229771517095</v>
      </c>
      <c r="I809" s="192">
        <f ref="I809:I809" t="array">SUM(($M809=(C_A10a!$C$5:$C$1023))*($N809=(C_A10a!$D$5:J$1023))*(C_A10a!K$5:K$1023))</f>
        <v>504.91142262164095</v>
      </c>
      <c r="J809" s="192">
        <f ref="J809:J809" t="array">SUM(($M809=(C_A10a!$C$5:$C$1023))*($N809=(C_A10a!$D$5:K$1023))*(C_A10a!L$5:L$1023))</f>
        <v>520.103432867635</v>
      </c>
      <c r="K809" s="192">
        <f ref="K809:K809" t="array">SUM(($M809=(C_A10a!$C$5:$C$1023))*($N809=(C_A10a!$D$5:L$1023))*(C_A10a!M$5:M$1023))</f>
        <v>532.300386318623</v>
      </c>
      <c r="M809" s="338" t="s">
        <v>407</v>
      </c>
      <c r="N809" s="340" t="s">
        <v>145</v>
      </c>
      <c r="O809" s="63"/>
    </row>
    <row r="810">
      <c r="A810" s="450"/>
      <c r="B810" s="193" t="s">
        <v>420</v>
      </c>
      <c r="C810" s="193">
        <f ref="C810:C810" t="array">SUM(($M810=(C_A10a!$C$5:$C$1023))*($N810=(C_A10a!$D$5:D$1023))*(C_A10a!E$5:E$1023))</f>
        <v>90.47808777600001</v>
      </c>
      <c r="D810" s="193">
        <f ref="D810:D810" t="array">SUM(($M810=(C_A10a!$C$5:$C$1023))*($N810=(C_A10a!$D$5:E$1023))*(C_A10a!F$5:F$1023))</f>
        <v>114.441970477203</v>
      </c>
      <c r="E810" s="193">
        <f ref="E810:E810" t="array">SUM(($M810=(C_A10a!$C$5:$C$1023))*($N810=(C_A10a!$D$5:F$1023))*(C_A10a!G$5:G$1023))</f>
        <v>152.70626977153998</v>
      </c>
      <c r="F810" s="193">
        <f ref="F810:F810" t="array">SUM(($M810=(C_A10a!$C$5:$C$1023))*($N810=(C_A10a!$D$5:G$1023))*(C_A10a!H$5:H$1023))</f>
        <v>104.73812383475</v>
      </c>
      <c r="G810" s="193">
        <f ref="G810:G810" t="array">SUM(($M810=(C_A10a!$C$5:$C$1023))*($N810=(C_A10a!$D$5:H$1023))*(C_A10a!I$5:I$1023))</f>
        <v>101.106488428114</v>
      </c>
      <c r="H810" s="193">
        <f ref="H810:H810" t="array">SUM(($M810=(C_A10a!$C$5:$C$1023))*($N810=(C_A10a!$D$5:I$1023))*(C_A10a!J$5:J$1023))</f>
        <v>130.676994424294</v>
      </c>
      <c r="I810" s="193">
        <f ref="I810:I810" t="array">SUM(($M810=(C_A10a!$C$5:$C$1023))*($N810=(C_A10a!$D$5:J$1023))*(C_A10a!K$5:K$1023))</f>
        <v>144.70154282767697</v>
      </c>
      <c r="J810" s="193">
        <f ref="J810:J810" t="array">SUM(($M810=(C_A10a!$C$5:$C$1023))*($N810=(C_A10a!$D$5:K$1023))*(C_A10a!L$5:L$1023))</f>
        <v>177.808508829461</v>
      </c>
      <c r="K810" s="264">
        <f ref="K810:K810" t="array">SUM(($M810=(C_A10a!$C$5:$C$1023))*($N810=(C_A10a!$D$5:L$1023))*(C_A10a!M$5:M$1023))</f>
        <v>173.315968221378</v>
      </c>
      <c r="M810" s="338" t="s">
        <v>407</v>
      </c>
      <c r="N810" s="340" t="s">
        <v>146</v>
      </c>
      <c r="O810" s="63"/>
    </row>
    <row r="811">
      <c r="A811" s="450"/>
      <c r="B811" s="119" t="s">
        <v>421</v>
      </c>
      <c r="C811" s="192">
        <f ref="C811:C811" t="array">SUM(($M811=(C_A10a!$C$5:$C$1023))*($N811=(C_A10a!$D$5:D$1023))*(C_A10a!E$5:E$1023))</f>
        <v>15.6682155852</v>
      </c>
      <c r="D811" s="192">
        <f ref="D811:D811" t="array">SUM(($M811=(C_A10a!$C$5:$C$1023))*($N811=(C_A10a!$D$5:E$1023))*(C_A10a!F$5:F$1023))</f>
        <v>22.899905543717</v>
      </c>
      <c r="E811" s="192">
        <f ref="E811:E811" t="array">SUM(($M811=(C_A10a!$C$5:$C$1023))*($N811=(C_A10a!$D$5:F$1023))*(C_A10a!G$5:G$1023))</f>
        <v>10.195060965425</v>
      </c>
      <c r="F811" s="192">
        <f ref="F811:F811" t="array">SUM(($M811=(C_A10a!$C$5:$C$1023))*($N811=(C_A10a!$D$5:G$1023))*(C_A10a!H$5:H$1023))</f>
        <v>0.666005554694</v>
      </c>
      <c r="G811" s="192">
        <f ref="G811:G811" t="array">SUM(($M811=(C_A10a!$C$5:$C$1023))*($N811=(C_A10a!$D$5:H$1023))*(C_A10a!I$5:I$1023))</f>
        <v>8.795357774533</v>
      </c>
      <c r="H811" s="192">
        <f ref="H811:H811" t="array">SUM(($M811=(C_A10a!$C$5:$C$1023))*($N811=(C_A10a!$D$5:I$1023))*(C_A10a!J$5:J$1023))</f>
        <v>6.3269968197000006</v>
      </c>
      <c r="I811" s="192">
        <f ref="I811:I811" t="array">SUM(($M811=(C_A10a!$C$5:$C$1023))*($N811=(C_A10a!$D$5:J$1023))*(C_A10a!K$5:K$1023))</f>
        <v>22.28837378991</v>
      </c>
      <c r="J811" s="192">
        <f ref="J811:J811" t="array">SUM(($M811=(C_A10a!$C$5:$C$1023))*($N811=(C_A10a!$D$5:K$1023))*(C_A10a!L$5:L$1023))</f>
        <v>15.801276579048</v>
      </c>
      <c r="K811" s="192">
        <f ref="K811:K811" t="array">SUM(($M811=(C_A10a!$C$5:$C$1023))*($N811=(C_A10a!$D$5:L$1023))*(C_A10a!M$5:M$1023))</f>
        <v>19.876458592992</v>
      </c>
      <c r="M811" s="338" t="s">
        <v>407</v>
      </c>
      <c r="N811" s="340" t="s">
        <v>148</v>
      </c>
      <c r="O811" s="63"/>
    </row>
    <row r="812">
      <c r="A812" s="450"/>
      <c r="B812" s="193" t="s">
        <v>422</v>
      </c>
      <c r="C812" s="193">
        <f ref="C812:C812" t="array">SUM(($M812=(C_A10a!$C$5:$C$1023))*($N812=(C_A10a!$D$5:D$1023))*(C_A10a!E$5:E$1023))</f>
        <v>0</v>
      </c>
      <c r="D812" s="193">
        <f ref="D812:D812" t="array">SUM(($M812=(C_A10a!$C$5:$C$1023))*($N812=(C_A10a!$D$5:E$1023))*(C_A10a!F$5:F$1023))</f>
        <v>45.46878080236</v>
      </c>
      <c r="E812" s="193">
        <f ref="E812:E812" t="array">SUM(($M812=(C_A10a!$C$5:$C$1023))*($N812=(C_A10a!$D$5:F$1023))*(C_A10a!G$5:G$1023))</f>
        <v>55.769645239772004</v>
      </c>
      <c r="F812" s="193">
        <f ref="F812:F812" t="array">SUM(($M812=(C_A10a!$C$5:$C$1023))*($N812=(C_A10a!$D$5:G$1023))*(C_A10a!H$5:H$1023))</f>
        <v>64.792574581637</v>
      </c>
      <c r="G812" s="193">
        <f ref="G812:G812" t="array">SUM(($M812=(C_A10a!$C$5:$C$1023))*($N812=(C_A10a!$D$5:H$1023))*(C_A10a!I$5:I$1023))</f>
        <v>70.230648900232993</v>
      </c>
      <c r="H812" s="193">
        <f ref="H812:H812" t="array">SUM(($M812=(C_A10a!$C$5:$C$1023))*($N812=(C_A10a!$D$5:I$1023))*(C_A10a!J$5:J$1023))</f>
        <v>129.445344393973</v>
      </c>
      <c r="I812" s="193">
        <f ref="I812:I812" t="array">SUM(($M812=(C_A10a!$C$5:$C$1023))*($N812=(C_A10a!$D$5:J$1023))*(C_A10a!K$5:K$1023))</f>
        <v>133.324711420703</v>
      </c>
      <c r="J812" s="193">
        <f ref="J812:J812" t="array">SUM(($M812=(C_A10a!$C$5:$C$1023))*($N812=(C_A10a!$D$5:K$1023))*(C_A10a!L$5:L$1023))</f>
        <v>136.944052623772</v>
      </c>
      <c r="K812" s="264">
        <f ref="K812:K812" t="array">SUM(($M812=(C_A10a!$C$5:$C$1023))*($N812=(C_A10a!$D$5:L$1023))*(C_A10a!M$5:M$1023))</f>
        <v>133.849003121428</v>
      </c>
      <c r="M812" s="338" t="s">
        <v>407</v>
      </c>
      <c r="N812" s="340" t="s">
        <v>423</v>
      </c>
      <c r="O812" s="63"/>
    </row>
    <row r="813">
      <c r="A813" s="450"/>
      <c r="B813" s="119" t="s">
        <v>424</v>
      </c>
      <c r="C813" s="192">
        <f ref="C813:C813" t="array">SUM(($M813=(C_A10a!$C$5:$C$1023))*($N813=(C_A10a!$D$5:D$1023))*(C_A10a!E$5:E$1023))</f>
        <v>0</v>
      </c>
      <c r="D813" s="192">
        <f ref="D813:D813" t="array">SUM(($M813=(C_A10a!$C$5:$C$1023))*($N813=(C_A10a!$D$5:E$1023))*(C_A10a!F$5:F$1023))</f>
        <v>0</v>
      </c>
      <c r="E813" s="192">
        <f ref="E813:E813" t="array">SUM(($M813=(C_A10a!$C$5:$C$1023))*($N813=(C_A10a!$D$5:F$1023))*(C_A10a!G$5:G$1023))</f>
        <v>0</v>
      </c>
      <c r="F813" s="192">
        <f ref="F813:F813" t="array">SUM(($M813=(C_A10a!$C$5:$C$1023))*($N813=(C_A10a!$D$5:G$1023))*(C_A10a!H$5:H$1023))</f>
        <v>0</v>
      </c>
      <c r="G813" s="192">
        <f ref="G813:G813" t="array">SUM(($M813=(C_A10a!$C$5:$C$1023))*($N813=(C_A10a!$D$5:H$1023))*(C_A10a!I$5:I$1023))</f>
        <v>0</v>
      </c>
      <c r="H813" s="192">
        <f ref="H813:H813" t="array">SUM(($M813=(C_A10a!$C$5:$C$1023))*($N813=(C_A10a!$D$5:I$1023))*(C_A10a!J$5:J$1023))</f>
        <v>0</v>
      </c>
      <c r="I813" s="192">
        <f ref="I813:I813" t="array">SUM(($M813=(C_A10a!$C$5:$C$1023))*($N813=(C_A10a!$D$5:J$1023))*(C_A10a!K$5:K$1023))</f>
        <v>0</v>
      </c>
      <c r="J813" s="192">
        <f ref="J813:J813" t="array">SUM(($M813=(C_A10a!$C$5:$C$1023))*($N813=(C_A10a!$D$5:K$1023))*(C_A10a!L$5:L$1023))</f>
        <v>0</v>
      </c>
      <c r="K813" s="192">
        <f ref="K813:K813" t="array">SUM(($M813=(C_A10a!$C$5:$C$1023))*($N813=(C_A10a!$D$5:L$1023))*(C_A10a!M$5:M$1023))</f>
        <v>0</v>
      </c>
      <c r="M813" s="338" t="s">
        <v>407</v>
      </c>
      <c r="N813" s="340" t="s">
        <v>156</v>
      </c>
      <c r="O813" s="63"/>
    </row>
    <row r="814">
      <c r="A814" s="450"/>
      <c r="B814" s="243" t="s">
        <v>55</v>
      </c>
      <c r="C814" s="242">
        <f>SUM(C807:C813)</f>
        <v>1008.6016753962</v>
      </c>
      <c r="D814" s="242">
        <f ref="D814:J814" t="shared" si="124">SUM(D807:D813)</f>
        <v>1132.8665305353702</v>
      </c>
      <c r="E814" s="242">
        <f t="shared" si="124"/>
        <v>1157.7695139610639</v>
      </c>
      <c r="F814" s="242">
        <f t="shared" si="124"/>
        <v>1174.6952483346811</v>
      </c>
      <c r="G814" s="242">
        <f t="shared" si="124"/>
        <v>1203.2889141984749</v>
      </c>
      <c r="H814" s="242">
        <f t="shared" si="124"/>
        <v>1241.7535856669681</v>
      </c>
      <c r="I814" s="242">
        <f t="shared" si="124"/>
        <v>1268.377505731341</v>
      </c>
      <c r="J814" s="242">
        <f t="shared" si="124"/>
        <v>1361.524137439885</v>
      </c>
      <c r="K814" s="242">
        <f>SUM(K807:K813)</f>
        <v>1372.2542852597212</v>
      </c>
      <c r="O814" s="63"/>
    </row>
    <row r="815">
      <c r="A815" s="450" t="s">
        <v>409</v>
      </c>
      <c r="B815" s="329" t="s">
        <v>417</v>
      </c>
      <c r="C815" s="193">
        <f ref="C815:C815" t="array">SUM(($M815=(C_A10a!$C$5:$C$1023))*($N815=(C_A10a!$D$5:D$1023))*(C_A10a!E$5:E$1023))</f>
        <v>1.019820744</v>
      </c>
      <c r="D815" s="193">
        <f ref="D815:D815" t="array">SUM(($M815=(C_A10a!$C$5:$C$1023))*($N815=(C_A10a!$D$5:E$1023))*(C_A10a!F$5:F$1023))</f>
        <v>0</v>
      </c>
      <c r="E815" s="193">
        <f ref="E815:E815" t="array">SUM(($M815=(C_A10a!$C$5:$C$1023))*($N815=(C_A10a!$D$5:F$1023))*(C_A10a!G$5:G$1023))</f>
        <v>4.9810350191860007</v>
      </c>
      <c r="F815" s="193">
        <f ref="F815:F815" t="array">SUM(($M815=(C_A10a!$C$5:$C$1023))*($N815=(C_A10a!$D$5:G$1023))*(C_A10a!H$5:H$1023))</f>
        <v>8.5426614765029978</v>
      </c>
      <c r="G815" s="193">
        <f ref="G815:G815" t="array">SUM(($M815=(C_A10a!$C$5:$C$1023))*($N815=(C_A10a!$D$5:H$1023))*(C_A10a!I$5:I$1023))</f>
        <v>7.1944866457769994</v>
      </c>
      <c r="H815" s="193">
        <f ref="H815:H815" t="array">SUM(($M815=(C_A10a!$C$5:$C$1023))*($N815=(C_A10a!$D$5:I$1023))*(C_A10a!J$5:J$1023))</f>
        <v>7.8898889995529995</v>
      </c>
      <c r="I815" s="193">
        <f ref="I815:I815" t="array">SUM(($M815=(C_A10a!$C$5:$C$1023))*($N815=(C_A10a!$D$5:J$1023))*(C_A10a!K$5:K$1023))</f>
        <v>7.7338383253710008</v>
      </c>
      <c r="J815" s="193">
        <f ref="J815:J815" t="array">SUM(($M815=(C_A10a!$C$5:$C$1023))*($N815=(C_A10a!$D$5:K$1023))*(C_A10a!L$5:L$1023))</f>
        <v>9.122816814492</v>
      </c>
      <c r="K815" s="264">
        <f ref="K815:K815" t="array">SUM(($M815=(C_A10a!$C$5:$C$1023))*($N815=(C_A10a!$D$5:L$1023))*(C_A10a!M$5:M$1023))</f>
        <v>8.833443020857</v>
      </c>
      <c r="M815" s="338" t="s">
        <v>409</v>
      </c>
      <c r="N815" s="338" t="s">
        <v>143</v>
      </c>
      <c r="O815" s="63"/>
    </row>
    <row r="816">
      <c r="A816" s="450"/>
      <c r="B816" s="119" t="s">
        <v>418</v>
      </c>
      <c r="C816" s="192">
        <f ref="C816:C816" t="array">SUM(($M816=(C_A10a!$C$5:$C$1023))*($N816=(C_A10a!$D$5:D$1023))*(C_A10a!E$5:E$1023))</f>
        <v>8.45377722</v>
      </c>
      <c r="D816" s="192">
        <f ref="D816:D816" t="array">SUM(($M816=(C_A10a!$C$5:$C$1023))*($N816=(C_A10a!$D$5:E$1023))*(C_A10a!F$5:F$1023))</f>
        <v>7.3857449450209991</v>
      </c>
      <c r="E816" s="192">
        <f ref="E816:E816" t="array">SUM(($M816=(C_A10a!$C$5:$C$1023))*($N816=(C_A10a!$D$5:F$1023))*(C_A10a!G$5:G$1023))</f>
        <v>3.700272820278</v>
      </c>
      <c r="F816" s="192">
        <f ref="F816:F816" t="array">SUM(($M816=(C_A10a!$C$5:$C$1023))*($N816=(C_A10a!$D$5:G$1023))*(C_A10a!H$5:H$1023))</f>
        <v>2.3464443335740004</v>
      </c>
      <c r="G816" s="192">
        <f ref="G816:G816" t="array">SUM(($M816=(C_A10a!$C$5:$C$1023))*($N816=(C_A10a!$D$5:H$1023))*(C_A10a!I$5:I$1023))</f>
        <v>2.001638345846</v>
      </c>
      <c r="H816" s="192">
        <f ref="H816:H816" t="array">SUM(($M816=(C_A10a!$C$5:$C$1023))*($N816=(C_A10a!$D$5:I$1023))*(C_A10a!J$5:J$1023))</f>
        <v>1.962257869654</v>
      </c>
      <c r="I816" s="192">
        <f ref="I816:I816" t="array">SUM(($M816=(C_A10a!$C$5:$C$1023))*($N816=(C_A10a!$D$5:J$1023))*(C_A10a!K$5:K$1023))</f>
        <v>1.704373672442</v>
      </c>
      <c r="J816" s="192">
        <f ref="J816:J816" t="array">SUM(($M816=(C_A10a!$C$5:$C$1023))*($N816=(C_A10a!$D$5:K$1023))*(C_A10a!L$5:L$1023))</f>
        <v>0</v>
      </c>
      <c r="K816" s="192">
        <f ref="K816:K816" t="array">SUM(($M816=(C_A10a!$C$5:$C$1023))*($N816=(C_A10a!$D$5:L$1023))*(C_A10a!M$5:M$1023))</f>
        <v>0</v>
      </c>
      <c r="M816" s="338" t="s">
        <v>409</v>
      </c>
      <c r="N816" s="340" t="s">
        <v>144</v>
      </c>
      <c r="O816" s="63"/>
    </row>
    <row r="817">
      <c r="A817" s="450"/>
      <c r="B817" s="193" t="s">
        <v>419</v>
      </c>
      <c r="C817" s="193">
        <f ref="C817:C817" t="array">SUM(($M817=(C_A10a!$C$5:$C$1023))*($N817=(C_A10a!$D$5:D$1023))*(C_A10a!E$5:E$1023))</f>
        <v>244.03751884800002</v>
      </c>
      <c r="D817" s="193">
        <f ref="D817:D817" t="array">SUM(($M817=(C_A10a!$C$5:$C$1023))*($N817=(C_A10a!$D$5:E$1023))*(C_A10a!F$5:F$1023))</f>
        <v>190.50996001265503</v>
      </c>
      <c r="E817" s="193">
        <f ref="E817:E817" t="array">SUM(($M817=(C_A10a!$C$5:$C$1023))*($N817=(C_A10a!$D$5:F$1023))*(C_A10a!G$5:G$1023))</f>
        <v>172.298566075815</v>
      </c>
      <c r="F817" s="193">
        <f ref="F817:F817" t="array">SUM(($M817=(C_A10a!$C$5:$C$1023))*($N817=(C_A10a!$D$5:G$1023))*(C_A10a!H$5:H$1023))</f>
        <v>175.328061992834</v>
      </c>
      <c r="G817" s="193">
        <f ref="G817:G817" t="array">SUM(($M817=(C_A10a!$C$5:$C$1023))*($N817=(C_A10a!$D$5:H$1023))*(C_A10a!I$5:I$1023))</f>
        <v>183.79044604037</v>
      </c>
      <c r="H817" s="193">
        <f ref="H817:H817" t="array">SUM(($M817=(C_A10a!$C$5:$C$1023))*($N817=(C_A10a!$D$5:I$1023))*(C_A10a!J$5:J$1023))</f>
        <v>174.604526253683</v>
      </c>
      <c r="I817" s="193">
        <f ref="I817:I817" t="array">SUM(($M817=(C_A10a!$C$5:$C$1023))*($N817=(C_A10a!$D$5:J$1023))*(C_A10a!K$5:K$1023))</f>
        <v>169.406430460864</v>
      </c>
      <c r="J817" s="193">
        <f ref="J817:J817" t="array">SUM(($M817=(C_A10a!$C$5:$C$1023))*($N817=(C_A10a!$D$5:K$1023))*(C_A10a!L$5:L$1023))</f>
        <v>169.23585540681302</v>
      </c>
      <c r="K817" s="264">
        <f ref="K817:K817" t="array">SUM(($M817=(C_A10a!$C$5:$C$1023))*($N817=(C_A10a!$D$5:L$1023))*(C_A10a!M$5:M$1023))</f>
        <v>170.066234254825</v>
      </c>
      <c r="M817" s="338" t="s">
        <v>409</v>
      </c>
      <c r="N817" s="340" t="s">
        <v>145</v>
      </c>
      <c r="O817" s="63"/>
    </row>
    <row r="818">
      <c r="A818" s="450"/>
      <c r="B818" s="119" t="s">
        <v>420</v>
      </c>
      <c r="C818" s="192">
        <f ref="C818:C818" t="array">SUM(($M818=(C_A10a!$C$5:$C$1023))*($N818=(C_A10a!$D$5:D$1023))*(C_A10a!E$5:E$1023))</f>
        <v>115.542407844</v>
      </c>
      <c r="D818" s="192">
        <f ref="D818:D818" t="array">SUM(($M818=(C_A10a!$C$5:$C$1023))*($N818=(C_A10a!$D$5:E$1023))*(C_A10a!F$5:F$1023))</f>
        <v>90.840811820677</v>
      </c>
      <c r="E818" s="192">
        <f ref="E818:E818" t="array">SUM(($M818=(C_A10a!$C$5:$C$1023))*($N818=(C_A10a!$D$5:F$1023))*(C_A10a!G$5:G$1023))</f>
        <v>72.565934455659</v>
      </c>
      <c r="F818" s="192">
        <f ref="F818:F818" t="array">SUM(($M818=(C_A10a!$C$5:$C$1023))*($N818=(C_A10a!$D$5:G$1023))*(C_A10a!H$5:H$1023))</f>
        <v>47.316117765594</v>
      </c>
      <c r="G818" s="192">
        <f ref="G818:G818" t="array">SUM(($M818=(C_A10a!$C$5:$C$1023))*($N818=(C_A10a!$D$5:H$1023))*(C_A10a!I$5:I$1023))</f>
        <v>24.560079412878</v>
      </c>
      <c r="H818" s="192">
        <f ref="H818:H818" t="array">SUM(($M818=(C_A10a!$C$5:$C$1023))*($N818=(C_A10a!$D$5:I$1023))*(C_A10a!J$5:J$1023))</f>
        <v>26.015789515331</v>
      </c>
      <c r="I818" s="192">
        <f ref="I818:I818" t="array">SUM(($M818=(C_A10a!$C$5:$C$1023))*($N818=(C_A10a!$D$5:J$1023))*(C_A10a!K$5:K$1023))</f>
        <v>21.867695661503003</v>
      </c>
      <c r="J818" s="192">
        <f ref="J818:J818" t="array">SUM(($M818=(C_A10a!$C$5:$C$1023))*($N818=(C_A10a!$D$5:K$1023))*(C_A10a!L$5:L$1023))</f>
        <v>15.562936126776</v>
      </c>
      <c r="K818" s="192">
        <f ref="K818:K818" t="array">SUM(($M818=(C_A10a!$C$5:$C$1023))*($N818=(C_A10a!$D$5:L$1023))*(C_A10a!M$5:M$1023))</f>
        <v>8.3992080940500013</v>
      </c>
      <c r="M818" s="338" t="s">
        <v>409</v>
      </c>
      <c r="N818" s="340" t="s">
        <v>146</v>
      </c>
      <c r="O818" s="63"/>
    </row>
    <row r="819">
      <c r="A819" s="450"/>
      <c r="B819" s="193" t="s">
        <v>421</v>
      </c>
      <c r="C819" s="193">
        <f ref="C819:C819" t="array">SUM(($M819=(C_A10a!$C$5:$C$1023))*($N819=(C_A10a!$D$5:D$1023))*(C_A10a!E$5:E$1023))</f>
        <v>8.7836091372</v>
      </c>
      <c r="D819" s="193">
        <f ref="D819:D819" t="array">SUM(($M819=(C_A10a!$C$5:$C$1023))*($N819=(C_A10a!$D$5:E$1023))*(C_A10a!F$5:F$1023))</f>
        <v>14.304404592512</v>
      </c>
      <c r="E819" s="193">
        <f ref="E819:E819" t="array">SUM(($M819=(C_A10a!$C$5:$C$1023))*($N819=(C_A10a!$D$5:F$1023))*(C_A10a!G$5:G$1023))</f>
        <v>11.860042009617999</v>
      </c>
      <c r="F819" s="193">
        <f ref="F819:F819" t="array">SUM(($M819=(C_A10a!$C$5:$C$1023))*($N819=(C_A10a!$D$5:G$1023))*(C_A10a!H$5:H$1023))</f>
        <v>10.747928730428999</v>
      </c>
      <c r="G819" s="193">
        <f ref="G819:G819" t="array">SUM(($M819=(C_A10a!$C$5:$C$1023))*($N819=(C_A10a!$D$5:H$1023))*(C_A10a!I$5:I$1023))</f>
        <v>10.268918956133</v>
      </c>
      <c r="H819" s="193">
        <f ref="H819:H819" t="array">SUM(($M819=(C_A10a!$C$5:$C$1023))*($N819=(C_A10a!$D$5:I$1023))*(C_A10a!J$5:J$1023))</f>
        <v>10.111084543388</v>
      </c>
      <c r="I819" s="193">
        <f ref="I819:I819" t="array">SUM(($M819=(C_A10a!$C$5:$C$1023))*($N819=(C_A10a!$D$5:J$1023))*(C_A10a!K$5:K$1023))</f>
        <v>10.673797123824</v>
      </c>
      <c r="J819" s="193">
        <f ref="J819:J819" t="array">SUM(($M819=(C_A10a!$C$5:$C$1023))*($N819=(C_A10a!$D$5:K$1023))*(C_A10a!L$5:L$1023))</f>
        <v>10.597121672436</v>
      </c>
      <c r="K819" s="264">
        <f ref="K819:K819" t="array">SUM(($M819=(C_A10a!$C$5:$C$1023))*($N819=(C_A10a!$D$5:L$1023))*(C_A10a!M$5:M$1023))</f>
        <v>10.986021864890999</v>
      </c>
      <c r="M819" s="338" t="s">
        <v>409</v>
      </c>
      <c r="N819" s="340" t="s">
        <v>148</v>
      </c>
      <c r="O819" s="63"/>
    </row>
    <row r="820">
      <c r="A820" s="450"/>
      <c r="B820" s="119" t="s">
        <v>422</v>
      </c>
      <c r="C820" s="192">
        <f ref="C820:C820" t="array">SUM(($M820=(C_A10a!$C$5:$C$1023))*($N820=(C_A10a!$D$5:D$1023))*(C_A10a!E$5:E$1023))</f>
        <v>0</v>
      </c>
      <c r="D820" s="192">
        <f ref="D820:D820" t="array">SUM(($M820=(C_A10a!$C$5:$C$1023))*($N820=(C_A10a!$D$5:E$1023))*(C_A10a!F$5:F$1023))</f>
        <v>0</v>
      </c>
      <c r="E820" s="192">
        <f ref="E820:E820" t="array">SUM(($M820=(C_A10a!$C$5:$C$1023))*($N820=(C_A10a!$D$5:F$1023))*(C_A10a!G$5:G$1023))</f>
        <v>0</v>
      </c>
      <c r="F820" s="192">
        <f ref="F820:F820" t="array">SUM(($M820=(C_A10a!$C$5:$C$1023))*($N820=(C_A10a!$D$5:G$1023))*(C_A10a!H$5:H$1023))</f>
        <v>0</v>
      </c>
      <c r="G820" s="192">
        <f ref="G820:G820" t="array">SUM(($M820=(C_A10a!$C$5:$C$1023))*($N820=(C_A10a!$D$5:H$1023))*(C_A10a!I$5:I$1023))</f>
        <v>0</v>
      </c>
      <c r="H820" s="192">
        <f ref="H820:H820" t="array">SUM(($M820=(C_A10a!$C$5:$C$1023))*($N820=(C_A10a!$D$5:I$1023))*(C_A10a!J$5:J$1023))</f>
        <v>0</v>
      </c>
      <c r="I820" s="192">
        <f ref="I820:I820" t="array">SUM(($M820=(C_A10a!$C$5:$C$1023))*($N820=(C_A10a!$D$5:J$1023))*(C_A10a!K$5:K$1023))</f>
        <v>0</v>
      </c>
      <c r="J820" s="192">
        <f ref="J820:J820" t="array">SUM(($M820=(C_A10a!$C$5:$C$1023))*($N820=(C_A10a!$D$5:K$1023))*(C_A10a!L$5:L$1023))</f>
        <v>0</v>
      </c>
      <c r="K820" s="192">
        <f ref="K820:K820" t="array">SUM(($M820=(C_A10a!$C$5:$C$1023))*($N820=(C_A10a!$D$5:L$1023))*(C_A10a!M$5:M$1023))</f>
        <v>0</v>
      </c>
      <c r="M820" s="338" t="s">
        <v>409</v>
      </c>
      <c r="N820" s="340" t="s">
        <v>423</v>
      </c>
      <c r="O820" s="63"/>
    </row>
    <row r="821">
      <c r="A821" s="450"/>
      <c r="B821" s="193" t="s">
        <v>424</v>
      </c>
      <c r="C821" s="193">
        <f ref="C821:C821" t="array">SUM(($M821=(C_A10a!$C$5:$C$1023))*($N821=(C_A10a!$D$5:D$1023))*(C_A10a!E$5:E$1023))</f>
        <v>0</v>
      </c>
      <c r="D821" s="193">
        <f ref="D821:D821" t="array">SUM(($M821=(C_A10a!$C$5:$C$1023))*($N821=(C_A10a!$D$5:E$1023))*(C_A10a!F$5:F$1023))</f>
        <v>0</v>
      </c>
      <c r="E821" s="193">
        <f ref="E821:E821" t="array">SUM(($M821=(C_A10a!$C$5:$C$1023))*($N821=(C_A10a!$D$5:F$1023))*(C_A10a!G$5:G$1023))</f>
        <v>0</v>
      </c>
      <c r="F821" s="193">
        <f ref="F821:F821" t="array">SUM(($M821=(C_A10a!$C$5:$C$1023))*($N821=(C_A10a!$D$5:G$1023))*(C_A10a!H$5:H$1023))</f>
        <v>0</v>
      </c>
      <c r="G821" s="193">
        <f ref="G821:G821" t="array">SUM(($M821=(C_A10a!$C$5:$C$1023))*($N821=(C_A10a!$D$5:H$1023))*(C_A10a!I$5:I$1023))</f>
        <v>0</v>
      </c>
      <c r="H821" s="193">
        <f ref="H821:H821" t="array">SUM(($M821=(C_A10a!$C$5:$C$1023))*($N821=(C_A10a!$D$5:I$1023))*(C_A10a!J$5:J$1023))</f>
        <v>0</v>
      </c>
      <c r="I821" s="193">
        <f ref="I821:I821" t="array">SUM(($M821=(C_A10a!$C$5:$C$1023))*($N821=(C_A10a!$D$5:J$1023))*(C_A10a!K$5:K$1023))</f>
        <v>0</v>
      </c>
      <c r="J821" s="193">
        <f ref="J821:J821" t="array">SUM(($M821=(C_A10a!$C$5:$C$1023))*($N821=(C_A10a!$D$5:K$1023))*(C_A10a!L$5:L$1023))</f>
        <v>0</v>
      </c>
      <c r="K821" s="264">
        <f ref="K821:K821" t="array">SUM(($M821=(C_A10a!$C$5:$C$1023))*($N821=(C_A10a!$D$5:L$1023))*(C_A10a!M$5:M$1023))</f>
        <v>0</v>
      </c>
      <c r="M821" s="338" t="s">
        <v>409</v>
      </c>
      <c r="N821" s="340" t="s">
        <v>156</v>
      </c>
      <c r="O821" s="63"/>
    </row>
    <row r="822">
      <c r="A822" s="450"/>
      <c r="B822" s="243" t="s">
        <v>55</v>
      </c>
      <c r="C822" s="242">
        <f ref="C822:J822" t="shared" si="125">SUM(C815:C821)</f>
        <v>377.83713379320005</v>
      </c>
      <c r="D822" s="242">
        <f t="shared" si="125"/>
        <v>303.040921370865</v>
      </c>
      <c r="E822" s="242">
        <f t="shared" si="125"/>
        <v>265.405850380556</v>
      </c>
      <c r="F822" s="242">
        <f t="shared" si="125"/>
        <v>244.281214298934</v>
      </c>
      <c r="G822" s="242">
        <f t="shared" si="125"/>
        <v>227.815569401004</v>
      </c>
      <c r="H822" s="242">
        <f t="shared" si="125"/>
        <v>220.58354718160896</v>
      </c>
      <c r="I822" s="242">
        <f t="shared" si="125"/>
        <v>211.38613524400398</v>
      </c>
      <c r="J822" s="242">
        <f t="shared" si="125"/>
        <v>204.51873002051704</v>
      </c>
      <c r="K822" s="242">
        <f>SUM(K815:K821)</f>
        <v>198.284907234623</v>
      </c>
      <c r="O822" s="63"/>
    </row>
    <row r="823">
      <c r="A823" s="450" t="s">
        <v>411</v>
      </c>
      <c r="B823" s="329" t="s">
        <v>417</v>
      </c>
      <c r="C823" s="192">
        <f ref="C823:C823" t="array">SUM(($M823=(C_A10a!$C$5:$C$1023))*($N823=(C_A10a!$D$5:D$1023))*(C_A10a!E$5:E$1023))</f>
        <v>94.778768736</v>
      </c>
      <c r="D823" s="192">
        <f ref="D823:D823" t="array">SUM(($M823=(C_A10a!$C$5:$C$1023))*($N823=(C_A10a!$D$5:E$1023))*(C_A10a!F$5:F$1023))</f>
        <v>0</v>
      </c>
      <c r="E823" s="192">
        <f ref="E823:E823" t="array">SUM(($M823=(C_A10a!$C$5:$C$1023))*($N823=(C_A10a!$D$5:F$1023))*(C_A10a!G$5:G$1023))</f>
        <v>31.774964070388002</v>
      </c>
      <c r="F823" s="192">
        <f ref="F823:F823" t="array">SUM(($M823=(C_A10a!$C$5:$C$1023))*($N823=(C_A10a!$D$5:G$1023))*(C_A10a!H$5:H$1023))</f>
        <v>44.786370316135994</v>
      </c>
      <c r="G823" s="192">
        <f ref="G823:G823" t="array">SUM(($M823=(C_A10a!$C$5:$C$1023))*($N823=(C_A10a!$D$5:H$1023))*(C_A10a!I$5:I$1023))</f>
        <v>30.615431207950003</v>
      </c>
      <c r="H823" s="192">
        <f ref="H823:H823" t="array">SUM(($M823=(C_A10a!$C$5:$C$1023))*($N823=(C_A10a!$D$5:I$1023))*(C_A10a!J$5:J$1023))</f>
        <v>30.419640935607</v>
      </c>
      <c r="I823" s="192">
        <f ref="I823:I823" t="array">SUM(($M823=(C_A10a!$C$5:$C$1023))*($N823=(C_A10a!$D$5:J$1023))*(C_A10a!K$5:K$1023))</f>
        <v>31.268498741816007</v>
      </c>
      <c r="J823" s="192">
        <f ref="J823:J823" t="array">SUM(($M823=(C_A10a!$C$5:$C$1023))*($N823=(C_A10a!$D$5:K$1023))*(C_A10a!L$5:L$1023))</f>
        <v>37.108285185025004</v>
      </c>
      <c r="K823" s="192">
        <f ref="K823:K823" t="array">SUM(($M823=(C_A10a!$C$5:$C$1023))*($N823=(C_A10a!$D$5:L$1023))*(C_A10a!M$5:M$1023))</f>
        <v>36.776326720145008</v>
      </c>
      <c r="M823" s="338" t="s">
        <v>411</v>
      </c>
      <c r="N823" s="338" t="s">
        <v>143</v>
      </c>
      <c r="O823" s="63"/>
    </row>
    <row r="824">
      <c r="A824" s="450"/>
      <c r="B824" s="193" t="s">
        <v>418</v>
      </c>
      <c r="C824" s="193">
        <f ref="C824:C824" t="array">SUM(($M824=(C_A10a!$C$5:$C$1023))*($N824=(C_A10a!$D$5:D$1023))*(C_A10a!E$5:E$1023))</f>
        <v>190.295126028</v>
      </c>
      <c r="D824" s="193">
        <f ref="D824:D824" t="array">SUM(($M824=(C_A10a!$C$5:$C$1023))*($N824=(C_A10a!$D$5:E$1023))*(C_A10a!F$5:F$1023))</f>
        <v>134.930220413098</v>
      </c>
      <c r="E824" s="193">
        <f ref="E824:E824" t="array">SUM(($M824=(C_A10a!$C$5:$C$1023))*($N824=(C_A10a!$D$5:F$1023))*(C_A10a!G$5:G$1023))</f>
        <v>74.8634044578</v>
      </c>
      <c r="F824" s="193">
        <f ref="F824:F824" t="array">SUM(($M824=(C_A10a!$C$5:$C$1023))*($N824=(C_A10a!$D$5:G$1023))*(C_A10a!H$5:H$1023))</f>
        <v>31.165603468718</v>
      </c>
      <c r="G824" s="193">
        <f ref="G824:G824" t="array">SUM(($M824=(C_A10a!$C$5:$C$1023))*($N824=(C_A10a!$D$5:H$1023))*(C_A10a!I$5:I$1023))</f>
        <v>12.663288873932</v>
      </c>
      <c r="H824" s="193">
        <f ref="H824:H824" t="array">SUM(($M824=(C_A10a!$C$5:$C$1023))*($N824=(C_A10a!$D$5:I$1023))*(C_A10a!J$5:J$1023))</f>
        <v>12.663288873932</v>
      </c>
      <c r="I824" s="193">
        <f ref="I824:I824" t="array">SUM(($M824=(C_A10a!$C$5:$C$1023))*($N824=(C_A10a!$D$5:J$1023))*(C_A10a!K$5:K$1023))</f>
        <v>9.556935724152</v>
      </c>
      <c r="J824" s="193">
        <f ref="J824:J824" t="array">SUM(($M824=(C_A10a!$C$5:$C$1023))*($N824=(C_A10a!$D$5:K$1023))*(C_A10a!L$5:L$1023))</f>
        <v>1.52750874157</v>
      </c>
      <c r="K824" s="264">
        <f ref="K824:K824" t="array">SUM(($M824=(C_A10a!$C$5:$C$1023))*($N824=(C_A10a!$D$5:L$1023))*(C_A10a!M$5:M$1023))</f>
        <v>0</v>
      </c>
      <c r="M824" s="338" t="s">
        <v>411</v>
      </c>
      <c r="N824" s="340" t="s">
        <v>144</v>
      </c>
      <c r="O824" s="63"/>
    </row>
    <row r="825">
      <c r="A825" s="450"/>
      <c r="B825" s="119" t="s">
        <v>419</v>
      </c>
      <c r="C825" s="192">
        <f ref="C825:C825" t="array">SUM(($M825=(C_A10a!$C$5:$C$1023))*($N825=(C_A10a!$D$5:D$1023))*(C_A10a!E$5:E$1023))</f>
        <v>260.37566546189703</v>
      </c>
      <c r="D825" s="192">
        <f ref="D825:D825" t="array">SUM(($M825=(C_A10a!$C$5:$C$1023))*($N825=(C_A10a!$D$5:E$1023))*(C_A10a!F$5:F$1023))</f>
        <v>254.437512158016</v>
      </c>
      <c r="E825" s="192">
        <f ref="E825:E825" t="array">SUM(($M825=(C_A10a!$C$5:$C$1023))*($N825=(C_A10a!$D$5:F$1023))*(C_A10a!G$5:G$1023))</f>
        <v>234.357514911557</v>
      </c>
      <c r="F825" s="192">
        <f ref="F825:F825" t="array">SUM(($M825=(C_A10a!$C$5:$C$1023))*($N825=(C_A10a!$D$5:G$1023))*(C_A10a!H$5:H$1023))</f>
        <v>206.63679969206402</v>
      </c>
      <c r="G825" s="192">
        <f ref="G825:G825" t="array">SUM(($M825=(C_A10a!$C$5:$C$1023))*($N825=(C_A10a!$D$5:H$1023))*(C_A10a!I$5:I$1023))</f>
        <v>187.852328257769</v>
      </c>
      <c r="H825" s="192">
        <f ref="H825:H825" t="array">SUM(($M825=(C_A10a!$C$5:$C$1023))*($N825=(C_A10a!$D$5:I$1023))*(C_A10a!J$5:J$1023))</f>
        <v>173.138796124297</v>
      </c>
      <c r="I825" s="192">
        <f ref="I825:I825" t="array">SUM(($M825=(C_A10a!$C$5:$C$1023))*($N825=(C_A10a!$D$5:J$1023))*(C_A10a!K$5:K$1023))</f>
        <v>151.20799538377898</v>
      </c>
      <c r="J825" s="192">
        <f ref="J825:J825" t="array">SUM(($M825=(C_A10a!$C$5:$C$1023))*($N825=(C_A10a!$D$5:K$1023))*(C_A10a!L$5:L$1023))</f>
        <v>140.255854649225</v>
      </c>
      <c r="K825" s="192">
        <f ref="K825:K825" t="array">SUM(($M825=(C_A10a!$C$5:$C$1023))*($N825=(C_A10a!$D$5:L$1023))*(C_A10a!M$5:M$1023))</f>
        <v>127.368972198368</v>
      </c>
      <c r="M825" s="338" t="s">
        <v>411</v>
      </c>
      <c r="N825" s="340" t="s">
        <v>145</v>
      </c>
      <c r="O825" s="63"/>
    </row>
    <row r="826">
      <c r="A826" s="450"/>
      <c r="B826" s="193" t="s">
        <v>420</v>
      </c>
      <c r="C826" s="193">
        <f ref="C826:C826" t="array">SUM(($M826=(C_A10a!$C$5:$C$1023))*($N826=(C_A10a!$D$5:D$1023))*(C_A10a!E$5:E$1023))</f>
        <v>560.99071364399992</v>
      </c>
      <c r="D826" s="193">
        <f ref="D826:D826" t="array">SUM(($M826=(C_A10a!$C$5:$C$1023))*($N826=(C_A10a!$D$5:E$1023))*(C_A10a!F$5:F$1023))</f>
        <v>644.86417508358886</v>
      </c>
      <c r="E826" s="193">
        <f ref="E826:E826" t="array">SUM(($M826=(C_A10a!$C$5:$C$1023))*($N826=(C_A10a!$D$5:F$1023))*(C_A10a!G$5:G$1023))</f>
        <v>748.84129305505189</v>
      </c>
      <c r="F826" s="193">
        <f ref="F826:F826" t="array">SUM(($M826=(C_A10a!$C$5:$C$1023))*($N826=(C_A10a!$D$5:G$1023))*(C_A10a!H$5:H$1023))</f>
        <v>573.923521111927</v>
      </c>
      <c r="G826" s="193">
        <f ref="G826:G826" t="array">SUM(($M826=(C_A10a!$C$5:$C$1023))*($N826=(C_A10a!$D$5:H$1023))*(C_A10a!I$5:I$1023))</f>
        <v>511.3342349462701</v>
      </c>
      <c r="H826" s="193">
        <f ref="H826:H826" t="array">SUM(($M826=(C_A10a!$C$5:$C$1023))*($N826=(C_A10a!$D$5:I$1023))*(C_A10a!J$5:J$1023))</f>
        <v>444.83342142763604</v>
      </c>
      <c r="I826" s="193">
        <f ref="I826:I826" t="array">SUM(($M826=(C_A10a!$C$5:$C$1023))*($N826=(C_A10a!$D$5:J$1023))*(C_A10a!K$5:K$1023))</f>
        <v>394.43546748506003</v>
      </c>
      <c r="J826" s="193">
        <f ref="J826:J826" t="array">SUM(($M826=(C_A10a!$C$5:$C$1023))*($N826=(C_A10a!$D$5:K$1023))*(C_A10a!L$5:L$1023))</f>
        <v>335.298666952885</v>
      </c>
      <c r="K826" s="264">
        <f ref="K826:K826" t="array">SUM(($M826=(C_A10a!$C$5:$C$1023))*($N826=(C_A10a!$D$5:L$1023))*(C_A10a!M$5:M$1023))</f>
        <v>268.292956658106</v>
      </c>
      <c r="M826" s="338" t="s">
        <v>411</v>
      </c>
      <c r="N826" s="340" t="s">
        <v>146</v>
      </c>
      <c r="O826" s="63"/>
    </row>
    <row r="827">
      <c r="A827" s="450"/>
      <c r="B827" s="119" t="s">
        <v>421</v>
      </c>
      <c r="C827" s="192">
        <f ref="C827:C827" t="array">SUM(($M827=(C_A10a!$C$5:$C$1023))*($N827=(C_A10a!$D$5:D$1023))*(C_A10a!E$5:E$1023))</f>
        <v>6.9368953931999995</v>
      </c>
      <c r="D827" s="192">
        <f ref="D827:D827" t="array">SUM(($M827=(C_A10a!$C$5:$C$1023))*($N827=(C_A10a!$D$5:E$1023))*(C_A10a!F$5:F$1023))</f>
        <v>72.914134290645009</v>
      </c>
      <c r="E827" s="192">
        <f ref="E827:E827" t="array">SUM(($M827=(C_A10a!$C$5:$C$1023))*($N827=(C_A10a!$D$5:F$1023))*(C_A10a!G$5:G$1023))</f>
        <v>58.779738439646</v>
      </c>
      <c r="F827" s="192">
        <f ref="F827:F827" t="array">SUM(($M827=(C_A10a!$C$5:$C$1023))*($N827=(C_A10a!$D$5:G$1023))*(C_A10a!H$5:H$1023))</f>
        <v>47.233598435769</v>
      </c>
      <c r="G827" s="192">
        <f ref="G827:G827" t="array">SUM(($M827=(C_A10a!$C$5:$C$1023))*($N827=(C_A10a!$D$5:H$1023))*(C_A10a!I$5:I$1023))</f>
        <v>64.633499404115014</v>
      </c>
      <c r="H827" s="192">
        <f ref="H827:H827" t="array">SUM(($M827=(C_A10a!$C$5:$C$1023))*($N827=(C_A10a!$D$5:I$1023))*(C_A10a!J$5:J$1023))</f>
        <v>66.933894687023</v>
      </c>
      <c r="I827" s="192">
        <f ref="I827:I827" t="array">SUM(($M827=(C_A10a!$C$5:$C$1023))*($N827=(C_A10a!$D$5:J$1023))*(C_A10a!K$5:K$1023))</f>
        <v>53.434038658070008</v>
      </c>
      <c r="J827" s="192">
        <f ref="J827:J827" t="array">SUM(($M827=(C_A10a!$C$5:$C$1023))*($N827=(C_A10a!$D$5:K$1023))*(C_A10a!L$5:L$1023))</f>
        <v>49.280991177512</v>
      </c>
      <c r="K827" s="192">
        <f ref="K827:K827" t="array">SUM(($M827=(C_A10a!$C$5:$C$1023))*($N827=(C_A10a!$D$5:L$1023))*(C_A10a!M$5:M$1023))</f>
        <v>50.807585305327</v>
      </c>
      <c r="M827" s="338" t="s">
        <v>411</v>
      </c>
      <c r="N827" s="340" t="s">
        <v>148</v>
      </c>
      <c r="O827" s="63"/>
    </row>
    <row r="828">
      <c r="A828" s="450"/>
      <c r="B828" s="193" t="s">
        <v>422</v>
      </c>
      <c r="C828" s="193">
        <f ref="C828:C828" t="array">SUM(($M828=(C_A10a!$C$5:$C$1023))*($N828=(C_A10a!$D$5:D$1023))*(C_A10a!E$5:E$1023))</f>
        <v>0</v>
      </c>
      <c r="D828" s="193">
        <f ref="D828:D828" t="array">SUM(($M828=(C_A10a!$C$5:$C$1023))*($N828=(C_A10a!$D$5:E$1023))*(C_A10a!F$5:F$1023))</f>
        <v>0</v>
      </c>
      <c r="E828" s="193">
        <f ref="E828:E828" t="array">SUM(($M828=(C_A10a!$C$5:$C$1023))*($N828=(C_A10a!$D$5:F$1023))*(C_A10a!G$5:G$1023))</f>
        <v>0</v>
      </c>
      <c r="F828" s="193">
        <f ref="F828:F828" t="array">SUM(($M828=(C_A10a!$C$5:$C$1023))*($N828=(C_A10a!$D$5:G$1023))*(C_A10a!H$5:H$1023))</f>
        <v>0</v>
      </c>
      <c r="G828" s="193">
        <f ref="G828:G828" t="array">SUM(($M828=(C_A10a!$C$5:$C$1023))*($N828=(C_A10a!$D$5:H$1023))*(C_A10a!I$5:I$1023))</f>
        <v>0</v>
      </c>
      <c r="H828" s="193">
        <f ref="H828:H828" t="array">SUM(($M828=(C_A10a!$C$5:$C$1023))*($N828=(C_A10a!$D$5:I$1023))*(C_A10a!J$5:J$1023))</f>
        <v>0</v>
      </c>
      <c r="I828" s="193">
        <f ref="I828:I828" t="array">SUM(($M828=(C_A10a!$C$5:$C$1023))*($N828=(C_A10a!$D$5:J$1023))*(C_A10a!K$5:K$1023))</f>
        <v>0</v>
      </c>
      <c r="J828" s="193">
        <f ref="J828:J828" t="array">SUM(($M828=(C_A10a!$C$5:$C$1023))*($N828=(C_A10a!$D$5:K$1023))*(C_A10a!L$5:L$1023))</f>
        <v>0</v>
      </c>
      <c r="K828" s="264">
        <f ref="K828:K828" t="array">SUM(($M828=(C_A10a!$C$5:$C$1023))*($N828=(C_A10a!$D$5:L$1023))*(C_A10a!M$5:M$1023))</f>
        <v>0</v>
      </c>
      <c r="M828" s="338" t="s">
        <v>411</v>
      </c>
      <c r="N828" s="340" t="s">
        <v>423</v>
      </c>
      <c r="O828" s="63"/>
    </row>
    <row r="829">
      <c r="A829" s="450"/>
      <c r="B829" s="119" t="s">
        <v>424</v>
      </c>
      <c r="C829" s="192">
        <f ref="C829:C829" t="array">SUM(($M829=(C_A10a!$C$5:$C$1023))*($N829=(C_A10a!$D$5:D$1023))*(C_A10a!E$5:E$1023))</f>
        <v>0</v>
      </c>
      <c r="D829" s="192">
        <f ref="D829:D829" t="array">SUM(($M829=(C_A10a!$C$5:$C$1023))*($N829=(C_A10a!$D$5:E$1023))*(C_A10a!F$5:F$1023))</f>
        <v>0</v>
      </c>
      <c r="E829" s="192">
        <f ref="E829:E829" t="array">SUM(($M829=(C_A10a!$C$5:$C$1023))*($N829=(C_A10a!$D$5:F$1023))*(C_A10a!G$5:G$1023))</f>
        <v>0</v>
      </c>
      <c r="F829" s="192">
        <f ref="F829:F829" t="array">SUM(($M829=(C_A10a!$C$5:$C$1023))*($N829=(C_A10a!$D$5:G$1023))*(C_A10a!H$5:H$1023))</f>
        <v>0</v>
      </c>
      <c r="G829" s="192">
        <f ref="G829:G829" t="array">SUM(($M829=(C_A10a!$C$5:$C$1023))*($N829=(C_A10a!$D$5:H$1023))*(C_A10a!I$5:I$1023))</f>
        <v>0</v>
      </c>
      <c r="H829" s="192">
        <f ref="H829:H829" t="array">SUM(($M829=(C_A10a!$C$5:$C$1023))*($N829=(C_A10a!$D$5:I$1023))*(C_A10a!J$5:J$1023))</f>
        <v>0</v>
      </c>
      <c r="I829" s="192">
        <f ref="I829:I829" t="array">SUM(($M829=(C_A10a!$C$5:$C$1023))*($N829=(C_A10a!$D$5:J$1023))*(C_A10a!K$5:K$1023))</f>
        <v>0</v>
      </c>
      <c r="J829" s="192">
        <f ref="J829:J829" t="array">SUM(($M829=(C_A10a!$C$5:$C$1023))*($N829=(C_A10a!$D$5:K$1023))*(C_A10a!L$5:L$1023))</f>
        <v>0</v>
      </c>
      <c r="K829" s="192">
        <f ref="K829:K829" t="array">SUM(($M829=(C_A10a!$C$5:$C$1023))*($N829=(C_A10a!$D$5:L$1023))*(C_A10a!M$5:M$1023))</f>
        <v>0</v>
      </c>
      <c r="M829" s="338" t="s">
        <v>411</v>
      </c>
      <c r="N829" s="340" t="s">
        <v>156</v>
      </c>
      <c r="O829" s="63"/>
    </row>
    <row r="830">
      <c r="A830" s="450"/>
      <c r="B830" s="243" t="s">
        <v>55</v>
      </c>
      <c r="C830" s="242">
        <f ref="C830:J830" t="shared" si="126">SUM(C823:C829)</f>
        <v>1113.3771692630969</v>
      </c>
      <c r="D830" s="242">
        <f t="shared" si="126"/>
        <v>1107.1460419453479</v>
      </c>
      <c r="E830" s="242">
        <f t="shared" si="126"/>
        <v>1148.616914934443</v>
      </c>
      <c r="F830" s="242">
        <f t="shared" si="126"/>
        <v>903.74589302461391</v>
      </c>
      <c r="G830" s="242">
        <f t="shared" si="126"/>
        <v>807.098782690036</v>
      </c>
      <c r="H830" s="242">
        <f t="shared" si="126"/>
        <v>727.989042048495</v>
      </c>
      <c r="I830" s="242">
        <f t="shared" si="126"/>
        <v>639.902935992877</v>
      </c>
      <c r="J830" s="242">
        <f t="shared" si="126"/>
        <v>563.471306706217</v>
      </c>
      <c r="K830" s="242">
        <f>SUM(K823:K829)</f>
        <v>483.245840881946</v>
      </c>
      <c r="O830" s="63"/>
    </row>
    <row r="831">
      <c r="A831" s="450" t="s">
        <v>413</v>
      </c>
      <c r="B831" s="329" t="s">
        <v>417</v>
      </c>
      <c r="C831" s="193">
        <f ref="C831:C831" t="array">SUM(($M831=(C_A10a!$C$5:$C$1023))*($N831=(C_A10a!$D$5:D$1023))*(C_A10a!E$5:E$1023))</f>
        <v>309.878005212</v>
      </c>
      <c r="D831" s="193">
        <f ref="D831:D831" t="array">SUM(($M831=(C_A10a!$C$5:$C$1023))*($N831=(C_A10a!$D$5:E$1023))*(C_A10a!F$5:F$1023))</f>
        <v>0</v>
      </c>
      <c r="E831" s="193">
        <f ref="E831:E831" t="array">SUM(($M831=(C_A10a!$C$5:$C$1023))*($N831=(C_A10a!$D$5:F$1023))*(C_A10a!G$5:G$1023))</f>
        <v>270.780248406068</v>
      </c>
      <c r="F831" s="193">
        <f ref="F831:F831" t="array">SUM(($M831=(C_A10a!$C$5:$C$1023))*($N831=(C_A10a!$D$5:G$1023))*(C_A10a!H$5:H$1023))</f>
        <v>328.447011814326</v>
      </c>
      <c r="G831" s="193">
        <f ref="G831:G831" t="array">SUM(($M831=(C_A10a!$C$5:$C$1023))*($N831=(C_A10a!$D$5:H$1023))*(C_A10a!I$5:I$1023))</f>
        <v>313.556894549537</v>
      </c>
      <c r="H831" s="193">
        <f ref="H831:H831" t="array">SUM(($M831=(C_A10a!$C$5:$C$1023))*($N831=(C_A10a!$D$5:I$1023))*(C_A10a!J$5:J$1023))</f>
        <v>445.0892304424</v>
      </c>
      <c r="I831" s="193">
        <f ref="I831:I831" t="array">SUM(($M831=(C_A10a!$C$5:$C$1023))*($N831=(C_A10a!$D$5:J$1023))*(C_A10a!K$5:K$1023))</f>
        <v>447.968044604537</v>
      </c>
      <c r="J831" s="193">
        <f ref="J831:J831" t="array">SUM(($M831=(C_A10a!$C$5:$C$1023))*($N831=(C_A10a!$D$5:K$1023))*(C_A10a!L$5:L$1023))</f>
        <v>537.130406207229</v>
      </c>
      <c r="K831" s="264">
        <f ref="K831:K831" t="array">SUM(($M831=(C_A10a!$C$5:$C$1023))*($N831=(C_A10a!$D$5:L$1023))*(C_A10a!M$5:M$1023))</f>
        <v>549.551224134052</v>
      </c>
      <c r="M831" s="338" t="s">
        <v>413</v>
      </c>
      <c r="N831" s="338" t="s">
        <v>143</v>
      </c>
      <c r="O831" s="63"/>
    </row>
    <row r="832">
      <c r="A832" s="450"/>
      <c r="B832" s="119" t="s">
        <v>418</v>
      </c>
      <c r="C832" s="192">
        <f ref="C832:C832" t="array">SUM(($M832=(C_A10a!$C$5:$C$1023))*($N832=(C_A10a!$D$5:D$1023))*(C_A10a!E$5:E$1023))</f>
        <v>91.888704432000011</v>
      </c>
      <c r="D832" s="192">
        <f ref="D832:D832" t="array">SUM(($M832=(C_A10a!$C$5:$C$1023))*($N832=(C_A10a!$D$5:E$1023))*(C_A10a!F$5:F$1023))</f>
        <v>92.88639101883399</v>
      </c>
      <c r="E832" s="192">
        <f ref="E832:E832" t="array">SUM(($M832=(C_A10a!$C$5:$C$1023))*($N832=(C_A10a!$D$5:F$1023))*(C_A10a!G$5:G$1023))</f>
        <v>24.803494178241003</v>
      </c>
      <c r="F832" s="192">
        <f ref="F832:F832" t="array">SUM(($M832=(C_A10a!$C$5:$C$1023))*($N832=(C_A10a!$D$5:G$1023))*(C_A10a!H$5:H$1023))</f>
        <v>14.021866625241001</v>
      </c>
      <c r="G832" s="192">
        <f ref="G832:G832" t="array">SUM(($M832=(C_A10a!$C$5:$C$1023))*($N832=(C_A10a!$D$5:H$1023))*(C_A10a!I$5:I$1023))</f>
        <v>0.581119702941</v>
      </c>
      <c r="H832" s="192">
        <f ref="H832:H832" t="array">SUM(($M832=(C_A10a!$C$5:$C$1023))*($N832=(C_A10a!$D$5:I$1023))*(C_A10a!J$5:J$1023))</f>
        <v>0.581119702941</v>
      </c>
      <c r="I832" s="192">
        <f ref="I832:I832" t="array">SUM(($M832=(C_A10a!$C$5:$C$1023))*($N832=(C_A10a!$D$5:J$1023))*(C_A10a!K$5:K$1023))</f>
        <v>0.387413135294</v>
      </c>
      <c r="J832" s="192">
        <f ref="J832:J832" t="array">SUM(($M832=(C_A10a!$C$5:$C$1023))*($N832=(C_A10a!$D$5:K$1023))*(C_A10a!L$5:L$1023))</f>
        <v>0</v>
      </c>
      <c r="K832" s="192">
        <f ref="K832:K832" t="array">SUM(($M832=(C_A10a!$C$5:$C$1023))*($N832=(C_A10a!$D$5:L$1023))*(C_A10a!M$5:M$1023))</f>
        <v>0</v>
      </c>
      <c r="M832" s="338" t="s">
        <v>413</v>
      </c>
      <c r="N832" s="340" t="s">
        <v>144</v>
      </c>
      <c r="O832" s="63"/>
    </row>
    <row r="833">
      <c r="A833" s="450"/>
      <c r="B833" s="193" t="s">
        <v>419</v>
      </c>
      <c r="C833" s="193">
        <f ref="C833:C833" t="array">SUM(($M833=(C_A10a!$C$5:$C$1023))*($N833=(C_A10a!$D$5:D$1023))*(C_A10a!E$5:E$1023))</f>
        <v>1651.7504615760001</v>
      </c>
      <c r="D833" s="193">
        <f ref="D833:D833" t="array">SUM(($M833=(C_A10a!$C$5:$C$1023))*($N833=(C_A10a!$D$5:E$1023))*(C_A10a!F$5:F$1023))</f>
        <v>1727.9856579603297</v>
      </c>
      <c r="E833" s="193">
        <f ref="E833:E833" t="array">SUM(($M833=(C_A10a!$C$5:$C$1023))*($N833=(C_A10a!$D$5:F$1023))*(C_A10a!G$5:G$1023))</f>
        <v>1748.6179186333222</v>
      </c>
      <c r="F833" s="193">
        <f ref="F833:F833" t="array">SUM(($M833=(C_A10a!$C$5:$C$1023))*($N833=(C_A10a!$D$5:G$1023))*(C_A10a!H$5:H$1023))</f>
        <v>1571.4083972228659</v>
      </c>
      <c r="G833" s="193">
        <f ref="G833:G833" t="array">SUM(($M833=(C_A10a!$C$5:$C$1023))*($N833=(C_A10a!$D$5:H$1023))*(C_A10a!I$5:I$1023))</f>
        <v>1565.9025958826728</v>
      </c>
      <c r="H833" s="193">
        <f ref="H833:H833" t="array">SUM(($M833=(C_A10a!$C$5:$C$1023))*($N833=(C_A10a!$D$5:I$1023))*(C_A10a!J$5:J$1023))</f>
        <v>1577.666044459937</v>
      </c>
      <c r="I833" s="193">
        <f ref="I833:I833" t="array">SUM(($M833=(C_A10a!$C$5:$C$1023))*($N833=(C_A10a!$D$5:J$1023))*(C_A10a!K$5:K$1023))</f>
        <v>1593.4732172937911</v>
      </c>
      <c r="J833" s="193">
        <f ref="J833:J833" t="array">SUM(($M833=(C_A10a!$C$5:$C$1023))*($N833=(C_A10a!$D$5:K$1023))*(C_A10a!L$5:L$1023))</f>
        <v>1631.7988007691501</v>
      </c>
      <c r="K833" s="264">
        <f ref="K833:K833" t="array">SUM(($M833=(C_A10a!$C$5:$C$1023))*($N833=(C_A10a!$D$5:L$1023))*(C_A10a!M$5:M$1023))</f>
        <v>1686.9397537155457</v>
      </c>
      <c r="M833" s="338" t="s">
        <v>413</v>
      </c>
      <c r="N833" s="340" t="s">
        <v>145</v>
      </c>
      <c r="O833" s="63"/>
    </row>
    <row r="834">
      <c r="A834" s="450"/>
      <c r="B834" s="119" t="s">
        <v>420</v>
      </c>
      <c r="C834" s="192">
        <f ref="C834:C834" t="array">SUM(($M834=(C_A10a!$C$5:$C$1023))*($N834=(C_A10a!$D$5:D$1023))*(C_A10a!E$5:E$1023))</f>
        <v>1387.028099196</v>
      </c>
      <c r="D834" s="192">
        <f ref="D834:D834" t="array">SUM(($M834=(C_A10a!$C$5:$C$1023))*($N834=(C_A10a!$D$5:E$1023))*(C_A10a!F$5:F$1023))</f>
        <v>1713.7133295334977</v>
      </c>
      <c r="E834" s="192">
        <f ref="E834:E834" t="array">SUM(($M834=(C_A10a!$C$5:$C$1023))*($N834=(C_A10a!$D$5:F$1023))*(C_A10a!G$5:G$1023))</f>
        <v>1579.422635839232</v>
      </c>
      <c r="F834" s="192">
        <f ref="F834:F834" t="array">SUM(($M834=(C_A10a!$C$5:$C$1023))*($N834=(C_A10a!$D$5:G$1023))*(C_A10a!H$5:H$1023))</f>
        <v>1265.1770821750222</v>
      </c>
      <c r="G834" s="192">
        <f ref="G834:G834" t="array">SUM(($M834=(C_A10a!$C$5:$C$1023))*($N834=(C_A10a!$D$5:H$1023))*(C_A10a!I$5:I$1023))</f>
        <v>979.049500528118</v>
      </c>
      <c r="H834" s="192">
        <f ref="H834:H834" t="array">SUM(($M834=(C_A10a!$C$5:$C$1023))*($N834=(C_A10a!$D$5:I$1023))*(C_A10a!J$5:J$1023))</f>
        <v>798.11484305960289</v>
      </c>
      <c r="I834" s="192">
        <f ref="I834:I834" t="array">SUM(($M834=(C_A10a!$C$5:$C$1023))*($N834=(C_A10a!$D$5:J$1023))*(C_A10a!K$5:K$1023))</f>
        <v>630.99318740083</v>
      </c>
      <c r="J834" s="192">
        <f ref="J834:J834" t="array">SUM(($M834=(C_A10a!$C$5:$C$1023))*($N834=(C_A10a!$D$5:K$1023))*(C_A10a!L$5:L$1023))</f>
        <v>346.41874264077</v>
      </c>
      <c r="K834" s="192">
        <f ref="K834:K834" t="array">SUM(($M834=(C_A10a!$C$5:$C$1023))*($N834=(C_A10a!$D$5:L$1023))*(C_A10a!M$5:M$1023))</f>
        <v>225.534275490841</v>
      </c>
      <c r="M834" s="338" t="s">
        <v>413</v>
      </c>
      <c r="N834" s="340" t="s">
        <v>146</v>
      </c>
      <c r="O834" s="63"/>
    </row>
    <row r="835">
      <c r="A835" s="450"/>
      <c r="B835" s="193" t="s">
        <v>421</v>
      </c>
      <c r="C835" s="193">
        <f ref="C835:C835" t="array">SUM(($M835=(C_A10a!$C$5:$C$1023))*($N835=(C_A10a!$D$5:D$1023))*(C_A10a!E$5:E$1023))</f>
        <v>220.0050858816</v>
      </c>
      <c r="D835" s="193">
        <f ref="D835:D835" t="array">SUM(($M835=(C_A10a!$C$5:$C$1023))*($N835=(C_A10a!$D$5:E$1023))*(C_A10a!F$5:F$1023))</f>
        <v>251.393021591913</v>
      </c>
      <c r="E835" s="193">
        <f ref="E835:E835" t="array">SUM(($M835=(C_A10a!$C$5:$C$1023))*($N835=(C_A10a!$D$5:F$1023))*(C_A10a!G$5:G$1023))</f>
        <v>230.160257906676</v>
      </c>
      <c r="F835" s="193">
        <f ref="F835:F835" t="array">SUM(($M835=(C_A10a!$C$5:$C$1023))*($N835=(C_A10a!$D$5:G$1023))*(C_A10a!H$5:H$1023))</f>
        <v>240.62343472186998</v>
      </c>
      <c r="G835" s="193">
        <f ref="G835:G835" t="array">SUM(($M835=(C_A10a!$C$5:$C$1023))*($N835=(C_A10a!$D$5:H$1023))*(C_A10a!I$5:I$1023))</f>
        <v>271.548570011802</v>
      </c>
      <c r="H835" s="193">
        <f ref="H835:H835" t="array">SUM(($M835=(C_A10a!$C$5:$C$1023))*($N835=(C_A10a!$D$5:I$1023))*(C_A10a!J$5:J$1023))</f>
        <v>217.962898574566</v>
      </c>
      <c r="I835" s="193">
        <f ref="I835:I835" t="array">SUM(($M835=(C_A10a!$C$5:$C$1023))*($N835=(C_A10a!$D$5:J$1023))*(C_A10a!K$5:K$1023))</f>
        <v>204.94149614548897</v>
      </c>
      <c r="J835" s="193">
        <f ref="J835:J835" t="array">SUM(($M835=(C_A10a!$C$5:$C$1023))*($N835=(C_A10a!$D$5:K$1023))*(C_A10a!L$5:L$1023))</f>
        <v>298.01345416129</v>
      </c>
      <c r="K835" s="264">
        <f ref="K835:K835" t="array">SUM(($M835=(C_A10a!$C$5:$C$1023))*($N835=(C_A10a!$D$5:L$1023))*(C_A10a!M$5:M$1023))</f>
        <v>316.761149716352</v>
      </c>
      <c r="M835" s="338" t="s">
        <v>413</v>
      </c>
      <c r="N835" s="340" t="s">
        <v>148</v>
      </c>
      <c r="O835" s="63"/>
    </row>
    <row r="836">
      <c r="A836" s="450"/>
      <c r="B836" s="119" t="s">
        <v>422</v>
      </c>
      <c r="C836" s="192">
        <f ref="C836:C836" t="array">SUM(($M836=(C_A10a!$C$5:$C$1023))*($N836=(C_A10a!$D$5:D$1023))*(C_A10a!E$5:E$1023))</f>
        <v>0</v>
      </c>
      <c r="D836" s="192">
        <f ref="D836:D836" t="array">SUM(($M836=(C_A10a!$C$5:$C$1023))*($N836=(C_A10a!$D$5:E$1023))*(C_A10a!F$5:F$1023))</f>
        <v>0</v>
      </c>
      <c r="E836" s="192">
        <f ref="E836:E836" t="array">SUM(($M836=(C_A10a!$C$5:$C$1023))*($N836=(C_A10a!$D$5:F$1023))*(C_A10a!G$5:G$1023))</f>
        <v>0</v>
      </c>
      <c r="F836" s="192">
        <f ref="F836:F836" t="array">SUM(($M836=(C_A10a!$C$5:$C$1023))*($N836=(C_A10a!$D$5:G$1023))*(C_A10a!H$5:H$1023))</f>
        <v>0</v>
      </c>
      <c r="G836" s="192">
        <f ref="G836:G836" t="array">SUM(($M836=(C_A10a!$C$5:$C$1023))*($N836=(C_A10a!$D$5:H$1023))*(C_A10a!I$5:I$1023))</f>
        <v>0</v>
      </c>
      <c r="H836" s="192">
        <f ref="H836:H836" t="array">SUM(($M836=(C_A10a!$C$5:$C$1023))*($N836=(C_A10a!$D$5:I$1023))*(C_A10a!J$5:J$1023))</f>
        <v>0</v>
      </c>
      <c r="I836" s="192">
        <f ref="I836:I836" t="array">SUM(($M836=(C_A10a!$C$5:$C$1023))*($N836=(C_A10a!$D$5:J$1023))*(C_A10a!K$5:K$1023))</f>
        <v>0</v>
      </c>
      <c r="J836" s="192">
        <f ref="J836:J836" t="array">SUM(($M836=(C_A10a!$C$5:$C$1023))*($N836=(C_A10a!$D$5:K$1023))*(C_A10a!L$5:L$1023))</f>
        <v>0</v>
      </c>
      <c r="K836" s="192">
        <f ref="K836:K836" t="array">SUM(($M836=(C_A10a!$C$5:$C$1023))*($N836=(C_A10a!$D$5:L$1023))*(C_A10a!M$5:M$1023))</f>
        <v>0</v>
      </c>
      <c r="M836" s="338" t="s">
        <v>413</v>
      </c>
      <c r="N836" s="340" t="s">
        <v>423</v>
      </c>
      <c r="O836" s="63"/>
    </row>
    <row r="837">
      <c r="A837" s="450"/>
      <c r="B837" s="193" t="s">
        <v>424</v>
      </c>
      <c r="C837" s="193">
        <f ref="C837:C837" t="array">SUM(($M837=(C_A10a!$C$5:$C$1023))*($N837=(C_A10a!$D$5:D$1023))*(C_A10a!E$5:E$1023))</f>
        <v>1.428703632</v>
      </c>
      <c r="D837" s="193">
        <f ref="D837:D837" t="array">SUM(($M837=(C_A10a!$C$5:$C$1023))*($N837=(C_A10a!$D$5:E$1023))*(C_A10a!F$5:F$1023))</f>
        <v>12.125283648422</v>
      </c>
      <c r="E837" s="193">
        <f ref="E837:E837" t="array">SUM(($M837=(C_A10a!$C$5:$C$1023))*($N837=(C_A10a!$D$5:F$1023))*(C_A10a!G$5:G$1023))</f>
        <v>0</v>
      </c>
      <c r="F837" s="193">
        <f ref="F837:F837" t="array">SUM(($M837=(C_A10a!$C$5:$C$1023))*($N837=(C_A10a!$D$5:G$1023))*(C_A10a!H$5:H$1023))</f>
        <v>0</v>
      </c>
      <c r="G837" s="193">
        <f ref="G837:G837" t="array">SUM(($M837=(C_A10a!$C$5:$C$1023))*($N837=(C_A10a!$D$5:H$1023))*(C_A10a!I$5:I$1023))</f>
        <v>13.156531537879</v>
      </c>
      <c r="H837" s="193">
        <f ref="H837:H837" t="array">SUM(($M837=(C_A10a!$C$5:$C$1023))*($N837=(C_A10a!$D$5:I$1023))*(C_A10a!J$5:J$1023))</f>
        <v>13.202991201439</v>
      </c>
      <c r="I837" s="193">
        <f ref="I837:I837" t="array">SUM(($M837=(C_A10a!$C$5:$C$1023))*($N837=(C_A10a!$D$5:J$1023))*(C_A10a!K$5:K$1023))</f>
        <v>13.249450864999</v>
      </c>
      <c r="J837" s="193">
        <f ref="J837:J837" t="array">SUM(($M837=(C_A10a!$C$5:$C$1023))*($N837=(C_A10a!$D$5:K$1023))*(C_A10a!L$5:L$1023))</f>
        <v>9.354464972995</v>
      </c>
      <c r="K837" s="264">
        <f ref="K837:K837" t="array">SUM(($M837=(C_A10a!$C$5:$C$1023))*($N837=(C_A10a!$D$5:L$1023))*(C_A10a!M$5:M$1023))</f>
        <v>0.24043620096</v>
      </c>
      <c r="M837" s="338" t="s">
        <v>413</v>
      </c>
      <c r="N837" s="340" t="s">
        <v>156</v>
      </c>
      <c r="O837" s="63"/>
    </row>
    <row r="838">
      <c r="A838" s="450"/>
      <c r="B838" s="243" t="s">
        <v>55</v>
      </c>
      <c r="C838" s="242">
        <f ref="C838:J838" t="shared" si="127">SUM(C831:C837)</f>
        <v>3661.9790599295998</v>
      </c>
      <c r="D838" s="242">
        <f t="shared" si="127"/>
        <v>3798.1036837529964</v>
      </c>
      <c r="E838" s="242">
        <f t="shared" si="127"/>
        <v>3853.7845549635394</v>
      </c>
      <c r="F838" s="242">
        <f t="shared" si="127"/>
        <v>3419.6777925593256</v>
      </c>
      <c r="G838" s="242">
        <f t="shared" si="127"/>
        <v>3143.79521221295</v>
      </c>
      <c r="H838" s="242">
        <f t="shared" si="127"/>
        <v>3052.6171274408857</v>
      </c>
      <c r="I838" s="242">
        <f t="shared" si="127"/>
        <v>2891.01280944494</v>
      </c>
      <c r="J838" s="242">
        <f t="shared" si="127"/>
        <v>2822.7158687514348</v>
      </c>
      <c r="K838" s="242">
        <f>SUM(K831:K837)</f>
        <v>2779.0268392577509</v>
      </c>
      <c r="O838" s="63"/>
    </row>
    <row r="839">
      <c r="A839" s="450" t="s">
        <v>415</v>
      </c>
      <c r="B839" s="329" t="s">
        <v>417</v>
      </c>
      <c r="C839" s="192">
        <f ref="C839:C839" t="array">SUM(($M839=(C_A10a!$C$5:$C$1023))*($N839=(C_A10a!$D$5:D$1023))*(C_A10a!E$5:E$1023))</f>
        <v>522.689616036001</v>
      </c>
      <c r="D839" s="192">
        <f ref="D839:D839" t="array">SUM(($M839=(C_A10a!$C$5:$C$1023))*($N839=(C_A10a!$D$5:E$1023))*(C_A10a!F$5:F$1023))</f>
        <v>0</v>
      </c>
      <c r="E839" s="192">
        <f ref="E839:E839" t="array">SUM(($M839=(C_A10a!$C$5:$C$1023))*($N839=(C_A10a!$D$5:F$1023))*(C_A10a!G$5:G$1023))</f>
        <v>84.7361225261</v>
      </c>
      <c r="F839" s="192">
        <f ref="F839:F839" t="array">SUM(($M839=(C_A10a!$C$5:$C$1023))*($N839=(C_A10a!$D$5:G$1023))*(C_A10a!H$5:H$1023))</f>
        <v>270.68636775231903</v>
      </c>
      <c r="G839" s="192">
        <f ref="G839:G839" t="array">SUM(($M839=(C_A10a!$C$5:$C$1023))*($N839=(C_A10a!$D$5:H$1023))*(C_A10a!I$5:I$1023))</f>
        <v>124.122386413707</v>
      </c>
      <c r="H839" s="192">
        <f ref="H839:H839" t="array">SUM(($M839=(C_A10a!$C$5:$C$1023))*($N839=(C_A10a!$D$5:I$1023))*(C_A10a!J$5:J$1023))</f>
        <v>281.399659458007</v>
      </c>
      <c r="I839" s="192">
        <f ref="I839:I839" t="array">SUM(($M839=(C_A10a!$C$5:$C$1023))*($N839=(C_A10a!$D$5:J$1023))*(C_A10a!K$5:K$1023))</f>
        <v>218.623378491593</v>
      </c>
      <c r="J839" s="192">
        <f ref="J839:J839" t="array">SUM(($M839=(C_A10a!$C$5:$C$1023))*($N839=(C_A10a!$D$5:K$1023))*(C_A10a!L$5:L$1023))</f>
        <v>382.864038018821</v>
      </c>
      <c r="K839" s="192">
        <f ref="K839:K839" t="array">SUM(($M839=(C_A10a!$C$5:$C$1023))*($N839=(C_A10a!$D$5:L$1023))*(C_A10a!M$5:M$1023))</f>
        <v>465.530056638068</v>
      </c>
      <c r="M839" s="338" t="s">
        <v>415</v>
      </c>
      <c r="N839" s="338" t="s">
        <v>143</v>
      </c>
      <c r="O839" s="63"/>
    </row>
    <row r="840">
      <c r="A840" s="450"/>
      <c r="B840" s="193" t="s">
        <v>418</v>
      </c>
      <c r="C840" s="193">
        <f ref="C840:C840" t="array">SUM(($M840=(C_A10a!$C$5:$C$1023))*($N840=(C_A10a!$D$5:D$1023))*(C_A10a!E$5:E$1023))</f>
        <v>46.893499776</v>
      </c>
      <c r="D840" s="193">
        <f ref="D840:D840" t="array">SUM(($M840=(C_A10a!$C$5:$C$1023))*($N840=(C_A10a!$D$5:E$1023))*(C_A10a!F$5:F$1023))</f>
        <v>45.81435677488</v>
      </c>
      <c r="E840" s="193">
        <f ref="E840:E840" t="array">SUM(($M840=(C_A10a!$C$5:$C$1023))*($N840=(C_A10a!$D$5:F$1023))*(C_A10a!G$5:G$1023))</f>
        <v>5.363799833382</v>
      </c>
      <c r="F840" s="193">
        <f ref="F840:F840" t="array">SUM(($M840=(C_A10a!$C$5:$C$1023))*($N840=(C_A10a!$D$5:G$1023))*(C_A10a!H$5:H$1023))</f>
        <v>13.482239319991</v>
      </c>
      <c r="G840" s="193">
        <f ref="G840:G840" t="array">SUM(($M840=(C_A10a!$C$5:$C$1023))*($N840=(C_A10a!$D$5:H$1023))*(C_A10a!I$5:I$1023))</f>
        <v>8.572829005249</v>
      </c>
      <c r="H840" s="193">
        <f ref="H840:H840" t="array">SUM(($M840=(C_A10a!$C$5:$C$1023))*($N840=(C_A10a!$D$5:I$1023))*(C_A10a!J$5:J$1023))</f>
        <v>7.545841686134</v>
      </c>
      <c r="I840" s="193">
        <f ref="I840:I840" t="array">SUM(($M840=(C_A10a!$C$5:$C$1023))*($N840=(C_A10a!$D$5:J$1023))*(C_A10a!K$5:K$1023))</f>
        <v>4.611545168401</v>
      </c>
      <c r="J840" s="193">
        <f ref="J840:J840" t="array">SUM(($M840=(C_A10a!$C$5:$C$1023))*($N840=(C_A10a!$D$5:K$1023))*(C_A10a!L$5:L$1023))</f>
        <v>1.268721899485</v>
      </c>
      <c r="K840" s="264">
        <f ref="K840:K840" t="array">SUM(($M840=(C_A10a!$C$5:$C$1023))*($N840=(C_A10a!$D$5:L$1023))*(C_A10a!M$5:M$1023))</f>
        <v>0.85781870201</v>
      </c>
      <c r="M840" s="338" t="s">
        <v>415</v>
      </c>
      <c r="N840" s="340" t="s">
        <v>144</v>
      </c>
      <c r="O840" s="63"/>
    </row>
    <row r="841">
      <c r="A841" s="450"/>
      <c r="B841" s="119" t="s">
        <v>419</v>
      </c>
      <c r="C841" s="192">
        <f ref="C841:C841" t="array">SUM(($M841=(C_A10a!$C$5:$C$1023))*($N841=(C_A10a!$D$5:D$1023))*(C_A10a!E$5:E$1023))</f>
        <v>474.81745176000004</v>
      </c>
      <c r="D841" s="192">
        <f ref="D841:D841" t="array">SUM(($M841=(C_A10a!$C$5:$C$1023))*($N841=(C_A10a!$D$5:E$1023))*(C_A10a!F$5:F$1023))</f>
        <v>611.24445380948612</v>
      </c>
      <c r="E841" s="192">
        <f ref="E841:E841" t="array">SUM(($M841=(C_A10a!$C$5:$C$1023))*($N841=(C_A10a!$D$5:F$1023))*(C_A10a!G$5:G$1023))</f>
        <v>565.271418560851</v>
      </c>
      <c r="F841" s="192">
        <f ref="F841:F841" t="array">SUM(($M841=(C_A10a!$C$5:$C$1023))*($N841=(C_A10a!$D$5:G$1023))*(C_A10a!H$5:H$1023))</f>
        <v>507.633356114665</v>
      </c>
      <c r="G841" s="192">
        <f ref="G841:G841" t="array">SUM(($M841=(C_A10a!$C$5:$C$1023))*($N841=(C_A10a!$D$5:H$1023))*(C_A10a!I$5:I$1023))</f>
        <v>476.59188988306005</v>
      </c>
      <c r="H841" s="192">
        <f ref="H841:H841" t="array">SUM(($M841=(C_A10a!$C$5:$C$1023))*($N841=(C_A10a!$D$5:I$1023))*(C_A10a!J$5:J$1023))</f>
        <v>430.480195748855</v>
      </c>
      <c r="I841" s="192">
        <f ref="I841:I841" t="array">SUM(($M841=(C_A10a!$C$5:$C$1023))*($N841=(C_A10a!$D$5:J$1023))*(C_A10a!K$5:K$1023))</f>
        <v>414.93110974015696</v>
      </c>
      <c r="J841" s="192">
        <f ref="J841:J841" t="array">SUM(($M841=(C_A10a!$C$5:$C$1023))*($N841=(C_A10a!$D$5:K$1023))*(C_A10a!L$5:L$1023))</f>
        <v>326.273529421927</v>
      </c>
      <c r="K841" s="192">
        <f ref="K841:K841" t="array">SUM(($M841=(C_A10a!$C$5:$C$1023))*($N841=(C_A10a!$D$5:L$1023))*(C_A10a!M$5:M$1023))</f>
        <v>246.47405776421203</v>
      </c>
      <c r="M841" s="338" t="s">
        <v>415</v>
      </c>
      <c r="N841" s="340" t="s">
        <v>145</v>
      </c>
      <c r="O841" s="63"/>
    </row>
    <row r="842">
      <c r="A842" s="450"/>
      <c r="B842" s="193" t="s">
        <v>420</v>
      </c>
      <c r="C842" s="193">
        <f ref="C842:C842" t="array">SUM(($M842=(C_A10a!$C$5:$C$1023))*($N842=(C_A10a!$D$5:D$1023))*(C_A10a!E$5:E$1023))</f>
        <v>352.06235982</v>
      </c>
      <c r="D842" s="193">
        <f ref="D842:D842" t="array">SUM(($M842=(C_A10a!$C$5:$C$1023))*($N842=(C_A10a!$D$5:E$1023))*(C_A10a!F$5:F$1023))</f>
        <v>321.38839055253095</v>
      </c>
      <c r="E842" s="193">
        <f ref="E842:E842" t="array">SUM(($M842=(C_A10a!$C$5:$C$1023))*($N842=(C_A10a!$D$5:F$1023))*(C_A10a!G$5:G$1023))</f>
        <v>301.888165251063</v>
      </c>
      <c r="F842" s="193">
        <f ref="F842:F842" t="array">SUM(($M842=(C_A10a!$C$5:$C$1023))*($N842=(C_A10a!$D$5:G$1023))*(C_A10a!H$5:H$1023))</f>
        <v>196.510514964009</v>
      </c>
      <c r="G842" s="193">
        <f ref="G842:G842" t="array">SUM(($M842=(C_A10a!$C$5:$C$1023))*($N842=(C_A10a!$D$5:H$1023))*(C_A10a!I$5:I$1023))</f>
        <v>241.263272315611</v>
      </c>
      <c r="H842" s="193">
        <f ref="H842:H842" t="array">SUM(($M842=(C_A10a!$C$5:$C$1023))*($N842=(C_A10a!$D$5:I$1023))*(C_A10a!J$5:J$1023))</f>
        <v>129.730811011926</v>
      </c>
      <c r="I842" s="193">
        <f ref="I842:I842" t="array">SUM(($M842=(C_A10a!$C$5:$C$1023))*($N842=(C_A10a!$D$5:J$1023))*(C_A10a!K$5:K$1023))</f>
        <v>160.81471633519502</v>
      </c>
      <c r="J842" s="193">
        <f ref="J842:J842" t="array">SUM(($M842=(C_A10a!$C$5:$C$1023))*($N842=(C_A10a!$D$5:K$1023))*(C_A10a!L$5:L$1023))</f>
        <v>80.977748604491</v>
      </c>
      <c r="K842" s="264">
        <f ref="K842:K842" t="array">SUM(($M842=(C_A10a!$C$5:$C$1023))*($N842=(C_A10a!$D$5:L$1023))*(C_A10a!M$5:M$1023))</f>
        <v>71.16986010354</v>
      </c>
      <c r="M842" s="338" t="s">
        <v>415</v>
      </c>
      <c r="N842" s="340" t="s">
        <v>146</v>
      </c>
      <c r="O842" s="63"/>
    </row>
    <row r="843">
      <c r="A843" s="450"/>
      <c r="B843" s="119" t="s">
        <v>421</v>
      </c>
      <c r="C843" s="192">
        <f ref="C843:C843" t="array">SUM(($M843=(C_A10a!$C$5:$C$1023))*($N843=(C_A10a!$D$5:D$1023))*(C_A10a!E$5:E$1023))</f>
        <v>87.61359644640001</v>
      </c>
      <c r="D843" s="192">
        <f ref="D843:D843" t="array">SUM(($M843=(C_A10a!$C$5:$C$1023))*($N843=(C_A10a!$D$5:E$1023))*(C_A10a!F$5:F$1023))</f>
        <v>226.46718008845397</v>
      </c>
      <c r="E843" s="192">
        <f ref="E843:E843" t="array">SUM(($M843=(C_A10a!$C$5:$C$1023))*($N843=(C_A10a!$D$5:F$1023))*(C_A10a!G$5:G$1023))</f>
        <v>210.99460289329798</v>
      </c>
      <c r="F843" s="192">
        <f ref="F843:F843" t="array">SUM(($M843=(C_A10a!$C$5:$C$1023))*($N843=(C_A10a!$D$5:G$1023))*(C_A10a!H$5:H$1023))</f>
        <v>161.399555742312</v>
      </c>
      <c r="G843" s="192">
        <f ref="G843:G843" t="array">SUM(($M843=(C_A10a!$C$5:$C$1023))*($N843=(C_A10a!$D$5:H$1023))*(C_A10a!I$5:I$1023))</f>
        <v>188.34152009870598</v>
      </c>
      <c r="H843" s="192">
        <f ref="H843:H843" t="array">SUM(($M843=(C_A10a!$C$5:$C$1023))*($N843=(C_A10a!$D$5:I$1023))*(C_A10a!J$5:J$1023))</f>
        <v>165.990298980813</v>
      </c>
      <c r="I843" s="192">
        <f ref="I843:I843" t="array">SUM(($M843=(C_A10a!$C$5:$C$1023))*($N843=(C_A10a!$D$5:J$1023))*(C_A10a!K$5:K$1023))</f>
        <v>135.034362613344</v>
      </c>
      <c r="J843" s="192">
        <f ref="J843:J843" t="array">SUM(($M843=(C_A10a!$C$5:$C$1023))*($N843=(C_A10a!$D$5:K$1023))*(C_A10a!L$5:L$1023))</f>
        <v>134.69989273039</v>
      </c>
      <c r="K843" s="192">
        <f ref="K843:K843" t="array">SUM(($M843=(C_A10a!$C$5:$C$1023))*($N843=(C_A10a!$D$5:L$1023))*(C_A10a!M$5:M$1023))</f>
        <v>114.271201310504</v>
      </c>
      <c r="M843" s="338" t="s">
        <v>415</v>
      </c>
      <c r="N843" s="340" t="s">
        <v>148</v>
      </c>
      <c r="O843" s="63"/>
    </row>
    <row r="844">
      <c r="A844" s="450"/>
      <c r="B844" s="193" t="s">
        <v>422</v>
      </c>
      <c r="C844" s="193">
        <f ref="C844:C844" t="array">SUM(($M844=(C_A10a!$C$5:$C$1023))*($N844=(C_A10a!$D$5:D$1023))*(C_A10a!E$5:E$1023))</f>
        <v>0</v>
      </c>
      <c r="D844" s="193">
        <f ref="D844:D844" t="array">SUM(($M844=(C_A10a!$C$5:$C$1023))*($N844=(C_A10a!$D$5:E$1023))*(C_A10a!F$5:F$1023))</f>
        <v>0</v>
      </c>
      <c r="E844" s="193">
        <f ref="E844:E844" t="array">SUM(($M844=(C_A10a!$C$5:$C$1023))*($N844=(C_A10a!$D$5:F$1023))*(C_A10a!G$5:G$1023))</f>
        <v>0</v>
      </c>
      <c r="F844" s="193">
        <f ref="F844:F844" t="array">SUM(($M844=(C_A10a!$C$5:$C$1023))*($N844=(C_A10a!$D$5:G$1023))*(C_A10a!H$5:H$1023))</f>
        <v>0</v>
      </c>
      <c r="G844" s="193">
        <f ref="G844:G844" t="array">SUM(($M844=(C_A10a!$C$5:$C$1023))*($N844=(C_A10a!$D$5:H$1023))*(C_A10a!I$5:I$1023))</f>
        <v>0</v>
      </c>
      <c r="H844" s="193">
        <f ref="H844:H844" t="array">SUM(($M844=(C_A10a!$C$5:$C$1023))*($N844=(C_A10a!$D$5:I$1023))*(C_A10a!J$5:J$1023))</f>
        <v>0</v>
      </c>
      <c r="I844" s="193">
        <f ref="I844:I844" t="array">SUM(($M844=(C_A10a!$C$5:$C$1023))*($N844=(C_A10a!$D$5:J$1023))*(C_A10a!K$5:K$1023))</f>
        <v>0</v>
      </c>
      <c r="J844" s="193">
        <f ref="J844:J844" t="array">SUM(($M844=(C_A10a!$C$5:$C$1023))*($N844=(C_A10a!$D$5:K$1023))*(C_A10a!L$5:L$1023))</f>
        <v>0</v>
      </c>
      <c r="K844" s="264">
        <f ref="K844:K844" t="array">SUM(($M844=(C_A10a!$C$5:$C$1023))*($N844=(C_A10a!$D$5:L$1023))*(C_A10a!M$5:M$1023))</f>
        <v>0</v>
      </c>
      <c r="M844" s="338" t="s">
        <v>415</v>
      </c>
      <c r="N844" s="340" t="s">
        <v>423</v>
      </c>
      <c r="O844" s="63"/>
    </row>
    <row r="845">
      <c r="A845" s="450"/>
      <c r="B845" s="119" t="s">
        <v>424</v>
      </c>
      <c r="C845" s="192">
        <f ref="C845:C845" t="array">SUM(($M845=(C_A10a!$C$5:$C$1023))*($N845=(C_A10a!$D$5:D$1023))*(C_A10a!E$5:E$1023))</f>
        <v>0</v>
      </c>
      <c r="D845" s="192">
        <f ref="D845:D845" t="array">SUM(($M845=(C_A10a!$C$5:$C$1023))*($N845=(C_A10a!$D$5:E$1023))*(C_A10a!F$5:F$1023))</f>
        <v>0</v>
      </c>
      <c r="E845" s="192">
        <f ref="E845:E845" t="array">SUM(($M845=(C_A10a!$C$5:$C$1023))*($N845=(C_A10a!$D$5:F$1023))*(C_A10a!G$5:G$1023))</f>
        <v>0</v>
      </c>
      <c r="F845" s="192">
        <f ref="F845:F845" t="array">SUM(($M845=(C_A10a!$C$5:$C$1023))*($N845=(C_A10a!$D$5:G$1023))*(C_A10a!H$5:H$1023))</f>
        <v>0</v>
      </c>
      <c r="G845" s="192">
        <f ref="G845:G845" t="array">SUM(($M845=(C_A10a!$C$5:$C$1023))*($N845=(C_A10a!$D$5:H$1023))*(C_A10a!I$5:I$1023))</f>
        <v>0</v>
      </c>
      <c r="H845" s="192">
        <f ref="H845:H845" t="array">SUM(($M845=(C_A10a!$C$5:$C$1023))*($N845=(C_A10a!$D$5:I$1023))*(C_A10a!J$5:J$1023))</f>
        <v>0</v>
      </c>
      <c r="I845" s="192">
        <f ref="I845:I845" t="array">SUM(($M845=(C_A10a!$C$5:$C$1023))*($N845=(C_A10a!$D$5:J$1023))*(C_A10a!K$5:K$1023))</f>
        <v>0</v>
      </c>
      <c r="J845" s="192">
        <f ref="J845:J845" t="array">SUM(($M845=(C_A10a!$C$5:$C$1023))*($N845=(C_A10a!$D$5:K$1023))*(C_A10a!L$5:L$1023))</f>
        <v>0</v>
      </c>
      <c r="K845" s="192">
        <f ref="K845:K845" t="array">SUM(($M845=(C_A10a!$C$5:$C$1023))*($N845=(C_A10a!$D$5:L$1023))*(C_A10a!M$5:M$1023))</f>
        <v>0</v>
      </c>
      <c r="M845" s="338" t="s">
        <v>415</v>
      </c>
      <c r="N845" s="340" t="s">
        <v>156</v>
      </c>
      <c r="O845" s="63"/>
    </row>
    <row r="846">
      <c r="A846" s="450"/>
      <c r="B846" s="244" t="s">
        <v>55</v>
      </c>
      <c r="C846" s="245">
        <f ref="C846:J846" t="shared" si="128">SUM(C839:C845)</f>
        <v>1484.0765238384008</v>
      </c>
      <c r="D846" s="245">
        <f t="shared" si="128"/>
        <v>1204.914381225351</v>
      </c>
      <c r="E846" s="245">
        <f t="shared" si="128"/>
        <v>1168.2541090646939</v>
      </c>
      <c r="F846" s="245">
        <f t="shared" si="128"/>
        <v>1149.7120338932959</v>
      </c>
      <c r="G846" s="245">
        <f t="shared" si="128"/>
        <v>1038.891897716333</v>
      </c>
      <c r="H846" s="245">
        <f t="shared" si="128"/>
        <v>1015.146806885735</v>
      </c>
      <c r="I846" s="245">
        <f t="shared" si="128"/>
        <v>934.01511234869</v>
      </c>
      <c r="J846" s="245">
        <f t="shared" si="128"/>
        <v>926.08393067511406</v>
      </c>
      <c r="K846" s="245">
        <f>SUM(K839:K845)</f>
        <v>898.30299451833412</v>
      </c>
      <c r="O846" s="63"/>
    </row>
    <row r="847">
      <c r="A847" s="450" t="s">
        <v>416</v>
      </c>
      <c r="B847" s="329" t="s">
        <v>417</v>
      </c>
      <c r="C847" s="192">
        <f ref="C847:C847" t="array">SUM(($M847=(C_A10a!$C$5:$C$1023))*($N847=(C_A10a!$D$5:D$1023))*(C_A10a!E$5:E$1023))</f>
        <v>6.323240304</v>
      </c>
      <c r="D847" s="192">
        <f ref="D847:D847" t="array">SUM(($M847=(C_A10a!$C$5:$C$1023))*($N847=(C_A10a!$D$5:E$1023))*(C_A10a!F$5:F$1023))</f>
        <v>6.541970901148</v>
      </c>
      <c r="E847" s="192">
        <f ref="E847:E847" t="array">SUM(($M847=(C_A10a!$C$5:$C$1023))*($N847=(C_A10a!$D$5:F$1023))*(C_A10a!G$5:G$1023))</f>
        <v>6.965850101903</v>
      </c>
      <c r="F847" s="192">
        <f ref="F847:F847" t="array">SUM(($M847=(C_A10a!$C$5:$C$1023))*($N847=(C_A10a!$D$5:G$1023))*(C_A10a!H$5:H$1023))</f>
        <v>7.354781582407</v>
      </c>
      <c r="G847" s="192">
        <f ref="G847:G847" t="array">SUM(($M847=(C_A10a!$C$5:$C$1023))*($N847=(C_A10a!$D$5:H$1023))*(C_A10a!I$5:I$1023))</f>
        <v>7.755012874542</v>
      </c>
      <c r="H847" s="192">
        <f ref="H847:H847" t="array">SUM(($M847=(C_A10a!$C$5:$C$1023))*($N847=(C_A10a!$D$5:I$1023))*(C_A10a!J$5:J$1023))</f>
        <v>8.199537738717</v>
      </c>
      <c r="I847" s="192">
        <f ref="I847:I847" t="array">SUM(($M847=(C_A10a!$C$5:$C$1023))*($N847=(C_A10a!$D$5:J$1023))*(C_A10a!K$5:K$1023))</f>
        <v>8.675695092018</v>
      </c>
      <c r="J847" s="192">
        <f ref="J847:J847" t="array">SUM(($M847=(C_A10a!$C$5:$C$1023))*($N847=(C_A10a!$D$5:K$1023))*(C_A10a!L$5:L$1023))</f>
        <v>9.121971818417</v>
      </c>
      <c r="K847" s="192">
        <f ref="K847:K847" t="array">SUM(($M847=(C_A10a!$C$5:$C$1023))*($N847=(C_A10a!$D$5:L$1023))*(C_A10a!M$5:M$1023))</f>
        <v>9.601914016244999</v>
      </c>
      <c r="M847" s="338" t="s">
        <v>416</v>
      </c>
      <c r="N847" s="338" t="s">
        <v>143</v>
      </c>
      <c r="O847" s="63"/>
    </row>
    <row r="848">
      <c r="A848" s="450"/>
      <c r="B848" s="255" t="s">
        <v>418</v>
      </c>
      <c r="C848" s="255">
        <f ref="C848:C848" t="array">SUM(($M848=(C_A10a!$C$5:$C$1023))*($N848=(C_A10a!$D$5:D$1023))*(C_A10a!E$5:E$1023))</f>
        <v>4.17800772</v>
      </c>
      <c r="D848" s="255">
        <f ref="D848:D848" t="array">SUM(($M848=(C_A10a!$C$5:$C$1023))*($N848=(C_A10a!$D$5:E$1023))*(C_A10a!F$5:F$1023))</f>
        <v>4.406750655855</v>
      </c>
      <c r="E848" s="255">
        <f ref="E848:E848" t="array">SUM(($M848=(C_A10a!$C$5:$C$1023))*($N848=(C_A10a!$D$5:F$1023))*(C_A10a!G$5:G$1023))</f>
        <v>4.7175223208930008</v>
      </c>
      <c r="F848" s="255">
        <f ref="F848:F848" t="array">SUM(($M848=(C_A10a!$C$5:$C$1023))*($N848=(C_A10a!$D$5:G$1023))*(C_A10a!H$5:H$1023))</f>
        <v>5.0559203174509992</v>
      </c>
      <c r="G848" s="255">
        <f ref="G848:G848" t="array">SUM(($M848=(C_A10a!$C$5:$C$1023))*($N848=(C_A10a!$D$5:H$1023))*(C_A10a!I$5:I$1023))</f>
        <v>5.414046191481</v>
      </c>
      <c r="H848" s="255">
        <f ref="H848:H848" t="array">SUM(($M848=(C_A10a!$C$5:$C$1023))*($N848=(C_A10a!$D$5:I$1023))*(C_A10a!J$5:J$1023))</f>
        <v>5.72351359508</v>
      </c>
      <c r="I848" s="255">
        <f ref="I848:I848" t="array">SUM(($M848=(C_A10a!$C$5:$C$1023))*($N848=(C_A10a!$D$5:J$1023))*(C_A10a!K$5:K$1023))</f>
        <v>6.048802987901</v>
      </c>
      <c r="J848" s="255">
        <f ref="J848:J848" t="array">SUM(($M848=(C_A10a!$C$5:$C$1023))*($N848=(C_A10a!$D$5:K$1023))*(C_A10a!L$5:L$1023))</f>
        <v>6.3632731221759995</v>
      </c>
      <c r="K848" s="264">
        <f ref="K848:K848" t="array">SUM(($M848=(C_A10a!$C$5:$C$1023))*($N848=(C_A10a!$D$5:L$1023))*(C_A10a!M$5:M$1023))</f>
        <v>6.692791986488</v>
      </c>
      <c r="M848" s="338" t="s">
        <v>416</v>
      </c>
      <c r="N848" s="340" t="s">
        <v>144</v>
      </c>
      <c r="O848" s="63"/>
    </row>
    <row r="849">
      <c r="A849" s="450"/>
      <c r="B849" s="119" t="s">
        <v>419</v>
      </c>
      <c r="C849" s="192">
        <f ref="C849:C849" t="array">SUM(($M849=(C_A10a!$C$5:$C$1023))*($N849=(C_A10a!$D$5:D$1023))*(C_A10a!E$5:E$1023))</f>
        <v>26.410523140278997</v>
      </c>
      <c r="D849" s="192">
        <f ref="D849:D849" t="array">SUM(($M849=(C_A10a!$C$5:$C$1023))*($N849=(C_A10a!$D$5:E$1023))*(C_A10a!F$5:F$1023))</f>
        <v>28.211722926982002</v>
      </c>
      <c r="E849" s="192">
        <f ref="E849:E849" t="array">SUM(($M849=(C_A10a!$C$5:$C$1023))*($N849=(C_A10a!$D$5:F$1023))*(C_A10a!G$5:G$1023))</f>
        <v>29.859797613797</v>
      </c>
      <c r="F849" s="192">
        <f ref="F849:F849" t="array">SUM(($M849=(C_A10a!$C$5:$C$1023))*($N849=(C_A10a!$D$5:G$1023))*(C_A10a!H$5:H$1023))</f>
        <v>31.948512469060997</v>
      </c>
      <c r="G849" s="192">
        <f ref="G849:G849" t="array">SUM(($M849=(C_A10a!$C$5:$C$1023))*($N849=(C_A10a!$D$5:H$1023))*(C_A10a!I$5:I$1023))</f>
        <v>34.150241816328</v>
      </c>
      <c r="H849" s="192">
        <f ref="H849:H849" t="array">SUM(($M849=(C_A10a!$C$5:$C$1023))*($N849=(C_A10a!$D$5:I$1023))*(C_A10a!J$5:J$1023))</f>
        <v>36.082547522408</v>
      </c>
      <c r="I849" s="192">
        <f ref="I849:I849" t="array">SUM(($M849=(C_A10a!$C$5:$C$1023))*($N849=(C_A10a!$D$5:J$1023))*(C_A10a!K$5:K$1023))</f>
        <v>38.111509242383995</v>
      </c>
      <c r="J849" s="192">
        <f ref="J849:J849" t="array">SUM(($M849=(C_A10a!$C$5:$C$1023))*($N849=(C_A10a!$D$5:K$1023))*(C_A10a!L$5:L$1023))</f>
        <v>39.959691033328</v>
      </c>
      <c r="K849" s="192">
        <f ref="K849:K849" t="array">SUM(($M849=(C_A10a!$C$5:$C$1023))*($N849=(C_A10a!$D$5:L$1023))*(C_A10a!M$5:M$1023))</f>
        <v>41.889929609058996</v>
      </c>
      <c r="M849" s="338" t="s">
        <v>416</v>
      </c>
      <c r="N849" s="340" t="s">
        <v>145</v>
      </c>
      <c r="O849" s="63"/>
    </row>
    <row r="850">
      <c r="A850" s="450"/>
      <c r="B850" s="255" t="s">
        <v>420</v>
      </c>
      <c r="C850" s="255">
        <f ref="C850:C850" t="array">SUM(($M850=(C_A10a!$C$5:$C$1023))*($N850=(C_A10a!$D$5:D$1023))*(C_A10a!E$5:E$1023))</f>
        <v>165.597737112</v>
      </c>
      <c r="D850" s="255">
        <f ref="D850:D850" t="array">SUM(($M850=(C_A10a!$C$5:$C$1023))*($N850=(C_A10a!$D$5:E$1023))*(C_A10a!F$5:F$1023))</f>
        <v>176.145204574799</v>
      </c>
      <c r="E850" s="255">
        <f ref="E850:E850" t="array">SUM(($M850=(C_A10a!$C$5:$C$1023))*($N850=(C_A10a!$D$5:F$1023))*(C_A10a!G$5:G$1023))</f>
        <v>188.806368804971</v>
      </c>
      <c r="F850" s="255">
        <f ref="F850:F850" t="array">SUM(($M850=(C_A10a!$C$5:$C$1023))*($N850=(C_A10a!$D$5:G$1023))*(C_A10a!H$5:H$1023))</f>
        <v>202.060690460327</v>
      </c>
      <c r="G850" s="255">
        <f ref="G850:G850" t="array">SUM(($M850=(C_A10a!$C$5:$C$1023))*($N850=(C_A10a!$D$5:H$1023))*(C_A10a!I$5:I$1023))</f>
        <v>216.042189976033</v>
      </c>
      <c r="H850" s="255">
        <f ref="H850:H850" t="array">SUM(($M850=(C_A10a!$C$5:$C$1023))*($N850=(C_A10a!$D$5:I$1023))*(C_A10a!J$5:J$1023))</f>
        <v>229.40540935308198</v>
      </c>
      <c r="I850" s="255">
        <f ref="I850:I850" t="array">SUM(($M850=(C_A10a!$C$5:$C$1023))*($N850=(C_A10a!$D$5:J$1023))*(C_A10a!K$5:K$1023))</f>
        <v>243.52214454437802</v>
      </c>
      <c r="J850" s="255">
        <f ref="J850:J850" t="array">SUM(($M850=(C_A10a!$C$5:$C$1023))*($N850=(C_A10a!$D$5:K$1023))*(C_A10a!L$5:L$1023))</f>
        <v>257.927332298389</v>
      </c>
      <c r="K850" s="264">
        <f ref="K850:K850" t="array">SUM(($M850=(C_A10a!$C$5:$C$1023))*($N850=(C_A10a!$D$5:L$1023))*(C_A10a!M$5:M$1023))</f>
        <v>273.132186178087</v>
      </c>
      <c r="M850" s="338" t="s">
        <v>416</v>
      </c>
      <c r="N850" s="340" t="s">
        <v>146</v>
      </c>
      <c r="O850" s="63"/>
    </row>
    <row r="851">
      <c r="A851" s="450"/>
      <c r="B851" s="119" t="s">
        <v>421</v>
      </c>
      <c r="C851" s="192">
        <f ref="C851:C851" t="array">SUM(($M851=(C_A10a!$C$5:$C$1023))*($N851=(C_A10a!$D$5:D$1023))*(C_A10a!E$5:E$1023))</f>
        <v>0</v>
      </c>
      <c r="D851" s="192">
        <f ref="D851:D851" t="array">SUM(($M851=(C_A10a!$C$5:$C$1023))*($N851=(C_A10a!$D$5:E$1023))*(C_A10a!F$5:F$1023))</f>
        <v>0</v>
      </c>
      <c r="E851" s="192">
        <f ref="E851:E851" t="array">SUM(($M851=(C_A10a!$C$5:$C$1023))*($N851=(C_A10a!$D$5:F$1023))*(C_A10a!G$5:G$1023))</f>
        <v>0</v>
      </c>
      <c r="F851" s="192">
        <f ref="F851:F851" t="array">SUM(($M851=(C_A10a!$C$5:$C$1023))*($N851=(C_A10a!$D$5:G$1023))*(C_A10a!H$5:H$1023))</f>
        <v>0</v>
      </c>
      <c r="G851" s="192">
        <f ref="G851:G851" t="array">SUM(($M851=(C_A10a!$C$5:$C$1023))*($N851=(C_A10a!$D$5:H$1023))*(C_A10a!I$5:I$1023))</f>
        <v>0</v>
      </c>
      <c r="H851" s="192">
        <f ref="H851:H851" t="array">SUM(($M851=(C_A10a!$C$5:$C$1023))*($N851=(C_A10a!$D$5:I$1023))*(C_A10a!J$5:J$1023))</f>
        <v>0</v>
      </c>
      <c r="I851" s="192">
        <f ref="I851:I851" t="array">SUM(($M851=(C_A10a!$C$5:$C$1023))*($N851=(C_A10a!$D$5:J$1023))*(C_A10a!K$5:K$1023))</f>
        <v>0</v>
      </c>
      <c r="J851" s="192">
        <f ref="J851:J851" t="array">SUM(($M851=(C_A10a!$C$5:$C$1023))*($N851=(C_A10a!$D$5:K$1023))*(C_A10a!L$5:L$1023))</f>
        <v>0</v>
      </c>
      <c r="K851" s="192">
        <f ref="K851:K851" t="array">SUM(($M851=(C_A10a!$C$5:$C$1023))*($N851=(C_A10a!$D$5:L$1023))*(C_A10a!M$5:M$1023))</f>
        <v>0</v>
      </c>
      <c r="M851" s="338" t="s">
        <v>416</v>
      </c>
      <c r="N851" s="340" t="s">
        <v>148</v>
      </c>
      <c r="O851" s="63"/>
    </row>
    <row r="852">
      <c r="A852" s="450"/>
      <c r="B852" s="255" t="s">
        <v>422</v>
      </c>
      <c r="C852" s="255">
        <f ref="C852:C852" t="array">SUM(($M852=(C_A10a!$C$5:$C$1023))*($N852=(C_A10a!$D$5:D$1023))*(C_A10a!E$5:E$1023))</f>
        <v>0</v>
      </c>
      <c r="D852" s="255">
        <f ref="D852:D852" t="array">SUM(($M852=(C_A10a!$C$5:$C$1023))*($N852=(C_A10a!$D$5:E$1023))*(C_A10a!F$5:F$1023))</f>
        <v>0</v>
      </c>
      <c r="E852" s="255">
        <f ref="E852:E852" t="array">SUM(($M852=(C_A10a!$C$5:$C$1023))*($N852=(C_A10a!$D$5:F$1023))*(C_A10a!G$5:G$1023))</f>
        <v>0</v>
      </c>
      <c r="F852" s="255">
        <f ref="F852:F852" t="array">SUM(($M852=(C_A10a!$C$5:$C$1023))*($N852=(C_A10a!$D$5:G$1023))*(C_A10a!H$5:H$1023))</f>
        <v>0</v>
      </c>
      <c r="G852" s="255">
        <f ref="G852:G852" t="array">SUM(($M852=(C_A10a!$C$5:$C$1023))*($N852=(C_A10a!$D$5:H$1023))*(C_A10a!I$5:I$1023))</f>
        <v>0</v>
      </c>
      <c r="H852" s="255">
        <f ref="H852:H852" t="array">SUM(($M852=(C_A10a!$C$5:$C$1023))*($N852=(C_A10a!$D$5:I$1023))*(C_A10a!J$5:J$1023))</f>
        <v>0</v>
      </c>
      <c r="I852" s="255">
        <f ref="I852:I852" t="array">SUM(($M852=(C_A10a!$C$5:$C$1023))*($N852=(C_A10a!$D$5:J$1023))*(C_A10a!K$5:K$1023))</f>
        <v>0</v>
      </c>
      <c r="J852" s="255">
        <f ref="J852:J852" t="array">SUM(($M852=(C_A10a!$C$5:$C$1023))*($N852=(C_A10a!$D$5:K$1023))*(C_A10a!L$5:L$1023))</f>
        <v>0</v>
      </c>
      <c r="K852" s="264">
        <f ref="K852:K852" t="array">SUM(($M852=(C_A10a!$C$5:$C$1023))*($N852=(C_A10a!$D$5:L$1023))*(C_A10a!M$5:M$1023))</f>
        <v>0</v>
      </c>
      <c r="M852" s="338" t="s">
        <v>416</v>
      </c>
      <c r="N852" s="340" t="s">
        <v>423</v>
      </c>
      <c r="O852" s="63"/>
    </row>
    <row r="853">
      <c r="A853" s="450"/>
      <c r="B853" s="119" t="s">
        <v>424</v>
      </c>
      <c r="C853" s="192">
        <f ref="C853:C853" t="array">SUM(($M853=(C_A10a!$C$5:$C$1023))*($N853=(C_A10a!$D$5:D$1023))*(C_A10a!E$5:E$1023))</f>
        <v>0</v>
      </c>
      <c r="D853" s="192">
        <f ref="D853:D853" t="array">SUM(($M853=(C_A10a!$C$5:$C$1023))*($N853=(C_A10a!$D$5:E$1023))*(C_A10a!F$5:F$1023))</f>
        <v>0</v>
      </c>
      <c r="E853" s="192">
        <f ref="E853:E853" t="array">SUM(($M853=(C_A10a!$C$5:$C$1023))*($N853=(C_A10a!$D$5:F$1023))*(C_A10a!G$5:G$1023))</f>
        <v>0</v>
      </c>
      <c r="F853" s="192">
        <f ref="F853:F853" t="array">SUM(($M853=(C_A10a!$C$5:$C$1023))*($N853=(C_A10a!$D$5:G$1023))*(C_A10a!H$5:H$1023))</f>
        <v>0</v>
      </c>
      <c r="G853" s="192">
        <f ref="G853:G853" t="array">SUM(($M853=(C_A10a!$C$5:$C$1023))*($N853=(C_A10a!$D$5:H$1023))*(C_A10a!I$5:I$1023))</f>
        <v>0</v>
      </c>
      <c r="H853" s="192">
        <f ref="H853:H853" t="array">SUM(($M853=(C_A10a!$C$5:$C$1023))*($N853=(C_A10a!$D$5:I$1023))*(C_A10a!J$5:J$1023))</f>
        <v>0</v>
      </c>
      <c r="I853" s="192">
        <f ref="I853:I853" t="array">SUM(($M853=(C_A10a!$C$5:$C$1023))*($N853=(C_A10a!$D$5:J$1023))*(C_A10a!K$5:K$1023))</f>
        <v>0</v>
      </c>
      <c r="J853" s="192">
        <f ref="J853:J853" t="array">SUM(($M853=(C_A10a!$C$5:$C$1023))*($N853=(C_A10a!$D$5:K$1023))*(C_A10a!L$5:L$1023))</f>
        <v>0</v>
      </c>
      <c r="K853" s="192">
        <f ref="K853:K853" t="array">SUM(($M853=(C_A10a!$C$5:$C$1023))*($N853=(C_A10a!$D$5:L$1023))*(C_A10a!M$5:M$1023))</f>
        <v>0</v>
      </c>
      <c r="M853" s="338" t="s">
        <v>416</v>
      </c>
      <c r="N853" s="340" t="s">
        <v>156</v>
      </c>
      <c r="O853" s="63"/>
    </row>
    <row r="854">
      <c r="A854" s="450"/>
      <c r="B854" s="244" t="s">
        <v>55</v>
      </c>
      <c r="C854" s="245">
        <f ref="C854:J854" t="shared" si="129">SUM(C847:C853)</f>
        <v>202.509508276279</v>
      </c>
      <c r="D854" s="245">
        <f t="shared" si="129"/>
        <v>215.305649058784</v>
      </c>
      <c r="E854" s="245">
        <f t="shared" si="129"/>
        <v>230.34953884156397</v>
      </c>
      <c r="F854" s="245">
        <f t="shared" si="129"/>
        <v>246.419904829246</v>
      </c>
      <c r="G854" s="245">
        <f t="shared" si="129"/>
        <v>263.361490858384</v>
      </c>
      <c r="H854" s="245">
        <f t="shared" si="129"/>
        <v>279.411008209287</v>
      </c>
      <c r="I854" s="245">
        <f t="shared" si="129"/>
        <v>296.358151866681</v>
      </c>
      <c r="J854" s="245">
        <f t="shared" si="129"/>
        <v>313.37226827231</v>
      </c>
      <c r="K854" s="245">
        <f>SUM(K847:K853)</f>
        <v>331.316821789879</v>
      </c>
      <c r="O854" s="63"/>
    </row>
    <row r="855">
      <c r="B855" s="258" t="s">
        <v>55</v>
      </c>
      <c r="C855" s="247">
        <f>C854+C846+C838+C830+C822+C814+C806</f>
        <v>13351.130796622001</v>
      </c>
      <c r="D855" s="247">
        <f ref="D855:J855" t="shared" si="130">D854+D846+D838+D830+D822+D814+D806</f>
        <v>13255.901387727234</v>
      </c>
      <c r="E855" s="247">
        <f t="shared" si="130"/>
        <v>13554.352026106939</v>
      </c>
      <c r="F855" s="247">
        <f t="shared" si="130"/>
        <v>13045.126841243975</v>
      </c>
      <c r="G855" s="247">
        <f t="shared" si="130"/>
        <v>12721.888392295075</v>
      </c>
      <c r="H855" s="247">
        <f t="shared" si="130"/>
        <v>12793.904888504367</v>
      </c>
      <c r="I855" s="247">
        <f t="shared" si="130"/>
        <v>12614.200638505183</v>
      </c>
      <c r="J855" s="247">
        <f t="shared" si="130"/>
        <v>12748.395501698418</v>
      </c>
      <c r="K855" s="247">
        <f>K854+K846+K838+K830+K822+K814+K806</f>
        <v>12738.818562380784</v>
      </c>
      <c r="O855" s="63"/>
    </row>
    <row r="856">
      <c r="B856" s="347"/>
      <c r="C856" s="348"/>
      <c r="D856" s="348"/>
      <c r="E856" s="348"/>
      <c r="F856" s="348"/>
      <c r="G856" s="348"/>
      <c r="H856" s="348"/>
      <c r="I856" s="348"/>
      <c r="J856" s="348"/>
      <c r="K856" s="348"/>
      <c r="O856" s="63"/>
    </row>
    <row r="857"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O857" s="63"/>
    </row>
    <row r="858">
      <c r="B858" s="321" t="s">
        <v>425</v>
      </c>
      <c r="C858" s="60"/>
      <c r="D858" s="60"/>
      <c r="E858" s="60"/>
      <c r="F858" s="60"/>
      <c r="G858" s="60"/>
      <c r="H858" s="60"/>
      <c r="I858" s="60"/>
      <c r="J858" s="60"/>
      <c r="K858" s="60"/>
      <c r="O858" s="63"/>
    </row>
    <row r="859">
      <c r="A859" s="48" t="s">
        <v>426</v>
      </c>
      <c r="B859" s="320" t="s">
        <v>427</v>
      </c>
      <c r="C859" s="61"/>
      <c r="D859" s="61"/>
      <c r="E859" s="61"/>
      <c r="F859" s="61"/>
      <c r="G859" s="61"/>
      <c r="H859" s="61"/>
      <c r="I859" s="61"/>
      <c r="J859" s="61"/>
      <c r="K859" s="61"/>
      <c r="O859" s="63"/>
    </row>
    <row r="860">
      <c r="B860" s="232"/>
      <c r="C860" s="307">
        <v>2010</v>
      </c>
      <c r="D860" s="307">
        <v>2015</v>
      </c>
      <c r="E860" s="307">
        <v>2020</v>
      </c>
      <c r="F860" s="307">
        <v>2025</v>
      </c>
      <c r="G860" s="307">
        <v>2030</v>
      </c>
      <c r="H860" s="307">
        <v>2035</v>
      </c>
      <c r="I860" s="307">
        <v>2040</v>
      </c>
      <c r="J860" s="307">
        <v>2045</v>
      </c>
      <c r="K860" s="307">
        <v>2050</v>
      </c>
      <c r="O860" s="63"/>
    </row>
    <row r="861">
      <c r="A861" s="446" t="s">
        <v>61</v>
      </c>
      <c r="B861" s="329" t="s">
        <v>428</v>
      </c>
      <c r="C861" s="193">
        <f ref="C861:C861" t="array">SUM(($M861=(C_A10b!$C$5:$C$1000))*($N861=(C_A10b!$D$5:D$1000))*(C_A10b!E$5:E$1000))</f>
        <v>83.894344776</v>
      </c>
      <c r="D861" s="193">
        <f ref="D861:D861" t="array">SUM(($M861=(C_A10b!$C$5:$C$1000))*($N861=(C_A10b!$D$5:E$1000))*(C_A10b!F$5:F$1000))</f>
        <v>86.129730087767</v>
      </c>
      <c r="E861" s="193">
        <f ref="E861:E861" t="array">SUM(($M861=(C_A10b!$C$5:$C$1000))*($N861=(C_A10b!$D$5:F$1000))*(C_A10b!G$5:G$1000))</f>
        <v>90.444706168911</v>
      </c>
      <c r="F861" s="193">
        <f ref="F861:F861" t="array">SUM(($M861=(C_A10b!$C$5:$C$1000))*($N861=(C_A10b!$D$5:G$1000))*(C_A10b!H$5:H$1000))</f>
        <v>88.117350028015991</v>
      </c>
      <c r="G861" s="193">
        <f ref="G861:G861" t="array">SUM(($M861=(C_A10b!$C$5:$C$1000))*($N861=(C_A10b!$D$5:H$1000))*(C_A10b!I$5:I$1000))</f>
        <v>87.983106651806</v>
      </c>
      <c r="H861" s="193">
        <f ref="H861:H861" t="array">SUM(($M861=(C_A10b!$C$5:$C$1000))*($N861=(C_A10b!$D$5:I$1000))*(C_A10b!J$5:J$1000))</f>
        <v>90.112983240105</v>
      </c>
      <c r="I861" s="193">
        <f ref="I861:I861" t="array">SUM(($M861=(C_A10b!$C$5:$C$1000))*($N861=(C_A10b!$D$5:J$1000))*(C_A10b!K$5:K$1000))</f>
        <v>92.286995100660988</v>
      </c>
      <c r="J861" s="193">
        <f ref="J861:J861" t="array">SUM(($M861=(C_A10b!$C$5:$C$1000))*($N861=(C_A10b!$D$5:K$1000))*(C_A10b!L$5:L$1000))</f>
        <v>94.753165617734</v>
      </c>
      <c r="K861" s="264">
        <f ref="K861:K861" t="array">SUM(($M861=(C_A10b!$C$5:$C$1000))*($N861=(C_A10b!$D$5:L$1000))*(C_A10b!M$5:M$1000))</f>
        <v>97.613201841348</v>
      </c>
      <c r="M861" s="338" t="s">
        <v>62</v>
      </c>
      <c r="N861" s="338" t="s">
        <v>143</v>
      </c>
      <c r="O861" s="63"/>
    </row>
    <row r="862">
      <c r="A862" s="447"/>
      <c r="B862" s="119" t="s">
        <v>9</v>
      </c>
      <c r="C862" s="192">
        <f ref="C862:C862" t="array">SUM(($M862=(C_A10b!$C$5:$C$1000))*($N862=(C_A10b!$D$5:D$1000))*(C_A10b!E$5:E$1000))</f>
        <v>56.632750200000004</v>
      </c>
      <c r="D862" s="192">
        <f ref="D862:D862" t="array">SUM(($M862=(C_A10b!$C$5:$C$1000))*($N862=(C_A10b!$D$5:E$1000))*(C_A10b!F$5:F$1000))</f>
        <v>56.750583545424</v>
      </c>
      <c r="E862" s="192">
        <f ref="E862:E862" t="array">SUM(($M862=(C_A10b!$C$5:$C$1000))*($N862=(C_A10b!$D$5:F$1000))*(C_A10b!G$5:G$1000))</f>
        <v>50.687738435646</v>
      </c>
      <c r="F862" s="192">
        <f ref="F862:F862" t="array">SUM(($M862=(C_A10b!$C$5:$C$1000))*($N862=(C_A10b!$D$5:G$1000))*(C_A10b!H$5:H$1000))</f>
        <v>50.804576243199996</v>
      </c>
      <c r="G862" s="192">
        <f ref="G862:G862" t="array">SUM(($M862=(C_A10b!$C$5:$C$1000))*($N862=(C_A10b!$D$5:H$1000))*(C_A10b!I$5:I$1000))</f>
        <v>45.340371349334</v>
      </c>
      <c r="H862" s="192">
        <f ref="H862:H862" t="array">SUM(($M862=(C_A10b!$C$5:$C$1000))*($N862=(C_A10b!$D$5:I$1000))*(C_A10b!J$5:J$1000))</f>
        <v>43.460368938072996</v>
      </c>
      <c r="I862" s="192">
        <f ref="I862:I862" t="array">SUM(($M862=(C_A10b!$C$5:$C$1000))*($N862=(C_A10b!$D$5:J$1000))*(C_A10b!K$5:K$1000))</f>
        <v>42.230030166052</v>
      </c>
      <c r="J862" s="192">
        <f ref="J862:J862" t="array">SUM(($M862=(C_A10b!$C$5:$C$1000))*($N862=(C_A10b!$D$5:K$1000))*(C_A10b!L$5:L$1000))</f>
        <v>41.196549104285</v>
      </c>
      <c r="K862" s="192">
        <f ref="K862:K862" t="array">SUM(($M862=(C_A10b!$C$5:$C$1000))*($N862=(C_A10b!$D$5:L$1000))*(C_A10b!M$5:M$1000))</f>
        <v>40.489821904798994</v>
      </c>
      <c r="M862" s="338" t="s">
        <v>62</v>
      </c>
      <c r="N862" s="338" t="s">
        <v>144</v>
      </c>
      <c r="O862" s="63"/>
    </row>
    <row r="863">
      <c r="A863" s="447"/>
      <c r="B863" s="329" t="s">
        <v>67</v>
      </c>
      <c r="C863" s="193">
        <f ref="C863:C863" t="array">SUM(($M863=(C_A10b!$C$5:$C$1000))*($N863=(C_A10b!$D$5:D$1000))*(C_A10b!E$5:E$1000))</f>
        <v>185.74487078851297</v>
      </c>
      <c r="D863" s="193">
        <f ref="D863:D863" t="array">SUM(($M863=(C_A10b!$C$5:$C$1000))*($N863=(C_A10b!$D$5:E$1000))*(C_A10b!F$5:F$1000))</f>
        <v>197.292432295475</v>
      </c>
      <c r="E863" s="193">
        <f ref="E863:E863" t="array">SUM(($M863=(C_A10b!$C$5:$C$1000))*($N863=(C_A10b!$D$5:F$1000))*(C_A10b!G$5:G$1000))</f>
        <v>206.46756406164099</v>
      </c>
      <c r="F863" s="193">
        <f ref="F863:F863" t="array">SUM(($M863=(C_A10b!$C$5:$C$1000))*($N863=(C_A10b!$D$5:G$1000))*(C_A10b!H$5:H$1000))</f>
        <v>223.768944444571</v>
      </c>
      <c r="G863" s="193">
        <f ref="G863:G863" t="array">SUM(($M863=(C_A10b!$C$5:$C$1000))*($N863=(C_A10b!$D$5:H$1000))*(C_A10b!I$5:I$1000))</f>
        <v>240.05298542435898</v>
      </c>
      <c r="H863" s="193">
        <f ref="H863:H863" t="array">SUM(($M863=(C_A10b!$C$5:$C$1000))*($N863=(C_A10b!$D$5:I$1000))*(C_A10b!J$5:J$1000))</f>
        <v>261.362704410146</v>
      </c>
      <c r="I863" s="193">
        <f ref="I863:I863" t="array">SUM(($M863=(C_A10b!$C$5:$C$1000))*($N863=(C_A10b!$D$5:J$1000))*(C_A10b!K$5:K$1000))</f>
        <v>286.58602070301396</v>
      </c>
      <c r="J863" s="193">
        <f ref="J863:J863" t="array">SUM(($M863=(C_A10b!$C$5:$C$1000))*($N863=(C_A10b!$D$5:K$1000))*(C_A10b!L$5:L$1000))</f>
        <v>298.64771463179</v>
      </c>
      <c r="K863" s="264">
        <f ref="K863:K863" t="array">SUM(($M863=(C_A10b!$C$5:$C$1000))*($N863=(C_A10b!$D$5:L$1000))*(C_A10b!M$5:M$1000))</f>
        <v>312.408842529274</v>
      </c>
      <c r="M863" s="338" t="s">
        <v>62</v>
      </c>
      <c r="N863" s="338" t="s">
        <v>145</v>
      </c>
      <c r="O863" s="63"/>
    </row>
    <row r="864">
      <c r="A864" s="447"/>
      <c r="B864" s="119" t="s">
        <v>7</v>
      </c>
      <c r="C864" s="192">
        <f ref="C864:C864" t="array">SUM(($M864=(C_A10b!$C$5:$C$1000))*($N864=(C_A10b!$D$5:D$1000))*(C_A10b!E$5:E$1000))</f>
        <v>153.20292505199996</v>
      </c>
      <c r="D864" s="192">
        <f ref="D864:D864" t="array">SUM(($M864=(C_A10b!$C$5:$C$1000))*($N864=(C_A10b!$D$5:E$1000))*(C_A10b!F$5:F$1000))</f>
        <v>147.339348198672</v>
      </c>
      <c r="E864" s="192">
        <f ref="E864:E864" t="array">SUM(($M864=(C_A10b!$C$5:$C$1000))*($N864=(C_A10b!$D$5:F$1000))*(C_A10b!G$5:G$1000))</f>
        <v>151.972755581459</v>
      </c>
      <c r="F864" s="192">
        <f ref="F864:F864" t="array">SUM(($M864=(C_A10b!$C$5:$C$1000))*($N864=(C_A10b!$D$5:G$1000))*(C_A10b!H$5:H$1000))</f>
        <v>161.64934405483598</v>
      </c>
      <c r="G864" s="192">
        <f ref="G864:G864" t="array">SUM(($M864=(C_A10b!$C$5:$C$1000))*($N864=(C_A10b!$D$5:H$1000))*(C_A10b!I$5:I$1000))</f>
        <v>166.34358735271397</v>
      </c>
      <c r="H864" s="192">
        <f ref="H864:H864" t="array">SUM(($M864=(C_A10b!$C$5:$C$1000))*($N864=(C_A10b!$D$5:I$1000))*(C_A10b!J$5:J$1000))</f>
        <v>174.41032478950302</v>
      </c>
      <c r="I864" s="192">
        <f ref="I864:I864" t="array">SUM(($M864=(C_A10b!$C$5:$C$1000))*($N864=(C_A10b!$D$5:J$1000))*(C_A10b!K$5:K$1000))</f>
        <v>183.89176255621203</v>
      </c>
      <c r="J864" s="192">
        <f ref="J864:J864" t="array">SUM(($M864=(C_A10b!$C$5:$C$1000))*($N864=(C_A10b!$D$5:K$1000))*(C_A10b!L$5:L$1000))</f>
        <v>195.162988705571</v>
      </c>
      <c r="K864" s="192">
        <f ref="K864:K864" t="array">SUM(($M864=(C_A10b!$C$5:$C$1000))*($N864=(C_A10b!$D$5:L$1000))*(C_A10b!M$5:M$1000))</f>
        <v>209.116893420113</v>
      </c>
      <c r="M864" s="338" t="s">
        <v>62</v>
      </c>
      <c r="N864" s="338" t="s">
        <v>146</v>
      </c>
      <c r="O864" s="63"/>
    </row>
    <row r="865">
      <c r="A865" s="447"/>
      <c r="B865" s="329" t="s">
        <v>147</v>
      </c>
      <c r="C865" s="193">
        <f ref="C865:C865" t="array">SUM(($M865=(C_A10b!$C$5:$C$1000))*($N865=(C_A10b!$D$5:D$1000))*(C_A10b!E$5:E$1000))</f>
        <v>12.379633192</v>
      </c>
      <c r="D865" s="193">
        <f ref="D865:D865" t="array">SUM(($M865=(C_A10b!$C$5:$C$1000))*($N865=(C_A10b!$D$5:E$1000))*(C_A10b!F$5:F$1000))</f>
        <v>12.706582970877</v>
      </c>
      <c r="E865" s="193">
        <f ref="E865:E865" t="array">SUM(($M865=(C_A10b!$C$5:$C$1000))*($N865=(C_A10b!$D$5:F$1000))*(C_A10b!G$5:G$1000))</f>
        <v>12.667702848935999</v>
      </c>
      <c r="F865" s="193">
        <f ref="F865:F865" t="array">SUM(($M865=(C_A10b!$C$5:$C$1000))*($N865=(C_A10b!$D$5:G$1000))*(C_A10b!H$5:H$1000))</f>
        <v>13.063092758987999</v>
      </c>
      <c r="G865" s="193">
        <f ref="G865:G865" t="array">SUM(($M865=(C_A10b!$C$5:$C$1000))*($N865=(C_A10b!$D$5:H$1000))*(C_A10b!I$5:I$1000))</f>
        <v>13.153927317265001</v>
      </c>
      <c r="H865" s="193">
        <f ref="H865:H865" t="array">SUM(($M865=(C_A10b!$C$5:$C$1000))*($N865=(C_A10b!$D$5:I$1000))*(C_A10b!J$5:J$1000))</f>
        <v>13.533768476241</v>
      </c>
      <c r="I865" s="193">
        <f ref="I865:I865" t="array">SUM(($M865=(C_A10b!$C$5:$C$1000))*($N865=(C_A10b!$D$5:J$1000))*(C_A10b!K$5:K$1000))</f>
        <v>14.027124251002</v>
      </c>
      <c r="J865" s="193">
        <f ref="J865:J865" t="array">SUM(($M865=(C_A10b!$C$5:$C$1000))*($N865=(C_A10b!$D$5:K$1000))*(C_A10b!L$5:L$1000))</f>
        <v>14.640455073479</v>
      </c>
      <c r="K865" s="264">
        <f ref="K865:K865" t="array">SUM(($M865=(C_A10b!$C$5:$C$1000))*($N865=(C_A10b!$D$5:L$1000))*(C_A10b!M$5:M$1000))</f>
        <v>15.385036276647</v>
      </c>
      <c r="M865" s="338" t="s">
        <v>62</v>
      </c>
      <c r="N865" s="338" t="s">
        <v>148</v>
      </c>
      <c r="O865" s="63"/>
    </row>
    <row r="866">
      <c r="A866" s="447"/>
      <c r="B866" s="329" t="s">
        <v>429</v>
      </c>
      <c r="C866" s="193">
        <f ref="C866:C866" t="array">SUM(($M866=(C_A10b!$C$5:$C$1000))*($N866=(C_A10b!$D$5:D$1000))*(C_A10b!E$5:E$1000))</f>
        <v>561.64303630000006</v>
      </c>
      <c r="D866" s="193">
        <f ref="D866:D866" t="array">SUM(($M866=(C_A10b!$C$5:$C$1000))*($N866=(C_A10b!$D$5:E$1000))*(C_A10b!F$5:F$1000))</f>
        <v>587.156048448343</v>
      </c>
      <c r="E866" s="193">
        <f ref="E866:E866" t="array">SUM(($M866=(C_A10b!$C$5:$C$1000))*($N866=(C_A10b!$D$5:F$1000))*(C_A10b!G$5:G$1000))</f>
        <v>593.78080316340413</v>
      </c>
      <c r="F866" s="193">
        <f ref="F866:F866" t="array">SUM(($M866=(C_A10b!$C$5:$C$1000))*($N866=(C_A10b!$D$5:G$1000))*(C_A10b!H$5:H$1000))</f>
        <v>628.16071578175</v>
      </c>
      <c r="G866" s="193">
        <f ref="G866:G866" t="array">SUM(($M866=(C_A10b!$C$5:$C$1000))*($N866=(C_A10b!$D$5:H$1000))*(C_A10b!I$5:I$1000))</f>
        <v>646.171566267986</v>
      </c>
      <c r="H866" s="193">
        <f ref="H866:H866" t="array">SUM(($M866=(C_A10b!$C$5:$C$1000))*($N866=(C_A10b!$D$5:I$1000))*(C_A10b!J$5:J$1000))</f>
        <v>673.07165343788392</v>
      </c>
      <c r="I866" s="193">
        <f ref="I866:I866" t="array">SUM(($M866=(C_A10b!$C$5:$C$1000))*($N866=(C_A10b!$D$5:J$1000))*(C_A10b!K$5:K$1000))</f>
        <v>702.386665653096</v>
      </c>
      <c r="J866" s="193">
        <f ref="J866:J866" t="array">SUM(($M866=(C_A10b!$C$5:$C$1000))*($N866=(C_A10b!$D$5:K$1000))*(C_A10b!L$5:L$1000))</f>
        <v>732.843290108742</v>
      </c>
      <c r="K866" s="264">
        <f ref="K866:K866" t="array">SUM(($M866=(C_A10b!$C$5:$C$1000))*($N866=(C_A10b!$D$5:L$1000))*(C_A10b!M$5:M$1000))</f>
        <v>765.52617093620108</v>
      </c>
      <c r="M866" s="338" t="s">
        <v>62</v>
      </c>
      <c r="N866" s="338" t="s">
        <v>423</v>
      </c>
      <c r="O866" s="63"/>
    </row>
    <row r="867">
      <c r="A867" s="447"/>
      <c r="B867" s="119" t="s">
        <v>149</v>
      </c>
      <c r="C867" s="192">
        <f ref="C867:C867" t="array">SUM(($M867=(C_A10b!$C$5:$C$1000))*($N867=(C_A10b!$D$5:D$1000))*(C_A10b!E$5:E$1000))</f>
        <v>0</v>
      </c>
      <c r="D867" s="192">
        <f ref="D867:D867" t="array">SUM(($M867=(C_A10b!$C$5:$C$1000))*($N867=(C_A10b!$D$5:E$1000))*(C_A10b!F$5:F$1000))</f>
        <v>0</v>
      </c>
      <c r="E867" s="192">
        <f ref="E867:E867" t="array">SUM(($M867=(C_A10b!$C$5:$C$1000))*($N867=(C_A10b!$D$5:F$1000))*(C_A10b!G$5:G$1000))</f>
        <v>0</v>
      </c>
      <c r="F867" s="192">
        <f ref="F867:F867" t="array">SUM(($M867=(C_A10b!$C$5:$C$1000))*($N867=(C_A10b!$D$5:G$1000))*(C_A10b!H$5:H$1000))</f>
        <v>0</v>
      </c>
      <c r="G867" s="192">
        <f ref="G867:G867" t="array">SUM(($M867=(C_A10b!$C$5:$C$1000))*($N867=(C_A10b!$D$5:H$1000))*(C_A10b!I$5:I$1000))</f>
        <v>0</v>
      </c>
      <c r="H867" s="192">
        <f ref="H867:H867" t="array">SUM(($M867=(C_A10b!$C$5:$C$1000))*($N867=(C_A10b!$D$5:I$1000))*(C_A10b!J$5:J$1000))</f>
        <v>0</v>
      </c>
      <c r="I867" s="192">
        <f ref="I867:I867" t="array">SUM(($M867=(C_A10b!$C$5:$C$1000))*($N867=(C_A10b!$D$5:J$1000))*(C_A10b!K$5:K$1000))</f>
        <v>0</v>
      </c>
      <c r="J867" s="192">
        <f ref="J867:J867" t="array">SUM(($M867=(C_A10b!$C$5:$C$1000))*($N867=(C_A10b!$D$5:K$1000))*(C_A10b!L$5:L$1000))</f>
        <v>0</v>
      </c>
      <c r="K867" s="192">
        <f ref="K867:K867" t="array">SUM(($M867=(C_A10b!$C$5:$C$1000))*($N867=(C_A10b!$D$5:L$1000))*(C_A10b!M$5:M$1000))</f>
        <v>0</v>
      </c>
      <c r="M867" s="338" t="s">
        <v>62</v>
      </c>
      <c r="N867" s="338" t="s">
        <v>150</v>
      </c>
      <c r="O867" s="63"/>
    </row>
    <row r="868">
      <c r="A868" s="447"/>
      <c r="B868" s="119" t="s">
        <v>430</v>
      </c>
      <c r="C868" s="192">
        <f ref="C868:C868" t="array">SUM(($M868=(C_A10b!$C$5:$C$1000))*($N868=(C_A10b!$D$5:D$1000))*(C_A10b!E$5:E$1000))</f>
        <v>2.9394232400000004</v>
      </c>
      <c r="D868" s="192">
        <f ref="D868:D868" t="array">SUM(($M868=(C_A10b!$C$5:$C$1000))*($N868=(C_A10b!$D$5:E$1000))*(C_A10b!F$5:F$1000))</f>
        <v>3.0142468745250004</v>
      </c>
      <c r="E868" s="192">
        <f ref="E868:E868" t="array">SUM(($M868=(C_A10b!$C$5:$C$1000))*($N868=(C_A10b!$D$5:F$1000))*(C_A10b!G$5:G$1000))</f>
        <v>2.8131174218020005</v>
      </c>
      <c r="F868" s="192">
        <f ref="F868:F868" t="array">SUM(($M868=(C_A10b!$C$5:$C$1000))*($N868=(C_A10b!$D$5:G$1000))*(C_A10b!H$5:H$1000))</f>
        <v>2.9192203310130003</v>
      </c>
      <c r="G868" s="192">
        <f ref="G868:G868" t="array">SUM(($M868=(C_A10b!$C$5:$C$1000))*($N868=(C_A10b!$D$5:H$1000))*(C_A10b!I$5:I$1000))</f>
        <v>2.9189787721609997</v>
      </c>
      <c r="H868" s="192">
        <f ref="H868:H868" t="array">SUM(($M868=(C_A10b!$C$5:$C$1000))*($N868=(C_A10b!$D$5:I$1000))*(C_A10b!J$5:J$1000))</f>
        <v>2.983970941692</v>
      </c>
      <c r="I868" s="192">
        <f ref="I868:I868" t="array">SUM(($M868=(C_A10b!$C$5:$C$1000))*($N868=(C_A10b!$D$5:J$1000))*(C_A10b!K$5:K$1000))</f>
        <v>3.0646301366140003</v>
      </c>
      <c r="J868" s="192">
        <f ref="J868:J868" t="array">SUM(($M868=(C_A10b!$C$5:$C$1000))*($N868=(C_A10b!$D$5:K$1000))*(C_A10b!L$5:L$1000))</f>
        <v>3.157022171483</v>
      </c>
      <c r="K868" s="192">
        <f ref="K868:K868" t="array">SUM(($M868=(C_A10b!$C$5:$C$1000))*($N868=(C_A10b!$D$5:L$1000))*(C_A10b!M$5:M$1000))</f>
        <v>3.265245623643</v>
      </c>
      <c r="M868" s="338" t="s">
        <v>62</v>
      </c>
      <c r="N868" s="338" t="s">
        <v>156</v>
      </c>
      <c r="O868" s="63"/>
    </row>
    <row r="869">
      <c r="A869" s="448"/>
      <c r="B869" s="193" t="s">
        <v>55</v>
      </c>
      <c r="C869" s="193">
        <f ref="C869:K869" t="shared" si="131">SUM(C861:C868)</f>
        <v>1056.4369835485131</v>
      </c>
      <c r="D869" s="193">
        <f t="shared" si="131"/>
        <v>1090.3889724210831</v>
      </c>
      <c r="E869" s="193">
        <f t="shared" si="131"/>
        <v>1108.8343876817989</v>
      </c>
      <c r="F869" s="193">
        <f t="shared" si="131"/>
        <v>1168.483243642374</v>
      </c>
      <c r="G869" s="193">
        <f t="shared" si="131"/>
        <v>1201.9645231356249</v>
      </c>
      <c r="H869" s="193">
        <f t="shared" si="131"/>
        <v>1258.935774233644</v>
      </c>
      <c r="I869" s="193">
        <f t="shared" si="131"/>
        <v>1324.4732285666507</v>
      </c>
      <c r="J869" s="193">
        <f t="shared" si="131"/>
        <v>1380.401185413084</v>
      </c>
      <c r="K869" s="264">
        <f t="shared" si="131"/>
        <v>1443.8052125320253</v>
      </c>
      <c r="O869" s="63"/>
    </row>
    <row r="870">
      <c r="A870" s="446" t="s">
        <v>63</v>
      </c>
      <c r="B870" s="329" t="s">
        <v>428</v>
      </c>
      <c r="C870" s="193">
        <f ref="C870:C870" t="array">SUM(($M870=(C_A10b!$C$5:$C$1000))*($N870=(C_A10b!$D$5:D$1000))*(C_A10b!E$5:E$1000))</f>
        <v>88.778121372</v>
      </c>
      <c r="D870" s="193">
        <f ref="D870:D870" t="array">SUM(($M870=(C_A10b!$C$5:$C$1000))*($N870=(C_A10b!$D$5:E$1000))*(C_A10b!F$5:F$1000))</f>
        <v>59.7499511952</v>
      </c>
      <c r="E870" s="193">
        <f ref="E870:E870" t="array">SUM(($M870=(C_A10b!$C$5:$C$1000))*($N870=(C_A10b!$D$5:F$1000))*(C_A10b!G$5:G$1000))</f>
        <v>98.7998091372</v>
      </c>
      <c r="F870" s="193">
        <f ref="F870:F870" t="array">SUM(($M870=(C_A10b!$C$5:$C$1000))*($N870=(C_A10b!$D$5:G$1000))*(C_A10b!H$5:H$1000))</f>
        <v>78.6520577295</v>
      </c>
      <c r="G870" s="193">
        <f ref="G870:G870" t="array">SUM(($M870=(C_A10b!$C$5:$C$1000))*($N870=(C_A10b!$D$5:H$1000))*(C_A10b!I$5:I$1000))</f>
        <v>73.31591602476</v>
      </c>
      <c r="H870" s="193">
        <f ref="H870:H870" t="array">SUM(($M870=(C_A10b!$C$5:$C$1000))*($N870=(C_A10b!$D$5:I$1000))*(C_A10b!J$5:J$1000))</f>
        <v>73.454091059232</v>
      </c>
      <c r="I870" s="193">
        <f ref="I870:I870" t="array">SUM(($M870=(C_A10b!$C$5:$C$1000))*($N870=(C_A10b!$D$5:J$1000))*(C_A10b!K$5:K$1000))</f>
        <v>69.51781495458799</v>
      </c>
      <c r="J870" s="193">
        <f ref="J870:J870" t="array">SUM(($M870=(C_A10b!$C$5:$C$1000))*($N870=(C_A10b!$D$5:K$1000))*(C_A10b!L$5:L$1000))</f>
        <v>68.918409260547</v>
      </c>
      <c r="K870" s="264">
        <f ref="K870:K870" t="array">SUM(($M870=(C_A10b!$C$5:$C$1000))*($N870=(C_A10b!$D$5:L$1000))*(C_A10b!M$5:M$1000))</f>
        <v>66.042374714007011</v>
      </c>
      <c r="M870" s="338" t="s">
        <v>64</v>
      </c>
      <c r="N870" s="338" t="s">
        <v>143</v>
      </c>
      <c r="O870" s="63"/>
    </row>
    <row r="871">
      <c r="A871" s="447"/>
      <c r="B871" s="119" t="s">
        <v>9</v>
      </c>
      <c r="C871" s="192">
        <f ref="C871:C871" t="array">SUM(($M871=(C_A10b!$C$5:$C$1000))*($N871=(C_A10b!$D$5:D$1000))*(C_A10b!E$5:E$1000))</f>
        <v>66.559946076</v>
      </c>
      <c r="D871" s="192">
        <f ref="D871:D871" t="array">SUM(($M871=(C_A10b!$C$5:$C$1000))*($N871=(C_A10b!$D$5:E$1000))*(C_A10b!F$5:F$1000))</f>
        <v>92.222260982602</v>
      </c>
      <c r="E871" s="192">
        <f ref="E871:E871" t="array">SUM(($M871=(C_A10b!$C$5:$C$1000))*($N871=(C_A10b!$D$5:F$1000))*(C_A10b!G$5:G$1000))</f>
        <v>215.60586677938298</v>
      </c>
      <c r="F871" s="192">
        <f ref="F871:F871" t="array">SUM(($M871=(C_A10b!$C$5:$C$1000))*($N871=(C_A10b!$D$5:G$1000))*(C_A10b!H$5:H$1000))</f>
        <v>143.324857769132</v>
      </c>
      <c r="G871" s="192">
        <f ref="G871:G871" t="array">SUM(($M871=(C_A10b!$C$5:$C$1000))*($N871=(C_A10b!$D$5:H$1000))*(C_A10b!I$5:I$1000))</f>
        <v>186.535682052328</v>
      </c>
      <c r="H871" s="192">
        <f ref="H871:H871" t="array">SUM(($M871=(C_A10b!$C$5:$C$1000))*($N871=(C_A10b!$D$5:I$1000))*(C_A10b!J$5:J$1000))</f>
        <v>175.04062843493898</v>
      </c>
      <c r="I871" s="192">
        <f ref="I871:I871" t="array">SUM(($M871=(C_A10b!$C$5:$C$1000))*($N871=(C_A10b!$D$5:J$1000))*(C_A10b!K$5:K$1000))</f>
        <v>156.201524078571</v>
      </c>
      <c r="J871" s="192">
        <f ref="J871:J871" t="array">SUM(($M871=(C_A10b!$C$5:$C$1000))*($N871=(C_A10b!$D$5:K$1000))*(C_A10b!L$5:L$1000))</f>
        <v>122.576488741071</v>
      </c>
      <c r="K871" s="192">
        <f ref="K871:K871" t="array">SUM(($M871=(C_A10b!$C$5:$C$1000))*($N871=(C_A10b!$D$5:L$1000))*(C_A10b!M$5:M$1000))</f>
        <v>112.318562062518</v>
      </c>
      <c r="M871" s="338" t="s">
        <v>64</v>
      </c>
      <c r="N871" s="338" t="s">
        <v>144</v>
      </c>
      <c r="O871" s="63"/>
    </row>
    <row r="872">
      <c r="A872" s="447"/>
      <c r="B872" s="329" t="s">
        <v>67</v>
      </c>
      <c r="C872" s="193">
        <f ref="C872:C872" t="array">SUM(($M872=(C_A10b!$C$5:$C$1000))*($N872=(C_A10b!$D$5:D$1000))*(C_A10b!E$5:E$1000))</f>
        <v>3022.376729904</v>
      </c>
      <c r="D872" s="193">
        <f ref="D872:D872" t="array">SUM(($M872=(C_A10b!$C$5:$C$1000))*($N872=(C_A10b!$D$5:E$1000))*(C_A10b!F$5:F$1000))</f>
        <v>3275.537647197144</v>
      </c>
      <c r="E872" s="193">
        <f ref="E872:E872" t="array">SUM(($M872=(C_A10b!$C$5:$C$1000))*($N872=(C_A10b!$D$5:F$1000))*(C_A10b!G$5:G$1000))</f>
        <v>3235.1202122436007</v>
      </c>
      <c r="F872" s="193">
        <f ref="F872:F872" t="array">SUM(($M872=(C_A10b!$C$5:$C$1000))*($N872=(C_A10b!$D$5:G$1000))*(C_A10b!H$5:H$1000))</f>
        <v>3242.8280551987768</v>
      </c>
      <c r="G872" s="193">
        <f ref="G872:G872" t="array">SUM(($M872=(C_A10b!$C$5:$C$1000))*($N872=(C_A10b!$D$5:H$1000))*(C_A10b!I$5:I$1000))</f>
        <v>3422.4260755593668</v>
      </c>
      <c r="H872" s="193">
        <f ref="H872:H872" t="array">SUM(($M872=(C_A10b!$C$5:$C$1000))*($N872=(C_A10b!$D$5:I$1000))*(C_A10b!J$5:J$1000))</f>
        <v>3544.845620837742</v>
      </c>
      <c r="I872" s="193">
        <f ref="I872:I872" t="array">SUM(($M872=(C_A10b!$C$5:$C$1000))*($N872=(C_A10b!$D$5:J$1000))*(C_A10b!K$5:K$1000))</f>
        <v>3683.837799944029</v>
      </c>
      <c r="J872" s="193">
        <f ref="J872:J872" t="array">SUM(($M872=(C_A10b!$C$5:$C$1000))*($N872=(C_A10b!$D$5:K$1000))*(C_A10b!L$5:L$1000))</f>
        <v>3535.0312091895207</v>
      </c>
      <c r="K872" s="264">
        <f ref="K872:K872" t="array">SUM(($M872=(C_A10b!$C$5:$C$1000))*($N872=(C_A10b!$D$5:L$1000))*(C_A10b!M$5:M$1000))</f>
        <v>3509.5882303448825</v>
      </c>
      <c r="M872" s="338" t="s">
        <v>64</v>
      </c>
      <c r="N872" s="338" t="s">
        <v>145</v>
      </c>
      <c r="O872" s="63"/>
    </row>
    <row r="873">
      <c r="A873" s="447"/>
      <c r="B873" s="119" t="s">
        <v>7</v>
      </c>
      <c r="C873" s="192">
        <f ref="C873:C873" t="array">SUM(($M873=(C_A10b!$C$5:$C$1000))*($N873=(C_A10b!$D$5:D$1000))*(C_A10b!E$5:E$1000))</f>
        <v>1958.9885723232292</v>
      </c>
      <c r="D873" s="192">
        <f ref="D873:D873" t="array">SUM(($M873=(C_A10b!$C$5:$C$1000))*($N873=(C_A10b!$D$5:E$1000))*(C_A10b!F$5:F$1000))</f>
        <v>1159.5697147240141</v>
      </c>
      <c r="E873" s="192">
        <f ref="E873:E873" t="array">SUM(($M873=(C_A10b!$C$5:$C$1000))*($N873=(C_A10b!$D$5:F$1000))*(C_A10b!G$5:G$1000))</f>
        <v>1586.1926125326158</v>
      </c>
      <c r="F873" s="192">
        <f ref="F873:F873" t="array">SUM(($M873=(C_A10b!$C$5:$C$1000))*($N873=(C_A10b!$D$5:G$1000))*(C_A10b!H$5:H$1000))</f>
        <v>1556.75072893484</v>
      </c>
      <c r="G873" s="192">
        <f ref="G873:G873" t="array">SUM(($M873=(C_A10b!$C$5:$C$1000))*($N873=(C_A10b!$D$5:H$1000))*(C_A10b!I$5:I$1000))</f>
        <v>1460.9237095290891</v>
      </c>
      <c r="H873" s="192">
        <f ref="H873:H873" t="array">SUM(($M873=(C_A10b!$C$5:$C$1000))*($N873=(C_A10b!$D$5:I$1000))*(C_A10b!J$5:J$1000))</f>
        <v>1409.2307079952761</v>
      </c>
      <c r="I873" s="192">
        <f ref="I873:I873" t="array">SUM(($M873=(C_A10b!$C$5:$C$1000))*($N873=(C_A10b!$D$5:J$1000))*(C_A10b!K$5:K$1000))</f>
        <v>1426.7132589198384</v>
      </c>
      <c r="J873" s="192">
        <f ref="J873:J873" t="array">SUM(($M873=(C_A10b!$C$5:$C$1000))*($N873=(C_A10b!$D$5:K$1000))*(C_A10b!L$5:L$1000))</f>
        <v>1609.6071892615028</v>
      </c>
      <c r="K873" s="192">
        <f ref="K873:K873" t="array">SUM(($M873=(C_A10b!$C$5:$C$1000))*($N873=(C_A10b!$D$5:L$1000))*(C_A10b!M$5:M$1000))</f>
        <v>1684.782716706176</v>
      </c>
      <c r="M873" s="338" t="s">
        <v>64</v>
      </c>
      <c r="N873" s="338" t="s">
        <v>146</v>
      </c>
      <c r="O873" s="63"/>
    </row>
    <row r="874">
      <c r="A874" s="447"/>
      <c r="B874" s="329" t="s">
        <v>147</v>
      </c>
      <c r="C874" s="193">
        <f ref="C874:C874" t="array">SUM(($M874=(C_A10b!$C$5:$C$1000))*($N874=(C_A10b!$D$5:D$1000))*(C_A10b!E$5:E$1000))</f>
        <v>421.98296652</v>
      </c>
      <c r="D874" s="193">
        <f ref="D874:D874" t="array">SUM(($M874=(C_A10b!$C$5:$C$1000))*($N874=(C_A10b!$D$5:E$1000))*(C_A10b!F$5:F$1000))</f>
        <v>810.872893358693</v>
      </c>
      <c r="E874" s="193">
        <f ref="E874:E874" t="array">SUM(($M874=(C_A10b!$C$5:$C$1000))*($N874=(C_A10b!$D$5:F$1000))*(C_A10b!G$5:G$1000))</f>
        <v>1022.6880189022639</v>
      </c>
      <c r="F874" s="193">
        <f ref="F874:F874" t="array">SUM(($M874=(C_A10b!$C$5:$C$1000))*($N874=(C_A10b!$D$5:G$1000))*(C_A10b!H$5:H$1000))</f>
        <v>1035.6083810422849</v>
      </c>
      <c r="G874" s="193">
        <f ref="G874:G874" t="array">SUM(($M874=(C_A10b!$C$5:$C$1000))*($N874=(C_A10b!$D$5:H$1000))*(C_A10b!I$5:I$1000))</f>
        <v>955.224671462962</v>
      </c>
      <c r="H874" s="193">
        <f ref="H874:H874" t="array">SUM(($M874=(C_A10b!$C$5:$C$1000))*($N874=(C_A10b!$D$5:I$1000))*(C_A10b!J$5:J$1000))</f>
        <v>878.04727015968911</v>
      </c>
      <c r="I874" s="193">
        <f ref="I874:I874" t="array">SUM(($M874=(C_A10b!$C$5:$C$1000))*($N874=(C_A10b!$D$5:J$1000))*(C_A10b!K$5:K$1000))</f>
        <v>889.211038220529</v>
      </c>
      <c r="J874" s="193">
        <f ref="J874:J874" t="array">SUM(($M874=(C_A10b!$C$5:$C$1000))*($N874=(C_A10b!$D$5:K$1000))*(C_A10b!L$5:L$1000))</f>
        <v>913.954008833698</v>
      </c>
      <c r="K874" s="264">
        <f ref="K874:K874" t="array">SUM(($M874=(C_A10b!$C$5:$C$1000))*($N874=(C_A10b!$D$5:L$1000))*(C_A10b!M$5:M$1000))</f>
        <v>951.41297595218</v>
      </c>
      <c r="M874" s="338" t="s">
        <v>64</v>
      </c>
      <c r="N874" s="338" t="s">
        <v>148</v>
      </c>
      <c r="O874" s="63"/>
    </row>
    <row r="875">
      <c r="A875" s="447"/>
      <c r="B875" s="329" t="s">
        <v>429</v>
      </c>
      <c r="C875" s="193">
        <f ref="C875:C875" t="array">SUM(($M875=(C_A10b!$C$5:$C$1000))*($N875=(C_A10b!$D$5:D$1000))*(C_A10b!E$5:E$1000))</f>
        <v>834.081419872</v>
      </c>
      <c r="D875" s="193">
        <f ref="D875:D875" t="array">SUM(($M875=(C_A10b!$C$5:$C$1000))*($N875=(C_A10b!$D$5:E$1000))*(C_A10b!F$5:F$1000))</f>
        <v>435.545202359315</v>
      </c>
      <c r="E875" s="193">
        <f ref="E875:E875" t="array">SUM(($M875=(C_A10b!$C$5:$C$1000))*($N875=(C_A10b!$D$5:F$1000))*(C_A10b!G$5:G$1000))</f>
        <v>725.29211147826709</v>
      </c>
      <c r="F875" s="193">
        <f ref="F875:F875" t="array">SUM(($M875=(C_A10b!$C$5:$C$1000))*($N875=(C_A10b!$D$5:G$1000))*(C_A10b!H$5:H$1000))</f>
        <v>688.99767257102</v>
      </c>
      <c r="G875" s="193">
        <f ref="G875:G875" t="array">SUM(($M875=(C_A10b!$C$5:$C$1000))*($N875=(C_A10b!$D$5:H$1000))*(C_A10b!I$5:I$1000))</f>
        <v>653.40085554576012</v>
      </c>
      <c r="H875" s="193">
        <f ref="H875:H875" t="array">SUM(($M875=(C_A10b!$C$5:$C$1000))*($N875=(C_A10b!$D$5:I$1000))*(C_A10b!J$5:J$1000))</f>
        <v>607.37184968859015</v>
      </c>
      <c r="I875" s="193">
        <f ref="I875:I875" t="array">SUM(($M875=(C_A10b!$C$5:$C$1000))*($N875=(C_A10b!$D$5:J$1000))*(C_A10b!K$5:K$1000))</f>
        <v>565.462785071047</v>
      </c>
      <c r="J875" s="193">
        <f ref="J875:J875" t="array">SUM(($M875=(C_A10b!$C$5:$C$1000))*($N875=(C_A10b!$D$5:K$1000))*(C_A10b!L$5:L$1000))</f>
        <v>522.297595845957</v>
      </c>
      <c r="K875" s="264">
        <f ref="K875:K875" t="array">SUM(($M875=(C_A10b!$C$5:$C$1000))*($N875=(C_A10b!$D$5:L$1000))*(C_A10b!M$5:M$1000))</f>
        <v>481.81536774724594</v>
      </c>
      <c r="M875" s="338" t="s">
        <v>64</v>
      </c>
      <c r="N875" s="338" t="s">
        <v>423</v>
      </c>
      <c r="O875" s="63"/>
    </row>
    <row r="876">
      <c r="A876" s="447"/>
      <c r="B876" s="119" t="s">
        <v>149</v>
      </c>
      <c r="C876" s="192">
        <f ref="C876:C876" t="array">SUM(($M876=(C_A10b!$C$5:$C$1000))*($N876=(C_A10b!$D$5:D$1000))*(C_A10b!E$5:E$1000))</f>
        <v>0</v>
      </c>
      <c r="D876" s="192">
        <f ref="D876:D876" t="array">SUM(($M876=(C_A10b!$C$5:$C$1000))*($N876=(C_A10b!$D$5:E$1000))*(C_A10b!F$5:F$1000))</f>
        <v>0</v>
      </c>
      <c r="E876" s="192">
        <f ref="E876:E876" t="array">SUM(($M876=(C_A10b!$C$5:$C$1000))*($N876=(C_A10b!$D$5:F$1000))*(C_A10b!G$5:G$1000))</f>
        <v>0</v>
      </c>
      <c r="F876" s="192">
        <f ref="F876:F876" t="array">SUM(($M876=(C_A10b!$C$5:$C$1000))*($N876=(C_A10b!$D$5:G$1000))*(C_A10b!H$5:H$1000))</f>
        <v>0</v>
      </c>
      <c r="G876" s="192">
        <f ref="G876:G876" t="array">SUM(($M876=(C_A10b!$C$5:$C$1000))*($N876=(C_A10b!$D$5:H$1000))*(C_A10b!I$5:I$1000))</f>
        <v>0</v>
      </c>
      <c r="H876" s="192">
        <f ref="H876:H876" t="array">SUM(($M876=(C_A10b!$C$5:$C$1000))*($N876=(C_A10b!$D$5:I$1000))*(C_A10b!J$5:J$1000))</f>
        <v>0</v>
      </c>
      <c r="I876" s="192">
        <f ref="I876:I876" t="array">SUM(($M876=(C_A10b!$C$5:$C$1000))*($N876=(C_A10b!$D$5:J$1000))*(C_A10b!K$5:K$1000))</f>
        <v>0</v>
      </c>
      <c r="J876" s="192">
        <f ref="J876:J876" t="array">SUM(($M876=(C_A10b!$C$5:$C$1000))*($N876=(C_A10b!$D$5:K$1000))*(C_A10b!L$5:L$1000))</f>
        <v>0</v>
      </c>
      <c r="K876" s="192">
        <f ref="K876:K876" t="array">SUM(($M876=(C_A10b!$C$5:$C$1000))*($N876=(C_A10b!$D$5:L$1000))*(C_A10b!M$5:M$1000))</f>
        <v>0</v>
      </c>
      <c r="M876" s="338" t="s">
        <v>64</v>
      </c>
      <c r="N876" s="338" t="s">
        <v>150</v>
      </c>
      <c r="O876" s="63"/>
    </row>
    <row r="877">
      <c r="A877" s="447"/>
      <c r="B877" s="119" t="s">
        <v>430</v>
      </c>
      <c r="C877" s="192">
        <f ref="C877:C877" t="array">SUM(($M877=(C_A10b!$C$5:$C$1000))*($N877=(C_A10b!$D$5:D$1000))*(C_A10b!E$5:E$1000))</f>
        <v>19.260304048000002</v>
      </c>
      <c r="D877" s="192">
        <f ref="D877:D877" t="array">SUM(($M877=(C_A10b!$C$5:$C$1000))*($N877=(C_A10b!$D$5:E$1000))*(C_A10b!F$5:F$1000))</f>
        <v>10.415004586799999</v>
      </c>
      <c r="E877" s="192">
        <f ref="E877:E877" t="array">SUM(($M877=(C_A10b!$C$5:$C$1000))*($N877=(C_A10b!$D$5:F$1000))*(C_A10b!G$5:G$1000))</f>
        <v>9.99792264</v>
      </c>
      <c r="F877" s="192">
        <f ref="F877:F877" t="array">SUM(($M877=(C_A10b!$C$5:$C$1000))*($N877=(C_A10b!$D$5:G$1000))*(C_A10b!H$5:H$1000))</f>
        <v>9.4954941917999989</v>
      </c>
      <c r="G877" s="192">
        <f ref="G877:G877" t="array">SUM(($M877=(C_A10b!$C$5:$C$1000))*($N877=(C_A10b!$D$5:H$1000))*(C_A10b!I$5:I$1000))</f>
        <v>8.9957313395999989</v>
      </c>
      <c r="H877" s="192">
        <f ref="H877:H877" t="array">SUM(($M877=(C_A10b!$C$5:$C$1000))*($N877=(C_A10b!$D$5:I$1000))*(C_A10b!J$5:J$1000))</f>
        <v>8.3210514891300011</v>
      </c>
      <c r="I877" s="192">
        <f ref="I877:I877" t="array">SUM(($M877=(C_A10b!$C$5:$C$1000))*($N877=(C_A10b!$D$5:J$1000))*(C_A10b!K$5:K$1000))</f>
        <v>7.64637163866</v>
      </c>
      <c r="J877" s="192">
        <f ref="J877:J877" t="array">SUM(($M877=(C_A10b!$C$5:$C$1000))*($N877=(C_A10b!$D$5:K$1000))*(C_A10b!L$5:L$1000))</f>
        <v>6.97169178819</v>
      </c>
      <c r="K877" s="192">
        <f ref="K877:K877" t="array">SUM(($M877=(C_A10b!$C$5:$C$1000))*($N877=(C_A10b!$D$5:L$1000))*(C_A10b!M$5:M$1000))</f>
        <v>6.29701193772</v>
      </c>
      <c r="M877" s="338" t="s">
        <v>64</v>
      </c>
      <c r="N877" s="338" t="s">
        <v>156</v>
      </c>
      <c r="O877" s="63"/>
    </row>
    <row r="878">
      <c r="A878" s="448"/>
      <c r="B878" s="193" t="s">
        <v>55</v>
      </c>
      <c r="C878" s="193">
        <f ref="C878:K878" t="shared" si="132">SUM(C870:C877)</f>
        <v>6412.028060115229</v>
      </c>
      <c r="D878" s="193">
        <f t="shared" si="132"/>
        <v>5843.9126744037676</v>
      </c>
      <c r="E878" s="193">
        <f t="shared" si="132"/>
        <v>6893.69655371333</v>
      </c>
      <c r="F878" s="193">
        <f t="shared" si="132"/>
        <v>6755.6572474373543</v>
      </c>
      <c r="G878" s="193">
        <f t="shared" si="132"/>
        <v>6760.8226415138661</v>
      </c>
      <c r="H878" s="193">
        <f t="shared" si="132"/>
        <v>6696.311219664598</v>
      </c>
      <c r="I878" s="193">
        <f t="shared" si="132"/>
        <v>6798.5905928272623</v>
      </c>
      <c r="J878" s="193">
        <f t="shared" si="132"/>
        <v>6779.356592920486</v>
      </c>
      <c r="K878" s="264">
        <f t="shared" si="132"/>
        <v>6812.2572394647286</v>
      </c>
      <c r="O878" s="63"/>
    </row>
    <row r="879">
      <c r="A879" s="449" t="s">
        <v>69</v>
      </c>
      <c r="B879" s="329" t="s">
        <v>428</v>
      </c>
      <c r="C879" s="193">
        <f ref="C879:C879" t="array">SUM(($M879=(C_A10b!$C$5:$C$1000))*($N879=(C_A10b!$D$5:D$1000))*(C_A10b!E$5:E$1000))</f>
        <v>1569.378688488</v>
      </c>
      <c r="D879" s="193">
        <f ref="D879:D879" t="array">SUM(($M879=(C_A10b!$C$5:$C$1000))*($N879=(C_A10b!$D$5:E$1000))*(C_A10b!F$5:F$1000))</f>
        <v>2694.0558473090691</v>
      </c>
      <c r="E879" s="193">
        <f ref="E879:E879" t="array">SUM(($M879=(C_A10b!$C$5:$C$1000))*($N879=(C_A10b!$D$5:F$1000))*(C_A10b!G$5:G$1000))</f>
        <v>4116.0888812703452</v>
      </c>
      <c r="F879" s="193">
        <f ref="F879:F879" t="array">SUM(($M879=(C_A10b!$C$5:$C$1000))*($N879=(C_A10b!$D$5:G$1000))*(C_A10b!H$5:H$1000))</f>
        <v>3352.6300696266489</v>
      </c>
      <c r="G879" s="193">
        <f ref="G879:G879" t="array">SUM(($M879=(C_A10b!$C$5:$C$1000))*($N879=(C_A10b!$D$5:H$1000))*(C_A10b!I$5:I$1000))</f>
        <v>3505.9696050231751</v>
      </c>
      <c r="H879" s="193">
        <f ref="H879:H879" t="array">SUM(($M879=(C_A10b!$C$5:$C$1000))*($N879=(C_A10b!$D$5:I$1000))*(C_A10b!J$5:J$1000))</f>
        <v>2842.6194921071797</v>
      </c>
      <c r="I879" s="193">
        <f ref="I879:I879" t="array">SUM(($M879=(C_A10b!$C$5:$C$1000))*($N879=(C_A10b!$D$5:J$1000))*(C_A10b!K$5:K$1000))</f>
        <v>2348.2352769948729</v>
      </c>
      <c r="J879" s="193">
        <f ref="J879:J879" t="array">SUM(($M879=(C_A10b!$C$5:$C$1000))*($N879=(C_A10b!$D$5:K$1000))*(C_A10b!L$5:L$1000))</f>
        <v>1694.8926629332218</v>
      </c>
      <c r="K879" s="264">
        <f ref="K879:K879" t="array">SUM(($M879=(C_A10b!$C$5:$C$1000))*($N879=(C_A10b!$D$5:L$1000))*(C_A10b!M$5:M$1000))</f>
        <v>1602.83606624944</v>
      </c>
      <c r="M879" s="338" t="s">
        <v>70</v>
      </c>
      <c r="N879" s="338" t="s">
        <v>143</v>
      </c>
      <c r="O879" s="63"/>
    </row>
    <row r="880">
      <c r="A880" s="449"/>
      <c r="B880" s="119" t="s">
        <v>9</v>
      </c>
      <c r="C880" s="192">
        <f ref="C880:C880" t="array">SUM(($M880=(C_A10b!$C$5:$C$1000))*($N880=(C_A10b!$D$5:D$1000))*(C_A10b!E$5:E$1000))</f>
        <v>462.041096616</v>
      </c>
      <c r="D880" s="192">
        <f ref="D880:D880" t="array">SUM(($M880=(C_A10b!$C$5:$C$1000))*($N880=(C_A10b!$D$5:E$1000))*(C_A10b!F$5:F$1000))</f>
        <v>333.218627132999</v>
      </c>
      <c r="E880" s="192">
        <f ref="E880:E880" t="array">SUM(($M880=(C_A10b!$C$5:$C$1000))*($N880=(C_A10b!$D$5:F$1000))*(C_A10b!G$5:G$1000))</f>
        <v>220.647222115602</v>
      </c>
      <c r="F880" s="192">
        <f ref="F880:F880" t="array">SUM(($M880=(C_A10b!$C$5:$C$1000))*($N880=(C_A10b!$D$5:G$1000))*(C_A10b!H$5:H$1000))</f>
        <v>320.624009038611</v>
      </c>
      <c r="G880" s="192">
        <f ref="G880:G880" t="array">SUM(($M880=(C_A10b!$C$5:$C$1000))*($N880=(C_A10b!$D$5:H$1000))*(C_A10b!I$5:I$1000))</f>
        <v>317.224051251542</v>
      </c>
      <c r="H880" s="192">
        <f ref="H880:H880" t="array">SUM(($M880=(C_A10b!$C$5:$C$1000))*($N880=(C_A10b!$D$5:I$1000))*(C_A10b!J$5:J$1000))</f>
        <v>298.079268193845</v>
      </c>
      <c r="I880" s="192">
        <f ref="I880:I880" t="array">SUM(($M880=(C_A10b!$C$5:$C$1000))*($N880=(C_A10b!$D$5:J$1000))*(C_A10b!K$5:K$1000))</f>
        <v>271.60728186021106</v>
      </c>
      <c r="J880" s="192">
        <f ref="J880:J880" t="array">SUM(($M880=(C_A10b!$C$5:$C$1000))*($N880=(C_A10b!$D$5:K$1000))*(C_A10b!L$5:L$1000))</f>
        <v>258.960799762434</v>
      </c>
      <c r="K880" s="192">
        <f ref="K880:K880" t="array">SUM(($M880=(C_A10b!$C$5:$C$1000))*($N880=(C_A10b!$D$5:L$1000))*(C_A10b!M$5:M$1000))</f>
        <v>234.59215563781902</v>
      </c>
      <c r="M880" s="338" t="s">
        <v>70</v>
      </c>
      <c r="N880" s="338" t="s">
        <v>144</v>
      </c>
      <c r="O880" s="63"/>
    </row>
    <row r="881">
      <c r="A881" s="449"/>
      <c r="B881" s="329" t="s">
        <v>67</v>
      </c>
      <c r="C881" s="193">
        <f ref="C881:C881" t="array">SUM(($M881=(C_A10b!$C$5:$C$1000))*($N881=(C_A10b!$D$5:D$1000))*(C_A10b!E$5:E$1000))</f>
        <v>3058.1095606559998</v>
      </c>
      <c r="D881" s="193">
        <f ref="D881:D881" t="array">SUM(($M881=(C_A10b!$C$5:$C$1000))*($N881=(C_A10b!$D$5:E$1000))*(C_A10b!F$5:F$1000))</f>
        <v>3642.3258193973079</v>
      </c>
      <c r="E881" s="193">
        <f ref="E881:E881" t="array">SUM(($M881=(C_A10b!$C$5:$C$1000))*($N881=(C_A10b!$D$5:F$1000))*(C_A10b!G$5:G$1000))</f>
        <v>3506.0866195925255</v>
      </c>
      <c r="F881" s="193">
        <f ref="F881:F881" t="array">SUM(($M881=(C_A10b!$C$5:$C$1000))*($N881=(C_A10b!$D$5:G$1000))*(C_A10b!H$5:H$1000))</f>
        <v>3531.5342037075352</v>
      </c>
      <c r="G881" s="193">
        <f ref="G881:G881" t="array">SUM(($M881=(C_A10b!$C$5:$C$1000))*($N881=(C_A10b!$D$5:H$1000))*(C_A10b!I$5:I$1000))</f>
        <v>3788.5036812401659</v>
      </c>
      <c r="H881" s="193">
        <f ref="H881:H881" t="array">SUM(($M881=(C_A10b!$C$5:$C$1000))*($N881=(C_A10b!$D$5:I$1000))*(C_A10b!J$5:J$1000))</f>
        <v>3919.7708913597921</v>
      </c>
      <c r="I881" s="193">
        <f ref="I881:I881" t="array">SUM(($M881=(C_A10b!$C$5:$C$1000))*($N881=(C_A10b!$D$5:J$1000))*(C_A10b!K$5:K$1000))</f>
        <v>3952.5380419075677</v>
      </c>
      <c r="J881" s="193">
        <f ref="J881:J881" t="array">SUM(($M881=(C_A10b!$C$5:$C$1000))*($N881=(C_A10b!$D$5:K$1000))*(C_A10b!L$5:L$1000))</f>
        <v>4029.3360793242564</v>
      </c>
      <c r="K881" s="264">
        <f ref="K881:K881" t="array">SUM(($M881=(C_A10b!$C$5:$C$1000))*($N881=(C_A10b!$D$5:L$1000))*(C_A10b!M$5:M$1000))</f>
        <v>4055.3045822524318</v>
      </c>
      <c r="M881" s="338" t="s">
        <v>70</v>
      </c>
      <c r="N881" s="338" t="s">
        <v>145</v>
      </c>
      <c r="O881" s="63"/>
    </row>
    <row r="882">
      <c r="A882" s="449"/>
      <c r="B882" s="119" t="s">
        <v>7</v>
      </c>
      <c r="C882" s="192">
        <f ref="C882:C882" t="array">SUM(($M882=(C_A10b!$C$5:$C$1000))*($N882=(C_A10b!$D$5:D$1000))*(C_A10b!E$5:E$1000))</f>
        <v>5008.9179546</v>
      </c>
      <c r="D882" s="192">
        <f ref="D882:D882" t="array">SUM(($M882=(C_A10b!$C$5:$C$1000))*($N882=(C_A10b!$D$5:E$1000))*(C_A10b!F$5:F$1000))</f>
        <v>3649.869762410136</v>
      </c>
      <c r="E882" s="192">
        <f ref="E882:E882" t="array">SUM(($M882=(C_A10b!$C$5:$C$1000))*($N882=(C_A10b!$D$5:F$1000))*(C_A10b!G$5:G$1000))</f>
        <v>4166.5034283534942</v>
      </c>
      <c r="F882" s="192">
        <f ref="F882:F882" t="array">SUM(($M882=(C_A10b!$C$5:$C$1000))*($N882=(C_A10b!$D$5:G$1000))*(C_A10b!H$5:H$1000))</f>
        <v>4735.8991972958465</v>
      </c>
      <c r="G882" s="192">
        <f ref="G882:G882" t="array">SUM(($M882=(C_A10b!$C$5:$C$1000))*($N882=(C_A10b!$D$5:H$1000))*(C_A10b!I$5:I$1000))</f>
        <v>5475.2750953504719</v>
      </c>
      <c r="H882" s="192">
        <f ref="H882:H882" t="array">SUM(($M882=(C_A10b!$C$5:$C$1000))*($N882=(C_A10b!$D$5:I$1000))*(C_A10b!J$5:J$1000))</f>
        <v>5722.779119805442</v>
      </c>
      <c r="I882" s="192">
        <f ref="I882:I882" t="array">SUM(($M882=(C_A10b!$C$5:$C$1000))*($N882=(C_A10b!$D$5:J$1000))*(C_A10b!K$5:K$1000))</f>
        <v>5793.0512552179807</v>
      </c>
      <c r="J882" s="192">
        <f ref="J882:J882" t="array">SUM(($M882=(C_A10b!$C$5:$C$1000))*($N882=(C_A10b!$D$5:K$1000))*(C_A10b!L$5:L$1000))</f>
        <v>5361.374799811555</v>
      </c>
      <c r="K882" s="192">
        <f ref="K882:K882" t="array">SUM(($M882=(C_A10b!$C$5:$C$1000))*($N882=(C_A10b!$D$5:L$1000))*(C_A10b!M$5:M$1000))</f>
        <v>5088.5020804676824</v>
      </c>
      <c r="M882" s="338" t="s">
        <v>70</v>
      </c>
      <c r="N882" s="338" t="s">
        <v>146</v>
      </c>
      <c r="O882" s="63"/>
    </row>
    <row r="883">
      <c r="A883" s="449"/>
      <c r="B883" s="329" t="s">
        <v>147</v>
      </c>
      <c r="C883" s="193">
        <f ref="C883:C883" t="array">SUM(($M883=(C_A10b!$C$5:$C$1000))*($N883=(C_A10b!$D$5:D$1000))*(C_A10b!E$5:E$1000))</f>
        <v>944.17246929599992</v>
      </c>
      <c r="D883" s="193">
        <f ref="D883:D883" t="array">SUM(($M883=(C_A10b!$C$5:$C$1000))*($N883=(C_A10b!$D$5:E$1000))*(C_A10b!F$5:F$1000))</f>
        <v>221.286960531</v>
      </c>
      <c r="E883" s="193">
        <f ref="E883:E883" t="array">SUM(($M883=(C_A10b!$C$5:$C$1000))*($N883=(C_A10b!$D$5:F$1000))*(C_A10b!G$5:G$1000))</f>
        <v>8.002461113999999</v>
      </c>
      <c r="F883" s="193">
        <f ref="F883:F883" t="array">SUM(($M883=(C_A10b!$C$5:$C$1000))*($N883=(C_A10b!$D$5:G$1000))*(C_A10b!H$5:H$1000))</f>
        <v>4.0012305569999995</v>
      </c>
      <c r="G883" s="193">
        <f ref="G883:G883" t="array">SUM(($M883=(C_A10b!$C$5:$C$1000))*($N883=(C_A10b!$D$5:H$1000))*(C_A10b!I$5:I$1000))</f>
        <v>0</v>
      </c>
      <c r="H883" s="193">
        <f ref="H883:H883" t="array">SUM(($M883=(C_A10b!$C$5:$C$1000))*($N883=(C_A10b!$D$5:I$1000))*(C_A10b!J$5:J$1000))</f>
        <v>0</v>
      </c>
      <c r="I883" s="193">
        <f ref="I883:I883" t="array">SUM(($M883=(C_A10b!$C$5:$C$1000))*($N883=(C_A10b!$D$5:J$1000))*(C_A10b!K$5:K$1000))</f>
        <v>0</v>
      </c>
      <c r="J883" s="193">
        <f ref="J883:J883" t="array">SUM(($M883=(C_A10b!$C$5:$C$1000))*($N883=(C_A10b!$D$5:K$1000))*(C_A10b!L$5:L$1000))</f>
        <v>6.595311112164</v>
      </c>
      <c r="K883" s="264">
        <f ref="K883:K883" t="array">SUM(($M883=(C_A10b!$C$5:$C$1000))*($N883=(C_A10b!$D$5:L$1000))*(C_A10b!M$5:M$1000))</f>
        <v>0</v>
      </c>
      <c r="M883" s="338" t="s">
        <v>70</v>
      </c>
      <c r="N883" s="338" t="s">
        <v>148</v>
      </c>
      <c r="O883" s="63"/>
    </row>
    <row r="884">
      <c r="A884" s="449"/>
      <c r="B884" s="329" t="s">
        <v>429</v>
      </c>
      <c r="C884" s="193">
        <f ref="C884:C884" t="array">SUM(($M884=(C_A10b!$C$5:$C$1000))*($N884=(C_A10b!$D$5:D$1000))*(C_A10b!E$5:E$1000))</f>
        <v>1803.5442353520002</v>
      </c>
      <c r="D884" s="193">
        <f ref="D884:D884" t="array">SUM(($M884=(C_A10b!$C$5:$C$1000))*($N884=(C_A10b!$D$5:E$1000))*(C_A10b!F$5:F$1000))</f>
        <v>450.74975135357994</v>
      </c>
      <c r="E884" s="193">
        <f ref="E884:E884" t="array">SUM(($M884=(C_A10b!$C$5:$C$1000))*($N884=(C_A10b!$D$5:F$1000))*(C_A10b!G$5:G$1000))</f>
        <v>268.673438468409</v>
      </c>
      <c r="F884" s="193">
        <f ref="F884:F884" t="array">SUM(($M884=(C_A10b!$C$5:$C$1000))*($N884=(C_A10b!$D$5:G$1000))*(C_A10b!H$5:H$1000))</f>
        <v>388.55542111960204</v>
      </c>
      <c r="G884" s="193">
        <f ref="G884:G884" t="array">SUM(($M884=(C_A10b!$C$5:$C$1000))*($N884=(C_A10b!$D$5:H$1000))*(C_A10b!I$5:I$1000))</f>
        <v>392.55559510936604</v>
      </c>
      <c r="H884" s="193">
        <f ref="H884:H884" t="array">SUM(($M884=(C_A10b!$C$5:$C$1000))*($N884=(C_A10b!$D$5:I$1000))*(C_A10b!J$5:J$1000))</f>
        <v>393.75529413444497</v>
      </c>
      <c r="I884" s="193">
        <f ref="I884:I884" t="array">SUM(($M884=(C_A10b!$C$5:$C$1000))*($N884=(C_A10b!$D$5:J$1000))*(C_A10b!K$5:K$1000))</f>
        <v>421.889768068811</v>
      </c>
      <c r="J884" s="193">
        <f ref="J884:J884" t="array">SUM(($M884=(C_A10b!$C$5:$C$1000))*($N884=(C_A10b!$D$5:K$1000))*(C_A10b!L$5:L$1000))</f>
        <v>923.528570895627</v>
      </c>
      <c r="K884" s="264">
        <f ref="K884:K884" t="array">SUM(($M884=(C_A10b!$C$5:$C$1000))*($N884=(C_A10b!$D$5:L$1000))*(C_A10b!M$5:M$1000))</f>
        <v>958.46171204083294</v>
      </c>
      <c r="M884" s="338" t="s">
        <v>70</v>
      </c>
      <c r="N884" s="338" t="s">
        <v>423</v>
      </c>
      <c r="O884" s="63"/>
    </row>
    <row r="885">
      <c r="A885" s="449"/>
      <c r="B885" s="119" t="s">
        <v>149</v>
      </c>
      <c r="C885" s="192">
        <f ref="C885:C885" t="array">SUM(($M885=(C_A10b!$C$5:$C$1000))*($N885=(C_A10b!$D$5:D$1000))*(C_A10b!E$5:E$1000))</f>
        <v>0</v>
      </c>
      <c r="D885" s="192">
        <f ref="D885:D885" t="array">SUM(($M885=(C_A10b!$C$5:$C$1000))*($N885=(C_A10b!$D$5:E$1000))*(C_A10b!F$5:F$1000))</f>
        <v>0</v>
      </c>
      <c r="E885" s="192">
        <f ref="E885:E885" t="array">SUM(($M885=(C_A10b!$C$5:$C$1000))*($N885=(C_A10b!$D$5:F$1000))*(C_A10b!G$5:G$1000))</f>
        <v>0</v>
      </c>
      <c r="F885" s="192">
        <f ref="F885:F885" t="array">SUM(($M885=(C_A10b!$C$5:$C$1000))*($N885=(C_A10b!$D$5:G$1000))*(C_A10b!H$5:H$1000))</f>
        <v>0</v>
      </c>
      <c r="G885" s="192">
        <f ref="G885:G885" t="array">SUM(($M885=(C_A10b!$C$5:$C$1000))*($N885=(C_A10b!$D$5:H$1000))*(C_A10b!I$5:I$1000))</f>
        <v>0</v>
      </c>
      <c r="H885" s="192">
        <f ref="H885:H885" t="array">SUM(($M885=(C_A10b!$C$5:$C$1000))*($N885=(C_A10b!$D$5:I$1000))*(C_A10b!J$5:J$1000))</f>
        <v>0</v>
      </c>
      <c r="I885" s="192">
        <f ref="I885:I885" t="array">SUM(($M885=(C_A10b!$C$5:$C$1000))*($N885=(C_A10b!$D$5:J$1000))*(C_A10b!K$5:K$1000))</f>
        <v>0</v>
      </c>
      <c r="J885" s="192">
        <f ref="J885:J885" t="array">SUM(($M885=(C_A10b!$C$5:$C$1000))*($N885=(C_A10b!$D$5:K$1000))*(C_A10b!L$5:L$1000))</f>
        <v>0</v>
      </c>
      <c r="K885" s="192">
        <f ref="K885:K885" t="array">SUM(($M885=(C_A10b!$C$5:$C$1000))*($N885=(C_A10b!$D$5:L$1000))*(C_A10b!M$5:M$1000))</f>
        <v>0</v>
      </c>
      <c r="M885" s="338" t="s">
        <v>70</v>
      </c>
      <c r="N885" s="338" t="s">
        <v>150</v>
      </c>
      <c r="O885" s="63"/>
    </row>
    <row r="886">
      <c r="A886" s="449"/>
      <c r="B886" s="119" t="s">
        <v>430</v>
      </c>
      <c r="C886" s="192">
        <f ref="C886:C886" t="array">SUM(($M886=(C_A10b!$C$5:$C$1000))*($N886=(C_A10b!$D$5:D$1000))*(C_A10b!E$5:E$1000))</f>
        <v>72.15361973280001</v>
      </c>
      <c r="D886" s="192">
        <f ref="D886:D886" t="array">SUM(($M886=(C_A10b!$C$5:$C$1000))*($N886=(C_A10b!$D$5:E$1000))*(C_A10b!F$5:F$1000))</f>
        <v>25.218800479297002</v>
      </c>
      <c r="E886" s="192">
        <f ref="E886:E886" t="array">SUM(($M886=(C_A10b!$C$5:$C$1000))*($N886=(C_A10b!$D$5:F$1000))*(C_A10b!G$5:G$1000))</f>
        <v>5.6535549472060005</v>
      </c>
      <c r="F886" s="192">
        <f ref="F886:F886" t="array">SUM(($M886=(C_A10b!$C$5:$C$1000))*($N886=(C_A10b!$D$5:G$1000))*(C_A10b!H$5:H$1000))</f>
        <v>6.098154357894</v>
      </c>
      <c r="G886" s="192">
        <f ref="G886:G886" t="array">SUM(($M886=(C_A10b!$C$5:$C$1000))*($N886=(C_A10b!$D$5:H$1000))*(C_A10b!I$5:I$1000))</f>
        <v>6.098154357894</v>
      </c>
      <c r="H886" s="192">
        <f ref="H886:H886" t="array">SUM(($M886=(C_A10b!$C$5:$C$1000))*($N886=(C_A10b!$D$5:I$1000))*(C_A10b!J$5:J$1000))</f>
        <v>6.3173274128449988</v>
      </c>
      <c r="I886" s="192">
        <f ref="I886:I886" t="array">SUM(($M886=(C_A10b!$C$5:$C$1000))*($N886=(C_A10b!$D$5:J$1000))*(C_A10b!K$5:K$1000))</f>
        <v>6.5114351233199992</v>
      </c>
      <c r="J886" s="192">
        <f ref="J886:J886" t="array">SUM(($M886=(C_A10b!$C$5:$C$1000))*($N886=(C_A10b!$D$5:K$1000))*(C_A10b!L$5:L$1000))</f>
        <v>6.7264233456600007</v>
      </c>
      <c r="K886" s="192">
        <f ref="K886:K886" t="array">SUM(($M886=(C_A10b!$C$5:$C$1000))*($N886=(C_A10b!$D$5:L$1000))*(C_A10b!M$5:M$1000))</f>
        <v>7.034704839193</v>
      </c>
      <c r="M886" s="338" t="s">
        <v>70</v>
      </c>
      <c r="N886" s="338" t="s">
        <v>156</v>
      </c>
      <c r="O886" s="63"/>
    </row>
    <row r="887">
      <c r="A887" s="449"/>
      <c r="B887" s="193" t="s">
        <v>55</v>
      </c>
      <c r="C887" s="193">
        <f ref="C887:K887" t="shared" si="133">SUM(C879:C886)</f>
        <v>12918.3176247408</v>
      </c>
      <c r="D887" s="193">
        <f t="shared" si="133"/>
        <v>11016.72556861339</v>
      </c>
      <c r="E887" s="193">
        <f t="shared" si="133"/>
        <v>12291.655605861582</v>
      </c>
      <c r="F887" s="193">
        <f t="shared" si="133"/>
        <v>12339.342285703138</v>
      </c>
      <c r="G887" s="193">
        <f t="shared" si="133"/>
        <v>13485.626182332615</v>
      </c>
      <c r="H887" s="193">
        <f t="shared" si="133"/>
        <v>13183.32139301355</v>
      </c>
      <c r="I887" s="193">
        <f t="shared" si="133"/>
        <v>12793.833059172764</v>
      </c>
      <c r="J887" s="193">
        <f t="shared" si="133"/>
        <v>12281.41464718492</v>
      </c>
      <c r="K887" s="264">
        <f t="shared" si="133"/>
        <v>11946.731301487398</v>
      </c>
      <c r="O887" s="63"/>
    </row>
    <row r="888"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O888" s="63"/>
    </row>
    <row r="889"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O889" s="63"/>
    </row>
    <row r="890">
      <c r="A890" s="48" t="s">
        <v>59</v>
      </c>
      <c r="B890" s="321" t="s">
        <v>431</v>
      </c>
      <c r="C890" s="60"/>
      <c r="D890" s="60"/>
      <c r="E890" s="60"/>
      <c r="F890" s="60"/>
      <c r="G890" s="60"/>
      <c r="H890" s="60"/>
      <c r="I890" s="60"/>
      <c r="J890" s="60"/>
      <c r="K890" s="60"/>
      <c r="O890" s="63"/>
    </row>
    <row r="891">
      <c r="B891" s="232"/>
      <c r="C891" s="307">
        <v>2010</v>
      </c>
      <c r="D891" s="307">
        <v>2015</v>
      </c>
      <c r="E891" s="307">
        <v>2020</v>
      </c>
      <c r="F891" s="307">
        <v>2025</v>
      </c>
      <c r="G891" s="307">
        <v>2030</v>
      </c>
      <c r="H891" s="307">
        <v>2035</v>
      </c>
      <c r="I891" s="307">
        <v>2040</v>
      </c>
      <c r="J891" s="307">
        <v>2045</v>
      </c>
      <c r="K891" s="307">
        <v>2050</v>
      </c>
      <c r="O891" s="63"/>
    </row>
    <row r="892">
      <c r="B892" s="255" t="s">
        <v>432</v>
      </c>
      <c r="C892" s="193">
        <f ref="C892:C892" t="array">SUM(($M892=(C_A01b!$C$5:$C$981))*($N892=(C_A01b!$D$5:D$981))*(C_A01b!E$5:E$981))</f>
        <v>13.346283416403</v>
      </c>
      <c r="D892" s="193">
        <f ref="D892:D892" t="array">SUM(($M892=(C_A01b!$C$5:$C$981))*($N892=(C_A01b!$D$5:E$981))*(C_A01b!F$5:F$981))</f>
        <v>38.211663462202992</v>
      </c>
      <c r="E892" s="193">
        <f ref="E892:E892" t="array">SUM(($M892=(C_A01b!$C$5:$C$981))*($N892=(C_A01b!$D$5:F$981))*(C_A01b!G$5:G$981))</f>
        <v>20.844</v>
      </c>
      <c r="F892" s="193">
        <f ref="F892:F892" t="array">SUM(($M892=(C_A01b!$C$5:$C$981))*($N892=(C_A01b!$D$5:G$981))*(C_A01b!H$5:H$981))</f>
        <v>17.37</v>
      </c>
      <c r="G892" s="193">
        <f ref="G892:G892" t="array">SUM(($M892=(C_A01b!$C$5:$C$981))*($N892=(C_A01b!$D$5:H$981))*(C_A01b!I$5:I$981))</f>
        <v>18.644789694306</v>
      </c>
      <c r="H892" s="193">
        <f ref="H892:H892" t="array">SUM(($M892=(C_A01b!$C$5:$C$981))*($N892=(C_A01b!$D$5:I$981))*(C_A01b!J$5:J$981))</f>
        <v>11.250900000000001</v>
      </c>
      <c r="I892" s="193">
        <f ref="I892:I892" t="array">SUM(($M892=(C_A01b!$C$5:$C$981))*($N892=(C_A01b!$D$5:J$981))*(C_A01b!K$5:K$981))</f>
        <v>8.8100999999999985</v>
      </c>
      <c r="J892" s="193">
        <f ref="J892:J892" t="array">SUM(($M892=(C_A01b!$C$5:$C$981))*($N892=(C_A01b!$D$5:K$981))*(C_A01b!L$5:L$981))</f>
        <v>3.8916000000000004</v>
      </c>
      <c r="K892" s="264">
        <f ref="K892:K892" t="array">SUM(($M892=(C_A01b!$C$5:$C$981))*($N892=(C_A01b!$D$5:L$981))*(C_A01b!M$5:M$981))</f>
        <v>0</v>
      </c>
      <c r="M892" s="338" t="s">
        <v>433</v>
      </c>
      <c r="N892" s="338" t="s">
        <v>434</v>
      </c>
      <c r="O892" s="63"/>
    </row>
    <row r="893">
      <c r="B893" s="210" t="s">
        <v>435</v>
      </c>
      <c r="C893" s="256">
        <f ref="C893:C893" t="array">(SUM(($M893=(C_A01b!$C$5:$C$981))*($N893=(C_A01b!$D$5:D$981))*(C_A01b!E$5:E$981)))/1000</f>
        <v>0.177054872876797</v>
      </c>
      <c r="D893" s="256">
        <f ref="D893:D893" t="array">(SUM(($M893=(C_A01b!$C$5:$C$981))*($N893=(C_A01b!$D$5:E$981))*(C_A01b!F$5:F$981)))/1000</f>
        <v>0.181885372413293</v>
      </c>
      <c r="E893" s="256">
        <f ref="E893:E893" t="array">(SUM(($M893=(C_A01b!$C$5:$C$981))*($N893=(C_A01b!$D$5:F$981))*(C_A01b!G$5:G$981)))/1000</f>
        <v>0</v>
      </c>
      <c r="F893" s="256">
        <f ref="F893:F893" t="array">(SUM(($M893=(C_A01b!$C$5:$C$981))*($N893=(C_A01b!$D$5:G$981))*(C_A01b!H$5:H$981)))/1000</f>
        <v>0</v>
      </c>
      <c r="G893" s="256">
        <f ref="G893:G893" t="array">(SUM(($M893=(C_A01b!$C$5:$C$981))*($N893=(C_A01b!$D$5:H$981))*(C_A01b!I$5:I$981)))/1000</f>
        <v>0.019354270118399998</v>
      </c>
      <c r="H893" s="256">
        <f ref="H893:H893" t="array">(SUM(($M893=(C_A01b!$C$5:$C$981))*($N893=(C_A01b!$D$5:I$981))*(C_A01b!J$5:J$981)))/1000</f>
        <v>0</v>
      </c>
      <c r="I893" s="256">
        <f ref="I893:I893" t="array">(SUM(($M893=(C_A01b!$C$5:$C$981))*($N893=(C_A01b!$D$5:J$981))*(C_A01b!K$5:K$981)))/1000</f>
        <v>0</v>
      </c>
      <c r="J893" s="256">
        <f ref="J893:J893" t="array">(SUM(($M893=(C_A01b!$C$5:$C$981))*($N893=(C_A01b!$D$5:K$981))*(C_A01b!L$5:L$981)))/1000</f>
        <v>0</v>
      </c>
      <c r="K893" s="256">
        <f ref="K893:K893" t="array">(SUM(($M893=(C_A01b!$C$5:$C$981))*($N893=(C_A01b!$D$5:L$981))*(C_A01b!M$5:M$981)))/1000</f>
        <v>0</v>
      </c>
      <c r="M893" s="338" t="s">
        <v>433</v>
      </c>
      <c r="N893" s="338" t="s">
        <v>267</v>
      </c>
      <c r="O893" s="63"/>
    </row>
    <row r="894">
      <c r="B894" s="264" t="s">
        <v>436</v>
      </c>
      <c r="C894" s="193">
        <f ref="C894:C894" t="array">SUM(($M894=(C_A01b!$C$5:$C$981))*($N894=(C_A01b!$D$5:D$981))*(C_A01b!E$5:E$981))</f>
        <v>141.86767563565098</v>
      </c>
      <c r="D894" s="193">
        <f ref="D894:D894" t="array">SUM(($M894=(C_A01b!$C$5:$C$981))*($N894=(C_A01b!$D$5:E$981))*(C_A01b!F$5:F$981))</f>
        <v>238.824778067127</v>
      </c>
      <c r="E894" s="193">
        <f ref="E894:E894" t="array">SUM(($M894=(C_A01b!$C$5:$C$981))*($N894=(C_A01b!$D$5:F$981))*(C_A01b!G$5:G$981))</f>
        <v>203.32506448368298</v>
      </c>
      <c r="F894" s="193">
        <f ref="F894:F894" t="array">SUM(($M894=(C_A01b!$C$5:$C$981))*($N894=(C_A01b!$D$5:G$981))*(C_A01b!H$5:H$981))</f>
        <v>128.170567464713</v>
      </c>
      <c r="G894" s="193">
        <f ref="G894:G894" t="array">SUM(($M894=(C_A01b!$C$5:$C$981))*($N894=(C_A01b!$D$5:H$981))*(C_A01b!I$5:I$981))</f>
        <v>137.138198589489</v>
      </c>
      <c r="H894" s="193">
        <f ref="H894:H894" t="array">SUM(($M894=(C_A01b!$C$5:$C$981))*($N894=(C_A01b!$D$5:I$981))*(C_A01b!J$5:J$981))</f>
        <v>111.02398234284598</v>
      </c>
      <c r="I894" s="193">
        <f ref="I894:I894" t="array">SUM(($M894=(C_A01b!$C$5:$C$981))*($N894=(C_A01b!$D$5:J$981))*(C_A01b!K$5:K$981))</f>
        <v>101.12867431611701</v>
      </c>
      <c r="J894" s="193">
        <f ref="J894:J894" t="array">SUM(($M894=(C_A01b!$C$5:$C$981))*($N894=(C_A01b!$D$5:K$981))*(C_A01b!L$5:L$981))</f>
        <v>69.723100597228</v>
      </c>
      <c r="K894" s="264">
        <f ref="K894:K894" t="array">SUM(($M894=(C_A01b!$C$5:$C$981))*($N894=(C_A01b!$D$5:L$981))*(C_A01b!M$5:M$981))</f>
        <v>50.556475204211</v>
      </c>
      <c r="M894" s="338" t="s">
        <v>437</v>
      </c>
      <c r="N894" s="338" t="s">
        <v>434</v>
      </c>
      <c r="O894" s="63"/>
    </row>
    <row r="895">
      <c r="B895" s="210" t="s">
        <v>438</v>
      </c>
      <c r="C895" s="256">
        <f ref="C895:C895" t="array">SUM(($M895=(C_A01b!$C$5:$C$981))*($N895=(C_A01b!$D$5:D$981))*(C_A01b!E$5:E$981))</f>
        <v>213.56222495347598</v>
      </c>
      <c r="D895" s="256">
        <f ref="D895:D895" t="array">SUM(($M895=(C_A01b!$C$5:$C$981))*($N895=(C_A01b!$D$5:E$981))*(C_A01b!F$5:F$981))</f>
        <v>343.84028423280006</v>
      </c>
      <c r="E895" s="256">
        <f ref="E895:E895" t="array">SUM(($M895=(C_A01b!$C$5:$C$981))*($N895=(C_A01b!$D$5:F$981))*(C_A01b!G$5:G$981))</f>
        <v>245.60147956896205</v>
      </c>
      <c r="F895" s="256">
        <f ref="F895:F895" t="array">SUM(($M895=(C_A01b!$C$5:$C$981))*($N895=(C_A01b!$D$5:G$981))*(C_A01b!H$5:H$981))</f>
        <v>123.60977487795599</v>
      </c>
      <c r="G895" s="256">
        <f ref="G895:G895" t="array">SUM(($M895=(C_A01b!$C$5:$C$981))*($N895=(C_A01b!$D$5:H$981))*(C_A01b!I$5:I$981))</f>
        <v>132.220291172325</v>
      </c>
      <c r="H895" s="256">
        <f ref="H895:H895" t="array">SUM(($M895=(C_A01b!$C$5:$C$981))*($N895=(C_A01b!$D$5:I$981))*(C_A01b!J$5:J$981))</f>
        <v>106.10606975797398</v>
      </c>
      <c r="I895" s="256">
        <f ref="I895:I895" t="array">SUM(($M895=(C_A01b!$C$5:$C$981))*($N895=(C_A01b!$D$5:J$981))*(C_A01b!K$5:K$981))</f>
        <v>96.470406791093012</v>
      </c>
      <c r="J895" s="256">
        <f ref="J895:J895" t="array">SUM(($M895=(C_A01b!$C$5:$C$981))*($N895=(C_A01b!$D$5:K$981))*(C_A01b!L$5:L$981))</f>
        <v>67.130815231274</v>
      </c>
      <c r="K895" s="256">
        <f ref="K895:K895" t="array">SUM(($M895=(C_A01b!$C$5:$C$981))*($N895=(C_A01b!$D$5:L$981))*(C_A01b!M$5:M$981))</f>
        <v>49.362974769246996</v>
      </c>
      <c r="M895" s="338" t="s">
        <v>437</v>
      </c>
      <c r="N895" s="338" t="s">
        <v>439</v>
      </c>
      <c r="O895" s="63"/>
    </row>
    <row r="896">
      <c r="B896" s="264" t="s">
        <v>440</v>
      </c>
      <c r="C896" s="193">
        <f ref="C896:C896" t="array">(SUM(($M896=(C_A01b!$C$5:$C$981))*($N896=(C_A01b!$D$5:D$981))*(C_A01b!E$5:E$981)))/1000</f>
        <v>2.6052505435658189</v>
      </c>
      <c r="D896" s="193">
        <f ref="D896:D896" t="array">(SUM(($M896=(C_A01b!$C$5:$C$981))*($N896=(C_A01b!$D$5:E$981))*(C_A01b!F$5:F$981)))/1000</f>
        <v>12.90250747107592</v>
      </c>
      <c r="E896" s="193">
        <f ref="E896:E896" t="array">(SUM(($M896=(C_A01b!$C$5:$C$981))*($N896=(C_A01b!$D$5:F$981))*(C_A01b!G$5:G$981)))/1000</f>
        <v>8.3973683489015567</v>
      </c>
      <c r="F896" s="193">
        <f ref="F896:F896" t="array">(SUM(($M896=(C_A01b!$C$5:$C$981))*($N896=(C_A01b!$D$5:G$981))*(C_A01b!H$5:H$981)))/1000</f>
        <v>5.7003144739842551</v>
      </c>
      <c r="G896" s="193">
        <f ref="G896:G896" t="array">(SUM(($M896=(C_A01b!$C$5:$C$981))*($N896=(C_A01b!$D$5:H$981))*(C_A01b!I$5:I$981)))/1000</f>
        <v>6.6135016054548812</v>
      </c>
      <c r="H896" s="193">
        <f ref="H896:H896" t="array">(SUM(($M896=(C_A01b!$C$5:$C$981))*($N896=(C_A01b!$D$5:I$981))*(C_A01b!J$5:J$981)))/1000</f>
        <v>3.2627071384409492</v>
      </c>
      <c r="I896" s="193">
        <f ref="I896:I896" t="array">(SUM(($M896=(C_A01b!$C$5:$C$981))*($N896=(C_A01b!$D$5:J$981))*(C_A01b!K$5:K$981)))/1000</f>
        <v>3.1498160883709172</v>
      </c>
      <c r="J896" s="193">
        <f ref="J896:J896" t="array">(SUM(($M896=(C_A01b!$C$5:$C$981))*($N896=(C_A01b!$D$5:K$981))*(C_A01b!L$5:L$981)))/1000</f>
        <v>3.2202182470425824</v>
      </c>
      <c r="K896" s="264">
        <f ref="K896:K896" t="array">(SUM(($M896=(C_A01b!$C$5:$C$981))*($N896=(C_A01b!$D$5:L$981))*(C_A01b!M$5:M$981)))/1000</f>
        <v>3.1516255959530834</v>
      </c>
      <c r="M896" s="338" t="s">
        <v>437</v>
      </c>
      <c r="N896" s="338" t="s">
        <v>267</v>
      </c>
      <c r="O896" s="63"/>
    </row>
    <row r="897">
      <c r="B897" s="264" t="s">
        <v>441</v>
      </c>
      <c r="C897" s="255">
        <f ref="C897:C897" t="array">SUM(($M897=(C_A01b!$C$5:$C$981))*($N897=(C_A01b!$D$5:D$981))*(C_A01b!E$5:E$981))</f>
        <v>135.447690058706</v>
      </c>
      <c r="D897" s="255">
        <f ref="D897:D897" t="array">SUM(($M897=(C_A01b!$C$5:$C$981))*($N897=(C_A01b!$D$5:E$981))*(C_A01b!F$5:F$981))</f>
        <v>218.676558274907</v>
      </c>
      <c r="E897" s="255">
        <f ref="E897:E897" t="array">SUM(($M897=(C_A01b!$C$5:$C$981))*($N897=(C_A01b!$D$5:F$981))*(C_A01b!G$5:G$981))</f>
        <v>207.54769933180896</v>
      </c>
      <c r="F897" s="255">
        <f ref="F897:F897" t="array">SUM(($M897=(C_A01b!$C$5:$C$981))*($N897=(C_A01b!$D$5:G$981))*(C_A01b!H$5:H$981))</f>
        <v>214.97477109260103</v>
      </c>
      <c r="G897" s="255">
        <f ref="G897:G897" t="array">SUM(($M897=(C_A01b!$C$5:$C$981))*($N897=(C_A01b!$D$5:H$981))*(C_A01b!I$5:I$981))</f>
        <v>211.210479285855</v>
      </c>
      <c r="H897" s="255">
        <f ref="H897:H897" t="array">SUM(($M897=(C_A01b!$C$5:$C$981))*($N897=(C_A01b!$D$5:I$981))*(C_A01b!J$5:J$981))</f>
        <v>196.23696033463006</v>
      </c>
      <c r="I897" s="255">
        <f ref="I897:I897" t="array">SUM(($M897=(C_A01b!$C$5:$C$981))*($N897=(C_A01b!$D$5:J$981))*(C_A01b!K$5:K$981))</f>
        <v>183.473925148698</v>
      </c>
      <c r="J897" s="255">
        <f ref="J897:J897" t="array">SUM(($M897=(C_A01b!$C$5:$C$981))*($N897=(C_A01b!$D$5:K$981))*(C_A01b!L$5:L$981))</f>
        <v>168.79914793808297</v>
      </c>
      <c r="K897" s="264">
        <f ref="K897:K897" t="array">SUM(($M897=(C_A01b!$C$5:$C$981))*($N897=(C_A01b!$D$5:L$981))*(C_A01b!M$5:M$981))</f>
        <v>154.64622066449897</v>
      </c>
      <c r="M897" s="338" t="s">
        <v>437</v>
      </c>
      <c r="N897" s="338" t="s">
        <v>442</v>
      </c>
      <c r="O897" s="63"/>
    </row>
    <row r="898">
      <c r="B898" s="264" t="s">
        <v>443</v>
      </c>
      <c r="C898" s="255">
        <f ref="C898:C898" t="array">(SUM(($M898=(C_A01b!$C$5:$C$981))*($N898=(C_A01b!$D$5:D$981))*(C_A01b!E$5:E$981)))/1000</f>
        <v>28.69168046160199</v>
      </c>
      <c r="D898" s="255">
        <f ref="D898:D898" t="array">(SUM(($M898=(C_A01b!$C$5:$C$981))*($N898=(C_A01b!$D$5:E$981))*(C_A01b!F$5:F$981)))/1000</f>
        <v>51.300705155161367</v>
      </c>
      <c r="E898" s="255">
        <f ref="E898:E898" t="array">(SUM(($M898=(C_A01b!$C$5:$C$981))*($N898=(C_A01b!$D$5:F$981))*(C_A01b!G$5:G$981)))/1000</f>
        <v>41.446690741815004</v>
      </c>
      <c r="F898" s="255">
        <f ref="F898:F898" t="array">(SUM(($M898=(C_A01b!$C$5:$C$981))*($N898=(C_A01b!$D$5:G$981))*(C_A01b!H$5:H$981)))/1000</f>
        <v>53.850690191301062</v>
      </c>
      <c r="G898" s="255">
        <f ref="G898:G898" t="array">(SUM(($M898=(C_A01b!$C$5:$C$981))*($N898=(C_A01b!$D$5:H$981))*(C_A01b!I$5:I$981)))/1000</f>
        <v>53.2662020166139</v>
      </c>
      <c r="H898" s="255">
        <f ref="H898:H898" t="array">(SUM(($M898=(C_A01b!$C$5:$C$981))*($N898=(C_A01b!$D$5:I$981))*(C_A01b!J$5:J$981)))/1000</f>
        <v>49.965728774211456</v>
      </c>
      <c r="I898" s="255">
        <f ref="I898:I898" t="array">(SUM(($M898=(C_A01b!$C$5:$C$981))*($N898=(C_A01b!$D$5:J$981))*(C_A01b!K$5:K$981)))/1000</f>
        <v>46.681022179966448</v>
      </c>
      <c r="J898" s="255">
        <f ref="J898:J898" t="array">(SUM(($M898=(C_A01b!$C$5:$C$981))*($N898=(C_A01b!$D$5:K$981))*(C_A01b!L$5:L$981)))/1000</f>
        <v>42.685616170562405</v>
      </c>
      <c r="K898" s="264">
        <f ref="K898:K898" t="array">(SUM(($M898=(C_A01b!$C$5:$C$981))*($N898=(C_A01b!$D$5:L$981))*(C_A01b!M$5:M$981)))/1000</f>
        <v>38.145757687656051</v>
      </c>
      <c r="M898" s="338" t="s">
        <v>437</v>
      </c>
      <c r="N898" s="338" t="s">
        <v>444</v>
      </c>
      <c r="O898" s="63"/>
    </row>
    <row r="899">
      <c r="B899" s="210" t="s">
        <v>445</v>
      </c>
      <c r="C899" s="256">
        <f ref="C899:C899" t="array">SUM(($M899=(C_A01b!$C$5:$C$981))*($N899=(C_A01b!$D$5:D$981))*(C_A01b!E$5:E$981))</f>
        <v>11564.414355824631</v>
      </c>
      <c r="D899" s="256">
        <f ref="D899:D899" t="array">SUM(($M899=(C_A01b!$C$5:$C$981))*($N899=(C_A01b!$D$5:E$981))*(C_A01b!F$5:F$981))</f>
        <v>12199.837414439811</v>
      </c>
      <c r="E899" s="256">
        <f ref="E899:E899" t="array">SUM(($M899=(C_A01b!$C$5:$C$981))*($N899=(C_A01b!$D$5:F$981))*(C_A01b!G$5:G$981))</f>
        <v>12093.656651871634</v>
      </c>
      <c r="F899" s="256">
        <f ref="F899:F899" t="array">SUM(($M899=(C_A01b!$C$5:$C$981))*($N899=(C_A01b!$D$5:G$981))*(C_A01b!H$5:H$981))</f>
        <v>11866.399403523625</v>
      </c>
      <c r="G899" s="256">
        <f ref="G899:G899" t="array">SUM(($M899=(C_A01b!$C$5:$C$981))*($N899=(C_A01b!$D$5:H$981))*(C_A01b!I$5:I$981))</f>
        <v>12501.50177463527</v>
      </c>
      <c r="H899" s="256">
        <f ref="H899:H899" t="array">SUM(($M899=(C_A01b!$C$5:$C$981))*($N899=(C_A01b!$D$5:I$981))*(C_A01b!J$5:J$981))</f>
        <v>12906.165916704311</v>
      </c>
      <c r="I899" s="256">
        <f ref="I899:I899" t="array">SUM(($M899=(C_A01b!$C$5:$C$981))*($N899=(C_A01b!$D$5:J$981))*(C_A01b!K$5:K$981))</f>
        <v>13109.023395014488</v>
      </c>
      <c r="J899" s="256">
        <f ref="J899:J899" t="array">SUM(($M899=(C_A01b!$C$5:$C$981))*($N899=(C_A01b!$D$5:K$981))*(C_A01b!L$5:L$981))</f>
        <v>13281.281544916257</v>
      </c>
      <c r="K899" s="256">
        <f ref="K899:K899" t="array">SUM(($M899=(C_A01b!$C$5:$C$981))*($N899=(C_A01b!$D$5:L$981))*(C_A01b!M$5:M$981))</f>
        <v>13332.854974617316</v>
      </c>
      <c r="M899" s="338" t="s">
        <v>446</v>
      </c>
      <c r="N899" s="338" t="s">
        <v>447</v>
      </c>
      <c r="O899" s="63"/>
    </row>
    <row r="900">
      <c r="B900" s="255" t="s">
        <v>448</v>
      </c>
      <c r="C900" s="193">
        <f ref="C900:C900" t="array">SUM(($M900=(C_A01b!$C$5:$C$981))*($N900=(C_A01b!$D$5:D$981))*(C_A01b!E$5:E$981))</f>
        <v>0</v>
      </c>
      <c r="D900" s="193">
        <f ref="D900:D900" t="array">SUM(($M900=(C_A01b!$C$5:$C$981))*($N900=(C_A01b!$D$5:E$981))*(C_A01b!F$5:F$981))</f>
        <v>7.377962248872</v>
      </c>
      <c r="E900" s="193">
        <f ref="E900:E900" t="array">SUM(($M900=(C_A01b!$C$5:$C$981))*($N900=(C_A01b!$D$5:F$981))*(C_A01b!G$5:G$981))</f>
        <v>25.551886846093</v>
      </c>
      <c r="F900" s="193">
        <f ref="F900:F900" t="array">SUM(($M900=(C_A01b!$C$5:$C$981))*($N900=(C_A01b!$D$5:G$981))*(C_A01b!H$5:H$981))</f>
        <v>30.157054597703</v>
      </c>
      <c r="G900" s="193">
        <f ref="G900:G900" t="array">SUM(($M900=(C_A01b!$C$5:$C$981))*($N900=(C_A01b!$D$5:H$981))*(C_A01b!I$5:I$981))</f>
        <v>52.72991495749</v>
      </c>
      <c r="H900" s="193">
        <f ref="H900:H900" t="array">SUM(($M900=(C_A01b!$C$5:$C$981))*($N900=(C_A01b!$D$5:I$981))*(C_A01b!J$5:J$981))</f>
        <v>103.934414653333</v>
      </c>
      <c r="I900" s="193">
        <f ref="I900:I900" t="array">SUM(($M900=(C_A01b!$C$5:$C$981))*($N900=(C_A01b!$D$5:J$981))*(C_A01b!K$5:K$981))</f>
        <v>146.17395710249602</v>
      </c>
      <c r="J900" s="193">
        <f ref="J900:J900" t="array">SUM(($M900=(C_A01b!$C$5:$C$981))*($N900=(C_A01b!$D$5:K$981))*(C_A01b!L$5:L$981))</f>
        <v>201.072051488868</v>
      </c>
      <c r="K900" s="264">
        <f ref="K900:K900" t="array">SUM(($M900=(C_A01b!$C$5:$C$981))*($N900=(C_A01b!$D$5:L$981))*(C_A01b!M$5:M$981))</f>
        <v>329.07605876903392</v>
      </c>
      <c r="M900" s="338" t="s">
        <v>446</v>
      </c>
      <c r="N900" s="338" t="s">
        <v>449</v>
      </c>
      <c r="O900" s="63"/>
    </row>
    <row r="901">
      <c r="B901" s="210" t="s">
        <v>450</v>
      </c>
      <c r="C901" s="256">
        <f ref="C901:C901" t="array">(SUM(($M901=(C_A01b!$C$5:$C$981))*($N901=(C_A01b!$D$5:D$981))*(C_A01b!E$5:E$981)))/1000</f>
        <v>1116.7275470868817</v>
      </c>
      <c r="D901" s="256">
        <f ref="D901:D901" t="array">(SUM(($M901=(C_A01b!$C$5:$C$981))*($N901=(C_A01b!$D$5:E$981))*(C_A01b!F$5:F$981)))/1000</f>
        <v>1138.3153101076493</v>
      </c>
      <c r="E901" s="256">
        <f ref="E901:E901" t="array">(SUM(($M901=(C_A01b!$C$5:$C$981))*($N901=(C_A01b!$D$5:F$981))*(C_A01b!G$5:G$981)))/1000</f>
        <v>948.95586093939437</v>
      </c>
      <c r="F901" s="256">
        <f ref="F901:F901" t="array">(SUM(($M901=(C_A01b!$C$5:$C$981))*($N901=(C_A01b!$D$5:G$981))*(C_A01b!H$5:H$981)))/1000</f>
        <v>879.98037224294808</v>
      </c>
      <c r="G901" s="256">
        <f ref="G901:G901" t="array">(SUM(($M901=(C_A01b!$C$5:$C$981))*($N901=(C_A01b!$D$5:H$981))*(C_A01b!I$5:I$981)))/1000</f>
        <v>782.747017482664</v>
      </c>
      <c r="H901" s="256">
        <f ref="H901:H901" t="array">(SUM(($M901=(C_A01b!$C$5:$C$981))*($N901=(C_A01b!$D$5:I$981))*(C_A01b!J$5:J$981)))/1000</f>
        <v>728.28269869804944</v>
      </c>
      <c r="I901" s="256">
        <f ref="I901:I901" t="array">(SUM(($M901=(C_A01b!$C$5:$C$981))*($N901=(C_A01b!$D$5:J$981))*(C_A01b!K$5:K$981)))/1000</f>
        <v>648.13616075187826</v>
      </c>
      <c r="J901" s="256">
        <f ref="J901:J901" t="array">(SUM(($M901=(C_A01b!$C$5:$C$981))*($N901=(C_A01b!$D$5:K$981))*(C_A01b!L$5:L$981)))/1000</f>
        <v>580.76883900968517</v>
      </c>
      <c r="K901" s="256">
        <f ref="K901:K901" t="array">(SUM(($M901=(C_A01b!$C$5:$C$981))*($N901=(C_A01b!$D$5:L$981))*(C_A01b!M$5:M$981)))/1000</f>
        <v>416.5421447470074</v>
      </c>
      <c r="M901" s="338" t="s">
        <v>446</v>
      </c>
      <c r="N901" s="338" t="s">
        <v>451</v>
      </c>
      <c r="O901" s="63"/>
    </row>
    <row r="902">
      <c r="B902" s="255" t="s">
        <v>452</v>
      </c>
      <c r="C902" s="193">
        <f ref="C902:C902" t="array">(SUM(($M902=(C_A01b!$C$5:$C$981))*($N902=(C_A01b!$D$5:D$981))*(C_A01b!E$5:E$981)))/1000</f>
        <v>0</v>
      </c>
      <c r="D902" s="193">
        <f ref="D902:D902" t="array">(SUM(($M902=(C_A01b!$C$5:$C$981))*($N902=(C_A01b!$D$5:E$981))*(C_A01b!F$5:F$981)))/1000</f>
        <v>0</v>
      </c>
      <c r="E902" s="193">
        <f ref="E902:E902" t="array">(SUM(($M902=(C_A01b!$C$5:$C$981))*($N902=(C_A01b!$D$5:F$981))*(C_A01b!G$5:G$981)))/1000</f>
        <v>0</v>
      </c>
      <c r="F902" s="193">
        <f ref="F902:F902" t="array">(SUM(($M902=(C_A01b!$C$5:$C$981))*($N902=(C_A01b!$D$5:G$981))*(C_A01b!H$5:H$981)))/1000</f>
        <v>72.2635229223838</v>
      </c>
      <c r="G902" s="193">
        <f ref="G902:G902" t="array">(SUM(($M902=(C_A01b!$C$5:$C$981))*($N902=(C_A01b!$D$5:H$981))*(C_A01b!I$5:I$981)))/1000</f>
        <v>112.76320217269803</v>
      </c>
      <c r="H902" s="193">
        <f ref="H902:H902" t="array">(SUM(($M902=(C_A01b!$C$5:$C$981))*($N902=(C_A01b!$D$5:I$981))*(C_A01b!J$5:J$981)))/1000</f>
        <v>145.03266998727767</v>
      </c>
      <c r="I902" s="193">
        <f ref="I902:I902" t="array">(SUM(($M902=(C_A01b!$C$5:$C$981))*($N902=(C_A01b!$D$5:J$981))*(C_A01b!K$5:K$981)))/1000</f>
        <v>197.84131227887858</v>
      </c>
      <c r="J902" s="193">
        <f ref="J902:J902" t="array">(SUM(($M902=(C_A01b!$C$5:$C$981))*($N902=(C_A01b!$D$5:K$981))*(C_A01b!L$5:L$981)))/1000</f>
        <v>249.18154110165443</v>
      </c>
      <c r="K902" s="264">
        <f ref="K902:K902" t="array">(SUM(($M902=(C_A01b!$C$5:$C$981))*($N902=(C_A01b!$D$5:L$981))*(C_A01b!M$5:M$981)))/1000</f>
        <v>223.51167543059105</v>
      </c>
      <c r="M902" s="338" t="s">
        <v>446</v>
      </c>
      <c r="N902" s="338" t="s">
        <v>272</v>
      </c>
      <c r="O902" s="63"/>
    </row>
    <row r="903">
      <c r="B903" s="210" t="s">
        <v>453</v>
      </c>
      <c r="C903" s="256">
        <f ref="C903:C903" t="array">(SUM(($M903=(C_A01b!$C$5:$C$981))*($N903=(C_A01b!$D$5:D$981))*(C_A01b!E$5:E$981)))/1000</f>
        <v>0</v>
      </c>
      <c r="D903" s="256">
        <f ref="D903:D903" t="array">(SUM(($M903=(C_A01b!$C$5:$C$981))*($N903=(C_A01b!$D$5:E$981))*(C_A01b!F$5:F$981)))/1000</f>
        <v>0</v>
      </c>
      <c r="E903" s="256">
        <f ref="E903:E903" t="array">(SUM(($M903=(C_A01b!$C$5:$C$981))*($N903=(C_A01b!$D$5:F$981))*(C_A01b!G$5:G$981)))/1000</f>
        <v>0</v>
      </c>
      <c r="F903" s="256">
        <f ref="F903:F903" t="array">(SUM(($M903=(C_A01b!$C$5:$C$981))*($N903=(C_A01b!$D$5:G$981))*(C_A01b!H$5:H$981)))/1000</f>
        <v>13.74934992778577</v>
      </c>
      <c r="G903" s="256">
        <f ref="G903:G903" t="array">(SUM(($M903=(C_A01b!$C$5:$C$981))*($N903=(C_A01b!$D$5:H$981))*(C_A01b!I$5:I$981)))/1000</f>
        <v>19.042680562146398</v>
      </c>
      <c r="H903" s="256">
        <f ref="H903:H903" t="array">(SUM(($M903=(C_A01b!$C$5:$C$981))*($N903=(C_A01b!$D$5:I$981))*(C_A01b!J$5:J$981)))/1000</f>
        <v>38.5448814880152</v>
      </c>
      <c r="I903" s="256">
        <f ref="I903:I903" t="array">(SUM(($M903=(C_A01b!$C$5:$C$981))*($N903=(C_A01b!$D$5:J$981))*(C_A01b!K$5:K$981)))/1000</f>
        <v>41.539021625951428</v>
      </c>
      <c r="J903" s="256">
        <f ref="J903:J903" t="array">(SUM(($M903=(C_A01b!$C$5:$C$981))*($N903=(C_A01b!$D$5:K$981))*(C_A01b!L$5:L$981)))/1000</f>
        <v>59.131605131469151</v>
      </c>
      <c r="K903" s="256">
        <f ref="K903:K903" t="array">(SUM(($M903=(C_A01b!$C$5:$C$981))*($N903=(C_A01b!$D$5:L$981))*(C_A01b!M$5:M$981)))/1000</f>
        <v>142.45644988369088</v>
      </c>
      <c r="M903" s="338" t="s">
        <v>446</v>
      </c>
      <c r="N903" s="338" t="s">
        <v>454</v>
      </c>
      <c r="O903" s="63"/>
    </row>
    <row r="904">
      <c r="B904" s="255" t="s">
        <v>455</v>
      </c>
      <c r="C904" s="193">
        <f ref="C904:C904" t="array">SUM(($M904=(C_A01b!$C$5:$C$981))*($N904=(C_A01b!$D$5:D$981))*(C_A01b!E$5:E$981))</f>
        <v>418.962097865259</v>
      </c>
      <c r="D904" s="193">
        <f ref="D904:D904" t="array">SUM(($M904=(C_A01b!$C$5:$C$981))*($N904=(C_A01b!$D$5:E$981))*(C_A01b!F$5:F$981))</f>
        <v>470.80541706175808</v>
      </c>
      <c r="E904" s="193">
        <f ref="E904:E904" t="array">SUM(($M904=(C_A01b!$C$5:$C$981))*($N904=(C_A01b!$D$5:F$981))*(C_A01b!G$5:G$981))</f>
        <v>692.053151834901</v>
      </c>
      <c r="F904" s="193">
        <f ref="F904:F904" t="array">SUM(($M904=(C_A01b!$C$5:$C$981))*($N904=(C_A01b!$D$5:G$981))*(C_A01b!H$5:H$981))</f>
        <v>772.710043482926</v>
      </c>
      <c r="G904" s="193">
        <f ref="G904:G904" t="array">SUM(($M904=(C_A01b!$C$5:$C$981))*($N904=(C_A01b!$D$5:H$981))*(C_A01b!I$5:I$981))</f>
        <v>786.112248339113</v>
      </c>
      <c r="H904" s="193">
        <f ref="H904:H904" t="array">SUM(($M904=(C_A01b!$C$5:$C$981))*($N904=(C_A01b!$D$5:I$981))*(C_A01b!J$5:J$981))</f>
        <v>697.86151962368</v>
      </c>
      <c r="I904" s="193">
        <f ref="I904:I904" t="array">SUM(($M904=(C_A01b!$C$5:$C$981))*($N904=(C_A01b!$D$5:J$981))*(C_A01b!K$5:K$981))</f>
        <v>835.63204972145411</v>
      </c>
      <c r="J904" s="193">
        <f ref="J904:J904" t="array">SUM(($M904=(C_A01b!$C$5:$C$981))*($N904=(C_A01b!$D$5:K$981))*(C_A01b!L$5:L$981))</f>
        <v>960.65370850999909</v>
      </c>
      <c r="K904" s="264">
        <f ref="K904:K904" t="array">SUM(($M904=(C_A01b!$C$5:$C$981))*($N904=(C_A01b!$D$5:L$981))*(C_A01b!M$5:M$981))</f>
        <v>1255.364595391055</v>
      </c>
      <c r="M904" s="338" t="s">
        <v>456</v>
      </c>
      <c r="N904" s="338" t="s">
        <v>457</v>
      </c>
      <c r="O904" s="63"/>
    </row>
    <row r="905">
      <c r="B905" s="210" t="s">
        <v>458</v>
      </c>
      <c r="C905" s="256">
        <f ref="C905:C905" t="array">(SUM(($M905=(C_A01b!$C$5:$C$981))*($N905=(C_A01b!$D$5:D$981))*(C_A01b!E$5:E$981)))/1000</f>
        <v>24.365111252818856</v>
      </c>
      <c r="D905" s="256">
        <f ref="D905:D905" t="array">(SUM(($M905=(C_A01b!$C$5:$C$981))*($N905=(C_A01b!$D$5:E$981))*(C_A01b!F$5:F$981)))/1000</f>
        <v>29.632048625749729</v>
      </c>
      <c r="E905" s="256">
        <f ref="E905:E905" t="array">(SUM(($M905=(C_A01b!$C$5:$C$981))*($N905=(C_A01b!$D$5:F$981))*(C_A01b!G$5:G$981)))/1000</f>
        <v>34.687697163929812</v>
      </c>
      <c r="F905" s="256">
        <f ref="F905:F905" t="array">(SUM(($M905=(C_A01b!$C$5:$C$981))*($N905=(C_A01b!$D$5:G$981))*(C_A01b!H$5:H$981)))/1000</f>
        <v>49.533180843530609</v>
      </c>
      <c r="G905" s="256">
        <f ref="G905:G905" t="array">(SUM(($M905=(C_A01b!$C$5:$C$981))*($N905=(C_A01b!$D$5:H$981))*(C_A01b!I$5:I$981)))/1000</f>
        <v>50.480134749064462</v>
      </c>
      <c r="H905" s="256">
        <f ref="H905:H905" t="array">(SUM(($M905=(C_A01b!$C$5:$C$981))*($N905=(C_A01b!$D$5:I$981))*(C_A01b!J$5:J$981)))/1000</f>
        <v>41.846166416551206</v>
      </c>
      <c r="I905" s="256">
        <f ref="I905:I905" t="array">(SUM(($M905=(C_A01b!$C$5:$C$981))*($N905=(C_A01b!$D$5:J$981))*(C_A01b!K$5:K$981)))/1000</f>
        <v>48.34725625793272</v>
      </c>
      <c r="J905" s="256">
        <f ref="J905:J905" t="array">(SUM(($M905=(C_A01b!$C$5:$C$981))*($N905=(C_A01b!$D$5:K$981))*(C_A01b!L$5:L$981)))/1000</f>
        <v>45.150355375754593</v>
      </c>
      <c r="K905" s="256">
        <f ref="K905:K905" t="array">(SUM(($M905=(C_A01b!$C$5:$C$981))*($N905=(C_A01b!$D$5:L$981))*(C_A01b!M$5:M$981)))/1000</f>
        <v>47.422279484982987</v>
      </c>
      <c r="M905" s="338" t="s">
        <v>456</v>
      </c>
      <c r="N905" s="338" t="s">
        <v>451</v>
      </c>
      <c r="O905" s="63"/>
    </row>
    <row r="906">
      <c r="B906" s="255" t="s">
        <v>459</v>
      </c>
      <c r="C906" s="193">
        <f ref="C906:C906" t="array">(SUM(($M906=(C_A01b!$C$5:$C$981))*($N906=(C_A01b!$D$5:D$981))*(C_A01b!E$5:E$981)))/1000</f>
        <v>0</v>
      </c>
      <c r="D906" s="193">
        <f ref="D906:D906" t="array">(SUM(($M906=(C_A01b!$C$5:$C$981))*($N906=(C_A01b!$D$5:E$981))*(C_A01b!F$5:F$981)))/1000</f>
        <v>0</v>
      </c>
      <c r="E906" s="193">
        <f ref="E906:E906" t="array">(SUM(($M906=(C_A01b!$C$5:$C$981))*($N906=(C_A01b!$D$5:F$981))*(C_A01b!G$5:G$981)))/1000</f>
        <v>0</v>
      </c>
      <c r="F906" s="193">
        <f ref="F906:F906" t="array">(SUM(($M906=(C_A01b!$C$5:$C$981))*($N906=(C_A01b!$D$5:G$981))*(C_A01b!H$5:H$981)))/1000</f>
        <v>12.057511532214201</v>
      </c>
      <c r="G906" s="193">
        <f ref="G906:G906" t="array">(SUM(($M906=(C_A01b!$C$5:$C$981))*($N906=(C_A01b!$D$5:H$981))*(C_A01b!I$5:I$981)))/1000</f>
        <v>22.005100187219021</v>
      </c>
      <c r="H906" s="193">
        <f ref="H906:H906" t="array">(SUM(($M906=(C_A01b!$C$5:$C$981))*($N906=(C_A01b!$D$5:I$981))*(C_A01b!J$5:J$981)))/1000</f>
        <v>25.971991374027411</v>
      </c>
      <c r="I906" s="193">
        <f ref="I906:I906" t="array">(SUM(($M906=(C_A01b!$C$5:$C$981))*($N906=(C_A01b!$D$5:J$981))*(C_A01b!K$5:K$981)))/1000</f>
        <v>32.212859328774407</v>
      </c>
      <c r="J906" s="193">
        <f ref="J906:J906" t="array">(SUM(($M906=(C_A01b!$C$5:$C$981))*($N906=(C_A01b!$D$5:K$981))*(C_A01b!L$5:L$981)))/1000</f>
        <v>32.7414624328787</v>
      </c>
      <c r="K906" s="264">
        <f ref="K906:K906" t="array">(SUM(($M906=(C_A01b!$C$5:$C$981))*($N906=(C_A01b!$D$5:L$981))*(C_A01b!M$5:M$981)))/1000</f>
        <v>36.16083345462394</v>
      </c>
      <c r="M906" s="338" t="s">
        <v>456</v>
      </c>
      <c r="N906" s="338" t="s">
        <v>272</v>
      </c>
      <c r="O906" s="63"/>
    </row>
    <row r="907">
      <c r="B907" s="210"/>
      <c r="C907" s="256"/>
      <c r="D907" s="256"/>
      <c r="E907" s="256"/>
      <c r="F907" s="256"/>
      <c r="G907" s="256"/>
      <c r="H907" s="256"/>
      <c r="I907" s="256"/>
      <c r="J907" s="256"/>
      <c r="K907" s="256"/>
      <c r="O907" s="63"/>
    </row>
    <row r="910">
      <c r="A910" s="48" t="s">
        <v>460</v>
      </c>
      <c r="B910" s="320" t="s">
        <v>461</v>
      </c>
      <c r="C910" s="61"/>
      <c r="D910" s="61"/>
      <c r="E910" s="61"/>
      <c r="F910" s="61"/>
      <c r="G910" s="61"/>
      <c r="H910" s="61"/>
      <c r="I910" s="61"/>
      <c r="J910" s="61"/>
      <c r="K910" s="61"/>
      <c r="O910" s="63"/>
    </row>
    <row r="911">
      <c r="B911" s="230"/>
      <c r="C911" s="307">
        <v>2010</v>
      </c>
      <c r="D911" s="307">
        <v>2015</v>
      </c>
      <c r="E911" s="307">
        <v>2020</v>
      </c>
      <c r="F911" s="307">
        <v>2025</v>
      </c>
      <c r="G911" s="307">
        <v>2030</v>
      </c>
      <c r="H911" s="307">
        <v>2035</v>
      </c>
      <c r="I911" s="307">
        <v>2040</v>
      </c>
      <c r="J911" s="307">
        <v>2045</v>
      </c>
      <c r="K911" s="307">
        <v>2050</v>
      </c>
      <c r="O911" s="63"/>
    </row>
    <row r="912">
      <c r="B912" s="235" t="s">
        <v>67</v>
      </c>
      <c r="C912" s="264">
        <f ref="C912:C912" t="array">SUM(($M912=(C_A11RH!$C$5:$C$1000))*(C_A11RH!D$5:D$1000))</f>
        <v>424.52465188521603</v>
      </c>
      <c r="D912" s="264">
        <f ref="D912:D912" t="array">SUM(($M912=(C_A11RH!$C$5:$C$1000))*(C_A11RH!E$5:E$1000))</f>
        <v>1133.128387847159</v>
      </c>
      <c r="E912" s="264">
        <f ref="E912:E912" t="array">SUM(($M912=(C_A11RH!$C$5:$C$1000))*(C_A11RH!F$5:F$1000))</f>
        <v>1315.1284328146539</v>
      </c>
      <c r="F912" s="264">
        <f ref="F912:F912" t="array">SUM(($M912=(C_A11RH!$C$5:$C$1000))*(C_A11RH!G$5:G$1000))</f>
        <v>1370.9674244647849</v>
      </c>
      <c r="G912" s="264">
        <f ref="G912:G912" t="array">SUM(($M912=(C_A11RH!$C$5:$C$1000))*(C_A11RH!H$5:H$1000))</f>
        <v>1560.3939442212159</v>
      </c>
      <c r="H912" s="264">
        <f ref="H912:H912" t="array">SUM(($M912=(C_A11RH!$C$5:$C$1000))*(C_A11RH!I$5:I$1000))</f>
        <v>1600.2187169331621</v>
      </c>
      <c r="I912" s="264">
        <f ref="I912:I912" t="array">SUM(($M912=(C_A11RH!$C$5:$C$1000))*(C_A11RH!J$5:J$1000))</f>
        <v>1475.9801831607481</v>
      </c>
      <c r="J912" s="264">
        <f ref="J912:J912" t="array">SUM(($M912=(C_A11RH!$C$5:$C$1000))*(C_A11RH!K$5:K$1000))</f>
        <v>1403.9019371708441</v>
      </c>
      <c r="K912" s="264">
        <f ref="K912:K912" t="array">SUM(($M912=(C_A11RH!$C$5:$C$1000))*(C_A11RH!L$5:L$1000))</f>
        <v>1180.786745950953</v>
      </c>
      <c r="M912" s="338" t="s">
        <v>462</v>
      </c>
      <c r="O912" s="63"/>
    </row>
    <row r="913">
      <c r="B913" s="237" t="s">
        <v>7</v>
      </c>
      <c r="C913" s="241">
        <f ref="C913:C913" t="array">SUM(($M913=(C_A11RH!$C$5:$C$1000))*(C_A11RH!D$5:D$1000))</f>
        <v>2588.4407163578139</v>
      </c>
      <c r="D913" s="241">
        <f ref="D913:D913" t="array">SUM(($M913=(C_A11RH!$C$5:$C$1000))*(C_A11RH!E$5:E$1000))</f>
        <v>1412.9014107384551</v>
      </c>
      <c r="E913" s="241">
        <f ref="E913:E913" t="array">SUM(($M913=(C_A11RH!$C$5:$C$1000))*(C_A11RH!F$5:F$1000))</f>
        <v>1626.950328193969</v>
      </c>
      <c r="F913" s="241">
        <f ref="F913:F913" t="array">SUM(($M913=(C_A11RH!$C$5:$C$1000))*(C_A11RH!G$5:G$1000))</f>
        <v>2348.0805387723831</v>
      </c>
      <c r="G913" s="241">
        <f ref="G913:G913" t="array">SUM(($M913=(C_A11RH!$C$5:$C$1000))*(C_A11RH!H$5:H$1000))</f>
        <v>2915.9084878589938</v>
      </c>
      <c r="H913" s="241">
        <f ref="H913:H913" t="array">SUM(($M913=(C_A11RH!$C$5:$C$1000))*(C_A11RH!I$5:I$1000))</f>
        <v>2854.625687241758</v>
      </c>
      <c r="I913" s="241">
        <f ref="I913:I913" t="array">SUM(($M913=(C_A11RH!$C$5:$C$1000))*(C_A11RH!J$5:J$1000))</f>
        <v>2805.8237186939978</v>
      </c>
      <c r="J913" s="241">
        <f ref="J913:J913" t="array">SUM(($M913=(C_A11RH!$C$5:$C$1000))*(C_A11RH!K$5:K$1000))</f>
        <v>2428.6533348404992</v>
      </c>
      <c r="K913" s="241">
        <f ref="K913:K913" t="array">SUM(($M913=(C_A11RH!$C$5:$C$1000))*(C_A11RH!L$5:L$1000))</f>
        <v>2160.8577234760887</v>
      </c>
      <c r="M913" s="338" t="s">
        <v>463</v>
      </c>
      <c r="O913" s="63"/>
    </row>
    <row r="914">
      <c r="B914" s="235" t="s">
        <v>147</v>
      </c>
      <c r="C914" s="264">
        <f ref="C914:C914" t="array">SUM(($M914=(C_A11RH!$C$5:$C$1000))*(C_A11RH!D$5:D$1000))</f>
        <v>774.41324557679991</v>
      </c>
      <c r="D914" s="264">
        <f ref="D914:D914" t="array">SUM(($M914=(C_A11RH!$C$5:$C$1000))*(C_A11RH!E$5:E$1000))</f>
        <v>161.4872760831</v>
      </c>
      <c r="E914" s="264">
        <f ref="E914:E914" t="array">SUM(($M914=(C_A11RH!$C$5:$C$1000))*(C_A11RH!F$5:F$1000))</f>
        <v>7.2022150026</v>
      </c>
      <c r="F914" s="264">
        <f ref="F914:F914" t="array">SUM(($M914=(C_A11RH!$C$5:$C$1000))*(C_A11RH!G$5:G$1000))</f>
        <v>3.6011075013</v>
      </c>
      <c r="G914" s="264">
        <f ref="G914:G914" t="array">SUM(($M914=(C_A11RH!$C$5:$C$1000))*(C_A11RH!H$5:H$1000))</f>
        <v>0</v>
      </c>
      <c r="H914" s="264">
        <f ref="H914:H914" t="array">SUM(($M914=(C_A11RH!$C$5:$C$1000))*(C_A11RH!I$5:I$1000))</f>
        <v>0</v>
      </c>
      <c r="I914" s="264">
        <f ref="I914:I914" t="array">SUM(($M914=(C_A11RH!$C$5:$C$1000))*(C_A11RH!J$5:J$1000))</f>
        <v>0</v>
      </c>
      <c r="J914" s="264">
        <f ref="J914:J914" t="array">SUM(($M914=(C_A11RH!$C$5:$C$1000))*(C_A11RH!K$5:K$1000))</f>
        <v>0</v>
      </c>
      <c r="K914" s="264">
        <f ref="K914:K914" t="array">SUM(($M914=(C_A11RH!$C$5:$C$1000))*(C_A11RH!L$5:L$1000))</f>
        <v>0</v>
      </c>
      <c r="M914" s="338" t="s">
        <v>464</v>
      </c>
      <c r="O914" s="63"/>
    </row>
    <row r="915">
      <c r="B915" s="237" t="s">
        <v>465</v>
      </c>
      <c r="C915" s="241">
        <f ref="C915:C915" t="array">SUM(($M915=(C_A11RH!$C$5:$C$1000))*(C_A11RH!D$5:D$1000))</f>
        <v>148.439219851008</v>
      </c>
      <c r="D915" s="241">
        <f ref="D915:D915" t="array">SUM(($M915=(C_A11RH!$C$5:$C$1000))*(C_A11RH!E$5:E$1000))</f>
        <v>540.710006464727</v>
      </c>
      <c r="E915" s="241">
        <f ref="E915:E915" t="array">SUM(($M915=(C_A11RH!$C$5:$C$1000))*(C_A11RH!F$5:F$1000))</f>
        <v>533.185128645571</v>
      </c>
      <c r="F915" s="241">
        <f ref="F915:F915" t="array">SUM(($M915=(C_A11RH!$C$5:$C$1000))*(C_A11RH!G$5:G$1000))</f>
        <v>452.99685632196804</v>
      </c>
      <c r="G915" s="241">
        <f ref="G915:G915" t="array">SUM(($M915=(C_A11RH!$C$5:$C$1000))*(C_A11RH!H$5:H$1000))</f>
        <v>737.0569344406241</v>
      </c>
      <c r="H915" s="241">
        <f ref="H915:H915" t="array">SUM(($M915=(C_A11RH!$C$5:$C$1000))*(C_A11RH!I$5:I$1000))</f>
        <v>814.30882481112894</v>
      </c>
      <c r="I915" s="241">
        <f ref="I915:I915" t="array">SUM(($M915=(C_A11RH!$C$5:$C$1000))*(C_A11RH!J$5:J$1000))</f>
        <v>1117.0976446741029</v>
      </c>
      <c r="J915" s="241">
        <f ref="J915:J915" t="array">SUM(($M915=(C_A11RH!$C$5:$C$1000))*(C_A11RH!K$5:K$1000))</f>
        <v>1427.3541362014869</v>
      </c>
      <c r="K915" s="241">
        <f ref="K915:K915" t="array">SUM(($M915=(C_A11RH!$C$5:$C$1000))*(C_A11RH!L$5:L$1000))</f>
        <v>1992.712856428328</v>
      </c>
      <c r="M915" s="338" t="s">
        <v>466</v>
      </c>
      <c r="O915" s="63"/>
    </row>
    <row r="916">
      <c r="B916" s="235" t="s">
        <v>467</v>
      </c>
      <c r="C916" s="241">
        <f ref="C916:C916" t="array">SUM(($M916=(C_A11RH!$C$5:$C$1000))*(C_A11RH!D$5:D$1000))</f>
        <v>1664.3620180252949</v>
      </c>
      <c r="D916" s="241">
        <f ref="D916:D916" t="array">SUM(($M916=(C_A11RH!$C$5:$C$1000))*(C_A11RH!E$5:E$1000))</f>
        <v>2479.7607763291612</v>
      </c>
      <c r="E916" s="241">
        <f ref="E916:E916" t="array">SUM(($M916=(C_A11RH!$C$5:$C$1000))*(C_A11RH!F$5:F$1000))</f>
        <v>2393.7897851960934</v>
      </c>
      <c r="F916" s="241">
        <f ref="F916:F916" t="array">SUM(($M916=(C_A11RH!$C$5:$C$1000))*(C_A11RH!G$5:G$1000))</f>
        <v>1830.8585026313831</v>
      </c>
      <c r="G916" s="241">
        <f ref="G916:G916" t="array">SUM(($M916=(C_A11RH!$C$5:$C$1000))*(C_A11RH!H$5:H$1000))</f>
        <v>938.9376555750049</v>
      </c>
      <c r="H916" s="241">
        <f ref="H916:H916" t="array">SUM(($M916=(C_A11RH!$C$5:$C$1000))*(C_A11RH!I$5:I$1000))</f>
        <v>947.91111135969186</v>
      </c>
      <c r="I916" s="241">
        <f ref="I916:I916" t="array">SUM(($M916=(C_A11RH!$C$5:$C$1000))*(C_A11RH!J$5:J$1000))</f>
        <v>881.479002135023</v>
      </c>
      <c r="J916" s="241">
        <f ref="J916:J916" t="array">SUM(($M916=(C_A11RH!$C$5:$C$1000))*(C_A11RH!K$5:K$1000))</f>
        <v>1084.8352791764171</v>
      </c>
      <c r="K916" s="241">
        <f ref="K916:K916" t="array">SUM(($M916=(C_A11RH!$C$5:$C$1000))*(C_A11RH!L$5:L$1000))</f>
        <v>1073.390787805728</v>
      </c>
      <c r="M916" s="338" t="s">
        <v>468</v>
      </c>
      <c r="O916" s="63"/>
    </row>
    <row r="917">
      <c r="B917" s="235" t="s">
        <v>55</v>
      </c>
      <c r="C917" s="264">
        <f>SUM(C912:C916)</f>
        <v>5600.1798516961326</v>
      </c>
      <c r="D917" s="264">
        <f ref="D917:K917" t="shared" si="134">SUM(D912:D916)</f>
        <v>5727.9878574626018</v>
      </c>
      <c r="E917" s="264">
        <f t="shared" si="134"/>
        <v>5876.2558898528869</v>
      </c>
      <c r="F917" s="264">
        <f t="shared" si="134"/>
        <v>6006.5044296918186</v>
      </c>
      <c r="G917" s="264">
        <f t="shared" si="134"/>
        <v>6152.2970220958387</v>
      </c>
      <c r="H917" s="264">
        <f t="shared" si="134"/>
        <v>6217.0643403457407</v>
      </c>
      <c r="I917" s="264">
        <f t="shared" si="134"/>
        <v>6280.3805486638712</v>
      </c>
      <c r="J917" s="264">
        <f t="shared" si="134"/>
        <v>6344.7446873892477</v>
      </c>
      <c r="K917" s="264">
        <f t="shared" si="134"/>
        <v>6407.7481136610977</v>
      </c>
      <c r="N917" s="63"/>
      <c r="O917" s="63"/>
    </row>
    <row r="920">
      <c r="A920" s="48" t="s">
        <v>469</v>
      </c>
      <c r="B920" s="320" t="s">
        <v>470</v>
      </c>
      <c r="C920" s="61"/>
      <c r="D920" s="61"/>
      <c r="E920" s="61"/>
      <c r="F920" s="61"/>
      <c r="G920" s="61"/>
      <c r="H920" s="61"/>
      <c r="I920" s="61"/>
      <c r="J920" s="61"/>
      <c r="K920" s="61"/>
      <c r="N920" s="63"/>
      <c r="O920" s="63"/>
    </row>
    <row r="921">
      <c r="B921" s="230"/>
      <c r="C921" s="307">
        <v>2010</v>
      </c>
      <c r="D921" s="307">
        <v>2015</v>
      </c>
      <c r="E921" s="307">
        <v>2020</v>
      </c>
      <c r="F921" s="307">
        <v>2025</v>
      </c>
      <c r="G921" s="307">
        <v>2030</v>
      </c>
      <c r="H921" s="307">
        <v>2035</v>
      </c>
      <c r="I921" s="307">
        <v>2040</v>
      </c>
      <c r="J921" s="307">
        <v>2045</v>
      </c>
      <c r="K921" s="307">
        <v>2050</v>
      </c>
      <c r="N921" s="63"/>
      <c r="O921" s="63"/>
    </row>
    <row r="922">
      <c r="B922" s="235" t="s">
        <v>67</v>
      </c>
      <c r="C922" s="264">
        <f ref="C922:C922" t="array">SUM(($M922=(C_A11CH!$C$5:$C$1000))*(C_A11CH!D$5:D$1000))</f>
        <v>329.59048160988004</v>
      </c>
      <c r="D922" s="264">
        <f ref="D922:D922" t="array">SUM(($M922=(C_A11CH!$C$5:$C$1000))*(C_A11CH!E$5:E$1000))</f>
        <v>577.927416515901</v>
      </c>
      <c r="E922" s="264">
        <f ref="E922:E922" t="array">SUM(($M922=(C_A11CH!$C$5:$C$1000))*(C_A11CH!F$5:F$1000))</f>
        <v>900.32176144570315</v>
      </c>
      <c r="F922" s="264">
        <f ref="F922:F922" t="array">SUM(($M922=(C_A11CH!$C$5:$C$1000))*(C_A11CH!G$5:G$1000))</f>
        <v>982.416700868637</v>
      </c>
      <c r="G922" s="264">
        <f ref="G922:G922" t="array">SUM(($M922=(C_A11CH!$C$5:$C$1000))*(C_A11CH!H$5:H$1000))</f>
        <v>1008.0129910929941</v>
      </c>
      <c r="H922" s="264">
        <f ref="H922:H922" t="array">SUM(($M922=(C_A11CH!$C$5:$C$1000))*(C_A11CH!I$5:I$1000))</f>
        <v>953.859884966534</v>
      </c>
      <c r="I922" s="264">
        <f ref="I922:I922" t="array">SUM(($M922=(C_A11CH!$C$5:$C$1000))*(C_A11CH!J$5:J$1000))</f>
        <v>926.537695407103</v>
      </c>
      <c r="J922" s="264">
        <f ref="J922:J922" t="array">SUM(($M922=(C_A11CH!$C$5:$C$1000))*(C_A11CH!K$5:K$1000))</f>
        <v>726.785563861244</v>
      </c>
      <c r="K922" s="264">
        <f ref="K922:K922" t="array">SUM(($M922=(C_A11CH!$C$5:$C$1000))*(C_A11CH!L$5:L$1000))</f>
        <v>502.919189075156</v>
      </c>
      <c r="M922" s="338" t="s">
        <v>471</v>
      </c>
      <c r="N922" s="63"/>
      <c r="O922" s="63"/>
    </row>
    <row r="923">
      <c r="B923" s="237" t="s">
        <v>7</v>
      </c>
      <c r="C923" s="241">
        <f ref="C923:C923" t="array">SUM(($M923=(C_A11CH!$C$5:$C$1000))*(C_A11CH!D$5:D$1000))</f>
        <v>821.096221764616</v>
      </c>
      <c r="D923" s="241">
        <f ref="D923:D923" t="array">SUM(($M923=(C_A11CH!$C$5:$C$1000))*(C_A11CH!E$5:E$1000))</f>
        <v>462.24082350476</v>
      </c>
      <c r="E923" s="241">
        <f ref="E923:E923" t="array">SUM(($M923=(C_A11CH!$C$5:$C$1000))*(C_A11CH!F$5:F$1000))</f>
        <v>527.872349272293</v>
      </c>
      <c r="F923" s="241">
        <f ref="F923:F923" t="array">SUM(($M923=(C_A11CH!$C$5:$C$1000))*(C_A11CH!G$5:G$1000))</f>
        <v>496.99482456433896</v>
      </c>
      <c r="G923" s="241">
        <f ref="G923:G923" t="array">SUM(($M923=(C_A11CH!$C$5:$C$1000))*(C_A11CH!H$5:H$1000))</f>
        <v>510.030597201814</v>
      </c>
      <c r="H923" s="241">
        <f ref="H923:H923" t="array">SUM(($M923=(C_A11CH!$C$5:$C$1000))*(C_A11CH!I$5:I$1000))</f>
        <v>683.661552865793</v>
      </c>
      <c r="I923" s="241">
        <f ref="I923:I923" t="array">SUM(($M923=(C_A11CH!$C$5:$C$1000))*(C_A11CH!J$5:J$1000))</f>
        <v>745.657085686606</v>
      </c>
      <c r="J923" s="241">
        <f ref="J923:J923" t="array">SUM(($M923=(C_A11CH!$C$5:$C$1000))*(C_A11CH!K$5:K$1000))</f>
        <v>903.5582131273311</v>
      </c>
      <c r="K923" s="241">
        <f ref="K923:K923" t="array">SUM(($M923=(C_A11CH!$C$5:$C$1000))*(C_A11CH!L$5:L$1000))</f>
        <v>992.858775055829</v>
      </c>
      <c r="M923" s="338" t="s">
        <v>472</v>
      </c>
      <c r="N923" s="63"/>
      <c r="O923" s="63"/>
    </row>
    <row r="924">
      <c r="B924" s="235" t="s">
        <v>147</v>
      </c>
      <c r="C924" s="264">
        <f ref="C924:C924" t="array">SUM(($M924=(C_A11CH!$C$5:$C$1000))*(C_A11CH!D$5:D$1000))</f>
        <v>0</v>
      </c>
      <c r="D924" s="264">
        <f ref="D924:D924" t="array">SUM(($M924=(C_A11CH!$C$5:$C$1000))*(C_A11CH!E$5:E$1000))</f>
        <v>0</v>
      </c>
      <c r="E924" s="264">
        <f ref="E924:E924" t="array">SUM(($M924=(C_A11CH!$C$5:$C$1000))*(C_A11CH!F$5:F$1000))</f>
        <v>0</v>
      </c>
      <c r="F924" s="264">
        <f ref="F924:F924" t="array">SUM(($M924=(C_A11CH!$C$5:$C$1000))*(C_A11CH!G$5:G$1000))</f>
        <v>0</v>
      </c>
      <c r="G924" s="264">
        <f ref="G924:G924" t="array">SUM(($M924=(C_A11CH!$C$5:$C$1000))*(C_A11CH!H$5:H$1000))</f>
        <v>0</v>
      </c>
      <c r="H924" s="264">
        <f ref="H924:H924" t="array">SUM(($M924=(C_A11CH!$C$5:$C$1000))*(C_A11CH!I$5:I$1000))</f>
        <v>0</v>
      </c>
      <c r="I924" s="264">
        <f ref="I924:I924" t="array">SUM(($M924=(C_A11CH!$C$5:$C$1000))*(C_A11CH!J$5:J$1000))</f>
        <v>0</v>
      </c>
      <c r="J924" s="264">
        <f ref="J924:J924" t="array">SUM(($M924=(C_A11CH!$C$5:$C$1000))*(C_A11CH!K$5:K$1000))</f>
        <v>0</v>
      </c>
      <c r="K924" s="264">
        <f ref="K924:K924" t="array">SUM(($M924=(C_A11CH!$C$5:$C$1000))*(C_A11CH!L$5:L$1000))</f>
        <v>0</v>
      </c>
      <c r="M924" s="338" t="s">
        <v>473</v>
      </c>
      <c r="N924" s="63"/>
      <c r="O924" s="63"/>
    </row>
    <row r="925">
      <c r="B925" s="237" t="s">
        <v>465</v>
      </c>
      <c r="C925" s="241">
        <f ref="C925:C925" t="array">SUM(($M925=(C_A11CH!$C$5:$C$1000))*(C_A11CH!D$5:D$1000))</f>
        <v>201.39830757827298</v>
      </c>
      <c r="D925" s="241">
        <f ref="D925:D925" t="array">SUM(($M925=(C_A11CH!$C$5:$C$1000))*(C_A11CH!E$5:E$1000))</f>
        <v>588.30192860734292</v>
      </c>
      <c r="E925" s="241">
        <f ref="E925:E925" t="array">SUM(($M925=(C_A11CH!$C$5:$C$1000))*(C_A11CH!F$5:F$1000))</f>
        <v>708.562271384732</v>
      </c>
      <c r="F925" s="241">
        <f ref="F925:F925" t="array">SUM(($M925=(C_A11CH!$C$5:$C$1000))*(C_A11CH!G$5:G$1000))</f>
        <v>767.42345366094207</v>
      </c>
      <c r="G925" s="241">
        <f ref="G925:G925" t="array">SUM(($M925=(C_A11CH!$C$5:$C$1000))*(C_A11CH!H$5:H$1000))</f>
        <v>935.60715386549089</v>
      </c>
      <c r="H925" s="241">
        <f ref="H925:H925" t="array">SUM(($M925=(C_A11CH!$C$5:$C$1000))*(C_A11CH!I$5:I$1000))</f>
        <v>1005.8373721596208</v>
      </c>
      <c r="I925" s="241">
        <f ref="I925:I925" t="array">SUM(($M925=(C_A11CH!$C$5:$C$1000))*(C_A11CH!J$5:J$1000))</f>
        <v>1093.841846867653</v>
      </c>
      <c r="J925" s="241">
        <f ref="J925:J925" t="array">SUM(($M925=(C_A11CH!$C$5:$C$1000))*(C_A11CH!K$5:K$1000))</f>
        <v>1257.6684965488319</v>
      </c>
      <c r="K925" s="241">
        <f ref="K925:K925" t="array">SUM(($M925=(C_A11CH!$C$5:$C$1000))*(C_A11CH!L$5:L$1000))</f>
        <v>1505.78376816432</v>
      </c>
      <c r="M925" s="338" t="s">
        <v>474</v>
      </c>
      <c r="N925" s="63"/>
      <c r="O925" s="63"/>
    </row>
    <row r="926">
      <c r="B926" s="235" t="s">
        <v>467</v>
      </c>
      <c r="C926" s="241">
        <f ref="C926:C926" t="array">SUM(($M926=(C_A11CH!$C$5:$C$1000))*(C_A11CH!D$5:D$1000))</f>
        <v>866.998910629042</v>
      </c>
      <c r="D926" s="241">
        <f ref="D926:D926" t="array">SUM(($M926=(C_A11CH!$C$5:$C$1000))*(C_A11CH!E$5:E$1000))</f>
        <v>681.956988688803</v>
      </c>
      <c r="E926" s="241">
        <f ref="E926:E926" t="array">SUM(($M926=(C_A11CH!$C$5:$C$1000))*(C_A11CH!F$5:F$1000))</f>
        <v>331.96169066056603</v>
      </c>
      <c r="F926" s="241">
        <f ref="F926:F926" t="array">SUM(($M926=(C_A11CH!$C$5:$C$1000))*(C_A11CH!G$5:G$1000))</f>
        <v>255.787973348428</v>
      </c>
      <c r="G926" s="241">
        <f ref="G926:G926" t="array">SUM(($M926=(C_A11CH!$C$5:$C$1000))*(C_A11CH!H$5:H$1000))</f>
        <v>143.61985451221798</v>
      </c>
      <c r="H926" s="241">
        <f ref="H926:H926" t="array">SUM(($M926=(C_A11CH!$C$5:$C$1000))*(C_A11CH!I$5:I$1000))</f>
        <v>46.865459703758006</v>
      </c>
      <c r="I926" s="241">
        <f ref="I926:I926" t="array">SUM(($M926=(C_A11CH!$C$5:$C$1000))*(C_A11CH!J$5:J$1000))</f>
        <v>26.310873946313002</v>
      </c>
      <c r="J926" s="241">
        <f ref="J926:J926" t="array">SUM(($M926=(C_A11CH!$C$5:$C$1000))*(C_A11CH!K$5:K$1000))</f>
        <v>14.299641575284001</v>
      </c>
      <c r="K926" s="241">
        <f ref="K926:K926" t="array">SUM(($M926=(C_A11CH!$C$5:$C$1000))*(C_A11CH!L$5:L$1000))</f>
        <v>16.176058933411</v>
      </c>
      <c r="M926" s="338" t="s">
        <v>475</v>
      </c>
      <c r="N926" s="63"/>
      <c r="O926" s="63"/>
    </row>
    <row r="927">
      <c r="B927" s="235" t="s">
        <v>55</v>
      </c>
      <c r="C927" s="264">
        <f>SUM(C922:C926)</f>
        <v>2219.0839215818114</v>
      </c>
      <c r="D927" s="264">
        <f ref="D927:K927" t="shared" si="135">SUM(D922:D926)</f>
        <v>2310.4271573168071</v>
      </c>
      <c r="E927" s="264">
        <f t="shared" si="135"/>
        <v>2468.718072763294</v>
      </c>
      <c r="F927" s="264">
        <f t="shared" si="135"/>
        <v>2502.6229524423456</v>
      </c>
      <c r="G927" s="264">
        <f t="shared" si="135"/>
        <v>2597.2705966725171</v>
      </c>
      <c r="H927" s="264">
        <f t="shared" si="135"/>
        <v>2690.224269695706</v>
      </c>
      <c r="I927" s="264">
        <f t="shared" si="135"/>
        <v>2792.347501907675</v>
      </c>
      <c r="J927" s="264">
        <f t="shared" si="135"/>
        <v>2902.3119151126912</v>
      </c>
      <c r="K927" s="264">
        <f t="shared" si="135"/>
        <v>3017.7377912287157</v>
      </c>
      <c r="N927" s="63"/>
      <c r="O927" s="63"/>
    </row>
    <row r="931">
      <c r="A931" s="48" t="s">
        <v>476</v>
      </c>
      <c r="B931" s="322" t="s">
        <v>477</v>
      </c>
      <c r="N931" s="63"/>
      <c r="O931" s="63"/>
    </row>
    <row r="932">
      <c r="A932" s="63" t="s">
        <v>478</v>
      </c>
      <c r="B932" s="115" t="str">
        <f>A932</f>
        <v>Coal (2005$/ton)</v>
      </c>
      <c r="C932" s="307">
        <v>2010</v>
      </c>
      <c r="D932" s="307">
        <v>2015</v>
      </c>
      <c r="E932" s="307">
        <v>2020</v>
      </c>
      <c r="F932" s="307">
        <v>2025</v>
      </c>
      <c r="G932" s="307">
        <v>2030</v>
      </c>
      <c r="H932" s="307">
        <v>2035</v>
      </c>
      <c r="I932" s="307">
        <v>2040</v>
      </c>
      <c r="J932" s="307">
        <v>2045</v>
      </c>
      <c r="K932" s="307">
        <v>2050</v>
      </c>
      <c r="N932" s="63"/>
      <c r="O932" s="63"/>
    </row>
    <row r="933">
      <c r="B933" s="250" t="s">
        <v>221</v>
      </c>
      <c r="C933" s="269"/>
      <c r="D933" s="270">
        <f>C_A04c!D5*26.9</f>
        <v>0</v>
      </c>
      <c r="E933" s="270">
        <f>C_A04c!E5*26.9</f>
        <v>87.7095134903382</v>
      </c>
      <c r="F933" s="270">
        <f>C_A04c!F5*26.9</f>
        <v>104.17212120924579</v>
      </c>
      <c r="G933" s="270">
        <f>C_A04c!G5*26.9</f>
        <v>83.9914906641791</v>
      </c>
      <c r="H933" s="270">
        <f>C_A04c!H5*26.9</f>
        <v>87.816339003615</v>
      </c>
      <c r="I933" s="270">
        <f>C_A04c!I5*26.9</f>
        <v>92.3170596248324</v>
      </c>
      <c r="J933" s="270">
        <f>C_A04c!J5*26.9</f>
        <v>97.7425412977783</v>
      </c>
      <c r="K933" s="270">
        <f>C_A04c!K5*26.9</f>
        <v>104.1520392152695</v>
      </c>
      <c r="L933" s="63"/>
      <c r="M933" s="63"/>
      <c r="N933" s="63"/>
      <c r="O933" s="63"/>
    </row>
    <row r="934">
      <c r="B934" s="250" t="s">
        <v>223</v>
      </c>
      <c r="C934" s="269"/>
      <c r="D934" s="270">
        <f>C_A04c!D6*26.9</f>
        <v>133.0956703252258</v>
      </c>
      <c r="E934" s="270">
        <f>C_A04c!E6*26.9</f>
        <v>87.6401430337086</v>
      </c>
      <c r="F934" s="270">
        <f>C_A04c!F6*26.9</f>
        <v>104.10275075261619</v>
      </c>
      <c r="G934" s="270">
        <f>C_A04c!G6*26.9</f>
        <v>83.9221202075495</v>
      </c>
      <c r="H934" s="270">
        <f>C_A04c!H6*26.9</f>
        <v>88.1104776938619</v>
      </c>
      <c r="I934" s="270">
        <f>C_A04c!I6*26.9</f>
        <v>92.611198315079292</v>
      </c>
      <c r="J934" s="270">
        <f>C_A04c!J6*26.9</f>
        <v>98.0366799880252</v>
      </c>
      <c r="K934" s="270">
        <f>C_A04c!K6*26.9</f>
        <v>104.44617790551639</v>
      </c>
      <c r="L934" s="63"/>
      <c r="M934" s="63"/>
      <c r="N934" s="63"/>
      <c r="O934" s="63"/>
    </row>
    <row r="935">
      <c r="B935" s="250" t="s">
        <v>224</v>
      </c>
      <c r="C935" s="269"/>
      <c r="D935" s="270">
        <f>C_A04c!D7*26.9</f>
        <v>1346.4638798114036</v>
      </c>
      <c r="E935" s="270">
        <f>C_A04c!E7*26.9</f>
        <v>87.197250596397993</v>
      </c>
      <c r="F935" s="270">
        <f>C_A04c!F7*26.9</f>
        <v>103.65985831530558</v>
      </c>
      <c r="G935" s="270">
        <f>C_A04c!G7*26.9</f>
        <v>83.4792277702389</v>
      </c>
      <c r="H935" s="270">
        <f>C_A04c!H7*26.9</f>
        <v>87.667585256551291</v>
      </c>
      <c r="I935" s="270">
        <f>C_A04c!I7*26.9</f>
        <v>92.168305877741787</v>
      </c>
      <c r="J935" s="270">
        <f>C_A04c!J7*26.9</f>
        <v>97.5937875507146</v>
      </c>
      <c r="K935" s="270">
        <f>C_A04c!K7*26.9</f>
        <v>104.00328546817889</v>
      </c>
      <c r="L935" s="63"/>
      <c r="M935" s="63"/>
      <c r="N935" s="63"/>
      <c r="O935" s="63"/>
    </row>
    <row r="936">
      <c r="B936" s="250" t="s">
        <v>225</v>
      </c>
      <c r="C936" s="269"/>
      <c r="D936" s="270">
        <f>C_A04c!D8*26.9</f>
        <v>1.2187788577332</v>
      </c>
      <c r="E936" s="270">
        <f>C_A04c!E8*26.9</f>
        <v>87.7136923278124</v>
      </c>
      <c r="F936" s="270">
        <f>C_A04c!F8*26.9</f>
        <v>104.17630004671999</v>
      </c>
      <c r="G936" s="270">
        <f>C_A04c!G8*26.9</f>
        <v>83.9956695016533</v>
      </c>
      <c r="H936" s="270">
        <f>C_A04c!H8*26.9</f>
        <v>88.1840269879657</v>
      </c>
      <c r="I936" s="270">
        <f>C_A04c!I8*26.9</f>
        <v>92.684747609183091</v>
      </c>
      <c r="J936" s="270">
        <f>C_A04c!J8*26.9</f>
        <v>98.110229282129</v>
      </c>
      <c r="K936" s="270">
        <f>C_A04c!K8*26.9</f>
        <v>104.51972719962019</v>
      </c>
      <c r="L936" s="63"/>
      <c r="M936" s="63"/>
      <c r="N936" s="63"/>
      <c r="O936" s="63"/>
    </row>
    <row r="937">
      <c r="B937" s="250" t="s">
        <v>226</v>
      </c>
      <c r="C937" s="269"/>
      <c r="D937" s="270">
        <f>C_A04c!D9*26.9</f>
        <v>1345</v>
      </c>
      <c r="E937" s="270">
        <f>C_A04c!E9*26.9</f>
        <v>87.734838005731291</v>
      </c>
      <c r="F937" s="270">
        <f>C_A04c!F9*26.9</f>
        <v>104.1974457246389</v>
      </c>
      <c r="G937" s="270">
        <f>C_A04c!G9*26.9</f>
        <v>84.0168151795722</v>
      </c>
      <c r="H937" s="270">
        <f>C_A04c!H9*26.9</f>
        <v>88.205172665911491</v>
      </c>
      <c r="I937" s="270">
        <f>C_A04c!I9*26.9</f>
        <v>92.705893287101986</v>
      </c>
      <c r="J937" s="270">
        <f>C_A04c!J9*26.9</f>
        <v>98.1313749600748</v>
      </c>
      <c r="K937" s="270">
        <f>C_A04c!K9*26.9</f>
        <v>104.54087287753909</v>
      </c>
      <c r="L937" s="63"/>
      <c r="M937" s="63"/>
      <c r="N937" s="63"/>
      <c r="O937" s="63"/>
    </row>
    <row r="938">
      <c r="B938" s="250" t="s">
        <v>227</v>
      </c>
      <c r="C938" s="269"/>
      <c r="D938" s="270">
        <f>C_A04c!D10*26.9</f>
        <v>135.03447751526278</v>
      </c>
      <c r="E938" s="270">
        <f>C_A04c!E10*26.9</f>
        <v>87.7511498009942</v>
      </c>
      <c r="F938" s="270">
        <f>C_A04c!F10*26.9</f>
        <v>104.2137575199018</v>
      </c>
      <c r="G938" s="270">
        <f>C_A04c!G10*26.9</f>
        <v>84.0331269748351</v>
      </c>
      <c r="H938" s="270">
        <f>C_A04c!H10*26.9</f>
        <v>88.2214844611744</v>
      </c>
      <c r="I938" s="270">
        <f>C_A04c!I10*26.9</f>
        <v>92.7222050823649</v>
      </c>
      <c r="J938" s="270">
        <f>C_A04c!J10*26.9</f>
        <v>98.1476867553377</v>
      </c>
      <c r="K938" s="270">
        <f>C_A04c!K10*26.9</f>
        <v>104.557184672802</v>
      </c>
      <c r="L938" s="63"/>
      <c r="M938" s="63"/>
      <c r="N938" s="63"/>
      <c r="O938" s="63"/>
    </row>
    <row r="939">
      <c r="B939" s="250" t="s">
        <v>228</v>
      </c>
      <c r="C939" s="269"/>
      <c r="D939" s="270">
        <f>C_A04c!D11*26.9</f>
        <v>0.549079943489</v>
      </c>
      <c r="E939" s="270">
        <f>C_A04c!E11*26.9</f>
        <v>87.891697937195488</v>
      </c>
      <c r="F939" s="270">
        <f>C_A04c!F11*26.9</f>
        <v>104.35430565610309</v>
      </c>
      <c r="G939" s="270">
        <f>C_A04c!G11*26.9</f>
        <v>84.1736751110364</v>
      </c>
      <c r="H939" s="270">
        <f>C_A04c!H11*26.9</f>
        <v>88.362032597348787</v>
      </c>
      <c r="I939" s="270">
        <f>C_A04c!I11*26.9</f>
        <v>92.8627532185393</v>
      </c>
      <c r="J939" s="270">
        <f>C_A04c!J11*26.9</f>
        <v>98.28823489151209</v>
      </c>
      <c r="K939" s="270">
        <f>C_A04c!K11*26.9</f>
        <v>104.6977328090033</v>
      </c>
      <c r="L939" s="63"/>
      <c r="M939" s="63"/>
      <c r="N939" s="63"/>
      <c r="O939" s="63"/>
    </row>
    <row r="940">
      <c r="B940" s="250" t="s">
        <v>229</v>
      </c>
      <c r="C940" s="269"/>
      <c r="D940" s="270">
        <f>C_A04c!D12*26.9</f>
        <v>1346.0010786788205</v>
      </c>
      <c r="E940" s="270">
        <f>C_A04c!E12*26.9</f>
        <v>87.660051728954087</v>
      </c>
      <c r="F940" s="270">
        <f>C_A04c!F12*26.9</f>
        <v>104.12265944786169</v>
      </c>
      <c r="G940" s="270">
        <f>C_A04c!G12*26.9</f>
        <v>83.942028902795</v>
      </c>
      <c r="H940" s="270">
        <f>C_A04c!H12*26.9</f>
        <v>88.130386389107386</v>
      </c>
      <c r="I940" s="270">
        <f>C_A04c!I12*26.9</f>
        <v>92.6311070103248</v>
      </c>
      <c r="J940" s="270">
        <f>C_A04c!J12*26.9</f>
        <v>98.056588683270689</v>
      </c>
      <c r="K940" s="270">
        <f>C_A04c!K12*26.9</f>
        <v>104.4660866007619</v>
      </c>
      <c r="L940" s="63"/>
      <c r="M940" s="63"/>
      <c r="N940" s="63"/>
      <c r="O940" s="63"/>
    </row>
    <row r="941">
      <c r="B941" s="250" t="s">
        <v>230</v>
      </c>
      <c r="C941" s="269"/>
      <c r="D941" s="270">
        <f>C_A04c!D13*26.9</f>
        <v>1345.4276450905152</v>
      </c>
      <c r="E941" s="270">
        <f>C_A04c!E13*26.9</f>
        <v>87.777369154947891</v>
      </c>
      <c r="F941" s="270">
        <f>C_A04c!F13*26.9</f>
        <v>104.2399768738555</v>
      </c>
      <c r="G941" s="270">
        <f>C_A04c!G13*26.9</f>
        <v>84.0593463287888</v>
      </c>
      <c r="H941" s="270">
        <f>C_A04c!H13*26.9</f>
        <v>88.24770381510119</v>
      </c>
      <c r="I941" s="270">
        <f>C_A04c!I13*26.9</f>
        <v>92.7484244362917</v>
      </c>
      <c r="J941" s="270">
        <f>C_A04c!J13*26.9</f>
        <v>98.1739061092645</v>
      </c>
      <c r="K941" s="270">
        <f>C_A04c!K13*26.9</f>
        <v>104.58340402672879</v>
      </c>
      <c r="L941" s="63"/>
      <c r="M941" s="63"/>
      <c r="N941" s="63"/>
      <c r="O941" s="63"/>
    </row>
    <row r="942">
      <c r="B942" s="250" t="s">
        <v>231</v>
      </c>
      <c r="C942" s="269"/>
      <c r="D942" s="270">
        <f>C_A04c!D14*26.9</f>
        <v>0</v>
      </c>
      <c r="E942" s="270">
        <f>C_A04c!E14*26.9</f>
        <v>0</v>
      </c>
      <c r="F942" s="270">
        <f>C_A04c!F14*26.9</f>
        <v>0</v>
      </c>
      <c r="G942" s="270">
        <f>C_A04c!G14*26.9</f>
        <v>0</v>
      </c>
      <c r="H942" s="270">
        <f>C_A04c!H14*26.9</f>
        <v>0</v>
      </c>
      <c r="I942" s="270">
        <f>C_A04c!I14*26.9</f>
        <v>0</v>
      </c>
      <c r="J942" s="270">
        <f>C_A04c!J14*26.9</f>
        <v>0</v>
      </c>
      <c r="K942" s="270">
        <f>C_A04c!K14*26.9</f>
        <v>0</v>
      </c>
      <c r="L942" s="63"/>
      <c r="M942" s="63"/>
      <c r="N942" s="63"/>
      <c r="O942" s="63"/>
    </row>
    <row r="943">
      <c r="B943" s="250" t="s">
        <v>232</v>
      </c>
      <c r="C943" s="269"/>
      <c r="D943" s="270">
        <f>C_A04c!D15*26.9</f>
        <v>0</v>
      </c>
      <c r="E943" s="270">
        <f>C_A04c!E15*26.9</f>
        <v>0</v>
      </c>
      <c r="F943" s="270">
        <f>C_A04c!F15*26.9</f>
        <v>0</v>
      </c>
      <c r="G943" s="270">
        <f>C_A04c!G15*26.9</f>
        <v>0</v>
      </c>
      <c r="H943" s="270">
        <f>C_A04c!H15*26.9</f>
        <v>0</v>
      </c>
      <c r="I943" s="270">
        <f>C_A04c!I15*26.9</f>
        <v>0</v>
      </c>
      <c r="J943" s="270">
        <f>C_A04c!J15*26.9</f>
        <v>0</v>
      </c>
      <c r="K943" s="270">
        <f>C_A04c!K15*26.9</f>
        <v>0</v>
      </c>
      <c r="L943" s="63"/>
      <c r="M943" s="63"/>
      <c r="N943" s="63"/>
      <c r="O943" s="63"/>
    </row>
    <row r="944">
      <c r="B944" s="250"/>
      <c r="C944" s="269"/>
      <c r="D944" s="270"/>
      <c r="E944" s="270"/>
      <c r="F944" s="270"/>
      <c r="G944" s="270"/>
      <c r="H944" s="270"/>
      <c r="I944" s="270"/>
      <c r="J944" s="270"/>
      <c r="K944" s="270"/>
      <c r="L944" s="63"/>
      <c r="M944" s="63"/>
      <c r="N944" s="63"/>
      <c r="O944" s="63"/>
    </row>
    <row r="945">
      <c r="B945" s="250"/>
      <c r="C945" s="269"/>
      <c r="D945" s="270"/>
      <c r="E945" s="270"/>
      <c r="F945" s="270"/>
      <c r="G945" s="270"/>
      <c r="H945" s="270"/>
      <c r="I945" s="270"/>
      <c r="J945" s="270"/>
      <c r="K945" s="270"/>
      <c r="L945" s="63"/>
      <c r="M945" s="63"/>
      <c r="N945" s="63"/>
      <c r="O945" s="63"/>
    </row>
    <row r="946">
      <c r="B946" s="250"/>
      <c r="C946" s="269"/>
      <c r="D946" s="270"/>
      <c r="E946" s="270"/>
      <c r="F946" s="270"/>
      <c r="G946" s="270"/>
      <c r="H946" s="270"/>
      <c r="I946" s="270"/>
      <c r="J946" s="270"/>
      <c r="K946" s="270"/>
      <c r="L946" s="63"/>
      <c r="M946" s="63"/>
      <c r="N946" s="63"/>
      <c r="O946" s="63"/>
    </row>
    <row r="947">
      <c r="B947" s="250"/>
      <c r="C947" s="269"/>
      <c r="D947" s="270"/>
      <c r="E947" s="270"/>
      <c r="F947" s="270"/>
      <c r="G947" s="270"/>
      <c r="H947" s="270"/>
      <c r="I947" s="270"/>
      <c r="J947" s="270"/>
      <c r="K947" s="270"/>
      <c r="L947" s="63"/>
      <c r="M947" s="63"/>
      <c r="N947" s="63"/>
      <c r="O947" s="63"/>
    </row>
    <row r="948">
      <c r="B948" s="250"/>
      <c r="C948" s="269"/>
      <c r="D948" s="270"/>
      <c r="E948" s="270"/>
      <c r="F948" s="270"/>
      <c r="G948" s="270"/>
      <c r="H948" s="270"/>
      <c r="I948" s="270"/>
      <c r="J948" s="270"/>
      <c r="K948" s="270"/>
      <c r="L948" s="63"/>
      <c r="M948" s="63"/>
      <c r="N948" s="63"/>
      <c r="O948" s="63"/>
    </row>
    <row r="949">
      <c r="D949" s="268"/>
      <c r="E949" s="268"/>
      <c r="F949" s="268"/>
      <c r="G949" s="268"/>
      <c r="H949" s="268"/>
      <c r="I949" s="268"/>
      <c r="J949" s="268"/>
      <c r="K949" s="268"/>
      <c r="L949" s="63"/>
      <c r="M949" s="63"/>
      <c r="N949" s="63"/>
      <c r="O949" s="63"/>
    </row>
    <row r="950">
      <c r="A950" s="48" t="s">
        <v>476</v>
      </c>
      <c r="B950" s="322" t="s">
        <v>479</v>
      </c>
      <c r="L950" s="63"/>
      <c r="M950" s="63"/>
      <c r="N950" s="63"/>
      <c r="O950" s="63"/>
    </row>
    <row r="951">
      <c r="A951" s="55"/>
      <c r="B951" s="115" t="str">
        <f>A952</f>
        <v>GASNGA (2005$/therm)</v>
      </c>
      <c r="C951" s="307">
        <v>2010</v>
      </c>
      <c r="D951" s="307">
        <v>2015</v>
      </c>
      <c r="E951" s="307">
        <v>2020</v>
      </c>
      <c r="F951" s="307">
        <v>2025</v>
      </c>
      <c r="G951" s="307">
        <v>2030</v>
      </c>
      <c r="H951" s="307">
        <v>2035</v>
      </c>
      <c r="I951" s="307">
        <v>2040</v>
      </c>
      <c r="J951" s="307">
        <v>2045</v>
      </c>
      <c r="K951" s="307">
        <v>2050</v>
      </c>
      <c r="L951" s="63"/>
      <c r="M951" s="63"/>
      <c r="N951" s="63"/>
      <c r="O951" s="63"/>
    </row>
    <row r="952">
      <c r="A952" s="63" t="s">
        <v>480</v>
      </c>
      <c r="B952" s="250" t="s">
        <v>221</v>
      </c>
      <c r="C952" s="269"/>
      <c r="D952" s="271">
        <f>C_A04c!D16/9.5</f>
        <v>0.88592409826621055</v>
      </c>
      <c r="E952" s="271">
        <f>C_A04c!E16/9.5</f>
        <v>0.77499856074263151</v>
      </c>
      <c r="F952" s="271">
        <f>C_A04c!F16/9.5</f>
        <v>0.87576673858094733</v>
      </c>
      <c r="G952" s="271">
        <f>C_A04c!G16/9.5</f>
        <v>0.95144501699578943</v>
      </c>
      <c r="H952" s="271">
        <f>C_A04c!H16/9.5</f>
        <v>1.0359303723158948</v>
      </c>
      <c r="I952" s="271">
        <f>C_A04c!I16/9.5</f>
        <v>1.0597754504029473</v>
      </c>
      <c r="J952" s="271">
        <f>C_A04c!J16/9.5</f>
        <v>1.067286052523579</v>
      </c>
      <c r="K952" s="271">
        <f>C_A04c!K16/9.5</f>
        <v>1.0778766676988421</v>
      </c>
      <c r="L952" s="63"/>
      <c r="M952" s="63"/>
      <c r="N952" s="63"/>
      <c r="O952" s="63"/>
    </row>
    <row r="953">
      <c r="B953" s="250" t="s">
        <v>223</v>
      </c>
      <c r="C953" s="269"/>
      <c r="D953" s="271">
        <f>C_A04c!D17/9.5</f>
        <v>0</v>
      </c>
      <c r="E953" s="271">
        <f>C_A04c!E17/9.5</f>
        <v>0.775056150503579</v>
      </c>
      <c r="F953" s="271">
        <f>C_A04c!F17/9.5</f>
        <v>0.90993095704210536</v>
      </c>
      <c r="G953" s="271">
        <f>C_A04c!G17/9.5</f>
        <v>0.96479137638126311</v>
      </c>
      <c r="H953" s="271">
        <f>C_A04c!H17/9.5</f>
        <v>1.0359879620768422</v>
      </c>
      <c r="I953" s="271">
        <f>C_A04c!I17/9.5</f>
        <v>1.0598330401638947</v>
      </c>
      <c r="J953" s="271">
        <f>C_A04c!J17/9.5</f>
        <v>1.0673436422845264</v>
      </c>
      <c r="K953" s="271">
        <f>C_A04c!K17/9.5</f>
        <v>1.0777779139366317</v>
      </c>
      <c r="L953" s="63"/>
      <c r="M953" s="63"/>
      <c r="N953" s="63"/>
      <c r="O953" s="63"/>
    </row>
    <row r="954">
      <c r="B954" s="250" t="s">
        <v>224</v>
      </c>
      <c r="C954" s="269"/>
      <c r="D954" s="271">
        <f>C_A04c!D18/9.5</f>
        <v>0.631451168157158</v>
      </c>
      <c r="E954" s="271">
        <f>C_A04c!E18/9.5</f>
        <v>0.76138710015768429</v>
      </c>
      <c r="F954" s="271">
        <f>C_A04c!F18/9.5</f>
        <v>0.93922924942115782</v>
      </c>
      <c r="G954" s="271">
        <f>C_A04c!G18/9.5</f>
        <v>0.964851430944</v>
      </c>
      <c r="H954" s="271">
        <f>C_A04c!H18/9.5</f>
        <v>1.0541917860570527</v>
      </c>
      <c r="I954" s="271">
        <f>C_A04c!I18/9.5</f>
        <v>1.0705186289944211</v>
      </c>
      <c r="J954" s="271">
        <f>C_A04c!J18/9.5</f>
        <v>1.0674036968472631</v>
      </c>
      <c r="K954" s="271">
        <f>C_A04c!K18/9.5</f>
        <v>1.0778379684993684</v>
      </c>
      <c r="L954" s="63"/>
      <c r="M954" s="63"/>
      <c r="N954" s="63"/>
      <c r="O954" s="63"/>
    </row>
    <row r="955">
      <c r="B955" s="250" t="s">
        <v>225</v>
      </c>
      <c r="C955" s="269"/>
      <c r="D955" s="271">
        <f>C_A04c!D19/9.5</f>
        <v>0.85965991711736844</v>
      </c>
      <c r="E955" s="271">
        <f>C_A04c!E19/9.5</f>
        <v>0.76504984958705269</v>
      </c>
      <c r="F955" s="271">
        <f>C_A04c!F19/9.5</f>
        <v>0.87570824712126316</v>
      </c>
      <c r="G955" s="271">
        <f>C_A04c!G19/9.5</f>
        <v>0.95139223919021054</v>
      </c>
      <c r="H955" s="271">
        <f>C_A04c!H19/9.5</f>
        <v>1.0359303723158948</v>
      </c>
      <c r="I955" s="271">
        <f>C_A04c!I19/9.5</f>
        <v>1.0404888397985264</v>
      </c>
      <c r="J955" s="271">
        <f>C_A04c!J19/9.5</f>
        <v>1.0672199533278948</v>
      </c>
      <c r="K955" s="271">
        <f>C_A04c!K19/9.5</f>
        <v>1.0778078286910526</v>
      </c>
      <c r="L955" s="63"/>
      <c r="M955" s="63"/>
      <c r="N955" s="63"/>
      <c r="O955" s="63"/>
    </row>
    <row r="956">
      <c r="B956" s="250" t="s">
        <v>226</v>
      </c>
      <c r="C956" s="269"/>
      <c r="D956" s="271">
        <f>C_A04c!D20/9.5</f>
        <v>0.024913818625578947</v>
      </c>
      <c r="E956" s="271">
        <f>C_A04c!E20/9.5</f>
        <v>0.76135331366768422</v>
      </c>
      <c r="F956" s="271">
        <f>C_A04c!F20/9.5</f>
        <v>0.89358954301705262</v>
      </c>
      <c r="G956" s="271">
        <f>C_A04c!G20/9.5</f>
        <v>0.97569776666578945</v>
      </c>
      <c r="H956" s="271">
        <f>C_A04c!H20/9.5</f>
        <v>1.0769209179614738</v>
      </c>
      <c r="I956" s="271">
        <f>C_A04c!I20/9.5</f>
        <v>1.0599186468224211</v>
      </c>
      <c r="J956" s="271">
        <f>C_A04c!J20/9.5</f>
        <v>1.0674292489431578</v>
      </c>
      <c r="K956" s="271">
        <f>C_A04c!K20/9.5</f>
        <v>1.0778002310388421</v>
      </c>
      <c r="L956" s="63"/>
      <c r="M956" s="63"/>
      <c r="N956" s="63"/>
      <c r="O956" s="63"/>
    </row>
    <row r="957">
      <c r="B957" s="250" t="s">
        <v>227</v>
      </c>
      <c r="C957" s="269"/>
      <c r="D957" s="271">
        <f>C_A04c!D21/9.5</f>
        <v>0</v>
      </c>
      <c r="E957" s="271">
        <f>C_A04c!E21/9.5</f>
        <v>0.77512591200768421</v>
      </c>
      <c r="F957" s="271">
        <f>C_A04c!F21/9.5</f>
        <v>0.93309292500884222</v>
      </c>
      <c r="G957" s="271">
        <f>C_A04c!G21/9.5</f>
        <v>0.95145833838589466</v>
      </c>
      <c r="H957" s="271">
        <f>C_A04c!H21/9.5</f>
        <v>1.035996471511579</v>
      </c>
      <c r="I957" s="271">
        <f>C_A04c!I21/9.5</f>
        <v>1.0405549389942106</v>
      </c>
      <c r="J957" s="271">
        <f>C_A04c!J21/9.5</f>
        <v>1.067286052523579</v>
      </c>
      <c r="K957" s="271">
        <f>C_A04c!K21/9.5</f>
        <v>1.0778739278867369</v>
      </c>
      <c r="L957" s="63"/>
      <c r="M957" s="63"/>
      <c r="N957" s="63"/>
      <c r="O957" s="63"/>
    </row>
    <row r="958">
      <c r="B958" s="250" t="s">
        <v>228</v>
      </c>
      <c r="C958" s="269"/>
      <c r="D958" s="271">
        <f>C_A04c!D22/9.5</f>
        <v>0</v>
      </c>
      <c r="E958" s="271">
        <f>C_A04c!E22/9.5</f>
        <v>0.77503699360473688</v>
      </c>
      <c r="F958" s="271">
        <f>C_A04c!F22/9.5</f>
        <v>0.88468099578168424</v>
      </c>
      <c r="G958" s="271">
        <f>C_A04c!G22/9.5</f>
        <v>0.95830833505410518</v>
      </c>
      <c r="H958" s="271">
        <f>C_A04c!H22/9.5</f>
        <v>1.0675814514054738</v>
      </c>
      <c r="I958" s="271">
        <f>C_A04c!I22/9.5</f>
        <v>1.0598499035954736</v>
      </c>
      <c r="J958" s="271">
        <f>C_A04c!J22/9.5</f>
        <v>1.0673605057161053</v>
      </c>
      <c r="K958" s="271">
        <f>C_A04c!K22/9.5</f>
        <v>1.0777314878118949</v>
      </c>
      <c r="L958" s="63"/>
      <c r="M958" s="63"/>
      <c r="N958" s="63"/>
      <c r="O958" s="63"/>
    </row>
    <row r="959">
      <c r="B959" s="250" t="s">
        <v>229</v>
      </c>
      <c r="C959" s="269"/>
      <c r="D959" s="271">
        <f>C_A04c!D23/9.5</f>
        <v>0.631451168157158</v>
      </c>
      <c r="E959" s="271">
        <f>C_A04c!E23/9.5</f>
        <v>0.78514499296547369</v>
      </c>
      <c r="F959" s="271">
        <f>C_A04c!F23/9.5</f>
        <v>0.87570824712126316</v>
      </c>
      <c r="G959" s="271">
        <f>C_A04c!G23/9.5</f>
        <v>0.95145833838589466</v>
      </c>
      <c r="H959" s="271">
        <f>C_A04c!H23/9.5</f>
        <v>1.0359303723158948</v>
      </c>
      <c r="I959" s="271">
        <f>C_A04c!I23/9.5</f>
        <v>1.0705186289944211</v>
      </c>
      <c r="J959" s="271">
        <f>C_A04c!J23/9.5</f>
        <v>1.067286052523579</v>
      </c>
      <c r="K959" s="271">
        <f>C_A04c!K23/9.5</f>
        <v>1.0778977325210526</v>
      </c>
      <c r="L959" s="63"/>
      <c r="M959" s="63"/>
      <c r="N959" s="63"/>
      <c r="O959" s="63"/>
    </row>
    <row r="960">
      <c r="B960" s="250" t="s">
        <v>230</v>
      </c>
      <c r="C960" s="269"/>
      <c r="D960" s="271">
        <f>C_A04c!D24/9.5</f>
        <v>56.435443476752106</v>
      </c>
      <c r="E960" s="271">
        <f>C_A04c!E24/9.5</f>
        <v>0.79502103510378941</v>
      </c>
      <c r="F960" s="271">
        <f>C_A04c!F24/9.5</f>
        <v>0.87570824712126316</v>
      </c>
      <c r="G960" s="271">
        <f>C_A04c!G24/9.5</f>
        <v>0.95145833838589466</v>
      </c>
      <c r="H960" s="271">
        <f>C_A04c!H24/9.5</f>
        <v>1.0286035446257895</v>
      </c>
      <c r="I960" s="271">
        <f>C_A04c!I24/9.5</f>
        <v>1.0404888397985264</v>
      </c>
      <c r="J960" s="271">
        <f>C_A04c!J24/9.5</f>
        <v>1.0672275610639999</v>
      </c>
      <c r="K960" s="271">
        <f>C_A04c!K24/9.5</f>
        <v>1.0778977325210526</v>
      </c>
      <c r="L960" s="63"/>
      <c r="M960" s="63"/>
      <c r="N960" s="63"/>
      <c r="O960" s="63"/>
    </row>
    <row r="961">
      <c r="B961" s="250" t="s">
        <v>231</v>
      </c>
      <c r="C961" s="269"/>
      <c r="D961" s="271">
        <f>C_A04c!D25/9.5</f>
        <v>0</v>
      </c>
      <c r="E961" s="271">
        <f>C_A04c!E25/9.5</f>
        <v>0</v>
      </c>
      <c r="F961" s="271">
        <f>C_A04c!F25/9.5</f>
        <v>0</v>
      </c>
      <c r="G961" s="271">
        <f>C_A04c!G25/9.5</f>
        <v>0</v>
      </c>
      <c r="H961" s="271">
        <f>C_A04c!H25/9.5</f>
        <v>0</v>
      </c>
      <c r="I961" s="271">
        <f>C_A04c!I25/9.5</f>
        <v>0</v>
      </c>
      <c r="J961" s="271">
        <f>C_A04c!J25/9.5</f>
        <v>0</v>
      </c>
      <c r="K961" s="271">
        <f>C_A04c!K25/9.5</f>
        <v>0</v>
      </c>
      <c r="L961" s="63"/>
      <c r="M961" s="63"/>
      <c r="N961" s="63"/>
      <c r="O961" s="63"/>
    </row>
    <row r="962">
      <c r="B962" s="250" t="s">
        <v>232</v>
      </c>
      <c r="C962" s="269"/>
      <c r="D962" s="271">
        <f>C_A04c!D26/9.5</f>
        <v>0</v>
      </c>
      <c r="E962" s="271">
        <f>C_A04c!E26/9.5</f>
        <v>0</v>
      </c>
      <c r="F962" s="271">
        <f>C_A04c!F26/9.5</f>
        <v>0</v>
      </c>
      <c r="G962" s="271">
        <f>C_A04c!G26/9.5</f>
        <v>0</v>
      </c>
      <c r="H962" s="271">
        <f>C_A04c!H26/9.5</f>
        <v>0</v>
      </c>
      <c r="I962" s="271">
        <f>C_A04c!I26/9.5</f>
        <v>0</v>
      </c>
      <c r="J962" s="271">
        <f>C_A04c!J26/9.5</f>
        <v>0</v>
      </c>
      <c r="K962" s="271">
        <f>C_A04c!K26/9.5</f>
        <v>0</v>
      </c>
      <c r="L962" s="63"/>
      <c r="M962" s="63"/>
      <c r="N962" s="63"/>
      <c r="O962" s="63"/>
    </row>
    <row r="963">
      <c r="B963" s="250"/>
      <c r="C963" s="269"/>
      <c r="D963" s="271"/>
      <c r="E963" s="271"/>
      <c r="F963" s="271"/>
      <c r="G963" s="271"/>
      <c r="H963" s="271"/>
      <c r="I963" s="271"/>
      <c r="J963" s="271"/>
      <c r="K963" s="271"/>
      <c r="L963" s="63"/>
      <c r="M963" s="63"/>
      <c r="N963" s="63"/>
      <c r="O963" s="63"/>
    </row>
    <row r="964">
      <c r="B964" s="250"/>
      <c r="C964" s="269"/>
      <c r="D964" s="271"/>
      <c r="E964" s="271"/>
      <c r="F964" s="271"/>
      <c r="G964" s="271"/>
      <c r="H964" s="271"/>
      <c r="I964" s="271"/>
      <c r="J964" s="271"/>
      <c r="K964" s="271"/>
      <c r="L964" s="63"/>
      <c r="M964" s="63"/>
      <c r="N964" s="63"/>
      <c r="O964" s="63"/>
    </row>
    <row r="965">
      <c r="B965" s="250"/>
      <c r="C965" s="269"/>
      <c r="D965" s="271"/>
      <c r="E965" s="271"/>
      <c r="F965" s="271"/>
      <c r="G965" s="271"/>
      <c r="H965" s="271"/>
      <c r="I965" s="271"/>
      <c r="J965" s="271"/>
      <c r="K965" s="271"/>
      <c r="N965" s="63"/>
      <c r="O965" s="63"/>
    </row>
    <row r="966">
      <c r="B966" s="250"/>
      <c r="C966" s="269"/>
      <c r="D966" s="271"/>
      <c r="E966" s="271"/>
      <c r="F966" s="271"/>
      <c r="G966" s="271"/>
      <c r="H966" s="271"/>
      <c r="I966" s="271"/>
      <c r="J966" s="271"/>
      <c r="K966" s="271"/>
      <c r="N966" s="63"/>
      <c r="O966" s="63"/>
    </row>
    <row r="967">
      <c r="B967" s="250"/>
      <c r="C967" s="269"/>
      <c r="D967" s="271"/>
      <c r="E967" s="271"/>
      <c r="F967" s="271"/>
      <c r="G967" s="271"/>
      <c r="H967" s="271"/>
      <c r="I967" s="271"/>
      <c r="J967" s="271"/>
      <c r="K967" s="271"/>
      <c r="N967" s="63"/>
      <c r="O967" s="63"/>
    </row>
    <row r="968">
      <c r="N968" s="63"/>
      <c r="O968" s="63"/>
    </row>
    <row r="969">
      <c r="A969" s="48" t="s">
        <v>476</v>
      </c>
      <c r="B969" s="322" t="s">
        <v>481</v>
      </c>
      <c r="N969" s="63"/>
      <c r="O969" s="63"/>
    </row>
    <row r="970">
      <c r="B970" s="115" t="str">
        <f>A971</f>
        <v>Crude oil (2005$/bbl)</v>
      </c>
      <c r="C970" s="307">
        <v>2010</v>
      </c>
      <c r="D970" s="307">
        <v>2015</v>
      </c>
      <c r="E970" s="307">
        <v>2020</v>
      </c>
      <c r="F970" s="307">
        <v>2025</v>
      </c>
      <c r="G970" s="307">
        <v>2030</v>
      </c>
      <c r="H970" s="307">
        <v>2035</v>
      </c>
      <c r="I970" s="307">
        <v>2040</v>
      </c>
      <c r="J970" s="307">
        <v>2045</v>
      </c>
      <c r="K970" s="307">
        <v>2050</v>
      </c>
      <c r="N970" s="63"/>
      <c r="O970" s="63"/>
    </row>
    <row r="971">
      <c r="A971" s="48" t="s">
        <v>482</v>
      </c>
      <c r="B971" s="250" t="s">
        <v>221</v>
      </c>
      <c r="C971" s="269"/>
      <c r="D971" s="270">
        <f>C_A04c!D27*5.7</f>
        <v>42636.968457866737</v>
      </c>
      <c r="E971" s="271">
        <f>C_A04c!E27*5.7</f>
        <v>52.850949142143904</v>
      </c>
      <c r="F971" s="271">
        <f>C_A04c!F27*5.7</f>
        <v>62.2289586710748</v>
      </c>
      <c r="G971" s="271">
        <f>C_A04c!G27*5.7</f>
        <v>64.5061111018227</v>
      </c>
      <c r="H971" s="271">
        <f>C_A04c!H27*5.7</f>
        <v>66.5991338077776</v>
      </c>
      <c r="I971" s="271">
        <f>C_A04c!I27*5.7</f>
        <v>67.8432175441572</v>
      </c>
      <c r="J971" s="271">
        <f>C_A04c!J27*5.7</f>
        <v>67.606924212284412</v>
      </c>
      <c r="K971" s="271">
        <f>C_A04c!K27*5.7</f>
        <v>67.479540292617</v>
      </c>
      <c r="N971" s="63"/>
      <c r="O971" s="63"/>
    </row>
    <row r="972">
      <c r="B972" s="250" t="s">
        <v>223</v>
      </c>
      <c r="C972" s="269"/>
      <c r="D972" s="270">
        <f>C_A04c!D28*5.7</f>
        <v>42636.513150345309</v>
      </c>
      <c r="E972" s="271">
        <f>C_A04c!E28*5.7</f>
        <v>52.850949142143904</v>
      </c>
      <c r="F972" s="271">
        <f>C_A04c!F28*5.7</f>
        <v>62.2289586710748</v>
      </c>
      <c r="G972" s="271">
        <f>C_A04c!G28*5.7</f>
        <v>64.5061111018227</v>
      </c>
      <c r="H972" s="271">
        <f>C_A04c!H28*5.7</f>
        <v>66.5991338077776</v>
      </c>
      <c r="I972" s="271">
        <f>C_A04c!I28*5.7</f>
        <v>67.8432175441572</v>
      </c>
      <c r="J972" s="271">
        <f>C_A04c!J28*5.7</f>
        <v>67.606924212284412</v>
      </c>
      <c r="K972" s="271">
        <f>C_A04c!K28*5.7</f>
        <v>67.479540292617</v>
      </c>
      <c r="N972" s="63"/>
      <c r="O972" s="63"/>
    </row>
    <row r="973">
      <c r="B973" s="250" t="s">
        <v>224</v>
      </c>
      <c r="C973" s="269"/>
      <c r="D973" s="270">
        <f>C_A04c!D29*5.7</f>
        <v>285</v>
      </c>
      <c r="E973" s="271">
        <f>C_A04c!E29*5.7</f>
        <v>52.850949142143904</v>
      </c>
      <c r="F973" s="271">
        <f>C_A04c!F29*5.7</f>
        <v>62.2289586710748</v>
      </c>
      <c r="G973" s="271">
        <f>C_A04c!G29*5.7</f>
        <v>64.5061111018227</v>
      </c>
      <c r="H973" s="271">
        <f>C_A04c!H29*5.7</f>
        <v>66.5991338077776</v>
      </c>
      <c r="I973" s="271">
        <f>C_A04c!I29*5.7</f>
        <v>67.8432175441572</v>
      </c>
      <c r="J973" s="271">
        <f>C_A04c!J29*5.7</f>
        <v>67.606924212284412</v>
      </c>
      <c r="K973" s="271">
        <f>C_A04c!K29*5.7</f>
        <v>67.479540292617</v>
      </c>
      <c r="N973" s="63"/>
      <c r="O973" s="63"/>
    </row>
    <row r="974">
      <c r="B974" s="250" t="s">
        <v>225</v>
      </c>
      <c r="C974" s="269"/>
      <c r="D974" s="270">
        <f>C_A04c!D30*5.7</f>
        <v>42635.976283978365</v>
      </c>
      <c r="E974" s="271">
        <f>C_A04c!E30*5.7</f>
        <v>52.850949142143904</v>
      </c>
      <c r="F974" s="271">
        <f>C_A04c!F30*5.7</f>
        <v>62.2289586710748</v>
      </c>
      <c r="G974" s="271">
        <f>C_A04c!G30*5.7</f>
        <v>64.5061111018227</v>
      </c>
      <c r="H974" s="271">
        <f>C_A04c!H30*5.7</f>
        <v>66.5991338077776</v>
      </c>
      <c r="I974" s="271">
        <f>C_A04c!I30*5.7</f>
        <v>67.8432175441572</v>
      </c>
      <c r="J974" s="271">
        <f>C_A04c!J30*5.7</f>
        <v>67.606924212284412</v>
      </c>
      <c r="K974" s="271">
        <f>C_A04c!K30*5.7</f>
        <v>67.479540292617</v>
      </c>
      <c r="N974" s="63"/>
      <c r="O974" s="63"/>
    </row>
    <row r="975">
      <c r="B975" s="250" t="s">
        <v>226</v>
      </c>
      <c r="C975" s="269"/>
      <c r="D975" s="270">
        <f>C_A04c!D31*5.7</f>
        <v>44868.487052665077</v>
      </c>
      <c r="E975" s="271">
        <f>C_A04c!E31*5.7</f>
        <v>52.850949142143904</v>
      </c>
      <c r="F975" s="271">
        <f>C_A04c!F31*5.7</f>
        <v>62.2289586710748</v>
      </c>
      <c r="G975" s="271">
        <f>C_A04c!G31*5.7</f>
        <v>64.5061111018227</v>
      </c>
      <c r="H975" s="271">
        <f>C_A04c!H31*5.7</f>
        <v>66.5991338077776</v>
      </c>
      <c r="I975" s="271">
        <f>C_A04c!I31*5.7</f>
        <v>67.8432175441572</v>
      </c>
      <c r="J975" s="271">
        <f>C_A04c!J31*5.7</f>
        <v>67.606924212284412</v>
      </c>
      <c r="K975" s="271">
        <f>C_A04c!K31*5.7</f>
        <v>67.479540292617</v>
      </c>
      <c r="N975" s="63"/>
      <c r="O975" s="63"/>
    </row>
    <row r="976">
      <c r="B976" s="250" t="s">
        <v>227</v>
      </c>
      <c r="C976" s="269"/>
      <c r="D976" s="270">
        <f>C_A04c!D32*5.7</f>
        <v>38944.138536225437</v>
      </c>
      <c r="E976" s="271">
        <f>C_A04c!E32*5.7</f>
        <v>52.850949142143904</v>
      </c>
      <c r="F976" s="271">
        <f>C_A04c!F32*5.7</f>
        <v>62.2289586710748</v>
      </c>
      <c r="G976" s="271">
        <f>C_A04c!G32*5.7</f>
        <v>64.5061111018227</v>
      </c>
      <c r="H976" s="271">
        <f>C_A04c!H32*5.7</f>
        <v>66.5991338077776</v>
      </c>
      <c r="I976" s="271">
        <f>C_A04c!I32*5.7</f>
        <v>67.8432175441572</v>
      </c>
      <c r="J976" s="271">
        <f>C_A04c!J32*5.7</f>
        <v>67.606924212284412</v>
      </c>
      <c r="K976" s="271">
        <f>C_A04c!K32*5.7</f>
        <v>67.479540292617</v>
      </c>
      <c r="M976" s="345"/>
      <c r="N976" s="63"/>
      <c r="O976" s="63"/>
    </row>
    <row r="977">
      <c r="B977" s="250" t="s">
        <v>228</v>
      </c>
      <c r="C977" s="269"/>
      <c r="D977" s="270">
        <f>C_A04c!D33*5.7</f>
        <v>38722.739781909644</v>
      </c>
      <c r="E977" s="271">
        <f>C_A04c!E33*5.7</f>
        <v>52.850949142143904</v>
      </c>
      <c r="F977" s="271">
        <f>C_A04c!F33*5.7</f>
        <v>62.2289586710748</v>
      </c>
      <c r="G977" s="271">
        <f>C_A04c!G33*5.7</f>
        <v>64.5061111018227</v>
      </c>
      <c r="H977" s="271">
        <f>C_A04c!H33*5.7</f>
        <v>66.5991338077776</v>
      </c>
      <c r="I977" s="271">
        <f>C_A04c!I33*5.7</f>
        <v>67.8432175441572</v>
      </c>
      <c r="J977" s="271">
        <f>C_A04c!J33*5.7</f>
        <v>67.606924212284412</v>
      </c>
      <c r="K977" s="271">
        <f>C_A04c!K33*5.7</f>
        <v>67.479540292617</v>
      </c>
      <c r="N977" s="63"/>
      <c r="O977" s="63"/>
    </row>
    <row r="978">
      <c r="B978" s="250" t="s">
        <v>229</v>
      </c>
      <c r="C978" s="269"/>
      <c r="D978" s="270">
        <f>C_A04c!D34*5.7</f>
        <v>5624.4831488332875</v>
      </c>
      <c r="E978" s="271">
        <f>C_A04c!E34*5.7</f>
        <v>52.850949142143904</v>
      </c>
      <c r="F978" s="271">
        <f>C_A04c!F34*5.7</f>
        <v>62.2289586710748</v>
      </c>
      <c r="G978" s="271">
        <f>C_A04c!G34*5.7</f>
        <v>64.5061111018227</v>
      </c>
      <c r="H978" s="271">
        <f>C_A04c!H34*5.7</f>
        <v>66.5991338077776</v>
      </c>
      <c r="I978" s="271">
        <f>C_A04c!I34*5.7</f>
        <v>67.8432175441572</v>
      </c>
      <c r="J978" s="271">
        <f>C_A04c!J34*5.7</f>
        <v>67.606924212284412</v>
      </c>
      <c r="K978" s="271">
        <f>C_A04c!K34*5.7</f>
        <v>67.479540292617</v>
      </c>
      <c r="N978" s="63"/>
      <c r="O978" s="63"/>
    </row>
    <row r="979">
      <c r="B979" s="250" t="s">
        <v>230</v>
      </c>
      <c r="C979" s="269"/>
      <c r="D979" s="270">
        <f>C_A04c!D35*5.7</f>
        <v>0</v>
      </c>
      <c r="E979" s="271">
        <f>C_A04c!E35*5.7</f>
        <v>52.3925004013275</v>
      </c>
      <c r="F979" s="271">
        <f>C_A04c!F35*5.7</f>
        <v>61.770509930264105</v>
      </c>
      <c r="G979" s="271">
        <f>C_A04c!G35*5.7</f>
        <v>64.0476623610063</v>
      </c>
      <c r="H979" s="271">
        <f>C_A04c!H35*5.7</f>
        <v>66.1406850669669</v>
      </c>
      <c r="I979" s="271">
        <f>C_A04c!I35*5.7</f>
        <v>67.3847688033408</v>
      </c>
      <c r="J979" s="271">
        <f>C_A04c!J35*5.7</f>
        <v>67.148475471468</v>
      </c>
      <c r="K979" s="271">
        <f>C_A04c!K35*5.7</f>
        <v>67.021091551806308</v>
      </c>
      <c r="N979" s="63"/>
      <c r="O979" s="63"/>
    </row>
    <row r="980">
      <c r="B980" s="250" t="s">
        <v>231</v>
      </c>
      <c r="C980" s="269"/>
      <c r="D980" s="270">
        <f>C_A04c!D36*5.7</f>
        <v>0</v>
      </c>
      <c r="E980" s="271">
        <f>C_A04c!E36*5.7</f>
        <v>0</v>
      </c>
      <c r="F980" s="271">
        <f>C_A04c!F36*5.7</f>
        <v>0</v>
      </c>
      <c r="G980" s="271">
        <f>C_A04c!G36*5.7</f>
        <v>0</v>
      </c>
      <c r="H980" s="271">
        <f>C_A04c!H36*5.7</f>
        <v>0</v>
      </c>
      <c r="I980" s="271">
        <f>C_A04c!I36*5.7</f>
        <v>0</v>
      </c>
      <c r="J980" s="271">
        <f>C_A04c!J36*5.7</f>
        <v>0</v>
      </c>
      <c r="K980" s="271">
        <f>C_A04c!K36*5.7</f>
        <v>0</v>
      </c>
      <c r="N980" s="63"/>
      <c r="O980" s="63"/>
    </row>
    <row r="981">
      <c r="B981" s="250" t="s">
        <v>232</v>
      </c>
      <c r="C981" s="269"/>
      <c r="D981" s="270">
        <f>C_A04c!D37*5.7</f>
        <v>0</v>
      </c>
      <c r="E981" s="271">
        <f>C_A04c!E37*5.7</f>
        <v>0</v>
      </c>
      <c r="F981" s="271">
        <f>C_A04c!F37*5.7</f>
        <v>0</v>
      </c>
      <c r="G981" s="271">
        <f>C_A04c!G37*5.7</f>
        <v>0</v>
      </c>
      <c r="H981" s="271">
        <f>C_A04c!H37*5.7</f>
        <v>0</v>
      </c>
      <c r="I981" s="271">
        <f>C_A04c!I37*5.7</f>
        <v>0</v>
      </c>
      <c r="J981" s="271">
        <f>C_A04c!J37*5.7</f>
        <v>0</v>
      </c>
      <c r="K981" s="271">
        <f>C_A04c!K37*5.7</f>
        <v>0</v>
      </c>
      <c r="N981" s="63"/>
      <c r="O981" s="63"/>
    </row>
    <row r="982">
      <c r="B982" s="250"/>
      <c r="C982" s="269"/>
      <c r="D982" s="270"/>
      <c r="E982" s="270"/>
      <c r="F982" s="270"/>
      <c r="G982" s="270"/>
      <c r="H982" s="270"/>
      <c r="I982" s="270"/>
      <c r="J982" s="270"/>
      <c r="K982" s="270"/>
      <c r="N982" s="63"/>
      <c r="O982" s="63"/>
    </row>
    <row r="983">
      <c r="B983" s="250"/>
      <c r="C983" s="269"/>
      <c r="D983" s="270"/>
      <c r="E983" s="270"/>
      <c r="F983" s="270"/>
      <c r="G983" s="270"/>
      <c r="H983" s="270"/>
      <c r="I983" s="270"/>
      <c r="J983" s="270"/>
      <c r="K983" s="270"/>
      <c r="N983" s="63"/>
      <c r="O983" s="63"/>
    </row>
    <row r="984">
      <c r="B984" s="250"/>
      <c r="C984" s="269"/>
      <c r="D984" s="270"/>
      <c r="E984" s="270"/>
      <c r="F984" s="270"/>
      <c r="G984" s="270"/>
      <c r="H984" s="270"/>
      <c r="I984" s="270"/>
      <c r="J984" s="270"/>
      <c r="K984" s="270"/>
      <c r="N984" s="63"/>
      <c r="O984" s="63"/>
    </row>
    <row r="985">
      <c r="B985" s="250"/>
      <c r="C985" s="269"/>
      <c r="D985" s="270"/>
      <c r="E985" s="270"/>
      <c r="F985" s="270"/>
      <c r="G985" s="270"/>
      <c r="H985" s="270"/>
      <c r="I985" s="270"/>
      <c r="J985" s="270"/>
      <c r="K985" s="270"/>
      <c r="N985" s="63"/>
      <c r="O985" s="63"/>
    </row>
    <row r="986">
      <c r="B986" s="250"/>
      <c r="C986" s="269"/>
      <c r="D986" s="270"/>
      <c r="E986" s="270"/>
      <c r="F986" s="270"/>
      <c r="G986" s="270"/>
      <c r="H986" s="270"/>
      <c r="I986" s="270"/>
      <c r="J986" s="270"/>
      <c r="K986" s="270"/>
      <c r="N986" s="63"/>
      <c r="O986" s="63"/>
    </row>
    <row r="989">
      <c r="A989" s="48" t="s">
        <v>483</v>
      </c>
      <c r="B989" s="321" t="s">
        <v>484</v>
      </c>
      <c r="C989" s="60"/>
      <c r="D989" s="60"/>
      <c r="E989" s="60"/>
      <c r="F989" s="60"/>
      <c r="G989" s="60"/>
      <c r="H989" s="60"/>
      <c r="I989" s="60"/>
      <c r="J989" s="60"/>
      <c r="N989" s="63"/>
      <c r="O989" s="63"/>
    </row>
    <row r="990">
      <c r="B990" s="262"/>
      <c r="C990" s="307">
        <v>2010</v>
      </c>
      <c r="D990" s="307">
        <v>2015</v>
      </c>
      <c r="E990" s="307">
        <v>2020</v>
      </c>
      <c r="F990" s="307">
        <v>2025</v>
      </c>
      <c r="G990" s="307">
        <v>2030</v>
      </c>
      <c r="H990" s="307">
        <v>2035</v>
      </c>
      <c r="I990" s="307">
        <v>2040</v>
      </c>
      <c r="J990" s="307">
        <v>2045</v>
      </c>
      <c r="K990" s="307">
        <v>2050</v>
      </c>
      <c r="L990" s="337"/>
      <c r="N990" s="63"/>
      <c r="O990" s="63"/>
    </row>
    <row r="991">
      <c r="B991" s="263" t="s">
        <v>221</v>
      </c>
      <c r="C991" s="124">
        <f ref="C991:C991" t="array">SUM(($B991=(C_A04a!$B$5:$B$1045))*($M991=(C_A04a!$C$5:$C$1045))*(C_A04a!D$5:D$1045))+SUM(($C$662=(C_A04a!$B$5:$B$1045))*($M991=(C_A04a!$C$5:$C$1045))*(C_A04a!D$5:D$1045))+SUM(($D$662=(C_A04a!$B$5:$B$1045))*($M991=(C_A04a!$C$5:$C$1045))*(C_A04a!D$5:D$1045))</f>
        <v>1585.646</v>
      </c>
      <c r="D991" s="124">
        <f ref="D991:D991" t="array">SUM(($B991=(C_A04a!$B$5:$B$1045))*($M991=(C_A04a!$C$5:$C$1045))*(C_A04a!E$5:E$1045))+SUM(($C$662=(C_A04a!$B$5:$B$1045))*($M991=(C_A04a!$C$5:$C$1045))*(C_A04a!E$5:E$1045))+SUM(($D$662=(C_A04a!$B$5:$B$1045))*($M991=(C_A04a!$C$5:$C$1045))*(C_A04a!E$5:E$1045))</f>
        <v>792.823</v>
      </c>
      <c r="E991" s="124">
        <f ref="E991:E991" t="array">SUM(($B991=(C_A04a!$B$5:$B$1045))*($M991=(C_A04a!$C$5:$C$1045))*(C_A04a!F$5:F$1045))+SUM(($C$662=(C_A04a!$B$5:$B$1045))*($M991=(C_A04a!$C$5:$C$1045))*(C_A04a!F$5:F$1045))+SUM(($D$662=(C_A04a!$B$5:$B$1045))*($M991=(C_A04a!$C$5:$C$1045))*(C_A04a!F$5:F$1045))</f>
        <v>827.146469092599</v>
      </c>
      <c r="F991" s="124">
        <f ref="F991:F991" t="array">SUM(($B991=(C_A04a!$B$5:$B$1045))*($M991=(C_A04a!$C$5:$C$1045))*(C_A04a!G$5:G$1045))+SUM(($C$662=(C_A04a!$B$5:$B$1045))*($M991=(C_A04a!$C$5:$C$1045))*(C_A04a!G$5:G$1045))+SUM(($D$662=(C_A04a!$B$5:$B$1045))*($M991=(C_A04a!$C$5:$C$1045))*(C_A04a!G$5:G$1045))</f>
        <v>792.823</v>
      </c>
      <c r="G991" s="124">
        <f ref="G991:G991" t="array">SUM(($B991=(C_A04a!$B$5:$B$1045))*($M991=(C_A04a!$C$5:$C$1045))*(C_A04a!H$5:H$1045))+SUM(($C$662=(C_A04a!$B$5:$B$1045))*($M991=(C_A04a!$C$5:$C$1045))*(C_A04a!H$5:H$1045))+SUM(($D$662=(C_A04a!$B$5:$B$1045))*($M991=(C_A04a!$C$5:$C$1045))*(C_A04a!H$5:H$1045))</f>
        <v>952.872853197376</v>
      </c>
      <c r="H991" s="124">
        <f ref="H991:H991" t="array">SUM(($B991=(C_A04a!$B$5:$B$1045))*($M991=(C_A04a!$C$5:$C$1045))*(C_A04a!I$5:I$1045))+SUM(($C$662=(C_A04a!$B$5:$B$1045))*($M991=(C_A04a!$C$5:$C$1045))*(C_A04a!I$5:I$1045))+SUM(($D$662=(C_A04a!$B$5:$B$1045))*($M991=(C_A04a!$C$5:$C$1045))*(C_A04a!I$5:I$1045))</f>
        <v>1314.7884236394241</v>
      </c>
      <c r="I991" s="124">
        <f ref="I991:I991" t="array">SUM(($B991=(C_A04a!$B$5:$B$1045))*($M991=(C_A04a!$C$5:$C$1045))*(C_A04a!J$5:J$1045))+SUM(($C$662=(C_A04a!$B$5:$B$1045))*($M991=(C_A04a!$C$5:$C$1045))*(C_A04a!J$5:J$1045))+SUM(($D$662=(C_A04a!$B$5:$B$1045))*($M991=(C_A04a!$C$5:$C$1045))*(C_A04a!J$5:J$1045))</f>
        <v>868.573018213334</v>
      </c>
      <c r="J991" s="124">
        <f ref="J991:J991" t="array">SUM(($B991=(C_A04a!$B$5:$B$1045))*($M991=(C_A04a!$C$5:$C$1045))*(C_A04a!K$5:K$1045))+SUM(($C$662=(C_A04a!$B$5:$B$1045))*($M991=(C_A04a!$C$5:$C$1045))*(C_A04a!K$5:K$1045))+SUM(($D$662=(C_A04a!$B$5:$B$1045))*($M991=(C_A04a!$C$5:$C$1045))*(C_A04a!K$5:K$1045))</f>
        <v>815.8995</v>
      </c>
      <c r="K991" s="124">
        <f ref="K991:K991" t="array">SUM(($B991=(C_A04a!$B$5:$B$1045))*($M991=(C_A04a!$C$5:$C$1045))*(C_A04a!L$5:L$1045))+SUM(($C$662=(C_A04a!$B$5:$B$1045))*($M991=(C_A04a!$C$5:$C$1045))*(C_A04a!L$5:L$1045))+SUM(($D$662=(C_A04a!$B$5:$B$1045))*($M991=(C_A04a!$C$5:$C$1045))*(C_A04a!L$5:L$1045))</f>
        <v>882.949017297598</v>
      </c>
      <c r="L991" s="330"/>
      <c r="M991" s="338" t="s">
        <v>485</v>
      </c>
      <c r="N991" s="63"/>
      <c r="O991" s="63"/>
    </row>
    <row r="992">
      <c r="B992" s="263" t="s">
        <v>223</v>
      </c>
      <c r="C992" s="124">
        <f ref="C992:C992" t="array">SUM(($B992=(C_A04a!$B$5:$B$1045))*($M992=(C_A04a!$C$5:$C$1045))*(C_A04a!D$5:D$1045))+SUM(($C$662=(C_A04a!$B$5:$B$1045))*($M992=(C_A04a!$C$5:$C$1045))*(C_A04a!D$5:D$1045))+SUM(($D$662=(C_A04a!$B$5:$B$1045))*($M992=(C_A04a!$C$5:$C$1045))*(C_A04a!D$5:D$1045))</f>
        <v>3456.727</v>
      </c>
      <c r="D992" s="124">
        <f ref="D992:D992" t="array">SUM(($B992=(C_A04a!$B$5:$B$1045))*($M992=(C_A04a!$C$5:$C$1045))*(C_A04a!E$5:E$1045))+SUM(($C$662=(C_A04a!$B$5:$B$1045))*($M992=(C_A04a!$C$5:$C$1045))*(C_A04a!E$5:E$1045))+SUM(($D$662=(C_A04a!$B$5:$B$1045))*($M992=(C_A04a!$C$5:$C$1045))*(C_A04a!E$5:E$1045))</f>
        <v>1981.12138670196</v>
      </c>
      <c r="E992" s="124">
        <f ref="E992:E992" t="array">SUM(($B992=(C_A04a!$B$5:$B$1045))*($M992=(C_A04a!$C$5:$C$1045))*(C_A04a!F$5:F$1045))+SUM(($C$662=(C_A04a!$B$5:$B$1045))*($M992=(C_A04a!$C$5:$C$1045))*(C_A04a!F$5:F$1045))+SUM(($D$662=(C_A04a!$B$5:$B$1045))*($M992=(C_A04a!$C$5:$C$1045))*(C_A04a!F$5:F$1045))</f>
        <v>2888.6843515964829</v>
      </c>
      <c r="F992" s="124">
        <f ref="F992:F992" t="array">SUM(($B992=(C_A04a!$B$5:$B$1045))*($M992=(C_A04a!$C$5:$C$1045))*(C_A04a!G$5:G$1045))+SUM(($C$662=(C_A04a!$B$5:$B$1045))*($M992=(C_A04a!$C$5:$C$1045))*(C_A04a!G$5:G$1045))+SUM(($D$662=(C_A04a!$B$5:$B$1045))*($M992=(C_A04a!$C$5:$C$1045))*(C_A04a!G$5:G$1045))</f>
        <v>2888.6843515964829</v>
      </c>
      <c r="G992" s="124">
        <f ref="G992:G992" t="array">SUM(($B992=(C_A04a!$B$5:$B$1045))*($M992=(C_A04a!$C$5:$C$1045))*(C_A04a!H$5:H$1045))+SUM(($C$662=(C_A04a!$B$5:$B$1045))*($M992=(C_A04a!$C$5:$C$1045))*(C_A04a!H$5:H$1045))+SUM(($D$662=(C_A04a!$B$5:$B$1045))*($M992=(C_A04a!$C$5:$C$1045))*(C_A04a!H$5:H$1045))</f>
        <v>2195.6158273000519</v>
      </c>
      <c r="H992" s="124">
        <f ref="H992:H992" t="array">SUM(($B992=(C_A04a!$B$5:$B$1045))*($M992=(C_A04a!$C$5:$C$1045))*(C_A04a!I$5:I$1045))+SUM(($C$662=(C_A04a!$B$5:$B$1045))*($M992=(C_A04a!$C$5:$C$1045))*(C_A04a!I$5:I$1045))+SUM(($D$662=(C_A04a!$B$5:$B$1045))*($M992=(C_A04a!$C$5:$C$1045))*(C_A04a!I$5:I$1045))</f>
        <v>2593.94339107709</v>
      </c>
      <c r="I992" s="124">
        <f ref="I992:I992" t="array">SUM(($B992=(C_A04a!$B$5:$B$1045))*($M992=(C_A04a!$C$5:$C$1045))*(C_A04a!J$5:J$1045))+SUM(($C$662=(C_A04a!$B$5:$B$1045))*($M992=(C_A04a!$C$5:$C$1045))*(C_A04a!J$5:J$1045))+SUM(($D$662=(C_A04a!$B$5:$B$1045))*($M992=(C_A04a!$C$5:$C$1045))*(C_A04a!J$5:J$1045))</f>
        <v>1866.175633638037</v>
      </c>
      <c r="J992" s="124">
        <f ref="J992:J992" t="array">SUM(($B992=(C_A04a!$B$5:$B$1045))*($M992=(C_A04a!$C$5:$C$1045))*(C_A04a!K$5:K$1045))+SUM(($C$662=(C_A04a!$B$5:$B$1045))*($M992=(C_A04a!$C$5:$C$1045))*(C_A04a!K$5:K$1045))+SUM(($D$662=(C_A04a!$B$5:$B$1045))*($M992=(C_A04a!$C$5:$C$1045))*(C_A04a!K$5:K$1045))</f>
        <v>1728.3635</v>
      </c>
      <c r="K992" s="124">
        <f ref="K992:K992" t="array">SUM(($B992=(C_A04a!$B$5:$B$1045))*($M992=(C_A04a!$C$5:$C$1045))*(C_A04a!L$5:L$1045))+SUM(($C$662=(C_A04a!$B$5:$B$1045))*($M992=(C_A04a!$C$5:$C$1045))*(C_A04a!L$5:L$1045))+SUM(($D$662=(C_A04a!$B$5:$B$1045))*($M992=(C_A04a!$C$5:$C$1045))*(C_A04a!L$5:L$1045))</f>
        <v>1728.3635</v>
      </c>
      <c r="L992" s="330"/>
      <c r="M992" s="338" t="s">
        <v>485</v>
      </c>
      <c r="N992" s="63"/>
      <c r="O992" s="63"/>
    </row>
    <row r="993">
      <c r="B993" s="263" t="s">
        <v>224</v>
      </c>
      <c r="C993" s="124">
        <f ref="C993:C993" t="array">SUM(($B993=(C_A04a!$B$5:$B$1045))*($M993=(C_A04a!$C$5:$C$1045))*(C_A04a!D$5:D$1045))+SUM(($C$662=(C_A04a!$B$5:$B$1045))*($M993=(C_A04a!$C$5:$C$1045))*(C_A04a!D$5:D$1045))+SUM(($D$662=(C_A04a!$B$5:$B$1045))*($M993=(C_A04a!$C$5:$C$1045))*(C_A04a!D$5:D$1045))</f>
        <v>998.016</v>
      </c>
      <c r="D993" s="124">
        <f ref="D993:D993" t="array">SUM(($B993=(C_A04a!$B$5:$B$1045))*($M993=(C_A04a!$C$5:$C$1045))*(C_A04a!E$5:E$1045))+SUM(($C$662=(C_A04a!$B$5:$B$1045))*($M993=(C_A04a!$C$5:$C$1045))*(C_A04a!E$5:E$1045))+SUM(($D$662=(C_A04a!$B$5:$B$1045))*($M993=(C_A04a!$C$5:$C$1045))*(C_A04a!E$5:E$1045))</f>
        <v>499.008</v>
      </c>
      <c r="E993" s="124">
        <f ref="E993:E993" t="array">SUM(($B993=(C_A04a!$B$5:$B$1045))*($M993=(C_A04a!$C$5:$C$1045))*(C_A04a!F$5:F$1045))+SUM(($C$662=(C_A04a!$B$5:$B$1045))*($M993=(C_A04a!$C$5:$C$1045))*(C_A04a!F$5:F$1045))+SUM(($D$662=(C_A04a!$B$5:$B$1045))*($M993=(C_A04a!$C$5:$C$1045))*(C_A04a!F$5:F$1045))</f>
        <v>790.814407149155</v>
      </c>
      <c r="F993" s="124">
        <f ref="F993:F993" t="array">SUM(($B993=(C_A04a!$B$5:$B$1045))*($M993=(C_A04a!$C$5:$C$1045))*(C_A04a!G$5:G$1045))+SUM(($C$662=(C_A04a!$B$5:$B$1045))*($M993=(C_A04a!$C$5:$C$1045))*(C_A04a!G$5:G$1045))+SUM(($D$662=(C_A04a!$B$5:$B$1045))*($M993=(C_A04a!$C$5:$C$1045))*(C_A04a!G$5:G$1045))</f>
        <v>660.064500772586</v>
      </c>
      <c r="G993" s="124">
        <f ref="G993:G993" t="array">SUM(($B993=(C_A04a!$B$5:$B$1045))*($M993=(C_A04a!$C$5:$C$1045))*(C_A04a!H$5:H$1045))+SUM(($C$662=(C_A04a!$B$5:$B$1045))*($M993=(C_A04a!$C$5:$C$1045))*(C_A04a!H$5:H$1045))+SUM(($D$662=(C_A04a!$B$5:$B$1045))*($M993=(C_A04a!$C$5:$C$1045))*(C_A04a!H$5:H$1045))</f>
        <v>792.352260141366</v>
      </c>
      <c r="H993" s="124">
        <f ref="H993:H993" t="array">SUM(($B993=(C_A04a!$B$5:$B$1045))*($M993=(C_A04a!$C$5:$C$1045))*(C_A04a!I$5:I$1045))+SUM(($C$662=(C_A04a!$B$5:$B$1045))*($M993=(C_A04a!$C$5:$C$1045))*(C_A04a!I$5:I$1045))+SUM(($D$662=(C_A04a!$B$5:$B$1045))*($M993=(C_A04a!$C$5:$C$1045))*(C_A04a!I$5:I$1045))</f>
        <v>792.352260141366</v>
      </c>
      <c r="I993" s="124">
        <f ref="I993:I993" t="array">SUM(($B993=(C_A04a!$B$5:$B$1045))*($M993=(C_A04a!$C$5:$C$1045))*(C_A04a!J$5:J$1045))+SUM(($C$662=(C_A04a!$B$5:$B$1045))*($M993=(C_A04a!$C$5:$C$1045))*(C_A04a!J$5:J$1045))+SUM(($D$662=(C_A04a!$B$5:$B$1045))*($M993=(C_A04a!$C$5:$C$1045))*(C_A04a!J$5:J$1045))</f>
        <v>712.518023434168</v>
      </c>
      <c r="J993" s="124">
        <f ref="J993:J993" t="array">SUM(($B993=(C_A04a!$B$5:$B$1045))*($M993=(C_A04a!$C$5:$C$1045))*(C_A04a!K$5:K$1045))+SUM(($C$662=(C_A04a!$B$5:$B$1045))*($M993=(C_A04a!$C$5:$C$1045))*(C_A04a!K$5:K$1045))+SUM(($D$662=(C_A04a!$B$5:$B$1045))*($M993=(C_A04a!$C$5:$C$1045))*(C_A04a!K$5:K$1045))</f>
        <v>504.499586750764</v>
      </c>
      <c r="K993" s="124">
        <f ref="K993:K993" t="array">SUM(($B993=(C_A04a!$B$5:$B$1045))*($M993=(C_A04a!$C$5:$C$1045))*(C_A04a!L$5:L$1045))+SUM(($C$662=(C_A04a!$B$5:$B$1045))*($M993=(C_A04a!$C$5:$C$1045))*(C_A04a!L$5:L$1045))+SUM(($D$662=(C_A04a!$B$5:$B$1045))*($M993=(C_A04a!$C$5:$C$1045))*(C_A04a!L$5:L$1045))</f>
        <v>499.008</v>
      </c>
      <c r="L993" s="330"/>
      <c r="M993" s="338" t="s">
        <v>485</v>
      </c>
      <c r="N993" s="63"/>
      <c r="O993" s="63"/>
    </row>
    <row r="994">
      <c r="B994" s="263" t="s">
        <v>225</v>
      </c>
      <c r="C994" s="124">
        <f ref="C994:C994" t="array">SUM(($B994=(C_A04a!$B$5:$B$1045))*($M994=(C_A04a!$C$5:$C$1045))*(C_A04a!D$5:D$1045))+SUM(($C$662=(C_A04a!$B$5:$B$1045))*($M994=(C_A04a!$C$5:$C$1045))*(C_A04a!D$5:D$1045))+SUM(($D$662=(C_A04a!$B$5:$B$1045))*($M994=(C_A04a!$C$5:$C$1045))*(C_A04a!D$5:D$1045))</f>
        <v>558.244</v>
      </c>
      <c r="D994" s="124">
        <f ref="D994:D994" t="array">SUM(($B994=(C_A04a!$B$5:$B$1045))*($M994=(C_A04a!$C$5:$C$1045))*(C_A04a!E$5:E$1045))+SUM(($C$662=(C_A04a!$B$5:$B$1045))*($M994=(C_A04a!$C$5:$C$1045))*(C_A04a!E$5:E$1045))+SUM(($D$662=(C_A04a!$B$5:$B$1045))*($M994=(C_A04a!$C$5:$C$1045))*(C_A04a!E$5:E$1045))</f>
        <v>287.5395</v>
      </c>
      <c r="E994" s="124">
        <f ref="E994:E994" t="array">SUM(($B994=(C_A04a!$B$5:$B$1045))*($M994=(C_A04a!$C$5:$C$1045))*(C_A04a!F$5:F$1045))+SUM(($C$662=(C_A04a!$B$5:$B$1045))*($M994=(C_A04a!$C$5:$C$1045))*(C_A04a!F$5:F$1045))+SUM(($D$662=(C_A04a!$B$5:$B$1045))*($M994=(C_A04a!$C$5:$C$1045))*(C_A04a!F$5:F$1045))</f>
        <v>279.122</v>
      </c>
      <c r="F994" s="124">
        <f ref="F994:F994" t="array">SUM(($B994=(C_A04a!$B$5:$B$1045))*($M994=(C_A04a!$C$5:$C$1045))*(C_A04a!G$5:G$1045))+SUM(($C$662=(C_A04a!$B$5:$B$1045))*($M994=(C_A04a!$C$5:$C$1045))*(C_A04a!G$5:G$1045))+SUM(($D$662=(C_A04a!$B$5:$B$1045))*($M994=(C_A04a!$C$5:$C$1045))*(C_A04a!G$5:G$1045))</f>
        <v>279.122</v>
      </c>
      <c r="G994" s="124">
        <f ref="G994:G994" t="array">SUM(($B994=(C_A04a!$B$5:$B$1045))*($M994=(C_A04a!$C$5:$C$1045))*(C_A04a!H$5:H$1045))+SUM(($C$662=(C_A04a!$B$5:$B$1045))*($M994=(C_A04a!$C$5:$C$1045))*(C_A04a!H$5:H$1045))+SUM(($D$662=(C_A04a!$B$5:$B$1045))*($M994=(C_A04a!$C$5:$C$1045))*(C_A04a!H$5:H$1045))</f>
        <v>279.122</v>
      </c>
      <c r="H994" s="124">
        <f ref="H994:H994" t="array">SUM(($B994=(C_A04a!$B$5:$B$1045))*($M994=(C_A04a!$C$5:$C$1045))*(C_A04a!I$5:I$1045))+SUM(($C$662=(C_A04a!$B$5:$B$1045))*($M994=(C_A04a!$C$5:$C$1045))*(C_A04a!I$5:I$1045))+SUM(($D$662=(C_A04a!$B$5:$B$1045))*($M994=(C_A04a!$C$5:$C$1045))*(C_A04a!I$5:I$1045))</f>
        <v>279.122</v>
      </c>
      <c r="I994" s="124">
        <f ref="I994:I994" t="array">SUM(($B994=(C_A04a!$B$5:$B$1045))*($M994=(C_A04a!$C$5:$C$1045))*(C_A04a!J$5:J$1045))+SUM(($C$662=(C_A04a!$B$5:$B$1045))*($M994=(C_A04a!$C$5:$C$1045))*(C_A04a!J$5:J$1045))+SUM(($D$662=(C_A04a!$B$5:$B$1045))*($M994=(C_A04a!$C$5:$C$1045))*(C_A04a!J$5:J$1045))</f>
        <v>279.122</v>
      </c>
      <c r="J994" s="124">
        <f ref="J994:J994" t="array">SUM(($B994=(C_A04a!$B$5:$B$1045))*($M994=(C_A04a!$C$5:$C$1045))*(C_A04a!K$5:K$1045))+SUM(($C$662=(C_A04a!$B$5:$B$1045))*($M994=(C_A04a!$C$5:$C$1045))*(C_A04a!K$5:K$1045))+SUM(($D$662=(C_A04a!$B$5:$B$1045))*($M994=(C_A04a!$C$5:$C$1045))*(C_A04a!K$5:K$1045))</f>
        <v>279.122</v>
      </c>
      <c r="K994" s="124">
        <f ref="K994:K994" t="array">SUM(($B994=(C_A04a!$B$5:$B$1045))*($M994=(C_A04a!$C$5:$C$1045))*(C_A04a!L$5:L$1045))+SUM(($C$662=(C_A04a!$B$5:$B$1045))*($M994=(C_A04a!$C$5:$C$1045))*(C_A04a!L$5:L$1045))+SUM(($D$662=(C_A04a!$B$5:$B$1045))*($M994=(C_A04a!$C$5:$C$1045))*(C_A04a!L$5:L$1045))</f>
        <v>279.122</v>
      </c>
      <c r="L994" s="330"/>
      <c r="M994" s="338" t="s">
        <v>485</v>
      </c>
      <c r="N994" s="63"/>
      <c r="O994" s="63"/>
    </row>
    <row r="995">
      <c r="B995" s="263" t="s">
        <v>226</v>
      </c>
      <c r="C995" s="124">
        <f ref="C995:C995" t="array">SUM(($B995=(C_A04a!$B$5:$B$1045))*($M995=(C_A04a!$C$5:$C$1045))*(C_A04a!D$5:D$1045))+SUM(($C$662=(C_A04a!$B$5:$B$1045))*($M995=(C_A04a!$C$5:$C$1045))*(C_A04a!D$5:D$1045))+SUM(($D$662=(C_A04a!$B$5:$B$1045))*($M995=(C_A04a!$C$5:$C$1045))*(C_A04a!D$5:D$1045))</f>
        <v>1669.401</v>
      </c>
      <c r="D995" s="124">
        <f ref="D995:D995" t="array">SUM(($B995=(C_A04a!$B$5:$B$1045))*($M995=(C_A04a!$C$5:$C$1045))*(C_A04a!E$5:E$1045))+SUM(($C$662=(C_A04a!$B$5:$B$1045))*($M995=(C_A04a!$C$5:$C$1045))*(C_A04a!E$5:E$1045))+SUM(($D$662=(C_A04a!$B$5:$B$1045))*($M995=(C_A04a!$C$5:$C$1045))*(C_A04a!E$5:E$1045))</f>
        <v>834.6505</v>
      </c>
      <c r="E995" s="124">
        <f ref="E995:E995" t="array">SUM(($B995=(C_A04a!$B$5:$B$1045))*($M995=(C_A04a!$C$5:$C$1045))*(C_A04a!F$5:F$1045))+SUM(($C$662=(C_A04a!$B$5:$B$1045))*($M995=(C_A04a!$C$5:$C$1045))*(C_A04a!F$5:F$1045))+SUM(($D$662=(C_A04a!$B$5:$B$1045))*($M995=(C_A04a!$C$5:$C$1045))*(C_A04a!F$5:F$1045))</f>
        <v>1073.660777116879</v>
      </c>
      <c r="F995" s="124">
        <f ref="F995:F995" t="array">SUM(($B995=(C_A04a!$B$5:$B$1045))*($M995=(C_A04a!$C$5:$C$1045))*(C_A04a!G$5:G$1045))+SUM(($C$662=(C_A04a!$B$5:$B$1045))*($M995=(C_A04a!$C$5:$C$1045))*(C_A04a!G$5:G$1045))+SUM(($D$662=(C_A04a!$B$5:$B$1045))*($M995=(C_A04a!$C$5:$C$1045))*(C_A04a!G$5:G$1045))</f>
        <v>1141.2222766681789</v>
      </c>
      <c r="G995" s="124">
        <f ref="G995:G995" t="array">SUM(($B995=(C_A04a!$B$5:$B$1045))*($M995=(C_A04a!$C$5:$C$1045))*(C_A04a!H$5:H$1045))+SUM(($C$662=(C_A04a!$B$5:$B$1045))*($M995=(C_A04a!$C$5:$C$1045))*(C_A04a!H$5:H$1045))+SUM(($D$662=(C_A04a!$B$5:$B$1045))*($M995=(C_A04a!$C$5:$C$1045))*(C_A04a!H$5:H$1045))</f>
        <v>1141.2222766681789</v>
      </c>
      <c r="H995" s="124">
        <f ref="H995:H995" t="array">SUM(($B995=(C_A04a!$B$5:$B$1045))*($M995=(C_A04a!$C$5:$C$1045))*(C_A04a!I$5:I$1045))+SUM(($C$662=(C_A04a!$B$5:$B$1045))*($M995=(C_A04a!$C$5:$C$1045))*(C_A04a!I$5:I$1045))+SUM(($D$662=(C_A04a!$B$5:$B$1045))*($M995=(C_A04a!$C$5:$C$1045))*(C_A04a!I$5:I$1045))</f>
        <v>1090.17714205003</v>
      </c>
      <c r="I995" s="124">
        <f ref="I995:I995" t="array">SUM(($B995=(C_A04a!$B$5:$B$1045))*($M995=(C_A04a!$C$5:$C$1045))*(C_A04a!J$5:J$1045))+SUM(($C$662=(C_A04a!$B$5:$B$1045))*($M995=(C_A04a!$C$5:$C$1045))*(C_A04a!J$5:J$1045))+SUM(($D$662=(C_A04a!$B$5:$B$1045))*($M995=(C_A04a!$C$5:$C$1045))*(C_A04a!J$5:J$1045))</f>
        <v>958.290157082683</v>
      </c>
      <c r="J995" s="124">
        <f ref="J995:J995" t="array">SUM(($B995=(C_A04a!$B$5:$B$1045))*($M995=(C_A04a!$C$5:$C$1045))*(C_A04a!K$5:K$1045))+SUM(($C$662=(C_A04a!$B$5:$B$1045))*($M995=(C_A04a!$C$5:$C$1045))*(C_A04a!K$5:K$1045))+SUM(($D$662=(C_A04a!$B$5:$B$1045))*($M995=(C_A04a!$C$5:$C$1045))*(C_A04a!K$5:K$1045))</f>
        <v>864.652283826714</v>
      </c>
      <c r="K995" s="124">
        <f ref="K995:K995" t="array">SUM(($B995=(C_A04a!$B$5:$B$1045))*($M995=(C_A04a!$C$5:$C$1045))*(C_A04a!L$5:L$1045))+SUM(($C$662=(C_A04a!$B$5:$B$1045))*($M995=(C_A04a!$C$5:$C$1045))*(C_A04a!L$5:L$1045))+SUM(($D$662=(C_A04a!$B$5:$B$1045))*($M995=(C_A04a!$C$5:$C$1045))*(C_A04a!L$5:L$1045))</f>
        <v>861.363205189982</v>
      </c>
      <c r="L995" s="330"/>
      <c r="M995" s="338" t="s">
        <v>485</v>
      </c>
      <c r="N995" s="63"/>
      <c r="O995" s="63"/>
    </row>
    <row r="996">
      <c r="B996" s="263" t="s">
        <v>227</v>
      </c>
      <c r="C996" s="124">
        <f ref="C996:C996" t="array">SUM(($B996=(C_A04a!$B$5:$B$1045))*($M996=(C_A04a!$C$5:$C$1045))*(C_A04a!D$5:D$1045))+SUM(($C$662=(C_A04a!$B$5:$B$1045))*($M996=(C_A04a!$C$5:$C$1045))*(C_A04a!D$5:D$1045))+SUM(($D$662=(C_A04a!$B$5:$B$1045))*($M996=(C_A04a!$C$5:$C$1045))*(C_A04a!D$5:D$1045))</f>
        <v>3210.035</v>
      </c>
      <c r="D996" s="124">
        <f ref="D996:D996" t="array">SUM(($B996=(C_A04a!$B$5:$B$1045))*($M996=(C_A04a!$C$5:$C$1045))*(C_A04a!E$5:E$1045))+SUM(($C$662=(C_A04a!$B$5:$B$1045))*($M996=(C_A04a!$C$5:$C$1045))*(C_A04a!E$5:E$1045))+SUM(($D$662=(C_A04a!$B$5:$B$1045))*($M996=(C_A04a!$C$5:$C$1045))*(C_A04a!E$5:E$1045))</f>
        <v>2501.5422772298712</v>
      </c>
      <c r="E996" s="124">
        <f ref="E996:E996" t="array">SUM(($B996=(C_A04a!$B$5:$B$1045))*($M996=(C_A04a!$C$5:$C$1045))*(C_A04a!F$5:F$1045))+SUM(($C$662=(C_A04a!$B$5:$B$1045))*($M996=(C_A04a!$C$5:$C$1045))*(C_A04a!F$5:F$1045))+SUM(($D$662=(C_A04a!$B$5:$B$1045))*($M996=(C_A04a!$C$5:$C$1045))*(C_A04a!F$5:F$1045))</f>
        <v>2530.3063839041852</v>
      </c>
      <c r="F996" s="124">
        <f ref="F996:F996" t="array">SUM(($B996=(C_A04a!$B$5:$B$1045))*($M996=(C_A04a!$C$5:$C$1045))*(C_A04a!G$5:G$1045))+SUM(($C$662=(C_A04a!$B$5:$B$1045))*($M996=(C_A04a!$C$5:$C$1045))*(C_A04a!G$5:G$1045))+SUM(($D$662=(C_A04a!$B$5:$B$1045))*($M996=(C_A04a!$C$5:$C$1045))*(C_A04a!G$5:G$1045))</f>
        <v>2096.6051828237851</v>
      </c>
      <c r="G996" s="124">
        <f ref="G996:G996" t="array">SUM(($B996=(C_A04a!$B$5:$B$1045))*($M996=(C_A04a!$C$5:$C$1045))*(C_A04a!H$5:H$1045))+SUM(($C$662=(C_A04a!$B$5:$B$1045))*($M996=(C_A04a!$C$5:$C$1045))*(C_A04a!H$5:H$1045))+SUM(($D$662=(C_A04a!$B$5:$B$1045))*($M996=(C_A04a!$C$5:$C$1045))*(C_A04a!H$5:H$1045))</f>
        <v>2164.3011182314031</v>
      </c>
      <c r="H996" s="124">
        <f ref="H996:H996" t="array">SUM(($B996=(C_A04a!$B$5:$B$1045))*($M996=(C_A04a!$C$5:$C$1045))*(C_A04a!I$5:I$1045))+SUM(($C$662=(C_A04a!$B$5:$B$1045))*($M996=(C_A04a!$C$5:$C$1045))*(C_A04a!I$5:I$1045))+SUM(($D$662=(C_A04a!$B$5:$B$1045))*($M996=(C_A04a!$C$5:$C$1045))*(C_A04a!I$5:I$1045))</f>
        <v>2342.9720832060821</v>
      </c>
      <c r="I996" s="124">
        <f ref="I996:I996" t="array">SUM(($B996=(C_A04a!$B$5:$B$1045))*($M996=(C_A04a!$C$5:$C$1045))*(C_A04a!J$5:J$1045))+SUM(($C$662=(C_A04a!$B$5:$B$1045))*($M996=(C_A04a!$C$5:$C$1045))*(C_A04a!J$5:J$1045))+SUM(($D$662=(C_A04a!$B$5:$B$1045))*($M996=(C_A04a!$C$5:$C$1045))*(C_A04a!J$5:J$1045))</f>
        <v>2135.1004478557438</v>
      </c>
      <c r="J996" s="124">
        <f ref="J996:J996" t="array">SUM(($B996=(C_A04a!$B$5:$B$1045))*($M996=(C_A04a!$C$5:$C$1045))*(C_A04a!K$5:K$1045))+SUM(($C$662=(C_A04a!$B$5:$B$1045))*($M996=(C_A04a!$C$5:$C$1045))*(C_A04a!K$5:K$1045))+SUM(($D$662=(C_A04a!$B$5:$B$1045))*($M996=(C_A04a!$C$5:$C$1045))*(C_A04a!K$5:K$1045))</f>
        <v>2066.4544898635809</v>
      </c>
      <c r="K996" s="124">
        <f ref="K996:K996" t="array">SUM(($B996=(C_A04a!$B$5:$B$1045))*($M996=(C_A04a!$C$5:$C$1045))*(C_A04a!L$5:L$1045))+SUM(($C$662=(C_A04a!$B$5:$B$1045))*($M996=(C_A04a!$C$5:$C$1045))*(C_A04a!L$5:L$1045))+SUM(($D$662=(C_A04a!$B$5:$B$1045))*($M996=(C_A04a!$C$5:$C$1045))*(C_A04a!L$5:L$1045))</f>
        <v>1796.3611421683379</v>
      </c>
      <c r="L996" s="330"/>
      <c r="M996" s="338" t="s">
        <v>485</v>
      </c>
      <c r="N996" s="63"/>
      <c r="O996" s="63"/>
    </row>
    <row r="997">
      <c r="B997" s="263" t="s">
        <v>228</v>
      </c>
      <c r="C997" s="124">
        <f ref="C997:C997" t="array">SUM(($B997=(C_A04a!$B$5:$B$1045))*($M997=(C_A04a!$C$5:$C$1045))*(C_A04a!D$5:D$1045))+SUM(($C$662=(C_A04a!$B$5:$B$1045))*($M997=(C_A04a!$C$5:$C$1045))*(C_A04a!D$5:D$1045))+SUM(($D$662=(C_A04a!$B$5:$B$1045))*($M997=(C_A04a!$C$5:$C$1045))*(C_A04a!D$5:D$1045))</f>
        <v>1696.128</v>
      </c>
      <c r="D997" s="124">
        <f ref="D997:D997" t="array">SUM(($B997=(C_A04a!$B$5:$B$1045))*($M997=(C_A04a!$C$5:$C$1045))*(C_A04a!E$5:E$1045))+SUM(($C$662=(C_A04a!$B$5:$B$1045))*($M997=(C_A04a!$C$5:$C$1045))*(C_A04a!E$5:E$1045))+SUM(($D$662=(C_A04a!$B$5:$B$1045))*($M997=(C_A04a!$C$5:$C$1045))*(C_A04a!E$5:E$1045))</f>
        <v>851.396</v>
      </c>
      <c r="E997" s="124">
        <f ref="E997:E997" t="array">SUM(($B997=(C_A04a!$B$5:$B$1045))*($M997=(C_A04a!$C$5:$C$1045))*(C_A04a!F$5:F$1045))+SUM(($C$662=(C_A04a!$B$5:$B$1045))*($M997=(C_A04a!$C$5:$C$1045))*(C_A04a!F$5:F$1045))+SUM(($D$662=(C_A04a!$B$5:$B$1045))*($M997=(C_A04a!$C$5:$C$1045))*(C_A04a!F$5:F$1045))</f>
        <v>1044.4383854681059</v>
      </c>
      <c r="F997" s="124">
        <f ref="F997:F997" t="array">SUM(($B997=(C_A04a!$B$5:$B$1045))*($M997=(C_A04a!$C$5:$C$1045))*(C_A04a!G$5:G$1045))+SUM(($C$662=(C_A04a!$B$5:$B$1045))*($M997=(C_A04a!$C$5:$C$1045))*(C_A04a!G$5:G$1045))+SUM(($D$662=(C_A04a!$B$5:$B$1045))*($M997=(C_A04a!$C$5:$C$1045))*(C_A04a!G$5:G$1045))</f>
        <v>1085.915055940038</v>
      </c>
      <c r="G997" s="124">
        <f ref="G997:G997" t="array">SUM(($B997=(C_A04a!$B$5:$B$1045))*($M997=(C_A04a!$C$5:$C$1045))*(C_A04a!H$5:H$1045))+SUM(($C$662=(C_A04a!$B$5:$B$1045))*($M997=(C_A04a!$C$5:$C$1045))*(C_A04a!H$5:H$1045))+SUM(($D$662=(C_A04a!$B$5:$B$1045))*($M997=(C_A04a!$C$5:$C$1045))*(C_A04a!H$5:H$1045))</f>
        <v>1118.2775921996461</v>
      </c>
      <c r="H997" s="124">
        <f ref="H997:H997" t="array">SUM(($B997=(C_A04a!$B$5:$B$1045))*($M997=(C_A04a!$C$5:$C$1045))*(C_A04a!I$5:I$1045))+SUM(($C$662=(C_A04a!$B$5:$B$1045))*($M997=(C_A04a!$C$5:$C$1045))*(C_A04a!I$5:I$1045))+SUM(($D$662=(C_A04a!$B$5:$B$1045))*($M997=(C_A04a!$C$5:$C$1045))*(C_A04a!I$5:I$1045))</f>
        <v>1068.877206394802</v>
      </c>
      <c r="I997" s="124">
        <f ref="I997:I997" t="array">SUM(($B997=(C_A04a!$B$5:$B$1045))*($M997=(C_A04a!$C$5:$C$1045))*(C_A04a!J$5:J$1045))+SUM(($C$662=(C_A04a!$B$5:$B$1045))*($M997=(C_A04a!$C$5:$C$1045))*(C_A04a!J$5:J$1045))+SUM(($D$662=(C_A04a!$B$5:$B$1045))*($M997=(C_A04a!$C$5:$C$1045))*(C_A04a!J$5:J$1045))</f>
        <v>922.253999112918</v>
      </c>
      <c r="J997" s="124">
        <f ref="J997:J997" t="array">SUM(($B997=(C_A04a!$B$5:$B$1045))*($M997=(C_A04a!$C$5:$C$1045))*(C_A04a!K$5:K$1045))+SUM(($C$662=(C_A04a!$B$5:$B$1045))*($M997=(C_A04a!$C$5:$C$1045))*(C_A04a!K$5:K$1045))+SUM(($D$662=(C_A04a!$B$5:$B$1045))*($M997=(C_A04a!$C$5:$C$1045))*(C_A04a!K$5:K$1045))</f>
        <v>848.064</v>
      </c>
      <c r="K997" s="124">
        <f ref="K997:K997" t="array">SUM(($B997=(C_A04a!$B$5:$B$1045))*($M997=(C_A04a!$C$5:$C$1045))*(C_A04a!L$5:L$1045))+SUM(($C$662=(C_A04a!$B$5:$B$1045))*($M997=(C_A04a!$C$5:$C$1045))*(C_A04a!L$5:L$1045))+SUM(($D$662=(C_A04a!$B$5:$B$1045))*($M997=(C_A04a!$C$5:$C$1045))*(C_A04a!L$5:L$1045))</f>
        <v>848.064</v>
      </c>
      <c r="L997" s="330"/>
      <c r="M997" s="338" t="s">
        <v>485</v>
      </c>
      <c r="N997" s="63"/>
      <c r="O997" s="63"/>
    </row>
    <row r="998">
      <c r="B998" s="263" t="s">
        <v>229</v>
      </c>
      <c r="C998" s="124">
        <f ref="C998:C998" t="array">SUM(($B998=(C_A04a!$B$5:$B$1045))*($M998=(C_A04a!$C$5:$C$1045))*(C_A04a!D$5:D$1045))+SUM(($C$662=(C_A04a!$B$5:$B$1045))*($M998=(C_A04a!$C$5:$C$1045))*(C_A04a!D$5:D$1045))+SUM(($D$662=(C_A04a!$B$5:$B$1045))*($M998=(C_A04a!$C$5:$C$1045))*(C_A04a!D$5:D$1045))</f>
        <v>184.848</v>
      </c>
      <c r="D998" s="124">
        <f ref="D998:D998" t="array">SUM(($B998=(C_A04a!$B$5:$B$1045))*($M998=(C_A04a!$C$5:$C$1045))*(C_A04a!E$5:E$1045))+SUM(($C$662=(C_A04a!$B$5:$B$1045))*($M998=(C_A04a!$C$5:$C$1045))*(C_A04a!E$5:E$1045))+SUM(($D$662=(C_A04a!$B$5:$B$1045))*($M998=(C_A04a!$C$5:$C$1045))*(C_A04a!E$5:E$1045))</f>
        <v>95.588</v>
      </c>
      <c r="E998" s="124">
        <f ref="E998:E998" t="array">SUM(($B998=(C_A04a!$B$5:$B$1045))*($M998=(C_A04a!$C$5:$C$1045))*(C_A04a!F$5:F$1045))+SUM(($C$662=(C_A04a!$B$5:$B$1045))*($M998=(C_A04a!$C$5:$C$1045))*(C_A04a!F$5:F$1045))+SUM(($D$662=(C_A04a!$B$5:$B$1045))*($M998=(C_A04a!$C$5:$C$1045))*(C_A04a!F$5:F$1045))</f>
        <v>92.424</v>
      </c>
      <c r="F998" s="124">
        <f ref="F998:F998" t="array">SUM(($B998=(C_A04a!$B$5:$B$1045))*($M998=(C_A04a!$C$5:$C$1045))*(C_A04a!G$5:G$1045))+SUM(($C$662=(C_A04a!$B$5:$B$1045))*($M998=(C_A04a!$C$5:$C$1045))*(C_A04a!G$5:G$1045))+SUM(($D$662=(C_A04a!$B$5:$B$1045))*($M998=(C_A04a!$C$5:$C$1045))*(C_A04a!G$5:G$1045))</f>
        <v>92.424</v>
      </c>
      <c r="G998" s="124">
        <f ref="G998:G998" t="array">SUM(($B998=(C_A04a!$B$5:$B$1045))*($M998=(C_A04a!$C$5:$C$1045))*(C_A04a!H$5:H$1045))+SUM(($C$662=(C_A04a!$B$5:$B$1045))*($M998=(C_A04a!$C$5:$C$1045))*(C_A04a!H$5:H$1045))+SUM(($D$662=(C_A04a!$B$5:$B$1045))*($M998=(C_A04a!$C$5:$C$1045))*(C_A04a!H$5:H$1045))</f>
        <v>92.424</v>
      </c>
      <c r="H998" s="124">
        <f ref="H998:H998" t="array">SUM(($B998=(C_A04a!$B$5:$B$1045))*($M998=(C_A04a!$C$5:$C$1045))*(C_A04a!I$5:I$1045))+SUM(($C$662=(C_A04a!$B$5:$B$1045))*($M998=(C_A04a!$C$5:$C$1045))*(C_A04a!I$5:I$1045))+SUM(($D$662=(C_A04a!$B$5:$B$1045))*($M998=(C_A04a!$C$5:$C$1045))*(C_A04a!I$5:I$1045))</f>
        <v>95.588</v>
      </c>
      <c r="I998" s="124">
        <f ref="I998:I998" t="array">SUM(($B998=(C_A04a!$B$5:$B$1045))*($M998=(C_A04a!$C$5:$C$1045))*(C_A04a!J$5:J$1045))+SUM(($C$662=(C_A04a!$B$5:$B$1045))*($M998=(C_A04a!$C$5:$C$1045))*(C_A04a!J$5:J$1045))+SUM(($D$662=(C_A04a!$B$5:$B$1045))*($M998=(C_A04a!$C$5:$C$1045))*(C_A04a!J$5:J$1045))</f>
        <v>92.424</v>
      </c>
      <c r="J998" s="124">
        <f ref="J998:J998" t="array">SUM(($B998=(C_A04a!$B$5:$B$1045))*($M998=(C_A04a!$C$5:$C$1045))*(C_A04a!K$5:K$1045))+SUM(($C$662=(C_A04a!$B$5:$B$1045))*($M998=(C_A04a!$C$5:$C$1045))*(C_A04a!K$5:K$1045))+SUM(($D$662=(C_A04a!$B$5:$B$1045))*($M998=(C_A04a!$C$5:$C$1045))*(C_A04a!K$5:K$1045))</f>
        <v>95.588</v>
      </c>
      <c r="K998" s="124">
        <f ref="K998:K998" t="array">SUM(($B998=(C_A04a!$B$5:$B$1045))*($M998=(C_A04a!$C$5:$C$1045))*(C_A04a!L$5:L$1045))+SUM(($C$662=(C_A04a!$B$5:$B$1045))*($M998=(C_A04a!$C$5:$C$1045))*(C_A04a!L$5:L$1045))+SUM(($D$662=(C_A04a!$B$5:$B$1045))*($M998=(C_A04a!$C$5:$C$1045))*(C_A04a!L$5:L$1045))</f>
        <v>92.424</v>
      </c>
      <c r="L998" s="330"/>
      <c r="M998" s="338" t="s">
        <v>485</v>
      </c>
      <c r="N998" s="63"/>
      <c r="O998" s="63"/>
    </row>
    <row r="999">
      <c r="B999" s="263" t="s">
        <v>230</v>
      </c>
      <c r="C999" s="124">
        <f ref="C999:C999" t="array">SUM(($B999=(C_A04a!$B$5:$B$1045))*($M999=(C_A04a!$C$5:$C$1045))*(C_A04a!D$5:D$1045))+SUM(($C$662=(C_A04a!$B$5:$B$1045))*($M999=(C_A04a!$C$5:$C$1045))*(C_A04a!D$5:D$1045))+SUM(($D$662=(C_A04a!$B$5:$B$1045))*($M999=(C_A04a!$C$5:$C$1045))*(C_A04a!D$5:D$1045))</f>
        <v>2122.189</v>
      </c>
      <c r="D999" s="124">
        <f ref="D999:D999" t="array">SUM(($B999=(C_A04a!$B$5:$B$1045))*($M999=(C_A04a!$C$5:$C$1045))*(C_A04a!E$5:E$1045))+SUM(($C$662=(C_A04a!$B$5:$B$1045))*($M999=(C_A04a!$C$5:$C$1045))*(C_A04a!E$5:E$1045))+SUM(($D$662=(C_A04a!$B$5:$B$1045))*($M999=(C_A04a!$C$5:$C$1045))*(C_A04a!E$5:E$1045))</f>
        <v>1257.1165</v>
      </c>
      <c r="E999" s="124">
        <f ref="E999:E999" t="array">SUM(($B999=(C_A04a!$B$5:$B$1045))*($M999=(C_A04a!$C$5:$C$1045))*(C_A04a!F$5:F$1045))+SUM(($C$662=(C_A04a!$B$5:$B$1045))*($M999=(C_A04a!$C$5:$C$1045))*(C_A04a!F$5:F$1045))+SUM(($D$662=(C_A04a!$B$5:$B$1045))*($M999=(C_A04a!$C$5:$C$1045))*(C_A04a!F$5:F$1045))</f>
        <v>1061.0945</v>
      </c>
      <c r="F999" s="124">
        <f ref="F999:F999" t="array">SUM(($B999=(C_A04a!$B$5:$B$1045))*($M999=(C_A04a!$C$5:$C$1045))*(C_A04a!G$5:G$1045))+SUM(($C$662=(C_A04a!$B$5:$B$1045))*($M999=(C_A04a!$C$5:$C$1045))*(C_A04a!G$5:G$1045))+SUM(($D$662=(C_A04a!$B$5:$B$1045))*($M999=(C_A04a!$C$5:$C$1045))*(C_A04a!G$5:G$1045))</f>
        <v>1061.0945</v>
      </c>
      <c r="G999" s="124">
        <f ref="G999:G999" t="array">SUM(($B999=(C_A04a!$B$5:$B$1045))*($M999=(C_A04a!$C$5:$C$1045))*(C_A04a!H$5:H$1045))+SUM(($C$662=(C_A04a!$B$5:$B$1045))*($M999=(C_A04a!$C$5:$C$1045))*(C_A04a!H$5:H$1045))+SUM(($D$662=(C_A04a!$B$5:$B$1045))*($M999=(C_A04a!$C$5:$C$1045))*(C_A04a!H$5:H$1045))</f>
        <v>1061.0945</v>
      </c>
      <c r="H999" s="124">
        <f ref="H999:H999" t="array">SUM(($B999=(C_A04a!$B$5:$B$1045))*($M999=(C_A04a!$C$5:$C$1045))*(C_A04a!I$5:I$1045))+SUM(($C$662=(C_A04a!$B$5:$B$1045))*($M999=(C_A04a!$C$5:$C$1045))*(C_A04a!I$5:I$1045))+SUM(($D$662=(C_A04a!$B$5:$B$1045))*($M999=(C_A04a!$C$5:$C$1045))*(C_A04a!I$5:I$1045))</f>
        <v>1061.0945</v>
      </c>
      <c r="I999" s="124">
        <f ref="I999:I999" t="array">SUM(($B999=(C_A04a!$B$5:$B$1045))*($M999=(C_A04a!$C$5:$C$1045))*(C_A04a!J$5:J$1045))+SUM(($C$662=(C_A04a!$B$5:$B$1045))*($M999=(C_A04a!$C$5:$C$1045))*(C_A04a!J$5:J$1045))+SUM(($D$662=(C_A04a!$B$5:$B$1045))*($M999=(C_A04a!$C$5:$C$1045))*(C_A04a!J$5:J$1045))</f>
        <v>1061.0945</v>
      </c>
      <c r="J999" s="124">
        <f ref="J999:J999" t="array">SUM(($B999=(C_A04a!$B$5:$B$1045))*($M999=(C_A04a!$C$5:$C$1045))*(C_A04a!K$5:K$1045))+SUM(($C$662=(C_A04a!$B$5:$B$1045))*($M999=(C_A04a!$C$5:$C$1045))*(C_A04a!K$5:K$1045))+SUM(($D$662=(C_A04a!$B$5:$B$1045))*($M999=(C_A04a!$C$5:$C$1045))*(C_A04a!K$5:K$1045))</f>
        <v>1061.0945</v>
      </c>
      <c r="K999" s="124">
        <f ref="K999:K999" t="array">SUM(($B999=(C_A04a!$B$5:$B$1045))*($M999=(C_A04a!$C$5:$C$1045))*(C_A04a!L$5:L$1045))+SUM(($C$662=(C_A04a!$B$5:$B$1045))*($M999=(C_A04a!$C$5:$C$1045))*(C_A04a!L$5:L$1045))+SUM(($D$662=(C_A04a!$B$5:$B$1045))*($M999=(C_A04a!$C$5:$C$1045))*(C_A04a!L$5:L$1045))</f>
        <v>1061.0945</v>
      </c>
      <c r="L999" s="330"/>
      <c r="M999" s="338" t="s">
        <v>485</v>
      </c>
      <c r="N999" s="63"/>
      <c r="O999" s="63"/>
    </row>
    <row r="1000">
      <c r="B1000" s="263" t="s">
        <v>231</v>
      </c>
      <c r="C1000" s="124">
        <f ref="C1000:C1000" t="array">SUM(($B1000=(C_A04a!$B$5:$B$1045))*($M1000=(C_A04a!$C$5:$C$1045))*(C_A04a!D$5:D$1045))+SUM(($C$662=(C_A04a!$B$5:$B$1045))*($M1000=(C_A04a!$C$5:$C$1045))*(C_A04a!D$5:D$1045))+SUM(($D$662=(C_A04a!$B$5:$B$1045))*($M1000=(C_A04a!$C$5:$C$1045))*(C_A04a!D$5:D$1045))</f>
        <v>0</v>
      </c>
      <c r="D1000" s="124">
        <f ref="D1000:D1000" t="array">SUM(($B1000=(C_A04a!$B$5:$B$1045))*($M1000=(C_A04a!$C$5:$C$1045))*(C_A04a!E$5:E$1045))+SUM(($C$662=(C_A04a!$B$5:$B$1045))*($M1000=(C_A04a!$C$5:$C$1045))*(C_A04a!E$5:E$1045))+SUM(($D$662=(C_A04a!$B$5:$B$1045))*($M1000=(C_A04a!$C$5:$C$1045))*(C_A04a!E$5:E$1045))</f>
        <v>0</v>
      </c>
      <c r="E1000" s="124">
        <f ref="E1000:E1000" t="array">SUM(($B1000=(C_A04a!$B$5:$B$1045))*($M1000=(C_A04a!$C$5:$C$1045))*(C_A04a!F$5:F$1045))+SUM(($C$662=(C_A04a!$B$5:$B$1045))*($M1000=(C_A04a!$C$5:$C$1045))*(C_A04a!F$5:F$1045))+SUM(($D$662=(C_A04a!$B$5:$B$1045))*($M1000=(C_A04a!$C$5:$C$1045))*(C_A04a!F$5:F$1045))</f>
        <v>0</v>
      </c>
      <c r="F1000" s="124">
        <f ref="F1000:F1000" t="array">SUM(($B1000=(C_A04a!$B$5:$B$1045))*($M1000=(C_A04a!$C$5:$C$1045))*(C_A04a!G$5:G$1045))+SUM(($C$662=(C_A04a!$B$5:$B$1045))*($M1000=(C_A04a!$C$5:$C$1045))*(C_A04a!G$5:G$1045))+SUM(($D$662=(C_A04a!$B$5:$B$1045))*($M1000=(C_A04a!$C$5:$C$1045))*(C_A04a!G$5:G$1045))</f>
        <v>0</v>
      </c>
      <c r="G1000" s="124">
        <f ref="G1000:G1000" t="array">SUM(($B1000=(C_A04a!$B$5:$B$1045))*($M1000=(C_A04a!$C$5:$C$1045))*(C_A04a!H$5:H$1045))+SUM(($C$662=(C_A04a!$B$5:$B$1045))*($M1000=(C_A04a!$C$5:$C$1045))*(C_A04a!H$5:H$1045))+SUM(($D$662=(C_A04a!$B$5:$B$1045))*($M1000=(C_A04a!$C$5:$C$1045))*(C_A04a!H$5:H$1045))</f>
        <v>0</v>
      </c>
      <c r="H1000" s="124">
        <f ref="H1000:H1000" t="array">SUM(($B1000=(C_A04a!$B$5:$B$1045))*($M1000=(C_A04a!$C$5:$C$1045))*(C_A04a!I$5:I$1045))+SUM(($C$662=(C_A04a!$B$5:$B$1045))*($M1000=(C_A04a!$C$5:$C$1045))*(C_A04a!I$5:I$1045))+SUM(($D$662=(C_A04a!$B$5:$B$1045))*($M1000=(C_A04a!$C$5:$C$1045))*(C_A04a!I$5:I$1045))</f>
        <v>0</v>
      </c>
      <c r="I1000" s="124">
        <f ref="I1000:I1000" t="array">SUM(($B1000=(C_A04a!$B$5:$B$1045))*($M1000=(C_A04a!$C$5:$C$1045))*(C_A04a!J$5:J$1045))+SUM(($C$662=(C_A04a!$B$5:$B$1045))*($M1000=(C_A04a!$C$5:$C$1045))*(C_A04a!J$5:J$1045))+SUM(($D$662=(C_A04a!$B$5:$B$1045))*($M1000=(C_A04a!$C$5:$C$1045))*(C_A04a!J$5:J$1045))</f>
        <v>0</v>
      </c>
      <c r="J1000" s="124">
        <f ref="J1000:J1000" t="array">SUM(($B1000=(C_A04a!$B$5:$B$1045))*($M1000=(C_A04a!$C$5:$C$1045))*(C_A04a!K$5:K$1045))+SUM(($C$662=(C_A04a!$B$5:$B$1045))*($M1000=(C_A04a!$C$5:$C$1045))*(C_A04a!K$5:K$1045))+SUM(($D$662=(C_A04a!$B$5:$B$1045))*($M1000=(C_A04a!$C$5:$C$1045))*(C_A04a!K$5:K$1045))</f>
        <v>0</v>
      </c>
      <c r="K1000" s="124">
        <f ref="K1000:K1000" t="array">SUM(($B1000=(C_A04a!$B$5:$B$1045))*($M1000=(C_A04a!$C$5:$C$1045))*(C_A04a!L$5:L$1045))+SUM(($C$662=(C_A04a!$B$5:$B$1045))*($M1000=(C_A04a!$C$5:$C$1045))*(C_A04a!L$5:L$1045))+SUM(($D$662=(C_A04a!$B$5:$B$1045))*($M1000=(C_A04a!$C$5:$C$1045))*(C_A04a!L$5:L$1045))</f>
        <v>0</v>
      </c>
      <c r="L1000" s="330"/>
      <c r="M1000" s="338" t="s">
        <v>485</v>
      </c>
      <c r="N1000" s="63"/>
      <c r="O1000" s="63"/>
    </row>
    <row r="1001">
      <c r="B1001" s="263" t="s">
        <v>232</v>
      </c>
      <c r="C1001" s="124">
        <f ref="C1001:C1001" t="array">SUM(($B1001=(C_A04a!$B$5:$B$1045))*($M1001=(C_A04a!$C$5:$C$1045))*(C_A04a!D$5:D$1045))+SUM(($C$662=(C_A04a!$B$5:$B$1045))*($M1001=(C_A04a!$C$5:$C$1045))*(C_A04a!D$5:D$1045))+SUM(($D$662=(C_A04a!$B$5:$B$1045))*($M1001=(C_A04a!$C$5:$C$1045))*(C_A04a!D$5:D$1045))</f>
        <v>0</v>
      </c>
      <c r="D1001" s="124">
        <f ref="D1001:D1001" t="array">SUM(($B1001=(C_A04a!$B$5:$B$1045))*($M1001=(C_A04a!$C$5:$C$1045))*(C_A04a!E$5:E$1045))+SUM(($C$662=(C_A04a!$B$5:$B$1045))*($M1001=(C_A04a!$C$5:$C$1045))*(C_A04a!E$5:E$1045))+SUM(($D$662=(C_A04a!$B$5:$B$1045))*($M1001=(C_A04a!$C$5:$C$1045))*(C_A04a!E$5:E$1045))</f>
        <v>0</v>
      </c>
      <c r="E1001" s="124">
        <f ref="E1001:E1001" t="array">SUM(($B1001=(C_A04a!$B$5:$B$1045))*($M1001=(C_A04a!$C$5:$C$1045))*(C_A04a!F$5:F$1045))+SUM(($C$662=(C_A04a!$B$5:$B$1045))*($M1001=(C_A04a!$C$5:$C$1045))*(C_A04a!F$5:F$1045))+SUM(($D$662=(C_A04a!$B$5:$B$1045))*($M1001=(C_A04a!$C$5:$C$1045))*(C_A04a!F$5:F$1045))</f>
        <v>0</v>
      </c>
      <c r="F1001" s="124">
        <f ref="F1001:F1001" t="array">SUM(($B1001=(C_A04a!$B$5:$B$1045))*($M1001=(C_A04a!$C$5:$C$1045))*(C_A04a!G$5:G$1045))+SUM(($C$662=(C_A04a!$B$5:$B$1045))*($M1001=(C_A04a!$C$5:$C$1045))*(C_A04a!G$5:G$1045))+SUM(($D$662=(C_A04a!$B$5:$B$1045))*($M1001=(C_A04a!$C$5:$C$1045))*(C_A04a!G$5:G$1045))</f>
        <v>0</v>
      </c>
      <c r="G1001" s="124">
        <f ref="G1001:G1001" t="array">SUM(($B1001=(C_A04a!$B$5:$B$1045))*($M1001=(C_A04a!$C$5:$C$1045))*(C_A04a!H$5:H$1045))+SUM(($C$662=(C_A04a!$B$5:$B$1045))*($M1001=(C_A04a!$C$5:$C$1045))*(C_A04a!H$5:H$1045))+SUM(($D$662=(C_A04a!$B$5:$B$1045))*($M1001=(C_A04a!$C$5:$C$1045))*(C_A04a!H$5:H$1045))</f>
        <v>0</v>
      </c>
      <c r="H1001" s="124">
        <f ref="H1001:H1001" t="array">SUM(($B1001=(C_A04a!$B$5:$B$1045))*($M1001=(C_A04a!$C$5:$C$1045))*(C_A04a!I$5:I$1045))+SUM(($C$662=(C_A04a!$B$5:$B$1045))*($M1001=(C_A04a!$C$5:$C$1045))*(C_A04a!I$5:I$1045))+SUM(($D$662=(C_A04a!$B$5:$B$1045))*($M1001=(C_A04a!$C$5:$C$1045))*(C_A04a!I$5:I$1045))</f>
        <v>0</v>
      </c>
      <c r="I1001" s="124">
        <f ref="I1001:I1001" t="array">SUM(($B1001=(C_A04a!$B$5:$B$1045))*($M1001=(C_A04a!$C$5:$C$1045))*(C_A04a!J$5:J$1045))+SUM(($C$662=(C_A04a!$B$5:$B$1045))*($M1001=(C_A04a!$C$5:$C$1045))*(C_A04a!J$5:J$1045))+SUM(($D$662=(C_A04a!$B$5:$B$1045))*($M1001=(C_A04a!$C$5:$C$1045))*(C_A04a!J$5:J$1045))</f>
        <v>0</v>
      </c>
      <c r="J1001" s="124">
        <f ref="J1001:J1001" t="array">SUM(($B1001=(C_A04a!$B$5:$B$1045))*($M1001=(C_A04a!$C$5:$C$1045))*(C_A04a!K$5:K$1045))+SUM(($C$662=(C_A04a!$B$5:$B$1045))*($M1001=(C_A04a!$C$5:$C$1045))*(C_A04a!K$5:K$1045))+SUM(($D$662=(C_A04a!$B$5:$B$1045))*($M1001=(C_A04a!$C$5:$C$1045))*(C_A04a!K$5:K$1045))</f>
        <v>0</v>
      </c>
      <c r="K1001" s="124">
        <f ref="K1001:K1001" t="array">SUM(($B1001=(C_A04a!$B$5:$B$1045))*($M1001=(C_A04a!$C$5:$C$1045))*(C_A04a!L$5:L$1045))+SUM(($C$662=(C_A04a!$B$5:$B$1045))*($M1001=(C_A04a!$C$5:$C$1045))*(C_A04a!L$5:L$1045))+SUM(($D$662=(C_A04a!$B$5:$B$1045))*($M1001=(C_A04a!$C$5:$C$1045))*(C_A04a!L$5:L$1045))</f>
        <v>0</v>
      </c>
      <c r="L1001" s="330"/>
      <c r="M1001" s="338" t="s">
        <v>485</v>
      </c>
      <c r="N1001" s="63"/>
      <c r="O1001" s="63"/>
    </row>
    <row r="1002">
      <c r="B1002" s="263"/>
      <c r="C1002" s="124"/>
      <c r="D1002" s="124"/>
      <c r="E1002" s="124"/>
      <c r="F1002" s="124"/>
      <c r="G1002" s="124"/>
      <c r="H1002" s="124"/>
      <c r="I1002" s="124"/>
      <c r="J1002" s="124"/>
      <c r="K1002" s="124"/>
      <c r="L1002" s="330"/>
      <c r="M1002" s="338" t="s">
        <v>485</v>
      </c>
      <c r="N1002" s="63"/>
      <c r="O1002" s="63"/>
    </row>
    <row r="1003">
      <c r="B1003" s="263"/>
      <c r="C1003" s="124"/>
      <c r="D1003" s="124"/>
      <c r="E1003" s="124"/>
      <c r="F1003" s="124"/>
      <c r="G1003" s="124"/>
      <c r="H1003" s="124"/>
      <c r="I1003" s="124"/>
      <c r="J1003" s="124"/>
      <c r="K1003" s="124"/>
      <c r="L1003" s="330"/>
      <c r="M1003" s="338" t="s">
        <v>485</v>
      </c>
      <c r="N1003" s="63"/>
      <c r="O1003" s="63"/>
    </row>
    <row r="1004">
      <c r="B1004" s="263"/>
      <c r="C1004" s="124"/>
      <c r="D1004" s="124"/>
      <c r="E1004" s="124"/>
      <c r="F1004" s="124"/>
      <c r="G1004" s="124"/>
      <c r="H1004" s="124"/>
      <c r="I1004" s="124"/>
      <c r="J1004" s="124"/>
      <c r="K1004" s="124"/>
      <c r="L1004" s="330"/>
      <c r="M1004" s="338" t="s">
        <v>485</v>
      </c>
      <c r="N1004" s="63"/>
      <c r="O1004" s="63"/>
    </row>
    <row r="1005">
      <c r="B1005" s="263"/>
      <c r="C1005" s="124"/>
      <c r="D1005" s="124"/>
      <c r="E1005" s="124"/>
      <c r="F1005" s="124"/>
      <c r="G1005" s="124"/>
      <c r="H1005" s="124"/>
      <c r="I1005" s="124"/>
      <c r="J1005" s="124"/>
      <c r="K1005" s="124"/>
      <c r="L1005" s="330"/>
      <c r="M1005" s="338" t="s">
        <v>485</v>
      </c>
      <c r="N1005" s="63"/>
      <c r="O1005" s="63"/>
    </row>
    <row r="1006">
      <c r="B1006" s="263"/>
      <c r="C1006" s="124"/>
      <c r="D1006" s="124"/>
      <c r="E1006" s="124"/>
      <c r="F1006" s="124"/>
      <c r="G1006" s="124"/>
      <c r="H1006" s="124"/>
      <c r="I1006" s="124"/>
      <c r="J1006" s="124"/>
      <c r="K1006" s="124"/>
      <c r="L1006" s="330"/>
      <c r="M1006" s="338" t="s">
        <v>485</v>
      </c>
      <c r="N1006" s="63"/>
      <c r="O1006" s="63"/>
    </row>
    <row r="1007">
      <c r="B1007" s="154" t="s">
        <v>55</v>
      </c>
      <c r="C1007" s="155">
        <f>SUM(C991:C1006)</f>
        <v>15481.234</v>
      </c>
      <c r="D1007" s="155">
        <f ref="D1007:K1007" t="shared" si="136">SUM(D991:D1006)</f>
        <v>9100.7851639318287</v>
      </c>
      <c r="E1007" s="155">
        <f t="shared" si="136"/>
        <v>10587.691274327408</v>
      </c>
      <c r="F1007" s="155">
        <f t="shared" si="136"/>
        <v>10097.954867801071</v>
      </c>
      <c r="G1007" s="155">
        <f t="shared" si="136"/>
        <v>9797.2824277380223</v>
      </c>
      <c r="H1007" s="155">
        <f t="shared" si="136"/>
        <v>10638.915006508792</v>
      </c>
      <c r="I1007" s="155">
        <f t="shared" si="136"/>
        <v>8895.5517793368836</v>
      </c>
      <c r="J1007" s="155">
        <f t="shared" si="136"/>
        <v>8263.7378604410587</v>
      </c>
      <c r="K1007" s="155">
        <f t="shared" si="136"/>
        <v>8048.7493646559178</v>
      </c>
      <c r="L1007" s="228"/>
      <c r="M1007" s="339"/>
      <c r="N1007" s="63"/>
      <c r="O1007" s="63"/>
    </row>
    <row r="1008">
      <c r="B1008" s="60"/>
      <c r="C1008" s="60"/>
      <c r="D1008" s="60"/>
      <c r="E1008" s="60"/>
      <c r="F1008" s="60"/>
      <c r="G1008" s="60"/>
      <c r="H1008" s="60"/>
      <c r="I1008" s="60"/>
      <c r="J1008" s="60"/>
      <c r="N1008" s="63"/>
      <c r="O1008" s="63"/>
    </row>
    <row r="1009">
      <c r="A1009" s="48" t="s">
        <v>486</v>
      </c>
      <c r="B1009" s="321" t="s">
        <v>487</v>
      </c>
      <c r="C1009" s="60"/>
      <c r="D1009" s="60"/>
      <c r="E1009" s="60"/>
      <c r="F1009" s="60"/>
      <c r="G1009" s="60"/>
      <c r="H1009" s="60"/>
      <c r="I1009" s="60"/>
      <c r="J1009" s="60"/>
      <c r="N1009" s="63"/>
      <c r="O1009" s="63"/>
    </row>
    <row r="1010" ht="16">
      <c r="B1010" s="112"/>
      <c r="C1010" s="307">
        <v>2010</v>
      </c>
      <c r="D1010" s="307">
        <v>2015</v>
      </c>
      <c r="E1010" s="307">
        <v>2020</v>
      </c>
      <c r="F1010" s="307">
        <v>2025</v>
      </c>
      <c r="G1010" s="307">
        <v>2030</v>
      </c>
      <c r="H1010" s="307">
        <v>2035</v>
      </c>
      <c r="I1010" s="307">
        <v>2040</v>
      </c>
      <c r="J1010" s="307">
        <v>2045</v>
      </c>
      <c r="K1010" s="307">
        <v>2050</v>
      </c>
      <c r="L1010" s="337"/>
      <c r="N1010" s="63"/>
      <c r="O1010" s="63"/>
    </row>
    <row r="1011">
      <c r="B1011" s="263" t="s">
        <v>221</v>
      </c>
      <c r="C1011" s="117">
        <f ref="C1011:C1011" t="array">SUM(($B1011=(C_A04b!$B$5:$B$1073))*($M1011=(C_A04b!$C$5:$C$1073))*(C_A04b!D$5:D$1073))+SUM(($C$680=(C_A04b!$B$5:$B$1073))*($M1011=(C_A04b!$C$5:$C$1073))*(C_A04b!D$5:D$1073))+SUM(($D$680=(C_A04b!$B$5:$B$1073))*($M1011=(C_A04b!$C$5:$C$1073))*(C_A04b!D$5:D$1073))</f>
        <v>1380.64</v>
      </c>
      <c r="D1011" s="117">
        <f ref="D1011:D1011" t="array">SUM(($B1011=(C_A04b!$B$5:$B$1073))*($M1011=(C_A04b!$C$5:$C$1073))*(C_A04b!E$5:E$1073))+SUM(($C$680=(C_A04b!$B$5:$B$1073))*($M1011=(C_A04b!$C$5:$C$1073))*(C_A04b!E$5:E$1073))+SUM(($D$680=(C_A04b!$B$5:$B$1073))*($M1011=(C_A04b!$C$5:$C$1073))*(C_A04b!E$5:E$1073))</f>
        <v>1199.25488670196</v>
      </c>
      <c r="E1011" s="117">
        <f ref="E1011:E1011" t="array">SUM(($B1011=(C_A04b!$B$5:$B$1073))*($M1011=(C_A04b!$C$5:$C$1073))*(C_A04b!F$5:F$1073))+SUM(($C$680=(C_A04b!$B$5:$B$1073))*($M1011=(C_A04b!$C$5:$C$1073))*(C_A04b!F$5:F$1073))+SUM(($D$680=(C_A04b!$B$5:$B$1073))*($M1011=(C_A04b!$C$5:$C$1073))*(C_A04b!F$5:F$1073))</f>
        <v>2016.717193308886</v>
      </c>
      <c r="F1011" s="117">
        <f ref="F1011:F1011" t="array">SUM(($B1011=(C_A04b!$B$5:$B$1073))*($M1011=(C_A04b!$C$5:$C$1073))*(C_A04b!G$5:G$1073))+SUM(($C$680=(C_A04b!$B$5:$B$1073))*($M1011=(C_A04b!$C$5:$C$1073))*(C_A04b!G$5:G$1073))+SUM(($D$680=(C_A04b!$B$5:$B$1073))*($M1011=(C_A04b!$C$5:$C$1073))*(C_A04b!G$5:G$1073))</f>
        <v>1997.9388637808181</v>
      </c>
      <c r="G1011" s="117">
        <f ref="G1011:G1011" t="array">SUM(($B1011=(C_A04b!$B$5:$B$1073))*($M1011=(C_A04b!$C$5:$C$1073))*(C_A04b!H$5:H$1073))+SUM(($C$680=(C_A04b!$B$5:$B$1073))*($M1011=(C_A04b!$C$5:$C$1073))*(C_A04b!H$5:H$1073))+SUM(($D$680=(C_A04b!$B$5:$B$1073))*($M1011=(C_A04b!$C$5:$C$1073))*(C_A04b!H$5:H$1073))</f>
        <v>1427.7859194996979</v>
      </c>
      <c r="H1011" s="117">
        <f ref="H1011:H1011" t="array">SUM(($B1011=(C_A04b!$B$5:$B$1073))*($M1011=(C_A04b!$C$5:$C$1073))*(C_A04b!I$5:I$1073))+SUM(($C$680=(C_A04b!$B$5:$B$1073))*($M1011=(C_A04b!$C$5:$C$1073))*(C_A04b!I$5:I$1073))+SUM(($D$680=(C_A04b!$B$5:$B$1073))*($M1011=(C_A04b!$C$5:$C$1073))*(C_A04b!I$5:I$1073))</f>
        <v>1776.7130974718921</v>
      </c>
      <c r="I1011" s="117">
        <f ref="I1011:I1011" t="array">SUM(($B1011=(C_A04b!$B$5:$B$1073))*($M1011=(C_A04b!$C$5:$C$1073))*(C_A04b!J$5:J$1073))+SUM(($C$680=(C_A04b!$B$5:$B$1073))*($M1011=(C_A04b!$C$5:$C$1073))*(C_A04b!J$5:J$1073))+SUM(($D$680=(C_A04b!$B$5:$B$1073))*($M1011=(C_A04b!$C$5:$C$1073))*(C_A04b!J$5:J$1073))</f>
        <v>902.322132750955</v>
      </c>
      <c r="J1011" s="117">
        <f ref="J1011:J1011" t="array">SUM(($B1011=(C_A04b!$B$5:$B$1073))*($M1011=(C_A04b!$C$5:$C$1073))*(C_A04b!K$5:K$1073))+SUM(($C$680=(C_A04b!$B$5:$B$1073))*($M1011=(C_A04b!$C$5:$C$1073))*(C_A04b!K$5:K$1073))+SUM(($D$680=(C_A04b!$B$5:$B$1073))*($M1011=(C_A04b!$C$5:$C$1073))*(C_A04b!K$5:K$1073))</f>
        <v>690.32</v>
      </c>
      <c r="K1011" s="117">
        <f ref="K1011:K1011" t="array">SUM(($B1011=(C_A04b!$B$5:$B$1073))*($M1011=(C_A04b!$C$5:$C$1073))*(C_A04b!L$5:L$1073))+SUM(($C$680=(C_A04b!$B$5:$B$1073))*($M1011=(C_A04b!$C$5:$C$1073))*(C_A04b!L$5:L$1073))+SUM(($D$680=(C_A04b!$B$5:$B$1073))*($M1011=(C_A04b!$C$5:$C$1073))*(C_A04b!L$5:L$1073))</f>
        <v>690.32</v>
      </c>
      <c r="L1011" s="330"/>
      <c r="M1011" s="338" t="s">
        <v>485</v>
      </c>
      <c r="N1011" s="63"/>
      <c r="O1011" s="63"/>
    </row>
    <row r="1012">
      <c r="B1012" s="263" t="s">
        <v>223</v>
      </c>
      <c r="C1012" s="117">
        <f ref="C1012:C1012" t="array">SUM(($B1012=(C_A04b!$B$5:$B$1073))*($M1012=(C_A04b!$C$5:$C$1073))*(C_A04b!D$5:D$1073))+SUM(($C$680=(C_A04b!$B$5:$B$1073))*($M1012=(C_A04b!$C$5:$C$1073))*(C_A04b!D$5:D$1073))+SUM(($D$680=(C_A04b!$B$5:$B$1073))*($M1012=(C_A04b!$C$5:$C$1073))*(C_A04b!D$5:D$1073))</f>
        <v>162.272</v>
      </c>
      <c r="D1012" s="117">
        <f ref="D1012:D1012" t="array">SUM(($B1012=(C_A04b!$B$5:$B$1073))*($M1012=(C_A04b!$C$5:$C$1073))*(C_A04b!E$5:E$1073))+SUM(($C$680=(C_A04b!$B$5:$B$1073))*($M1012=(C_A04b!$C$5:$C$1073))*(C_A04b!E$5:E$1073))+SUM(($D$680=(C_A04b!$B$5:$B$1073))*($M1012=(C_A04b!$C$5:$C$1073))*(C_A04b!E$5:E$1073))</f>
        <v>86.372893325686</v>
      </c>
      <c r="E1012" s="117">
        <f ref="E1012:E1012" t="array">SUM(($B1012=(C_A04b!$B$5:$B$1073))*($M1012=(C_A04b!$C$5:$C$1073))*(C_A04b!F$5:F$1073))+SUM(($C$680=(C_A04b!$B$5:$B$1073))*($M1012=(C_A04b!$C$5:$C$1073))*(C_A04b!F$5:F$1073))+SUM(($D$680=(C_A04b!$B$5:$B$1073))*($M1012=(C_A04b!$C$5:$C$1073))*(C_A04b!F$5:F$1073))</f>
        <v>403.879407149155</v>
      </c>
      <c r="F1012" s="117">
        <f ref="F1012:F1012" t="array">SUM(($B1012=(C_A04b!$B$5:$B$1073))*($M1012=(C_A04b!$C$5:$C$1073))*(C_A04b!G$5:G$1073))+SUM(($C$680=(C_A04b!$B$5:$B$1073))*($M1012=(C_A04b!$C$5:$C$1073))*(C_A04b!G$5:G$1073))+SUM(($D$680=(C_A04b!$B$5:$B$1073))*($M1012=(C_A04b!$C$5:$C$1073))*(C_A04b!G$5:G$1073))</f>
        <v>242.192500772586</v>
      </c>
      <c r="G1012" s="117">
        <f ref="G1012:G1012" t="array">SUM(($B1012=(C_A04b!$B$5:$B$1073))*($M1012=(C_A04b!$C$5:$C$1073))*(C_A04b!H$5:H$1073))+SUM(($C$680=(C_A04b!$B$5:$B$1073))*($M1012=(C_A04b!$C$5:$C$1073))*(C_A04b!H$5:H$1073))+SUM(($D$680=(C_A04b!$B$5:$B$1073))*($M1012=(C_A04b!$C$5:$C$1073))*(C_A04b!H$5:H$1073))</f>
        <v>374.480260141366</v>
      </c>
      <c r="H1012" s="117">
        <f ref="H1012:H1012" t="array">SUM(($B1012=(C_A04b!$B$5:$B$1073))*($M1012=(C_A04b!$C$5:$C$1073))*(C_A04b!I$5:I$1073))+SUM(($C$680=(C_A04b!$B$5:$B$1073))*($M1012=(C_A04b!$C$5:$C$1073))*(C_A04b!I$5:I$1073))+SUM(($D$680=(C_A04b!$B$5:$B$1073))*($M1012=(C_A04b!$C$5:$C$1073))*(C_A04b!I$5:I$1073))</f>
        <v>377.644260141366</v>
      </c>
      <c r="I1012" s="117">
        <f ref="I1012:I1012" t="array">SUM(($B1012=(C_A04b!$B$5:$B$1073))*($M1012=(C_A04b!$C$5:$C$1073))*(C_A04b!J$5:J$1073))+SUM(($C$680=(C_A04b!$B$5:$B$1073))*($M1012=(C_A04b!$C$5:$C$1073))*(C_A04b!J$5:J$1073))+SUM(($D$680=(C_A04b!$B$5:$B$1073))*($M1012=(C_A04b!$C$5:$C$1073))*(C_A04b!J$5:J$1073))</f>
        <v>294.646023434168</v>
      </c>
      <c r="J1012" s="117">
        <f ref="J1012:J1012" t="array">SUM(($B1012=(C_A04b!$B$5:$B$1073))*($M1012=(C_A04b!$C$5:$C$1073))*(C_A04b!K$5:K$1073))+SUM(($C$680=(C_A04b!$B$5:$B$1073))*($M1012=(C_A04b!$C$5:$C$1073))*(C_A04b!K$5:K$1073))+SUM(($D$680=(C_A04b!$B$5:$B$1073))*($M1012=(C_A04b!$C$5:$C$1073))*(C_A04b!K$5:K$1073))</f>
        <v>143.805086750764</v>
      </c>
      <c r="K1012" s="117">
        <f ref="K1012:K1012" t="array">SUM(($B1012=(C_A04b!$B$5:$B$1073))*($M1012=(C_A04b!$C$5:$C$1073))*(C_A04b!L$5:L$1073))+SUM(($C$680=(C_A04b!$B$5:$B$1073))*($M1012=(C_A04b!$C$5:$C$1073))*(C_A04b!L$5:L$1073))+SUM(($D$680=(C_A04b!$B$5:$B$1073))*($M1012=(C_A04b!$C$5:$C$1073))*(C_A04b!L$5:L$1073))</f>
        <v>104.2125</v>
      </c>
      <c r="L1012" s="330"/>
      <c r="M1012" s="338" t="s">
        <v>485</v>
      </c>
      <c r="N1012" s="63"/>
      <c r="O1012" s="63"/>
    </row>
    <row r="1013">
      <c r="B1013" s="263" t="s">
        <v>224</v>
      </c>
      <c r="C1013" s="117">
        <f ref="C1013:C1013" t="array">SUM(($B1013=(C_A04b!$B$5:$B$1073))*($M1013=(C_A04b!$C$5:$C$1073))*(C_A04b!D$5:D$1073))+SUM(($C$680=(C_A04b!$B$5:$B$1073))*($M1013=(C_A04b!$C$5:$C$1073))*(C_A04b!D$5:D$1073))+SUM(($D$680=(C_A04b!$B$5:$B$1073))*($M1013=(C_A04b!$C$5:$C$1073))*(C_A04b!D$5:D$1073))</f>
        <v>0</v>
      </c>
      <c r="D1013" s="117">
        <f ref="D1013:D1013" t="array">SUM(($B1013=(C_A04b!$B$5:$B$1073))*($M1013=(C_A04b!$C$5:$C$1073))*(C_A04b!E$5:E$1073))+SUM(($C$680=(C_A04b!$B$5:$B$1073))*($M1013=(C_A04b!$C$5:$C$1073))*(C_A04b!E$5:E$1073))+SUM(($D$680=(C_A04b!$B$5:$B$1073))*($M1013=(C_A04b!$C$5:$C$1073))*(C_A04b!E$5:E$1073))</f>
        <v>0.2</v>
      </c>
      <c r="E1013" s="117">
        <f ref="E1013:E1013" t="array">SUM(($B1013=(C_A04b!$B$5:$B$1073))*($M1013=(C_A04b!$C$5:$C$1073))*(C_A04b!F$5:F$1073))+SUM(($C$680=(C_A04b!$B$5:$B$1073))*($M1013=(C_A04b!$C$5:$C$1073))*(C_A04b!F$5:F$1073))+SUM(($D$680=(C_A04b!$B$5:$B$1073))*($M1013=(C_A04b!$C$5:$C$1073))*(C_A04b!F$5:F$1073))</f>
        <v>0</v>
      </c>
      <c r="F1013" s="117">
        <f ref="F1013:F1013" t="array">SUM(($B1013=(C_A04b!$B$5:$B$1073))*($M1013=(C_A04b!$C$5:$C$1073))*(C_A04b!G$5:G$1073))+SUM(($C$680=(C_A04b!$B$5:$B$1073))*($M1013=(C_A04b!$C$5:$C$1073))*(C_A04b!G$5:G$1073))+SUM(($D$680=(C_A04b!$B$5:$B$1073))*($M1013=(C_A04b!$C$5:$C$1073))*(C_A04b!G$5:G$1073))</f>
        <v>0</v>
      </c>
      <c r="G1013" s="117">
        <f ref="G1013:G1013" t="array">SUM(($B1013=(C_A04b!$B$5:$B$1073))*($M1013=(C_A04b!$C$5:$C$1073))*(C_A04b!H$5:H$1073))+SUM(($C$680=(C_A04b!$B$5:$B$1073))*($M1013=(C_A04b!$C$5:$C$1073))*(C_A04b!H$5:H$1073))+SUM(($D$680=(C_A04b!$B$5:$B$1073))*($M1013=(C_A04b!$C$5:$C$1073))*(C_A04b!H$5:H$1073))</f>
        <v>0</v>
      </c>
      <c r="H1013" s="117">
        <f ref="H1013:H1013" t="array">SUM(($B1013=(C_A04b!$B$5:$B$1073))*($M1013=(C_A04b!$C$5:$C$1073))*(C_A04b!I$5:I$1073))+SUM(($C$680=(C_A04b!$B$5:$B$1073))*($M1013=(C_A04b!$C$5:$C$1073))*(C_A04b!I$5:I$1073))+SUM(($D$680=(C_A04b!$B$5:$B$1073))*($M1013=(C_A04b!$C$5:$C$1073))*(C_A04b!I$5:I$1073))</f>
        <v>0</v>
      </c>
      <c r="I1013" s="117">
        <f ref="I1013:I1013" t="array">SUM(($B1013=(C_A04b!$B$5:$B$1073))*($M1013=(C_A04b!$C$5:$C$1073))*(C_A04b!J$5:J$1073))+SUM(($C$680=(C_A04b!$B$5:$B$1073))*($M1013=(C_A04b!$C$5:$C$1073))*(C_A04b!J$5:J$1073))+SUM(($D$680=(C_A04b!$B$5:$B$1073))*($M1013=(C_A04b!$C$5:$C$1073))*(C_A04b!J$5:J$1073))</f>
        <v>0</v>
      </c>
      <c r="J1013" s="117">
        <f ref="J1013:J1013" t="array">SUM(($B1013=(C_A04b!$B$5:$B$1073))*($M1013=(C_A04b!$C$5:$C$1073))*(C_A04b!K$5:K$1073))+SUM(($C$680=(C_A04b!$B$5:$B$1073))*($M1013=(C_A04b!$C$5:$C$1073))*(C_A04b!K$5:K$1073))+SUM(($D$680=(C_A04b!$B$5:$B$1073))*($M1013=(C_A04b!$C$5:$C$1073))*(C_A04b!K$5:K$1073))</f>
        <v>0</v>
      </c>
      <c r="K1013" s="117">
        <f ref="K1013:K1013" t="array">SUM(($B1013=(C_A04b!$B$5:$B$1073))*($M1013=(C_A04b!$C$5:$C$1073))*(C_A04b!L$5:L$1073))+SUM(($C$680=(C_A04b!$B$5:$B$1073))*($M1013=(C_A04b!$C$5:$C$1073))*(C_A04b!L$5:L$1073))+SUM(($D$680=(C_A04b!$B$5:$B$1073))*($M1013=(C_A04b!$C$5:$C$1073))*(C_A04b!L$5:L$1073))</f>
        <v>0</v>
      </c>
      <c r="L1013" s="330"/>
      <c r="M1013" s="338" t="s">
        <v>485</v>
      </c>
      <c r="N1013" s="63"/>
      <c r="O1013" s="63"/>
    </row>
    <row r="1014">
      <c r="B1014" s="263" t="s">
        <v>225</v>
      </c>
      <c r="C1014" s="117">
        <f ref="C1014:C1014" t="array">SUM(($B1014=(C_A04b!$B$5:$B$1073))*($M1014=(C_A04b!$C$5:$C$1073))*(C_A04b!D$5:D$1073))+SUM(($C$680=(C_A04b!$B$5:$B$1073))*($M1014=(C_A04b!$C$5:$C$1073))*(C_A04b!D$5:D$1073))+SUM(($D$680=(C_A04b!$B$5:$B$1073))*($M1014=(C_A04b!$C$5:$C$1073))*(C_A04b!D$5:D$1073))</f>
        <v>17.145</v>
      </c>
      <c r="D1014" s="117">
        <f ref="D1014:D1014" t="array">SUM(($B1014=(C_A04b!$B$5:$B$1073))*($M1014=(C_A04b!$C$5:$C$1073))*(C_A04b!E$5:E$1073))+SUM(($C$680=(C_A04b!$B$5:$B$1073))*($M1014=(C_A04b!$C$5:$C$1073))*(C_A04b!E$5:E$1073))+SUM(($D$680=(C_A04b!$B$5:$B$1073))*($M1014=(C_A04b!$C$5:$C$1073))*(C_A04b!E$5:E$1073))</f>
        <v>842.669383904185</v>
      </c>
      <c r="E1014" s="117">
        <f ref="E1014:E1014" t="array">SUM(($B1014=(C_A04b!$B$5:$B$1073))*($M1014=(C_A04b!$C$5:$C$1073))*(C_A04b!F$5:F$1073))+SUM(($C$680=(C_A04b!$B$5:$B$1073))*($M1014=(C_A04b!$C$5:$C$1073))*(C_A04b!F$5:F$1073))+SUM(($D$680=(C_A04b!$B$5:$B$1073))*($M1014=(C_A04b!$C$5:$C$1073))*(C_A04b!F$5:F$1073))</f>
        <v>842.669383904185</v>
      </c>
      <c r="F1014" s="117">
        <f ref="F1014:F1014" t="array">SUM(($B1014=(C_A04b!$B$5:$B$1073))*($M1014=(C_A04b!$C$5:$C$1073))*(C_A04b!G$5:G$1073))+SUM(($C$680=(C_A04b!$B$5:$B$1073))*($M1014=(C_A04b!$C$5:$C$1073))*(C_A04b!G$5:G$1073))+SUM(($D$680=(C_A04b!$B$5:$B$1073))*($M1014=(C_A04b!$C$5:$C$1073))*(C_A04b!G$5:G$1073))</f>
        <v>500.160182823785</v>
      </c>
      <c r="G1014" s="117">
        <f ref="G1014:G1014" t="array">SUM(($B1014=(C_A04b!$B$5:$B$1073))*($M1014=(C_A04b!$C$5:$C$1073))*(C_A04b!H$5:H$1073))+SUM(($C$680=(C_A04b!$B$5:$B$1073))*($M1014=(C_A04b!$C$5:$C$1073))*(C_A04b!H$5:H$1073))+SUM(($D$680=(C_A04b!$B$5:$B$1073))*($M1014=(C_A04b!$C$5:$C$1073))*(C_A04b!H$5:H$1073))</f>
        <v>567.856118231403</v>
      </c>
      <c r="H1014" s="117">
        <f ref="H1014:H1014" t="array">SUM(($B1014=(C_A04b!$B$5:$B$1073))*($M1014=(C_A04b!$C$5:$C$1073))*(C_A04b!I$5:I$1073))+SUM(($C$680=(C_A04b!$B$5:$B$1073))*($M1014=(C_A04b!$C$5:$C$1073))*(C_A04b!I$5:I$1073))+SUM(($D$680=(C_A04b!$B$5:$B$1073))*($M1014=(C_A04b!$C$5:$C$1073))*(C_A04b!I$5:I$1073))</f>
        <v>746.527083206082</v>
      </c>
      <c r="I1014" s="117">
        <f ref="I1014:I1014" t="array">SUM(($B1014=(C_A04b!$B$5:$B$1073))*($M1014=(C_A04b!$C$5:$C$1073))*(C_A04b!J$5:J$1073))+SUM(($C$680=(C_A04b!$B$5:$B$1073))*($M1014=(C_A04b!$C$5:$C$1073))*(C_A04b!J$5:J$1073))+SUM(($D$680=(C_A04b!$B$5:$B$1073))*($M1014=(C_A04b!$C$5:$C$1073))*(C_A04b!J$5:J$1073))</f>
        <v>538.655447855744</v>
      </c>
      <c r="J1014" s="117">
        <f ref="J1014:J1014" t="array">SUM(($B1014=(C_A04b!$B$5:$B$1073))*($M1014=(C_A04b!$C$5:$C$1073))*(C_A04b!K$5:K$1073))+SUM(($C$680=(C_A04b!$B$5:$B$1073))*($M1014=(C_A04b!$C$5:$C$1073))*(C_A04b!K$5:K$1073))+SUM(($D$680=(C_A04b!$B$5:$B$1073))*($M1014=(C_A04b!$C$5:$C$1073))*(C_A04b!K$5:K$1073))</f>
        <v>439.072489863581</v>
      </c>
      <c r="K1014" s="117">
        <f ref="K1014:K1014" t="array">SUM(($B1014=(C_A04b!$B$5:$B$1073))*($M1014=(C_A04b!$C$5:$C$1073))*(C_A04b!L$5:L$1073))+SUM(($C$680=(C_A04b!$B$5:$B$1073))*($M1014=(C_A04b!$C$5:$C$1073))*(C_A04b!L$5:L$1073))+SUM(($D$680=(C_A04b!$B$5:$B$1073))*($M1014=(C_A04b!$C$5:$C$1073))*(C_A04b!L$5:L$1073))</f>
        <v>199.916142168338</v>
      </c>
      <c r="L1014" s="330"/>
      <c r="M1014" s="338" t="s">
        <v>485</v>
      </c>
      <c r="N1014" s="63"/>
      <c r="O1014" s="63"/>
    </row>
    <row r="1015">
      <c r="B1015" s="263" t="s">
        <v>226</v>
      </c>
      <c r="C1015" s="117">
        <f ref="C1015:C1015" t="array">SUM(($B1015=(C_A04b!$B$5:$B$1073))*($M1015=(C_A04b!$C$5:$C$1073))*(C_A04b!D$5:D$1073))+SUM(($C$680=(C_A04b!$B$5:$B$1073))*($M1015=(C_A04b!$C$5:$C$1073))*(C_A04b!D$5:D$1073))+SUM(($D$680=(C_A04b!$B$5:$B$1073))*($M1015=(C_A04b!$C$5:$C$1073))*(C_A04b!D$5:D$1073))</f>
        <v>23.499</v>
      </c>
      <c r="D1015" s="117">
        <f ref="D1015:D1015" t="array">SUM(($B1015=(C_A04b!$B$5:$B$1073))*($M1015=(C_A04b!$C$5:$C$1073))*(C_A04b!E$5:E$1073))+SUM(($C$680=(C_A04b!$B$5:$B$1073))*($M1015=(C_A04b!$C$5:$C$1073))*(C_A04b!E$5:E$1073))+SUM(($D$680=(C_A04b!$B$5:$B$1073))*($M1015=(C_A04b!$C$5:$C$1073))*(C_A04b!E$5:E$1073))</f>
        <v>23.499</v>
      </c>
      <c r="E1015" s="117">
        <f ref="E1015:E1015" t="array">SUM(($B1015=(C_A04b!$B$5:$B$1073))*($M1015=(C_A04b!$C$5:$C$1073))*(C_A04b!F$5:F$1073))+SUM(($C$680=(C_A04b!$B$5:$B$1073))*($M1015=(C_A04b!$C$5:$C$1073))*(C_A04b!F$5:F$1073))+SUM(($D$680=(C_A04b!$B$5:$B$1073))*($M1015=(C_A04b!$C$5:$C$1073))*(C_A04b!F$5:F$1073))</f>
        <v>11.7495</v>
      </c>
      <c r="F1015" s="117">
        <f ref="F1015:F1015" t="array">SUM(($B1015=(C_A04b!$B$5:$B$1073))*($M1015=(C_A04b!$C$5:$C$1073))*(C_A04b!G$5:G$1073))+SUM(($C$680=(C_A04b!$B$5:$B$1073))*($M1015=(C_A04b!$C$5:$C$1073))*(C_A04b!G$5:G$1073))+SUM(($D$680=(C_A04b!$B$5:$B$1073))*($M1015=(C_A04b!$C$5:$C$1073))*(C_A04b!G$5:G$1073))</f>
        <v>11.7495</v>
      </c>
      <c r="G1015" s="117">
        <f ref="G1015:G1015" t="array">SUM(($B1015=(C_A04b!$B$5:$B$1073))*($M1015=(C_A04b!$C$5:$C$1073))*(C_A04b!H$5:H$1073))+SUM(($C$680=(C_A04b!$B$5:$B$1073))*($M1015=(C_A04b!$C$5:$C$1073))*(C_A04b!H$5:H$1073))+SUM(($D$680=(C_A04b!$B$5:$B$1073))*($M1015=(C_A04b!$C$5:$C$1073))*(C_A04b!H$5:H$1073))</f>
        <v>11.7495</v>
      </c>
      <c r="H1015" s="117">
        <f ref="H1015:H1015" t="array">SUM(($B1015=(C_A04b!$B$5:$B$1073))*($M1015=(C_A04b!$C$5:$C$1073))*(C_A04b!I$5:I$1073))+SUM(($C$680=(C_A04b!$B$5:$B$1073))*($M1015=(C_A04b!$C$5:$C$1073))*(C_A04b!I$5:I$1073))+SUM(($D$680=(C_A04b!$B$5:$B$1073))*($M1015=(C_A04b!$C$5:$C$1073))*(C_A04b!I$5:I$1073))</f>
        <v>11.7495</v>
      </c>
      <c r="I1015" s="117">
        <f ref="I1015:I1015" t="array">SUM(($B1015=(C_A04b!$B$5:$B$1073))*($M1015=(C_A04b!$C$5:$C$1073))*(C_A04b!J$5:J$1073))+SUM(($C$680=(C_A04b!$B$5:$B$1073))*($M1015=(C_A04b!$C$5:$C$1073))*(C_A04b!J$5:J$1073))+SUM(($D$680=(C_A04b!$B$5:$B$1073))*($M1015=(C_A04b!$C$5:$C$1073))*(C_A04b!J$5:J$1073))</f>
        <v>11.7495</v>
      </c>
      <c r="J1015" s="117">
        <f ref="J1015:J1015" t="array">SUM(($B1015=(C_A04b!$B$5:$B$1073))*($M1015=(C_A04b!$C$5:$C$1073))*(C_A04b!K$5:K$1073))+SUM(($C$680=(C_A04b!$B$5:$B$1073))*($M1015=(C_A04b!$C$5:$C$1073))*(C_A04b!K$5:K$1073))+SUM(($D$680=(C_A04b!$B$5:$B$1073))*($M1015=(C_A04b!$C$5:$C$1073))*(C_A04b!K$5:K$1073))</f>
        <v>11.7495</v>
      </c>
      <c r="K1015" s="117">
        <f ref="K1015:K1015" t="array">SUM(($B1015=(C_A04b!$B$5:$B$1073))*($M1015=(C_A04b!$C$5:$C$1073))*(C_A04b!L$5:L$1073))+SUM(($C$680=(C_A04b!$B$5:$B$1073))*($M1015=(C_A04b!$C$5:$C$1073))*(C_A04b!L$5:L$1073))+SUM(($D$680=(C_A04b!$B$5:$B$1073))*($M1015=(C_A04b!$C$5:$C$1073))*(C_A04b!L$5:L$1073))</f>
        <v>11.7495</v>
      </c>
      <c r="L1015" s="330"/>
      <c r="M1015" s="338" t="s">
        <v>485</v>
      </c>
      <c r="N1015" s="63"/>
      <c r="O1015" s="63"/>
    </row>
    <row r="1016">
      <c r="B1016" s="263" t="s">
        <v>227</v>
      </c>
      <c r="C1016" s="117">
        <f ref="C1016:C1016" t="array">SUM(($B1016=(C_A04b!$B$5:$B$1073))*($M1016=(C_A04b!$C$5:$C$1073))*(C_A04b!D$5:D$1073))+SUM(($C$680=(C_A04b!$B$5:$B$1073))*($M1016=(C_A04b!$C$5:$C$1073))*(C_A04b!D$5:D$1073))+SUM(($D$680=(C_A04b!$B$5:$B$1073))*($M1016=(C_A04b!$C$5:$C$1073))*(C_A04b!D$5:D$1073))</f>
        <v>7.972</v>
      </c>
      <c r="D1016" s="117">
        <f ref="D1016:D1016" t="array">SUM(($B1016=(C_A04b!$B$5:$B$1073))*($M1016=(C_A04b!$C$5:$C$1073))*(C_A04b!E$5:E$1073))+SUM(($C$680=(C_A04b!$B$5:$B$1073))*($M1016=(C_A04b!$C$5:$C$1073))*(C_A04b!E$5:E$1073))+SUM(($D$680=(C_A04b!$B$5:$B$1073))*($M1016=(C_A04b!$C$5:$C$1073))*(C_A04b!E$5:E$1073))</f>
        <v>3.986</v>
      </c>
      <c r="E1016" s="117">
        <f ref="E1016:E1016" t="array">SUM(($B1016=(C_A04b!$B$5:$B$1073))*($M1016=(C_A04b!$C$5:$C$1073))*(C_A04b!F$5:F$1073))+SUM(($C$680=(C_A04b!$B$5:$B$1073))*($M1016=(C_A04b!$C$5:$C$1073))*(C_A04b!F$5:F$1073))+SUM(($D$680=(C_A04b!$B$5:$B$1073))*($M1016=(C_A04b!$C$5:$C$1073))*(C_A04b!F$5:F$1073))</f>
        <v>3.986</v>
      </c>
      <c r="F1016" s="117">
        <f ref="F1016:F1016" t="array">SUM(($B1016=(C_A04b!$B$5:$B$1073))*($M1016=(C_A04b!$C$5:$C$1073))*(C_A04b!G$5:G$1073))+SUM(($C$680=(C_A04b!$B$5:$B$1073))*($M1016=(C_A04b!$C$5:$C$1073))*(C_A04b!G$5:G$1073))+SUM(($D$680=(C_A04b!$B$5:$B$1073))*($M1016=(C_A04b!$C$5:$C$1073))*(C_A04b!G$5:G$1073))</f>
        <v>3.986</v>
      </c>
      <c r="G1016" s="117">
        <f ref="G1016:G1016" t="array">SUM(($B1016=(C_A04b!$B$5:$B$1073))*($M1016=(C_A04b!$C$5:$C$1073))*(C_A04b!H$5:H$1073))+SUM(($C$680=(C_A04b!$B$5:$B$1073))*($M1016=(C_A04b!$C$5:$C$1073))*(C_A04b!H$5:H$1073))+SUM(($D$680=(C_A04b!$B$5:$B$1073))*($M1016=(C_A04b!$C$5:$C$1073))*(C_A04b!H$5:H$1073))</f>
        <v>3.986</v>
      </c>
      <c r="H1016" s="117">
        <f ref="H1016:H1016" t="array">SUM(($B1016=(C_A04b!$B$5:$B$1073))*($M1016=(C_A04b!$C$5:$C$1073))*(C_A04b!I$5:I$1073))+SUM(($C$680=(C_A04b!$B$5:$B$1073))*($M1016=(C_A04b!$C$5:$C$1073))*(C_A04b!I$5:I$1073))+SUM(($D$680=(C_A04b!$B$5:$B$1073))*($M1016=(C_A04b!$C$5:$C$1073))*(C_A04b!I$5:I$1073))</f>
        <v>3.986</v>
      </c>
      <c r="I1016" s="117">
        <f ref="I1016:I1016" t="array">SUM(($B1016=(C_A04b!$B$5:$B$1073))*($M1016=(C_A04b!$C$5:$C$1073))*(C_A04b!J$5:J$1073))+SUM(($C$680=(C_A04b!$B$5:$B$1073))*($M1016=(C_A04b!$C$5:$C$1073))*(C_A04b!J$5:J$1073))+SUM(($D$680=(C_A04b!$B$5:$B$1073))*($M1016=(C_A04b!$C$5:$C$1073))*(C_A04b!J$5:J$1073))</f>
        <v>3.986</v>
      </c>
      <c r="J1016" s="117">
        <f ref="J1016:J1016" t="array">SUM(($B1016=(C_A04b!$B$5:$B$1073))*($M1016=(C_A04b!$C$5:$C$1073))*(C_A04b!K$5:K$1073))+SUM(($C$680=(C_A04b!$B$5:$B$1073))*($M1016=(C_A04b!$C$5:$C$1073))*(C_A04b!K$5:K$1073))+SUM(($D$680=(C_A04b!$B$5:$B$1073))*($M1016=(C_A04b!$C$5:$C$1073))*(C_A04b!K$5:K$1073))</f>
        <v>3.986</v>
      </c>
      <c r="K1016" s="117">
        <f ref="K1016:K1016" t="array">SUM(($B1016=(C_A04b!$B$5:$B$1073))*($M1016=(C_A04b!$C$5:$C$1073))*(C_A04b!L$5:L$1073))+SUM(($C$680=(C_A04b!$B$5:$B$1073))*($M1016=(C_A04b!$C$5:$C$1073))*(C_A04b!L$5:L$1073))+SUM(($D$680=(C_A04b!$B$5:$B$1073))*($M1016=(C_A04b!$C$5:$C$1073))*(C_A04b!L$5:L$1073))</f>
        <v>3.986</v>
      </c>
      <c r="L1016" s="330"/>
      <c r="M1016" s="338" t="s">
        <v>485</v>
      </c>
      <c r="N1016" s="63"/>
      <c r="O1016" s="63"/>
    </row>
    <row r="1017">
      <c r="B1017" s="263" t="s">
        <v>228</v>
      </c>
      <c r="C1017" s="117">
        <f ref="C1017:C1017" t="array">SUM(($B1017=(C_A04b!$B$5:$B$1073))*($M1017=(C_A04b!$C$5:$C$1073))*(C_A04b!D$5:D$1073))+SUM(($C$680=(C_A04b!$B$5:$B$1073))*($M1017=(C_A04b!$C$5:$C$1073))*(C_A04b!D$5:D$1073))+SUM(($D$680=(C_A04b!$B$5:$B$1073))*($M1017=(C_A04b!$C$5:$C$1073))*(C_A04b!D$5:D$1073))</f>
        <v>0.1</v>
      </c>
      <c r="D1017" s="117">
        <f ref="D1017:D1017" t="array">SUM(($B1017=(C_A04b!$B$5:$B$1073))*($M1017=(C_A04b!$C$5:$C$1073))*(C_A04b!E$5:E$1073))+SUM(($C$680=(C_A04b!$B$5:$B$1073))*($M1017=(C_A04b!$C$5:$C$1073))*(C_A04b!E$5:E$1073))+SUM(($D$680=(C_A04b!$B$5:$B$1073))*($M1017=(C_A04b!$C$5:$C$1073))*(C_A04b!E$5:E$1073))</f>
        <v>0</v>
      </c>
      <c r="E1017" s="117">
        <f ref="E1017:E1017" t="array">SUM(($B1017=(C_A04b!$B$5:$B$1073))*($M1017=(C_A04b!$C$5:$C$1073))*(C_A04b!F$5:F$1073))+SUM(($C$680=(C_A04b!$B$5:$B$1073))*($M1017=(C_A04b!$C$5:$C$1073))*(C_A04b!F$5:F$1073))+SUM(($D$680=(C_A04b!$B$5:$B$1073))*($M1017=(C_A04b!$C$5:$C$1073))*(C_A04b!F$5:F$1073))</f>
        <v>239.010277116879</v>
      </c>
      <c r="F1017" s="117">
        <f ref="F1017:F1017" t="array">SUM(($B1017=(C_A04b!$B$5:$B$1073))*($M1017=(C_A04b!$C$5:$C$1073))*(C_A04b!G$5:G$1073))+SUM(($C$680=(C_A04b!$B$5:$B$1073))*($M1017=(C_A04b!$C$5:$C$1073))*(C_A04b!G$5:G$1073))+SUM(($D$680=(C_A04b!$B$5:$B$1073))*($M1017=(C_A04b!$C$5:$C$1073))*(C_A04b!G$5:G$1073))</f>
        <v>306.571776668179</v>
      </c>
      <c r="G1017" s="117">
        <f ref="G1017:G1017" t="array">SUM(($B1017=(C_A04b!$B$5:$B$1073))*($M1017=(C_A04b!$C$5:$C$1073))*(C_A04b!H$5:H$1073))+SUM(($C$680=(C_A04b!$B$5:$B$1073))*($M1017=(C_A04b!$C$5:$C$1073))*(C_A04b!H$5:H$1073))+SUM(($D$680=(C_A04b!$B$5:$B$1073))*($M1017=(C_A04b!$C$5:$C$1073))*(C_A04b!H$5:H$1073))</f>
        <v>306.571776668179</v>
      </c>
      <c r="H1017" s="117">
        <f ref="H1017:H1017" t="array">SUM(($B1017=(C_A04b!$B$5:$B$1073))*($M1017=(C_A04b!$C$5:$C$1073))*(C_A04b!I$5:I$1073))+SUM(($C$680=(C_A04b!$B$5:$B$1073))*($M1017=(C_A04b!$C$5:$C$1073))*(C_A04b!I$5:I$1073))+SUM(($D$680=(C_A04b!$B$5:$B$1073))*($M1017=(C_A04b!$C$5:$C$1073))*(C_A04b!I$5:I$1073))</f>
        <v>255.52664205003</v>
      </c>
      <c r="I1017" s="117">
        <f ref="I1017:I1017" t="array">SUM(($B1017=(C_A04b!$B$5:$B$1073))*($M1017=(C_A04b!$C$5:$C$1073))*(C_A04b!J$5:J$1073))+SUM(($C$680=(C_A04b!$B$5:$B$1073))*($M1017=(C_A04b!$C$5:$C$1073))*(C_A04b!J$5:J$1073))+SUM(($D$680=(C_A04b!$B$5:$B$1073))*($M1017=(C_A04b!$C$5:$C$1073))*(C_A04b!J$5:J$1073))</f>
        <v>123.639657082683</v>
      </c>
      <c r="J1017" s="117">
        <f ref="J1017:J1017" t="array">SUM(($B1017=(C_A04b!$B$5:$B$1073))*($M1017=(C_A04b!$C$5:$C$1073))*(C_A04b!K$5:K$1073))+SUM(($C$680=(C_A04b!$B$5:$B$1073))*($M1017=(C_A04b!$C$5:$C$1073))*(C_A04b!K$5:K$1073))+SUM(($D$680=(C_A04b!$B$5:$B$1073))*($M1017=(C_A04b!$C$5:$C$1073))*(C_A04b!K$5:K$1073))</f>
        <v>30.001783826714</v>
      </c>
      <c r="K1017" s="117">
        <f ref="K1017:K1017" t="array">SUM(($B1017=(C_A04b!$B$5:$B$1073))*($M1017=(C_A04b!$C$5:$C$1073))*(C_A04b!L$5:L$1073))+SUM(($C$680=(C_A04b!$B$5:$B$1073))*($M1017=(C_A04b!$C$5:$C$1073))*(C_A04b!L$5:L$1073))+SUM(($D$680=(C_A04b!$B$5:$B$1073))*($M1017=(C_A04b!$C$5:$C$1073))*(C_A04b!L$5:L$1073))</f>
        <v>26.712705189982</v>
      </c>
      <c r="L1017" s="330"/>
      <c r="M1017" s="338" t="s">
        <v>485</v>
      </c>
      <c r="N1017" s="63"/>
      <c r="O1017" s="63"/>
    </row>
    <row r="1018">
      <c r="B1018" s="263" t="s">
        <v>229</v>
      </c>
      <c r="C1018" s="117">
        <f ref="C1018:C1018" t="array">SUM(($B1018=(C_A04b!$B$5:$B$1073))*($M1018=(C_A04b!$C$5:$C$1073))*(C_A04b!D$5:D$1073))+SUM(($C$680=(C_A04b!$B$5:$B$1073))*($M1018=(C_A04b!$C$5:$C$1073))*(C_A04b!D$5:D$1073))+SUM(($D$680=(C_A04b!$B$5:$B$1073))*($M1018=(C_A04b!$C$5:$C$1073))*(C_A04b!D$5:D$1073))</f>
        <v>31.33</v>
      </c>
      <c r="D1018" s="117">
        <f ref="D1018:D1018" t="array">SUM(($B1018=(C_A04b!$B$5:$B$1073))*($M1018=(C_A04b!$C$5:$C$1073))*(C_A04b!E$5:E$1073))+SUM(($C$680=(C_A04b!$B$5:$B$1073))*($M1018=(C_A04b!$C$5:$C$1073))*(C_A04b!E$5:E$1073))+SUM(($D$680=(C_A04b!$B$5:$B$1073))*($M1018=(C_A04b!$C$5:$C$1073))*(C_A04b!E$5:E$1073))</f>
        <v>15.665</v>
      </c>
      <c r="E1018" s="117">
        <f ref="E1018:E1018" t="array">SUM(($B1018=(C_A04b!$B$5:$B$1073))*($M1018=(C_A04b!$C$5:$C$1073))*(C_A04b!F$5:F$1073))+SUM(($C$680=(C_A04b!$B$5:$B$1073))*($M1018=(C_A04b!$C$5:$C$1073))*(C_A04b!F$5:F$1073))+SUM(($D$680=(C_A04b!$B$5:$B$1073))*($M1018=(C_A04b!$C$5:$C$1073))*(C_A04b!F$5:F$1073))</f>
        <v>106.218043755703</v>
      </c>
      <c r="F1018" s="117">
        <f ref="F1018:F1018" t="array">SUM(($B1018=(C_A04b!$B$5:$B$1073))*($M1018=(C_A04b!$C$5:$C$1073))*(C_A04b!G$5:G$1073))+SUM(($C$680=(C_A04b!$B$5:$B$1073))*($M1018=(C_A04b!$C$5:$C$1073))*(C_A04b!G$5:G$1073))+SUM(($D$680=(C_A04b!$B$5:$B$1073))*($M1018=(C_A04b!$C$5:$C$1073))*(C_A04b!G$5:G$1073))</f>
        <v>106.218043755703</v>
      </c>
      <c r="G1018" s="117">
        <f ref="G1018:G1018" t="array">SUM(($B1018=(C_A04b!$B$5:$B$1073))*($M1018=(C_A04b!$C$5:$C$1073))*(C_A04b!H$5:H$1073))+SUM(($C$680=(C_A04b!$B$5:$B$1073))*($M1018=(C_A04b!$C$5:$C$1073))*(C_A04b!H$5:H$1073))+SUM(($D$680=(C_A04b!$B$5:$B$1073))*($M1018=(C_A04b!$C$5:$C$1073))*(C_A04b!H$5:H$1073))</f>
        <v>15.665</v>
      </c>
      <c r="H1018" s="117">
        <f ref="H1018:H1018" t="array">SUM(($B1018=(C_A04b!$B$5:$B$1073))*($M1018=(C_A04b!$C$5:$C$1073))*(C_A04b!I$5:I$1073))+SUM(($C$680=(C_A04b!$B$5:$B$1073))*($M1018=(C_A04b!$C$5:$C$1073))*(C_A04b!I$5:I$1073))+SUM(($D$680=(C_A04b!$B$5:$B$1073))*($M1018=(C_A04b!$C$5:$C$1073))*(C_A04b!I$5:I$1073))</f>
        <v>15.665</v>
      </c>
      <c r="I1018" s="117">
        <f ref="I1018:I1018" t="array">SUM(($B1018=(C_A04b!$B$5:$B$1073))*($M1018=(C_A04b!$C$5:$C$1073))*(C_A04b!J$5:J$1073))+SUM(($C$680=(C_A04b!$B$5:$B$1073))*($M1018=(C_A04b!$C$5:$C$1073))*(C_A04b!J$5:J$1073))+SUM(($D$680=(C_A04b!$B$5:$B$1073))*($M1018=(C_A04b!$C$5:$C$1073))*(C_A04b!J$5:J$1073))</f>
        <v>15.665</v>
      </c>
      <c r="J1018" s="117">
        <f ref="J1018:J1018" t="array">SUM(($B1018=(C_A04b!$B$5:$B$1073))*($M1018=(C_A04b!$C$5:$C$1073))*(C_A04b!K$5:K$1073))+SUM(($C$680=(C_A04b!$B$5:$B$1073))*($M1018=(C_A04b!$C$5:$C$1073))*(C_A04b!K$5:K$1073))+SUM(($D$680=(C_A04b!$B$5:$B$1073))*($M1018=(C_A04b!$C$5:$C$1073))*(C_A04b!K$5:K$1073))</f>
        <v>15.665</v>
      </c>
      <c r="K1018" s="117">
        <f ref="K1018:K1018" t="array">SUM(($B1018=(C_A04b!$B$5:$B$1073))*($M1018=(C_A04b!$C$5:$C$1073))*(C_A04b!L$5:L$1073))+SUM(($C$680=(C_A04b!$B$5:$B$1073))*($M1018=(C_A04b!$C$5:$C$1073))*(C_A04b!L$5:L$1073))+SUM(($D$680=(C_A04b!$B$5:$B$1073))*($M1018=(C_A04b!$C$5:$C$1073))*(C_A04b!L$5:L$1073))</f>
        <v>15.665</v>
      </c>
      <c r="L1018" s="330"/>
      <c r="M1018" s="338" t="s">
        <v>485</v>
      </c>
      <c r="N1018" s="63"/>
      <c r="O1018" s="63"/>
    </row>
    <row r="1019">
      <c r="B1019" s="263" t="s">
        <v>230</v>
      </c>
      <c r="C1019" s="117">
        <f ref="C1019:C1019" t="array">SUM(($B1019=(C_A04b!$B$5:$B$1073))*($M1019=(C_A04b!$C$5:$C$1073))*(C_A04b!D$5:D$1073))+SUM(($C$680=(C_A04b!$B$5:$B$1073))*($M1019=(C_A04b!$C$5:$C$1073))*(C_A04b!D$5:D$1073))+SUM(($D$680=(C_A04b!$B$5:$B$1073))*($M1019=(C_A04b!$C$5:$C$1073))*(C_A04b!D$5:D$1073))</f>
        <v>281.949</v>
      </c>
      <c r="D1019" s="117">
        <f ref="D1019:D1019" t="array">SUM(($B1019=(C_A04b!$B$5:$B$1073))*($M1019=(C_A04b!$C$5:$C$1073))*(C_A04b!E$5:E$1073))+SUM(($C$680=(C_A04b!$B$5:$B$1073))*($M1019=(C_A04b!$C$5:$C$1073))*(C_A04b!E$5:E$1073))+SUM(($D$680=(C_A04b!$B$5:$B$1073))*($M1019=(C_A04b!$C$5:$C$1073))*(C_A04b!E$5:E$1073))</f>
        <v>140.9745</v>
      </c>
      <c r="E1019" s="117">
        <f ref="E1019:E1019" t="array">SUM(($B1019=(C_A04b!$B$5:$B$1073))*($M1019=(C_A04b!$C$5:$C$1073))*(C_A04b!F$5:F$1073))+SUM(($C$680=(C_A04b!$B$5:$B$1073))*($M1019=(C_A04b!$C$5:$C$1073))*(C_A04b!F$5:F$1073))+SUM(($D$680=(C_A04b!$B$5:$B$1073))*($M1019=(C_A04b!$C$5:$C$1073))*(C_A04b!F$5:F$1073))</f>
        <v>175.297969092599</v>
      </c>
      <c r="F1019" s="117">
        <f ref="F1019:F1019" t="array">SUM(($B1019=(C_A04b!$B$5:$B$1073))*($M1019=(C_A04b!$C$5:$C$1073))*(C_A04b!G$5:G$1073))+SUM(($C$680=(C_A04b!$B$5:$B$1073))*($M1019=(C_A04b!$C$5:$C$1073))*(C_A04b!G$5:G$1073))+SUM(($D$680=(C_A04b!$B$5:$B$1073))*($M1019=(C_A04b!$C$5:$C$1073))*(C_A04b!G$5:G$1073))</f>
        <v>140.9745</v>
      </c>
      <c r="G1019" s="117">
        <f ref="G1019:G1019" t="array">SUM(($B1019=(C_A04b!$B$5:$B$1073))*($M1019=(C_A04b!$C$5:$C$1073))*(C_A04b!H$5:H$1073))+SUM(($C$680=(C_A04b!$B$5:$B$1073))*($M1019=(C_A04b!$C$5:$C$1073))*(C_A04b!H$5:H$1073))+SUM(($D$680=(C_A04b!$B$5:$B$1073))*($M1019=(C_A04b!$C$5:$C$1073))*(C_A04b!H$5:H$1073))</f>
        <v>301.024353197376</v>
      </c>
      <c r="H1019" s="117">
        <f ref="H1019:H1019" t="array">SUM(($B1019=(C_A04b!$B$5:$B$1073))*($M1019=(C_A04b!$C$5:$C$1073))*(C_A04b!I$5:I$1073))+SUM(($C$680=(C_A04b!$B$5:$B$1073))*($M1019=(C_A04b!$C$5:$C$1073))*(C_A04b!I$5:I$1073))+SUM(($D$680=(C_A04b!$B$5:$B$1073))*($M1019=(C_A04b!$C$5:$C$1073))*(C_A04b!I$5:I$1073))</f>
        <v>662.939923639424</v>
      </c>
      <c r="I1019" s="117">
        <f ref="I1019:I1019" t="array">SUM(($B1019=(C_A04b!$B$5:$B$1073))*($M1019=(C_A04b!$C$5:$C$1073))*(C_A04b!J$5:J$1073))+SUM(($C$680=(C_A04b!$B$5:$B$1073))*($M1019=(C_A04b!$C$5:$C$1073))*(C_A04b!J$5:J$1073))+SUM(($D$680=(C_A04b!$B$5:$B$1073))*($M1019=(C_A04b!$C$5:$C$1073))*(C_A04b!J$5:J$1073))</f>
        <v>216.724518213334</v>
      </c>
      <c r="J1019" s="117">
        <f ref="J1019:J1019" t="array">SUM(($B1019=(C_A04b!$B$5:$B$1073))*($M1019=(C_A04b!$C$5:$C$1073))*(C_A04b!K$5:K$1073))+SUM(($C$680=(C_A04b!$B$5:$B$1073))*($M1019=(C_A04b!$C$5:$C$1073))*(C_A04b!K$5:K$1073))+SUM(($D$680=(C_A04b!$B$5:$B$1073))*($M1019=(C_A04b!$C$5:$C$1073))*(C_A04b!K$5:K$1073))</f>
        <v>140.9745</v>
      </c>
      <c r="K1019" s="117">
        <f ref="K1019:K1019" t="array">SUM(($B1019=(C_A04b!$B$5:$B$1073))*($M1019=(C_A04b!$C$5:$C$1073))*(C_A04b!L$5:L$1073))+SUM(($C$680=(C_A04b!$B$5:$B$1073))*($M1019=(C_A04b!$C$5:$C$1073))*(C_A04b!L$5:L$1073))+SUM(($D$680=(C_A04b!$B$5:$B$1073))*($M1019=(C_A04b!$C$5:$C$1073))*(C_A04b!L$5:L$1073))</f>
        <v>208.024017297598</v>
      </c>
      <c r="L1019" s="330"/>
      <c r="M1019" s="338" t="s">
        <v>485</v>
      </c>
      <c r="N1019" s="63"/>
      <c r="O1019" s="63"/>
    </row>
    <row r="1020">
      <c r="B1020" s="263" t="s">
        <v>231</v>
      </c>
      <c r="C1020" s="117">
        <f ref="C1020:C1020" t="array">SUM(($B1020=(C_A04b!$B$5:$B$1073))*($M1020=(C_A04b!$C$5:$C$1073))*(C_A04b!D$5:D$1073))+SUM(($C$680=(C_A04b!$B$5:$B$1073))*($M1020=(C_A04b!$C$5:$C$1073))*(C_A04b!D$5:D$1073))+SUM(($D$680=(C_A04b!$B$5:$B$1073))*($M1020=(C_A04b!$C$5:$C$1073))*(C_A04b!D$5:D$1073))</f>
        <v>0</v>
      </c>
      <c r="D1020" s="117">
        <f ref="D1020:D1020" t="array">SUM(($B1020=(C_A04b!$B$5:$B$1073))*($M1020=(C_A04b!$C$5:$C$1073))*(C_A04b!E$5:E$1073))+SUM(($C$680=(C_A04b!$B$5:$B$1073))*($M1020=(C_A04b!$C$5:$C$1073))*(C_A04b!E$5:E$1073))+SUM(($D$680=(C_A04b!$B$5:$B$1073))*($M1020=(C_A04b!$C$5:$C$1073))*(C_A04b!E$5:E$1073))</f>
        <v>0</v>
      </c>
      <c r="E1020" s="117">
        <f ref="E1020:E1020" t="array">SUM(($B1020=(C_A04b!$B$5:$B$1073))*($M1020=(C_A04b!$C$5:$C$1073))*(C_A04b!F$5:F$1073))+SUM(($C$680=(C_A04b!$B$5:$B$1073))*($M1020=(C_A04b!$C$5:$C$1073))*(C_A04b!F$5:F$1073))+SUM(($D$680=(C_A04b!$B$5:$B$1073))*($M1020=(C_A04b!$C$5:$C$1073))*(C_A04b!F$5:F$1073))</f>
        <v>0</v>
      </c>
      <c r="F1020" s="117">
        <f ref="F1020:F1020" t="array">SUM(($B1020=(C_A04b!$B$5:$B$1073))*($M1020=(C_A04b!$C$5:$C$1073))*(C_A04b!G$5:G$1073))+SUM(($C$680=(C_A04b!$B$5:$B$1073))*($M1020=(C_A04b!$C$5:$C$1073))*(C_A04b!G$5:G$1073))+SUM(($D$680=(C_A04b!$B$5:$B$1073))*($M1020=(C_A04b!$C$5:$C$1073))*(C_A04b!G$5:G$1073))</f>
        <v>0</v>
      </c>
      <c r="G1020" s="117">
        <f ref="G1020:G1020" t="array">SUM(($B1020=(C_A04b!$B$5:$B$1073))*($M1020=(C_A04b!$C$5:$C$1073))*(C_A04b!H$5:H$1073))+SUM(($C$680=(C_A04b!$B$5:$B$1073))*($M1020=(C_A04b!$C$5:$C$1073))*(C_A04b!H$5:H$1073))+SUM(($D$680=(C_A04b!$B$5:$B$1073))*($M1020=(C_A04b!$C$5:$C$1073))*(C_A04b!H$5:H$1073))</f>
        <v>0</v>
      </c>
      <c r="H1020" s="117">
        <f ref="H1020:H1020" t="array">SUM(($B1020=(C_A04b!$B$5:$B$1073))*($M1020=(C_A04b!$C$5:$C$1073))*(C_A04b!I$5:I$1073))+SUM(($C$680=(C_A04b!$B$5:$B$1073))*($M1020=(C_A04b!$C$5:$C$1073))*(C_A04b!I$5:I$1073))+SUM(($D$680=(C_A04b!$B$5:$B$1073))*($M1020=(C_A04b!$C$5:$C$1073))*(C_A04b!I$5:I$1073))</f>
        <v>0</v>
      </c>
      <c r="I1020" s="117">
        <f ref="I1020:I1020" t="array">SUM(($B1020=(C_A04b!$B$5:$B$1073))*($M1020=(C_A04b!$C$5:$C$1073))*(C_A04b!J$5:J$1073))+SUM(($C$680=(C_A04b!$B$5:$B$1073))*($M1020=(C_A04b!$C$5:$C$1073))*(C_A04b!J$5:J$1073))+SUM(($D$680=(C_A04b!$B$5:$B$1073))*($M1020=(C_A04b!$C$5:$C$1073))*(C_A04b!J$5:J$1073))</f>
        <v>0</v>
      </c>
      <c r="J1020" s="117">
        <f ref="J1020:J1020" t="array">SUM(($B1020=(C_A04b!$B$5:$B$1073))*($M1020=(C_A04b!$C$5:$C$1073))*(C_A04b!K$5:K$1073))+SUM(($C$680=(C_A04b!$B$5:$B$1073))*($M1020=(C_A04b!$C$5:$C$1073))*(C_A04b!K$5:K$1073))+SUM(($D$680=(C_A04b!$B$5:$B$1073))*($M1020=(C_A04b!$C$5:$C$1073))*(C_A04b!K$5:K$1073))</f>
        <v>0</v>
      </c>
      <c r="K1020" s="117">
        <f ref="K1020:K1020" t="array">SUM(($B1020=(C_A04b!$B$5:$B$1073))*($M1020=(C_A04b!$C$5:$C$1073))*(C_A04b!L$5:L$1073))+SUM(($C$680=(C_A04b!$B$5:$B$1073))*($M1020=(C_A04b!$C$5:$C$1073))*(C_A04b!L$5:L$1073))+SUM(($D$680=(C_A04b!$B$5:$B$1073))*($M1020=(C_A04b!$C$5:$C$1073))*(C_A04b!L$5:L$1073))</f>
        <v>0</v>
      </c>
      <c r="L1020" s="330"/>
      <c r="M1020" s="338" t="s">
        <v>485</v>
      </c>
      <c r="N1020" s="63"/>
      <c r="O1020" s="63"/>
    </row>
    <row r="1021">
      <c r="B1021" s="263" t="s">
        <v>232</v>
      </c>
      <c r="C1021" s="117">
        <f ref="C1021:C1021" t="array">SUM(($B1021=(C_A04b!$B$5:$B$1073))*($M1021=(C_A04b!$C$5:$C$1073))*(C_A04b!D$5:D$1073))+SUM(($C$680=(C_A04b!$B$5:$B$1073))*($M1021=(C_A04b!$C$5:$C$1073))*(C_A04b!D$5:D$1073))+SUM(($D$680=(C_A04b!$B$5:$B$1073))*($M1021=(C_A04b!$C$5:$C$1073))*(C_A04b!D$5:D$1073))</f>
        <v>0</v>
      </c>
      <c r="D1021" s="117">
        <f ref="D1021:D1021" t="array">SUM(($B1021=(C_A04b!$B$5:$B$1073))*($M1021=(C_A04b!$C$5:$C$1073))*(C_A04b!E$5:E$1073))+SUM(($C$680=(C_A04b!$B$5:$B$1073))*($M1021=(C_A04b!$C$5:$C$1073))*(C_A04b!E$5:E$1073))+SUM(($D$680=(C_A04b!$B$5:$B$1073))*($M1021=(C_A04b!$C$5:$C$1073))*(C_A04b!E$5:E$1073))</f>
        <v>0</v>
      </c>
      <c r="E1021" s="117">
        <f ref="E1021:E1021" t="array">SUM(($B1021=(C_A04b!$B$5:$B$1073))*($M1021=(C_A04b!$C$5:$C$1073))*(C_A04b!F$5:F$1073))+SUM(($C$680=(C_A04b!$B$5:$B$1073))*($M1021=(C_A04b!$C$5:$C$1073))*(C_A04b!F$5:F$1073))+SUM(($D$680=(C_A04b!$B$5:$B$1073))*($M1021=(C_A04b!$C$5:$C$1073))*(C_A04b!F$5:F$1073))</f>
        <v>0</v>
      </c>
      <c r="F1021" s="117">
        <f ref="F1021:F1021" t="array">SUM(($B1021=(C_A04b!$B$5:$B$1073))*($M1021=(C_A04b!$C$5:$C$1073))*(C_A04b!G$5:G$1073))+SUM(($C$680=(C_A04b!$B$5:$B$1073))*($M1021=(C_A04b!$C$5:$C$1073))*(C_A04b!G$5:G$1073))+SUM(($D$680=(C_A04b!$B$5:$B$1073))*($M1021=(C_A04b!$C$5:$C$1073))*(C_A04b!G$5:G$1073))</f>
        <v>0</v>
      </c>
      <c r="G1021" s="117">
        <f ref="G1021:G1021" t="array">SUM(($B1021=(C_A04b!$B$5:$B$1073))*($M1021=(C_A04b!$C$5:$C$1073))*(C_A04b!H$5:H$1073))+SUM(($C$680=(C_A04b!$B$5:$B$1073))*($M1021=(C_A04b!$C$5:$C$1073))*(C_A04b!H$5:H$1073))+SUM(($D$680=(C_A04b!$B$5:$B$1073))*($M1021=(C_A04b!$C$5:$C$1073))*(C_A04b!H$5:H$1073))</f>
        <v>0</v>
      </c>
      <c r="H1021" s="117">
        <f ref="H1021:H1021" t="array">SUM(($B1021=(C_A04b!$B$5:$B$1073))*($M1021=(C_A04b!$C$5:$C$1073))*(C_A04b!I$5:I$1073))+SUM(($C$680=(C_A04b!$B$5:$B$1073))*($M1021=(C_A04b!$C$5:$C$1073))*(C_A04b!I$5:I$1073))+SUM(($D$680=(C_A04b!$B$5:$B$1073))*($M1021=(C_A04b!$C$5:$C$1073))*(C_A04b!I$5:I$1073))</f>
        <v>0</v>
      </c>
      <c r="I1021" s="117">
        <f ref="I1021:I1021" t="array">SUM(($B1021=(C_A04b!$B$5:$B$1073))*($M1021=(C_A04b!$C$5:$C$1073))*(C_A04b!J$5:J$1073))+SUM(($C$680=(C_A04b!$B$5:$B$1073))*($M1021=(C_A04b!$C$5:$C$1073))*(C_A04b!J$5:J$1073))+SUM(($D$680=(C_A04b!$B$5:$B$1073))*($M1021=(C_A04b!$C$5:$C$1073))*(C_A04b!J$5:J$1073))</f>
        <v>0</v>
      </c>
      <c r="J1021" s="117">
        <f ref="J1021:J1021" t="array">SUM(($B1021=(C_A04b!$B$5:$B$1073))*($M1021=(C_A04b!$C$5:$C$1073))*(C_A04b!K$5:K$1073))+SUM(($C$680=(C_A04b!$B$5:$B$1073))*($M1021=(C_A04b!$C$5:$C$1073))*(C_A04b!K$5:K$1073))+SUM(($D$680=(C_A04b!$B$5:$B$1073))*($M1021=(C_A04b!$C$5:$C$1073))*(C_A04b!K$5:K$1073))</f>
        <v>0</v>
      </c>
      <c r="K1021" s="117">
        <f ref="K1021:K1021" t="array">SUM(($B1021=(C_A04b!$B$5:$B$1073))*($M1021=(C_A04b!$C$5:$C$1073))*(C_A04b!L$5:L$1073))+SUM(($C$680=(C_A04b!$B$5:$B$1073))*($M1021=(C_A04b!$C$5:$C$1073))*(C_A04b!L$5:L$1073))+SUM(($D$680=(C_A04b!$B$5:$B$1073))*($M1021=(C_A04b!$C$5:$C$1073))*(C_A04b!L$5:L$1073))</f>
        <v>0</v>
      </c>
      <c r="L1021" s="330"/>
      <c r="M1021" s="338" t="s">
        <v>485</v>
      </c>
      <c r="N1021" s="63"/>
      <c r="O1021" s="63"/>
    </row>
    <row r="1022">
      <c r="B1022" s="263"/>
      <c r="C1022" s="117"/>
      <c r="D1022" s="117"/>
      <c r="E1022" s="117"/>
      <c r="F1022" s="117"/>
      <c r="G1022" s="117"/>
      <c r="H1022" s="117"/>
      <c r="I1022" s="117"/>
      <c r="J1022" s="117"/>
      <c r="K1022" s="117"/>
      <c r="L1022" s="330"/>
      <c r="M1022" s="338" t="s">
        <v>485</v>
      </c>
      <c r="N1022" s="63"/>
      <c r="O1022" s="63"/>
    </row>
    <row r="1023">
      <c r="B1023" s="263"/>
      <c r="C1023" s="117"/>
      <c r="D1023" s="117"/>
      <c r="E1023" s="117"/>
      <c r="F1023" s="117"/>
      <c r="G1023" s="117"/>
      <c r="H1023" s="117"/>
      <c r="I1023" s="117"/>
      <c r="J1023" s="117"/>
      <c r="K1023" s="117"/>
      <c r="L1023" s="330"/>
      <c r="M1023" s="338" t="s">
        <v>485</v>
      </c>
      <c r="N1023" s="63"/>
      <c r="O1023" s="63"/>
    </row>
    <row r="1024">
      <c r="B1024" s="263"/>
      <c r="C1024" s="117"/>
      <c r="D1024" s="117"/>
      <c r="E1024" s="117"/>
      <c r="F1024" s="117"/>
      <c r="G1024" s="117"/>
      <c r="H1024" s="117"/>
      <c r="I1024" s="117"/>
      <c r="J1024" s="117"/>
      <c r="K1024" s="117"/>
      <c r="L1024" s="330"/>
      <c r="M1024" s="338" t="s">
        <v>485</v>
      </c>
      <c r="N1024" s="63"/>
      <c r="O1024" s="63"/>
    </row>
    <row r="1025">
      <c r="B1025" s="263"/>
      <c r="C1025" s="117"/>
      <c r="D1025" s="117"/>
      <c r="E1025" s="117"/>
      <c r="F1025" s="117"/>
      <c r="G1025" s="117"/>
      <c r="H1025" s="117"/>
      <c r="I1025" s="117"/>
      <c r="J1025" s="117"/>
      <c r="K1025" s="117"/>
      <c r="L1025" s="330"/>
      <c r="M1025" s="338" t="s">
        <v>485</v>
      </c>
      <c r="N1025" s="63"/>
      <c r="O1025" s="63"/>
    </row>
    <row r="1026">
      <c r="B1026" s="263"/>
      <c r="C1026" s="117"/>
      <c r="D1026" s="117"/>
      <c r="E1026" s="117"/>
      <c r="F1026" s="117"/>
      <c r="G1026" s="117"/>
      <c r="H1026" s="117"/>
      <c r="I1026" s="117"/>
      <c r="J1026" s="117"/>
      <c r="K1026" s="117"/>
      <c r="L1026" s="330"/>
      <c r="M1026" s="338" t="s">
        <v>485</v>
      </c>
      <c r="N1026" s="63"/>
      <c r="O1026" s="63"/>
    </row>
    <row r="1027">
      <c r="B1027" s="151" t="s">
        <v>55</v>
      </c>
      <c r="C1027" s="152">
        <f>SUM(C1011:C1026)</f>
        <v>1904.907</v>
      </c>
      <c r="D1027" s="152">
        <f ref="D1027:K1027" t="shared" si="137">SUM(D1011:D1026)</f>
        <v>2312.6216639318304</v>
      </c>
      <c r="E1027" s="152">
        <f t="shared" si="137"/>
        <v>3799.5277743274069</v>
      </c>
      <c r="F1027" s="152">
        <f t="shared" si="137"/>
        <v>3309.7913678010709</v>
      </c>
      <c r="G1027" s="152">
        <f t="shared" si="137"/>
        <v>3009.1189277380217</v>
      </c>
      <c r="H1027" s="152">
        <f t="shared" si="137"/>
        <v>3850.7515065087937</v>
      </c>
      <c r="I1027" s="152">
        <f t="shared" si="137"/>
        <v>2107.3882793368839</v>
      </c>
      <c r="J1027" s="152">
        <f t="shared" si="137"/>
        <v>1475.5743604410591</v>
      </c>
      <c r="K1027" s="152">
        <f t="shared" si="137"/>
        <v>1260.5858646559179</v>
      </c>
      <c r="L1027" s="228"/>
      <c r="N1027" s="63"/>
      <c r="O1027" s="63"/>
    </row>
    <row r="1028">
      <c r="B1028" s="60"/>
      <c r="C1028" s="60"/>
      <c r="D1028" s="60"/>
      <c r="E1028" s="60"/>
      <c r="F1028" s="60"/>
      <c r="G1028" s="60"/>
      <c r="H1028" s="60"/>
      <c r="I1028" s="60"/>
      <c r="J1028" s="60"/>
      <c r="N1028" s="63"/>
      <c r="O1028" s="63"/>
    </row>
    <row r="1029">
      <c r="B1029" s="60"/>
      <c r="C1029" s="60"/>
      <c r="D1029" s="60"/>
      <c r="E1029" s="60"/>
      <c r="F1029" s="60"/>
      <c r="G1029" s="60"/>
      <c r="H1029" s="60"/>
      <c r="I1029" s="60"/>
      <c r="J1029" s="60"/>
      <c r="N1029" s="63"/>
      <c r="O1029" s="63"/>
    </row>
    <row r="1030">
      <c r="A1030" s="48" t="s">
        <v>483</v>
      </c>
      <c r="B1030" s="321" t="s">
        <v>488</v>
      </c>
      <c r="C1030" s="60"/>
      <c r="D1030" s="60"/>
      <c r="E1030" s="60"/>
      <c r="F1030" s="60"/>
      <c r="G1030" s="60"/>
      <c r="H1030" s="60"/>
      <c r="I1030" s="60"/>
      <c r="J1030" s="60"/>
      <c r="N1030" s="63"/>
      <c r="O1030" s="63"/>
    </row>
    <row r="1031">
      <c r="B1031" s="262"/>
      <c r="C1031" s="307">
        <v>2010</v>
      </c>
      <c r="D1031" s="307">
        <v>2015</v>
      </c>
      <c r="E1031" s="307">
        <v>2020</v>
      </c>
      <c r="F1031" s="307">
        <v>2025</v>
      </c>
      <c r="G1031" s="307">
        <v>2030</v>
      </c>
      <c r="H1031" s="307">
        <v>2035</v>
      </c>
      <c r="I1031" s="307">
        <v>2040</v>
      </c>
      <c r="J1031" s="307">
        <v>2045</v>
      </c>
      <c r="K1031" s="307">
        <v>2050</v>
      </c>
      <c r="L1031" s="337"/>
      <c r="N1031" s="63"/>
      <c r="O1031" s="63"/>
    </row>
    <row r="1032">
      <c r="B1032" s="263" t="s">
        <v>221</v>
      </c>
      <c r="C1032" s="124">
        <f ref="C1032:C1032" t="array">SUM(($B1032=(C_A04a!$B$5:$B$1045))*($M1032=(C_A04a!$C$5:$C$1045))*(C_A04a!D$5:D$1045))+SUM(($C$662=(C_A04a!$B$5:$B$1045))*($M1032=(C_A04a!$C$5:$C$1045))*(C_A04a!D$5:D$1045))+SUM(($D$662=(C_A04a!$B$5:$B$1045))*($M1032=(C_A04a!$C$5:$C$1045))*(C_A04a!D$5:D$1045))</f>
        <v>1518.19440777231</v>
      </c>
      <c r="D1032" s="124">
        <f ref="D1032:D1032" t="array">SUM(($B1032=(C_A04a!$B$5:$B$1045))*($M1032=(C_A04a!$C$5:$C$1045))*(C_A04a!E$5:E$1045))+SUM(($C$662=(C_A04a!$B$5:$B$1045))*($M1032=(C_A04a!$C$5:$C$1045))*(C_A04a!E$5:E$1045))+SUM(($D$662=(C_A04a!$B$5:$B$1045))*($M1032=(C_A04a!$C$5:$C$1045))*(C_A04a!E$5:E$1045))</f>
        <v>1518.1944077723149</v>
      </c>
      <c r="E1032" s="124">
        <f ref="E1032:E1032" t="array">SUM(($B1032=(C_A04a!$B$5:$B$1045))*($M1032=(C_A04a!$C$5:$C$1045))*(C_A04a!F$5:F$1045))+SUM(($C$662=(C_A04a!$B$5:$B$1045))*($M1032=(C_A04a!$C$5:$C$1045))*(C_A04a!F$5:F$1045))+SUM(($D$662=(C_A04a!$B$5:$B$1045))*($M1032=(C_A04a!$C$5:$C$1045))*(C_A04a!F$5:F$1045))</f>
        <v>1518.1944077723149</v>
      </c>
      <c r="F1032" s="124">
        <f ref="F1032:F1032" t="array">SUM(($B1032=(C_A04a!$B$5:$B$1045))*($M1032=(C_A04a!$C$5:$C$1045))*(C_A04a!G$5:G$1045))+SUM(($C$662=(C_A04a!$B$5:$B$1045))*($M1032=(C_A04a!$C$5:$C$1045))*(C_A04a!G$5:G$1045))+SUM(($D$662=(C_A04a!$B$5:$B$1045))*($M1032=(C_A04a!$C$5:$C$1045))*(C_A04a!G$5:G$1045))</f>
        <v>330.252531301529</v>
      </c>
      <c r="G1032" s="124">
        <f ref="G1032:G1032" t="array">SUM(($B1032=(C_A04a!$B$5:$B$1045))*($M1032=(C_A04a!$C$5:$C$1045))*(C_A04a!H$5:H$1045))+SUM(($C$662=(C_A04a!$B$5:$B$1045))*($M1032=(C_A04a!$C$5:$C$1045))*(C_A04a!H$5:H$1045))+SUM(($D$662=(C_A04a!$B$5:$B$1045))*($M1032=(C_A04a!$C$5:$C$1045))*(C_A04a!H$5:H$1045))</f>
        <v>704.834649604815</v>
      </c>
      <c r="H1032" s="124">
        <f ref="H1032:H1032" t="array">SUM(($B1032=(C_A04a!$B$5:$B$1045))*($M1032=(C_A04a!$C$5:$C$1045))*(C_A04a!I$5:I$1045))+SUM(($C$662=(C_A04a!$B$5:$B$1045))*($M1032=(C_A04a!$C$5:$C$1045))*(C_A04a!I$5:I$1045))+SUM(($D$662=(C_A04a!$B$5:$B$1045))*($M1032=(C_A04a!$C$5:$C$1045))*(C_A04a!I$5:I$1045))</f>
        <v>1518.1944077723149</v>
      </c>
      <c r="I1032" s="124">
        <f ref="I1032:I1032" t="array">SUM(($B1032=(C_A04a!$B$5:$B$1045))*($M1032=(C_A04a!$C$5:$C$1045))*(C_A04a!J$5:J$1045))+SUM(($C$662=(C_A04a!$B$5:$B$1045))*($M1032=(C_A04a!$C$5:$C$1045))*(C_A04a!J$5:J$1045))+SUM(($D$662=(C_A04a!$B$5:$B$1045))*($M1032=(C_A04a!$C$5:$C$1045))*(C_A04a!J$5:J$1045))</f>
        <v>1608.32818745503</v>
      </c>
      <c r="J1032" s="124">
        <f ref="J1032:J1032" t="array">SUM(($B1032=(C_A04a!$B$5:$B$1045))*($M1032=(C_A04a!$C$5:$C$1045))*(C_A04a!K$5:K$1045))+SUM(($C$662=(C_A04a!$B$5:$B$1045))*($M1032=(C_A04a!$C$5:$C$1045))*(C_A04a!K$5:K$1045))+SUM(($D$662=(C_A04a!$B$5:$B$1045))*($M1032=(C_A04a!$C$5:$C$1045))*(C_A04a!K$5:K$1045))</f>
        <v>1844.86947189609</v>
      </c>
      <c r="K1032" s="124">
        <f ref="K1032:K1032" t="array">SUM(($B1032=(C_A04a!$B$5:$B$1045))*($M1032=(C_A04a!$C$5:$C$1045))*(C_A04a!L$5:L$1045))+SUM(($C$662=(C_A04a!$B$5:$B$1045))*($M1032=(C_A04a!$C$5:$C$1045))*(C_A04a!L$5:L$1045))+SUM(($D$662=(C_A04a!$B$5:$B$1045))*($M1032=(C_A04a!$C$5:$C$1045))*(C_A04a!L$5:L$1045))</f>
        <v>1844.86947189609</v>
      </c>
      <c r="L1032" s="330"/>
      <c r="M1032" s="338" t="s">
        <v>489</v>
      </c>
      <c r="N1032" s="63"/>
      <c r="O1032" s="63"/>
    </row>
    <row r="1033">
      <c r="B1033" s="263" t="s">
        <v>223</v>
      </c>
      <c r="C1033" s="124">
        <f ref="C1033:C1033" t="array">SUM(($B1033=(C_A04a!$B$5:$B$1045))*($M1033=(C_A04a!$C$5:$C$1045))*(C_A04a!D$5:D$1045))+SUM(($C$662=(C_A04a!$B$5:$B$1045))*($M1033=(C_A04a!$C$5:$C$1045))*(C_A04a!D$5:D$1045))+SUM(($D$662=(C_A04a!$B$5:$B$1045))*($M1033=(C_A04a!$C$5:$C$1045))*(C_A04a!D$5:D$1045))</f>
        <v>0</v>
      </c>
      <c r="D1033" s="124">
        <f ref="D1033:D1033" t="array">SUM(($B1033=(C_A04a!$B$5:$B$1045))*($M1033=(C_A04a!$C$5:$C$1045))*(C_A04a!E$5:E$1045))+SUM(($C$662=(C_A04a!$B$5:$B$1045))*($M1033=(C_A04a!$C$5:$C$1045))*(C_A04a!E$5:E$1045))+SUM(($D$662=(C_A04a!$B$5:$B$1045))*($M1033=(C_A04a!$C$5:$C$1045))*(C_A04a!E$5:E$1045))</f>
        <v>1010.29547594918</v>
      </c>
      <c r="E1033" s="124">
        <f ref="E1033:E1033" t="array">SUM(($B1033=(C_A04a!$B$5:$B$1045))*($M1033=(C_A04a!$C$5:$C$1045))*(C_A04a!F$5:F$1045))+SUM(($C$662=(C_A04a!$B$5:$B$1045))*($M1033=(C_A04a!$C$5:$C$1045))*(C_A04a!F$5:F$1045))+SUM(($D$662=(C_A04a!$B$5:$B$1045))*($M1033=(C_A04a!$C$5:$C$1045))*(C_A04a!F$5:F$1045))</f>
        <v>1010.29547594918</v>
      </c>
      <c r="F1033" s="124">
        <f ref="F1033:F1033" t="array">SUM(($B1033=(C_A04a!$B$5:$B$1045))*($M1033=(C_A04a!$C$5:$C$1045))*(C_A04a!G$5:G$1045))+SUM(($C$662=(C_A04a!$B$5:$B$1045))*($M1033=(C_A04a!$C$5:$C$1045))*(C_A04a!G$5:G$1045))+SUM(($D$662=(C_A04a!$B$5:$B$1045))*($M1033=(C_A04a!$C$5:$C$1045))*(C_A04a!G$5:G$1045))</f>
        <v>1010.29547594918</v>
      </c>
      <c r="G1033" s="124">
        <f ref="G1033:G1033" t="array">SUM(($B1033=(C_A04a!$B$5:$B$1045))*($M1033=(C_A04a!$C$5:$C$1045))*(C_A04a!H$5:H$1045))+SUM(($C$662=(C_A04a!$B$5:$B$1045))*($M1033=(C_A04a!$C$5:$C$1045))*(C_A04a!H$5:H$1045))+SUM(($D$662=(C_A04a!$B$5:$B$1045))*($M1033=(C_A04a!$C$5:$C$1045))*(C_A04a!H$5:H$1045))</f>
        <v>1010.29547594918</v>
      </c>
      <c r="H1033" s="124">
        <f ref="H1033:H1033" t="array">SUM(($B1033=(C_A04a!$B$5:$B$1045))*($M1033=(C_A04a!$C$5:$C$1045))*(C_A04a!I$5:I$1045))+SUM(($C$662=(C_A04a!$B$5:$B$1045))*($M1033=(C_A04a!$C$5:$C$1045))*(C_A04a!I$5:I$1045))+SUM(($D$662=(C_A04a!$B$5:$B$1045))*($M1033=(C_A04a!$C$5:$C$1045))*(C_A04a!I$5:I$1045))</f>
        <v>1010.29547594918</v>
      </c>
      <c r="I1033" s="124">
        <f ref="I1033:I1033" t="array">SUM(($B1033=(C_A04a!$B$5:$B$1045))*($M1033=(C_A04a!$C$5:$C$1045))*(C_A04a!J$5:J$1045))+SUM(($C$662=(C_A04a!$B$5:$B$1045))*($M1033=(C_A04a!$C$5:$C$1045))*(C_A04a!J$5:J$1045))+SUM(($D$662=(C_A04a!$B$5:$B$1045))*($M1033=(C_A04a!$C$5:$C$1045))*(C_A04a!J$5:J$1045))</f>
        <v>1010.29547594918</v>
      </c>
      <c r="J1033" s="124">
        <f ref="J1033:J1033" t="array">SUM(($B1033=(C_A04a!$B$5:$B$1045))*($M1033=(C_A04a!$C$5:$C$1045))*(C_A04a!K$5:K$1045))+SUM(($C$662=(C_A04a!$B$5:$B$1045))*($M1033=(C_A04a!$C$5:$C$1045))*(C_A04a!K$5:K$1045))+SUM(($D$662=(C_A04a!$B$5:$B$1045))*($M1033=(C_A04a!$C$5:$C$1045))*(C_A04a!K$5:K$1045))</f>
        <v>1010.29547594918</v>
      </c>
      <c r="K1033" s="124">
        <f ref="K1033:K1033" t="array">SUM(($B1033=(C_A04a!$B$5:$B$1045))*($M1033=(C_A04a!$C$5:$C$1045))*(C_A04a!L$5:L$1045))+SUM(($C$662=(C_A04a!$B$5:$B$1045))*($M1033=(C_A04a!$C$5:$C$1045))*(C_A04a!L$5:L$1045))+SUM(($D$662=(C_A04a!$B$5:$B$1045))*($M1033=(C_A04a!$C$5:$C$1045))*(C_A04a!L$5:L$1045))</f>
        <v>1002.30719937865</v>
      </c>
      <c r="L1033" s="330"/>
      <c r="M1033" s="338" t="s">
        <v>489</v>
      </c>
      <c r="N1033" s="63"/>
      <c r="O1033" s="63"/>
    </row>
    <row r="1034">
      <c r="B1034" s="263" t="s">
        <v>224</v>
      </c>
      <c r="C1034" s="124">
        <f ref="C1034:C1034" t="array">SUM(($B1034=(C_A04a!$B$5:$B$1045))*($M1034=(C_A04a!$C$5:$C$1045))*(C_A04a!D$5:D$1045))+SUM(($C$662=(C_A04a!$B$5:$B$1045))*($M1034=(C_A04a!$C$5:$C$1045))*(C_A04a!D$5:D$1045))+SUM(($D$662=(C_A04a!$B$5:$B$1045))*($M1034=(C_A04a!$C$5:$C$1045))*(C_A04a!D$5:D$1045))</f>
        <v>262.09959873671</v>
      </c>
      <c r="D1034" s="124">
        <f ref="D1034:D1034" t="array">SUM(($B1034=(C_A04a!$B$5:$B$1045))*($M1034=(C_A04a!$C$5:$C$1045))*(C_A04a!E$5:E$1045))+SUM(($C$662=(C_A04a!$B$5:$B$1045))*($M1034=(C_A04a!$C$5:$C$1045))*(C_A04a!E$5:E$1045))+SUM(($D$662=(C_A04a!$B$5:$B$1045))*($M1034=(C_A04a!$C$5:$C$1045))*(C_A04a!E$5:E$1045))</f>
        <v>781.110696665821</v>
      </c>
      <c r="E1034" s="124">
        <f ref="E1034:E1034" t="array">SUM(($B1034=(C_A04a!$B$5:$B$1045))*($M1034=(C_A04a!$C$5:$C$1045))*(C_A04a!F$5:F$1045))+SUM(($C$662=(C_A04a!$B$5:$B$1045))*($M1034=(C_A04a!$C$5:$C$1045))*(C_A04a!F$5:F$1045))+SUM(($D$662=(C_A04a!$B$5:$B$1045))*($M1034=(C_A04a!$C$5:$C$1045))*(C_A04a!F$5:F$1045))</f>
        <v>781.110696665821</v>
      </c>
      <c r="F1034" s="124">
        <f ref="F1034:F1034" t="array">SUM(($B1034=(C_A04a!$B$5:$B$1045))*($M1034=(C_A04a!$C$5:$C$1045))*(C_A04a!G$5:G$1045))+SUM(($C$662=(C_A04a!$B$5:$B$1045))*($M1034=(C_A04a!$C$5:$C$1045))*(C_A04a!G$5:G$1045))+SUM(($D$662=(C_A04a!$B$5:$B$1045))*($M1034=(C_A04a!$C$5:$C$1045))*(C_A04a!G$5:G$1045))</f>
        <v>781.110696665821</v>
      </c>
      <c r="G1034" s="124">
        <f ref="G1034:G1034" t="array">SUM(($B1034=(C_A04a!$B$5:$B$1045))*($M1034=(C_A04a!$C$5:$C$1045))*(C_A04a!H$5:H$1045))+SUM(($C$662=(C_A04a!$B$5:$B$1045))*($M1034=(C_A04a!$C$5:$C$1045))*(C_A04a!H$5:H$1045))+SUM(($D$662=(C_A04a!$B$5:$B$1045))*($M1034=(C_A04a!$C$5:$C$1045))*(C_A04a!H$5:H$1045))</f>
        <v>781.110696665821</v>
      </c>
      <c r="H1034" s="124">
        <f ref="H1034:H1034" t="array">SUM(($B1034=(C_A04a!$B$5:$B$1045))*($M1034=(C_A04a!$C$5:$C$1045))*(C_A04a!I$5:I$1045))+SUM(($C$662=(C_A04a!$B$5:$B$1045))*($M1034=(C_A04a!$C$5:$C$1045))*(C_A04a!I$5:I$1045))+SUM(($D$662=(C_A04a!$B$5:$B$1045))*($M1034=(C_A04a!$C$5:$C$1045))*(C_A04a!I$5:I$1045))</f>
        <v>1257.46407145371</v>
      </c>
      <c r="I1034" s="124">
        <f ref="I1034:I1034" t="array">SUM(($B1034=(C_A04a!$B$5:$B$1045))*($M1034=(C_A04a!$C$5:$C$1045))*(C_A04a!J$5:J$1045))+SUM(($C$662=(C_A04a!$B$5:$B$1045))*($M1034=(C_A04a!$C$5:$C$1045))*(C_A04a!J$5:J$1045))+SUM(($D$662=(C_A04a!$B$5:$B$1045))*($M1034=(C_A04a!$C$5:$C$1045))*(C_A04a!J$5:J$1045))</f>
        <v>1380.15853720633</v>
      </c>
      <c r="J1034" s="124">
        <f ref="J1034:J1034" t="array">SUM(($B1034=(C_A04a!$B$5:$B$1045))*($M1034=(C_A04a!$C$5:$C$1045))*(C_A04a!K$5:K$1045))+SUM(($C$662=(C_A04a!$B$5:$B$1045))*($M1034=(C_A04a!$C$5:$C$1045))*(C_A04a!K$5:K$1045))+SUM(($D$662=(C_A04a!$B$5:$B$1045))*($M1034=(C_A04a!$C$5:$C$1045))*(C_A04a!K$5:K$1045))</f>
        <v>1380.15853720633</v>
      </c>
      <c r="K1034" s="124">
        <f ref="K1034:K1034" t="array">SUM(($B1034=(C_A04a!$B$5:$B$1045))*($M1034=(C_A04a!$C$5:$C$1045))*(C_A04a!L$5:L$1045))+SUM(($C$662=(C_A04a!$B$5:$B$1045))*($M1034=(C_A04a!$C$5:$C$1045))*(C_A04a!L$5:L$1045))+SUM(($D$662=(C_A04a!$B$5:$B$1045))*($M1034=(C_A04a!$C$5:$C$1045))*(C_A04a!L$5:L$1045))</f>
        <v>1094.31758261822</v>
      </c>
      <c r="L1034" s="330"/>
      <c r="M1034" s="338" t="s">
        <v>489</v>
      </c>
      <c r="N1034" s="63"/>
      <c r="O1034" s="63"/>
    </row>
    <row r="1035">
      <c r="B1035" s="263" t="s">
        <v>225</v>
      </c>
      <c r="C1035" s="124">
        <f ref="C1035:C1035" t="array">SUM(($B1035=(C_A04a!$B$5:$B$1045))*($M1035=(C_A04a!$C$5:$C$1045))*(C_A04a!D$5:D$1045))+SUM(($C$662=(C_A04a!$B$5:$B$1045))*($M1035=(C_A04a!$C$5:$C$1045))*(C_A04a!D$5:D$1045))+SUM(($D$662=(C_A04a!$B$5:$B$1045))*($M1035=(C_A04a!$C$5:$C$1045))*(C_A04a!D$5:D$1045))</f>
        <v>640.860950166644</v>
      </c>
      <c r="D1035" s="124">
        <f ref="D1035:D1035" t="array">SUM(($B1035=(C_A04a!$B$5:$B$1045))*($M1035=(C_A04a!$C$5:$C$1045))*(C_A04a!E$5:E$1045))+SUM(($C$662=(C_A04a!$B$5:$B$1045))*($M1035=(C_A04a!$C$5:$C$1045))*(C_A04a!E$5:E$1045))+SUM(($D$662=(C_A04a!$B$5:$B$1045))*($M1035=(C_A04a!$C$5:$C$1045))*(C_A04a!E$5:E$1045))</f>
        <v>640.860950166644</v>
      </c>
      <c r="E1035" s="124">
        <f ref="E1035:E1035" t="array">SUM(($B1035=(C_A04a!$B$5:$B$1045))*($M1035=(C_A04a!$C$5:$C$1045))*(C_A04a!F$5:F$1045))+SUM(($C$662=(C_A04a!$B$5:$B$1045))*($M1035=(C_A04a!$C$5:$C$1045))*(C_A04a!F$5:F$1045))+SUM(($D$662=(C_A04a!$B$5:$B$1045))*($M1035=(C_A04a!$C$5:$C$1045))*(C_A04a!F$5:F$1045))</f>
        <v>493.393606674169</v>
      </c>
      <c r="F1035" s="124">
        <f ref="F1035:F1035" t="array">SUM(($B1035=(C_A04a!$B$5:$B$1045))*($M1035=(C_A04a!$C$5:$C$1045))*(C_A04a!G$5:G$1045))+SUM(($C$662=(C_A04a!$B$5:$B$1045))*($M1035=(C_A04a!$C$5:$C$1045))*(C_A04a!G$5:G$1045))+SUM(($D$662=(C_A04a!$B$5:$B$1045))*($M1035=(C_A04a!$C$5:$C$1045))*(C_A04a!G$5:G$1045))</f>
        <v>0</v>
      </c>
      <c r="G1035" s="124">
        <f ref="G1035:G1035" t="array">SUM(($B1035=(C_A04a!$B$5:$B$1045))*($M1035=(C_A04a!$C$5:$C$1045))*(C_A04a!H$5:H$1045))+SUM(($C$662=(C_A04a!$B$5:$B$1045))*($M1035=(C_A04a!$C$5:$C$1045))*(C_A04a!H$5:H$1045))+SUM(($D$662=(C_A04a!$B$5:$B$1045))*($M1035=(C_A04a!$C$5:$C$1045))*(C_A04a!H$5:H$1045))</f>
        <v>107.741697084131</v>
      </c>
      <c r="H1035" s="124">
        <f ref="H1035:H1035" t="array">SUM(($B1035=(C_A04a!$B$5:$B$1045))*($M1035=(C_A04a!$C$5:$C$1045))*(C_A04a!I$5:I$1045))+SUM(($C$662=(C_A04a!$B$5:$B$1045))*($M1035=(C_A04a!$C$5:$C$1045))*(C_A04a!I$5:I$1045))+SUM(($D$662=(C_A04a!$B$5:$B$1045))*($M1035=(C_A04a!$C$5:$C$1045))*(C_A04a!I$5:I$1045))</f>
        <v>571.696922630452</v>
      </c>
      <c r="I1035" s="124">
        <f ref="I1035:I1035" t="array">SUM(($B1035=(C_A04a!$B$5:$B$1045))*($M1035=(C_A04a!$C$5:$C$1045))*(C_A04a!J$5:J$1045))+SUM(($C$662=(C_A04a!$B$5:$B$1045))*($M1035=(C_A04a!$C$5:$C$1045))*(C_A04a!J$5:J$1045))+SUM(($D$662=(C_A04a!$B$5:$B$1045))*($M1035=(C_A04a!$C$5:$C$1045))*(C_A04a!J$5:J$1045))</f>
        <v>640.860950166644</v>
      </c>
      <c r="J1035" s="124">
        <f ref="J1035:J1035" t="array">SUM(($B1035=(C_A04a!$B$5:$B$1045))*($M1035=(C_A04a!$C$5:$C$1045))*(C_A04a!K$5:K$1045))+SUM(($C$662=(C_A04a!$B$5:$B$1045))*($M1035=(C_A04a!$C$5:$C$1045))*(C_A04a!K$5:K$1045))+SUM(($D$662=(C_A04a!$B$5:$B$1045))*($M1035=(C_A04a!$C$5:$C$1045))*(C_A04a!K$5:K$1045))</f>
        <v>640.860950166644</v>
      </c>
      <c r="K1035" s="124">
        <f ref="K1035:K1035" t="array">SUM(($B1035=(C_A04a!$B$5:$B$1045))*($M1035=(C_A04a!$C$5:$C$1045))*(C_A04a!L$5:L$1045))+SUM(($C$662=(C_A04a!$B$5:$B$1045))*($M1035=(C_A04a!$C$5:$C$1045))*(C_A04a!L$5:L$1045))+SUM(($D$662=(C_A04a!$B$5:$B$1045))*($M1035=(C_A04a!$C$5:$C$1045))*(C_A04a!L$5:L$1045))</f>
        <v>576.650607648235</v>
      </c>
      <c r="L1035" s="330"/>
      <c r="M1035" s="338" t="s">
        <v>489</v>
      </c>
      <c r="N1035" s="63"/>
      <c r="O1035" s="63"/>
    </row>
    <row r="1036">
      <c r="B1036" s="263" t="s">
        <v>226</v>
      </c>
      <c r="C1036" s="124">
        <f ref="C1036:C1036" t="array">SUM(($B1036=(C_A04a!$B$5:$B$1045))*($M1036=(C_A04a!$C$5:$C$1045))*(C_A04a!D$5:D$1045))+SUM(($C$662=(C_A04a!$B$5:$B$1045))*($M1036=(C_A04a!$C$5:$C$1045))*(C_A04a!D$5:D$1045))+SUM(($D$662=(C_A04a!$B$5:$B$1045))*($M1036=(C_A04a!$C$5:$C$1045))*(C_A04a!D$5:D$1045))</f>
        <v>571.342</v>
      </c>
      <c r="D1036" s="124">
        <f ref="D1036:D1036" t="array">SUM(($B1036=(C_A04a!$B$5:$B$1045))*($M1036=(C_A04a!$C$5:$C$1045))*(C_A04a!E$5:E$1045))+SUM(($C$662=(C_A04a!$B$5:$B$1045))*($M1036=(C_A04a!$C$5:$C$1045))*(C_A04a!E$5:E$1045))+SUM(($D$662=(C_A04a!$B$5:$B$1045))*($M1036=(C_A04a!$C$5:$C$1045))*(C_A04a!E$5:E$1045))</f>
        <v>397.053474891609</v>
      </c>
      <c r="E1036" s="124">
        <f ref="E1036:E1036" t="array">SUM(($B1036=(C_A04a!$B$5:$B$1045))*($M1036=(C_A04a!$C$5:$C$1045))*(C_A04a!F$5:F$1045))+SUM(($C$662=(C_A04a!$B$5:$B$1045))*($M1036=(C_A04a!$C$5:$C$1045))*(C_A04a!F$5:F$1045))+SUM(($D$662=(C_A04a!$B$5:$B$1045))*($M1036=(C_A04a!$C$5:$C$1045))*(C_A04a!F$5:F$1045))</f>
        <v>397.053474891609</v>
      </c>
      <c r="F1036" s="124">
        <f ref="F1036:F1036" t="array">SUM(($B1036=(C_A04a!$B$5:$B$1045))*($M1036=(C_A04a!$C$5:$C$1045))*(C_A04a!G$5:G$1045))+SUM(($C$662=(C_A04a!$B$5:$B$1045))*($M1036=(C_A04a!$C$5:$C$1045))*(C_A04a!G$5:G$1045))+SUM(($D$662=(C_A04a!$B$5:$B$1045))*($M1036=(C_A04a!$C$5:$C$1045))*(C_A04a!G$5:G$1045))</f>
        <v>397.053474891609</v>
      </c>
      <c r="G1036" s="124">
        <f ref="G1036:G1036" t="array">SUM(($B1036=(C_A04a!$B$5:$B$1045))*($M1036=(C_A04a!$C$5:$C$1045))*(C_A04a!H$5:H$1045))+SUM(($C$662=(C_A04a!$B$5:$B$1045))*($M1036=(C_A04a!$C$5:$C$1045))*(C_A04a!H$5:H$1045))+SUM(($D$662=(C_A04a!$B$5:$B$1045))*($M1036=(C_A04a!$C$5:$C$1045))*(C_A04a!H$5:H$1045))</f>
        <v>506.507689428096</v>
      </c>
      <c r="H1036" s="124">
        <f ref="H1036:H1036" t="array">SUM(($B1036=(C_A04a!$B$5:$B$1045))*($M1036=(C_A04a!$C$5:$C$1045))*(C_A04a!I$5:I$1045))+SUM(($C$662=(C_A04a!$B$5:$B$1045))*($M1036=(C_A04a!$C$5:$C$1045))*(C_A04a!I$5:I$1045))+SUM(($D$662=(C_A04a!$B$5:$B$1045))*($M1036=(C_A04a!$C$5:$C$1045))*(C_A04a!I$5:I$1045))</f>
        <v>506.507689428096</v>
      </c>
      <c r="I1036" s="124">
        <f ref="I1036:I1036" t="array">SUM(($B1036=(C_A04a!$B$5:$B$1045))*($M1036=(C_A04a!$C$5:$C$1045))*(C_A04a!J$5:J$1045))+SUM(($C$662=(C_A04a!$B$5:$B$1045))*($M1036=(C_A04a!$C$5:$C$1045))*(C_A04a!J$5:J$1045))+SUM(($D$662=(C_A04a!$B$5:$B$1045))*($M1036=(C_A04a!$C$5:$C$1045))*(C_A04a!J$5:J$1045))</f>
        <v>635.87110749429</v>
      </c>
      <c r="J1036" s="124">
        <f ref="J1036:J1036" t="array">SUM(($B1036=(C_A04a!$B$5:$B$1045))*($M1036=(C_A04a!$C$5:$C$1045))*(C_A04a!K$5:K$1045))+SUM(($C$662=(C_A04a!$B$5:$B$1045))*($M1036=(C_A04a!$C$5:$C$1045))*(C_A04a!K$5:K$1045))+SUM(($D$662=(C_A04a!$B$5:$B$1045))*($M1036=(C_A04a!$C$5:$C$1045))*(C_A04a!K$5:K$1045))</f>
        <v>635.87110749429</v>
      </c>
      <c r="K1036" s="124">
        <f ref="K1036:K1036" t="array">SUM(($B1036=(C_A04a!$B$5:$B$1045))*($M1036=(C_A04a!$C$5:$C$1045))*(C_A04a!L$5:L$1045))+SUM(($C$662=(C_A04a!$B$5:$B$1045))*($M1036=(C_A04a!$C$5:$C$1045))*(C_A04a!L$5:L$1045))+SUM(($D$662=(C_A04a!$B$5:$B$1045))*($M1036=(C_A04a!$C$5:$C$1045))*(C_A04a!L$5:L$1045))</f>
        <v>635.87110749429</v>
      </c>
      <c r="L1036" s="330"/>
      <c r="M1036" s="338" t="s">
        <v>489</v>
      </c>
      <c r="N1036" s="63"/>
      <c r="O1036" s="63"/>
    </row>
    <row r="1037">
      <c r="B1037" s="263" t="s">
        <v>227</v>
      </c>
      <c r="C1037" s="124">
        <f ref="C1037:C1037" t="array">SUM(($B1037=(C_A04a!$B$5:$B$1045))*($M1037=(C_A04a!$C$5:$C$1045))*(C_A04a!D$5:D$1045))+SUM(($C$662=(C_A04a!$B$5:$B$1045))*($M1037=(C_A04a!$C$5:$C$1045))*(C_A04a!D$5:D$1045))+SUM(($D$662=(C_A04a!$B$5:$B$1045))*($M1037=(C_A04a!$C$5:$C$1045))*(C_A04a!D$5:D$1045))</f>
        <v>340.727</v>
      </c>
      <c r="D1037" s="124">
        <f ref="D1037:D1037" t="array">SUM(($B1037=(C_A04a!$B$5:$B$1045))*($M1037=(C_A04a!$C$5:$C$1045))*(C_A04a!E$5:E$1045))+SUM(($C$662=(C_A04a!$B$5:$B$1045))*($M1037=(C_A04a!$C$5:$C$1045))*(C_A04a!E$5:E$1045))+SUM(($D$662=(C_A04a!$B$5:$B$1045))*($M1037=(C_A04a!$C$5:$C$1045))*(C_A04a!E$5:E$1045))</f>
        <v>170.3635</v>
      </c>
      <c r="E1037" s="124">
        <f ref="E1037:E1037" t="array">SUM(($B1037=(C_A04a!$B$5:$B$1045))*($M1037=(C_A04a!$C$5:$C$1045))*(C_A04a!F$5:F$1045))+SUM(($C$662=(C_A04a!$B$5:$B$1045))*($M1037=(C_A04a!$C$5:$C$1045))*(C_A04a!F$5:F$1045))+SUM(($D$662=(C_A04a!$B$5:$B$1045))*($M1037=(C_A04a!$C$5:$C$1045))*(C_A04a!F$5:F$1045))</f>
        <v>170.3635</v>
      </c>
      <c r="F1037" s="124">
        <f ref="F1037:F1037" t="array">SUM(($B1037=(C_A04a!$B$5:$B$1045))*($M1037=(C_A04a!$C$5:$C$1045))*(C_A04a!G$5:G$1045))+SUM(($C$662=(C_A04a!$B$5:$B$1045))*($M1037=(C_A04a!$C$5:$C$1045))*(C_A04a!G$5:G$1045))+SUM(($D$662=(C_A04a!$B$5:$B$1045))*($M1037=(C_A04a!$C$5:$C$1045))*(C_A04a!G$5:G$1045))</f>
        <v>167.226529488573</v>
      </c>
      <c r="G1037" s="124">
        <f ref="G1037:G1037" t="array">SUM(($B1037=(C_A04a!$B$5:$B$1045))*($M1037=(C_A04a!$C$5:$C$1045))*(C_A04a!H$5:H$1045))+SUM(($C$662=(C_A04a!$B$5:$B$1045))*($M1037=(C_A04a!$C$5:$C$1045))*(C_A04a!H$5:H$1045))+SUM(($D$662=(C_A04a!$B$5:$B$1045))*($M1037=(C_A04a!$C$5:$C$1045))*(C_A04a!H$5:H$1045))</f>
        <v>170.3635</v>
      </c>
      <c r="H1037" s="124">
        <f ref="H1037:H1037" t="array">SUM(($B1037=(C_A04a!$B$5:$B$1045))*($M1037=(C_A04a!$C$5:$C$1045))*(C_A04a!I$5:I$1045))+SUM(($C$662=(C_A04a!$B$5:$B$1045))*($M1037=(C_A04a!$C$5:$C$1045))*(C_A04a!I$5:I$1045))+SUM(($D$662=(C_A04a!$B$5:$B$1045))*($M1037=(C_A04a!$C$5:$C$1045))*(C_A04a!I$5:I$1045))</f>
        <v>170.3635</v>
      </c>
      <c r="I1037" s="124">
        <f ref="I1037:I1037" t="array">SUM(($B1037=(C_A04a!$B$5:$B$1045))*($M1037=(C_A04a!$C$5:$C$1045))*(C_A04a!J$5:J$1045))+SUM(($C$662=(C_A04a!$B$5:$B$1045))*($M1037=(C_A04a!$C$5:$C$1045))*(C_A04a!J$5:J$1045))+SUM(($D$662=(C_A04a!$B$5:$B$1045))*($M1037=(C_A04a!$C$5:$C$1045))*(C_A04a!J$5:J$1045))</f>
        <v>302.398179598532</v>
      </c>
      <c r="J1037" s="124">
        <f ref="J1037:J1037" t="array">SUM(($B1037=(C_A04a!$B$5:$B$1045))*($M1037=(C_A04a!$C$5:$C$1045))*(C_A04a!K$5:K$1045))+SUM(($C$662=(C_A04a!$B$5:$B$1045))*($M1037=(C_A04a!$C$5:$C$1045))*(C_A04a!K$5:K$1045))+SUM(($D$662=(C_A04a!$B$5:$B$1045))*($M1037=(C_A04a!$C$5:$C$1045))*(C_A04a!K$5:K$1045))</f>
        <v>368.27498053798</v>
      </c>
      <c r="K1037" s="124">
        <f ref="K1037:K1037" t="array">SUM(($B1037=(C_A04a!$B$5:$B$1045))*($M1037=(C_A04a!$C$5:$C$1045))*(C_A04a!L$5:L$1045))+SUM(($C$662=(C_A04a!$B$5:$B$1045))*($M1037=(C_A04a!$C$5:$C$1045))*(C_A04a!L$5:L$1045))+SUM(($D$662=(C_A04a!$B$5:$B$1045))*($M1037=(C_A04a!$C$5:$C$1045))*(C_A04a!L$5:L$1045))</f>
        <v>368.27498053798</v>
      </c>
      <c r="L1037" s="330"/>
      <c r="M1037" s="338" t="s">
        <v>489</v>
      </c>
      <c r="N1037" s="63"/>
      <c r="O1037" s="63"/>
    </row>
    <row r="1038">
      <c r="B1038" s="263" t="s">
        <v>228</v>
      </c>
      <c r="C1038" s="124">
        <f ref="C1038:C1038" t="array">SUM(($B1038=(C_A04a!$B$5:$B$1045))*($M1038=(C_A04a!$C$5:$C$1045))*(C_A04a!D$5:D$1045))+SUM(($C$662=(C_A04a!$B$5:$B$1045))*($M1038=(C_A04a!$C$5:$C$1045))*(C_A04a!D$5:D$1045))+SUM(($D$662=(C_A04a!$B$5:$B$1045))*($M1038=(C_A04a!$C$5:$C$1045))*(C_A04a!D$5:D$1045))</f>
        <v>1239.933</v>
      </c>
      <c r="D1038" s="124">
        <f ref="D1038:D1038" t="array">SUM(($B1038=(C_A04a!$B$5:$B$1045))*($M1038=(C_A04a!$C$5:$C$1045))*(C_A04a!E$5:E$1045))+SUM(($C$662=(C_A04a!$B$5:$B$1045))*($M1038=(C_A04a!$C$5:$C$1045))*(C_A04a!E$5:E$1045))+SUM(($D$662=(C_A04a!$B$5:$B$1045))*($M1038=(C_A04a!$C$5:$C$1045))*(C_A04a!E$5:E$1045))</f>
        <v>619.9665</v>
      </c>
      <c r="E1038" s="124">
        <f ref="E1038:E1038" t="array">SUM(($B1038=(C_A04a!$B$5:$B$1045))*($M1038=(C_A04a!$C$5:$C$1045))*(C_A04a!F$5:F$1045))+SUM(($C$662=(C_A04a!$B$5:$B$1045))*($M1038=(C_A04a!$C$5:$C$1045))*(C_A04a!F$5:F$1045))+SUM(($D$662=(C_A04a!$B$5:$B$1045))*($M1038=(C_A04a!$C$5:$C$1045))*(C_A04a!F$5:F$1045))</f>
        <v>619.9665</v>
      </c>
      <c r="F1038" s="124">
        <f ref="F1038:F1038" t="array">SUM(($B1038=(C_A04a!$B$5:$B$1045))*($M1038=(C_A04a!$C$5:$C$1045))*(C_A04a!G$5:G$1045))+SUM(($C$662=(C_A04a!$B$5:$B$1045))*($M1038=(C_A04a!$C$5:$C$1045))*(C_A04a!G$5:G$1045))+SUM(($D$662=(C_A04a!$B$5:$B$1045))*($M1038=(C_A04a!$C$5:$C$1045))*(C_A04a!G$5:G$1045))</f>
        <v>516.655416666667</v>
      </c>
      <c r="G1038" s="124">
        <f ref="G1038:G1038" t="array">SUM(($B1038=(C_A04a!$B$5:$B$1045))*($M1038=(C_A04a!$C$5:$C$1045))*(C_A04a!H$5:H$1045))+SUM(($C$662=(C_A04a!$B$5:$B$1045))*($M1038=(C_A04a!$C$5:$C$1045))*(C_A04a!H$5:H$1045))+SUM(($D$662=(C_A04a!$B$5:$B$1045))*($M1038=(C_A04a!$C$5:$C$1045))*(C_A04a!H$5:H$1045))</f>
        <v>413.344333333333</v>
      </c>
      <c r="H1038" s="124">
        <f ref="H1038:H1038" t="array">SUM(($B1038=(C_A04a!$B$5:$B$1045))*($M1038=(C_A04a!$C$5:$C$1045))*(C_A04a!I$5:I$1045))+SUM(($C$662=(C_A04a!$B$5:$B$1045))*($M1038=(C_A04a!$C$5:$C$1045))*(C_A04a!I$5:I$1045))+SUM(($D$662=(C_A04a!$B$5:$B$1045))*($M1038=(C_A04a!$C$5:$C$1045))*(C_A04a!I$5:I$1045))</f>
        <v>310.03325</v>
      </c>
      <c r="I1038" s="124">
        <f ref="I1038:I1038" t="array">SUM(($B1038=(C_A04a!$B$5:$B$1045))*($M1038=(C_A04a!$C$5:$C$1045))*(C_A04a!J$5:J$1045))+SUM(($C$662=(C_A04a!$B$5:$B$1045))*($M1038=(C_A04a!$C$5:$C$1045))*(C_A04a!J$5:J$1045))+SUM(($D$662=(C_A04a!$B$5:$B$1045))*($M1038=(C_A04a!$C$5:$C$1045))*(C_A04a!J$5:J$1045))</f>
        <v>286.188302031805</v>
      </c>
      <c r="J1038" s="124">
        <f ref="J1038:J1038" t="array">SUM(($B1038=(C_A04a!$B$5:$B$1045))*($M1038=(C_A04a!$C$5:$C$1045))*(C_A04a!K$5:K$1045))+SUM(($C$662=(C_A04a!$B$5:$B$1045))*($M1038=(C_A04a!$C$5:$C$1045))*(C_A04a!K$5:K$1045))+SUM(($D$662=(C_A04a!$B$5:$B$1045))*($M1038=(C_A04a!$C$5:$C$1045))*(C_A04a!K$5:K$1045))</f>
        <v>286.188302031805</v>
      </c>
      <c r="K1038" s="124">
        <f ref="K1038:K1038" t="array">SUM(($B1038=(C_A04a!$B$5:$B$1045))*($M1038=(C_A04a!$C$5:$C$1045))*(C_A04a!L$5:L$1045))+SUM(($C$662=(C_A04a!$B$5:$B$1045))*($M1038=(C_A04a!$C$5:$C$1045))*(C_A04a!L$5:L$1045))+SUM(($D$662=(C_A04a!$B$5:$B$1045))*($M1038=(C_A04a!$C$5:$C$1045))*(C_A04a!L$5:L$1045))</f>
        <v>264.884457384202</v>
      </c>
      <c r="L1038" s="330"/>
      <c r="M1038" s="338" t="s">
        <v>489</v>
      </c>
      <c r="N1038" s="63"/>
      <c r="O1038" s="63"/>
    </row>
    <row r="1039">
      <c r="B1039" s="263" t="s">
        <v>229</v>
      </c>
      <c r="C1039" s="124">
        <f ref="C1039:C1039" t="array">SUM(($B1039=(C_A04a!$B$5:$B$1045))*($M1039=(C_A04a!$C$5:$C$1045))*(C_A04a!D$5:D$1045))+SUM(($C$662=(C_A04a!$B$5:$B$1045))*($M1039=(C_A04a!$C$5:$C$1045))*(C_A04a!D$5:D$1045))+SUM(($D$662=(C_A04a!$B$5:$B$1045))*($M1039=(C_A04a!$C$5:$C$1045))*(C_A04a!D$5:D$1045))</f>
        <v>158.212019552893</v>
      </c>
      <c r="D1039" s="124">
        <f ref="D1039:D1039" t="array">SUM(($B1039=(C_A04a!$B$5:$B$1045))*($M1039=(C_A04a!$C$5:$C$1045))*(C_A04a!E$5:E$1045))+SUM(($C$662=(C_A04a!$B$5:$B$1045))*($M1039=(C_A04a!$C$5:$C$1045))*(C_A04a!E$5:E$1045))+SUM(($D$662=(C_A04a!$B$5:$B$1045))*($M1039=(C_A04a!$C$5:$C$1045))*(C_A04a!E$5:E$1045))</f>
        <v>634.227936803323</v>
      </c>
      <c r="E1039" s="124">
        <f ref="E1039:E1039" t="array">SUM(($B1039=(C_A04a!$B$5:$B$1045))*($M1039=(C_A04a!$C$5:$C$1045))*(C_A04a!F$5:F$1045))+SUM(($C$662=(C_A04a!$B$5:$B$1045))*($M1039=(C_A04a!$C$5:$C$1045))*(C_A04a!F$5:F$1045))+SUM(($D$662=(C_A04a!$B$5:$B$1045))*($M1039=(C_A04a!$C$5:$C$1045))*(C_A04a!F$5:F$1045))</f>
        <v>245.961502609602</v>
      </c>
      <c r="F1039" s="124">
        <f ref="F1039:F1039" t="array">SUM(($B1039=(C_A04a!$B$5:$B$1045))*($M1039=(C_A04a!$C$5:$C$1045))*(C_A04a!G$5:G$1045))+SUM(($C$662=(C_A04a!$B$5:$B$1045))*($M1039=(C_A04a!$C$5:$C$1045))*(C_A04a!G$5:G$1045))+SUM(($D$662=(C_A04a!$B$5:$B$1045))*($M1039=(C_A04a!$C$5:$C$1045))*(C_A04a!G$5:G$1045))</f>
        <v>510.56793894619</v>
      </c>
      <c r="G1039" s="124">
        <f ref="G1039:G1039" t="array">SUM(($B1039=(C_A04a!$B$5:$B$1045))*($M1039=(C_A04a!$C$5:$C$1045))*(C_A04a!H$5:H$1045))+SUM(($C$662=(C_A04a!$B$5:$B$1045))*($M1039=(C_A04a!$C$5:$C$1045))*(C_A04a!H$5:H$1045))+SUM(($D$662=(C_A04a!$B$5:$B$1045))*($M1039=(C_A04a!$C$5:$C$1045))*(C_A04a!H$5:H$1045))</f>
        <v>495.486763750188</v>
      </c>
      <c r="H1039" s="124">
        <f ref="H1039:H1039" t="array">SUM(($B1039=(C_A04a!$B$5:$B$1045))*($M1039=(C_A04a!$C$5:$C$1045))*(C_A04a!I$5:I$1045))+SUM(($C$662=(C_A04a!$B$5:$B$1045))*($M1039=(C_A04a!$C$5:$C$1045))*(C_A04a!I$5:I$1045))+SUM(($D$662=(C_A04a!$B$5:$B$1045))*($M1039=(C_A04a!$C$5:$C$1045))*(C_A04a!I$5:I$1045))</f>
        <v>701.441073469127</v>
      </c>
      <c r="I1039" s="124">
        <f ref="I1039:I1039" t="array">SUM(($B1039=(C_A04a!$B$5:$B$1045))*($M1039=(C_A04a!$C$5:$C$1045))*(C_A04a!J$5:J$1045))+SUM(($C$662=(C_A04a!$B$5:$B$1045))*($M1039=(C_A04a!$C$5:$C$1045))*(C_A04a!J$5:J$1045))+SUM(($D$662=(C_A04a!$B$5:$B$1045))*($M1039=(C_A04a!$C$5:$C$1045))*(C_A04a!J$5:J$1045))</f>
        <v>793.909867161507</v>
      </c>
      <c r="J1039" s="124">
        <f ref="J1039:J1039" t="array">SUM(($B1039=(C_A04a!$B$5:$B$1045))*($M1039=(C_A04a!$C$5:$C$1045))*(C_A04a!K$5:K$1045))+SUM(($C$662=(C_A04a!$B$5:$B$1045))*($M1039=(C_A04a!$C$5:$C$1045))*(C_A04a!K$5:K$1045))+SUM(($D$662=(C_A04a!$B$5:$B$1045))*($M1039=(C_A04a!$C$5:$C$1045))*(C_A04a!K$5:K$1045))</f>
        <v>932.508477468706</v>
      </c>
      <c r="K1039" s="124">
        <f ref="K1039:K1039" t="array">SUM(($B1039=(C_A04a!$B$5:$B$1045))*($M1039=(C_A04a!$C$5:$C$1045))*(C_A04a!L$5:L$1045))+SUM(($C$662=(C_A04a!$B$5:$B$1045))*($M1039=(C_A04a!$C$5:$C$1045))*(C_A04a!L$5:L$1045))+SUM(($D$662=(C_A04a!$B$5:$B$1045))*($M1039=(C_A04a!$C$5:$C$1045))*(C_A04a!L$5:L$1045))</f>
        <v>783.214857431047</v>
      </c>
      <c r="L1039" s="330"/>
      <c r="M1039" s="338" t="s">
        <v>489</v>
      </c>
      <c r="N1039" s="63"/>
      <c r="O1039" s="63"/>
    </row>
    <row r="1040">
      <c r="B1040" s="263" t="s">
        <v>230</v>
      </c>
      <c r="C1040" s="124">
        <f ref="C1040:C1040" t="array">SUM(($B1040=(C_A04a!$B$5:$B$1045))*($M1040=(C_A04a!$C$5:$C$1045))*(C_A04a!D$5:D$1045))+SUM(($C$662=(C_A04a!$B$5:$B$1045))*($M1040=(C_A04a!$C$5:$C$1045))*(C_A04a!D$5:D$1045))+SUM(($D$662=(C_A04a!$B$5:$B$1045))*($M1040=(C_A04a!$C$5:$C$1045))*(C_A04a!D$5:D$1045))</f>
        <v>733.639</v>
      </c>
      <c r="D1040" s="124">
        <f ref="D1040:D1040" t="array">SUM(($B1040=(C_A04a!$B$5:$B$1045))*($M1040=(C_A04a!$C$5:$C$1045))*(C_A04a!E$5:E$1045))+SUM(($C$662=(C_A04a!$B$5:$B$1045))*($M1040=(C_A04a!$C$5:$C$1045))*(C_A04a!E$5:E$1045))+SUM(($D$662=(C_A04a!$B$5:$B$1045))*($M1040=(C_A04a!$C$5:$C$1045))*(C_A04a!E$5:E$1045))</f>
        <v>1054.76148698948</v>
      </c>
      <c r="E1040" s="124">
        <f ref="E1040:E1040" t="array">SUM(($B1040=(C_A04a!$B$5:$B$1045))*($M1040=(C_A04a!$C$5:$C$1045))*(C_A04a!F$5:F$1045))+SUM(($C$662=(C_A04a!$B$5:$B$1045))*($M1040=(C_A04a!$C$5:$C$1045))*(C_A04a!F$5:F$1045))+SUM(($D$662=(C_A04a!$B$5:$B$1045))*($M1040=(C_A04a!$C$5:$C$1045))*(C_A04a!F$5:F$1045))</f>
        <v>706.351046965856</v>
      </c>
      <c r="F1040" s="124">
        <f ref="F1040:F1040" t="array">SUM(($B1040=(C_A04a!$B$5:$B$1045))*($M1040=(C_A04a!$C$5:$C$1045))*(C_A04a!G$5:G$1045))+SUM(($C$662=(C_A04a!$B$5:$B$1045))*($M1040=(C_A04a!$C$5:$C$1045))*(C_A04a!G$5:G$1045))+SUM(($D$662=(C_A04a!$B$5:$B$1045))*($M1040=(C_A04a!$C$5:$C$1045))*(C_A04a!G$5:G$1045))</f>
        <v>661.421985196503</v>
      </c>
      <c r="G1040" s="124">
        <f ref="G1040:G1040" t="array">SUM(($B1040=(C_A04a!$B$5:$B$1045))*($M1040=(C_A04a!$C$5:$C$1045))*(C_A04a!H$5:H$1045))+SUM(($C$662=(C_A04a!$B$5:$B$1045))*($M1040=(C_A04a!$C$5:$C$1045))*(C_A04a!H$5:H$1045))+SUM(($D$662=(C_A04a!$B$5:$B$1045))*($M1040=(C_A04a!$C$5:$C$1045))*(C_A04a!H$5:H$1045))</f>
        <v>244.579666666667</v>
      </c>
      <c r="H1040" s="124">
        <f ref="H1040:H1040" t="array">SUM(($B1040=(C_A04a!$B$5:$B$1045))*($M1040=(C_A04a!$C$5:$C$1045))*(C_A04a!I$5:I$1045))+SUM(($C$662=(C_A04a!$B$5:$B$1045))*($M1040=(C_A04a!$C$5:$C$1045))*(C_A04a!I$5:I$1045))+SUM(($D$662=(C_A04a!$B$5:$B$1045))*($M1040=(C_A04a!$C$5:$C$1045))*(C_A04a!I$5:I$1045))</f>
        <v>844.671819852105</v>
      </c>
      <c r="I1040" s="124">
        <f ref="I1040:I1040" t="array">SUM(($B1040=(C_A04a!$B$5:$B$1045))*($M1040=(C_A04a!$C$5:$C$1045))*(C_A04a!J$5:J$1045))+SUM(($C$662=(C_A04a!$B$5:$B$1045))*($M1040=(C_A04a!$C$5:$C$1045))*(C_A04a!J$5:J$1045))+SUM(($D$662=(C_A04a!$B$5:$B$1045))*($M1040=(C_A04a!$C$5:$C$1045))*(C_A04a!J$5:J$1045))</f>
        <v>1054.76148698948</v>
      </c>
      <c r="J1040" s="124">
        <f ref="J1040:J1040" t="array">SUM(($B1040=(C_A04a!$B$5:$B$1045))*($M1040=(C_A04a!$C$5:$C$1045))*(C_A04a!K$5:K$1045))+SUM(($C$662=(C_A04a!$B$5:$B$1045))*($M1040=(C_A04a!$C$5:$C$1045))*(C_A04a!K$5:K$1045))+SUM(($D$662=(C_A04a!$B$5:$B$1045))*($M1040=(C_A04a!$C$5:$C$1045))*(C_A04a!K$5:K$1045))</f>
        <v>1318.98243023252</v>
      </c>
      <c r="K1040" s="124">
        <f ref="K1040:K1040" t="array">SUM(($B1040=(C_A04a!$B$5:$B$1045))*($M1040=(C_A04a!$C$5:$C$1045))*(C_A04a!L$5:L$1045))+SUM(($C$662=(C_A04a!$B$5:$B$1045))*($M1040=(C_A04a!$C$5:$C$1045))*(C_A04a!L$5:L$1045))+SUM(($D$662=(C_A04a!$B$5:$B$1045))*($M1040=(C_A04a!$C$5:$C$1045))*(C_A04a!L$5:L$1045))</f>
        <v>1308.3754955176</v>
      </c>
      <c r="L1040" s="330"/>
      <c r="M1040" s="338" t="s">
        <v>489</v>
      </c>
      <c r="N1040" s="63"/>
      <c r="O1040" s="63"/>
    </row>
    <row r="1041">
      <c r="B1041" s="263" t="s">
        <v>231</v>
      </c>
      <c r="C1041" s="124">
        <f ref="C1041:C1041" t="array">SUM(($B1041=(C_A04a!$B$5:$B$1045))*($M1041=(C_A04a!$C$5:$C$1045))*(C_A04a!D$5:D$1045))+SUM(($C$662=(C_A04a!$B$5:$B$1045))*($M1041=(C_A04a!$C$5:$C$1045))*(C_A04a!D$5:D$1045))+SUM(($D$662=(C_A04a!$B$5:$B$1045))*($M1041=(C_A04a!$C$5:$C$1045))*(C_A04a!D$5:D$1045))</f>
        <v>0</v>
      </c>
      <c r="D1041" s="124">
        <f ref="D1041:D1041" t="array">SUM(($B1041=(C_A04a!$B$5:$B$1045))*($M1041=(C_A04a!$C$5:$C$1045))*(C_A04a!E$5:E$1045))+SUM(($C$662=(C_A04a!$B$5:$B$1045))*($M1041=(C_A04a!$C$5:$C$1045))*(C_A04a!E$5:E$1045))+SUM(($D$662=(C_A04a!$B$5:$B$1045))*($M1041=(C_A04a!$C$5:$C$1045))*(C_A04a!E$5:E$1045))</f>
        <v>0</v>
      </c>
      <c r="E1041" s="124">
        <f ref="E1041:E1041" t="array">SUM(($B1041=(C_A04a!$B$5:$B$1045))*($M1041=(C_A04a!$C$5:$C$1045))*(C_A04a!F$5:F$1045))+SUM(($C$662=(C_A04a!$B$5:$B$1045))*($M1041=(C_A04a!$C$5:$C$1045))*(C_A04a!F$5:F$1045))+SUM(($D$662=(C_A04a!$B$5:$B$1045))*($M1041=(C_A04a!$C$5:$C$1045))*(C_A04a!F$5:F$1045))</f>
        <v>0</v>
      </c>
      <c r="F1041" s="124">
        <f ref="F1041:F1041" t="array">SUM(($B1041=(C_A04a!$B$5:$B$1045))*($M1041=(C_A04a!$C$5:$C$1045))*(C_A04a!G$5:G$1045))+SUM(($C$662=(C_A04a!$B$5:$B$1045))*($M1041=(C_A04a!$C$5:$C$1045))*(C_A04a!G$5:G$1045))+SUM(($D$662=(C_A04a!$B$5:$B$1045))*($M1041=(C_A04a!$C$5:$C$1045))*(C_A04a!G$5:G$1045))</f>
        <v>0</v>
      </c>
      <c r="G1041" s="124">
        <f ref="G1041:G1041" t="array">SUM(($B1041=(C_A04a!$B$5:$B$1045))*($M1041=(C_A04a!$C$5:$C$1045))*(C_A04a!H$5:H$1045))+SUM(($C$662=(C_A04a!$B$5:$B$1045))*($M1041=(C_A04a!$C$5:$C$1045))*(C_A04a!H$5:H$1045))+SUM(($D$662=(C_A04a!$B$5:$B$1045))*($M1041=(C_A04a!$C$5:$C$1045))*(C_A04a!H$5:H$1045))</f>
        <v>0</v>
      </c>
      <c r="H1041" s="124">
        <f ref="H1041:H1041" t="array">SUM(($B1041=(C_A04a!$B$5:$B$1045))*($M1041=(C_A04a!$C$5:$C$1045))*(C_A04a!I$5:I$1045))+SUM(($C$662=(C_A04a!$B$5:$B$1045))*($M1041=(C_A04a!$C$5:$C$1045))*(C_A04a!I$5:I$1045))+SUM(($D$662=(C_A04a!$B$5:$B$1045))*($M1041=(C_A04a!$C$5:$C$1045))*(C_A04a!I$5:I$1045))</f>
        <v>0</v>
      </c>
      <c r="I1041" s="124">
        <f ref="I1041:I1041" t="array">SUM(($B1041=(C_A04a!$B$5:$B$1045))*($M1041=(C_A04a!$C$5:$C$1045))*(C_A04a!J$5:J$1045))+SUM(($C$662=(C_A04a!$B$5:$B$1045))*($M1041=(C_A04a!$C$5:$C$1045))*(C_A04a!J$5:J$1045))+SUM(($D$662=(C_A04a!$B$5:$B$1045))*($M1041=(C_A04a!$C$5:$C$1045))*(C_A04a!J$5:J$1045))</f>
        <v>0</v>
      </c>
      <c r="J1041" s="124">
        <f ref="J1041:J1041" t="array">SUM(($B1041=(C_A04a!$B$5:$B$1045))*($M1041=(C_A04a!$C$5:$C$1045))*(C_A04a!K$5:K$1045))+SUM(($C$662=(C_A04a!$B$5:$B$1045))*($M1041=(C_A04a!$C$5:$C$1045))*(C_A04a!K$5:K$1045))+SUM(($D$662=(C_A04a!$B$5:$B$1045))*($M1041=(C_A04a!$C$5:$C$1045))*(C_A04a!K$5:K$1045))</f>
        <v>0</v>
      </c>
      <c r="K1041" s="124">
        <f ref="K1041:K1041" t="array">SUM(($B1041=(C_A04a!$B$5:$B$1045))*($M1041=(C_A04a!$C$5:$C$1045))*(C_A04a!L$5:L$1045))+SUM(($C$662=(C_A04a!$B$5:$B$1045))*($M1041=(C_A04a!$C$5:$C$1045))*(C_A04a!L$5:L$1045))+SUM(($D$662=(C_A04a!$B$5:$B$1045))*($M1041=(C_A04a!$C$5:$C$1045))*(C_A04a!L$5:L$1045))</f>
        <v>0</v>
      </c>
      <c r="L1041" s="330"/>
      <c r="M1041" s="338" t="s">
        <v>489</v>
      </c>
      <c r="N1041" s="63"/>
      <c r="O1041" s="63"/>
    </row>
    <row r="1042">
      <c r="B1042" s="263" t="s">
        <v>232</v>
      </c>
      <c r="C1042" s="124">
        <f ref="C1042:C1042" t="array">SUM(($B1042=(C_A04a!$B$5:$B$1045))*($M1042=(C_A04a!$C$5:$C$1045))*(C_A04a!D$5:D$1045))+SUM(($C$662=(C_A04a!$B$5:$B$1045))*($M1042=(C_A04a!$C$5:$C$1045))*(C_A04a!D$5:D$1045))+SUM(($D$662=(C_A04a!$B$5:$B$1045))*($M1042=(C_A04a!$C$5:$C$1045))*(C_A04a!D$5:D$1045))</f>
        <v>0</v>
      </c>
      <c r="D1042" s="124">
        <f ref="D1042:D1042" t="array">SUM(($B1042=(C_A04a!$B$5:$B$1045))*($M1042=(C_A04a!$C$5:$C$1045))*(C_A04a!E$5:E$1045))+SUM(($C$662=(C_A04a!$B$5:$B$1045))*($M1042=(C_A04a!$C$5:$C$1045))*(C_A04a!E$5:E$1045))+SUM(($D$662=(C_A04a!$B$5:$B$1045))*($M1042=(C_A04a!$C$5:$C$1045))*(C_A04a!E$5:E$1045))</f>
        <v>0</v>
      </c>
      <c r="E1042" s="124">
        <f ref="E1042:E1042" t="array">SUM(($B1042=(C_A04a!$B$5:$B$1045))*($M1042=(C_A04a!$C$5:$C$1045))*(C_A04a!F$5:F$1045))+SUM(($C$662=(C_A04a!$B$5:$B$1045))*($M1042=(C_A04a!$C$5:$C$1045))*(C_A04a!F$5:F$1045))+SUM(($D$662=(C_A04a!$B$5:$B$1045))*($M1042=(C_A04a!$C$5:$C$1045))*(C_A04a!F$5:F$1045))</f>
        <v>0</v>
      </c>
      <c r="F1042" s="124">
        <f ref="F1042:F1042" t="array">SUM(($B1042=(C_A04a!$B$5:$B$1045))*($M1042=(C_A04a!$C$5:$C$1045))*(C_A04a!G$5:G$1045))+SUM(($C$662=(C_A04a!$B$5:$B$1045))*($M1042=(C_A04a!$C$5:$C$1045))*(C_A04a!G$5:G$1045))+SUM(($D$662=(C_A04a!$B$5:$B$1045))*($M1042=(C_A04a!$C$5:$C$1045))*(C_A04a!G$5:G$1045))</f>
        <v>0</v>
      </c>
      <c r="G1042" s="124">
        <f ref="G1042:G1042" t="array">SUM(($B1042=(C_A04a!$B$5:$B$1045))*($M1042=(C_A04a!$C$5:$C$1045))*(C_A04a!H$5:H$1045))+SUM(($C$662=(C_A04a!$B$5:$B$1045))*($M1042=(C_A04a!$C$5:$C$1045))*(C_A04a!H$5:H$1045))+SUM(($D$662=(C_A04a!$B$5:$B$1045))*($M1042=(C_A04a!$C$5:$C$1045))*(C_A04a!H$5:H$1045))</f>
        <v>0</v>
      </c>
      <c r="H1042" s="124">
        <f ref="H1042:H1042" t="array">SUM(($B1042=(C_A04a!$B$5:$B$1045))*($M1042=(C_A04a!$C$5:$C$1045))*(C_A04a!I$5:I$1045))+SUM(($C$662=(C_A04a!$B$5:$B$1045))*($M1042=(C_A04a!$C$5:$C$1045))*(C_A04a!I$5:I$1045))+SUM(($D$662=(C_A04a!$B$5:$B$1045))*($M1042=(C_A04a!$C$5:$C$1045))*(C_A04a!I$5:I$1045))</f>
        <v>0</v>
      </c>
      <c r="I1042" s="124">
        <f ref="I1042:I1042" t="array">SUM(($B1042=(C_A04a!$B$5:$B$1045))*($M1042=(C_A04a!$C$5:$C$1045))*(C_A04a!J$5:J$1045))+SUM(($C$662=(C_A04a!$B$5:$B$1045))*($M1042=(C_A04a!$C$5:$C$1045))*(C_A04a!J$5:J$1045))+SUM(($D$662=(C_A04a!$B$5:$B$1045))*($M1042=(C_A04a!$C$5:$C$1045))*(C_A04a!J$5:J$1045))</f>
        <v>0</v>
      </c>
      <c r="J1042" s="124">
        <f ref="J1042:J1042" t="array">SUM(($B1042=(C_A04a!$B$5:$B$1045))*($M1042=(C_A04a!$C$5:$C$1045))*(C_A04a!K$5:K$1045))+SUM(($C$662=(C_A04a!$B$5:$B$1045))*($M1042=(C_A04a!$C$5:$C$1045))*(C_A04a!K$5:K$1045))+SUM(($D$662=(C_A04a!$B$5:$B$1045))*($M1042=(C_A04a!$C$5:$C$1045))*(C_A04a!K$5:K$1045))</f>
        <v>0</v>
      </c>
      <c r="K1042" s="124">
        <f ref="K1042:K1042" t="array">SUM(($B1042=(C_A04a!$B$5:$B$1045))*($M1042=(C_A04a!$C$5:$C$1045))*(C_A04a!L$5:L$1045))+SUM(($C$662=(C_A04a!$B$5:$B$1045))*($M1042=(C_A04a!$C$5:$C$1045))*(C_A04a!L$5:L$1045))+SUM(($D$662=(C_A04a!$B$5:$B$1045))*($M1042=(C_A04a!$C$5:$C$1045))*(C_A04a!L$5:L$1045))</f>
        <v>0</v>
      </c>
      <c r="L1042" s="330"/>
      <c r="M1042" s="338" t="s">
        <v>489</v>
      </c>
      <c r="N1042" s="63"/>
      <c r="O1042" s="63"/>
    </row>
    <row r="1043">
      <c r="B1043" s="263"/>
      <c r="C1043" s="124"/>
      <c r="D1043" s="124"/>
      <c r="E1043" s="124"/>
      <c r="F1043" s="124"/>
      <c r="G1043" s="124"/>
      <c r="H1043" s="124"/>
      <c r="I1043" s="124"/>
      <c r="J1043" s="124"/>
      <c r="K1043" s="124"/>
      <c r="L1043" s="330"/>
      <c r="M1043" s="338" t="s">
        <v>489</v>
      </c>
      <c r="N1043" s="63"/>
      <c r="O1043" s="63"/>
    </row>
    <row r="1044">
      <c r="B1044" s="263"/>
      <c r="C1044" s="124"/>
      <c r="D1044" s="124"/>
      <c r="E1044" s="124"/>
      <c r="F1044" s="124"/>
      <c r="G1044" s="124"/>
      <c r="H1044" s="124"/>
      <c r="I1044" s="124"/>
      <c r="J1044" s="124"/>
      <c r="K1044" s="124"/>
      <c r="L1044" s="330"/>
      <c r="M1044" s="338" t="s">
        <v>489</v>
      </c>
      <c r="N1044" s="63"/>
      <c r="O1044" s="63"/>
    </row>
    <row r="1045">
      <c r="B1045" s="263"/>
      <c r="C1045" s="124"/>
      <c r="D1045" s="124"/>
      <c r="E1045" s="124"/>
      <c r="F1045" s="124"/>
      <c r="G1045" s="124"/>
      <c r="H1045" s="124"/>
      <c r="I1045" s="124"/>
      <c r="J1045" s="124"/>
      <c r="K1045" s="124"/>
      <c r="L1045" s="330"/>
      <c r="M1045" s="338" t="s">
        <v>489</v>
      </c>
      <c r="N1045" s="63"/>
      <c r="O1045" s="63"/>
    </row>
    <row r="1046">
      <c r="B1046" s="263"/>
      <c r="C1046" s="124"/>
      <c r="D1046" s="124"/>
      <c r="E1046" s="124"/>
      <c r="F1046" s="124"/>
      <c r="G1046" s="124"/>
      <c r="H1046" s="124"/>
      <c r="I1046" s="124"/>
      <c r="J1046" s="124"/>
      <c r="K1046" s="124"/>
      <c r="L1046" s="330"/>
      <c r="M1046" s="338" t="s">
        <v>489</v>
      </c>
      <c r="N1046" s="63"/>
      <c r="O1046" s="63"/>
    </row>
    <row r="1047">
      <c r="B1047" s="263"/>
      <c r="C1047" s="124"/>
      <c r="D1047" s="124"/>
      <c r="E1047" s="124"/>
      <c r="F1047" s="124"/>
      <c r="G1047" s="124"/>
      <c r="H1047" s="124"/>
      <c r="I1047" s="124"/>
      <c r="J1047" s="124"/>
      <c r="K1047" s="124"/>
      <c r="L1047" s="330"/>
      <c r="M1047" s="338" t="s">
        <v>489</v>
      </c>
      <c r="N1047" s="63"/>
      <c r="O1047" s="63"/>
    </row>
    <row r="1048">
      <c r="B1048" s="154" t="s">
        <v>55</v>
      </c>
      <c r="C1048" s="155">
        <f ref="C1048:K1048" t="shared" si="138">SUM(C1032:C1047)</f>
        <v>5465.0079762285577</v>
      </c>
      <c r="D1048" s="155">
        <f t="shared" si="138"/>
        <v>6826.8344292383736</v>
      </c>
      <c r="E1048" s="155">
        <f t="shared" si="138"/>
        <v>5942.690211528552</v>
      </c>
      <c r="F1048" s="155">
        <f t="shared" si="138"/>
        <v>4374.5840491060708</v>
      </c>
      <c r="G1048" s="155">
        <f t="shared" si="138"/>
        <v>4434.2644724822312</v>
      </c>
      <c r="H1048" s="155">
        <f t="shared" si="138"/>
        <v>6890.6682105549862</v>
      </c>
      <c r="I1048" s="155">
        <f t="shared" si="138"/>
        <v>7712.7720940527979</v>
      </c>
      <c r="J1048" s="155">
        <f t="shared" si="138"/>
        <v>8418.0097329835444</v>
      </c>
      <c r="K1048" s="155">
        <f t="shared" si="138"/>
        <v>7878.7657599063141</v>
      </c>
      <c r="L1048" s="228"/>
      <c r="M1048" s="339"/>
      <c r="N1048" s="63"/>
      <c r="O1048" s="63"/>
    </row>
    <row r="1049">
      <c r="B1049" s="60"/>
      <c r="C1049" s="60"/>
      <c r="D1049" s="60"/>
      <c r="E1049" s="60"/>
      <c r="F1049" s="60"/>
      <c r="G1049" s="60"/>
      <c r="H1049" s="60"/>
      <c r="I1049" s="60"/>
      <c r="J1049" s="60"/>
      <c r="N1049" s="63"/>
      <c r="O1049" s="63"/>
    </row>
    <row r="1050">
      <c r="A1050" s="48" t="s">
        <v>486</v>
      </c>
      <c r="B1050" s="321" t="s">
        <v>490</v>
      </c>
      <c r="C1050" s="60"/>
      <c r="D1050" s="60"/>
      <c r="E1050" s="60"/>
      <c r="F1050" s="60"/>
      <c r="G1050" s="60"/>
      <c r="H1050" s="60"/>
      <c r="I1050" s="60"/>
      <c r="J1050" s="60"/>
      <c r="N1050" s="63"/>
      <c r="O1050" s="63"/>
    </row>
    <row r="1051" ht="16">
      <c r="B1051" s="112"/>
      <c r="C1051" s="307">
        <v>2010</v>
      </c>
      <c r="D1051" s="307">
        <v>2015</v>
      </c>
      <c r="E1051" s="307">
        <v>2020</v>
      </c>
      <c r="F1051" s="307">
        <v>2025</v>
      </c>
      <c r="G1051" s="307">
        <v>2030</v>
      </c>
      <c r="H1051" s="307">
        <v>2035</v>
      </c>
      <c r="I1051" s="307">
        <v>2040</v>
      </c>
      <c r="J1051" s="307">
        <v>2045</v>
      </c>
      <c r="K1051" s="307">
        <v>2050</v>
      </c>
      <c r="L1051" s="337"/>
      <c r="N1051" s="63"/>
      <c r="O1051" s="63"/>
    </row>
    <row r="1052">
      <c r="B1052" s="263" t="s">
        <v>221</v>
      </c>
      <c r="C1052" s="117">
        <f ref="C1052:C1052" t="array">SUM(($B1052=(C_A04b!$B$5:$B$1073))*($M1052=(C_A04b!$C$5:$C$1073))*(C_A04b!D$5:D$1073))+SUM(($C$680=(C_A04b!$B$5:$B$1073))*($M1052=(C_A04b!$C$5:$C$1073))*(C_A04b!D$5:D$1073))+SUM(($D$680=(C_A04b!$B$5:$B$1073))*($M1052=(C_A04b!$C$5:$C$1073))*(C_A04b!D$5:D$1073))</f>
        <v>0</v>
      </c>
      <c r="D1052" s="117">
        <f ref="D1052:D1052" t="array">SUM(($B1052=(C_A04b!$B$5:$B$1073))*($M1052=(C_A04b!$C$5:$C$1073))*(C_A04b!E$5:E$1073))+SUM(($C$680=(C_A04b!$B$5:$B$1073))*($M1052=(C_A04b!$C$5:$C$1073))*(C_A04b!E$5:E$1073))+SUM(($D$680=(C_A04b!$B$5:$B$1073))*($M1052=(C_A04b!$C$5:$C$1073))*(C_A04b!E$5:E$1073))</f>
        <v>0</v>
      </c>
      <c r="E1052" s="117">
        <f ref="E1052:E1052" t="array">SUM(($B1052=(C_A04b!$B$5:$B$1073))*($M1052=(C_A04b!$C$5:$C$1073))*(C_A04b!F$5:F$1073))+SUM(($C$680=(C_A04b!$B$5:$B$1073))*($M1052=(C_A04b!$C$5:$C$1073))*(C_A04b!F$5:F$1073))+SUM(($D$680=(C_A04b!$B$5:$B$1073))*($M1052=(C_A04b!$C$5:$C$1073))*(C_A04b!F$5:F$1073))</f>
        <v>0</v>
      </c>
      <c r="F1052" s="117">
        <f ref="F1052:F1052" t="array">SUM(($B1052=(C_A04b!$B$5:$B$1073))*($M1052=(C_A04b!$C$5:$C$1073))*(C_A04b!G$5:G$1073))+SUM(($C$680=(C_A04b!$B$5:$B$1073))*($M1052=(C_A04b!$C$5:$C$1073))*(C_A04b!G$5:G$1073))+SUM(($D$680=(C_A04b!$B$5:$B$1073))*($M1052=(C_A04b!$C$5:$C$1073))*(C_A04b!G$5:G$1073))</f>
        <v>0</v>
      </c>
      <c r="G1052" s="117">
        <f ref="G1052:G1052" t="array">SUM(($B1052=(C_A04b!$B$5:$B$1073))*($M1052=(C_A04b!$C$5:$C$1073))*(C_A04b!H$5:H$1073))+SUM(($C$680=(C_A04b!$B$5:$B$1073))*($M1052=(C_A04b!$C$5:$C$1073))*(C_A04b!H$5:H$1073))+SUM(($D$680=(C_A04b!$B$5:$B$1073))*($M1052=(C_A04b!$C$5:$C$1073))*(C_A04b!H$5:H$1073))</f>
        <v>0</v>
      </c>
      <c r="H1052" s="117">
        <f ref="H1052:H1052" t="array">SUM(($B1052=(C_A04b!$B$5:$B$1073))*($M1052=(C_A04b!$C$5:$C$1073))*(C_A04b!I$5:I$1073))+SUM(($C$680=(C_A04b!$B$5:$B$1073))*($M1052=(C_A04b!$C$5:$C$1073))*(C_A04b!I$5:I$1073))+SUM(($D$680=(C_A04b!$B$5:$B$1073))*($M1052=(C_A04b!$C$5:$C$1073))*(C_A04b!I$5:I$1073))</f>
        <v>0</v>
      </c>
      <c r="I1052" s="117">
        <f ref="I1052:I1052" t="array">SUM(($B1052=(C_A04b!$B$5:$B$1073))*($M1052=(C_A04b!$C$5:$C$1073))*(C_A04b!J$5:J$1073))+SUM(($C$680=(C_A04b!$B$5:$B$1073))*($M1052=(C_A04b!$C$5:$C$1073))*(C_A04b!J$5:J$1073))+SUM(($D$680=(C_A04b!$B$5:$B$1073))*($M1052=(C_A04b!$C$5:$C$1073))*(C_A04b!J$5:J$1073))</f>
        <v>0</v>
      </c>
      <c r="J1052" s="117">
        <f ref="J1052:J1052" t="array">SUM(($B1052=(C_A04b!$B$5:$B$1073))*($M1052=(C_A04b!$C$5:$C$1073))*(C_A04b!K$5:K$1073))+SUM(($C$680=(C_A04b!$B$5:$B$1073))*($M1052=(C_A04b!$C$5:$C$1073))*(C_A04b!K$5:K$1073))+SUM(($D$680=(C_A04b!$B$5:$B$1073))*($M1052=(C_A04b!$C$5:$C$1073))*(C_A04b!K$5:K$1073))</f>
        <v>0</v>
      </c>
      <c r="K1052" s="117">
        <f ref="K1052:K1052" t="array">SUM(($B1052=(C_A04b!$B$5:$B$1073))*($M1052=(C_A04b!$C$5:$C$1073))*(C_A04b!L$5:L$1073))+SUM(($C$680=(C_A04b!$B$5:$B$1073))*($M1052=(C_A04b!$C$5:$C$1073))*(C_A04b!L$5:L$1073))+SUM(($D$680=(C_A04b!$B$5:$B$1073))*($M1052=(C_A04b!$C$5:$C$1073))*(C_A04b!L$5:L$1073))</f>
        <v>0</v>
      </c>
      <c r="L1052" s="330"/>
      <c r="M1052" s="338" t="s">
        <v>489</v>
      </c>
      <c r="N1052" s="63"/>
      <c r="O1052" s="63"/>
    </row>
    <row r="1053">
      <c r="B1053" s="263" t="s">
        <v>223</v>
      </c>
      <c r="C1053" s="117">
        <f ref="C1053:C1053" t="array">SUM(($B1053=(C_A04b!$B$5:$B$1073))*($M1053=(C_A04b!$C$5:$C$1073))*(C_A04b!D$5:D$1073))+SUM(($C$680=(C_A04b!$B$5:$B$1073))*($M1053=(C_A04b!$C$5:$C$1073))*(C_A04b!D$5:D$1073))+SUM(($D$680=(C_A04b!$B$5:$B$1073))*($M1053=(C_A04b!$C$5:$C$1073))*(C_A04b!D$5:D$1073))</f>
        <v>0</v>
      </c>
      <c r="D1053" s="117">
        <f ref="D1053:D1053" t="array">SUM(($B1053=(C_A04b!$B$5:$B$1073))*($M1053=(C_A04b!$C$5:$C$1073))*(C_A04b!E$5:E$1073))+SUM(($C$680=(C_A04b!$B$5:$B$1073))*($M1053=(C_A04b!$C$5:$C$1073))*(C_A04b!E$5:E$1073))+SUM(($D$680=(C_A04b!$B$5:$B$1073))*($M1053=(C_A04b!$C$5:$C$1073))*(C_A04b!E$5:E$1073))</f>
        <v>0</v>
      </c>
      <c r="E1053" s="117">
        <f ref="E1053:E1053" t="array">SUM(($B1053=(C_A04b!$B$5:$B$1073))*($M1053=(C_A04b!$C$5:$C$1073))*(C_A04b!F$5:F$1073))+SUM(($C$680=(C_A04b!$B$5:$B$1073))*($M1053=(C_A04b!$C$5:$C$1073))*(C_A04b!F$5:F$1073))+SUM(($D$680=(C_A04b!$B$5:$B$1073))*($M1053=(C_A04b!$C$5:$C$1073))*(C_A04b!F$5:F$1073))</f>
        <v>0</v>
      </c>
      <c r="F1053" s="117">
        <f ref="F1053:F1053" t="array">SUM(($B1053=(C_A04b!$B$5:$B$1073))*($M1053=(C_A04b!$C$5:$C$1073))*(C_A04b!G$5:G$1073))+SUM(($C$680=(C_A04b!$B$5:$B$1073))*($M1053=(C_A04b!$C$5:$C$1073))*(C_A04b!G$5:G$1073))+SUM(($D$680=(C_A04b!$B$5:$B$1073))*($M1053=(C_A04b!$C$5:$C$1073))*(C_A04b!G$5:G$1073))</f>
        <v>0</v>
      </c>
      <c r="G1053" s="117">
        <f ref="G1053:G1053" t="array">SUM(($B1053=(C_A04b!$B$5:$B$1073))*($M1053=(C_A04b!$C$5:$C$1073))*(C_A04b!H$5:H$1073))+SUM(($C$680=(C_A04b!$B$5:$B$1073))*($M1053=(C_A04b!$C$5:$C$1073))*(C_A04b!H$5:H$1073))+SUM(($D$680=(C_A04b!$B$5:$B$1073))*($M1053=(C_A04b!$C$5:$C$1073))*(C_A04b!H$5:H$1073))</f>
        <v>0</v>
      </c>
      <c r="H1053" s="117">
        <f ref="H1053:H1053" t="array">SUM(($B1053=(C_A04b!$B$5:$B$1073))*($M1053=(C_A04b!$C$5:$C$1073))*(C_A04b!I$5:I$1073))+SUM(($C$680=(C_A04b!$B$5:$B$1073))*($M1053=(C_A04b!$C$5:$C$1073))*(C_A04b!I$5:I$1073))+SUM(($D$680=(C_A04b!$B$5:$B$1073))*($M1053=(C_A04b!$C$5:$C$1073))*(C_A04b!I$5:I$1073))</f>
        <v>0</v>
      </c>
      <c r="I1053" s="117">
        <f ref="I1053:I1053" t="array">SUM(($B1053=(C_A04b!$B$5:$B$1073))*($M1053=(C_A04b!$C$5:$C$1073))*(C_A04b!J$5:J$1073))+SUM(($C$680=(C_A04b!$B$5:$B$1073))*($M1053=(C_A04b!$C$5:$C$1073))*(C_A04b!J$5:J$1073))+SUM(($D$680=(C_A04b!$B$5:$B$1073))*($M1053=(C_A04b!$C$5:$C$1073))*(C_A04b!J$5:J$1073))</f>
        <v>0</v>
      </c>
      <c r="J1053" s="117">
        <f ref="J1053:J1053" t="array">SUM(($B1053=(C_A04b!$B$5:$B$1073))*($M1053=(C_A04b!$C$5:$C$1073))*(C_A04b!K$5:K$1073))+SUM(($C$680=(C_A04b!$B$5:$B$1073))*($M1053=(C_A04b!$C$5:$C$1073))*(C_A04b!K$5:K$1073))+SUM(($D$680=(C_A04b!$B$5:$B$1073))*($M1053=(C_A04b!$C$5:$C$1073))*(C_A04b!K$5:K$1073))</f>
        <v>0</v>
      </c>
      <c r="K1053" s="117">
        <f ref="K1053:K1053" t="array">SUM(($B1053=(C_A04b!$B$5:$B$1073))*($M1053=(C_A04b!$C$5:$C$1073))*(C_A04b!L$5:L$1073))+SUM(($C$680=(C_A04b!$B$5:$B$1073))*($M1053=(C_A04b!$C$5:$C$1073))*(C_A04b!L$5:L$1073))+SUM(($D$680=(C_A04b!$B$5:$B$1073))*($M1053=(C_A04b!$C$5:$C$1073))*(C_A04b!L$5:L$1073))</f>
        <v>0</v>
      </c>
      <c r="L1053" s="330"/>
      <c r="M1053" s="338" t="s">
        <v>489</v>
      </c>
      <c r="N1053" s="63"/>
      <c r="O1053" s="63"/>
    </row>
    <row r="1054">
      <c r="B1054" s="263" t="s">
        <v>224</v>
      </c>
      <c r="C1054" s="117">
        <f ref="C1054:C1054" t="array">SUM(($B1054=(C_A04b!$B$5:$B$1073))*($M1054=(C_A04b!$C$5:$C$1073))*(C_A04b!D$5:D$1073))+SUM(($C$680=(C_A04b!$B$5:$B$1073))*($M1054=(C_A04b!$C$5:$C$1073))*(C_A04b!D$5:D$1073))+SUM(($D$680=(C_A04b!$B$5:$B$1073))*($M1054=(C_A04b!$C$5:$C$1073))*(C_A04b!D$5:D$1073))</f>
        <v>0</v>
      </c>
      <c r="D1054" s="117">
        <f ref="D1054:D1054" t="array">SUM(($B1054=(C_A04b!$B$5:$B$1073))*($M1054=(C_A04b!$C$5:$C$1073))*(C_A04b!E$5:E$1073))+SUM(($C$680=(C_A04b!$B$5:$B$1073))*($M1054=(C_A04b!$C$5:$C$1073))*(C_A04b!E$5:E$1073))+SUM(($D$680=(C_A04b!$B$5:$B$1073))*($M1054=(C_A04b!$C$5:$C$1073))*(C_A04b!E$5:E$1073))</f>
        <v>0</v>
      </c>
      <c r="E1054" s="117">
        <f ref="E1054:E1054" t="array">SUM(($B1054=(C_A04b!$B$5:$B$1073))*($M1054=(C_A04b!$C$5:$C$1073))*(C_A04b!F$5:F$1073))+SUM(($C$680=(C_A04b!$B$5:$B$1073))*($M1054=(C_A04b!$C$5:$C$1073))*(C_A04b!F$5:F$1073))+SUM(($D$680=(C_A04b!$B$5:$B$1073))*($M1054=(C_A04b!$C$5:$C$1073))*(C_A04b!F$5:F$1073))</f>
        <v>0</v>
      </c>
      <c r="F1054" s="117">
        <f ref="F1054:F1054" t="array">SUM(($B1054=(C_A04b!$B$5:$B$1073))*($M1054=(C_A04b!$C$5:$C$1073))*(C_A04b!G$5:G$1073))+SUM(($C$680=(C_A04b!$B$5:$B$1073))*($M1054=(C_A04b!$C$5:$C$1073))*(C_A04b!G$5:G$1073))+SUM(($D$680=(C_A04b!$B$5:$B$1073))*($M1054=(C_A04b!$C$5:$C$1073))*(C_A04b!G$5:G$1073))</f>
        <v>0</v>
      </c>
      <c r="G1054" s="117">
        <f ref="G1054:G1054" t="array">SUM(($B1054=(C_A04b!$B$5:$B$1073))*($M1054=(C_A04b!$C$5:$C$1073))*(C_A04b!H$5:H$1073))+SUM(($C$680=(C_A04b!$B$5:$B$1073))*($M1054=(C_A04b!$C$5:$C$1073))*(C_A04b!H$5:H$1073))+SUM(($D$680=(C_A04b!$B$5:$B$1073))*($M1054=(C_A04b!$C$5:$C$1073))*(C_A04b!H$5:H$1073))</f>
        <v>0</v>
      </c>
      <c r="H1054" s="117">
        <f ref="H1054:H1054" t="array">SUM(($B1054=(C_A04b!$B$5:$B$1073))*($M1054=(C_A04b!$C$5:$C$1073))*(C_A04b!I$5:I$1073))+SUM(($C$680=(C_A04b!$B$5:$B$1073))*($M1054=(C_A04b!$C$5:$C$1073))*(C_A04b!I$5:I$1073))+SUM(($D$680=(C_A04b!$B$5:$B$1073))*($M1054=(C_A04b!$C$5:$C$1073))*(C_A04b!I$5:I$1073))</f>
        <v>0</v>
      </c>
      <c r="I1054" s="117">
        <f ref="I1054:I1054" t="array">SUM(($B1054=(C_A04b!$B$5:$B$1073))*($M1054=(C_A04b!$C$5:$C$1073))*(C_A04b!J$5:J$1073))+SUM(($C$680=(C_A04b!$B$5:$B$1073))*($M1054=(C_A04b!$C$5:$C$1073))*(C_A04b!J$5:J$1073))+SUM(($D$680=(C_A04b!$B$5:$B$1073))*($M1054=(C_A04b!$C$5:$C$1073))*(C_A04b!J$5:J$1073))</f>
        <v>0</v>
      </c>
      <c r="J1054" s="117">
        <f ref="J1054:J1054" t="array">SUM(($B1054=(C_A04b!$B$5:$B$1073))*($M1054=(C_A04b!$C$5:$C$1073))*(C_A04b!K$5:K$1073))+SUM(($C$680=(C_A04b!$B$5:$B$1073))*($M1054=(C_A04b!$C$5:$C$1073))*(C_A04b!K$5:K$1073))+SUM(($D$680=(C_A04b!$B$5:$B$1073))*($M1054=(C_A04b!$C$5:$C$1073))*(C_A04b!K$5:K$1073))</f>
        <v>0</v>
      </c>
      <c r="K1054" s="117">
        <f ref="K1054:K1054" t="array">SUM(($B1054=(C_A04b!$B$5:$B$1073))*($M1054=(C_A04b!$C$5:$C$1073))*(C_A04b!L$5:L$1073))+SUM(($C$680=(C_A04b!$B$5:$B$1073))*($M1054=(C_A04b!$C$5:$C$1073))*(C_A04b!L$5:L$1073))+SUM(($D$680=(C_A04b!$B$5:$B$1073))*($M1054=(C_A04b!$C$5:$C$1073))*(C_A04b!L$5:L$1073))</f>
        <v>0</v>
      </c>
      <c r="L1054" s="330"/>
      <c r="M1054" s="338" t="s">
        <v>489</v>
      </c>
      <c r="N1054" s="63"/>
      <c r="O1054" s="63"/>
    </row>
    <row r="1055">
      <c r="B1055" s="263" t="s">
        <v>225</v>
      </c>
      <c r="C1055" s="117">
        <f ref="C1055:C1055" t="array">SUM(($B1055=(C_A04b!$B$5:$B$1073))*($M1055=(C_A04b!$C$5:$C$1073))*(C_A04b!D$5:D$1073))+SUM(($C$680=(C_A04b!$B$5:$B$1073))*($M1055=(C_A04b!$C$5:$C$1073))*(C_A04b!D$5:D$1073))+SUM(($D$680=(C_A04b!$B$5:$B$1073))*($M1055=(C_A04b!$C$5:$C$1073))*(C_A04b!D$5:D$1073))</f>
        <v>0</v>
      </c>
      <c r="D1055" s="117">
        <f ref="D1055:D1055" t="array">SUM(($B1055=(C_A04b!$B$5:$B$1073))*($M1055=(C_A04b!$C$5:$C$1073))*(C_A04b!E$5:E$1073))+SUM(($C$680=(C_A04b!$B$5:$B$1073))*($M1055=(C_A04b!$C$5:$C$1073))*(C_A04b!E$5:E$1073))+SUM(($D$680=(C_A04b!$B$5:$B$1073))*($M1055=(C_A04b!$C$5:$C$1073))*(C_A04b!E$5:E$1073))</f>
        <v>0</v>
      </c>
      <c r="E1055" s="117">
        <f ref="E1055:E1055" t="array">SUM(($B1055=(C_A04b!$B$5:$B$1073))*($M1055=(C_A04b!$C$5:$C$1073))*(C_A04b!F$5:F$1073))+SUM(($C$680=(C_A04b!$B$5:$B$1073))*($M1055=(C_A04b!$C$5:$C$1073))*(C_A04b!F$5:F$1073))+SUM(($D$680=(C_A04b!$B$5:$B$1073))*($M1055=(C_A04b!$C$5:$C$1073))*(C_A04b!F$5:F$1073))</f>
        <v>0</v>
      </c>
      <c r="F1055" s="117">
        <f ref="F1055:F1055" t="array">SUM(($B1055=(C_A04b!$B$5:$B$1073))*($M1055=(C_A04b!$C$5:$C$1073))*(C_A04b!G$5:G$1073))+SUM(($C$680=(C_A04b!$B$5:$B$1073))*($M1055=(C_A04b!$C$5:$C$1073))*(C_A04b!G$5:G$1073))+SUM(($D$680=(C_A04b!$B$5:$B$1073))*($M1055=(C_A04b!$C$5:$C$1073))*(C_A04b!G$5:G$1073))</f>
        <v>0</v>
      </c>
      <c r="G1055" s="117">
        <f ref="G1055:G1055" t="array">SUM(($B1055=(C_A04b!$B$5:$B$1073))*($M1055=(C_A04b!$C$5:$C$1073))*(C_A04b!H$5:H$1073))+SUM(($C$680=(C_A04b!$B$5:$B$1073))*($M1055=(C_A04b!$C$5:$C$1073))*(C_A04b!H$5:H$1073))+SUM(($D$680=(C_A04b!$B$5:$B$1073))*($M1055=(C_A04b!$C$5:$C$1073))*(C_A04b!H$5:H$1073))</f>
        <v>0</v>
      </c>
      <c r="H1055" s="117">
        <f ref="H1055:H1055" t="array">SUM(($B1055=(C_A04b!$B$5:$B$1073))*($M1055=(C_A04b!$C$5:$C$1073))*(C_A04b!I$5:I$1073))+SUM(($C$680=(C_A04b!$B$5:$B$1073))*($M1055=(C_A04b!$C$5:$C$1073))*(C_A04b!I$5:I$1073))+SUM(($D$680=(C_A04b!$B$5:$B$1073))*($M1055=(C_A04b!$C$5:$C$1073))*(C_A04b!I$5:I$1073))</f>
        <v>0</v>
      </c>
      <c r="I1055" s="117">
        <f ref="I1055:I1055" t="array">SUM(($B1055=(C_A04b!$B$5:$B$1073))*($M1055=(C_A04b!$C$5:$C$1073))*(C_A04b!J$5:J$1073))+SUM(($C$680=(C_A04b!$B$5:$B$1073))*($M1055=(C_A04b!$C$5:$C$1073))*(C_A04b!J$5:J$1073))+SUM(($D$680=(C_A04b!$B$5:$B$1073))*($M1055=(C_A04b!$C$5:$C$1073))*(C_A04b!J$5:J$1073))</f>
        <v>0</v>
      </c>
      <c r="J1055" s="117">
        <f ref="J1055:J1055" t="array">SUM(($B1055=(C_A04b!$B$5:$B$1073))*($M1055=(C_A04b!$C$5:$C$1073))*(C_A04b!K$5:K$1073))+SUM(($C$680=(C_A04b!$B$5:$B$1073))*($M1055=(C_A04b!$C$5:$C$1073))*(C_A04b!K$5:K$1073))+SUM(($D$680=(C_A04b!$B$5:$B$1073))*($M1055=(C_A04b!$C$5:$C$1073))*(C_A04b!K$5:K$1073))</f>
        <v>0</v>
      </c>
      <c r="K1055" s="117">
        <f ref="K1055:K1055" t="array">SUM(($B1055=(C_A04b!$B$5:$B$1073))*($M1055=(C_A04b!$C$5:$C$1073))*(C_A04b!L$5:L$1073))+SUM(($C$680=(C_A04b!$B$5:$B$1073))*($M1055=(C_A04b!$C$5:$C$1073))*(C_A04b!L$5:L$1073))+SUM(($D$680=(C_A04b!$B$5:$B$1073))*($M1055=(C_A04b!$C$5:$C$1073))*(C_A04b!L$5:L$1073))</f>
        <v>0</v>
      </c>
      <c r="L1055" s="330"/>
      <c r="M1055" s="338" t="s">
        <v>489</v>
      </c>
      <c r="N1055" s="63"/>
      <c r="O1055" s="63"/>
    </row>
    <row r="1056">
      <c r="B1056" s="263" t="s">
        <v>226</v>
      </c>
      <c r="C1056" s="117">
        <f ref="C1056:C1056" t="array">SUM(($B1056=(C_A04b!$B$5:$B$1073))*($M1056=(C_A04b!$C$5:$C$1073))*(C_A04b!D$5:D$1073))+SUM(($C$680=(C_A04b!$B$5:$B$1073))*($M1056=(C_A04b!$C$5:$C$1073))*(C_A04b!D$5:D$1073))+SUM(($D$680=(C_A04b!$B$5:$B$1073))*($M1056=(C_A04b!$C$5:$C$1073))*(C_A04b!D$5:D$1073))</f>
        <v>0</v>
      </c>
      <c r="D1056" s="117">
        <f ref="D1056:D1056" t="array">SUM(($B1056=(C_A04b!$B$5:$B$1073))*($M1056=(C_A04b!$C$5:$C$1073))*(C_A04b!E$5:E$1073))+SUM(($C$680=(C_A04b!$B$5:$B$1073))*($M1056=(C_A04b!$C$5:$C$1073))*(C_A04b!E$5:E$1073))+SUM(($D$680=(C_A04b!$B$5:$B$1073))*($M1056=(C_A04b!$C$5:$C$1073))*(C_A04b!E$5:E$1073))</f>
        <v>0</v>
      </c>
      <c r="E1056" s="117">
        <f ref="E1056:E1056" t="array">SUM(($B1056=(C_A04b!$B$5:$B$1073))*($M1056=(C_A04b!$C$5:$C$1073))*(C_A04b!F$5:F$1073))+SUM(($C$680=(C_A04b!$B$5:$B$1073))*($M1056=(C_A04b!$C$5:$C$1073))*(C_A04b!F$5:F$1073))+SUM(($D$680=(C_A04b!$B$5:$B$1073))*($M1056=(C_A04b!$C$5:$C$1073))*(C_A04b!F$5:F$1073))</f>
        <v>0</v>
      </c>
      <c r="F1056" s="117">
        <f ref="F1056:F1056" t="array">SUM(($B1056=(C_A04b!$B$5:$B$1073))*($M1056=(C_A04b!$C$5:$C$1073))*(C_A04b!G$5:G$1073))+SUM(($C$680=(C_A04b!$B$5:$B$1073))*($M1056=(C_A04b!$C$5:$C$1073))*(C_A04b!G$5:G$1073))+SUM(($D$680=(C_A04b!$B$5:$B$1073))*($M1056=(C_A04b!$C$5:$C$1073))*(C_A04b!G$5:G$1073))</f>
        <v>0</v>
      </c>
      <c r="G1056" s="117">
        <f ref="G1056:G1056" t="array">SUM(($B1056=(C_A04b!$B$5:$B$1073))*($M1056=(C_A04b!$C$5:$C$1073))*(C_A04b!H$5:H$1073))+SUM(($C$680=(C_A04b!$B$5:$B$1073))*($M1056=(C_A04b!$C$5:$C$1073))*(C_A04b!H$5:H$1073))+SUM(($D$680=(C_A04b!$B$5:$B$1073))*($M1056=(C_A04b!$C$5:$C$1073))*(C_A04b!H$5:H$1073))</f>
        <v>0</v>
      </c>
      <c r="H1056" s="117">
        <f ref="H1056:H1056" t="array">SUM(($B1056=(C_A04b!$B$5:$B$1073))*($M1056=(C_A04b!$C$5:$C$1073))*(C_A04b!I$5:I$1073))+SUM(($C$680=(C_A04b!$B$5:$B$1073))*($M1056=(C_A04b!$C$5:$C$1073))*(C_A04b!I$5:I$1073))+SUM(($D$680=(C_A04b!$B$5:$B$1073))*($M1056=(C_A04b!$C$5:$C$1073))*(C_A04b!I$5:I$1073))</f>
        <v>0</v>
      </c>
      <c r="I1056" s="117">
        <f ref="I1056:I1056" t="array">SUM(($B1056=(C_A04b!$B$5:$B$1073))*($M1056=(C_A04b!$C$5:$C$1073))*(C_A04b!J$5:J$1073))+SUM(($C$680=(C_A04b!$B$5:$B$1073))*($M1056=(C_A04b!$C$5:$C$1073))*(C_A04b!J$5:J$1073))+SUM(($D$680=(C_A04b!$B$5:$B$1073))*($M1056=(C_A04b!$C$5:$C$1073))*(C_A04b!J$5:J$1073))</f>
        <v>0</v>
      </c>
      <c r="J1056" s="117">
        <f ref="J1056:J1056" t="array">SUM(($B1056=(C_A04b!$B$5:$B$1073))*($M1056=(C_A04b!$C$5:$C$1073))*(C_A04b!K$5:K$1073))+SUM(($C$680=(C_A04b!$B$5:$B$1073))*($M1056=(C_A04b!$C$5:$C$1073))*(C_A04b!K$5:K$1073))+SUM(($D$680=(C_A04b!$B$5:$B$1073))*($M1056=(C_A04b!$C$5:$C$1073))*(C_A04b!K$5:K$1073))</f>
        <v>0</v>
      </c>
      <c r="K1056" s="117">
        <f ref="K1056:K1056" t="array">SUM(($B1056=(C_A04b!$B$5:$B$1073))*($M1056=(C_A04b!$C$5:$C$1073))*(C_A04b!L$5:L$1073))+SUM(($C$680=(C_A04b!$B$5:$B$1073))*($M1056=(C_A04b!$C$5:$C$1073))*(C_A04b!L$5:L$1073))+SUM(($D$680=(C_A04b!$B$5:$B$1073))*($M1056=(C_A04b!$C$5:$C$1073))*(C_A04b!L$5:L$1073))</f>
        <v>0</v>
      </c>
      <c r="L1056" s="330"/>
      <c r="M1056" s="338" t="s">
        <v>489</v>
      </c>
      <c r="N1056" s="63"/>
      <c r="O1056" s="63"/>
    </row>
    <row r="1057">
      <c r="B1057" s="263" t="s">
        <v>227</v>
      </c>
      <c r="C1057" s="117">
        <f ref="C1057:C1057" t="array">SUM(($B1057=(C_A04b!$B$5:$B$1073))*($M1057=(C_A04b!$C$5:$C$1073))*(C_A04b!D$5:D$1073))+SUM(($C$680=(C_A04b!$B$5:$B$1073))*($M1057=(C_A04b!$C$5:$C$1073))*(C_A04b!D$5:D$1073))+SUM(($D$680=(C_A04b!$B$5:$B$1073))*($M1057=(C_A04b!$C$5:$C$1073))*(C_A04b!D$5:D$1073))</f>
        <v>0</v>
      </c>
      <c r="D1057" s="117">
        <f ref="D1057:D1057" t="array">SUM(($B1057=(C_A04b!$B$5:$B$1073))*($M1057=(C_A04b!$C$5:$C$1073))*(C_A04b!E$5:E$1073))+SUM(($C$680=(C_A04b!$B$5:$B$1073))*($M1057=(C_A04b!$C$5:$C$1073))*(C_A04b!E$5:E$1073))+SUM(($D$680=(C_A04b!$B$5:$B$1073))*($M1057=(C_A04b!$C$5:$C$1073))*(C_A04b!E$5:E$1073))</f>
        <v>0</v>
      </c>
      <c r="E1057" s="117">
        <f ref="E1057:E1057" t="array">SUM(($B1057=(C_A04b!$B$5:$B$1073))*($M1057=(C_A04b!$C$5:$C$1073))*(C_A04b!F$5:F$1073))+SUM(($C$680=(C_A04b!$B$5:$B$1073))*($M1057=(C_A04b!$C$5:$C$1073))*(C_A04b!F$5:F$1073))+SUM(($D$680=(C_A04b!$B$5:$B$1073))*($M1057=(C_A04b!$C$5:$C$1073))*(C_A04b!F$5:F$1073))</f>
        <v>0</v>
      </c>
      <c r="F1057" s="117">
        <f ref="F1057:F1057" t="array">SUM(($B1057=(C_A04b!$B$5:$B$1073))*($M1057=(C_A04b!$C$5:$C$1073))*(C_A04b!G$5:G$1073))+SUM(($C$680=(C_A04b!$B$5:$B$1073))*($M1057=(C_A04b!$C$5:$C$1073))*(C_A04b!G$5:G$1073))+SUM(($D$680=(C_A04b!$B$5:$B$1073))*($M1057=(C_A04b!$C$5:$C$1073))*(C_A04b!G$5:G$1073))</f>
        <v>0</v>
      </c>
      <c r="G1057" s="117">
        <f ref="G1057:G1057" t="array">SUM(($B1057=(C_A04b!$B$5:$B$1073))*($M1057=(C_A04b!$C$5:$C$1073))*(C_A04b!H$5:H$1073))+SUM(($C$680=(C_A04b!$B$5:$B$1073))*($M1057=(C_A04b!$C$5:$C$1073))*(C_A04b!H$5:H$1073))+SUM(($D$680=(C_A04b!$B$5:$B$1073))*($M1057=(C_A04b!$C$5:$C$1073))*(C_A04b!H$5:H$1073))</f>
        <v>0</v>
      </c>
      <c r="H1057" s="117">
        <f ref="H1057:H1057" t="array">SUM(($B1057=(C_A04b!$B$5:$B$1073))*($M1057=(C_A04b!$C$5:$C$1073))*(C_A04b!I$5:I$1073))+SUM(($C$680=(C_A04b!$B$5:$B$1073))*($M1057=(C_A04b!$C$5:$C$1073))*(C_A04b!I$5:I$1073))+SUM(($D$680=(C_A04b!$B$5:$B$1073))*($M1057=(C_A04b!$C$5:$C$1073))*(C_A04b!I$5:I$1073))</f>
        <v>0</v>
      </c>
      <c r="I1057" s="117">
        <f ref="I1057:I1057" t="array">SUM(($B1057=(C_A04b!$B$5:$B$1073))*($M1057=(C_A04b!$C$5:$C$1073))*(C_A04b!J$5:J$1073))+SUM(($C$680=(C_A04b!$B$5:$B$1073))*($M1057=(C_A04b!$C$5:$C$1073))*(C_A04b!J$5:J$1073))+SUM(($D$680=(C_A04b!$B$5:$B$1073))*($M1057=(C_A04b!$C$5:$C$1073))*(C_A04b!J$5:J$1073))</f>
        <v>0</v>
      </c>
      <c r="J1057" s="117">
        <f ref="J1057:J1057" t="array">SUM(($B1057=(C_A04b!$B$5:$B$1073))*($M1057=(C_A04b!$C$5:$C$1073))*(C_A04b!K$5:K$1073))+SUM(($C$680=(C_A04b!$B$5:$B$1073))*($M1057=(C_A04b!$C$5:$C$1073))*(C_A04b!K$5:K$1073))+SUM(($D$680=(C_A04b!$B$5:$B$1073))*($M1057=(C_A04b!$C$5:$C$1073))*(C_A04b!K$5:K$1073))</f>
        <v>0</v>
      </c>
      <c r="K1057" s="117">
        <f ref="K1057:K1057" t="array">SUM(($B1057=(C_A04b!$B$5:$B$1073))*($M1057=(C_A04b!$C$5:$C$1073))*(C_A04b!L$5:L$1073))+SUM(($C$680=(C_A04b!$B$5:$B$1073))*($M1057=(C_A04b!$C$5:$C$1073))*(C_A04b!L$5:L$1073))+SUM(($D$680=(C_A04b!$B$5:$B$1073))*($M1057=(C_A04b!$C$5:$C$1073))*(C_A04b!L$5:L$1073))</f>
        <v>0</v>
      </c>
      <c r="L1057" s="330"/>
      <c r="M1057" s="338" t="s">
        <v>489</v>
      </c>
      <c r="N1057" s="63"/>
      <c r="O1057" s="63"/>
    </row>
    <row r="1058">
      <c r="B1058" s="263" t="s">
        <v>228</v>
      </c>
      <c r="C1058" s="117">
        <f ref="C1058:C1058" t="array">SUM(($B1058=(C_A04b!$B$5:$B$1073))*($M1058=(C_A04b!$C$5:$C$1073))*(C_A04b!D$5:D$1073))+SUM(($C$680=(C_A04b!$B$5:$B$1073))*($M1058=(C_A04b!$C$5:$C$1073))*(C_A04b!D$5:D$1073))+SUM(($D$680=(C_A04b!$B$5:$B$1073))*($M1058=(C_A04b!$C$5:$C$1073))*(C_A04b!D$5:D$1073))</f>
        <v>1278.74940777231</v>
      </c>
      <c r="D1058" s="117">
        <f ref="D1058:D1058" t="array">SUM(($B1058=(C_A04b!$B$5:$B$1073))*($M1058=(C_A04b!$C$5:$C$1073))*(C_A04b!E$5:E$1073))+SUM(($C$680=(C_A04b!$B$5:$B$1073))*($M1058=(C_A04b!$C$5:$C$1073))*(C_A04b!E$5:E$1073))+SUM(($D$680=(C_A04b!$B$5:$B$1073))*($M1058=(C_A04b!$C$5:$C$1073))*(C_A04b!E$5:E$1073))</f>
        <v>333.778197968195</v>
      </c>
      <c r="E1058" s="117">
        <f ref="E1058:E1058" t="array">SUM(($B1058=(C_A04b!$B$5:$B$1073))*($M1058=(C_A04b!$C$5:$C$1073))*(C_A04b!F$5:F$1073))+SUM(($C$680=(C_A04b!$B$5:$B$1073))*($M1058=(C_A04b!$C$5:$C$1073))*(C_A04b!F$5:F$1073))+SUM(($D$680=(C_A04b!$B$5:$B$1073))*($M1058=(C_A04b!$C$5:$C$1073))*(C_A04b!F$5:F$1073))</f>
        <v>333.778197968195</v>
      </c>
      <c r="F1058" s="117">
        <f ref="F1058:F1058" t="array">SUM(($B1058=(C_A04b!$B$5:$B$1073))*($M1058=(C_A04b!$C$5:$C$1073))*(C_A04b!G$5:G$1073))+SUM(($C$680=(C_A04b!$B$5:$B$1073))*($M1058=(C_A04b!$C$5:$C$1073))*(C_A04b!G$5:G$1073))+SUM(($D$680=(C_A04b!$B$5:$B$1073))*($M1058=(C_A04b!$C$5:$C$1073))*(C_A04b!G$5:G$1073))</f>
        <v>230.467114634862</v>
      </c>
      <c r="G1058" s="117">
        <f ref="G1058:G1058" t="array">SUM(($B1058=(C_A04b!$B$5:$B$1073))*($M1058=(C_A04b!$C$5:$C$1073))*(C_A04b!H$5:H$1073))+SUM(($C$680=(C_A04b!$B$5:$B$1073))*($M1058=(C_A04b!$C$5:$C$1073))*(C_A04b!H$5:H$1073))+SUM(($D$680=(C_A04b!$B$5:$B$1073))*($M1058=(C_A04b!$C$5:$C$1073))*(C_A04b!H$5:H$1073))</f>
        <v>127.156031301528</v>
      </c>
      <c r="H1058" s="117">
        <f ref="H1058:H1058" t="array">SUM(($B1058=(C_A04b!$B$5:$B$1073))*($M1058=(C_A04b!$C$5:$C$1073))*(C_A04b!I$5:I$1073))+SUM(($C$680=(C_A04b!$B$5:$B$1073))*($M1058=(C_A04b!$C$5:$C$1073))*(C_A04b!I$5:I$1073))+SUM(($D$680=(C_A04b!$B$5:$B$1073))*($M1058=(C_A04b!$C$5:$C$1073))*(C_A04b!I$5:I$1073))</f>
        <v>23.844947968195</v>
      </c>
      <c r="I1058" s="117">
        <f ref="I1058:I1058" t="array">SUM(($B1058=(C_A04b!$B$5:$B$1073))*($M1058=(C_A04b!$C$5:$C$1073))*(C_A04b!J$5:J$1073))+SUM(($C$680=(C_A04b!$B$5:$B$1073))*($M1058=(C_A04b!$C$5:$C$1073))*(C_A04b!J$5:J$1073))+SUM(($D$680=(C_A04b!$B$5:$B$1073))*($M1058=(C_A04b!$C$5:$C$1073))*(C_A04b!J$5:J$1073))</f>
        <v>0</v>
      </c>
      <c r="J1058" s="117">
        <f ref="J1058:J1058" t="array">SUM(($B1058=(C_A04b!$B$5:$B$1073))*($M1058=(C_A04b!$C$5:$C$1073))*(C_A04b!K$5:K$1073))+SUM(($C$680=(C_A04b!$B$5:$B$1073))*($M1058=(C_A04b!$C$5:$C$1073))*(C_A04b!K$5:K$1073))+SUM(($D$680=(C_A04b!$B$5:$B$1073))*($M1058=(C_A04b!$C$5:$C$1073))*(C_A04b!K$5:K$1073))</f>
        <v>0</v>
      </c>
      <c r="K1058" s="117">
        <f ref="K1058:K1058" t="array">SUM(($B1058=(C_A04b!$B$5:$B$1073))*($M1058=(C_A04b!$C$5:$C$1073))*(C_A04b!L$5:L$1073))+SUM(($C$680=(C_A04b!$B$5:$B$1073))*($M1058=(C_A04b!$C$5:$C$1073))*(C_A04b!L$5:L$1073))+SUM(($D$680=(C_A04b!$B$5:$B$1073))*($M1058=(C_A04b!$C$5:$C$1073))*(C_A04b!L$5:L$1073))</f>
        <v>0</v>
      </c>
      <c r="L1058" s="330"/>
      <c r="M1058" s="338" t="s">
        <v>489</v>
      </c>
      <c r="N1058" s="63"/>
      <c r="O1058" s="63"/>
    </row>
    <row r="1059">
      <c r="B1059" s="263" t="s">
        <v>229</v>
      </c>
      <c r="C1059" s="117">
        <f ref="C1059:C1059" t="array">SUM(($B1059=(C_A04b!$B$5:$B$1073))*($M1059=(C_A04b!$C$5:$C$1073))*(C_A04b!D$5:D$1073))+SUM(($C$680=(C_A04b!$B$5:$B$1073))*($M1059=(C_A04b!$C$5:$C$1073))*(C_A04b!D$5:D$1073))+SUM(($D$680=(C_A04b!$B$5:$B$1073))*($M1059=(C_A04b!$C$5:$C$1073))*(C_A04b!D$5:D$1073))</f>
        <v>0</v>
      </c>
      <c r="D1059" s="117">
        <f ref="D1059:D1059" t="array">SUM(($B1059=(C_A04b!$B$5:$B$1073))*($M1059=(C_A04b!$C$5:$C$1073))*(C_A04b!E$5:E$1073))+SUM(($C$680=(C_A04b!$B$5:$B$1073))*($M1059=(C_A04b!$C$5:$C$1073))*(C_A04b!E$5:E$1073))+SUM(($D$680=(C_A04b!$B$5:$B$1073))*($M1059=(C_A04b!$C$5:$C$1073))*(C_A04b!E$5:E$1073))</f>
        <v>0</v>
      </c>
      <c r="E1059" s="117">
        <f ref="E1059:E1059" t="array">SUM(($B1059=(C_A04b!$B$5:$B$1073))*($M1059=(C_A04b!$C$5:$C$1073))*(C_A04b!F$5:F$1073))+SUM(($C$680=(C_A04b!$B$5:$B$1073))*($M1059=(C_A04b!$C$5:$C$1073))*(C_A04b!F$5:F$1073))+SUM(($D$680=(C_A04b!$B$5:$B$1073))*($M1059=(C_A04b!$C$5:$C$1073))*(C_A04b!F$5:F$1073))</f>
        <v>0</v>
      </c>
      <c r="F1059" s="117">
        <f ref="F1059:F1059" t="array">SUM(($B1059=(C_A04b!$B$5:$B$1073))*($M1059=(C_A04b!$C$5:$C$1073))*(C_A04b!G$5:G$1073))+SUM(($C$680=(C_A04b!$B$5:$B$1073))*($M1059=(C_A04b!$C$5:$C$1073))*(C_A04b!G$5:G$1073))+SUM(($D$680=(C_A04b!$B$5:$B$1073))*($M1059=(C_A04b!$C$5:$C$1073))*(C_A04b!G$5:G$1073))</f>
        <v>0</v>
      </c>
      <c r="G1059" s="117">
        <f ref="G1059:G1059" t="array">SUM(($B1059=(C_A04b!$B$5:$B$1073))*($M1059=(C_A04b!$C$5:$C$1073))*(C_A04b!H$5:H$1073))+SUM(($C$680=(C_A04b!$B$5:$B$1073))*($M1059=(C_A04b!$C$5:$C$1073))*(C_A04b!H$5:H$1073))+SUM(($D$680=(C_A04b!$B$5:$B$1073))*($M1059=(C_A04b!$C$5:$C$1073))*(C_A04b!H$5:H$1073))</f>
        <v>0</v>
      </c>
      <c r="H1059" s="117">
        <f ref="H1059:H1059" t="array">SUM(($B1059=(C_A04b!$B$5:$B$1073))*($M1059=(C_A04b!$C$5:$C$1073))*(C_A04b!I$5:I$1073))+SUM(($C$680=(C_A04b!$B$5:$B$1073))*($M1059=(C_A04b!$C$5:$C$1073))*(C_A04b!I$5:I$1073))+SUM(($D$680=(C_A04b!$B$5:$B$1073))*($M1059=(C_A04b!$C$5:$C$1073))*(C_A04b!I$5:I$1073))</f>
        <v>0</v>
      </c>
      <c r="I1059" s="117">
        <f ref="I1059:I1059" t="array">SUM(($B1059=(C_A04b!$B$5:$B$1073))*($M1059=(C_A04b!$C$5:$C$1073))*(C_A04b!J$5:J$1073))+SUM(($C$680=(C_A04b!$B$5:$B$1073))*($M1059=(C_A04b!$C$5:$C$1073))*(C_A04b!J$5:J$1073))+SUM(($D$680=(C_A04b!$B$5:$B$1073))*($M1059=(C_A04b!$C$5:$C$1073))*(C_A04b!J$5:J$1073))</f>
        <v>0</v>
      </c>
      <c r="J1059" s="117">
        <f ref="J1059:J1059" t="array">SUM(($B1059=(C_A04b!$B$5:$B$1073))*($M1059=(C_A04b!$C$5:$C$1073))*(C_A04b!K$5:K$1073))+SUM(($C$680=(C_A04b!$B$5:$B$1073))*($M1059=(C_A04b!$C$5:$C$1073))*(C_A04b!K$5:K$1073))+SUM(($D$680=(C_A04b!$B$5:$B$1073))*($M1059=(C_A04b!$C$5:$C$1073))*(C_A04b!K$5:K$1073))</f>
        <v>0</v>
      </c>
      <c r="K1059" s="117">
        <f ref="K1059:K1059" t="array">SUM(($B1059=(C_A04b!$B$5:$B$1073))*($M1059=(C_A04b!$C$5:$C$1073))*(C_A04b!L$5:L$1073))+SUM(($C$680=(C_A04b!$B$5:$B$1073))*($M1059=(C_A04b!$C$5:$C$1073))*(C_A04b!L$5:L$1073))+SUM(($D$680=(C_A04b!$B$5:$B$1073))*($M1059=(C_A04b!$C$5:$C$1073))*(C_A04b!L$5:L$1073))</f>
        <v>0</v>
      </c>
      <c r="L1059" s="330"/>
      <c r="M1059" s="338" t="s">
        <v>489</v>
      </c>
      <c r="N1059" s="63"/>
      <c r="O1059" s="63"/>
    </row>
    <row r="1060">
      <c r="B1060" s="263" t="s">
        <v>230</v>
      </c>
      <c r="C1060" s="117">
        <f ref="C1060:C1060" t="array">SUM(($B1060=(C_A04b!$B$5:$B$1073))*($M1060=(C_A04b!$C$5:$C$1073))*(C_A04b!D$5:D$1073))+SUM(($C$680=(C_A04b!$B$5:$B$1073))*($M1060=(C_A04b!$C$5:$C$1073))*(C_A04b!D$5:D$1073))+SUM(($D$680=(C_A04b!$B$5:$B$1073))*($M1060=(C_A04b!$C$5:$C$1073))*(C_A04b!D$5:D$1073))</f>
        <v>0</v>
      </c>
      <c r="D1060" s="117">
        <f ref="D1060:D1060" t="array">SUM(($B1060=(C_A04b!$B$5:$B$1073))*($M1060=(C_A04b!$C$5:$C$1073))*(C_A04b!E$5:E$1073))+SUM(($C$680=(C_A04b!$B$5:$B$1073))*($M1060=(C_A04b!$C$5:$C$1073))*(C_A04b!E$5:E$1073))+SUM(($D$680=(C_A04b!$B$5:$B$1073))*($M1060=(C_A04b!$C$5:$C$1073))*(C_A04b!E$5:E$1073))</f>
        <v>0</v>
      </c>
      <c r="E1060" s="117">
        <f ref="E1060:E1060" t="array">SUM(($B1060=(C_A04b!$B$5:$B$1073))*($M1060=(C_A04b!$C$5:$C$1073))*(C_A04b!F$5:F$1073))+SUM(($C$680=(C_A04b!$B$5:$B$1073))*($M1060=(C_A04b!$C$5:$C$1073))*(C_A04b!F$5:F$1073))+SUM(($D$680=(C_A04b!$B$5:$B$1073))*($M1060=(C_A04b!$C$5:$C$1073))*(C_A04b!F$5:F$1073))</f>
        <v>0</v>
      </c>
      <c r="F1060" s="117">
        <f ref="F1060:F1060" t="array">SUM(($B1060=(C_A04b!$B$5:$B$1073))*($M1060=(C_A04b!$C$5:$C$1073))*(C_A04b!G$5:G$1073))+SUM(($C$680=(C_A04b!$B$5:$B$1073))*($M1060=(C_A04b!$C$5:$C$1073))*(C_A04b!G$5:G$1073))+SUM(($D$680=(C_A04b!$B$5:$B$1073))*($M1060=(C_A04b!$C$5:$C$1073))*(C_A04b!G$5:G$1073))</f>
        <v>0</v>
      </c>
      <c r="G1060" s="117">
        <f ref="G1060:G1060" t="array">SUM(($B1060=(C_A04b!$B$5:$B$1073))*($M1060=(C_A04b!$C$5:$C$1073))*(C_A04b!H$5:H$1073))+SUM(($C$680=(C_A04b!$B$5:$B$1073))*($M1060=(C_A04b!$C$5:$C$1073))*(C_A04b!H$5:H$1073))+SUM(($D$680=(C_A04b!$B$5:$B$1073))*($M1060=(C_A04b!$C$5:$C$1073))*(C_A04b!H$5:H$1073))</f>
        <v>0</v>
      </c>
      <c r="H1060" s="117">
        <f ref="H1060:H1060" t="array">SUM(($B1060=(C_A04b!$B$5:$B$1073))*($M1060=(C_A04b!$C$5:$C$1073))*(C_A04b!I$5:I$1073))+SUM(($C$680=(C_A04b!$B$5:$B$1073))*($M1060=(C_A04b!$C$5:$C$1073))*(C_A04b!I$5:I$1073))+SUM(($D$680=(C_A04b!$B$5:$B$1073))*($M1060=(C_A04b!$C$5:$C$1073))*(C_A04b!I$5:I$1073))</f>
        <v>0</v>
      </c>
      <c r="I1060" s="117">
        <f ref="I1060:I1060" t="array">SUM(($B1060=(C_A04b!$B$5:$B$1073))*($M1060=(C_A04b!$C$5:$C$1073))*(C_A04b!J$5:J$1073))+SUM(($C$680=(C_A04b!$B$5:$B$1073))*($M1060=(C_A04b!$C$5:$C$1073))*(C_A04b!J$5:J$1073))+SUM(($D$680=(C_A04b!$B$5:$B$1073))*($M1060=(C_A04b!$C$5:$C$1073))*(C_A04b!J$5:J$1073))</f>
        <v>0</v>
      </c>
      <c r="J1060" s="117">
        <f ref="J1060:J1060" t="array">SUM(($B1060=(C_A04b!$B$5:$B$1073))*($M1060=(C_A04b!$C$5:$C$1073))*(C_A04b!K$5:K$1073))+SUM(($C$680=(C_A04b!$B$5:$B$1073))*($M1060=(C_A04b!$C$5:$C$1073))*(C_A04b!K$5:K$1073))+SUM(($D$680=(C_A04b!$B$5:$B$1073))*($M1060=(C_A04b!$C$5:$C$1073))*(C_A04b!K$5:K$1073))</f>
        <v>0</v>
      </c>
      <c r="K1060" s="117">
        <f ref="K1060:K1060" t="array">SUM(($B1060=(C_A04b!$B$5:$B$1073))*($M1060=(C_A04b!$C$5:$C$1073))*(C_A04b!L$5:L$1073))+SUM(($C$680=(C_A04b!$B$5:$B$1073))*($M1060=(C_A04b!$C$5:$C$1073))*(C_A04b!L$5:L$1073))+SUM(($D$680=(C_A04b!$B$5:$B$1073))*($M1060=(C_A04b!$C$5:$C$1073))*(C_A04b!L$5:L$1073))</f>
        <v>0</v>
      </c>
      <c r="L1060" s="330"/>
      <c r="M1060" s="338" t="s">
        <v>489</v>
      </c>
      <c r="N1060" s="63"/>
      <c r="O1060" s="63"/>
    </row>
    <row r="1061">
      <c r="B1061" s="263" t="s">
        <v>231</v>
      </c>
      <c r="C1061" s="117">
        <f ref="C1061:C1061" t="array">SUM(($B1061=(C_A04b!$B$5:$B$1073))*($M1061=(C_A04b!$C$5:$C$1073))*(C_A04b!D$5:D$1073))+SUM(($C$680=(C_A04b!$B$5:$B$1073))*($M1061=(C_A04b!$C$5:$C$1073))*(C_A04b!D$5:D$1073))+SUM(($D$680=(C_A04b!$B$5:$B$1073))*($M1061=(C_A04b!$C$5:$C$1073))*(C_A04b!D$5:D$1073))</f>
        <v>0</v>
      </c>
      <c r="D1061" s="117">
        <f ref="D1061:D1061" t="array">SUM(($B1061=(C_A04b!$B$5:$B$1073))*($M1061=(C_A04b!$C$5:$C$1073))*(C_A04b!E$5:E$1073))+SUM(($C$680=(C_A04b!$B$5:$B$1073))*($M1061=(C_A04b!$C$5:$C$1073))*(C_A04b!E$5:E$1073))+SUM(($D$680=(C_A04b!$B$5:$B$1073))*($M1061=(C_A04b!$C$5:$C$1073))*(C_A04b!E$5:E$1073))</f>
        <v>0</v>
      </c>
      <c r="E1061" s="117">
        <f ref="E1061:E1061" t="array">SUM(($B1061=(C_A04b!$B$5:$B$1073))*($M1061=(C_A04b!$C$5:$C$1073))*(C_A04b!F$5:F$1073))+SUM(($C$680=(C_A04b!$B$5:$B$1073))*($M1061=(C_A04b!$C$5:$C$1073))*(C_A04b!F$5:F$1073))+SUM(($D$680=(C_A04b!$B$5:$B$1073))*($M1061=(C_A04b!$C$5:$C$1073))*(C_A04b!F$5:F$1073))</f>
        <v>0</v>
      </c>
      <c r="F1061" s="117">
        <f ref="F1061:F1061" t="array">SUM(($B1061=(C_A04b!$B$5:$B$1073))*($M1061=(C_A04b!$C$5:$C$1073))*(C_A04b!G$5:G$1073))+SUM(($C$680=(C_A04b!$B$5:$B$1073))*($M1061=(C_A04b!$C$5:$C$1073))*(C_A04b!G$5:G$1073))+SUM(($D$680=(C_A04b!$B$5:$B$1073))*($M1061=(C_A04b!$C$5:$C$1073))*(C_A04b!G$5:G$1073))</f>
        <v>0</v>
      </c>
      <c r="G1061" s="117">
        <f ref="G1061:G1061" t="array">SUM(($B1061=(C_A04b!$B$5:$B$1073))*($M1061=(C_A04b!$C$5:$C$1073))*(C_A04b!H$5:H$1073))+SUM(($C$680=(C_A04b!$B$5:$B$1073))*($M1061=(C_A04b!$C$5:$C$1073))*(C_A04b!H$5:H$1073))+SUM(($D$680=(C_A04b!$B$5:$B$1073))*($M1061=(C_A04b!$C$5:$C$1073))*(C_A04b!H$5:H$1073))</f>
        <v>0</v>
      </c>
      <c r="H1061" s="117">
        <f ref="H1061:H1061" t="array">SUM(($B1061=(C_A04b!$B$5:$B$1073))*($M1061=(C_A04b!$C$5:$C$1073))*(C_A04b!I$5:I$1073))+SUM(($C$680=(C_A04b!$B$5:$B$1073))*($M1061=(C_A04b!$C$5:$C$1073))*(C_A04b!I$5:I$1073))+SUM(($D$680=(C_A04b!$B$5:$B$1073))*($M1061=(C_A04b!$C$5:$C$1073))*(C_A04b!I$5:I$1073))</f>
        <v>0</v>
      </c>
      <c r="I1061" s="117">
        <f ref="I1061:I1061" t="array">SUM(($B1061=(C_A04b!$B$5:$B$1073))*($M1061=(C_A04b!$C$5:$C$1073))*(C_A04b!J$5:J$1073))+SUM(($C$680=(C_A04b!$B$5:$B$1073))*($M1061=(C_A04b!$C$5:$C$1073))*(C_A04b!J$5:J$1073))+SUM(($D$680=(C_A04b!$B$5:$B$1073))*($M1061=(C_A04b!$C$5:$C$1073))*(C_A04b!J$5:J$1073))</f>
        <v>0</v>
      </c>
      <c r="J1061" s="117">
        <f ref="J1061:J1061" t="array">SUM(($B1061=(C_A04b!$B$5:$B$1073))*($M1061=(C_A04b!$C$5:$C$1073))*(C_A04b!K$5:K$1073))+SUM(($C$680=(C_A04b!$B$5:$B$1073))*($M1061=(C_A04b!$C$5:$C$1073))*(C_A04b!K$5:K$1073))+SUM(($D$680=(C_A04b!$B$5:$B$1073))*($M1061=(C_A04b!$C$5:$C$1073))*(C_A04b!K$5:K$1073))</f>
        <v>0</v>
      </c>
      <c r="K1061" s="117">
        <f ref="K1061:K1061" t="array">SUM(($B1061=(C_A04b!$B$5:$B$1073))*($M1061=(C_A04b!$C$5:$C$1073))*(C_A04b!L$5:L$1073))+SUM(($C$680=(C_A04b!$B$5:$B$1073))*($M1061=(C_A04b!$C$5:$C$1073))*(C_A04b!L$5:L$1073))+SUM(($D$680=(C_A04b!$B$5:$B$1073))*($M1061=(C_A04b!$C$5:$C$1073))*(C_A04b!L$5:L$1073))</f>
        <v>0</v>
      </c>
      <c r="L1061" s="330"/>
      <c r="M1061" s="338" t="s">
        <v>489</v>
      </c>
      <c r="N1061" s="63"/>
      <c r="O1061" s="63"/>
    </row>
    <row r="1062">
      <c r="B1062" s="263" t="s">
        <v>232</v>
      </c>
      <c r="C1062" s="117">
        <f ref="C1062:C1062" t="array">SUM(($B1062=(C_A04b!$B$5:$B$1073))*($M1062=(C_A04b!$C$5:$C$1073))*(C_A04b!D$5:D$1073))+SUM(($C$680=(C_A04b!$B$5:$B$1073))*($M1062=(C_A04b!$C$5:$C$1073))*(C_A04b!D$5:D$1073))+SUM(($D$680=(C_A04b!$B$5:$B$1073))*($M1062=(C_A04b!$C$5:$C$1073))*(C_A04b!D$5:D$1073))</f>
        <v>0</v>
      </c>
      <c r="D1062" s="117">
        <f ref="D1062:D1062" t="array">SUM(($B1062=(C_A04b!$B$5:$B$1073))*($M1062=(C_A04b!$C$5:$C$1073))*(C_A04b!E$5:E$1073))+SUM(($C$680=(C_A04b!$B$5:$B$1073))*($M1062=(C_A04b!$C$5:$C$1073))*(C_A04b!E$5:E$1073))+SUM(($D$680=(C_A04b!$B$5:$B$1073))*($M1062=(C_A04b!$C$5:$C$1073))*(C_A04b!E$5:E$1073))</f>
        <v>0</v>
      </c>
      <c r="E1062" s="117">
        <f ref="E1062:E1062" t="array">SUM(($B1062=(C_A04b!$B$5:$B$1073))*($M1062=(C_A04b!$C$5:$C$1073))*(C_A04b!F$5:F$1073))+SUM(($C$680=(C_A04b!$B$5:$B$1073))*($M1062=(C_A04b!$C$5:$C$1073))*(C_A04b!F$5:F$1073))+SUM(($D$680=(C_A04b!$B$5:$B$1073))*($M1062=(C_A04b!$C$5:$C$1073))*(C_A04b!F$5:F$1073))</f>
        <v>0</v>
      </c>
      <c r="F1062" s="117">
        <f ref="F1062:F1062" t="array">SUM(($B1062=(C_A04b!$B$5:$B$1073))*($M1062=(C_A04b!$C$5:$C$1073))*(C_A04b!G$5:G$1073))+SUM(($C$680=(C_A04b!$B$5:$B$1073))*($M1062=(C_A04b!$C$5:$C$1073))*(C_A04b!G$5:G$1073))+SUM(($D$680=(C_A04b!$B$5:$B$1073))*($M1062=(C_A04b!$C$5:$C$1073))*(C_A04b!G$5:G$1073))</f>
        <v>0</v>
      </c>
      <c r="G1062" s="117">
        <f ref="G1062:G1062" t="array">SUM(($B1062=(C_A04b!$B$5:$B$1073))*($M1062=(C_A04b!$C$5:$C$1073))*(C_A04b!H$5:H$1073))+SUM(($C$680=(C_A04b!$B$5:$B$1073))*($M1062=(C_A04b!$C$5:$C$1073))*(C_A04b!H$5:H$1073))+SUM(($D$680=(C_A04b!$B$5:$B$1073))*($M1062=(C_A04b!$C$5:$C$1073))*(C_A04b!H$5:H$1073))</f>
        <v>0</v>
      </c>
      <c r="H1062" s="117">
        <f ref="H1062:H1062" t="array">SUM(($B1062=(C_A04b!$B$5:$B$1073))*($M1062=(C_A04b!$C$5:$C$1073))*(C_A04b!I$5:I$1073))+SUM(($C$680=(C_A04b!$B$5:$B$1073))*($M1062=(C_A04b!$C$5:$C$1073))*(C_A04b!I$5:I$1073))+SUM(($D$680=(C_A04b!$B$5:$B$1073))*($M1062=(C_A04b!$C$5:$C$1073))*(C_A04b!I$5:I$1073))</f>
        <v>0</v>
      </c>
      <c r="I1062" s="117">
        <f ref="I1062:I1062" t="array">SUM(($B1062=(C_A04b!$B$5:$B$1073))*($M1062=(C_A04b!$C$5:$C$1073))*(C_A04b!J$5:J$1073))+SUM(($C$680=(C_A04b!$B$5:$B$1073))*($M1062=(C_A04b!$C$5:$C$1073))*(C_A04b!J$5:J$1073))+SUM(($D$680=(C_A04b!$B$5:$B$1073))*($M1062=(C_A04b!$C$5:$C$1073))*(C_A04b!J$5:J$1073))</f>
        <v>0</v>
      </c>
      <c r="J1062" s="117">
        <f ref="J1062:J1062" t="array">SUM(($B1062=(C_A04b!$B$5:$B$1073))*($M1062=(C_A04b!$C$5:$C$1073))*(C_A04b!K$5:K$1073))+SUM(($C$680=(C_A04b!$B$5:$B$1073))*($M1062=(C_A04b!$C$5:$C$1073))*(C_A04b!K$5:K$1073))+SUM(($D$680=(C_A04b!$B$5:$B$1073))*($M1062=(C_A04b!$C$5:$C$1073))*(C_A04b!K$5:K$1073))</f>
        <v>0</v>
      </c>
      <c r="K1062" s="117">
        <f ref="K1062:K1062" t="array">SUM(($B1062=(C_A04b!$B$5:$B$1073))*($M1062=(C_A04b!$C$5:$C$1073))*(C_A04b!L$5:L$1073))+SUM(($C$680=(C_A04b!$B$5:$B$1073))*($M1062=(C_A04b!$C$5:$C$1073))*(C_A04b!L$5:L$1073))+SUM(($D$680=(C_A04b!$B$5:$B$1073))*($M1062=(C_A04b!$C$5:$C$1073))*(C_A04b!L$5:L$1073))</f>
        <v>0</v>
      </c>
      <c r="L1062" s="330"/>
      <c r="M1062" s="338" t="s">
        <v>489</v>
      </c>
      <c r="N1062" s="63"/>
      <c r="O1062" s="63"/>
    </row>
    <row r="1063">
      <c r="B1063" s="263"/>
      <c r="C1063" s="117"/>
      <c r="D1063" s="117"/>
      <c r="E1063" s="117"/>
      <c r="F1063" s="117"/>
      <c r="G1063" s="117"/>
      <c r="H1063" s="117"/>
      <c r="I1063" s="117"/>
      <c r="J1063" s="117"/>
      <c r="K1063" s="117"/>
      <c r="L1063" s="330"/>
      <c r="M1063" s="338" t="s">
        <v>489</v>
      </c>
      <c r="N1063" s="63"/>
      <c r="O1063" s="63"/>
    </row>
    <row r="1064">
      <c r="B1064" s="263"/>
      <c r="C1064" s="117"/>
      <c r="D1064" s="117"/>
      <c r="E1064" s="117"/>
      <c r="F1064" s="117"/>
      <c r="G1064" s="117"/>
      <c r="H1064" s="117"/>
      <c r="I1064" s="117"/>
      <c r="J1064" s="117"/>
      <c r="K1064" s="117"/>
      <c r="L1064" s="330"/>
      <c r="M1064" s="338" t="s">
        <v>489</v>
      </c>
      <c r="N1064" s="63"/>
      <c r="O1064" s="63"/>
    </row>
    <row r="1065">
      <c r="B1065" s="263"/>
      <c r="C1065" s="117"/>
      <c r="D1065" s="117"/>
      <c r="E1065" s="117"/>
      <c r="F1065" s="117"/>
      <c r="G1065" s="117"/>
      <c r="H1065" s="117"/>
      <c r="I1065" s="117"/>
      <c r="J1065" s="117"/>
      <c r="K1065" s="117"/>
      <c r="L1065" s="330"/>
      <c r="M1065" s="338" t="s">
        <v>489</v>
      </c>
      <c r="N1065" s="63"/>
      <c r="O1065" s="63"/>
    </row>
    <row r="1066">
      <c r="B1066" s="263"/>
      <c r="C1066" s="117"/>
      <c r="D1066" s="117"/>
      <c r="E1066" s="117"/>
      <c r="F1066" s="117"/>
      <c r="G1066" s="117"/>
      <c r="H1066" s="117"/>
      <c r="I1066" s="117"/>
      <c r="J1066" s="117"/>
      <c r="K1066" s="117"/>
      <c r="L1066" s="330"/>
      <c r="M1066" s="338" t="s">
        <v>489</v>
      </c>
      <c r="N1066" s="63"/>
      <c r="O1066" s="63"/>
    </row>
    <row r="1067">
      <c r="B1067" s="263"/>
      <c r="C1067" s="117"/>
      <c r="D1067" s="117"/>
      <c r="E1067" s="117"/>
      <c r="F1067" s="117"/>
      <c r="G1067" s="117"/>
      <c r="H1067" s="117"/>
      <c r="I1067" s="117"/>
      <c r="J1067" s="117"/>
      <c r="K1067" s="117"/>
      <c r="L1067" s="330"/>
      <c r="M1067" s="338" t="s">
        <v>489</v>
      </c>
      <c r="N1067" s="63"/>
      <c r="O1067" s="63"/>
    </row>
    <row r="1068">
      <c r="B1068" s="151" t="s">
        <v>55</v>
      </c>
      <c r="C1068" s="152">
        <f>SUM(C1052:C1067)</f>
        <v>1278.74940777231</v>
      </c>
      <c r="D1068" s="152">
        <f ref="D1068:K1068" t="shared" si="139">SUM(D1052:D1067)</f>
        <v>333.778197968195</v>
      </c>
      <c r="E1068" s="152">
        <f t="shared" si="139"/>
        <v>333.778197968195</v>
      </c>
      <c r="F1068" s="152">
        <f t="shared" si="139"/>
        <v>230.467114634862</v>
      </c>
      <c r="G1068" s="152">
        <f t="shared" si="139"/>
        <v>127.156031301528</v>
      </c>
      <c r="H1068" s="152">
        <f t="shared" si="139"/>
        <v>23.844947968195</v>
      </c>
      <c r="I1068" s="152">
        <f t="shared" si="139"/>
        <v>0</v>
      </c>
      <c r="J1068" s="152">
        <f t="shared" si="139"/>
        <v>0</v>
      </c>
      <c r="K1068" s="152">
        <f t="shared" si="139"/>
        <v>0</v>
      </c>
      <c r="L1068" s="228"/>
      <c r="N1068" s="63"/>
      <c r="O1068" s="63"/>
    </row>
    <row r="1069">
      <c r="B1069" s="60"/>
      <c r="C1069" s="60"/>
      <c r="D1069" s="60"/>
      <c r="E1069" s="60"/>
      <c r="F1069" s="60"/>
      <c r="G1069" s="60"/>
      <c r="H1069" s="60"/>
      <c r="I1069" s="60"/>
      <c r="J1069" s="60"/>
      <c r="N1069" s="63"/>
      <c r="O1069" s="63"/>
    </row>
    <row r="1070">
      <c r="B1070" s="60"/>
      <c r="C1070" s="60"/>
      <c r="D1070" s="60"/>
      <c r="E1070" s="60"/>
      <c r="F1070" s="60"/>
      <c r="G1070" s="60"/>
      <c r="H1070" s="60"/>
      <c r="I1070" s="60"/>
      <c r="J1070" s="60"/>
      <c r="N1070" s="63"/>
      <c r="O1070" s="63"/>
    </row>
    <row r="1071">
      <c r="A1071" s="48" t="s">
        <v>483</v>
      </c>
      <c r="B1071" s="321" t="s">
        <v>491</v>
      </c>
      <c r="C1071" s="60"/>
      <c r="D1071" s="60"/>
      <c r="E1071" s="60"/>
      <c r="F1071" s="60"/>
      <c r="G1071" s="60"/>
      <c r="H1071" s="60"/>
      <c r="I1071" s="60"/>
      <c r="J1071" s="60"/>
      <c r="N1071" s="63"/>
      <c r="O1071" s="63"/>
    </row>
    <row r="1072">
      <c r="B1072" s="262"/>
      <c r="C1072" s="307">
        <v>2010</v>
      </c>
      <c r="D1072" s="307">
        <v>2015</v>
      </c>
      <c r="E1072" s="307">
        <v>2020</v>
      </c>
      <c r="F1072" s="307">
        <v>2025</v>
      </c>
      <c r="G1072" s="307">
        <v>2030</v>
      </c>
      <c r="H1072" s="307">
        <v>2035</v>
      </c>
      <c r="I1072" s="307">
        <v>2040</v>
      </c>
      <c r="J1072" s="307">
        <v>2045</v>
      </c>
      <c r="K1072" s="307">
        <v>2050</v>
      </c>
      <c r="L1072" s="337"/>
      <c r="N1072" s="63"/>
      <c r="O1072" s="63"/>
    </row>
    <row r="1073">
      <c r="B1073" s="263" t="s">
        <v>221</v>
      </c>
      <c r="C1073" s="124">
        <f ref="C1073:C1073" t="array">SUM(($B1073=(C_A04a!$B$5:$B$1045))*($M1073=(C_A04a!$C$5:$C$1045))*(C_A04a!D$5:D$1045))+SUM(($C$662=(C_A04a!$B$5:$B$1045))*($M1073=(C_A04a!$C$5:$C$1045))*(C_A04a!D$5:D$1045))+SUM(($D$662=(C_A04a!$B$5:$B$1045))*($M1073=(C_A04a!$C$5:$C$1045))*(C_A04a!D$5:D$1045))</f>
        <v>102.995455745236</v>
      </c>
      <c r="D1073" s="124">
        <f ref="D1073:D1073" t="array">SUM(($B1073=(C_A04a!$B$5:$B$1045))*($M1073=(C_A04a!$C$5:$C$1045))*(C_A04a!E$5:E$1045))+SUM(($C$662=(C_A04a!$B$5:$B$1045))*($M1073=(C_A04a!$C$5:$C$1045))*(C_A04a!E$5:E$1045))+SUM(($D$662=(C_A04a!$B$5:$B$1045))*($M1073=(C_A04a!$C$5:$C$1045))*(C_A04a!E$5:E$1045))</f>
        <v>2969.48963922531</v>
      </c>
      <c r="E1073" s="124">
        <f ref="E1073:E1073" t="array">SUM(($B1073=(C_A04a!$B$5:$B$1045))*($M1073=(C_A04a!$C$5:$C$1045))*(C_A04a!F$5:F$1045))+SUM(($C$662=(C_A04a!$B$5:$B$1045))*($M1073=(C_A04a!$C$5:$C$1045))*(C_A04a!F$5:F$1045))+SUM(($D$662=(C_A04a!$B$5:$B$1045))*($M1073=(C_A04a!$C$5:$C$1045))*(C_A04a!F$5:F$1045))</f>
        <v>2514.90107729808</v>
      </c>
      <c r="F1073" s="124">
        <f ref="F1073:F1073" t="array">SUM(($B1073=(C_A04a!$B$5:$B$1045))*($M1073=(C_A04a!$C$5:$C$1045))*(C_A04a!G$5:G$1045))+SUM(($C$662=(C_A04a!$B$5:$B$1045))*($M1073=(C_A04a!$C$5:$C$1045))*(C_A04a!G$5:G$1045))+SUM(($D$662=(C_A04a!$B$5:$B$1045))*($M1073=(C_A04a!$C$5:$C$1045))*(C_A04a!G$5:G$1045))</f>
        <v>2575.1358946381429</v>
      </c>
      <c r="G1073" s="124">
        <f ref="G1073:G1073" t="array">SUM(($B1073=(C_A04a!$B$5:$B$1045))*($M1073=(C_A04a!$C$5:$C$1045))*(C_A04a!H$5:H$1045))+SUM(($C$662=(C_A04a!$B$5:$B$1045))*($M1073=(C_A04a!$C$5:$C$1045))*(C_A04a!H$5:H$1045))+SUM(($D$662=(C_A04a!$B$5:$B$1045))*($M1073=(C_A04a!$C$5:$C$1045))*(C_A04a!H$5:H$1045))</f>
        <v>2830.2634850420268</v>
      </c>
      <c r="H1073" s="124">
        <f ref="H1073:H1073" t="array">SUM(($B1073=(C_A04a!$B$5:$B$1045))*($M1073=(C_A04a!$C$5:$C$1045))*(C_A04a!I$5:I$1045))+SUM(($C$662=(C_A04a!$B$5:$B$1045))*($M1073=(C_A04a!$C$5:$C$1045))*(C_A04a!I$5:I$1045))+SUM(($D$662=(C_A04a!$B$5:$B$1045))*($M1073=(C_A04a!$C$5:$C$1045))*(C_A04a!I$5:I$1045))</f>
        <v>2628.11523138021</v>
      </c>
      <c r="I1073" s="124">
        <f ref="I1073:I1073" t="array">SUM(($B1073=(C_A04a!$B$5:$B$1045))*($M1073=(C_A04a!$C$5:$C$1045))*(C_A04a!J$5:J$1045))+SUM(($C$662=(C_A04a!$B$5:$B$1045))*($M1073=(C_A04a!$C$5:$C$1045))*(C_A04a!J$5:J$1045))+SUM(($D$662=(C_A04a!$B$5:$B$1045))*($M1073=(C_A04a!$C$5:$C$1045))*(C_A04a!J$5:J$1045))</f>
        <v>2425.966977718394</v>
      </c>
      <c r="J1073" s="124">
        <f ref="J1073:J1073" t="array">SUM(($B1073=(C_A04a!$B$5:$B$1045))*($M1073=(C_A04a!$C$5:$C$1045))*(C_A04a!K$5:K$1045))+SUM(($C$662=(C_A04a!$B$5:$B$1045))*($M1073=(C_A04a!$C$5:$C$1045))*(C_A04a!K$5:K$1045))+SUM(($D$662=(C_A04a!$B$5:$B$1045))*($M1073=(C_A04a!$C$5:$C$1045))*(C_A04a!K$5:K$1045))</f>
        <v>2223.8187240565671</v>
      </c>
      <c r="K1073" s="124">
        <f ref="K1073:K1073" t="array">SUM(($B1073=(C_A04a!$B$5:$B$1045))*($M1073=(C_A04a!$C$5:$C$1045))*(C_A04a!L$5:L$1045))+SUM(($C$662=(C_A04a!$B$5:$B$1045))*($M1073=(C_A04a!$C$5:$C$1045))*(C_A04a!L$5:L$1045))+SUM(($D$662=(C_A04a!$B$5:$B$1045))*($M1073=(C_A04a!$C$5:$C$1045))*(C_A04a!L$5:L$1045))</f>
        <v>2021.67047039475</v>
      </c>
      <c r="L1073" s="330"/>
      <c r="M1073" s="338" t="s">
        <v>492</v>
      </c>
      <c r="N1073" s="63"/>
      <c r="O1073" s="63"/>
    </row>
    <row r="1074">
      <c r="B1074" s="263" t="s">
        <v>223</v>
      </c>
      <c r="C1074" s="124">
        <f ref="C1074:C1074" t="array">SUM(($B1074=(C_A04a!$B$5:$B$1045))*($M1074=(C_A04a!$C$5:$C$1045))*(C_A04a!D$5:D$1045))+SUM(($C$662=(C_A04a!$B$5:$B$1045))*($M1074=(C_A04a!$C$5:$C$1045))*(C_A04a!D$5:D$1045))+SUM(($D$662=(C_A04a!$B$5:$B$1045))*($M1074=(C_A04a!$C$5:$C$1045))*(C_A04a!D$5:D$1045))</f>
        <v>414.887581427907</v>
      </c>
      <c r="D1074" s="124">
        <f ref="D1074:D1074" t="array">SUM(($B1074=(C_A04a!$B$5:$B$1045))*($M1074=(C_A04a!$C$5:$C$1045))*(C_A04a!E$5:E$1045))+SUM(($C$662=(C_A04a!$B$5:$B$1045))*($M1074=(C_A04a!$C$5:$C$1045))*(C_A04a!E$5:E$1045))+SUM(($D$662=(C_A04a!$B$5:$B$1045))*($M1074=(C_A04a!$C$5:$C$1045))*(C_A04a!E$5:E$1045))</f>
        <v>3848.08084138222</v>
      </c>
      <c r="E1074" s="124">
        <f ref="E1074:E1074" t="array">SUM(($B1074=(C_A04a!$B$5:$B$1045))*($M1074=(C_A04a!$C$5:$C$1045))*(C_A04a!F$5:F$1045))+SUM(($C$662=(C_A04a!$B$5:$B$1045))*($M1074=(C_A04a!$C$5:$C$1045))*(C_A04a!F$5:F$1045))+SUM(($D$662=(C_A04a!$B$5:$B$1045))*($M1074=(C_A04a!$C$5:$C$1045))*(C_A04a!F$5:F$1045))</f>
        <v>3626.071496903</v>
      </c>
      <c r="F1074" s="124">
        <f ref="F1074:F1074" t="array">SUM(($B1074=(C_A04a!$B$5:$B$1045))*($M1074=(C_A04a!$C$5:$C$1045))*(C_A04a!G$5:G$1045))+SUM(($C$662=(C_A04a!$B$5:$B$1045))*($M1074=(C_A04a!$C$5:$C$1045))*(C_A04a!G$5:G$1045))+SUM(($D$662=(C_A04a!$B$5:$B$1045))*($M1074=(C_A04a!$C$5:$C$1045))*(C_A04a!G$5:G$1045))</f>
        <v>3394.938648758216</v>
      </c>
      <c r="G1074" s="124">
        <f ref="G1074:G1074" t="array">SUM(($B1074=(C_A04a!$B$5:$B$1045))*($M1074=(C_A04a!$C$5:$C$1045))*(C_A04a!H$5:H$1045))+SUM(($C$662=(C_A04a!$B$5:$B$1045))*($M1074=(C_A04a!$C$5:$C$1045))*(C_A04a!H$5:H$1045))+SUM(($D$662=(C_A04a!$B$5:$B$1045))*($M1074=(C_A04a!$C$5:$C$1045))*(C_A04a!H$5:H$1045))</f>
        <v>3168.3800524462231</v>
      </c>
      <c r="H1074" s="124">
        <f ref="H1074:H1074" t="array">SUM(($B1074=(C_A04a!$B$5:$B$1045))*($M1074=(C_A04a!$C$5:$C$1045))*(C_A04a!I$5:I$1045))+SUM(($C$662=(C_A04a!$B$5:$B$1045))*($M1074=(C_A04a!$C$5:$C$1045))*(C_A04a!I$5:I$1045))+SUM(($D$662=(C_A04a!$B$5:$B$1045))*($M1074=(C_A04a!$C$5:$C$1045))*(C_A04a!I$5:I$1045))</f>
        <v>2941.82145613422</v>
      </c>
      <c r="I1074" s="124">
        <f ref="I1074:I1074" t="array">SUM(($B1074=(C_A04a!$B$5:$B$1045))*($M1074=(C_A04a!$C$5:$C$1045))*(C_A04a!J$5:J$1045))+SUM(($C$662=(C_A04a!$B$5:$B$1045))*($M1074=(C_A04a!$C$5:$C$1045))*(C_A04a!J$5:J$1045))+SUM(($D$662=(C_A04a!$B$5:$B$1045))*($M1074=(C_A04a!$C$5:$C$1045))*(C_A04a!J$5:J$1045))</f>
        <v>2715.2628598222268</v>
      </c>
      <c r="J1074" s="124">
        <f ref="J1074:J1074" t="array">SUM(($B1074=(C_A04a!$B$5:$B$1045))*($M1074=(C_A04a!$C$5:$C$1045))*(C_A04a!K$5:K$1045))+SUM(($C$662=(C_A04a!$B$5:$B$1045))*($M1074=(C_A04a!$C$5:$C$1045))*(C_A04a!K$5:K$1045))+SUM(($D$662=(C_A04a!$B$5:$B$1045))*($M1074=(C_A04a!$C$5:$C$1045))*(C_A04a!K$5:K$1045))</f>
        <v>2143.308720313883</v>
      </c>
      <c r="K1074" s="124">
        <f ref="K1074:K1074" t="array">SUM(($B1074=(C_A04a!$B$5:$B$1045))*($M1074=(C_A04a!$C$5:$C$1045))*(C_A04a!L$5:L$1045))+SUM(($C$662=(C_A04a!$B$5:$B$1045))*($M1074=(C_A04a!$C$5:$C$1045))*(C_A04a!L$5:L$1045))+SUM(($D$662=(C_A04a!$B$5:$B$1045))*($M1074=(C_A04a!$C$5:$C$1045))*(C_A04a!L$5:L$1045))</f>
        <v>2133.85174396202</v>
      </c>
      <c r="L1074" s="330"/>
      <c r="M1074" s="338" t="s">
        <v>492</v>
      </c>
      <c r="N1074" s="63"/>
      <c r="O1074" s="63"/>
    </row>
    <row r="1075">
      <c r="B1075" s="263" t="s">
        <v>224</v>
      </c>
      <c r="C1075" s="124">
        <f ref="C1075:C1075" t="array">SUM(($B1075=(C_A04a!$B$5:$B$1045))*($M1075=(C_A04a!$C$5:$C$1045))*(C_A04a!D$5:D$1045))+SUM(($C$662=(C_A04a!$B$5:$B$1045))*($M1075=(C_A04a!$C$5:$C$1045))*(C_A04a!D$5:D$1045))+SUM(($D$662=(C_A04a!$B$5:$B$1045))*($M1075=(C_A04a!$C$5:$C$1045))*(C_A04a!D$5:D$1045))</f>
        <v>35.879</v>
      </c>
      <c r="D1075" s="124">
        <f ref="D1075:D1075" t="array">SUM(($B1075=(C_A04a!$B$5:$B$1045))*($M1075=(C_A04a!$C$5:$C$1045))*(C_A04a!E$5:E$1045))+SUM(($C$662=(C_A04a!$B$5:$B$1045))*($M1075=(C_A04a!$C$5:$C$1045))*(C_A04a!E$5:E$1045))+SUM(($D$662=(C_A04a!$B$5:$B$1045))*($M1075=(C_A04a!$C$5:$C$1045))*(C_A04a!E$5:E$1045))</f>
        <v>1453.31417454656</v>
      </c>
      <c r="E1075" s="124">
        <f ref="E1075:E1075" t="array">SUM(($B1075=(C_A04a!$B$5:$B$1045))*($M1075=(C_A04a!$C$5:$C$1045))*(C_A04a!F$5:F$1045))+SUM(($C$662=(C_A04a!$B$5:$B$1045))*($M1075=(C_A04a!$C$5:$C$1045))*(C_A04a!F$5:F$1045))+SUM(($D$662=(C_A04a!$B$5:$B$1045))*($M1075=(C_A04a!$C$5:$C$1045))*(C_A04a!F$5:F$1045))</f>
        <v>1466.65797580085</v>
      </c>
      <c r="F1075" s="124">
        <f ref="F1075:F1075" t="array">SUM(($B1075=(C_A04a!$B$5:$B$1045))*($M1075=(C_A04a!$C$5:$C$1045))*(C_A04a!G$5:G$1045))+SUM(($C$662=(C_A04a!$B$5:$B$1045))*($M1075=(C_A04a!$C$5:$C$1045))*(C_A04a!G$5:G$1045))+SUM(($D$662=(C_A04a!$B$5:$B$1045))*($M1075=(C_A04a!$C$5:$C$1045))*(C_A04a!G$5:G$1045))</f>
        <v>1458.055495105536</v>
      </c>
      <c r="G1075" s="124">
        <f ref="G1075:G1075" t="array">SUM(($B1075=(C_A04a!$B$5:$B$1045))*($M1075=(C_A04a!$C$5:$C$1045))*(C_A04a!H$5:H$1045))+SUM(($C$662=(C_A04a!$B$5:$B$1045))*($M1075=(C_A04a!$C$5:$C$1045))*(C_A04a!H$5:H$1045))+SUM(($D$662=(C_A04a!$B$5:$B$1045))*($M1075=(C_A04a!$C$5:$C$1045))*(C_A04a!H$5:H$1045))</f>
        <v>1567.716520751723</v>
      </c>
      <c r="H1075" s="124">
        <f ref="H1075:H1075" t="array">SUM(($B1075=(C_A04a!$B$5:$B$1045))*($M1075=(C_A04a!$C$5:$C$1045))*(C_A04a!I$5:I$1045))+SUM(($C$662=(C_A04a!$B$5:$B$1045))*($M1075=(C_A04a!$C$5:$C$1045))*(C_A04a!I$5:I$1045))+SUM(($D$662=(C_A04a!$B$5:$B$1045))*($M1075=(C_A04a!$C$5:$C$1045))*(C_A04a!I$5:I$1045))</f>
        <v>1424.5337207073</v>
      </c>
      <c r="I1075" s="124">
        <f ref="I1075:I1075" t="array">SUM(($B1075=(C_A04a!$B$5:$B$1045))*($M1075=(C_A04a!$C$5:$C$1045))*(C_A04a!J$5:J$1045))+SUM(($C$662=(C_A04a!$B$5:$B$1045))*($M1075=(C_A04a!$C$5:$C$1045))*(C_A04a!J$5:J$1045))+SUM(($D$662=(C_A04a!$B$5:$B$1045))*($M1075=(C_A04a!$C$5:$C$1045))*(C_A04a!J$5:J$1045))</f>
        <v>1455.618267701157</v>
      </c>
      <c r="J1075" s="124">
        <f ref="J1075:J1075" t="array">SUM(($B1075=(C_A04a!$B$5:$B$1045))*($M1075=(C_A04a!$C$5:$C$1045))*(C_A04a!K$5:K$1045))+SUM(($C$662=(C_A04a!$B$5:$B$1045))*($M1075=(C_A04a!$C$5:$C$1045))*(C_A04a!K$5:K$1045))+SUM(($D$662=(C_A04a!$B$5:$B$1045))*($M1075=(C_A04a!$C$5:$C$1045))*(C_A04a!K$5:K$1045))</f>
        <v>1456.0052717335129</v>
      </c>
      <c r="K1075" s="124">
        <f ref="K1075:K1075" t="array">SUM(($B1075=(C_A04a!$B$5:$B$1045))*($M1075=(C_A04a!$C$5:$C$1045))*(C_A04a!L$5:L$1045))+SUM(($C$662=(C_A04a!$B$5:$B$1045))*($M1075=(C_A04a!$C$5:$C$1045))*(C_A04a!L$5:L$1045))+SUM(($D$662=(C_A04a!$B$5:$B$1045))*($M1075=(C_A04a!$C$5:$C$1045))*(C_A04a!L$5:L$1045))</f>
        <v>1456.39227568858</v>
      </c>
      <c r="L1075" s="330"/>
      <c r="M1075" s="338" t="s">
        <v>492</v>
      </c>
      <c r="N1075" s="63"/>
      <c r="O1075" s="63"/>
    </row>
    <row r="1076">
      <c r="B1076" s="263" t="s">
        <v>225</v>
      </c>
      <c r="C1076" s="124">
        <f ref="C1076:C1076" t="array">SUM(($B1076=(C_A04a!$B$5:$B$1045))*($M1076=(C_A04a!$C$5:$C$1045))*(C_A04a!D$5:D$1045))+SUM(($C$662=(C_A04a!$B$5:$B$1045))*($M1076=(C_A04a!$C$5:$C$1045))*(C_A04a!D$5:D$1045))+SUM(($D$662=(C_A04a!$B$5:$B$1045))*($M1076=(C_A04a!$C$5:$C$1045))*(C_A04a!D$5:D$1045))</f>
        <v>25.86</v>
      </c>
      <c r="D1076" s="124">
        <f ref="D1076:D1076" t="array">SUM(($B1076=(C_A04a!$B$5:$B$1045))*($M1076=(C_A04a!$C$5:$C$1045))*(C_A04a!E$5:E$1045))+SUM(($C$662=(C_A04a!$B$5:$B$1045))*($M1076=(C_A04a!$C$5:$C$1045))*(C_A04a!E$5:E$1045))+SUM(($D$662=(C_A04a!$B$5:$B$1045))*($M1076=(C_A04a!$C$5:$C$1045))*(C_A04a!E$5:E$1045))</f>
        <v>692.130627592294</v>
      </c>
      <c r="E1076" s="124">
        <f ref="E1076:E1076" t="array">SUM(($B1076=(C_A04a!$B$5:$B$1045))*($M1076=(C_A04a!$C$5:$C$1045))*(C_A04a!F$5:F$1045))+SUM(($C$662=(C_A04a!$B$5:$B$1045))*($M1076=(C_A04a!$C$5:$C$1045))*(C_A04a!F$5:F$1045))+SUM(($D$662=(C_A04a!$B$5:$B$1045))*($M1076=(C_A04a!$C$5:$C$1045))*(C_A04a!F$5:F$1045))</f>
        <v>334.423181596872</v>
      </c>
      <c r="F1076" s="124">
        <f ref="F1076:F1076" t="array">SUM(($B1076=(C_A04a!$B$5:$B$1045))*($M1076=(C_A04a!$C$5:$C$1045))*(C_A04a!G$5:G$1045))+SUM(($C$662=(C_A04a!$B$5:$B$1045))*($M1076=(C_A04a!$C$5:$C$1045))*(C_A04a!G$5:G$1045))+SUM(($D$662=(C_A04a!$B$5:$B$1045))*($M1076=(C_A04a!$C$5:$C$1045))*(C_A04a!G$5:G$1045))</f>
        <v>635.488479516298</v>
      </c>
      <c r="G1076" s="124">
        <f ref="G1076:G1076" t="array">SUM(($B1076=(C_A04a!$B$5:$B$1045))*($M1076=(C_A04a!$C$5:$C$1045))*(C_A04a!H$5:H$1045))+SUM(($C$662=(C_A04a!$B$5:$B$1045))*($M1076=(C_A04a!$C$5:$C$1045))*(C_A04a!H$5:H$1045))+SUM(($D$662=(C_A04a!$B$5:$B$1045))*($M1076=(C_A04a!$C$5:$C$1045))*(C_A04a!H$5:H$1045))</f>
        <v>846.207199139841</v>
      </c>
      <c r="H1076" s="124">
        <f ref="H1076:H1076" t="array">SUM(($B1076=(C_A04a!$B$5:$B$1045))*($M1076=(C_A04a!$C$5:$C$1045))*(C_A04a!I$5:I$1045))+SUM(($C$662=(C_A04a!$B$5:$B$1045))*($M1076=(C_A04a!$C$5:$C$1045))*(C_A04a!I$5:I$1045))+SUM(($D$662=(C_A04a!$B$5:$B$1045))*($M1076=(C_A04a!$C$5:$C$1045))*(C_A04a!I$5:I$1045))</f>
        <v>924.643111973648</v>
      </c>
      <c r="I1076" s="124">
        <f ref="I1076:I1076" t="array">SUM(($B1076=(C_A04a!$B$5:$B$1045))*($M1076=(C_A04a!$C$5:$C$1045))*(C_A04a!J$5:J$1045))+SUM(($C$662=(C_A04a!$B$5:$B$1045))*($M1076=(C_A04a!$C$5:$C$1045))*(C_A04a!J$5:J$1045))+SUM(($D$662=(C_A04a!$B$5:$B$1045))*($M1076=(C_A04a!$C$5:$C$1045))*(C_A04a!J$5:J$1045))</f>
        <v>841.482156052817</v>
      </c>
      <c r="J1076" s="124">
        <f ref="J1076:J1076" t="array">SUM(($B1076=(C_A04a!$B$5:$B$1045))*($M1076=(C_A04a!$C$5:$C$1045))*(C_A04a!K$5:K$1045))+SUM(($C$662=(C_A04a!$B$5:$B$1045))*($M1076=(C_A04a!$C$5:$C$1045))*(C_A04a!K$5:K$1045))+SUM(($D$662=(C_A04a!$B$5:$B$1045))*($M1076=(C_A04a!$C$5:$C$1045))*(C_A04a!K$5:K$1045))</f>
        <v>743.802964251541</v>
      </c>
      <c r="K1076" s="124">
        <f ref="K1076:K1076" t="array">SUM(($B1076=(C_A04a!$B$5:$B$1045))*($M1076=(C_A04a!$C$5:$C$1045))*(C_A04a!L$5:L$1045))+SUM(($C$662=(C_A04a!$B$5:$B$1045))*($M1076=(C_A04a!$C$5:$C$1045))*(C_A04a!L$5:L$1045))+SUM(($D$662=(C_A04a!$B$5:$B$1045))*($M1076=(C_A04a!$C$5:$C$1045))*(C_A04a!L$5:L$1045))</f>
        <v>569.317497625394</v>
      </c>
      <c r="L1076" s="330"/>
      <c r="M1076" s="338" t="s">
        <v>492</v>
      </c>
      <c r="N1076" s="63"/>
      <c r="O1076" s="63"/>
    </row>
    <row r="1077">
      <c r="B1077" s="263" t="s">
        <v>226</v>
      </c>
      <c r="C1077" s="124">
        <f ref="C1077:C1077" t="array">SUM(($B1077=(C_A04a!$B$5:$B$1045))*($M1077=(C_A04a!$C$5:$C$1045))*(C_A04a!D$5:D$1045))+SUM(($C$662=(C_A04a!$B$5:$B$1045))*($M1077=(C_A04a!$C$5:$C$1045))*(C_A04a!D$5:D$1045))+SUM(($D$662=(C_A04a!$B$5:$B$1045))*($M1077=(C_A04a!$C$5:$C$1045))*(C_A04a!D$5:D$1045))</f>
        <v>64.087</v>
      </c>
      <c r="D1077" s="124">
        <f ref="D1077:D1077" t="array">SUM(($B1077=(C_A04a!$B$5:$B$1045))*($M1077=(C_A04a!$C$5:$C$1045))*(C_A04a!E$5:E$1045))+SUM(($C$662=(C_A04a!$B$5:$B$1045))*($M1077=(C_A04a!$C$5:$C$1045))*(C_A04a!E$5:E$1045))+SUM(($D$662=(C_A04a!$B$5:$B$1045))*($M1077=(C_A04a!$C$5:$C$1045))*(C_A04a!E$5:E$1045))</f>
        <v>2712.3764821456762</v>
      </c>
      <c r="E1077" s="124">
        <f ref="E1077:E1077" t="array">SUM(($B1077=(C_A04a!$B$5:$B$1045))*($M1077=(C_A04a!$C$5:$C$1045))*(C_A04a!F$5:F$1045))+SUM(($C$662=(C_A04a!$B$5:$B$1045))*($M1077=(C_A04a!$C$5:$C$1045))*(C_A04a!F$5:F$1045))+SUM(($D$662=(C_A04a!$B$5:$B$1045))*($M1077=(C_A04a!$C$5:$C$1045))*(C_A04a!F$5:F$1045))</f>
        <v>2565.495884907572</v>
      </c>
      <c r="F1077" s="124">
        <f ref="F1077:F1077" t="array">SUM(($B1077=(C_A04a!$B$5:$B$1045))*($M1077=(C_A04a!$C$5:$C$1045))*(C_A04a!G$5:G$1045))+SUM(($C$662=(C_A04a!$B$5:$B$1045))*($M1077=(C_A04a!$C$5:$C$1045))*(C_A04a!G$5:G$1045))+SUM(($D$662=(C_A04a!$B$5:$B$1045))*($M1077=(C_A04a!$C$5:$C$1045))*(C_A04a!G$5:G$1045))</f>
        <v>2716.415979037984</v>
      </c>
      <c r="G1077" s="124">
        <f ref="G1077:G1077" t="array">SUM(($B1077=(C_A04a!$B$5:$B$1045))*($M1077=(C_A04a!$C$5:$C$1045))*(C_A04a!H$5:H$1045))+SUM(($C$662=(C_A04a!$B$5:$B$1045))*($M1077=(C_A04a!$C$5:$C$1045))*(C_A04a!H$5:H$1045))+SUM(($D$662=(C_A04a!$B$5:$B$1045))*($M1077=(C_A04a!$C$5:$C$1045))*(C_A04a!H$5:H$1045))</f>
        <v>2716.280948281491</v>
      </c>
      <c r="H1077" s="124">
        <f ref="H1077:H1077" t="array">SUM(($B1077=(C_A04a!$B$5:$B$1045))*($M1077=(C_A04a!$C$5:$C$1045))*(C_A04a!I$5:I$1045))+SUM(($C$662=(C_A04a!$B$5:$B$1045))*($M1077=(C_A04a!$C$5:$C$1045))*(C_A04a!I$5:I$1045))+SUM(($D$662=(C_A04a!$B$5:$B$1045))*($M1077=(C_A04a!$C$5:$C$1045))*(C_A04a!I$5:I$1045))</f>
        <v>2682.2681845867319</v>
      </c>
      <c r="I1077" s="124">
        <f ref="I1077:I1077" t="array">SUM(($B1077=(C_A04a!$B$5:$B$1045))*($M1077=(C_A04a!$C$5:$C$1045))*(C_A04a!J$5:J$1045))+SUM(($C$662=(C_A04a!$B$5:$B$1045))*($M1077=(C_A04a!$C$5:$C$1045))*(C_A04a!J$5:J$1045))+SUM(($D$662=(C_A04a!$B$5:$B$1045))*($M1077=(C_A04a!$C$5:$C$1045))*(C_A04a!J$5:J$1045))</f>
        <v>2639.7698743777942</v>
      </c>
      <c r="J1077" s="124">
        <f ref="J1077:J1077" t="array">SUM(($B1077=(C_A04a!$B$5:$B$1045))*($M1077=(C_A04a!$C$5:$C$1045))*(C_A04a!K$5:K$1045))+SUM(($C$662=(C_A04a!$B$5:$B$1045))*($M1077=(C_A04a!$C$5:$C$1045))*(C_A04a!K$5:K$1045))+SUM(($D$662=(C_A04a!$B$5:$B$1045))*($M1077=(C_A04a!$C$5:$C$1045))*(C_A04a!K$5:K$1045))</f>
        <v>2715.68992374031</v>
      </c>
      <c r="K1077" s="124">
        <f ref="K1077:K1077" t="array">SUM(($B1077=(C_A04a!$B$5:$B$1045))*($M1077=(C_A04a!$C$5:$C$1045))*(C_A04a!L$5:L$1045))+SUM(($C$662=(C_A04a!$B$5:$B$1045))*($M1077=(C_A04a!$C$5:$C$1045))*(C_A04a!L$5:L$1045))+SUM(($D$662=(C_A04a!$B$5:$B$1045))*($M1077=(C_A04a!$C$5:$C$1045))*(C_A04a!L$5:L$1045))</f>
        <v>2715.4973270400228</v>
      </c>
      <c r="L1077" s="330"/>
      <c r="M1077" s="338" t="s">
        <v>492</v>
      </c>
      <c r="N1077" s="63"/>
      <c r="O1077" s="63"/>
    </row>
    <row r="1078">
      <c r="B1078" s="263" t="s">
        <v>227</v>
      </c>
      <c r="C1078" s="124">
        <f ref="C1078:C1078" t="array">SUM(($B1078=(C_A04a!$B$5:$B$1045))*($M1078=(C_A04a!$C$5:$C$1045))*(C_A04a!D$5:D$1045))+SUM(($C$662=(C_A04a!$B$5:$B$1045))*($M1078=(C_A04a!$C$5:$C$1045))*(C_A04a!D$5:D$1045))+SUM(($D$662=(C_A04a!$B$5:$B$1045))*($M1078=(C_A04a!$C$5:$C$1045))*(C_A04a!D$5:D$1045))</f>
        <v>85.463</v>
      </c>
      <c r="D1078" s="124">
        <f ref="D1078:D1078" t="array">SUM(($B1078=(C_A04a!$B$5:$B$1045))*($M1078=(C_A04a!$C$5:$C$1045))*(C_A04a!E$5:E$1045))+SUM(($C$662=(C_A04a!$B$5:$B$1045))*($M1078=(C_A04a!$C$5:$C$1045))*(C_A04a!E$5:E$1045))+SUM(($D$662=(C_A04a!$B$5:$B$1045))*($M1078=(C_A04a!$C$5:$C$1045))*(C_A04a!E$5:E$1045))</f>
        <v>1264.49460658439</v>
      </c>
      <c r="E1078" s="124">
        <f ref="E1078:E1078" t="array">SUM(($B1078=(C_A04a!$B$5:$B$1045))*($M1078=(C_A04a!$C$5:$C$1045))*(C_A04a!F$5:F$1045))+SUM(($C$662=(C_A04a!$B$5:$B$1045))*($M1078=(C_A04a!$C$5:$C$1045))*(C_A04a!F$5:F$1045))+SUM(($D$662=(C_A04a!$B$5:$B$1045))*($M1078=(C_A04a!$C$5:$C$1045))*(C_A04a!F$5:F$1045))</f>
        <v>746.246996720375</v>
      </c>
      <c r="F1078" s="124">
        <f ref="F1078:F1078" t="array">SUM(($B1078=(C_A04a!$B$5:$B$1045))*($M1078=(C_A04a!$C$5:$C$1045))*(C_A04a!G$5:G$1045))+SUM(($C$662=(C_A04a!$B$5:$B$1045))*($M1078=(C_A04a!$C$5:$C$1045))*(C_A04a!G$5:G$1045))+SUM(($D$662=(C_A04a!$B$5:$B$1045))*($M1078=(C_A04a!$C$5:$C$1045))*(C_A04a!G$5:G$1045))</f>
        <v>1316.4324247806869</v>
      </c>
      <c r="G1078" s="124">
        <f ref="G1078:G1078" t="array">SUM(($B1078=(C_A04a!$B$5:$B$1045))*($M1078=(C_A04a!$C$5:$C$1045))*(C_A04a!H$5:H$1045))+SUM(($C$662=(C_A04a!$B$5:$B$1045))*($M1078=(C_A04a!$C$5:$C$1045))*(C_A04a!H$5:H$1045))+SUM(($D$662=(C_A04a!$B$5:$B$1045))*($M1078=(C_A04a!$C$5:$C$1045))*(C_A04a!H$5:H$1045))</f>
        <v>1357.812844616584</v>
      </c>
      <c r="H1078" s="124">
        <f ref="H1078:H1078" t="array">SUM(($B1078=(C_A04a!$B$5:$B$1045))*($M1078=(C_A04a!$C$5:$C$1045))*(C_A04a!I$5:I$1045))+SUM(($C$662=(C_A04a!$B$5:$B$1045))*($M1078=(C_A04a!$C$5:$C$1045))*(C_A04a!I$5:I$1045))+SUM(($D$662=(C_A04a!$B$5:$B$1045))*($M1078=(C_A04a!$C$5:$C$1045))*(C_A04a!I$5:I$1045))</f>
        <v>1389.34846992273</v>
      </c>
      <c r="I1078" s="124">
        <f ref="I1078:I1078" t="array">SUM(($B1078=(C_A04a!$B$5:$B$1045))*($M1078=(C_A04a!$C$5:$C$1045))*(C_A04a!J$5:J$1045))+SUM(($C$662=(C_A04a!$B$5:$B$1045))*($M1078=(C_A04a!$C$5:$C$1045))*(C_A04a!J$5:J$1045))+SUM(($D$662=(C_A04a!$B$5:$B$1045))*($M1078=(C_A04a!$C$5:$C$1045))*(C_A04a!J$5:J$1045))</f>
        <v>1406.529029561267</v>
      </c>
      <c r="J1078" s="124">
        <f ref="J1078:J1078" t="array">SUM(($B1078=(C_A04a!$B$5:$B$1045))*($M1078=(C_A04a!$C$5:$C$1045))*(C_A04a!K$5:K$1045))+SUM(($C$662=(C_A04a!$B$5:$B$1045))*($M1078=(C_A04a!$C$5:$C$1045))*(C_A04a!K$5:K$1045))+SUM(($D$662=(C_A04a!$B$5:$B$1045))*($M1078=(C_A04a!$C$5:$C$1045))*(C_A04a!K$5:K$1045))</f>
        <v>1423.709589221213</v>
      </c>
      <c r="K1078" s="124">
        <f ref="K1078:K1078" t="array">SUM(($B1078=(C_A04a!$B$5:$B$1045))*($M1078=(C_A04a!$C$5:$C$1045))*(C_A04a!L$5:L$1045))+SUM(($C$662=(C_A04a!$B$5:$B$1045))*($M1078=(C_A04a!$C$5:$C$1045))*(C_A04a!L$5:L$1045))+SUM(($D$662=(C_A04a!$B$5:$B$1045))*($M1078=(C_A04a!$C$5:$C$1045))*(C_A04a!L$5:L$1045))</f>
        <v>1422.47852115434</v>
      </c>
      <c r="L1078" s="330"/>
      <c r="M1078" s="338" t="s">
        <v>492</v>
      </c>
      <c r="N1078" s="63"/>
      <c r="O1078" s="63"/>
    </row>
    <row r="1079">
      <c r="B1079" s="263" t="s">
        <v>228</v>
      </c>
      <c r="C1079" s="124">
        <f ref="C1079:C1079" t="array">SUM(($B1079=(C_A04a!$B$5:$B$1045))*($M1079=(C_A04a!$C$5:$C$1045))*(C_A04a!D$5:D$1045))+SUM(($C$662=(C_A04a!$B$5:$B$1045))*($M1079=(C_A04a!$C$5:$C$1045))*(C_A04a!D$5:D$1045))+SUM(($D$662=(C_A04a!$B$5:$B$1045))*($M1079=(C_A04a!$C$5:$C$1045))*(C_A04a!D$5:D$1045))</f>
        <v>63.136</v>
      </c>
      <c r="D1079" s="124">
        <f ref="D1079:D1079" t="array">SUM(($B1079=(C_A04a!$B$5:$B$1045))*($M1079=(C_A04a!$C$5:$C$1045))*(C_A04a!E$5:E$1045))+SUM(($C$662=(C_A04a!$B$5:$B$1045))*($M1079=(C_A04a!$C$5:$C$1045))*(C_A04a!E$5:E$1045))+SUM(($D$662=(C_A04a!$B$5:$B$1045))*($M1079=(C_A04a!$C$5:$C$1045))*(C_A04a!E$5:E$1045))</f>
        <v>902.357203209568</v>
      </c>
      <c r="E1079" s="124">
        <f ref="E1079:E1079" t="array">SUM(($B1079=(C_A04a!$B$5:$B$1045))*($M1079=(C_A04a!$C$5:$C$1045))*(C_A04a!F$5:F$1045))+SUM(($C$662=(C_A04a!$B$5:$B$1045))*($M1079=(C_A04a!$C$5:$C$1045))*(C_A04a!F$5:F$1045))+SUM(($D$662=(C_A04a!$B$5:$B$1045))*($M1079=(C_A04a!$C$5:$C$1045))*(C_A04a!F$5:F$1045))</f>
        <v>907.973209257568</v>
      </c>
      <c r="F1079" s="124">
        <f ref="F1079:F1079" t="array">SUM(($B1079=(C_A04a!$B$5:$B$1045))*($M1079=(C_A04a!$C$5:$C$1045))*(C_A04a!G$5:G$1045))+SUM(($C$662=(C_A04a!$B$5:$B$1045))*($M1079=(C_A04a!$C$5:$C$1045))*(C_A04a!G$5:G$1045))+SUM(($D$662=(C_A04a!$B$5:$B$1045))*($M1079=(C_A04a!$C$5:$C$1045))*(C_A04a!G$5:G$1045))</f>
        <v>907.692408955168</v>
      </c>
      <c r="G1079" s="124">
        <f ref="G1079:G1079" t="array">SUM(($B1079=(C_A04a!$B$5:$B$1045))*($M1079=(C_A04a!$C$5:$C$1045))*(C_A04a!H$5:H$1045))+SUM(($C$662=(C_A04a!$B$5:$B$1045))*($M1079=(C_A04a!$C$5:$C$1045))*(C_A04a!H$5:H$1045))+SUM(($D$662=(C_A04a!$B$5:$B$1045))*($M1079=(C_A04a!$C$5:$C$1045))*(C_A04a!H$5:H$1045))</f>
        <v>907.411608652768</v>
      </c>
      <c r="H1079" s="124">
        <f ref="H1079:H1079" t="array">SUM(($B1079=(C_A04a!$B$5:$B$1045))*($M1079=(C_A04a!$C$5:$C$1045))*(C_A04a!I$5:I$1045))+SUM(($C$662=(C_A04a!$B$5:$B$1045))*($M1079=(C_A04a!$C$5:$C$1045))*(C_A04a!I$5:I$1045))+SUM(($D$662=(C_A04a!$B$5:$B$1045))*($M1079=(C_A04a!$C$5:$C$1045))*(C_A04a!I$5:I$1045))</f>
        <v>907.032528244528</v>
      </c>
      <c r="I1079" s="124">
        <f ref="I1079:I1079" t="array">SUM(($B1079=(C_A04a!$B$5:$B$1045))*($M1079=(C_A04a!$C$5:$C$1045))*(C_A04a!J$5:J$1045))+SUM(($C$662=(C_A04a!$B$5:$B$1045))*($M1079=(C_A04a!$C$5:$C$1045))*(C_A04a!J$5:J$1045))+SUM(($D$662=(C_A04a!$B$5:$B$1045))*($M1079=(C_A04a!$C$5:$C$1045))*(C_A04a!J$5:J$1045))</f>
        <v>906.653447836288</v>
      </c>
      <c r="J1079" s="124">
        <f ref="J1079:J1079" t="array">SUM(($B1079=(C_A04a!$B$5:$B$1045))*($M1079=(C_A04a!$C$5:$C$1045))*(C_A04a!K$5:K$1045))+SUM(($C$662=(C_A04a!$B$5:$B$1045))*($M1079=(C_A04a!$C$5:$C$1045))*(C_A04a!K$5:K$1045))+SUM(($D$662=(C_A04a!$B$5:$B$1045))*($M1079=(C_A04a!$C$5:$C$1045))*(C_A04a!K$5:K$1045))</f>
        <v>906.274367428048</v>
      </c>
      <c r="K1079" s="124">
        <f ref="K1079:K1079" t="array">SUM(($B1079=(C_A04a!$B$5:$B$1045))*($M1079=(C_A04a!$C$5:$C$1045))*(C_A04a!L$5:L$1045))+SUM(($C$662=(C_A04a!$B$5:$B$1045))*($M1079=(C_A04a!$C$5:$C$1045))*(C_A04a!L$5:L$1045))+SUM(($D$662=(C_A04a!$B$5:$B$1045))*($M1079=(C_A04a!$C$5:$C$1045))*(C_A04a!L$5:L$1045))</f>
        <v>906.274367428048</v>
      </c>
      <c r="L1079" s="330"/>
      <c r="M1079" s="338" t="s">
        <v>492</v>
      </c>
      <c r="N1079" s="63"/>
      <c r="O1079" s="63"/>
    </row>
    <row r="1080">
      <c r="B1080" s="263" t="s">
        <v>229</v>
      </c>
      <c r="C1080" s="124">
        <f ref="C1080:C1080" t="array">SUM(($B1080=(C_A04a!$B$5:$B$1045))*($M1080=(C_A04a!$C$5:$C$1045))*(C_A04a!D$5:D$1045))+SUM(($C$662=(C_A04a!$B$5:$B$1045))*($M1080=(C_A04a!$C$5:$C$1045))*(C_A04a!D$5:D$1045))+SUM(($D$662=(C_A04a!$B$5:$B$1045))*($M1080=(C_A04a!$C$5:$C$1045))*(C_A04a!D$5:D$1045))</f>
        <v>30.346</v>
      </c>
      <c r="D1080" s="124">
        <f ref="D1080:D1080" t="array">SUM(($B1080=(C_A04a!$B$5:$B$1045))*($M1080=(C_A04a!$C$5:$C$1045))*(C_A04a!E$5:E$1045))+SUM(($C$662=(C_A04a!$B$5:$B$1045))*($M1080=(C_A04a!$C$5:$C$1045))*(C_A04a!E$5:E$1045))+SUM(($D$662=(C_A04a!$B$5:$B$1045))*($M1080=(C_A04a!$C$5:$C$1045))*(C_A04a!E$5:E$1045))</f>
        <v>1731.22911081317</v>
      </c>
      <c r="E1080" s="124">
        <f ref="E1080:E1080" t="array">SUM(($B1080=(C_A04a!$B$5:$B$1045))*($M1080=(C_A04a!$C$5:$C$1045))*(C_A04a!F$5:F$1045))+SUM(($C$662=(C_A04a!$B$5:$B$1045))*($M1080=(C_A04a!$C$5:$C$1045))*(C_A04a!F$5:F$1045))+SUM(($D$662=(C_A04a!$B$5:$B$1045))*($M1080=(C_A04a!$C$5:$C$1045))*(C_A04a!F$5:F$1045))</f>
        <v>1661.15196105857</v>
      </c>
      <c r="F1080" s="124">
        <f ref="F1080:F1080" t="array">SUM(($B1080=(C_A04a!$B$5:$B$1045))*($M1080=(C_A04a!$C$5:$C$1045))*(C_A04a!G$5:G$1045))+SUM(($C$662=(C_A04a!$B$5:$B$1045))*($M1080=(C_A04a!$C$5:$C$1045))*(C_A04a!G$5:G$1045))+SUM(($D$662=(C_A04a!$B$5:$B$1045))*($M1080=(C_A04a!$C$5:$C$1045))*(C_A04a!G$5:G$1045))</f>
        <v>1736.595389580403</v>
      </c>
      <c r="G1080" s="124">
        <f ref="G1080:G1080" t="array">SUM(($B1080=(C_A04a!$B$5:$B$1045))*($M1080=(C_A04a!$C$5:$C$1045))*(C_A04a!H$5:H$1045))+SUM(($C$662=(C_A04a!$B$5:$B$1045))*($M1080=(C_A04a!$C$5:$C$1045))*(C_A04a!H$5:H$1045))+SUM(($D$662=(C_A04a!$B$5:$B$1045))*($M1080=(C_A04a!$C$5:$C$1045))*(C_A04a!H$5:H$1045))</f>
        <v>1736.067291575527</v>
      </c>
      <c r="H1080" s="124">
        <f ref="H1080:H1080" t="array">SUM(($B1080=(C_A04a!$B$5:$B$1045))*($M1080=(C_A04a!$C$5:$C$1045))*(C_A04a!I$5:I$1045))+SUM(($C$662=(C_A04a!$B$5:$B$1045))*($M1080=(C_A04a!$C$5:$C$1045))*(C_A04a!I$5:I$1045))+SUM(($D$662=(C_A04a!$B$5:$B$1045))*($M1080=(C_A04a!$C$5:$C$1045))*(C_A04a!I$5:I$1045))</f>
        <v>1735.43398426894</v>
      </c>
      <c r="I1080" s="124">
        <f ref="I1080:I1080" t="array">SUM(($B1080=(C_A04a!$B$5:$B$1045))*($M1080=(C_A04a!$C$5:$C$1045))*(C_A04a!J$5:J$1045))+SUM(($C$662=(C_A04a!$B$5:$B$1045))*($M1080=(C_A04a!$C$5:$C$1045))*(C_A04a!J$5:J$1045))+SUM(($D$662=(C_A04a!$B$5:$B$1045))*($M1080=(C_A04a!$C$5:$C$1045))*(C_A04a!J$5:J$1045))</f>
        <v>1734.800676962343</v>
      </c>
      <c r="J1080" s="124">
        <f ref="J1080:J1080" t="array">SUM(($B1080=(C_A04a!$B$5:$B$1045))*($M1080=(C_A04a!$C$5:$C$1045))*(C_A04a!K$5:K$1045))+SUM(($C$662=(C_A04a!$B$5:$B$1045))*($M1080=(C_A04a!$C$5:$C$1045))*(C_A04a!K$5:K$1045))+SUM(($D$662=(C_A04a!$B$5:$B$1045))*($M1080=(C_A04a!$C$5:$C$1045))*(C_A04a!K$5:K$1045))</f>
        <v>1734.1673696557571</v>
      </c>
      <c r="K1080" s="124">
        <f ref="K1080:K1080" t="array">SUM(($B1080=(C_A04a!$B$5:$B$1045))*($M1080=(C_A04a!$C$5:$C$1045))*(C_A04a!L$5:L$1045))+SUM(($C$662=(C_A04a!$B$5:$B$1045))*($M1080=(C_A04a!$C$5:$C$1045))*(C_A04a!L$5:L$1045))+SUM(($D$662=(C_A04a!$B$5:$B$1045))*($M1080=(C_A04a!$C$5:$C$1045))*(C_A04a!L$5:L$1045))</f>
        <v>1733.53406234917</v>
      </c>
      <c r="L1080" s="330"/>
      <c r="M1080" s="338" t="s">
        <v>492</v>
      </c>
      <c r="N1080" s="63"/>
      <c r="O1080" s="63"/>
    </row>
    <row r="1081">
      <c r="B1081" s="263" t="s">
        <v>230</v>
      </c>
      <c r="C1081" s="124">
        <f ref="C1081:C1081" t="array">SUM(($B1081=(C_A04a!$B$5:$B$1045))*($M1081=(C_A04a!$C$5:$C$1045))*(C_A04a!D$5:D$1045))+SUM(($C$662=(C_A04a!$B$5:$B$1045))*($M1081=(C_A04a!$C$5:$C$1045))*(C_A04a!D$5:D$1045))+SUM(($D$662=(C_A04a!$B$5:$B$1045))*($M1081=(C_A04a!$C$5:$C$1045))*(C_A04a!D$5:D$1045))</f>
        <v>50.47</v>
      </c>
      <c r="D1081" s="124">
        <f ref="D1081:D1081" t="array">SUM(($B1081=(C_A04a!$B$5:$B$1045))*($M1081=(C_A04a!$C$5:$C$1045))*(C_A04a!E$5:E$1045))+SUM(($C$662=(C_A04a!$B$5:$B$1045))*($M1081=(C_A04a!$C$5:$C$1045))*(C_A04a!E$5:E$1045))+SUM(($D$662=(C_A04a!$B$5:$B$1045))*($M1081=(C_A04a!$C$5:$C$1045))*(C_A04a!E$5:E$1045))</f>
        <v>25.285</v>
      </c>
      <c r="E1081" s="124">
        <f ref="E1081:E1081" t="array">SUM(($B1081=(C_A04a!$B$5:$B$1045))*($M1081=(C_A04a!$C$5:$C$1045))*(C_A04a!F$5:F$1045))+SUM(($C$662=(C_A04a!$B$5:$B$1045))*($M1081=(C_A04a!$C$5:$C$1045))*(C_A04a!F$5:F$1045))+SUM(($D$662=(C_A04a!$B$5:$B$1045))*($M1081=(C_A04a!$C$5:$C$1045))*(C_A04a!F$5:F$1045))</f>
        <v>25.285</v>
      </c>
      <c r="F1081" s="124">
        <f ref="F1081:F1081" t="array">SUM(($B1081=(C_A04a!$B$5:$B$1045))*($M1081=(C_A04a!$C$5:$C$1045))*(C_A04a!G$5:G$1045))+SUM(($C$662=(C_A04a!$B$5:$B$1045))*($M1081=(C_A04a!$C$5:$C$1045))*(C_A04a!G$5:G$1045))+SUM(($D$662=(C_A04a!$B$5:$B$1045))*($M1081=(C_A04a!$C$5:$C$1045))*(C_A04a!G$5:G$1045))</f>
        <v>21.154166666667</v>
      </c>
      <c r="G1081" s="124">
        <f ref="G1081:G1081" t="array">SUM(($B1081=(C_A04a!$B$5:$B$1045))*($M1081=(C_A04a!$C$5:$C$1045))*(C_A04a!H$5:H$1045))+SUM(($C$662=(C_A04a!$B$5:$B$1045))*($M1081=(C_A04a!$C$5:$C$1045))*(C_A04a!H$5:H$1045))+SUM(($D$662=(C_A04a!$B$5:$B$1045))*($M1081=(C_A04a!$C$5:$C$1045))*(C_A04a!H$5:H$1045))</f>
        <v>17.023333333333</v>
      </c>
      <c r="H1081" s="124">
        <f ref="H1081:H1081" t="array">SUM(($B1081=(C_A04a!$B$5:$B$1045))*($M1081=(C_A04a!$C$5:$C$1045))*(C_A04a!I$5:I$1045))+SUM(($C$662=(C_A04a!$B$5:$B$1045))*($M1081=(C_A04a!$C$5:$C$1045))*(C_A04a!I$5:I$1045))+SUM(($D$662=(C_A04a!$B$5:$B$1045))*($M1081=(C_A04a!$C$5:$C$1045))*(C_A04a!I$5:I$1045))</f>
        <v>12.8925</v>
      </c>
      <c r="I1081" s="124">
        <f ref="I1081:I1081" t="array">SUM(($B1081=(C_A04a!$B$5:$B$1045))*($M1081=(C_A04a!$C$5:$C$1045))*(C_A04a!J$5:J$1045))+SUM(($C$662=(C_A04a!$B$5:$B$1045))*($M1081=(C_A04a!$C$5:$C$1045))*(C_A04a!J$5:J$1045))+SUM(($D$662=(C_A04a!$B$5:$B$1045))*($M1081=(C_A04a!$C$5:$C$1045))*(C_A04a!J$5:J$1045))</f>
        <v>8.761666666667</v>
      </c>
      <c r="J1081" s="124">
        <f ref="J1081:J1081" t="array">SUM(($B1081=(C_A04a!$B$5:$B$1045))*($M1081=(C_A04a!$C$5:$C$1045))*(C_A04a!K$5:K$1045))+SUM(($C$662=(C_A04a!$B$5:$B$1045))*($M1081=(C_A04a!$C$5:$C$1045))*(C_A04a!K$5:K$1045))+SUM(($D$662=(C_A04a!$B$5:$B$1045))*($M1081=(C_A04a!$C$5:$C$1045))*(C_A04a!K$5:K$1045))</f>
        <v>4.630833333333</v>
      </c>
      <c r="K1081" s="124">
        <f ref="K1081:K1081" t="array">SUM(($B1081=(C_A04a!$B$5:$B$1045))*($M1081=(C_A04a!$C$5:$C$1045))*(C_A04a!L$5:L$1045))+SUM(($C$662=(C_A04a!$B$5:$B$1045))*($M1081=(C_A04a!$C$5:$C$1045))*(C_A04a!L$5:L$1045))+SUM(($D$662=(C_A04a!$B$5:$B$1045))*($M1081=(C_A04a!$C$5:$C$1045))*(C_A04a!L$5:L$1045))</f>
        <v>0.5</v>
      </c>
      <c r="L1081" s="330"/>
      <c r="M1081" s="338" t="s">
        <v>492</v>
      </c>
      <c r="N1081" s="63"/>
      <c r="O1081" s="63"/>
    </row>
    <row r="1082">
      <c r="B1082" s="263" t="s">
        <v>231</v>
      </c>
      <c r="C1082" s="124">
        <f ref="C1082:C1082" t="array">SUM(($B1082=(C_A04a!$B$5:$B$1045))*($M1082=(C_A04a!$C$5:$C$1045))*(C_A04a!D$5:D$1045))+SUM(($C$662=(C_A04a!$B$5:$B$1045))*($M1082=(C_A04a!$C$5:$C$1045))*(C_A04a!D$5:D$1045))+SUM(($D$662=(C_A04a!$B$5:$B$1045))*($M1082=(C_A04a!$C$5:$C$1045))*(C_A04a!D$5:D$1045))</f>
        <v>0</v>
      </c>
      <c r="D1082" s="124">
        <f ref="D1082:D1082" t="array">SUM(($B1082=(C_A04a!$B$5:$B$1045))*($M1082=(C_A04a!$C$5:$C$1045))*(C_A04a!E$5:E$1045))+SUM(($C$662=(C_A04a!$B$5:$B$1045))*($M1082=(C_A04a!$C$5:$C$1045))*(C_A04a!E$5:E$1045))+SUM(($D$662=(C_A04a!$B$5:$B$1045))*($M1082=(C_A04a!$C$5:$C$1045))*(C_A04a!E$5:E$1045))</f>
        <v>0</v>
      </c>
      <c r="E1082" s="124">
        <f ref="E1082:E1082" t="array">SUM(($B1082=(C_A04a!$B$5:$B$1045))*($M1082=(C_A04a!$C$5:$C$1045))*(C_A04a!F$5:F$1045))+SUM(($C$662=(C_A04a!$B$5:$B$1045))*($M1082=(C_A04a!$C$5:$C$1045))*(C_A04a!F$5:F$1045))+SUM(($D$662=(C_A04a!$B$5:$B$1045))*($M1082=(C_A04a!$C$5:$C$1045))*(C_A04a!F$5:F$1045))</f>
        <v>0</v>
      </c>
      <c r="F1082" s="124">
        <f ref="F1082:F1082" t="array">SUM(($B1082=(C_A04a!$B$5:$B$1045))*($M1082=(C_A04a!$C$5:$C$1045))*(C_A04a!G$5:G$1045))+SUM(($C$662=(C_A04a!$B$5:$B$1045))*($M1082=(C_A04a!$C$5:$C$1045))*(C_A04a!G$5:G$1045))+SUM(($D$662=(C_A04a!$B$5:$B$1045))*($M1082=(C_A04a!$C$5:$C$1045))*(C_A04a!G$5:G$1045))</f>
        <v>0</v>
      </c>
      <c r="G1082" s="124">
        <f ref="G1082:G1082" t="array">SUM(($B1082=(C_A04a!$B$5:$B$1045))*($M1082=(C_A04a!$C$5:$C$1045))*(C_A04a!H$5:H$1045))+SUM(($C$662=(C_A04a!$B$5:$B$1045))*($M1082=(C_A04a!$C$5:$C$1045))*(C_A04a!H$5:H$1045))+SUM(($D$662=(C_A04a!$B$5:$B$1045))*($M1082=(C_A04a!$C$5:$C$1045))*(C_A04a!H$5:H$1045))</f>
        <v>0</v>
      </c>
      <c r="H1082" s="124">
        <f ref="H1082:H1082" t="array">SUM(($B1082=(C_A04a!$B$5:$B$1045))*($M1082=(C_A04a!$C$5:$C$1045))*(C_A04a!I$5:I$1045))+SUM(($C$662=(C_A04a!$B$5:$B$1045))*($M1082=(C_A04a!$C$5:$C$1045))*(C_A04a!I$5:I$1045))+SUM(($D$662=(C_A04a!$B$5:$B$1045))*($M1082=(C_A04a!$C$5:$C$1045))*(C_A04a!I$5:I$1045))</f>
        <v>0</v>
      </c>
      <c r="I1082" s="124">
        <f ref="I1082:I1082" t="array">SUM(($B1082=(C_A04a!$B$5:$B$1045))*($M1082=(C_A04a!$C$5:$C$1045))*(C_A04a!J$5:J$1045))+SUM(($C$662=(C_A04a!$B$5:$B$1045))*($M1082=(C_A04a!$C$5:$C$1045))*(C_A04a!J$5:J$1045))+SUM(($D$662=(C_A04a!$B$5:$B$1045))*($M1082=(C_A04a!$C$5:$C$1045))*(C_A04a!J$5:J$1045))</f>
        <v>0</v>
      </c>
      <c r="J1082" s="124">
        <f ref="J1082:J1082" t="array">SUM(($B1082=(C_A04a!$B$5:$B$1045))*($M1082=(C_A04a!$C$5:$C$1045))*(C_A04a!K$5:K$1045))+SUM(($C$662=(C_A04a!$B$5:$B$1045))*($M1082=(C_A04a!$C$5:$C$1045))*(C_A04a!K$5:K$1045))+SUM(($D$662=(C_A04a!$B$5:$B$1045))*($M1082=(C_A04a!$C$5:$C$1045))*(C_A04a!K$5:K$1045))</f>
        <v>0</v>
      </c>
      <c r="K1082" s="124">
        <f ref="K1082:K1082" t="array">SUM(($B1082=(C_A04a!$B$5:$B$1045))*($M1082=(C_A04a!$C$5:$C$1045))*(C_A04a!L$5:L$1045))+SUM(($C$662=(C_A04a!$B$5:$B$1045))*($M1082=(C_A04a!$C$5:$C$1045))*(C_A04a!L$5:L$1045))+SUM(($D$662=(C_A04a!$B$5:$B$1045))*($M1082=(C_A04a!$C$5:$C$1045))*(C_A04a!L$5:L$1045))</f>
        <v>0</v>
      </c>
      <c r="L1082" s="330"/>
      <c r="M1082" s="338" t="s">
        <v>492</v>
      </c>
      <c r="N1082" s="63"/>
      <c r="O1082" s="63"/>
    </row>
    <row r="1083">
      <c r="B1083" s="263" t="s">
        <v>232</v>
      </c>
      <c r="C1083" s="124">
        <f ref="C1083:C1083" t="array">SUM(($B1083=(C_A04a!$B$5:$B$1045))*($M1083=(C_A04a!$C$5:$C$1045))*(C_A04a!D$5:D$1045))+SUM(($C$662=(C_A04a!$B$5:$B$1045))*($M1083=(C_A04a!$C$5:$C$1045))*(C_A04a!D$5:D$1045))+SUM(($D$662=(C_A04a!$B$5:$B$1045))*($M1083=(C_A04a!$C$5:$C$1045))*(C_A04a!D$5:D$1045))</f>
        <v>0</v>
      </c>
      <c r="D1083" s="124">
        <f ref="D1083:D1083" t="array">SUM(($B1083=(C_A04a!$B$5:$B$1045))*($M1083=(C_A04a!$C$5:$C$1045))*(C_A04a!E$5:E$1045))+SUM(($C$662=(C_A04a!$B$5:$B$1045))*($M1083=(C_A04a!$C$5:$C$1045))*(C_A04a!E$5:E$1045))+SUM(($D$662=(C_A04a!$B$5:$B$1045))*($M1083=(C_A04a!$C$5:$C$1045))*(C_A04a!E$5:E$1045))</f>
        <v>0</v>
      </c>
      <c r="E1083" s="124">
        <f ref="E1083:E1083" t="array">SUM(($B1083=(C_A04a!$B$5:$B$1045))*($M1083=(C_A04a!$C$5:$C$1045))*(C_A04a!F$5:F$1045))+SUM(($C$662=(C_A04a!$B$5:$B$1045))*($M1083=(C_A04a!$C$5:$C$1045))*(C_A04a!F$5:F$1045))+SUM(($D$662=(C_A04a!$B$5:$B$1045))*($M1083=(C_A04a!$C$5:$C$1045))*(C_A04a!F$5:F$1045))</f>
        <v>0</v>
      </c>
      <c r="F1083" s="124">
        <f ref="F1083:F1083" t="array">SUM(($B1083=(C_A04a!$B$5:$B$1045))*($M1083=(C_A04a!$C$5:$C$1045))*(C_A04a!G$5:G$1045))+SUM(($C$662=(C_A04a!$B$5:$B$1045))*($M1083=(C_A04a!$C$5:$C$1045))*(C_A04a!G$5:G$1045))+SUM(($D$662=(C_A04a!$B$5:$B$1045))*($M1083=(C_A04a!$C$5:$C$1045))*(C_A04a!G$5:G$1045))</f>
        <v>0</v>
      </c>
      <c r="G1083" s="124">
        <f ref="G1083:G1083" t="array">SUM(($B1083=(C_A04a!$B$5:$B$1045))*($M1083=(C_A04a!$C$5:$C$1045))*(C_A04a!H$5:H$1045))+SUM(($C$662=(C_A04a!$B$5:$B$1045))*($M1083=(C_A04a!$C$5:$C$1045))*(C_A04a!H$5:H$1045))+SUM(($D$662=(C_A04a!$B$5:$B$1045))*($M1083=(C_A04a!$C$5:$C$1045))*(C_A04a!H$5:H$1045))</f>
        <v>0</v>
      </c>
      <c r="H1083" s="124">
        <f ref="H1083:H1083" t="array">SUM(($B1083=(C_A04a!$B$5:$B$1045))*($M1083=(C_A04a!$C$5:$C$1045))*(C_A04a!I$5:I$1045))+SUM(($C$662=(C_A04a!$B$5:$B$1045))*($M1083=(C_A04a!$C$5:$C$1045))*(C_A04a!I$5:I$1045))+SUM(($D$662=(C_A04a!$B$5:$B$1045))*($M1083=(C_A04a!$C$5:$C$1045))*(C_A04a!I$5:I$1045))</f>
        <v>0</v>
      </c>
      <c r="I1083" s="124">
        <f ref="I1083:I1083" t="array">SUM(($B1083=(C_A04a!$B$5:$B$1045))*($M1083=(C_A04a!$C$5:$C$1045))*(C_A04a!J$5:J$1045))+SUM(($C$662=(C_A04a!$B$5:$B$1045))*($M1083=(C_A04a!$C$5:$C$1045))*(C_A04a!J$5:J$1045))+SUM(($D$662=(C_A04a!$B$5:$B$1045))*($M1083=(C_A04a!$C$5:$C$1045))*(C_A04a!J$5:J$1045))</f>
        <v>0</v>
      </c>
      <c r="J1083" s="124">
        <f ref="J1083:J1083" t="array">SUM(($B1083=(C_A04a!$B$5:$B$1045))*($M1083=(C_A04a!$C$5:$C$1045))*(C_A04a!K$5:K$1045))+SUM(($C$662=(C_A04a!$B$5:$B$1045))*($M1083=(C_A04a!$C$5:$C$1045))*(C_A04a!K$5:K$1045))+SUM(($D$662=(C_A04a!$B$5:$B$1045))*($M1083=(C_A04a!$C$5:$C$1045))*(C_A04a!K$5:K$1045))</f>
        <v>0</v>
      </c>
      <c r="K1083" s="124">
        <f ref="K1083:K1083" t="array">SUM(($B1083=(C_A04a!$B$5:$B$1045))*($M1083=(C_A04a!$C$5:$C$1045))*(C_A04a!L$5:L$1045))+SUM(($C$662=(C_A04a!$B$5:$B$1045))*($M1083=(C_A04a!$C$5:$C$1045))*(C_A04a!L$5:L$1045))+SUM(($D$662=(C_A04a!$B$5:$B$1045))*($M1083=(C_A04a!$C$5:$C$1045))*(C_A04a!L$5:L$1045))</f>
        <v>0</v>
      </c>
      <c r="L1083" s="330"/>
      <c r="M1083" s="338" t="s">
        <v>492</v>
      </c>
      <c r="N1083" s="63"/>
      <c r="O1083" s="63"/>
    </row>
    <row r="1084">
      <c r="B1084" s="263"/>
      <c r="C1084" s="124"/>
      <c r="D1084" s="124"/>
      <c r="E1084" s="124"/>
      <c r="F1084" s="124"/>
      <c r="G1084" s="124"/>
      <c r="H1084" s="124"/>
      <c r="I1084" s="124"/>
      <c r="J1084" s="124"/>
      <c r="K1084" s="124"/>
      <c r="L1084" s="330"/>
      <c r="M1084" s="338" t="s">
        <v>492</v>
      </c>
      <c r="N1084" s="63"/>
      <c r="O1084" s="63"/>
    </row>
    <row r="1085">
      <c r="B1085" s="263"/>
      <c r="C1085" s="124"/>
      <c r="D1085" s="124"/>
      <c r="E1085" s="124"/>
      <c r="F1085" s="124"/>
      <c r="G1085" s="124"/>
      <c r="H1085" s="124"/>
      <c r="I1085" s="124"/>
      <c r="J1085" s="124"/>
      <c r="K1085" s="124"/>
      <c r="L1085" s="330"/>
      <c r="M1085" s="338" t="s">
        <v>492</v>
      </c>
      <c r="N1085" s="63"/>
      <c r="O1085" s="63"/>
    </row>
    <row r="1086">
      <c r="B1086" s="263"/>
      <c r="C1086" s="124"/>
      <c r="D1086" s="124"/>
      <c r="E1086" s="124"/>
      <c r="F1086" s="124"/>
      <c r="G1086" s="124"/>
      <c r="H1086" s="124"/>
      <c r="I1086" s="124"/>
      <c r="J1086" s="124"/>
      <c r="K1086" s="124"/>
      <c r="L1086" s="330"/>
      <c r="M1086" s="338" t="s">
        <v>492</v>
      </c>
      <c r="N1086" s="63"/>
      <c r="O1086" s="63"/>
    </row>
    <row r="1087">
      <c r="B1087" s="263"/>
      <c r="C1087" s="124"/>
      <c r="D1087" s="124"/>
      <c r="E1087" s="124"/>
      <c r="F1087" s="124"/>
      <c r="G1087" s="124"/>
      <c r="H1087" s="124"/>
      <c r="I1087" s="124"/>
      <c r="J1087" s="124"/>
      <c r="K1087" s="124"/>
      <c r="L1087" s="330"/>
      <c r="M1087" s="338" t="s">
        <v>492</v>
      </c>
      <c r="N1087" s="63"/>
      <c r="O1087" s="63"/>
    </row>
    <row r="1088">
      <c r="B1088" s="263"/>
      <c r="C1088" s="124"/>
      <c r="D1088" s="124"/>
      <c r="E1088" s="124"/>
      <c r="F1088" s="124"/>
      <c r="G1088" s="124"/>
      <c r="H1088" s="124"/>
      <c r="I1088" s="124"/>
      <c r="J1088" s="124"/>
      <c r="K1088" s="124"/>
      <c r="L1088" s="330"/>
      <c r="M1088" s="338" t="s">
        <v>492</v>
      </c>
      <c r="N1088" s="63"/>
      <c r="O1088" s="63"/>
    </row>
    <row r="1089">
      <c r="B1089" s="154" t="s">
        <v>55</v>
      </c>
      <c r="C1089" s="155">
        <f ref="C1089:K1089" t="shared" si="140">SUM(C1073:C1088)</f>
        <v>873.12403717314294</v>
      </c>
      <c r="D1089" s="155">
        <f t="shared" si="140"/>
        <v>15598.757685499189</v>
      </c>
      <c r="E1089" s="155">
        <f t="shared" si="140"/>
        <v>13848.206783542886</v>
      </c>
      <c r="F1089" s="155">
        <f t="shared" si="140"/>
        <v>14761.908887039102</v>
      </c>
      <c r="G1089" s="155">
        <f t="shared" si="140"/>
        <v>15147.163283839516</v>
      </c>
      <c r="H1089" s="155">
        <f t="shared" si="140"/>
        <v>14646.089187218309</v>
      </c>
      <c r="I1089" s="155">
        <f t="shared" si="140"/>
        <v>14134.844956698953</v>
      </c>
      <c r="J1089" s="155">
        <f t="shared" si="140"/>
        <v>13351.407763734165</v>
      </c>
      <c r="K1089" s="155">
        <f t="shared" si="140"/>
        <v>12959.516265642325</v>
      </c>
      <c r="L1089" s="228"/>
      <c r="M1089" s="339"/>
      <c r="N1089" s="63"/>
      <c r="O1089" s="63"/>
    </row>
    <row r="1090">
      <c r="B1090" s="60"/>
      <c r="C1090" s="60"/>
      <c r="D1090" s="60"/>
      <c r="E1090" s="60"/>
      <c r="F1090" s="60"/>
      <c r="G1090" s="60"/>
      <c r="H1090" s="60"/>
      <c r="I1090" s="60"/>
      <c r="J1090" s="60"/>
      <c r="N1090" s="63"/>
      <c r="O1090" s="63"/>
    </row>
    <row r="1091">
      <c r="A1091" s="48" t="s">
        <v>486</v>
      </c>
      <c r="B1091" s="321" t="s">
        <v>493</v>
      </c>
      <c r="C1091" s="60"/>
      <c r="D1091" s="60"/>
      <c r="E1091" s="60"/>
      <c r="F1091" s="60"/>
      <c r="G1091" s="60"/>
      <c r="H1091" s="60"/>
      <c r="I1091" s="60"/>
      <c r="J1091" s="60"/>
      <c r="N1091" s="63"/>
      <c r="O1091" s="63"/>
    </row>
    <row r="1092" ht="16">
      <c r="B1092" s="112"/>
      <c r="C1092" s="307">
        <v>2010</v>
      </c>
      <c r="D1092" s="307">
        <v>2015</v>
      </c>
      <c r="E1092" s="307">
        <v>2020</v>
      </c>
      <c r="F1092" s="307">
        <v>2025</v>
      </c>
      <c r="G1092" s="307">
        <v>2030</v>
      </c>
      <c r="H1092" s="307">
        <v>2035</v>
      </c>
      <c r="I1092" s="307">
        <v>2040</v>
      </c>
      <c r="J1092" s="307">
        <v>2045</v>
      </c>
      <c r="K1092" s="307">
        <v>2050</v>
      </c>
      <c r="L1092" s="337"/>
      <c r="N1092" s="63"/>
      <c r="O1092" s="63"/>
    </row>
    <row r="1093">
      <c r="B1093" s="263" t="s">
        <v>221</v>
      </c>
      <c r="C1093" s="117">
        <f ref="C1093:C1093" t="array">SUM(($B1093=(C_A04b!$B$5:$B$1073))*($M1093=(C_A04b!$C$5:$C$1073))*(C_A04b!D$5:D$1073))+SUM(($C$680=(C_A04b!$B$5:$B$1073))*($M1093=(C_A04b!$C$5:$C$1073))*(C_A04b!D$5:D$1073))+SUM(($D$680=(C_A04b!$B$5:$B$1073))*($M1093=(C_A04b!$C$5:$C$1073))*(C_A04b!D$5:D$1073))</f>
        <v>0.647</v>
      </c>
      <c r="D1093" s="117">
        <f ref="D1093:D1093" t="array">SUM(($B1093=(C_A04b!$B$5:$B$1073))*($M1093=(C_A04b!$C$5:$C$1073))*(C_A04b!E$5:E$1073))+SUM(($C$680=(C_A04b!$B$5:$B$1073))*($M1093=(C_A04b!$C$5:$C$1073))*(C_A04b!E$5:E$1073))+SUM(($D$680=(C_A04b!$B$5:$B$1073))*($M1093=(C_A04b!$C$5:$C$1073))*(C_A04b!E$5:E$1073))</f>
        <v>0.3235</v>
      </c>
      <c r="E1093" s="117">
        <f ref="E1093:E1093" t="array">SUM(($B1093=(C_A04b!$B$5:$B$1073))*($M1093=(C_A04b!$C$5:$C$1073))*(C_A04b!F$5:F$1073))+SUM(($C$680=(C_A04b!$B$5:$B$1073))*($M1093=(C_A04b!$C$5:$C$1073))*(C_A04b!F$5:F$1073))+SUM(($D$680=(C_A04b!$B$5:$B$1073))*($M1093=(C_A04b!$C$5:$C$1073))*(C_A04b!F$5:F$1073))</f>
        <v>0.3235</v>
      </c>
      <c r="F1093" s="117">
        <f ref="F1093:F1093" t="array">SUM(($B1093=(C_A04b!$B$5:$B$1073))*($M1093=(C_A04b!$C$5:$C$1073))*(C_A04b!G$5:G$1073))+SUM(($C$680=(C_A04b!$B$5:$B$1073))*($M1093=(C_A04b!$C$5:$C$1073))*(C_A04b!G$5:G$1073))+SUM(($D$680=(C_A04b!$B$5:$B$1073))*($M1093=(C_A04b!$C$5:$C$1073))*(C_A04b!G$5:G$1073))</f>
        <v>0.319583333333</v>
      </c>
      <c r="G1093" s="117">
        <f ref="G1093:G1093" t="array">SUM(($B1093=(C_A04b!$B$5:$B$1073))*($M1093=(C_A04b!$C$5:$C$1073))*(C_A04b!H$5:H$1073))+SUM(($C$680=(C_A04b!$B$5:$B$1073))*($M1093=(C_A04b!$C$5:$C$1073))*(C_A04b!H$5:H$1073))+SUM(($D$680=(C_A04b!$B$5:$B$1073))*($M1093=(C_A04b!$C$5:$C$1073))*(C_A04b!H$5:H$1073))</f>
        <v>0.315666666667</v>
      </c>
      <c r="H1093" s="117">
        <f ref="H1093:H1093" t="array">SUM(($B1093=(C_A04b!$B$5:$B$1073))*($M1093=(C_A04b!$C$5:$C$1073))*(C_A04b!I$5:I$1073))+SUM(($C$680=(C_A04b!$B$5:$B$1073))*($M1093=(C_A04b!$C$5:$C$1073))*(C_A04b!I$5:I$1073))+SUM(($D$680=(C_A04b!$B$5:$B$1073))*($M1093=(C_A04b!$C$5:$C$1073))*(C_A04b!I$5:I$1073))</f>
        <v>0.31175</v>
      </c>
      <c r="I1093" s="117">
        <f ref="I1093:I1093" t="array">SUM(($B1093=(C_A04b!$B$5:$B$1073))*($M1093=(C_A04b!$C$5:$C$1073))*(C_A04b!J$5:J$1073))+SUM(($C$680=(C_A04b!$B$5:$B$1073))*($M1093=(C_A04b!$C$5:$C$1073))*(C_A04b!J$5:J$1073))+SUM(($D$680=(C_A04b!$B$5:$B$1073))*($M1093=(C_A04b!$C$5:$C$1073))*(C_A04b!J$5:J$1073))</f>
        <v>0.307833333333</v>
      </c>
      <c r="J1093" s="117">
        <f ref="J1093:J1093" t="array">SUM(($B1093=(C_A04b!$B$5:$B$1073))*($M1093=(C_A04b!$C$5:$C$1073))*(C_A04b!K$5:K$1073))+SUM(($C$680=(C_A04b!$B$5:$B$1073))*($M1093=(C_A04b!$C$5:$C$1073))*(C_A04b!K$5:K$1073))+SUM(($D$680=(C_A04b!$B$5:$B$1073))*($M1093=(C_A04b!$C$5:$C$1073))*(C_A04b!K$5:K$1073))</f>
        <v>0.303916666667</v>
      </c>
      <c r="K1093" s="117">
        <f ref="K1093:K1093" t="array">SUM(($B1093=(C_A04b!$B$5:$B$1073))*($M1093=(C_A04b!$C$5:$C$1073))*(C_A04b!L$5:L$1073))+SUM(($C$680=(C_A04b!$B$5:$B$1073))*($M1093=(C_A04b!$C$5:$C$1073))*(C_A04b!L$5:L$1073))+SUM(($D$680=(C_A04b!$B$5:$B$1073))*($M1093=(C_A04b!$C$5:$C$1073))*(C_A04b!L$5:L$1073))</f>
        <v>0.3</v>
      </c>
      <c r="L1093" s="330"/>
      <c r="M1093" s="338" t="s">
        <v>492</v>
      </c>
      <c r="N1093" s="63"/>
      <c r="O1093" s="63"/>
    </row>
    <row r="1094">
      <c r="B1094" s="263" t="s">
        <v>223</v>
      </c>
      <c r="C1094" s="117">
        <f ref="C1094:C1094" t="array">SUM(($B1094=(C_A04b!$B$5:$B$1073))*($M1094=(C_A04b!$C$5:$C$1073))*(C_A04b!D$5:D$1073))+SUM(($C$680=(C_A04b!$B$5:$B$1073))*($M1094=(C_A04b!$C$5:$C$1073))*(C_A04b!D$5:D$1073))+SUM(($D$680=(C_A04b!$B$5:$B$1073))*($M1094=(C_A04b!$C$5:$C$1073))*(C_A04b!D$5:D$1073))</f>
        <v>18.613455745236</v>
      </c>
      <c r="D1094" s="117">
        <f ref="D1094:D1094" t="array">SUM(($B1094=(C_A04b!$B$5:$B$1073))*($M1094=(C_A04b!$C$5:$C$1073))*(C_A04b!E$5:E$1073))+SUM(($C$680=(C_A04b!$B$5:$B$1073))*($M1094=(C_A04b!$C$5:$C$1073))*(C_A04b!E$5:E$1073))+SUM(($D$680=(C_A04b!$B$5:$B$1073))*($M1094=(C_A04b!$C$5:$C$1073))*(C_A04b!E$5:E$1073))</f>
        <v>0.25</v>
      </c>
      <c r="E1094" s="117">
        <f ref="E1094:E1094" t="array">SUM(($B1094=(C_A04b!$B$5:$B$1073))*($M1094=(C_A04b!$C$5:$C$1073))*(C_A04b!F$5:F$1073))+SUM(($C$680=(C_A04b!$B$5:$B$1073))*($M1094=(C_A04b!$C$5:$C$1073))*(C_A04b!F$5:F$1073))+SUM(($D$680=(C_A04b!$B$5:$B$1073))*($M1094=(C_A04b!$C$5:$C$1073))*(C_A04b!F$5:F$1073))</f>
        <v>0.25</v>
      </c>
      <c r="F1094" s="117">
        <f ref="F1094:F1094" t="array">SUM(($B1094=(C_A04b!$B$5:$B$1073))*($M1094=(C_A04b!$C$5:$C$1073))*(C_A04b!G$5:G$1073))+SUM(($C$680=(C_A04b!$B$5:$B$1073))*($M1094=(C_A04b!$C$5:$C$1073))*(C_A04b!G$5:G$1073))+SUM(($D$680=(C_A04b!$B$5:$B$1073))*($M1094=(C_A04b!$C$5:$C$1073))*(C_A04b!G$5:G$1073))</f>
        <v>0.275</v>
      </c>
      <c r="G1094" s="117">
        <f ref="G1094:G1094" t="array">SUM(($B1094=(C_A04b!$B$5:$B$1073))*($M1094=(C_A04b!$C$5:$C$1073))*(C_A04b!H$5:H$1073))+SUM(($C$680=(C_A04b!$B$5:$B$1073))*($M1094=(C_A04b!$C$5:$C$1073))*(C_A04b!H$5:H$1073))+SUM(($D$680=(C_A04b!$B$5:$B$1073))*($M1094=(C_A04b!$C$5:$C$1073))*(C_A04b!H$5:H$1073))</f>
        <v>0.3</v>
      </c>
      <c r="H1094" s="117">
        <f ref="H1094:H1094" t="array">SUM(($B1094=(C_A04b!$B$5:$B$1073))*($M1094=(C_A04b!$C$5:$C$1073))*(C_A04b!I$5:I$1073))+SUM(($C$680=(C_A04b!$B$5:$B$1073))*($M1094=(C_A04b!$C$5:$C$1073))*(C_A04b!I$5:I$1073))+SUM(($D$680=(C_A04b!$B$5:$B$1073))*($M1094=(C_A04b!$C$5:$C$1073))*(C_A04b!I$5:I$1073))</f>
        <v>0.325</v>
      </c>
      <c r="I1094" s="117">
        <f ref="I1094:I1094" t="array">SUM(($B1094=(C_A04b!$B$5:$B$1073))*($M1094=(C_A04b!$C$5:$C$1073))*(C_A04b!J$5:J$1073))+SUM(($C$680=(C_A04b!$B$5:$B$1073))*($M1094=(C_A04b!$C$5:$C$1073))*(C_A04b!J$5:J$1073))+SUM(($D$680=(C_A04b!$B$5:$B$1073))*($M1094=(C_A04b!$C$5:$C$1073))*(C_A04b!J$5:J$1073))</f>
        <v>0.35</v>
      </c>
      <c r="J1094" s="117">
        <f ref="J1094:J1094" t="array">SUM(($B1094=(C_A04b!$B$5:$B$1073))*($M1094=(C_A04b!$C$5:$C$1073))*(C_A04b!K$5:K$1073))+SUM(($C$680=(C_A04b!$B$5:$B$1073))*($M1094=(C_A04b!$C$5:$C$1073))*(C_A04b!K$5:K$1073))+SUM(($D$680=(C_A04b!$B$5:$B$1073))*($M1094=(C_A04b!$C$5:$C$1073))*(C_A04b!K$5:K$1073))</f>
        <v>0.375</v>
      </c>
      <c r="K1094" s="117">
        <f ref="K1094:K1094" t="array">SUM(($B1094=(C_A04b!$B$5:$B$1073))*($M1094=(C_A04b!$C$5:$C$1073))*(C_A04b!L$5:L$1073))+SUM(($C$680=(C_A04b!$B$5:$B$1073))*($M1094=(C_A04b!$C$5:$C$1073))*(C_A04b!L$5:L$1073))+SUM(($D$680=(C_A04b!$B$5:$B$1073))*($M1094=(C_A04b!$C$5:$C$1073))*(C_A04b!L$5:L$1073))</f>
        <v>0.4</v>
      </c>
      <c r="L1094" s="330"/>
      <c r="M1094" s="338" t="s">
        <v>492</v>
      </c>
      <c r="N1094" s="63"/>
      <c r="O1094" s="63"/>
    </row>
    <row r="1095">
      <c r="B1095" s="263" t="s">
        <v>224</v>
      </c>
      <c r="C1095" s="117">
        <f ref="C1095:C1095" t="array">SUM(($B1095=(C_A04b!$B$5:$B$1073))*($M1095=(C_A04b!$C$5:$C$1073))*(C_A04b!D$5:D$1073))+SUM(($C$680=(C_A04b!$B$5:$B$1073))*($M1095=(C_A04b!$C$5:$C$1073))*(C_A04b!D$5:D$1073))+SUM(($D$680=(C_A04b!$B$5:$B$1073))*($M1095=(C_A04b!$C$5:$C$1073))*(C_A04b!D$5:D$1073))</f>
        <v>0.264</v>
      </c>
      <c r="D1095" s="117">
        <f ref="D1095:D1095" t="array">SUM(($B1095=(C_A04b!$B$5:$B$1073))*($M1095=(C_A04b!$C$5:$C$1073))*(C_A04b!E$5:E$1073))+SUM(($C$680=(C_A04b!$B$5:$B$1073))*($M1095=(C_A04b!$C$5:$C$1073))*(C_A04b!E$5:E$1073))+SUM(($D$680=(C_A04b!$B$5:$B$1073))*($M1095=(C_A04b!$C$5:$C$1073))*(C_A04b!E$5:E$1073))</f>
        <v>0.132</v>
      </c>
      <c r="E1095" s="117">
        <f ref="E1095:E1095" t="array">SUM(($B1095=(C_A04b!$B$5:$B$1073))*($M1095=(C_A04b!$C$5:$C$1073))*(C_A04b!F$5:F$1073))+SUM(($C$680=(C_A04b!$B$5:$B$1073))*($M1095=(C_A04b!$C$5:$C$1073))*(C_A04b!F$5:F$1073))+SUM(($D$680=(C_A04b!$B$5:$B$1073))*($M1095=(C_A04b!$C$5:$C$1073))*(C_A04b!F$5:F$1073))</f>
        <v>0.132</v>
      </c>
      <c r="F1095" s="117">
        <f ref="F1095:F1095" t="array">SUM(($B1095=(C_A04b!$B$5:$B$1073))*($M1095=(C_A04b!$C$5:$C$1073))*(C_A04b!G$5:G$1073))+SUM(($C$680=(C_A04b!$B$5:$B$1073))*($M1095=(C_A04b!$C$5:$C$1073))*(C_A04b!G$5:G$1073))+SUM(($D$680=(C_A04b!$B$5:$B$1073))*($M1095=(C_A04b!$C$5:$C$1073))*(C_A04b!G$5:G$1073))</f>
        <v>0.16</v>
      </c>
      <c r="G1095" s="117">
        <f ref="G1095:G1095" t="array">SUM(($B1095=(C_A04b!$B$5:$B$1073))*($M1095=(C_A04b!$C$5:$C$1073))*(C_A04b!H$5:H$1073))+SUM(($C$680=(C_A04b!$B$5:$B$1073))*($M1095=(C_A04b!$C$5:$C$1073))*(C_A04b!H$5:H$1073))+SUM(($D$680=(C_A04b!$B$5:$B$1073))*($M1095=(C_A04b!$C$5:$C$1073))*(C_A04b!H$5:H$1073))</f>
        <v>0.188</v>
      </c>
      <c r="H1095" s="117">
        <f ref="H1095:H1095" t="array">SUM(($B1095=(C_A04b!$B$5:$B$1073))*($M1095=(C_A04b!$C$5:$C$1073))*(C_A04b!I$5:I$1073))+SUM(($C$680=(C_A04b!$B$5:$B$1073))*($M1095=(C_A04b!$C$5:$C$1073))*(C_A04b!I$5:I$1073))+SUM(($D$680=(C_A04b!$B$5:$B$1073))*($M1095=(C_A04b!$C$5:$C$1073))*(C_A04b!I$5:I$1073))</f>
        <v>0.216</v>
      </c>
      <c r="I1095" s="117">
        <f ref="I1095:I1095" t="array">SUM(($B1095=(C_A04b!$B$5:$B$1073))*($M1095=(C_A04b!$C$5:$C$1073))*(C_A04b!J$5:J$1073))+SUM(($C$680=(C_A04b!$B$5:$B$1073))*($M1095=(C_A04b!$C$5:$C$1073))*(C_A04b!J$5:J$1073))+SUM(($D$680=(C_A04b!$B$5:$B$1073))*($M1095=(C_A04b!$C$5:$C$1073))*(C_A04b!J$5:J$1073))</f>
        <v>0.244</v>
      </c>
      <c r="J1095" s="117">
        <f ref="J1095:J1095" t="array">SUM(($B1095=(C_A04b!$B$5:$B$1073))*($M1095=(C_A04b!$C$5:$C$1073))*(C_A04b!K$5:K$1073))+SUM(($C$680=(C_A04b!$B$5:$B$1073))*($M1095=(C_A04b!$C$5:$C$1073))*(C_A04b!K$5:K$1073))+SUM(($D$680=(C_A04b!$B$5:$B$1073))*($M1095=(C_A04b!$C$5:$C$1073))*(C_A04b!K$5:K$1073))</f>
        <v>0.272</v>
      </c>
      <c r="K1095" s="117">
        <f ref="K1095:K1095" t="array">SUM(($B1095=(C_A04b!$B$5:$B$1073))*($M1095=(C_A04b!$C$5:$C$1073))*(C_A04b!L$5:L$1073))+SUM(($C$680=(C_A04b!$B$5:$B$1073))*($M1095=(C_A04b!$C$5:$C$1073))*(C_A04b!L$5:L$1073))+SUM(($D$680=(C_A04b!$B$5:$B$1073))*($M1095=(C_A04b!$C$5:$C$1073))*(C_A04b!L$5:L$1073))</f>
        <v>0.3</v>
      </c>
      <c r="L1095" s="330"/>
      <c r="M1095" s="338" t="s">
        <v>492</v>
      </c>
      <c r="N1095" s="63"/>
      <c r="O1095" s="63"/>
    </row>
    <row r="1096">
      <c r="B1096" s="263" t="s">
        <v>225</v>
      </c>
      <c r="C1096" s="117">
        <f ref="C1096:C1096" t="array">SUM(($B1096=(C_A04b!$B$5:$B$1073))*($M1096=(C_A04b!$C$5:$C$1073))*(C_A04b!D$5:D$1073))+SUM(($C$680=(C_A04b!$B$5:$B$1073))*($M1096=(C_A04b!$C$5:$C$1073))*(C_A04b!D$5:D$1073))+SUM(($D$680=(C_A04b!$B$5:$B$1073))*($M1096=(C_A04b!$C$5:$C$1073))*(C_A04b!D$5:D$1073))</f>
        <v>321.850581427907</v>
      </c>
      <c r="D1096" s="117">
        <f ref="D1096:D1096" t="array">SUM(($B1096=(C_A04b!$B$5:$B$1073))*($M1096=(C_A04b!$C$5:$C$1073))*(C_A04b!E$5:E$1073))+SUM(($C$680=(C_A04b!$B$5:$B$1073))*($M1096=(C_A04b!$C$5:$C$1073))*(C_A04b!E$5:E$1073))+SUM(($D$680=(C_A04b!$B$5:$B$1073))*($M1096=(C_A04b!$C$5:$C$1073))*(C_A04b!E$5:E$1073))</f>
        <v>0.2</v>
      </c>
      <c r="E1096" s="117">
        <f ref="E1096:E1096" t="array">SUM(($B1096=(C_A04b!$B$5:$B$1073))*($M1096=(C_A04b!$C$5:$C$1073))*(C_A04b!F$5:F$1073))+SUM(($C$680=(C_A04b!$B$5:$B$1073))*($M1096=(C_A04b!$C$5:$C$1073))*(C_A04b!F$5:F$1073))+SUM(($D$680=(C_A04b!$B$5:$B$1073))*($M1096=(C_A04b!$C$5:$C$1073))*(C_A04b!F$5:F$1073))</f>
        <v>0.2</v>
      </c>
      <c r="F1096" s="117">
        <f ref="F1096:F1096" t="array">SUM(($B1096=(C_A04b!$B$5:$B$1073))*($M1096=(C_A04b!$C$5:$C$1073))*(C_A04b!G$5:G$1073))+SUM(($C$680=(C_A04b!$B$5:$B$1073))*($M1096=(C_A04b!$C$5:$C$1073))*(C_A04b!G$5:G$1073))+SUM(($D$680=(C_A04b!$B$5:$B$1073))*($M1096=(C_A04b!$C$5:$C$1073))*(C_A04b!G$5:G$1073))</f>
        <v>0.2</v>
      </c>
      <c r="G1096" s="117">
        <f ref="G1096:G1096" t="array">SUM(($B1096=(C_A04b!$B$5:$B$1073))*($M1096=(C_A04b!$C$5:$C$1073))*(C_A04b!H$5:H$1073))+SUM(($C$680=(C_A04b!$B$5:$B$1073))*($M1096=(C_A04b!$C$5:$C$1073))*(C_A04b!H$5:H$1073))+SUM(($D$680=(C_A04b!$B$5:$B$1073))*($M1096=(C_A04b!$C$5:$C$1073))*(C_A04b!H$5:H$1073))</f>
        <v>0.2</v>
      </c>
      <c r="H1096" s="117">
        <f ref="H1096:H1096" t="array">SUM(($B1096=(C_A04b!$B$5:$B$1073))*($M1096=(C_A04b!$C$5:$C$1073))*(C_A04b!I$5:I$1073))+SUM(($C$680=(C_A04b!$B$5:$B$1073))*($M1096=(C_A04b!$C$5:$C$1073))*(C_A04b!I$5:I$1073))+SUM(($D$680=(C_A04b!$B$5:$B$1073))*($M1096=(C_A04b!$C$5:$C$1073))*(C_A04b!I$5:I$1073))</f>
        <v>0.2</v>
      </c>
      <c r="I1096" s="117">
        <f ref="I1096:I1096" t="array">SUM(($B1096=(C_A04b!$B$5:$B$1073))*($M1096=(C_A04b!$C$5:$C$1073))*(C_A04b!J$5:J$1073))+SUM(($C$680=(C_A04b!$B$5:$B$1073))*($M1096=(C_A04b!$C$5:$C$1073))*(C_A04b!J$5:J$1073))+SUM(($D$680=(C_A04b!$B$5:$B$1073))*($M1096=(C_A04b!$C$5:$C$1073))*(C_A04b!J$5:J$1073))</f>
        <v>0.2</v>
      </c>
      <c r="J1096" s="117">
        <f ref="J1096:J1096" t="array">SUM(($B1096=(C_A04b!$B$5:$B$1073))*($M1096=(C_A04b!$C$5:$C$1073))*(C_A04b!K$5:K$1073))+SUM(($C$680=(C_A04b!$B$5:$B$1073))*($M1096=(C_A04b!$C$5:$C$1073))*(C_A04b!K$5:K$1073))+SUM(($D$680=(C_A04b!$B$5:$B$1073))*($M1096=(C_A04b!$C$5:$C$1073))*(C_A04b!K$5:K$1073))</f>
        <v>0.2</v>
      </c>
      <c r="K1096" s="117">
        <f ref="K1096:K1096" t="array">SUM(($B1096=(C_A04b!$B$5:$B$1073))*($M1096=(C_A04b!$C$5:$C$1073))*(C_A04b!L$5:L$1073))+SUM(($C$680=(C_A04b!$B$5:$B$1073))*($M1096=(C_A04b!$C$5:$C$1073))*(C_A04b!L$5:L$1073))+SUM(($D$680=(C_A04b!$B$5:$B$1073))*($M1096=(C_A04b!$C$5:$C$1073))*(C_A04b!L$5:L$1073))</f>
        <v>0.2</v>
      </c>
      <c r="L1096" s="330"/>
      <c r="M1096" s="338" t="s">
        <v>492</v>
      </c>
      <c r="N1096" s="63"/>
      <c r="O1096" s="63"/>
    </row>
    <row r="1097">
      <c r="B1097" s="263" t="s">
        <v>226</v>
      </c>
      <c r="C1097" s="117">
        <f ref="C1097:C1097" t="array">SUM(($B1097=(C_A04b!$B$5:$B$1073))*($M1097=(C_A04b!$C$5:$C$1073))*(C_A04b!D$5:D$1073))+SUM(($C$680=(C_A04b!$B$5:$B$1073))*($M1097=(C_A04b!$C$5:$C$1073))*(C_A04b!D$5:D$1073))+SUM(($D$680=(C_A04b!$B$5:$B$1073))*($M1097=(C_A04b!$C$5:$C$1073))*(C_A04b!D$5:D$1073))</f>
        <v>0.019</v>
      </c>
      <c r="D1097" s="117">
        <f ref="D1097:D1097" t="array">SUM(($B1097=(C_A04b!$B$5:$B$1073))*($M1097=(C_A04b!$C$5:$C$1073))*(C_A04b!E$5:E$1073))+SUM(($C$680=(C_A04b!$B$5:$B$1073))*($M1097=(C_A04b!$C$5:$C$1073))*(C_A04b!E$5:E$1073))+SUM(($D$680=(C_A04b!$B$5:$B$1073))*($M1097=(C_A04b!$C$5:$C$1073))*(C_A04b!E$5:E$1073))</f>
        <v>0.0095</v>
      </c>
      <c r="E1097" s="117">
        <f ref="E1097:E1097" t="array">SUM(($B1097=(C_A04b!$B$5:$B$1073))*($M1097=(C_A04b!$C$5:$C$1073))*(C_A04b!F$5:F$1073))+SUM(($C$680=(C_A04b!$B$5:$B$1073))*($M1097=(C_A04b!$C$5:$C$1073))*(C_A04b!F$5:F$1073))+SUM(($D$680=(C_A04b!$B$5:$B$1073))*($M1097=(C_A04b!$C$5:$C$1073))*(C_A04b!F$5:F$1073))</f>
        <v>0.0095</v>
      </c>
      <c r="F1097" s="117">
        <f ref="F1097:F1097" t="array">SUM(($B1097=(C_A04b!$B$5:$B$1073))*($M1097=(C_A04b!$C$5:$C$1073))*(C_A04b!G$5:G$1073))+SUM(($C$680=(C_A04b!$B$5:$B$1073))*($M1097=(C_A04b!$C$5:$C$1073))*(C_A04b!G$5:G$1073))+SUM(($D$680=(C_A04b!$B$5:$B$1073))*($M1097=(C_A04b!$C$5:$C$1073))*(C_A04b!G$5:G$1073))</f>
        <v>0.024583333333</v>
      </c>
      <c r="G1097" s="117">
        <f ref="G1097:G1097" t="array">SUM(($B1097=(C_A04b!$B$5:$B$1073))*($M1097=(C_A04b!$C$5:$C$1073))*(C_A04b!H$5:H$1073))+SUM(($C$680=(C_A04b!$B$5:$B$1073))*($M1097=(C_A04b!$C$5:$C$1073))*(C_A04b!H$5:H$1073))+SUM(($D$680=(C_A04b!$B$5:$B$1073))*($M1097=(C_A04b!$C$5:$C$1073))*(C_A04b!H$5:H$1073))</f>
        <v>0.039666666667</v>
      </c>
      <c r="H1097" s="117">
        <f ref="H1097:H1097" t="array">SUM(($B1097=(C_A04b!$B$5:$B$1073))*($M1097=(C_A04b!$C$5:$C$1073))*(C_A04b!I$5:I$1073))+SUM(($C$680=(C_A04b!$B$5:$B$1073))*($M1097=(C_A04b!$C$5:$C$1073))*(C_A04b!I$5:I$1073))+SUM(($D$680=(C_A04b!$B$5:$B$1073))*($M1097=(C_A04b!$C$5:$C$1073))*(C_A04b!I$5:I$1073))</f>
        <v>0.05475</v>
      </c>
      <c r="I1097" s="117">
        <f ref="I1097:I1097" t="array">SUM(($B1097=(C_A04b!$B$5:$B$1073))*($M1097=(C_A04b!$C$5:$C$1073))*(C_A04b!J$5:J$1073))+SUM(($C$680=(C_A04b!$B$5:$B$1073))*($M1097=(C_A04b!$C$5:$C$1073))*(C_A04b!J$5:J$1073))+SUM(($D$680=(C_A04b!$B$5:$B$1073))*($M1097=(C_A04b!$C$5:$C$1073))*(C_A04b!J$5:J$1073))</f>
        <v>0.069833333333</v>
      </c>
      <c r="J1097" s="117">
        <f ref="J1097:J1097" t="array">SUM(($B1097=(C_A04b!$B$5:$B$1073))*($M1097=(C_A04b!$C$5:$C$1073))*(C_A04b!K$5:K$1073))+SUM(($C$680=(C_A04b!$B$5:$B$1073))*($M1097=(C_A04b!$C$5:$C$1073))*(C_A04b!K$5:K$1073))+SUM(($D$680=(C_A04b!$B$5:$B$1073))*($M1097=(C_A04b!$C$5:$C$1073))*(C_A04b!K$5:K$1073))</f>
        <v>0.084916666667</v>
      </c>
      <c r="K1097" s="117">
        <f ref="K1097:K1097" t="array">SUM(($B1097=(C_A04b!$B$5:$B$1073))*($M1097=(C_A04b!$C$5:$C$1073))*(C_A04b!L$5:L$1073))+SUM(($C$680=(C_A04b!$B$5:$B$1073))*($M1097=(C_A04b!$C$5:$C$1073))*(C_A04b!L$5:L$1073))+SUM(($D$680=(C_A04b!$B$5:$B$1073))*($M1097=(C_A04b!$C$5:$C$1073))*(C_A04b!L$5:L$1073))</f>
        <v>0.1</v>
      </c>
      <c r="L1097" s="330"/>
      <c r="M1097" s="338" t="s">
        <v>492</v>
      </c>
      <c r="N1097" s="63"/>
      <c r="O1097" s="63"/>
    </row>
    <row r="1098">
      <c r="B1098" s="263" t="s">
        <v>227</v>
      </c>
      <c r="C1098" s="117">
        <f ref="C1098:C1098" t="array">SUM(($B1098=(C_A04b!$B$5:$B$1073))*($M1098=(C_A04b!$C$5:$C$1073))*(C_A04b!D$5:D$1073))+SUM(($C$680=(C_A04b!$B$5:$B$1073))*($M1098=(C_A04b!$C$5:$C$1073))*(C_A04b!D$5:D$1073))+SUM(($D$680=(C_A04b!$B$5:$B$1073))*($M1098=(C_A04b!$C$5:$C$1073))*(C_A04b!D$5:D$1073))</f>
        <v>0.316</v>
      </c>
      <c r="D1098" s="117">
        <f ref="D1098:D1098" t="array">SUM(($B1098=(C_A04b!$B$5:$B$1073))*($M1098=(C_A04b!$C$5:$C$1073))*(C_A04b!E$5:E$1073))+SUM(($C$680=(C_A04b!$B$5:$B$1073))*($M1098=(C_A04b!$C$5:$C$1073))*(C_A04b!E$5:E$1073))+SUM(($D$680=(C_A04b!$B$5:$B$1073))*($M1098=(C_A04b!$C$5:$C$1073))*(C_A04b!E$5:E$1073))</f>
        <v>0.158</v>
      </c>
      <c r="E1098" s="117">
        <f ref="E1098:E1098" t="array">SUM(($B1098=(C_A04b!$B$5:$B$1073))*($M1098=(C_A04b!$C$5:$C$1073))*(C_A04b!F$5:F$1073))+SUM(($C$680=(C_A04b!$B$5:$B$1073))*($M1098=(C_A04b!$C$5:$C$1073))*(C_A04b!F$5:F$1073))+SUM(($D$680=(C_A04b!$B$5:$B$1073))*($M1098=(C_A04b!$C$5:$C$1073))*(C_A04b!F$5:F$1073))</f>
        <v>0.158</v>
      </c>
      <c r="F1098" s="117">
        <f ref="F1098:F1098" t="array">SUM(($B1098=(C_A04b!$B$5:$B$1073))*($M1098=(C_A04b!$C$5:$C$1073))*(C_A04b!G$5:G$1073))+SUM(($C$680=(C_A04b!$B$5:$B$1073))*($M1098=(C_A04b!$C$5:$C$1073))*(C_A04b!G$5:G$1073))+SUM(($D$680=(C_A04b!$B$5:$B$1073))*($M1098=(C_A04b!$C$5:$C$1073))*(C_A04b!G$5:G$1073))</f>
        <v>0.198333333333</v>
      </c>
      <c r="G1098" s="117">
        <f ref="G1098:G1098" t="array">SUM(($B1098=(C_A04b!$B$5:$B$1073))*($M1098=(C_A04b!$C$5:$C$1073))*(C_A04b!H$5:H$1073))+SUM(($C$680=(C_A04b!$B$5:$B$1073))*($M1098=(C_A04b!$C$5:$C$1073))*(C_A04b!H$5:H$1073))+SUM(($D$680=(C_A04b!$B$5:$B$1073))*($M1098=(C_A04b!$C$5:$C$1073))*(C_A04b!H$5:H$1073))</f>
        <v>0.238666666667</v>
      </c>
      <c r="H1098" s="117">
        <f ref="H1098:H1098" t="array">SUM(($B1098=(C_A04b!$B$5:$B$1073))*($M1098=(C_A04b!$C$5:$C$1073))*(C_A04b!I$5:I$1073))+SUM(($C$680=(C_A04b!$B$5:$B$1073))*($M1098=(C_A04b!$C$5:$C$1073))*(C_A04b!I$5:I$1073))+SUM(($D$680=(C_A04b!$B$5:$B$1073))*($M1098=(C_A04b!$C$5:$C$1073))*(C_A04b!I$5:I$1073))</f>
        <v>0.279</v>
      </c>
      <c r="I1098" s="117">
        <f ref="I1098:I1098" t="array">SUM(($B1098=(C_A04b!$B$5:$B$1073))*($M1098=(C_A04b!$C$5:$C$1073))*(C_A04b!J$5:J$1073))+SUM(($C$680=(C_A04b!$B$5:$B$1073))*($M1098=(C_A04b!$C$5:$C$1073))*(C_A04b!J$5:J$1073))+SUM(($D$680=(C_A04b!$B$5:$B$1073))*($M1098=(C_A04b!$C$5:$C$1073))*(C_A04b!J$5:J$1073))</f>
        <v>0.319333333333</v>
      </c>
      <c r="J1098" s="117">
        <f ref="J1098:J1098" t="array">SUM(($B1098=(C_A04b!$B$5:$B$1073))*($M1098=(C_A04b!$C$5:$C$1073))*(C_A04b!K$5:K$1073))+SUM(($C$680=(C_A04b!$B$5:$B$1073))*($M1098=(C_A04b!$C$5:$C$1073))*(C_A04b!K$5:K$1073))+SUM(($D$680=(C_A04b!$B$5:$B$1073))*($M1098=(C_A04b!$C$5:$C$1073))*(C_A04b!K$5:K$1073))</f>
        <v>0.359666666667</v>
      </c>
      <c r="K1098" s="117">
        <f ref="K1098:K1098" t="array">SUM(($B1098=(C_A04b!$B$5:$B$1073))*($M1098=(C_A04b!$C$5:$C$1073))*(C_A04b!L$5:L$1073))+SUM(($C$680=(C_A04b!$B$5:$B$1073))*($M1098=(C_A04b!$C$5:$C$1073))*(C_A04b!L$5:L$1073))+SUM(($D$680=(C_A04b!$B$5:$B$1073))*($M1098=(C_A04b!$C$5:$C$1073))*(C_A04b!L$5:L$1073))</f>
        <v>0.4</v>
      </c>
      <c r="L1098" s="330"/>
      <c r="M1098" s="338" t="s">
        <v>492</v>
      </c>
      <c r="N1098" s="63"/>
      <c r="O1098" s="63"/>
    </row>
    <row r="1099">
      <c r="B1099" s="263" t="s">
        <v>228</v>
      </c>
      <c r="C1099" s="117">
        <f ref="C1099:C1099" t="array">SUM(($B1099=(C_A04b!$B$5:$B$1073))*($M1099=(C_A04b!$C$5:$C$1073))*(C_A04b!D$5:D$1073))+SUM(($C$680=(C_A04b!$B$5:$B$1073))*($M1099=(C_A04b!$C$5:$C$1073))*(C_A04b!D$5:D$1073))+SUM(($D$680=(C_A04b!$B$5:$B$1073))*($M1099=(C_A04b!$C$5:$C$1073))*(C_A04b!D$5:D$1073))</f>
        <v>0</v>
      </c>
      <c r="D1099" s="117">
        <f ref="D1099:D1099" t="array">SUM(($B1099=(C_A04b!$B$5:$B$1073))*($M1099=(C_A04b!$C$5:$C$1073))*(C_A04b!E$5:E$1073))+SUM(($C$680=(C_A04b!$B$5:$B$1073))*($M1099=(C_A04b!$C$5:$C$1073))*(C_A04b!E$5:E$1073))+SUM(($D$680=(C_A04b!$B$5:$B$1073))*($M1099=(C_A04b!$C$5:$C$1073))*(C_A04b!E$5:E$1073))</f>
        <v>0</v>
      </c>
      <c r="E1099" s="117">
        <f ref="E1099:E1099" t="array">SUM(($B1099=(C_A04b!$B$5:$B$1073))*($M1099=(C_A04b!$C$5:$C$1073))*(C_A04b!F$5:F$1073))+SUM(($C$680=(C_A04b!$B$5:$B$1073))*($M1099=(C_A04b!$C$5:$C$1073))*(C_A04b!F$5:F$1073))+SUM(($D$680=(C_A04b!$B$5:$B$1073))*($M1099=(C_A04b!$C$5:$C$1073))*(C_A04b!F$5:F$1073))</f>
        <v>0</v>
      </c>
      <c r="F1099" s="117">
        <f ref="F1099:F1099" t="array">SUM(($B1099=(C_A04b!$B$5:$B$1073))*($M1099=(C_A04b!$C$5:$C$1073))*(C_A04b!G$5:G$1073))+SUM(($C$680=(C_A04b!$B$5:$B$1073))*($M1099=(C_A04b!$C$5:$C$1073))*(C_A04b!G$5:G$1073))+SUM(($D$680=(C_A04b!$B$5:$B$1073))*($M1099=(C_A04b!$C$5:$C$1073))*(C_A04b!G$5:G$1073))</f>
        <v>0</v>
      </c>
      <c r="G1099" s="117">
        <f ref="G1099:G1099" t="array">SUM(($B1099=(C_A04b!$B$5:$B$1073))*($M1099=(C_A04b!$C$5:$C$1073))*(C_A04b!H$5:H$1073))+SUM(($C$680=(C_A04b!$B$5:$B$1073))*($M1099=(C_A04b!$C$5:$C$1073))*(C_A04b!H$5:H$1073))+SUM(($D$680=(C_A04b!$B$5:$B$1073))*($M1099=(C_A04b!$C$5:$C$1073))*(C_A04b!H$5:H$1073))</f>
        <v>0</v>
      </c>
      <c r="H1099" s="117">
        <f ref="H1099:H1099" t="array">SUM(($B1099=(C_A04b!$B$5:$B$1073))*($M1099=(C_A04b!$C$5:$C$1073))*(C_A04b!I$5:I$1073))+SUM(($C$680=(C_A04b!$B$5:$B$1073))*($M1099=(C_A04b!$C$5:$C$1073))*(C_A04b!I$5:I$1073))+SUM(($D$680=(C_A04b!$B$5:$B$1073))*($M1099=(C_A04b!$C$5:$C$1073))*(C_A04b!I$5:I$1073))</f>
        <v>0</v>
      </c>
      <c r="I1099" s="117">
        <f ref="I1099:I1099" t="array">SUM(($B1099=(C_A04b!$B$5:$B$1073))*($M1099=(C_A04b!$C$5:$C$1073))*(C_A04b!J$5:J$1073))+SUM(($C$680=(C_A04b!$B$5:$B$1073))*($M1099=(C_A04b!$C$5:$C$1073))*(C_A04b!J$5:J$1073))+SUM(($D$680=(C_A04b!$B$5:$B$1073))*($M1099=(C_A04b!$C$5:$C$1073))*(C_A04b!J$5:J$1073))</f>
        <v>0</v>
      </c>
      <c r="J1099" s="117">
        <f ref="J1099:J1099" t="array">SUM(($B1099=(C_A04b!$B$5:$B$1073))*($M1099=(C_A04b!$C$5:$C$1073))*(C_A04b!K$5:K$1073))+SUM(($C$680=(C_A04b!$B$5:$B$1073))*($M1099=(C_A04b!$C$5:$C$1073))*(C_A04b!K$5:K$1073))+SUM(($D$680=(C_A04b!$B$5:$B$1073))*($M1099=(C_A04b!$C$5:$C$1073))*(C_A04b!K$5:K$1073))</f>
        <v>0</v>
      </c>
      <c r="K1099" s="117">
        <f ref="K1099:K1099" t="array">SUM(($B1099=(C_A04b!$B$5:$B$1073))*($M1099=(C_A04b!$C$5:$C$1073))*(C_A04b!L$5:L$1073))+SUM(($C$680=(C_A04b!$B$5:$B$1073))*($M1099=(C_A04b!$C$5:$C$1073))*(C_A04b!L$5:L$1073))+SUM(($D$680=(C_A04b!$B$5:$B$1073))*($M1099=(C_A04b!$C$5:$C$1073))*(C_A04b!L$5:L$1073))</f>
        <v>0</v>
      </c>
      <c r="L1099" s="330"/>
      <c r="M1099" s="338" t="s">
        <v>492</v>
      </c>
      <c r="N1099" s="63"/>
      <c r="O1099" s="63"/>
    </row>
    <row r="1100">
      <c r="B1100" s="263" t="s">
        <v>229</v>
      </c>
      <c r="C1100" s="117">
        <f ref="C1100:C1100" t="array">SUM(($B1100=(C_A04b!$B$5:$B$1073))*($M1100=(C_A04b!$C$5:$C$1073))*(C_A04b!D$5:D$1073))+SUM(($C$680=(C_A04b!$B$5:$B$1073))*($M1100=(C_A04b!$C$5:$C$1073))*(C_A04b!D$5:D$1073))+SUM(($D$680=(C_A04b!$B$5:$B$1073))*($M1100=(C_A04b!$C$5:$C$1073))*(C_A04b!D$5:D$1073))</f>
        <v>3.73</v>
      </c>
      <c r="D1100" s="117">
        <f ref="D1100:D1100" t="array">SUM(($B1100=(C_A04b!$B$5:$B$1073))*($M1100=(C_A04b!$C$5:$C$1073))*(C_A04b!E$5:E$1073))+SUM(($C$680=(C_A04b!$B$5:$B$1073))*($M1100=(C_A04b!$C$5:$C$1073))*(C_A04b!E$5:E$1073))+SUM(($D$680=(C_A04b!$B$5:$B$1073))*($M1100=(C_A04b!$C$5:$C$1073))*(C_A04b!E$5:E$1073))</f>
        <v>1.865</v>
      </c>
      <c r="E1100" s="117">
        <f ref="E1100:E1100" t="array">SUM(($B1100=(C_A04b!$B$5:$B$1073))*($M1100=(C_A04b!$C$5:$C$1073))*(C_A04b!F$5:F$1073))+SUM(($C$680=(C_A04b!$B$5:$B$1073))*($M1100=(C_A04b!$C$5:$C$1073))*(C_A04b!F$5:F$1073))+SUM(($D$680=(C_A04b!$B$5:$B$1073))*($M1100=(C_A04b!$C$5:$C$1073))*(C_A04b!F$5:F$1073))</f>
        <v>1.865</v>
      </c>
      <c r="F1100" s="117">
        <f ref="F1100:F1100" t="array">SUM(($B1100=(C_A04b!$B$5:$B$1073))*($M1100=(C_A04b!$C$5:$C$1073))*(C_A04b!G$5:G$1073))+SUM(($C$680=(C_A04b!$B$5:$B$1073))*($M1100=(C_A04b!$C$5:$C$1073))*(C_A04b!G$5:G$1073))+SUM(($D$680=(C_A04b!$B$5:$B$1073))*($M1100=(C_A04b!$C$5:$C$1073))*(C_A04b!G$5:G$1073))</f>
        <v>1.6375</v>
      </c>
      <c r="G1100" s="117">
        <f ref="G1100:G1100" t="array">SUM(($B1100=(C_A04b!$B$5:$B$1073))*($M1100=(C_A04b!$C$5:$C$1073))*(C_A04b!H$5:H$1073))+SUM(($C$680=(C_A04b!$B$5:$B$1073))*($M1100=(C_A04b!$C$5:$C$1073))*(C_A04b!H$5:H$1073))+SUM(($D$680=(C_A04b!$B$5:$B$1073))*($M1100=(C_A04b!$C$5:$C$1073))*(C_A04b!H$5:H$1073))</f>
        <v>1.41</v>
      </c>
      <c r="H1100" s="117">
        <f ref="H1100:H1100" t="array">SUM(($B1100=(C_A04b!$B$5:$B$1073))*($M1100=(C_A04b!$C$5:$C$1073))*(C_A04b!I$5:I$1073))+SUM(($C$680=(C_A04b!$B$5:$B$1073))*($M1100=(C_A04b!$C$5:$C$1073))*(C_A04b!I$5:I$1073))+SUM(($D$680=(C_A04b!$B$5:$B$1073))*($M1100=(C_A04b!$C$5:$C$1073))*(C_A04b!I$5:I$1073))</f>
        <v>1.1825</v>
      </c>
      <c r="I1100" s="117">
        <f ref="I1100:I1100" t="array">SUM(($B1100=(C_A04b!$B$5:$B$1073))*($M1100=(C_A04b!$C$5:$C$1073))*(C_A04b!J$5:J$1073))+SUM(($C$680=(C_A04b!$B$5:$B$1073))*($M1100=(C_A04b!$C$5:$C$1073))*(C_A04b!J$5:J$1073))+SUM(($D$680=(C_A04b!$B$5:$B$1073))*($M1100=(C_A04b!$C$5:$C$1073))*(C_A04b!J$5:J$1073))</f>
        <v>0.955</v>
      </c>
      <c r="J1100" s="117">
        <f ref="J1100:J1100" t="array">SUM(($B1100=(C_A04b!$B$5:$B$1073))*($M1100=(C_A04b!$C$5:$C$1073))*(C_A04b!K$5:K$1073))+SUM(($C$680=(C_A04b!$B$5:$B$1073))*($M1100=(C_A04b!$C$5:$C$1073))*(C_A04b!K$5:K$1073))+SUM(($D$680=(C_A04b!$B$5:$B$1073))*($M1100=(C_A04b!$C$5:$C$1073))*(C_A04b!K$5:K$1073))</f>
        <v>0.7275</v>
      </c>
      <c r="K1100" s="117">
        <f ref="K1100:K1100" t="array">SUM(($B1100=(C_A04b!$B$5:$B$1073))*($M1100=(C_A04b!$C$5:$C$1073))*(C_A04b!L$5:L$1073))+SUM(($C$680=(C_A04b!$B$5:$B$1073))*($M1100=(C_A04b!$C$5:$C$1073))*(C_A04b!L$5:L$1073))+SUM(($D$680=(C_A04b!$B$5:$B$1073))*($M1100=(C_A04b!$C$5:$C$1073))*(C_A04b!L$5:L$1073))</f>
        <v>0.5</v>
      </c>
      <c r="L1100" s="330"/>
      <c r="M1100" s="338" t="s">
        <v>492</v>
      </c>
      <c r="N1100" s="63"/>
      <c r="O1100" s="63"/>
    </row>
    <row r="1101">
      <c r="B1101" s="263" t="s">
        <v>230</v>
      </c>
      <c r="C1101" s="117">
        <f ref="C1101:C1101" t="array">SUM(($B1101=(C_A04b!$B$5:$B$1073))*($M1101=(C_A04b!$C$5:$C$1073))*(C_A04b!D$5:D$1073))+SUM(($C$680=(C_A04b!$B$5:$B$1073))*($M1101=(C_A04b!$C$5:$C$1073))*(C_A04b!D$5:D$1073))+SUM(($D$680=(C_A04b!$B$5:$B$1073))*($M1101=(C_A04b!$C$5:$C$1073))*(C_A04b!D$5:D$1073))</f>
        <v>28.4</v>
      </c>
      <c r="D1101" s="117">
        <f ref="D1101:D1101" t="array">SUM(($B1101=(C_A04b!$B$5:$B$1073))*($M1101=(C_A04b!$C$5:$C$1073))*(C_A04b!E$5:E$1073))+SUM(($C$680=(C_A04b!$B$5:$B$1073))*($M1101=(C_A04b!$C$5:$C$1073))*(C_A04b!E$5:E$1073))+SUM(($D$680=(C_A04b!$B$5:$B$1073))*($M1101=(C_A04b!$C$5:$C$1073))*(C_A04b!E$5:E$1073))</f>
        <v>491.269110137586</v>
      </c>
      <c r="E1101" s="117">
        <f ref="E1101:E1101" t="array">SUM(($B1101=(C_A04b!$B$5:$B$1073))*($M1101=(C_A04b!$C$5:$C$1073))*(C_A04b!F$5:F$1073))+SUM(($C$680=(C_A04b!$B$5:$B$1073))*($M1101=(C_A04b!$C$5:$C$1073))*(C_A04b!F$5:F$1073))+SUM(($D$680=(C_A04b!$B$5:$B$1073))*($M1101=(C_A04b!$C$5:$C$1073))*(C_A04b!F$5:F$1073))</f>
        <v>478.614203128222</v>
      </c>
      <c r="F1101" s="117">
        <f ref="F1101:F1101" t="array">SUM(($B1101=(C_A04b!$B$5:$B$1073))*($M1101=(C_A04b!$C$5:$C$1073))*(C_A04b!G$5:G$1073))+SUM(($C$680=(C_A04b!$B$5:$B$1073))*($M1101=(C_A04b!$C$5:$C$1073))*(C_A04b!G$5:G$1073))+SUM(($D$680=(C_A04b!$B$5:$B$1073))*($M1101=(C_A04b!$C$5:$C$1073))*(C_A04b!G$5:G$1073))</f>
        <v>828.979174379523</v>
      </c>
      <c r="G1101" s="117">
        <f ref="G1101:G1101" t="array">SUM(($B1101=(C_A04b!$B$5:$B$1073))*($M1101=(C_A04b!$C$5:$C$1073))*(C_A04b!H$5:H$1073))+SUM(($C$680=(C_A04b!$B$5:$B$1073))*($M1101=(C_A04b!$C$5:$C$1073))*(C_A04b!H$5:H$1073))+SUM(($D$680=(C_A04b!$B$5:$B$1073))*($M1101=(C_A04b!$C$5:$C$1073))*(C_A04b!H$5:H$1073))</f>
        <v>646.936732157631</v>
      </c>
      <c r="H1101" s="117">
        <f ref="H1101:H1101" t="array">SUM(($B1101=(C_A04b!$B$5:$B$1073))*($M1101=(C_A04b!$C$5:$C$1073))*(C_A04b!I$5:I$1073))+SUM(($C$680=(C_A04b!$B$5:$B$1073))*($M1101=(C_A04b!$C$5:$C$1073))*(C_A04b!I$5:I$1073))+SUM(($D$680=(C_A04b!$B$5:$B$1073))*($M1101=(C_A04b!$C$5:$C$1073))*(C_A04b!I$5:I$1073))</f>
        <v>656.698389499322</v>
      </c>
      <c r="I1101" s="117">
        <f ref="I1101:I1101" t="array">SUM(($B1101=(C_A04b!$B$5:$B$1073))*($M1101=(C_A04b!$C$5:$C$1073))*(C_A04b!J$5:J$1073))+SUM(($C$680=(C_A04b!$B$5:$B$1073))*($M1101=(C_A04b!$C$5:$C$1073))*(C_A04b!J$5:J$1073))+SUM(($D$680=(C_A04b!$B$5:$B$1073))*($M1101=(C_A04b!$C$5:$C$1073))*(C_A04b!J$5:J$1073))</f>
        <v>666.455779297944</v>
      </c>
      <c r="J1101" s="117">
        <f ref="J1101:J1101" t="array">SUM(($B1101=(C_A04b!$B$5:$B$1073))*($M1101=(C_A04b!$C$5:$C$1073))*(C_A04b!K$5:K$1073))+SUM(($C$680=(C_A04b!$B$5:$B$1073))*($M1101=(C_A04b!$C$5:$C$1073))*(C_A04b!K$5:K$1073))+SUM(($D$680=(C_A04b!$B$5:$B$1073))*($M1101=(C_A04b!$C$5:$C$1073))*(C_A04b!K$5:K$1073))</f>
        <v>634.569205447761</v>
      </c>
      <c r="K1101" s="117">
        <f ref="K1101:K1101" t="array">SUM(($B1101=(C_A04b!$B$5:$B$1073))*($M1101=(C_A04b!$C$5:$C$1073))*(C_A04b!L$5:L$1073))+SUM(($C$680=(C_A04b!$B$5:$B$1073))*($M1101=(C_A04b!$C$5:$C$1073))*(C_A04b!L$5:L$1073))+SUM(($D$680=(C_A04b!$B$5:$B$1073))*($M1101=(C_A04b!$C$5:$C$1073))*(C_A04b!L$5:L$1073))</f>
        <v>473.856666369413</v>
      </c>
      <c r="L1101" s="330"/>
      <c r="M1101" s="338" t="s">
        <v>492</v>
      </c>
      <c r="N1101" s="63"/>
      <c r="O1101" s="63"/>
    </row>
    <row r="1102">
      <c r="B1102" s="263" t="s">
        <v>231</v>
      </c>
      <c r="C1102" s="117">
        <f ref="C1102:C1102" t="array">SUM(($B1102=(C_A04b!$B$5:$B$1073))*($M1102=(C_A04b!$C$5:$C$1073))*(C_A04b!D$5:D$1073))+SUM(($C$680=(C_A04b!$B$5:$B$1073))*($M1102=(C_A04b!$C$5:$C$1073))*(C_A04b!D$5:D$1073))+SUM(($D$680=(C_A04b!$B$5:$B$1073))*($M1102=(C_A04b!$C$5:$C$1073))*(C_A04b!D$5:D$1073))</f>
        <v>0</v>
      </c>
      <c r="D1102" s="117">
        <f ref="D1102:D1102" t="array">SUM(($B1102=(C_A04b!$B$5:$B$1073))*($M1102=(C_A04b!$C$5:$C$1073))*(C_A04b!E$5:E$1073))+SUM(($C$680=(C_A04b!$B$5:$B$1073))*($M1102=(C_A04b!$C$5:$C$1073))*(C_A04b!E$5:E$1073))+SUM(($D$680=(C_A04b!$B$5:$B$1073))*($M1102=(C_A04b!$C$5:$C$1073))*(C_A04b!E$5:E$1073))</f>
        <v>0</v>
      </c>
      <c r="E1102" s="117">
        <f ref="E1102:E1102" t="array">SUM(($B1102=(C_A04b!$B$5:$B$1073))*($M1102=(C_A04b!$C$5:$C$1073))*(C_A04b!F$5:F$1073))+SUM(($C$680=(C_A04b!$B$5:$B$1073))*($M1102=(C_A04b!$C$5:$C$1073))*(C_A04b!F$5:F$1073))+SUM(($D$680=(C_A04b!$B$5:$B$1073))*($M1102=(C_A04b!$C$5:$C$1073))*(C_A04b!F$5:F$1073))</f>
        <v>0</v>
      </c>
      <c r="F1102" s="117">
        <f ref="F1102:F1102" t="array">SUM(($B1102=(C_A04b!$B$5:$B$1073))*($M1102=(C_A04b!$C$5:$C$1073))*(C_A04b!G$5:G$1073))+SUM(($C$680=(C_A04b!$B$5:$B$1073))*($M1102=(C_A04b!$C$5:$C$1073))*(C_A04b!G$5:G$1073))+SUM(($D$680=(C_A04b!$B$5:$B$1073))*($M1102=(C_A04b!$C$5:$C$1073))*(C_A04b!G$5:G$1073))</f>
        <v>0</v>
      </c>
      <c r="G1102" s="117">
        <f ref="G1102:G1102" t="array">SUM(($B1102=(C_A04b!$B$5:$B$1073))*($M1102=(C_A04b!$C$5:$C$1073))*(C_A04b!H$5:H$1073))+SUM(($C$680=(C_A04b!$B$5:$B$1073))*($M1102=(C_A04b!$C$5:$C$1073))*(C_A04b!H$5:H$1073))+SUM(($D$680=(C_A04b!$B$5:$B$1073))*($M1102=(C_A04b!$C$5:$C$1073))*(C_A04b!H$5:H$1073))</f>
        <v>0</v>
      </c>
      <c r="H1102" s="117">
        <f ref="H1102:H1102" t="array">SUM(($B1102=(C_A04b!$B$5:$B$1073))*($M1102=(C_A04b!$C$5:$C$1073))*(C_A04b!I$5:I$1073))+SUM(($C$680=(C_A04b!$B$5:$B$1073))*($M1102=(C_A04b!$C$5:$C$1073))*(C_A04b!I$5:I$1073))+SUM(($D$680=(C_A04b!$B$5:$B$1073))*($M1102=(C_A04b!$C$5:$C$1073))*(C_A04b!I$5:I$1073))</f>
        <v>0</v>
      </c>
      <c r="I1102" s="117">
        <f ref="I1102:I1102" t="array">SUM(($B1102=(C_A04b!$B$5:$B$1073))*($M1102=(C_A04b!$C$5:$C$1073))*(C_A04b!J$5:J$1073))+SUM(($C$680=(C_A04b!$B$5:$B$1073))*($M1102=(C_A04b!$C$5:$C$1073))*(C_A04b!J$5:J$1073))+SUM(($D$680=(C_A04b!$B$5:$B$1073))*($M1102=(C_A04b!$C$5:$C$1073))*(C_A04b!J$5:J$1073))</f>
        <v>0</v>
      </c>
      <c r="J1102" s="117">
        <f ref="J1102:J1102" t="array">SUM(($B1102=(C_A04b!$B$5:$B$1073))*($M1102=(C_A04b!$C$5:$C$1073))*(C_A04b!K$5:K$1073))+SUM(($C$680=(C_A04b!$B$5:$B$1073))*($M1102=(C_A04b!$C$5:$C$1073))*(C_A04b!K$5:K$1073))+SUM(($D$680=(C_A04b!$B$5:$B$1073))*($M1102=(C_A04b!$C$5:$C$1073))*(C_A04b!K$5:K$1073))</f>
        <v>0</v>
      </c>
      <c r="K1102" s="117">
        <f ref="K1102:K1102" t="array">SUM(($B1102=(C_A04b!$B$5:$B$1073))*($M1102=(C_A04b!$C$5:$C$1073))*(C_A04b!L$5:L$1073))+SUM(($C$680=(C_A04b!$B$5:$B$1073))*($M1102=(C_A04b!$C$5:$C$1073))*(C_A04b!L$5:L$1073))+SUM(($D$680=(C_A04b!$B$5:$B$1073))*($M1102=(C_A04b!$C$5:$C$1073))*(C_A04b!L$5:L$1073))</f>
        <v>0</v>
      </c>
      <c r="L1102" s="330"/>
      <c r="M1102" s="338" t="s">
        <v>492</v>
      </c>
      <c r="N1102" s="63"/>
      <c r="O1102" s="63"/>
    </row>
    <row r="1103">
      <c r="B1103" s="263" t="s">
        <v>232</v>
      </c>
      <c r="C1103" s="117">
        <f ref="C1103:C1103" t="array">SUM(($B1103=(C_A04b!$B$5:$B$1073))*($M1103=(C_A04b!$C$5:$C$1073))*(C_A04b!D$5:D$1073))+SUM(($C$680=(C_A04b!$B$5:$B$1073))*($M1103=(C_A04b!$C$5:$C$1073))*(C_A04b!D$5:D$1073))+SUM(($D$680=(C_A04b!$B$5:$B$1073))*($M1103=(C_A04b!$C$5:$C$1073))*(C_A04b!D$5:D$1073))</f>
        <v>0</v>
      </c>
      <c r="D1103" s="117">
        <f ref="D1103:D1103" t="array">SUM(($B1103=(C_A04b!$B$5:$B$1073))*($M1103=(C_A04b!$C$5:$C$1073))*(C_A04b!E$5:E$1073))+SUM(($C$680=(C_A04b!$B$5:$B$1073))*($M1103=(C_A04b!$C$5:$C$1073))*(C_A04b!E$5:E$1073))+SUM(($D$680=(C_A04b!$B$5:$B$1073))*($M1103=(C_A04b!$C$5:$C$1073))*(C_A04b!E$5:E$1073))</f>
        <v>0</v>
      </c>
      <c r="E1103" s="117">
        <f ref="E1103:E1103" t="array">SUM(($B1103=(C_A04b!$B$5:$B$1073))*($M1103=(C_A04b!$C$5:$C$1073))*(C_A04b!F$5:F$1073))+SUM(($C$680=(C_A04b!$B$5:$B$1073))*($M1103=(C_A04b!$C$5:$C$1073))*(C_A04b!F$5:F$1073))+SUM(($D$680=(C_A04b!$B$5:$B$1073))*($M1103=(C_A04b!$C$5:$C$1073))*(C_A04b!F$5:F$1073))</f>
        <v>0</v>
      </c>
      <c r="F1103" s="117">
        <f ref="F1103:F1103" t="array">SUM(($B1103=(C_A04b!$B$5:$B$1073))*($M1103=(C_A04b!$C$5:$C$1073))*(C_A04b!G$5:G$1073))+SUM(($C$680=(C_A04b!$B$5:$B$1073))*($M1103=(C_A04b!$C$5:$C$1073))*(C_A04b!G$5:G$1073))+SUM(($D$680=(C_A04b!$B$5:$B$1073))*($M1103=(C_A04b!$C$5:$C$1073))*(C_A04b!G$5:G$1073))</f>
        <v>0</v>
      </c>
      <c r="G1103" s="117">
        <f ref="G1103:G1103" t="array">SUM(($B1103=(C_A04b!$B$5:$B$1073))*($M1103=(C_A04b!$C$5:$C$1073))*(C_A04b!H$5:H$1073))+SUM(($C$680=(C_A04b!$B$5:$B$1073))*($M1103=(C_A04b!$C$5:$C$1073))*(C_A04b!H$5:H$1073))+SUM(($D$680=(C_A04b!$B$5:$B$1073))*($M1103=(C_A04b!$C$5:$C$1073))*(C_A04b!H$5:H$1073))</f>
        <v>0</v>
      </c>
      <c r="H1103" s="117">
        <f ref="H1103:H1103" t="array">SUM(($B1103=(C_A04b!$B$5:$B$1073))*($M1103=(C_A04b!$C$5:$C$1073))*(C_A04b!I$5:I$1073))+SUM(($C$680=(C_A04b!$B$5:$B$1073))*($M1103=(C_A04b!$C$5:$C$1073))*(C_A04b!I$5:I$1073))+SUM(($D$680=(C_A04b!$B$5:$B$1073))*($M1103=(C_A04b!$C$5:$C$1073))*(C_A04b!I$5:I$1073))</f>
        <v>0</v>
      </c>
      <c r="I1103" s="117">
        <f ref="I1103:I1103" t="array">SUM(($B1103=(C_A04b!$B$5:$B$1073))*($M1103=(C_A04b!$C$5:$C$1073))*(C_A04b!J$5:J$1073))+SUM(($C$680=(C_A04b!$B$5:$B$1073))*($M1103=(C_A04b!$C$5:$C$1073))*(C_A04b!J$5:J$1073))+SUM(($D$680=(C_A04b!$B$5:$B$1073))*($M1103=(C_A04b!$C$5:$C$1073))*(C_A04b!J$5:J$1073))</f>
        <v>0</v>
      </c>
      <c r="J1103" s="117">
        <f ref="J1103:J1103" t="array">SUM(($B1103=(C_A04b!$B$5:$B$1073))*($M1103=(C_A04b!$C$5:$C$1073))*(C_A04b!K$5:K$1073))+SUM(($C$680=(C_A04b!$B$5:$B$1073))*($M1103=(C_A04b!$C$5:$C$1073))*(C_A04b!K$5:K$1073))+SUM(($D$680=(C_A04b!$B$5:$B$1073))*($M1103=(C_A04b!$C$5:$C$1073))*(C_A04b!K$5:K$1073))</f>
        <v>0</v>
      </c>
      <c r="K1103" s="117">
        <f ref="K1103:K1103" t="array">SUM(($B1103=(C_A04b!$B$5:$B$1073))*($M1103=(C_A04b!$C$5:$C$1073))*(C_A04b!L$5:L$1073))+SUM(($C$680=(C_A04b!$B$5:$B$1073))*($M1103=(C_A04b!$C$5:$C$1073))*(C_A04b!L$5:L$1073))+SUM(($D$680=(C_A04b!$B$5:$B$1073))*($M1103=(C_A04b!$C$5:$C$1073))*(C_A04b!L$5:L$1073))</f>
        <v>0</v>
      </c>
      <c r="L1103" s="330"/>
      <c r="M1103" s="338" t="s">
        <v>492</v>
      </c>
      <c r="N1103" s="63"/>
      <c r="O1103" s="63"/>
    </row>
    <row r="1104">
      <c r="B1104" s="263"/>
      <c r="C1104" s="117"/>
      <c r="D1104" s="117"/>
      <c r="E1104" s="117"/>
      <c r="F1104" s="117"/>
      <c r="G1104" s="117"/>
      <c r="H1104" s="117"/>
      <c r="I1104" s="117"/>
      <c r="J1104" s="117"/>
      <c r="K1104" s="117"/>
      <c r="L1104" s="330"/>
      <c r="M1104" s="338" t="s">
        <v>492</v>
      </c>
      <c r="N1104" s="63"/>
      <c r="O1104" s="63"/>
    </row>
    <row r="1105">
      <c r="B1105" s="263"/>
      <c r="C1105" s="117"/>
      <c r="D1105" s="117"/>
      <c r="E1105" s="117"/>
      <c r="F1105" s="117"/>
      <c r="G1105" s="117"/>
      <c r="H1105" s="117"/>
      <c r="I1105" s="117"/>
      <c r="J1105" s="117"/>
      <c r="K1105" s="117"/>
      <c r="L1105" s="330"/>
      <c r="M1105" s="338" t="s">
        <v>492</v>
      </c>
      <c r="N1105" s="63"/>
      <c r="O1105" s="63"/>
    </row>
    <row r="1106">
      <c r="B1106" s="263"/>
      <c r="C1106" s="117"/>
      <c r="D1106" s="117"/>
      <c r="E1106" s="117"/>
      <c r="F1106" s="117"/>
      <c r="G1106" s="117"/>
      <c r="H1106" s="117"/>
      <c r="I1106" s="117"/>
      <c r="J1106" s="117"/>
      <c r="K1106" s="117"/>
      <c r="L1106" s="330"/>
      <c r="M1106" s="338" t="s">
        <v>492</v>
      </c>
      <c r="N1106" s="63"/>
      <c r="O1106" s="63"/>
    </row>
    <row r="1107">
      <c r="B1107" s="263"/>
      <c r="C1107" s="117"/>
      <c r="D1107" s="117"/>
      <c r="E1107" s="117"/>
      <c r="F1107" s="117"/>
      <c r="G1107" s="117"/>
      <c r="H1107" s="117"/>
      <c r="I1107" s="117"/>
      <c r="J1107" s="117"/>
      <c r="K1107" s="117"/>
      <c r="L1107" s="330"/>
      <c r="M1107" s="338" t="s">
        <v>492</v>
      </c>
      <c r="N1107" s="63"/>
      <c r="O1107" s="63"/>
    </row>
    <row r="1108">
      <c r="B1108" s="263"/>
      <c r="C1108" s="117"/>
      <c r="D1108" s="117"/>
      <c r="E1108" s="117"/>
      <c r="F1108" s="117"/>
      <c r="G1108" s="117"/>
      <c r="H1108" s="117"/>
      <c r="I1108" s="117"/>
      <c r="J1108" s="117"/>
      <c r="K1108" s="117"/>
      <c r="L1108" s="330"/>
      <c r="M1108" s="338" t="s">
        <v>492</v>
      </c>
      <c r="N1108" s="63"/>
      <c r="O1108" s="63"/>
    </row>
    <row r="1109">
      <c r="B1109" s="151" t="s">
        <v>55</v>
      </c>
      <c r="C1109" s="152">
        <f>SUM(C1093:C1108)</f>
        <v>373.840037173143</v>
      </c>
      <c r="D1109" s="152">
        <f ref="D1109:K1109" t="shared" si="141">SUM(D1093:D1108)</f>
        <v>494.20711013758597</v>
      </c>
      <c r="E1109" s="152">
        <f t="shared" si="141"/>
        <v>481.552203128222</v>
      </c>
      <c r="F1109" s="152">
        <f t="shared" si="141"/>
        <v>831.794174379522</v>
      </c>
      <c r="G1109" s="152">
        <f t="shared" si="141"/>
        <v>649.628732157632</v>
      </c>
      <c r="H1109" s="152">
        <f t="shared" si="141"/>
        <v>659.267389499322</v>
      </c>
      <c r="I1109" s="152">
        <f t="shared" si="141"/>
        <v>668.901779297943</v>
      </c>
      <c r="J1109" s="152">
        <f t="shared" si="141"/>
        <v>636.892205447762</v>
      </c>
      <c r="K1109" s="152">
        <f t="shared" si="141"/>
        <v>476.056666369413</v>
      </c>
      <c r="L1109" s="228"/>
      <c r="N1109" s="63"/>
      <c r="O1109" s="63"/>
    </row>
    <row r="1110">
      <c r="B1110" s="60"/>
      <c r="C1110" s="60"/>
      <c r="D1110" s="60"/>
      <c r="E1110" s="60"/>
      <c r="F1110" s="60"/>
      <c r="G1110" s="60"/>
      <c r="H1110" s="60"/>
      <c r="I1110" s="60"/>
      <c r="J1110" s="60"/>
      <c r="N1110" s="63"/>
      <c r="O1110" s="63"/>
    </row>
    <row r="1111">
      <c r="B1111" s="60"/>
      <c r="C1111" s="60"/>
      <c r="D1111" s="60"/>
      <c r="E1111" s="60"/>
      <c r="F1111" s="60"/>
      <c r="G1111" s="60"/>
      <c r="H1111" s="60"/>
      <c r="I1111" s="60"/>
      <c r="J1111" s="60"/>
      <c r="N1111" s="63"/>
      <c r="O1111" s="63"/>
    </row>
    <row r="1112">
      <c r="A1112" s="48" t="s">
        <v>483</v>
      </c>
      <c r="B1112" s="321" t="s">
        <v>494</v>
      </c>
      <c r="C1112" s="60"/>
      <c r="D1112" s="60"/>
      <c r="E1112" s="60"/>
      <c r="F1112" s="60"/>
      <c r="G1112" s="60"/>
      <c r="H1112" s="60"/>
      <c r="I1112" s="60"/>
      <c r="J1112" s="60"/>
      <c r="N1112" s="63"/>
      <c r="O1112" s="63"/>
    </row>
    <row r="1113">
      <c r="B1113" s="262"/>
      <c r="C1113" s="307">
        <v>2010</v>
      </c>
      <c r="D1113" s="307">
        <v>2015</v>
      </c>
      <c r="E1113" s="307">
        <v>2020</v>
      </c>
      <c r="F1113" s="307">
        <v>2025</v>
      </c>
      <c r="G1113" s="307">
        <v>2030</v>
      </c>
      <c r="H1113" s="307">
        <v>2035</v>
      </c>
      <c r="I1113" s="307">
        <v>2040</v>
      </c>
      <c r="J1113" s="307">
        <v>2045</v>
      </c>
      <c r="K1113" s="307">
        <v>2050</v>
      </c>
      <c r="L1113" s="337"/>
      <c r="N1113" s="63"/>
      <c r="O1113" s="63"/>
    </row>
    <row r="1114">
      <c r="B1114" s="263" t="s">
        <v>221</v>
      </c>
      <c r="C1114" s="124">
        <f ref="C1114:C1114" t="array">SUM(($B1114=(C_A04a!$B$5:$B$1045))*($M1114=(C_A04a!$C$5:$C$1045))*(C_A04a!D$5:D$1045))+SUM(($C$662=(C_A04a!$B$5:$B$1045))*($M1114=(C_A04a!$C$5:$C$1045))*(C_A04a!D$5:D$1045))+SUM(($D$662=(C_A04a!$B$5:$B$1045))*($M1114=(C_A04a!$C$5:$C$1045))*(C_A04a!D$5:D$1045))</f>
        <v>706.985572</v>
      </c>
      <c r="D1114" s="124">
        <f ref="D1114:D1114" t="array">SUM(($B1114=(C_A04a!$B$5:$B$1045))*($M1114=(C_A04a!$C$5:$C$1045))*(C_A04a!E$5:E$1045))+SUM(($C$662=(C_A04a!$B$5:$B$1045))*($M1114=(C_A04a!$C$5:$C$1045))*(C_A04a!E$5:E$1045))+SUM(($D$662=(C_A04a!$B$5:$B$1045))*($M1114=(C_A04a!$C$5:$C$1045))*(C_A04a!E$5:E$1045))</f>
        <v>380.873810601463</v>
      </c>
      <c r="E1114" s="124">
        <f ref="E1114:E1114" t="array">SUM(($B1114=(C_A04a!$B$5:$B$1045))*($M1114=(C_A04a!$C$5:$C$1045))*(C_A04a!F$5:F$1045))+SUM(($C$662=(C_A04a!$B$5:$B$1045))*($M1114=(C_A04a!$C$5:$C$1045))*(C_A04a!F$5:F$1045))+SUM(($D$662=(C_A04a!$B$5:$B$1045))*($M1114=(C_A04a!$C$5:$C$1045))*(C_A04a!F$5:F$1045))</f>
        <v>355.787667688566</v>
      </c>
      <c r="F1114" s="124">
        <f ref="F1114:F1114" t="array">SUM(($B1114=(C_A04a!$B$5:$B$1045))*($M1114=(C_A04a!$C$5:$C$1045))*(C_A04a!G$5:G$1045))+SUM(($C$662=(C_A04a!$B$5:$B$1045))*($M1114=(C_A04a!$C$5:$C$1045))*(C_A04a!G$5:G$1045))+SUM(($D$662=(C_A04a!$B$5:$B$1045))*($M1114=(C_A04a!$C$5:$C$1045))*(C_A04a!G$5:G$1045))</f>
        <v>340.519330782333</v>
      </c>
      <c r="G1114" s="124">
        <f ref="G1114:G1114" t="array">SUM(($B1114=(C_A04a!$B$5:$B$1045))*($M1114=(C_A04a!$C$5:$C$1045))*(C_A04a!H$5:H$1045))+SUM(($C$662=(C_A04a!$B$5:$B$1045))*($M1114=(C_A04a!$C$5:$C$1045))*(C_A04a!H$5:H$1045))+SUM(($D$662=(C_A04a!$B$5:$B$1045))*($M1114=(C_A04a!$C$5:$C$1045))*(C_A04a!H$5:H$1045))</f>
        <v>303.065245142857</v>
      </c>
      <c r="H1114" s="124">
        <f ref="H1114:H1114" t="array">SUM(($B1114=(C_A04a!$B$5:$B$1045))*($M1114=(C_A04a!$C$5:$C$1045))*(C_A04a!I$5:I$1045))+SUM(($C$662=(C_A04a!$B$5:$B$1045))*($M1114=(C_A04a!$C$5:$C$1045))*(C_A04a!I$5:I$1045))+SUM(($D$662=(C_A04a!$B$5:$B$1045))*($M1114=(C_A04a!$C$5:$C$1045))*(C_A04a!I$5:I$1045))</f>
        <v>277.851474714286</v>
      </c>
      <c r="I1114" s="124">
        <f ref="I1114:I1114" t="array">SUM(($B1114=(C_A04a!$B$5:$B$1045))*($M1114=(C_A04a!$C$5:$C$1045))*(C_A04a!J$5:J$1045))+SUM(($C$662=(C_A04a!$B$5:$B$1045))*($M1114=(C_A04a!$C$5:$C$1045))*(C_A04a!J$5:J$1045))+SUM(($D$662=(C_A04a!$B$5:$B$1045))*($M1114=(C_A04a!$C$5:$C$1045))*(C_A04a!J$5:J$1045))</f>
        <v>252.637704285714</v>
      </c>
      <c r="J1114" s="124">
        <f ref="J1114:J1114" t="array">SUM(($B1114=(C_A04a!$B$5:$B$1045))*($M1114=(C_A04a!$C$5:$C$1045))*(C_A04a!K$5:K$1045))+SUM(($C$662=(C_A04a!$B$5:$B$1045))*($M1114=(C_A04a!$C$5:$C$1045))*(C_A04a!K$5:K$1045))+SUM(($D$662=(C_A04a!$B$5:$B$1045))*($M1114=(C_A04a!$C$5:$C$1045))*(C_A04a!K$5:K$1045))</f>
        <v>227.423933857143</v>
      </c>
      <c r="K1114" s="124">
        <f ref="K1114:K1114" t="array">SUM(($B1114=(C_A04a!$B$5:$B$1045))*($M1114=(C_A04a!$C$5:$C$1045))*(C_A04a!L$5:L$1045))+SUM(($C$662=(C_A04a!$B$5:$B$1045))*($M1114=(C_A04a!$C$5:$C$1045))*(C_A04a!L$5:L$1045))+SUM(($D$662=(C_A04a!$B$5:$B$1045))*($M1114=(C_A04a!$C$5:$C$1045))*(C_A04a!L$5:L$1045))</f>
        <v>202.210163428571</v>
      </c>
      <c r="L1114" s="330"/>
      <c r="M1114" s="338" t="s">
        <v>495</v>
      </c>
      <c r="N1114" s="63"/>
      <c r="O1114" s="63"/>
    </row>
    <row r="1115">
      <c r="B1115" s="263" t="s">
        <v>223</v>
      </c>
      <c r="C1115" s="124">
        <f ref="C1115:C1115" t="array">SUM(($B1115=(C_A04a!$B$5:$B$1045))*($M1115=(C_A04a!$C$5:$C$1045))*(C_A04a!D$5:D$1045))+SUM(($C$662=(C_A04a!$B$5:$B$1045))*($M1115=(C_A04a!$C$5:$C$1045))*(C_A04a!D$5:D$1045))+SUM(($D$662=(C_A04a!$B$5:$B$1045))*($M1115=(C_A04a!$C$5:$C$1045))*(C_A04a!D$5:D$1045))</f>
        <v>1243.7077795</v>
      </c>
      <c r="D1115" s="124">
        <f ref="D1115:D1115" t="array">SUM(($B1115=(C_A04a!$B$5:$B$1045))*($M1115=(C_A04a!$C$5:$C$1045))*(C_A04a!E$5:E$1045))+SUM(($C$662=(C_A04a!$B$5:$B$1045))*($M1115=(C_A04a!$C$5:$C$1045))*(C_A04a!E$5:E$1045))+SUM(($D$662=(C_A04a!$B$5:$B$1045))*($M1115=(C_A04a!$C$5:$C$1045))*(C_A04a!E$5:E$1045))</f>
        <v>1416.2281497545489</v>
      </c>
      <c r="E1115" s="124">
        <f ref="E1115:E1115" t="array">SUM(($B1115=(C_A04a!$B$5:$B$1045))*($M1115=(C_A04a!$C$5:$C$1045))*(C_A04a!F$5:F$1045))+SUM(($C$662=(C_A04a!$B$5:$B$1045))*($M1115=(C_A04a!$C$5:$C$1045))*(C_A04a!F$5:F$1045))+SUM(($D$662=(C_A04a!$B$5:$B$1045))*($M1115=(C_A04a!$C$5:$C$1045))*(C_A04a!F$5:F$1045))</f>
        <v>1532.049774979833</v>
      </c>
      <c r="F1115" s="124">
        <f ref="F1115:F1115" t="array">SUM(($B1115=(C_A04a!$B$5:$B$1045))*($M1115=(C_A04a!$C$5:$C$1045))*(C_A04a!G$5:G$1045))+SUM(($C$662=(C_A04a!$B$5:$B$1045))*($M1115=(C_A04a!$C$5:$C$1045))*(C_A04a!G$5:G$1045))+SUM(($D$662=(C_A04a!$B$5:$B$1045))*($M1115=(C_A04a!$C$5:$C$1045))*(C_A04a!G$5:G$1045))</f>
        <v>1507.763836795468</v>
      </c>
      <c r="G1115" s="124">
        <f ref="G1115:G1115" t="array">SUM(($B1115=(C_A04a!$B$5:$B$1045))*($M1115=(C_A04a!$C$5:$C$1045))*(C_A04a!H$5:H$1045))+SUM(($C$662=(C_A04a!$B$5:$B$1045))*($M1115=(C_A04a!$C$5:$C$1045))*(C_A04a!H$5:H$1045))+SUM(($D$662=(C_A04a!$B$5:$B$1045))*($M1115=(C_A04a!$C$5:$C$1045))*(C_A04a!H$5:H$1045))</f>
        <v>1483.4658694505879</v>
      </c>
      <c r="H1115" s="124">
        <f ref="H1115:H1115" t="array">SUM(($B1115=(C_A04a!$B$5:$B$1045))*($M1115=(C_A04a!$C$5:$C$1045))*(C_A04a!I$5:I$1045))+SUM(($C$662=(C_A04a!$B$5:$B$1045))*($M1115=(C_A04a!$C$5:$C$1045))*(C_A04a!I$5:I$1045))+SUM(($D$662=(C_A04a!$B$5:$B$1045))*($M1115=(C_A04a!$C$5:$C$1045))*(C_A04a!I$5:I$1045))</f>
        <v>1454.4840488102659</v>
      </c>
      <c r="I1115" s="124">
        <f ref="I1115:I1115" t="array">SUM(($B1115=(C_A04a!$B$5:$B$1045))*($M1115=(C_A04a!$C$5:$C$1045))*(C_A04a!J$5:J$1045))+SUM(($C$662=(C_A04a!$B$5:$B$1045))*($M1115=(C_A04a!$C$5:$C$1045))*(C_A04a!J$5:J$1045))+SUM(($D$662=(C_A04a!$B$5:$B$1045))*($M1115=(C_A04a!$C$5:$C$1045))*(C_A04a!J$5:J$1045))</f>
        <v>1431.410876127854</v>
      </c>
      <c r="J1115" s="124">
        <f ref="J1115:J1115" t="array">SUM(($B1115=(C_A04a!$B$5:$B$1045))*($M1115=(C_A04a!$C$5:$C$1045))*(C_A04a!K$5:K$1045))+SUM(($C$662=(C_A04a!$B$5:$B$1045))*($M1115=(C_A04a!$C$5:$C$1045))*(C_A04a!K$5:K$1045))+SUM(($D$662=(C_A04a!$B$5:$B$1045))*($M1115=(C_A04a!$C$5:$C$1045))*(C_A04a!K$5:K$1045))</f>
        <v>1359.057114847112</v>
      </c>
      <c r="K1115" s="124">
        <f ref="K1115:K1115" t="array">SUM(($B1115=(C_A04a!$B$5:$B$1045))*($M1115=(C_A04a!$C$5:$C$1045))*(C_A04a!L$5:L$1045))+SUM(($C$662=(C_A04a!$B$5:$B$1045))*($M1115=(C_A04a!$C$5:$C$1045))*(C_A04a!L$5:L$1045))+SUM(($D$662=(C_A04a!$B$5:$B$1045))*($M1115=(C_A04a!$C$5:$C$1045))*(C_A04a!L$5:L$1045))</f>
        <v>1364.853420484452</v>
      </c>
      <c r="L1115" s="330"/>
      <c r="M1115" s="338" t="s">
        <v>495</v>
      </c>
      <c r="N1115" s="63"/>
      <c r="O1115" s="63"/>
    </row>
    <row r="1116">
      <c r="B1116" s="263" t="s">
        <v>224</v>
      </c>
      <c r="C1116" s="124">
        <f ref="C1116:C1116" t="array">SUM(($B1116=(C_A04a!$B$5:$B$1045))*($M1116=(C_A04a!$C$5:$C$1045))*(C_A04a!D$5:D$1045))+SUM(($C$662=(C_A04a!$B$5:$B$1045))*($M1116=(C_A04a!$C$5:$C$1045))*(C_A04a!D$5:D$1045))+SUM(($D$662=(C_A04a!$B$5:$B$1045))*($M1116=(C_A04a!$C$5:$C$1045))*(C_A04a!D$5:D$1045))</f>
        <v>388.693972807831</v>
      </c>
      <c r="D1116" s="124">
        <f ref="D1116:D1116" t="array">SUM(($B1116=(C_A04a!$B$5:$B$1045))*($M1116=(C_A04a!$C$5:$C$1045))*(C_A04a!E$5:E$1045))+SUM(($C$662=(C_A04a!$B$5:$B$1045))*($M1116=(C_A04a!$C$5:$C$1045))*(C_A04a!E$5:E$1045))+SUM(($D$662=(C_A04a!$B$5:$B$1045))*($M1116=(C_A04a!$C$5:$C$1045))*(C_A04a!E$5:E$1045))</f>
        <v>182.21633875</v>
      </c>
      <c r="E1116" s="124">
        <f ref="E1116:E1116" t="array">SUM(($B1116=(C_A04a!$B$5:$B$1045))*($M1116=(C_A04a!$C$5:$C$1045))*(C_A04a!F$5:F$1045))+SUM(($C$662=(C_A04a!$B$5:$B$1045))*($M1116=(C_A04a!$C$5:$C$1045))*(C_A04a!F$5:F$1045))+SUM(($D$662=(C_A04a!$B$5:$B$1045))*($M1116=(C_A04a!$C$5:$C$1045))*(C_A04a!F$5:F$1045))</f>
        <v>182.21633875</v>
      </c>
      <c r="F1116" s="124">
        <f ref="F1116:F1116" t="array">SUM(($B1116=(C_A04a!$B$5:$B$1045))*($M1116=(C_A04a!$C$5:$C$1045))*(C_A04a!G$5:G$1045))+SUM(($C$662=(C_A04a!$B$5:$B$1045))*($M1116=(C_A04a!$C$5:$C$1045))*(C_A04a!G$5:G$1045))+SUM(($D$662=(C_A04a!$B$5:$B$1045))*($M1116=(C_A04a!$C$5:$C$1045))*(C_A04a!G$5:G$1045))</f>
        <v>169.229457410714</v>
      </c>
      <c r="G1116" s="124">
        <f ref="G1116:G1116" t="array">SUM(($B1116=(C_A04a!$B$5:$B$1045))*($M1116=(C_A04a!$C$5:$C$1045))*(C_A04a!H$5:H$1045))+SUM(($C$662=(C_A04a!$B$5:$B$1045))*($M1116=(C_A04a!$C$5:$C$1045))*(C_A04a!H$5:H$1045))+SUM(($D$662=(C_A04a!$B$5:$B$1045))*($M1116=(C_A04a!$C$5:$C$1045))*(C_A04a!H$5:H$1045))</f>
        <v>156.242576071429</v>
      </c>
      <c r="H1116" s="124">
        <f ref="H1116:H1116" t="array">SUM(($B1116=(C_A04a!$B$5:$B$1045))*($M1116=(C_A04a!$C$5:$C$1045))*(C_A04a!I$5:I$1045))+SUM(($C$662=(C_A04a!$B$5:$B$1045))*($M1116=(C_A04a!$C$5:$C$1045))*(C_A04a!I$5:I$1045))+SUM(($D$662=(C_A04a!$B$5:$B$1045))*($M1116=(C_A04a!$C$5:$C$1045))*(C_A04a!I$5:I$1045))</f>
        <v>143.255694732143</v>
      </c>
      <c r="I1116" s="124">
        <f ref="I1116:I1116" t="array">SUM(($B1116=(C_A04a!$B$5:$B$1045))*($M1116=(C_A04a!$C$5:$C$1045))*(C_A04a!J$5:J$1045))+SUM(($C$662=(C_A04a!$B$5:$B$1045))*($M1116=(C_A04a!$C$5:$C$1045))*(C_A04a!J$5:J$1045))+SUM(($D$662=(C_A04a!$B$5:$B$1045))*($M1116=(C_A04a!$C$5:$C$1045))*(C_A04a!J$5:J$1045))</f>
        <v>130.268813392857</v>
      </c>
      <c r="J1116" s="124">
        <f ref="J1116:J1116" t="array">SUM(($B1116=(C_A04a!$B$5:$B$1045))*($M1116=(C_A04a!$C$5:$C$1045))*(C_A04a!K$5:K$1045))+SUM(($C$662=(C_A04a!$B$5:$B$1045))*($M1116=(C_A04a!$C$5:$C$1045))*(C_A04a!K$5:K$1045))+SUM(($D$662=(C_A04a!$B$5:$B$1045))*($M1116=(C_A04a!$C$5:$C$1045))*(C_A04a!K$5:K$1045))</f>
        <v>117.281932053571</v>
      </c>
      <c r="K1116" s="124">
        <f ref="K1116:K1116" t="array">SUM(($B1116=(C_A04a!$B$5:$B$1045))*($M1116=(C_A04a!$C$5:$C$1045))*(C_A04a!L$5:L$1045))+SUM(($C$662=(C_A04a!$B$5:$B$1045))*($M1116=(C_A04a!$C$5:$C$1045))*(C_A04a!L$5:L$1045))+SUM(($D$662=(C_A04a!$B$5:$B$1045))*($M1116=(C_A04a!$C$5:$C$1045))*(C_A04a!L$5:L$1045))</f>
        <v>104.295050714286</v>
      </c>
      <c r="L1116" s="330"/>
      <c r="M1116" s="338" t="s">
        <v>495</v>
      </c>
      <c r="N1116" s="63"/>
      <c r="O1116" s="63"/>
    </row>
    <row r="1117">
      <c r="B1117" s="263" t="s">
        <v>225</v>
      </c>
      <c r="C1117" s="124">
        <f ref="C1117:C1117" t="array">SUM(($B1117=(C_A04a!$B$5:$B$1045))*($M1117=(C_A04a!$C$5:$C$1045))*(C_A04a!D$5:D$1045))+SUM(($C$662=(C_A04a!$B$5:$B$1045))*($M1117=(C_A04a!$C$5:$C$1045))*(C_A04a!D$5:D$1045))+SUM(($D$662=(C_A04a!$B$5:$B$1045))*($M1117=(C_A04a!$C$5:$C$1045))*(C_A04a!D$5:D$1045))</f>
        <v>217.292656968319</v>
      </c>
      <c r="D1117" s="124">
        <f ref="D1117:D1117" t="array">SUM(($B1117=(C_A04a!$B$5:$B$1045))*($M1117=(C_A04a!$C$5:$C$1045))*(C_A04a!E$5:E$1045))+SUM(($C$662=(C_A04a!$B$5:$B$1045))*($M1117=(C_A04a!$C$5:$C$1045))*(C_A04a!E$5:E$1045))+SUM(($D$662=(C_A04a!$B$5:$B$1045))*($M1117=(C_A04a!$C$5:$C$1045))*(C_A04a!E$5:E$1045))</f>
        <v>150.403871120316</v>
      </c>
      <c r="E1117" s="124">
        <f ref="E1117:E1117" t="array">SUM(($B1117=(C_A04a!$B$5:$B$1045))*($M1117=(C_A04a!$C$5:$C$1045))*(C_A04a!F$5:F$1045))+SUM(($C$662=(C_A04a!$B$5:$B$1045))*($M1117=(C_A04a!$C$5:$C$1045))*(C_A04a!F$5:F$1045))+SUM(($D$662=(C_A04a!$B$5:$B$1045))*($M1117=(C_A04a!$C$5:$C$1045))*(C_A04a!F$5:F$1045))</f>
        <v>224.595282831036</v>
      </c>
      <c r="F1117" s="124">
        <f ref="F1117:F1117" t="array">SUM(($B1117=(C_A04a!$B$5:$B$1045))*($M1117=(C_A04a!$C$5:$C$1045))*(C_A04a!G$5:G$1045))+SUM(($C$662=(C_A04a!$B$5:$B$1045))*($M1117=(C_A04a!$C$5:$C$1045))*(C_A04a!G$5:G$1045))+SUM(($D$662=(C_A04a!$B$5:$B$1045))*($M1117=(C_A04a!$C$5:$C$1045))*(C_A04a!G$5:G$1045))</f>
        <v>225.142800114559</v>
      </c>
      <c r="G1117" s="124">
        <f ref="G1117:G1117" t="array">SUM(($B1117=(C_A04a!$B$5:$B$1045))*($M1117=(C_A04a!$C$5:$C$1045))*(C_A04a!H$5:H$1045))+SUM(($C$662=(C_A04a!$B$5:$B$1045))*($M1117=(C_A04a!$C$5:$C$1045))*(C_A04a!H$5:H$1045))+SUM(($D$662=(C_A04a!$B$5:$B$1045))*($M1117=(C_A04a!$C$5:$C$1045))*(C_A04a!H$5:H$1045))</f>
        <v>225.690048173808</v>
      </c>
      <c r="H1117" s="124">
        <f ref="H1117:H1117" t="array">SUM(($B1117=(C_A04a!$B$5:$B$1045))*($M1117=(C_A04a!$C$5:$C$1045))*(C_A04a!I$5:I$1045))+SUM(($C$662=(C_A04a!$B$5:$B$1045))*($M1117=(C_A04a!$C$5:$C$1045))*(C_A04a!I$5:I$1045))+SUM(($D$662=(C_A04a!$B$5:$B$1045))*($M1117=(C_A04a!$C$5:$C$1045))*(C_A04a!I$5:I$1045))</f>
        <v>212.578893324679</v>
      </c>
      <c r="I1117" s="124">
        <f ref="I1117:I1117" t="array">SUM(($B1117=(C_A04a!$B$5:$B$1045))*($M1117=(C_A04a!$C$5:$C$1045))*(C_A04a!J$5:J$1045))+SUM(($C$662=(C_A04a!$B$5:$B$1045))*($M1117=(C_A04a!$C$5:$C$1045))*(C_A04a!J$5:J$1045))+SUM(($D$662=(C_A04a!$B$5:$B$1045))*($M1117=(C_A04a!$C$5:$C$1045))*(C_A04a!J$5:J$1045))</f>
        <v>208.186348882311</v>
      </c>
      <c r="J1117" s="124">
        <f ref="J1117:J1117" t="array">SUM(($B1117=(C_A04a!$B$5:$B$1045))*($M1117=(C_A04a!$C$5:$C$1045))*(C_A04a!K$5:K$1045))+SUM(($C$662=(C_A04a!$B$5:$B$1045))*($M1117=(C_A04a!$C$5:$C$1045))*(C_A04a!K$5:K$1045))+SUM(($D$662=(C_A04a!$B$5:$B$1045))*($M1117=(C_A04a!$C$5:$C$1045))*(C_A04a!K$5:K$1045))</f>
        <v>196.393723753747</v>
      </c>
      <c r="K1117" s="124">
        <f ref="K1117:K1117" t="array">SUM(($B1117=(C_A04a!$B$5:$B$1045))*($M1117=(C_A04a!$C$5:$C$1045))*(C_A04a!L$5:L$1045))+SUM(($C$662=(C_A04a!$B$5:$B$1045))*($M1117=(C_A04a!$C$5:$C$1045))*(C_A04a!L$5:L$1045))+SUM(($D$662=(C_A04a!$B$5:$B$1045))*($M1117=(C_A04a!$C$5:$C$1045))*(C_A04a!L$5:L$1045))</f>
        <v>174.607258168871</v>
      </c>
      <c r="L1117" s="330"/>
      <c r="M1117" s="338" t="s">
        <v>495</v>
      </c>
      <c r="N1117" s="63"/>
      <c r="O1117" s="63"/>
    </row>
    <row r="1118">
      <c r="B1118" s="263" t="s">
        <v>226</v>
      </c>
      <c r="C1118" s="124">
        <f ref="C1118:C1118" t="array">SUM(($B1118=(C_A04a!$B$5:$B$1045))*($M1118=(C_A04a!$C$5:$C$1045))*(C_A04a!D$5:D$1045))+SUM(($C$662=(C_A04a!$B$5:$B$1045))*($M1118=(C_A04a!$C$5:$C$1045))*(C_A04a!D$5:D$1045))+SUM(($D$662=(C_A04a!$B$5:$B$1045))*($M1118=(C_A04a!$C$5:$C$1045))*(C_A04a!D$5:D$1045))</f>
        <v>477.383517208333</v>
      </c>
      <c r="D1118" s="124">
        <f ref="D1118:D1118" t="array">SUM(($B1118=(C_A04a!$B$5:$B$1045))*($M1118=(C_A04a!$C$5:$C$1045))*(C_A04a!E$5:E$1045))+SUM(($C$662=(C_A04a!$B$5:$B$1045))*($M1118=(C_A04a!$C$5:$C$1045))*(C_A04a!E$5:E$1045))+SUM(($D$662=(C_A04a!$B$5:$B$1045))*($M1118=(C_A04a!$C$5:$C$1045))*(C_A04a!E$5:E$1045))</f>
        <v>413.827546889252</v>
      </c>
      <c r="E1118" s="124">
        <f ref="E1118:E1118" t="array">SUM(($B1118=(C_A04a!$B$5:$B$1045))*($M1118=(C_A04a!$C$5:$C$1045))*(C_A04a!F$5:F$1045))+SUM(($C$662=(C_A04a!$B$5:$B$1045))*($M1118=(C_A04a!$C$5:$C$1045))*(C_A04a!F$5:F$1045))+SUM(($D$662=(C_A04a!$B$5:$B$1045))*($M1118=(C_A04a!$C$5:$C$1045))*(C_A04a!F$5:F$1045))</f>
        <v>633.881454543738</v>
      </c>
      <c r="F1118" s="124">
        <f ref="F1118:F1118" t="array">SUM(($B1118=(C_A04a!$B$5:$B$1045))*($M1118=(C_A04a!$C$5:$C$1045))*(C_A04a!G$5:G$1045))+SUM(($C$662=(C_A04a!$B$5:$B$1045))*($M1118=(C_A04a!$C$5:$C$1045))*(C_A04a!G$5:G$1045))+SUM(($D$662=(C_A04a!$B$5:$B$1045))*($M1118=(C_A04a!$C$5:$C$1045))*(C_A04a!G$5:G$1045))</f>
        <v>610.342709862024</v>
      </c>
      <c r="G1118" s="124">
        <f ref="G1118:G1118" t="array">SUM(($B1118=(C_A04a!$B$5:$B$1045))*($M1118=(C_A04a!$C$5:$C$1045))*(C_A04a!H$5:H$1045))+SUM(($C$662=(C_A04a!$B$5:$B$1045))*($M1118=(C_A04a!$C$5:$C$1045))*(C_A04a!H$5:H$1045))+SUM(($D$662=(C_A04a!$B$5:$B$1045))*($M1118=(C_A04a!$C$5:$C$1045))*(C_A04a!H$5:H$1045))</f>
        <v>624.725897965681</v>
      </c>
      <c r="H1118" s="124">
        <f ref="H1118:H1118" t="array">SUM(($B1118=(C_A04a!$B$5:$B$1045))*($M1118=(C_A04a!$C$5:$C$1045))*(C_A04a!I$5:I$1045))+SUM(($C$662=(C_A04a!$B$5:$B$1045))*($M1118=(C_A04a!$C$5:$C$1045))*(C_A04a!I$5:I$1045))+SUM(($D$662=(C_A04a!$B$5:$B$1045))*($M1118=(C_A04a!$C$5:$C$1045))*(C_A04a!I$5:I$1045))</f>
        <v>532.240892698157</v>
      </c>
      <c r="I1118" s="124">
        <f ref="I1118:I1118" t="array">SUM(($B1118=(C_A04a!$B$5:$B$1045))*($M1118=(C_A04a!$C$5:$C$1045))*(C_A04a!J$5:J$1045))+SUM(($C$662=(C_A04a!$B$5:$B$1045))*($M1118=(C_A04a!$C$5:$C$1045))*(C_A04a!J$5:J$1045))+SUM(($D$662=(C_A04a!$B$5:$B$1045))*($M1118=(C_A04a!$C$5:$C$1045))*(C_A04a!J$5:J$1045))</f>
        <v>537.522236095364</v>
      </c>
      <c r="J1118" s="124">
        <f ref="J1118:J1118" t="array">SUM(($B1118=(C_A04a!$B$5:$B$1045))*($M1118=(C_A04a!$C$5:$C$1045))*(C_A04a!K$5:K$1045))+SUM(($C$662=(C_A04a!$B$5:$B$1045))*($M1118=(C_A04a!$C$5:$C$1045))*(C_A04a!K$5:K$1045))+SUM(($D$662=(C_A04a!$B$5:$B$1045))*($M1118=(C_A04a!$C$5:$C$1045))*(C_A04a!K$5:K$1045))</f>
        <v>541.201125217996</v>
      </c>
      <c r="K1118" s="124">
        <f ref="K1118:K1118" t="array">SUM(($B1118=(C_A04a!$B$5:$B$1045))*($M1118=(C_A04a!$C$5:$C$1045))*(C_A04a!L$5:L$1045))+SUM(($C$662=(C_A04a!$B$5:$B$1045))*($M1118=(C_A04a!$C$5:$C$1045))*(C_A04a!L$5:L$1045))+SUM(($D$662=(C_A04a!$B$5:$B$1045))*($M1118=(C_A04a!$C$5:$C$1045))*(C_A04a!L$5:L$1045))</f>
        <v>547.51173593143</v>
      </c>
      <c r="L1118" s="330"/>
      <c r="M1118" s="338" t="s">
        <v>495</v>
      </c>
      <c r="N1118" s="63"/>
      <c r="O1118" s="63"/>
    </row>
    <row r="1119">
      <c r="B1119" s="263" t="s">
        <v>227</v>
      </c>
      <c r="C1119" s="124">
        <f ref="C1119:C1119" t="array">SUM(($B1119=(C_A04a!$B$5:$B$1045))*($M1119=(C_A04a!$C$5:$C$1045))*(C_A04a!D$5:D$1045))+SUM(($C$662=(C_A04a!$B$5:$B$1045))*($M1119=(C_A04a!$C$5:$C$1045))*(C_A04a!D$5:D$1045))+SUM(($D$662=(C_A04a!$B$5:$B$1045))*($M1119=(C_A04a!$C$5:$C$1045))*(C_A04a!D$5:D$1045))</f>
        <v>672.1914665</v>
      </c>
      <c r="D1119" s="124">
        <f ref="D1119:D1119" t="array">SUM(($B1119=(C_A04a!$B$5:$B$1045))*($M1119=(C_A04a!$C$5:$C$1045))*(C_A04a!E$5:E$1045))+SUM(($C$662=(C_A04a!$B$5:$B$1045))*($M1119=(C_A04a!$C$5:$C$1045))*(C_A04a!E$5:E$1045))+SUM(($D$662=(C_A04a!$B$5:$B$1045))*($M1119=(C_A04a!$C$5:$C$1045))*(C_A04a!E$5:E$1045))</f>
        <v>778.983923250945</v>
      </c>
      <c r="E1119" s="124">
        <f ref="E1119:E1119" t="array">SUM(($B1119=(C_A04a!$B$5:$B$1045))*($M1119=(C_A04a!$C$5:$C$1045))*(C_A04a!F$5:F$1045))+SUM(($C$662=(C_A04a!$B$5:$B$1045))*($M1119=(C_A04a!$C$5:$C$1045))*(C_A04a!F$5:F$1045))+SUM(($D$662=(C_A04a!$B$5:$B$1045))*($M1119=(C_A04a!$C$5:$C$1045))*(C_A04a!F$5:F$1045))</f>
        <v>823.680005837313</v>
      </c>
      <c r="F1119" s="124">
        <f ref="F1119:F1119" t="array">SUM(($B1119=(C_A04a!$B$5:$B$1045))*($M1119=(C_A04a!$C$5:$C$1045))*(C_A04a!G$5:G$1045))+SUM(($C$662=(C_A04a!$B$5:$B$1045))*($M1119=(C_A04a!$C$5:$C$1045))*(C_A04a!G$5:G$1045))+SUM(($D$662=(C_A04a!$B$5:$B$1045))*($M1119=(C_A04a!$C$5:$C$1045))*(C_A04a!G$5:G$1045))</f>
        <v>833.750872184059</v>
      </c>
      <c r="G1119" s="124">
        <f ref="G1119:G1119" t="array">SUM(($B1119=(C_A04a!$B$5:$B$1045))*($M1119=(C_A04a!$C$5:$C$1045))*(C_A04a!H$5:H$1045))+SUM(($C$662=(C_A04a!$B$5:$B$1045))*($M1119=(C_A04a!$C$5:$C$1045))*(C_A04a!H$5:H$1045))+SUM(($D$662=(C_A04a!$B$5:$B$1045))*($M1119=(C_A04a!$C$5:$C$1045))*(C_A04a!H$5:H$1045))</f>
        <v>840.651082521436</v>
      </c>
      <c r="H1119" s="124">
        <f ref="H1119:H1119" t="array">SUM(($B1119=(C_A04a!$B$5:$B$1045))*($M1119=(C_A04a!$C$5:$C$1045))*(C_A04a!I$5:I$1045))+SUM(($C$662=(C_A04a!$B$5:$B$1045))*($M1119=(C_A04a!$C$5:$C$1045))*(C_A04a!I$5:I$1045))+SUM(($D$662=(C_A04a!$B$5:$B$1045))*($M1119=(C_A04a!$C$5:$C$1045))*(C_A04a!I$5:I$1045))</f>
        <v>810.114362337213</v>
      </c>
      <c r="I1119" s="124">
        <f ref="I1119:I1119" t="array">SUM(($B1119=(C_A04a!$B$5:$B$1045))*($M1119=(C_A04a!$C$5:$C$1045))*(C_A04a!J$5:J$1045))+SUM(($C$662=(C_A04a!$B$5:$B$1045))*($M1119=(C_A04a!$C$5:$C$1045))*(C_A04a!J$5:J$1045))+SUM(($D$662=(C_A04a!$B$5:$B$1045))*($M1119=(C_A04a!$C$5:$C$1045))*(C_A04a!J$5:J$1045))</f>
        <v>812.049039885942</v>
      </c>
      <c r="J1119" s="124">
        <f ref="J1119:J1119" t="array">SUM(($B1119=(C_A04a!$B$5:$B$1045))*($M1119=(C_A04a!$C$5:$C$1045))*(C_A04a!K$5:K$1045))+SUM(($C$662=(C_A04a!$B$5:$B$1045))*($M1119=(C_A04a!$C$5:$C$1045))*(C_A04a!K$5:K$1045))+SUM(($D$662=(C_A04a!$B$5:$B$1045))*($M1119=(C_A04a!$C$5:$C$1045))*(C_A04a!K$5:K$1045))</f>
        <v>805.624369210219</v>
      </c>
      <c r="K1119" s="124">
        <f ref="K1119:K1119" t="array">SUM(($B1119=(C_A04a!$B$5:$B$1045))*($M1119=(C_A04a!$C$5:$C$1045))*(C_A04a!L$5:L$1045))+SUM(($C$662=(C_A04a!$B$5:$B$1045))*($M1119=(C_A04a!$C$5:$C$1045))*(C_A04a!L$5:L$1045))+SUM(($D$662=(C_A04a!$B$5:$B$1045))*($M1119=(C_A04a!$C$5:$C$1045))*(C_A04a!L$5:L$1045))</f>
        <v>810.309658806035</v>
      </c>
      <c r="L1119" s="330"/>
      <c r="M1119" s="338" t="s">
        <v>495</v>
      </c>
      <c r="N1119" s="63"/>
      <c r="O1119" s="63"/>
    </row>
    <row r="1120">
      <c r="B1120" s="263" t="s">
        <v>228</v>
      </c>
      <c r="C1120" s="124">
        <f ref="C1120:C1120" t="array">SUM(($B1120=(C_A04a!$B$5:$B$1045))*($M1120=(C_A04a!$C$5:$C$1045))*(C_A04a!D$5:D$1045))+SUM(($C$662=(C_A04a!$B$5:$B$1045))*($M1120=(C_A04a!$C$5:$C$1045))*(C_A04a!D$5:D$1045))+SUM(($D$662=(C_A04a!$B$5:$B$1045))*($M1120=(C_A04a!$C$5:$C$1045))*(C_A04a!D$5:D$1045))</f>
        <v>578.024866204525</v>
      </c>
      <c r="D1120" s="124">
        <f ref="D1120:D1120" t="array">SUM(($B1120=(C_A04a!$B$5:$B$1045))*($M1120=(C_A04a!$C$5:$C$1045))*(C_A04a!E$5:E$1045))+SUM(($C$662=(C_A04a!$B$5:$B$1045))*($M1120=(C_A04a!$C$5:$C$1045))*(C_A04a!E$5:E$1045))+SUM(($D$662=(C_A04a!$B$5:$B$1045))*($M1120=(C_A04a!$C$5:$C$1045))*(C_A04a!E$5:E$1045))</f>
        <v>378.95461668225</v>
      </c>
      <c r="E1120" s="124">
        <f ref="E1120:E1120" t="array">SUM(($B1120=(C_A04a!$B$5:$B$1045))*($M1120=(C_A04a!$C$5:$C$1045))*(C_A04a!F$5:F$1045))+SUM(($C$662=(C_A04a!$B$5:$B$1045))*($M1120=(C_A04a!$C$5:$C$1045))*(C_A04a!F$5:F$1045))+SUM(($D$662=(C_A04a!$B$5:$B$1045))*($M1120=(C_A04a!$C$5:$C$1045))*(C_A04a!F$5:F$1045))</f>
        <v>626.210721904194</v>
      </c>
      <c r="F1120" s="124">
        <f ref="F1120:F1120" t="array">SUM(($B1120=(C_A04a!$B$5:$B$1045))*($M1120=(C_A04a!$C$5:$C$1045))*(C_A04a!G$5:G$1045))+SUM(($C$662=(C_A04a!$B$5:$B$1045))*($M1120=(C_A04a!$C$5:$C$1045))*(C_A04a!G$5:G$1045))+SUM(($D$662=(C_A04a!$B$5:$B$1045))*($M1120=(C_A04a!$C$5:$C$1045))*(C_A04a!G$5:G$1045))</f>
        <v>664.441750516052</v>
      </c>
      <c r="G1120" s="124">
        <f ref="G1120:G1120" t="array">SUM(($B1120=(C_A04a!$B$5:$B$1045))*($M1120=(C_A04a!$C$5:$C$1045))*(C_A04a!H$5:H$1045))+SUM(($C$662=(C_A04a!$B$5:$B$1045))*($M1120=(C_A04a!$C$5:$C$1045))*(C_A04a!H$5:H$1045))+SUM(($D$662=(C_A04a!$B$5:$B$1045))*($M1120=(C_A04a!$C$5:$C$1045))*(C_A04a!H$5:H$1045))</f>
        <v>609.888630184251</v>
      </c>
      <c r="H1120" s="124">
        <f ref="H1120:H1120" t="array">SUM(($B1120=(C_A04a!$B$5:$B$1045))*($M1120=(C_A04a!$C$5:$C$1045))*(C_A04a!I$5:I$1045))+SUM(($C$662=(C_A04a!$B$5:$B$1045))*($M1120=(C_A04a!$C$5:$C$1045))*(C_A04a!I$5:I$1045))+SUM(($D$662=(C_A04a!$B$5:$B$1045))*($M1120=(C_A04a!$C$5:$C$1045))*(C_A04a!I$5:I$1045))</f>
        <v>517.677614694787</v>
      </c>
      <c r="I1120" s="124">
        <f ref="I1120:I1120" t="array">SUM(($B1120=(C_A04a!$B$5:$B$1045))*($M1120=(C_A04a!$C$5:$C$1045))*(C_A04a!J$5:J$1045))+SUM(($C$662=(C_A04a!$B$5:$B$1045))*($M1120=(C_A04a!$C$5:$C$1045))*(C_A04a!J$5:J$1045))+SUM(($D$662=(C_A04a!$B$5:$B$1045))*($M1120=(C_A04a!$C$5:$C$1045))*(C_A04a!J$5:J$1045))</f>
        <v>525.718749630434</v>
      </c>
      <c r="J1120" s="124">
        <f ref="J1120:J1120" t="array">SUM(($B1120=(C_A04a!$B$5:$B$1045))*($M1120=(C_A04a!$C$5:$C$1045))*(C_A04a!K$5:K$1045))+SUM(($C$662=(C_A04a!$B$5:$B$1045))*($M1120=(C_A04a!$C$5:$C$1045))*(C_A04a!K$5:K$1045))+SUM(($D$662=(C_A04a!$B$5:$B$1045))*($M1120=(C_A04a!$C$5:$C$1045))*(C_A04a!K$5:K$1045))</f>
        <v>532.175660889404</v>
      </c>
      <c r="K1120" s="124">
        <f ref="K1120:K1120" t="array">SUM(($B1120=(C_A04a!$B$5:$B$1045))*($M1120=(C_A04a!$C$5:$C$1045))*(C_A04a!L$5:L$1045))+SUM(($C$662=(C_A04a!$B$5:$B$1045))*($M1120=(C_A04a!$C$5:$C$1045))*(C_A04a!L$5:L$1045))+SUM(($D$662=(C_A04a!$B$5:$B$1045))*($M1120=(C_A04a!$C$5:$C$1045))*(C_A04a!L$5:L$1045))</f>
        <v>528.71127647648</v>
      </c>
      <c r="L1120" s="330"/>
      <c r="M1120" s="338" t="s">
        <v>495</v>
      </c>
      <c r="N1120" s="63"/>
      <c r="O1120" s="63"/>
    </row>
    <row r="1121">
      <c r="B1121" s="263" t="s">
        <v>229</v>
      </c>
      <c r="C1121" s="124">
        <f ref="C1121:C1121" t="array">SUM(($B1121=(C_A04a!$B$5:$B$1045))*($M1121=(C_A04a!$C$5:$C$1045))*(C_A04a!D$5:D$1045))+SUM(($C$662=(C_A04a!$B$5:$B$1045))*($M1121=(C_A04a!$C$5:$C$1045))*(C_A04a!D$5:D$1045))+SUM(($D$662=(C_A04a!$B$5:$B$1045))*($M1121=(C_A04a!$C$5:$C$1045))*(C_A04a!D$5:D$1045))</f>
        <v>430.860380062086</v>
      </c>
      <c r="D1121" s="124">
        <f ref="D1121:D1121" t="array">SUM(($B1121=(C_A04a!$B$5:$B$1045))*($M1121=(C_A04a!$C$5:$C$1045))*(C_A04a!E$5:E$1045))+SUM(($C$662=(C_A04a!$B$5:$B$1045))*($M1121=(C_A04a!$C$5:$C$1045))*(C_A04a!E$5:E$1045))+SUM(($D$662=(C_A04a!$B$5:$B$1045))*($M1121=(C_A04a!$C$5:$C$1045))*(C_A04a!E$5:E$1045))</f>
        <v>201.023388741442</v>
      </c>
      <c r="E1121" s="124">
        <f ref="E1121:E1121" t="array">SUM(($B1121=(C_A04a!$B$5:$B$1045))*($M1121=(C_A04a!$C$5:$C$1045))*(C_A04a!F$5:F$1045))+SUM(($C$662=(C_A04a!$B$5:$B$1045))*($M1121=(C_A04a!$C$5:$C$1045))*(C_A04a!F$5:F$1045))+SUM(($D$662=(C_A04a!$B$5:$B$1045))*($M1121=(C_A04a!$C$5:$C$1045))*(C_A04a!F$5:F$1045))</f>
        <v>226.137439740888</v>
      </c>
      <c r="F1121" s="124">
        <f ref="F1121:F1121" t="array">SUM(($B1121=(C_A04a!$B$5:$B$1045))*($M1121=(C_A04a!$C$5:$C$1045))*(C_A04a!G$5:G$1045))+SUM(($C$662=(C_A04a!$B$5:$B$1045))*($M1121=(C_A04a!$C$5:$C$1045))*(C_A04a!G$5:G$1045))+SUM(($D$662=(C_A04a!$B$5:$B$1045))*($M1121=(C_A04a!$C$5:$C$1045))*(C_A04a!G$5:G$1045))</f>
        <v>480.388680288759</v>
      </c>
      <c r="G1121" s="124">
        <f ref="G1121:G1121" t="array">SUM(($B1121=(C_A04a!$B$5:$B$1045))*($M1121=(C_A04a!$C$5:$C$1045))*(C_A04a!H$5:H$1045))+SUM(($C$662=(C_A04a!$B$5:$B$1045))*($M1121=(C_A04a!$C$5:$C$1045))*(C_A04a!H$5:H$1045))+SUM(($D$662=(C_A04a!$B$5:$B$1045))*($M1121=(C_A04a!$C$5:$C$1045))*(C_A04a!H$5:H$1045))</f>
        <v>494.354223390347</v>
      </c>
      <c r="H1121" s="124">
        <f ref="H1121:H1121" t="array">SUM(($B1121=(C_A04a!$B$5:$B$1045))*($M1121=(C_A04a!$C$5:$C$1045))*(C_A04a!I$5:I$1045))+SUM(($C$662=(C_A04a!$B$5:$B$1045))*($M1121=(C_A04a!$C$5:$C$1045))*(C_A04a!I$5:I$1045))+SUM(($D$662=(C_A04a!$B$5:$B$1045))*($M1121=(C_A04a!$C$5:$C$1045))*(C_A04a!I$5:I$1045))</f>
        <v>215.060905740792</v>
      </c>
      <c r="I1121" s="124">
        <f ref="I1121:I1121" t="array">SUM(($B1121=(C_A04a!$B$5:$B$1045))*($M1121=(C_A04a!$C$5:$C$1045))*(C_A04a!J$5:J$1045))+SUM(($C$662=(C_A04a!$B$5:$B$1045))*($M1121=(C_A04a!$C$5:$C$1045))*(C_A04a!J$5:J$1045))+SUM(($D$662=(C_A04a!$B$5:$B$1045))*($M1121=(C_A04a!$C$5:$C$1045))*(C_A04a!J$5:J$1045))</f>
        <v>214.127197834418</v>
      </c>
      <c r="J1121" s="124">
        <f ref="J1121:J1121" t="array">SUM(($B1121=(C_A04a!$B$5:$B$1045))*($M1121=(C_A04a!$C$5:$C$1045))*(C_A04a!K$5:K$1045))+SUM(($C$662=(C_A04a!$B$5:$B$1045))*($M1121=(C_A04a!$C$5:$C$1045))*(C_A04a!K$5:K$1045))+SUM(($D$662=(C_A04a!$B$5:$B$1045))*($M1121=(C_A04a!$C$5:$C$1045))*(C_A04a!K$5:K$1045))</f>
        <v>212.872671484983</v>
      </c>
      <c r="K1121" s="124">
        <f ref="K1121:K1121" t="array">SUM(($B1121=(C_A04a!$B$5:$B$1045))*($M1121=(C_A04a!$C$5:$C$1045))*(C_A04a!L$5:L$1045))+SUM(($C$662=(C_A04a!$B$5:$B$1045))*($M1121=(C_A04a!$C$5:$C$1045))*(C_A04a!L$5:L$1045))+SUM(($D$662=(C_A04a!$B$5:$B$1045))*($M1121=(C_A04a!$C$5:$C$1045))*(C_A04a!L$5:L$1045))</f>
        <v>213.245605969896</v>
      </c>
      <c r="L1121" s="330"/>
      <c r="M1121" s="338" t="s">
        <v>495</v>
      </c>
      <c r="N1121" s="63"/>
      <c r="O1121" s="63"/>
    </row>
    <row r="1122">
      <c r="B1122" s="263" t="s">
        <v>230</v>
      </c>
      <c r="C1122" s="124">
        <f ref="C1122:C1122" t="array">SUM(($B1122=(C_A04a!$B$5:$B$1045))*($M1122=(C_A04a!$C$5:$C$1045))*(C_A04a!D$5:D$1045))+SUM(($C$662=(C_A04a!$B$5:$B$1045))*($M1122=(C_A04a!$C$5:$C$1045))*(C_A04a!D$5:D$1045))+SUM(($D$662=(C_A04a!$B$5:$B$1045))*($M1122=(C_A04a!$C$5:$C$1045))*(C_A04a!D$5:D$1045))</f>
        <v>967.898738586667</v>
      </c>
      <c r="D1122" s="124">
        <f ref="D1122:D1122" t="array">SUM(($B1122=(C_A04a!$B$5:$B$1045))*($M1122=(C_A04a!$C$5:$C$1045))*(C_A04a!E$5:E$1045))+SUM(($C$662=(C_A04a!$B$5:$B$1045))*($M1122=(C_A04a!$C$5:$C$1045))*(C_A04a!E$5:E$1045))+SUM(($D$662=(C_A04a!$B$5:$B$1045))*($M1122=(C_A04a!$C$5:$C$1045))*(C_A04a!E$5:E$1045))</f>
        <v>1322.4949212922979</v>
      </c>
      <c r="E1122" s="124">
        <f ref="E1122:E1122" t="array">SUM(($B1122=(C_A04a!$B$5:$B$1045))*($M1122=(C_A04a!$C$5:$C$1045))*(C_A04a!F$5:F$1045))+SUM(($C$662=(C_A04a!$B$5:$B$1045))*($M1122=(C_A04a!$C$5:$C$1045))*(C_A04a!F$5:F$1045))+SUM(($D$662=(C_A04a!$B$5:$B$1045))*($M1122=(C_A04a!$C$5:$C$1045))*(C_A04a!F$5:F$1045))</f>
        <v>1434.8108180291331</v>
      </c>
      <c r="F1122" s="124">
        <f ref="F1122:F1122" t="array">SUM(($B1122=(C_A04a!$B$5:$B$1045))*($M1122=(C_A04a!$C$5:$C$1045))*(C_A04a!G$5:G$1045))+SUM(($C$662=(C_A04a!$B$5:$B$1045))*($M1122=(C_A04a!$C$5:$C$1045))*(C_A04a!G$5:G$1045))+SUM(($D$662=(C_A04a!$B$5:$B$1045))*($M1122=(C_A04a!$C$5:$C$1045))*(C_A04a!G$5:G$1045))</f>
        <v>1366.3547906884689</v>
      </c>
      <c r="G1122" s="124">
        <f ref="G1122:G1122" t="array">SUM(($B1122=(C_A04a!$B$5:$B$1045))*($M1122=(C_A04a!$C$5:$C$1045))*(C_A04a!H$5:H$1045))+SUM(($C$662=(C_A04a!$B$5:$B$1045))*($M1122=(C_A04a!$C$5:$C$1045))*(C_A04a!H$5:H$1045))+SUM(($D$662=(C_A04a!$B$5:$B$1045))*($M1122=(C_A04a!$C$5:$C$1045))*(C_A04a!H$5:H$1045))</f>
        <v>1361.290750454755</v>
      </c>
      <c r="H1122" s="124">
        <f ref="H1122:H1122" t="array">SUM(($B1122=(C_A04a!$B$5:$B$1045))*($M1122=(C_A04a!$C$5:$C$1045))*(C_A04a!I$5:I$1045))+SUM(($C$662=(C_A04a!$B$5:$B$1045))*($M1122=(C_A04a!$C$5:$C$1045))*(C_A04a!I$5:I$1045))+SUM(($D$662=(C_A04a!$B$5:$B$1045))*($M1122=(C_A04a!$C$5:$C$1045))*(C_A04a!I$5:I$1045))</f>
        <v>1361.84646895797</v>
      </c>
      <c r="I1122" s="124">
        <f ref="I1122:I1122" t="array">SUM(($B1122=(C_A04a!$B$5:$B$1045))*($M1122=(C_A04a!$C$5:$C$1045))*(C_A04a!J$5:J$1045))+SUM(($C$662=(C_A04a!$B$5:$B$1045))*($M1122=(C_A04a!$C$5:$C$1045))*(C_A04a!J$5:J$1045))+SUM(($D$662=(C_A04a!$B$5:$B$1045))*($M1122=(C_A04a!$C$5:$C$1045))*(C_A04a!J$5:J$1045))</f>
        <v>1366.960583423582</v>
      </c>
      <c r="J1122" s="124">
        <f ref="J1122:J1122" t="array">SUM(($B1122=(C_A04a!$B$5:$B$1045))*($M1122=(C_A04a!$C$5:$C$1045))*(C_A04a!K$5:K$1045))+SUM(($C$662=(C_A04a!$B$5:$B$1045))*($M1122=(C_A04a!$C$5:$C$1045))*(C_A04a!K$5:K$1045))+SUM(($D$662=(C_A04a!$B$5:$B$1045))*($M1122=(C_A04a!$C$5:$C$1045))*(C_A04a!K$5:K$1045))</f>
        <v>1369.0526377277729</v>
      </c>
      <c r="K1122" s="124">
        <f ref="K1122:K1122" t="array">SUM(($B1122=(C_A04a!$B$5:$B$1045))*($M1122=(C_A04a!$C$5:$C$1045))*(C_A04a!L$5:L$1045))+SUM(($C$662=(C_A04a!$B$5:$B$1045))*($M1122=(C_A04a!$C$5:$C$1045))*(C_A04a!L$5:L$1045))+SUM(($D$662=(C_A04a!$B$5:$B$1045))*($M1122=(C_A04a!$C$5:$C$1045))*(C_A04a!L$5:L$1045))</f>
        <v>1383.8050710299219</v>
      </c>
      <c r="L1122" s="330"/>
      <c r="M1122" s="338" t="s">
        <v>495</v>
      </c>
      <c r="N1122" s="63"/>
      <c r="O1122" s="63"/>
    </row>
    <row r="1123">
      <c r="B1123" s="263" t="s">
        <v>231</v>
      </c>
      <c r="C1123" s="124">
        <f ref="C1123:C1123" t="array">SUM(($B1123=(C_A04a!$B$5:$B$1045))*($M1123=(C_A04a!$C$5:$C$1045))*(C_A04a!D$5:D$1045))+SUM(($C$662=(C_A04a!$B$5:$B$1045))*($M1123=(C_A04a!$C$5:$C$1045))*(C_A04a!D$5:D$1045))+SUM(($D$662=(C_A04a!$B$5:$B$1045))*($M1123=(C_A04a!$C$5:$C$1045))*(C_A04a!D$5:D$1045))</f>
        <v>0</v>
      </c>
      <c r="D1123" s="124">
        <f ref="D1123:D1123" t="array">SUM(($B1123=(C_A04a!$B$5:$B$1045))*($M1123=(C_A04a!$C$5:$C$1045))*(C_A04a!E$5:E$1045))+SUM(($C$662=(C_A04a!$B$5:$B$1045))*($M1123=(C_A04a!$C$5:$C$1045))*(C_A04a!E$5:E$1045))+SUM(($D$662=(C_A04a!$B$5:$B$1045))*($M1123=(C_A04a!$C$5:$C$1045))*(C_A04a!E$5:E$1045))</f>
        <v>0</v>
      </c>
      <c r="E1123" s="124">
        <f ref="E1123:E1123" t="array">SUM(($B1123=(C_A04a!$B$5:$B$1045))*($M1123=(C_A04a!$C$5:$C$1045))*(C_A04a!F$5:F$1045))+SUM(($C$662=(C_A04a!$B$5:$B$1045))*($M1123=(C_A04a!$C$5:$C$1045))*(C_A04a!F$5:F$1045))+SUM(($D$662=(C_A04a!$B$5:$B$1045))*($M1123=(C_A04a!$C$5:$C$1045))*(C_A04a!F$5:F$1045))</f>
        <v>0</v>
      </c>
      <c r="F1123" s="124">
        <f ref="F1123:F1123" t="array">SUM(($B1123=(C_A04a!$B$5:$B$1045))*($M1123=(C_A04a!$C$5:$C$1045))*(C_A04a!G$5:G$1045))+SUM(($C$662=(C_A04a!$B$5:$B$1045))*($M1123=(C_A04a!$C$5:$C$1045))*(C_A04a!G$5:G$1045))+SUM(($D$662=(C_A04a!$B$5:$B$1045))*($M1123=(C_A04a!$C$5:$C$1045))*(C_A04a!G$5:G$1045))</f>
        <v>0</v>
      </c>
      <c r="G1123" s="124">
        <f ref="G1123:G1123" t="array">SUM(($B1123=(C_A04a!$B$5:$B$1045))*($M1123=(C_A04a!$C$5:$C$1045))*(C_A04a!H$5:H$1045))+SUM(($C$662=(C_A04a!$B$5:$B$1045))*($M1123=(C_A04a!$C$5:$C$1045))*(C_A04a!H$5:H$1045))+SUM(($D$662=(C_A04a!$B$5:$B$1045))*($M1123=(C_A04a!$C$5:$C$1045))*(C_A04a!H$5:H$1045))</f>
        <v>0</v>
      </c>
      <c r="H1123" s="124">
        <f ref="H1123:H1123" t="array">SUM(($B1123=(C_A04a!$B$5:$B$1045))*($M1123=(C_A04a!$C$5:$C$1045))*(C_A04a!I$5:I$1045))+SUM(($C$662=(C_A04a!$B$5:$B$1045))*($M1123=(C_A04a!$C$5:$C$1045))*(C_A04a!I$5:I$1045))+SUM(($D$662=(C_A04a!$B$5:$B$1045))*($M1123=(C_A04a!$C$5:$C$1045))*(C_A04a!I$5:I$1045))</f>
        <v>0</v>
      </c>
      <c r="I1123" s="124">
        <f ref="I1123:I1123" t="array">SUM(($B1123=(C_A04a!$B$5:$B$1045))*($M1123=(C_A04a!$C$5:$C$1045))*(C_A04a!J$5:J$1045))+SUM(($C$662=(C_A04a!$B$5:$B$1045))*($M1123=(C_A04a!$C$5:$C$1045))*(C_A04a!J$5:J$1045))+SUM(($D$662=(C_A04a!$B$5:$B$1045))*($M1123=(C_A04a!$C$5:$C$1045))*(C_A04a!J$5:J$1045))</f>
        <v>0</v>
      </c>
      <c r="J1123" s="124">
        <f ref="J1123:J1123" t="array">SUM(($B1123=(C_A04a!$B$5:$B$1045))*($M1123=(C_A04a!$C$5:$C$1045))*(C_A04a!K$5:K$1045))+SUM(($C$662=(C_A04a!$B$5:$B$1045))*($M1123=(C_A04a!$C$5:$C$1045))*(C_A04a!K$5:K$1045))+SUM(($D$662=(C_A04a!$B$5:$B$1045))*($M1123=(C_A04a!$C$5:$C$1045))*(C_A04a!K$5:K$1045))</f>
        <v>0</v>
      </c>
      <c r="K1123" s="124">
        <f ref="K1123:K1123" t="array">SUM(($B1123=(C_A04a!$B$5:$B$1045))*($M1123=(C_A04a!$C$5:$C$1045))*(C_A04a!L$5:L$1045))+SUM(($C$662=(C_A04a!$B$5:$B$1045))*($M1123=(C_A04a!$C$5:$C$1045))*(C_A04a!L$5:L$1045))+SUM(($D$662=(C_A04a!$B$5:$B$1045))*($M1123=(C_A04a!$C$5:$C$1045))*(C_A04a!L$5:L$1045))</f>
        <v>0</v>
      </c>
      <c r="L1123" s="330"/>
      <c r="M1123" s="338" t="s">
        <v>495</v>
      </c>
      <c r="N1123" s="63"/>
      <c r="O1123" s="63"/>
    </row>
    <row r="1124">
      <c r="B1124" s="263" t="s">
        <v>232</v>
      </c>
      <c r="C1124" s="124">
        <f ref="C1124:C1124" t="array">SUM(($B1124=(C_A04a!$B$5:$B$1045))*($M1124=(C_A04a!$C$5:$C$1045))*(C_A04a!D$5:D$1045))+SUM(($C$662=(C_A04a!$B$5:$B$1045))*($M1124=(C_A04a!$C$5:$C$1045))*(C_A04a!D$5:D$1045))+SUM(($D$662=(C_A04a!$B$5:$B$1045))*($M1124=(C_A04a!$C$5:$C$1045))*(C_A04a!D$5:D$1045))</f>
        <v>0</v>
      </c>
      <c r="D1124" s="124">
        <f ref="D1124:D1124" t="array">SUM(($B1124=(C_A04a!$B$5:$B$1045))*($M1124=(C_A04a!$C$5:$C$1045))*(C_A04a!E$5:E$1045))+SUM(($C$662=(C_A04a!$B$5:$B$1045))*($M1124=(C_A04a!$C$5:$C$1045))*(C_A04a!E$5:E$1045))+SUM(($D$662=(C_A04a!$B$5:$B$1045))*($M1124=(C_A04a!$C$5:$C$1045))*(C_A04a!E$5:E$1045))</f>
        <v>0</v>
      </c>
      <c r="E1124" s="124">
        <f ref="E1124:E1124" t="array">SUM(($B1124=(C_A04a!$B$5:$B$1045))*($M1124=(C_A04a!$C$5:$C$1045))*(C_A04a!F$5:F$1045))+SUM(($C$662=(C_A04a!$B$5:$B$1045))*($M1124=(C_A04a!$C$5:$C$1045))*(C_A04a!F$5:F$1045))+SUM(($D$662=(C_A04a!$B$5:$B$1045))*($M1124=(C_A04a!$C$5:$C$1045))*(C_A04a!F$5:F$1045))</f>
        <v>0</v>
      </c>
      <c r="F1124" s="124">
        <f ref="F1124:F1124" t="array">SUM(($B1124=(C_A04a!$B$5:$B$1045))*($M1124=(C_A04a!$C$5:$C$1045))*(C_A04a!G$5:G$1045))+SUM(($C$662=(C_A04a!$B$5:$B$1045))*($M1124=(C_A04a!$C$5:$C$1045))*(C_A04a!G$5:G$1045))+SUM(($D$662=(C_A04a!$B$5:$B$1045))*($M1124=(C_A04a!$C$5:$C$1045))*(C_A04a!G$5:G$1045))</f>
        <v>0</v>
      </c>
      <c r="G1124" s="124">
        <f ref="G1124:G1124" t="array">SUM(($B1124=(C_A04a!$B$5:$B$1045))*($M1124=(C_A04a!$C$5:$C$1045))*(C_A04a!H$5:H$1045))+SUM(($C$662=(C_A04a!$B$5:$B$1045))*($M1124=(C_A04a!$C$5:$C$1045))*(C_A04a!H$5:H$1045))+SUM(($D$662=(C_A04a!$B$5:$B$1045))*($M1124=(C_A04a!$C$5:$C$1045))*(C_A04a!H$5:H$1045))</f>
        <v>0</v>
      </c>
      <c r="H1124" s="124">
        <f ref="H1124:H1124" t="array">SUM(($B1124=(C_A04a!$B$5:$B$1045))*($M1124=(C_A04a!$C$5:$C$1045))*(C_A04a!I$5:I$1045))+SUM(($C$662=(C_A04a!$B$5:$B$1045))*($M1124=(C_A04a!$C$5:$C$1045))*(C_A04a!I$5:I$1045))+SUM(($D$662=(C_A04a!$B$5:$B$1045))*($M1124=(C_A04a!$C$5:$C$1045))*(C_A04a!I$5:I$1045))</f>
        <v>0</v>
      </c>
      <c r="I1124" s="124">
        <f ref="I1124:I1124" t="array">SUM(($B1124=(C_A04a!$B$5:$B$1045))*($M1124=(C_A04a!$C$5:$C$1045))*(C_A04a!J$5:J$1045))+SUM(($C$662=(C_A04a!$B$5:$B$1045))*($M1124=(C_A04a!$C$5:$C$1045))*(C_A04a!J$5:J$1045))+SUM(($D$662=(C_A04a!$B$5:$B$1045))*($M1124=(C_A04a!$C$5:$C$1045))*(C_A04a!J$5:J$1045))</f>
        <v>0</v>
      </c>
      <c r="J1124" s="124">
        <f ref="J1124:J1124" t="array">SUM(($B1124=(C_A04a!$B$5:$B$1045))*($M1124=(C_A04a!$C$5:$C$1045))*(C_A04a!K$5:K$1045))+SUM(($C$662=(C_A04a!$B$5:$B$1045))*($M1124=(C_A04a!$C$5:$C$1045))*(C_A04a!K$5:K$1045))+SUM(($D$662=(C_A04a!$B$5:$B$1045))*($M1124=(C_A04a!$C$5:$C$1045))*(C_A04a!K$5:K$1045))</f>
        <v>0</v>
      </c>
      <c r="K1124" s="124">
        <f ref="K1124:K1124" t="array">SUM(($B1124=(C_A04a!$B$5:$B$1045))*($M1124=(C_A04a!$C$5:$C$1045))*(C_A04a!L$5:L$1045))+SUM(($C$662=(C_A04a!$B$5:$B$1045))*($M1124=(C_A04a!$C$5:$C$1045))*(C_A04a!L$5:L$1045))+SUM(($D$662=(C_A04a!$B$5:$B$1045))*($M1124=(C_A04a!$C$5:$C$1045))*(C_A04a!L$5:L$1045))</f>
        <v>0</v>
      </c>
      <c r="L1124" s="330"/>
      <c r="M1124" s="338" t="s">
        <v>495</v>
      </c>
      <c r="N1124" s="63"/>
      <c r="O1124" s="63"/>
    </row>
    <row r="1125">
      <c r="B1125" s="263"/>
      <c r="C1125" s="124"/>
      <c r="D1125" s="124"/>
      <c r="E1125" s="124"/>
      <c r="F1125" s="124"/>
      <c r="G1125" s="124"/>
      <c r="H1125" s="124"/>
      <c r="I1125" s="124"/>
      <c r="J1125" s="124"/>
      <c r="K1125" s="124"/>
      <c r="L1125" s="330"/>
      <c r="M1125" s="338" t="s">
        <v>495</v>
      </c>
      <c r="N1125" s="63"/>
      <c r="O1125" s="63"/>
    </row>
    <row r="1126">
      <c r="B1126" s="263"/>
      <c r="C1126" s="124"/>
      <c r="D1126" s="124"/>
      <c r="E1126" s="124"/>
      <c r="F1126" s="124"/>
      <c r="G1126" s="124"/>
      <c r="H1126" s="124"/>
      <c r="I1126" s="124"/>
      <c r="J1126" s="124"/>
      <c r="K1126" s="124"/>
      <c r="L1126" s="330"/>
      <c r="M1126" s="338" t="s">
        <v>495</v>
      </c>
      <c r="N1126" s="63"/>
      <c r="O1126" s="63"/>
    </row>
    <row r="1127">
      <c r="B1127" s="263"/>
      <c r="C1127" s="124"/>
      <c r="D1127" s="124"/>
      <c r="E1127" s="124"/>
      <c r="F1127" s="124"/>
      <c r="G1127" s="124"/>
      <c r="H1127" s="124"/>
      <c r="I1127" s="124"/>
      <c r="J1127" s="124"/>
      <c r="K1127" s="124"/>
      <c r="L1127" s="330"/>
      <c r="M1127" s="338" t="s">
        <v>495</v>
      </c>
      <c r="N1127" s="63"/>
      <c r="O1127" s="63"/>
    </row>
    <row r="1128">
      <c r="B1128" s="263"/>
      <c r="C1128" s="124"/>
      <c r="D1128" s="124"/>
      <c r="E1128" s="124"/>
      <c r="F1128" s="124"/>
      <c r="G1128" s="124"/>
      <c r="H1128" s="124"/>
      <c r="I1128" s="124"/>
      <c r="J1128" s="124"/>
      <c r="K1128" s="124"/>
      <c r="L1128" s="330"/>
      <c r="M1128" s="338" t="s">
        <v>495</v>
      </c>
      <c r="N1128" s="63"/>
      <c r="O1128" s="63"/>
    </row>
    <row r="1129">
      <c r="B1129" s="263"/>
      <c r="C1129" s="124"/>
      <c r="D1129" s="124"/>
      <c r="E1129" s="124"/>
      <c r="F1129" s="124"/>
      <c r="G1129" s="124"/>
      <c r="H1129" s="124"/>
      <c r="I1129" s="124"/>
      <c r="J1129" s="124"/>
      <c r="K1129" s="124"/>
      <c r="L1129" s="330"/>
      <c r="M1129" s="338" t="s">
        <v>495</v>
      </c>
      <c r="N1129" s="63"/>
      <c r="O1129" s="63"/>
    </row>
    <row r="1130">
      <c r="B1130" s="154" t="s">
        <v>55</v>
      </c>
      <c r="C1130" s="155">
        <f ref="C1130:K1130" t="shared" si="142">SUM(C1114:C1129)</f>
        <v>5683.0389498377608</v>
      </c>
      <c r="D1130" s="155">
        <f t="shared" si="142"/>
        <v>5225.0065670825152</v>
      </c>
      <c r="E1130" s="155">
        <f t="shared" si="142"/>
        <v>6039.369504304701</v>
      </c>
      <c r="F1130" s="155">
        <f t="shared" si="142"/>
        <v>6197.9342286424371</v>
      </c>
      <c r="G1130" s="155">
        <f t="shared" si="142"/>
        <v>6099.3743233551513</v>
      </c>
      <c r="H1130" s="155">
        <f t="shared" si="142"/>
        <v>5525.1103560102929</v>
      </c>
      <c r="I1130" s="155">
        <f t="shared" si="142"/>
        <v>5478.8815495584759</v>
      </c>
      <c r="J1130" s="155">
        <f t="shared" si="142"/>
        <v>5361.0831690419473</v>
      </c>
      <c r="K1130" s="155">
        <f t="shared" si="142"/>
        <v>5329.5492410099432</v>
      </c>
      <c r="L1130" s="228"/>
      <c r="M1130" s="339"/>
      <c r="N1130" s="63"/>
      <c r="O1130" s="63"/>
    </row>
    <row r="1131">
      <c r="B1131" s="60"/>
      <c r="C1131" s="60"/>
      <c r="D1131" s="60"/>
      <c r="E1131" s="60"/>
      <c r="F1131" s="60"/>
      <c r="G1131" s="60"/>
      <c r="H1131" s="60"/>
      <c r="I1131" s="60"/>
      <c r="J1131" s="60"/>
      <c r="N1131" s="63"/>
      <c r="O1131" s="63"/>
    </row>
    <row r="1132">
      <c r="A1132" s="48" t="s">
        <v>486</v>
      </c>
      <c r="B1132" s="321" t="s">
        <v>496</v>
      </c>
      <c r="C1132" s="60"/>
      <c r="D1132" s="60"/>
      <c r="E1132" s="60"/>
      <c r="F1132" s="60"/>
      <c r="G1132" s="60"/>
      <c r="H1132" s="60"/>
      <c r="I1132" s="60"/>
      <c r="J1132" s="60"/>
      <c r="N1132" s="63"/>
      <c r="O1132" s="63"/>
    </row>
    <row r="1133" ht="16">
      <c r="B1133" s="112"/>
      <c r="C1133" s="307">
        <v>2010</v>
      </c>
      <c r="D1133" s="307">
        <v>2015</v>
      </c>
      <c r="E1133" s="307">
        <v>2020</v>
      </c>
      <c r="F1133" s="307">
        <v>2025</v>
      </c>
      <c r="G1133" s="307">
        <v>2030</v>
      </c>
      <c r="H1133" s="307">
        <v>2035</v>
      </c>
      <c r="I1133" s="307">
        <v>2040</v>
      </c>
      <c r="J1133" s="307">
        <v>2045</v>
      </c>
      <c r="K1133" s="307">
        <v>2050</v>
      </c>
      <c r="L1133" s="337"/>
      <c r="N1133" s="63"/>
      <c r="O1133" s="63"/>
    </row>
    <row r="1134">
      <c r="B1134" s="263" t="s">
        <v>221</v>
      </c>
      <c r="C1134" s="117">
        <f ref="C1134:C1134" t="array">SUM(($B1134=(C_A04b!$B$5:$B$1073))*($M1134=(C_A04b!$C$5:$C$1073))*(C_A04b!D$5:D$1073))+SUM(($C$680=(C_A04b!$B$5:$B$1073))*($M1134=(C_A04b!$C$5:$C$1073))*(C_A04b!D$5:D$1073))+SUM(($D$680=(C_A04b!$B$5:$B$1073))*($M1134=(C_A04b!$C$5:$C$1073))*(C_A04b!D$5:D$1073))</f>
        <v>180.639934954525</v>
      </c>
      <c r="D1134" s="117">
        <f ref="D1134:D1134" t="array">SUM(($B1134=(C_A04b!$B$5:$B$1073))*($M1134=(C_A04b!$C$5:$C$1073))*(C_A04b!E$5:E$1073))+SUM(($C$680=(C_A04b!$B$5:$B$1073))*($M1134=(C_A04b!$C$5:$C$1073))*(C_A04b!E$5:E$1073))+SUM(($D$680=(C_A04b!$B$5:$B$1073))*($M1134=(C_A04b!$C$5:$C$1073))*(C_A04b!E$5:E$1073))</f>
        <v>10.418034</v>
      </c>
      <c r="E1134" s="117">
        <f ref="E1134:E1134" t="array">SUM(($B1134=(C_A04b!$B$5:$B$1073))*($M1134=(C_A04b!$C$5:$C$1073))*(C_A04b!F$5:F$1073))+SUM(($C$680=(C_A04b!$B$5:$B$1073))*($M1134=(C_A04b!$C$5:$C$1073))*(C_A04b!F$5:F$1073))+SUM(($D$680=(C_A04b!$B$5:$B$1073))*($M1134=(C_A04b!$C$5:$C$1073))*(C_A04b!F$5:F$1073))</f>
        <v>10.418034</v>
      </c>
      <c r="F1134" s="117">
        <f ref="F1134:F1134" t="array">SUM(($B1134=(C_A04b!$B$5:$B$1073))*($M1134=(C_A04b!$C$5:$C$1073))*(C_A04b!G$5:G$1073))+SUM(($C$680=(C_A04b!$B$5:$B$1073))*($M1134=(C_A04b!$C$5:$C$1073))*(C_A04b!G$5:G$1073))+SUM(($D$680=(C_A04b!$B$5:$B$1073))*($M1134=(C_A04b!$C$5:$C$1073))*(C_A04b!G$5:G$1073))</f>
        <v>9.716745857143</v>
      </c>
      <c r="G1134" s="117">
        <f ref="G1134:G1134" t="array">SUM(($B1134=(C_A04b!$B$5:$B$1073))*($M1134=(C_A04b!$C$5:$C$1073))*(C_A04b!H$5:H$1073))+SUM(($C$680=(C_A04b!$B$5:$B$1073))*($M1134=(C_A04b!$C$5:$C$1073))*(C_A04b!H$5:H$1073))+SUM(($D$680=(C_A04b!$B$5:$B$1073))*($M1134=(C_A04b!$C$5:$C$1073))*(C_A04b!H$5:H$1073))</f>
        <v>10.841077880254</v>
      </c>
      <c r="H1134" s="117">
        <f ref="H1134:H1134" t="array">SUM(($B1134=(C_A04b!$B$5:$B$1073))*($M1134=(C_A04b!$C$5:$C$1073))*(C_A04b!I$5:I$1073))+SUM(($C$680=(C_A04b!$B$5:$B$1073))*($M1134=(C_A04b!$C$5:$C$1073))*(C_A04b!I$5:I$1073))+SUM(($D$680=(C_A04b!$B$5:$B$1073))*($M1134=(C_A04b!$C$5:$C$1073))*(C_A04b!I$5:I$1073))</f>
        <v>28.827073151507</v>
      </c>
      <c r="I1134" s="117">
        <f ref="I1134:I1134" t="array">SUM(($B1134=(C_A04b!$B$5:$B$1073))*($M1134=(C_A04b!$C$5:$C$1073))*(C_A04b!J$5:J$1073))+SUM(($C$680=(C_A04b!$B$5:$B$1073))*($M1134=(C_A04b!$C$5:$C$1073))*(C_A04b!J$5:J$1073))+SUM(($D$680=(C_A04b!$B$5:$B$1073))*($M1134=(C_A04b!$C$5:$C$1073))*(C_A04b!J$5:J$1073))</f>
        <v>74.422481596796</v>
      </c>
      <c r="J1134" s="117">
        <f ref="J1134:J1134" t="array">SUM(($B1134=(C_A04b!$B$5:$B$1073))*($M1134=(C_A04b!$C$5:$C$1073))*(C_A04b!K$5:K$1073))+SUM(($C$680=(C_A04b!$B$5:$B$1073))*($M1134=(C_A04b!$C$5:$C$1073))*(C_A04b!K$5:K$1073))+SUM(($D$680=(C_A04b!$B$5:$B$1073))*($M1134=(C_A04b!$C$5:$C$1073))*(C_A04b!K$5:K$1073))</f>
        <v>172.154138135844</v>
      </c>
      <c r="K1134" s="117">
        <f ref="K1134:K1134" t="array">SUM(($B1134=(C_A04b!$B$5:$B$1073))*($M1134=(C_A04b!$C$5:$C$1073))*(C_A04b!L$5:L$1073))+SUM(($C$680=(C_A04b!$B$5:$B$1073))*($M1134=(C_A04b!$C$5:$C$1073))*(C_A04b!L$5:L$1073))+SUM(($D$680=(C_A04b!$B$5:$B$1073))*($M1134=(C_A04b!$C$5:$C$1073))*(C_A04b!L$5:L$1073))</f>
        <v>364.66758401865</v>
      </c>
      <c r="L1134" s="330"/>
      <c r="M1134" s="338" t="s">
        <v>495</v>
      </c>
      <c r="N1134" s="63"/>
      <c r="O1134" s="63"/>
    </row>
    <row r="1135">
      <c r="B1135" s="263" t="s">
        <v>223</v>
      </c>
      <c r="C1135" s="117">
        <f ref="C1135:C1135" t="array">SUM(($B1135=(C_A04b!$B$5:$B$1073))*($M1135=(C_A04b!$C$5:$C$1073))*(C_A04b!D$5:D$1073))+SUM(($C$680=(C_A04b!$B$5:$B$1073))*($M1135=(C_A04b!$C$5:$C$1073))*(C_A04b!D$5:D$1073))+SUM(($D$680=(C_A04b!$B$5:$B$1073))*($M1135=(C_A04b!$C$5:$C$1073))*(C_A04b!D$5:D$1073))</f>
        <v>12.946263</v>
      </c>
      <c r="D1135" s="117">
        <f ref="D1135:D1135" t="array">SUM(($B1135=(C_A04b!$B$5:$B$1073))*($M1135=(C_A04b!$C$5:$C$1073))*(C_A04b!E$5:E$1073))+SUM(($C$680=(C_A04b!$B$5:$B$1073))*($M1135=(C_A04b!$C$5:$C$1073))*(C_A04b!E$5:E$1073))+SUM(($D$680=(C_A04b!$B$5:$B$1073))*($M1135=(C_A04b!$C$5:$C$1073))*(C_A04b!E$5:E$1073))</f>
        <v>6.4731315</v>
      </c>
      <c r="E1135" s="117">
        <f ref="E1135:E1135" t="array">SUM(($B1135=(C_A04b!$B$5:$B$1073))*($M1135=(C_A04b!$C$5:$C$1073))*(C_A04b!F$5:F$1073))+SUM(($C$680=(C_A04b!$B$5:$B$1073))*($M1135=(C_A04b!$C$5:$C$1073))*(C_A04b!F$5:F$1073))+SUM(($D$680=(C_A04b!$B$5:$B$1073))*($M1135=(C_A04b!$C$5:$C$1073))*(C_A04b!F$5:F$1073))</f>
        <v>6.4731315</v>
      </c>
      <c r="F1135" s="117">
        <f ref="F1135:F1135" t="array">SUM(($B1135=(C_A04b!$B$5:$B$1073))*($M1135=(C_A04b!$C$5:$C$1073))*(C_A04b!G$5:G$1073))+SUM(($C$680=(C_A04b!$B$5:$B$1073))*($M1135=(C_A04b!$C$5:$C$1073))*(C_A04b!G$5:G$1073))+SUM(($D$680=(C_A04b!$B$5:$B$1073))*($M1135=(C_A04b!$C$5:$C$1073))*(C_A04b!G$5:G$1073))</f>
        <v>6.067907821429</v>
      </c>
      <c r="G1135" s="117">
        <f ref="G1135:G1135" t="array">SUM(($B1135=(C_A04b!$B$5:$B$1073))*($M1135=(C_A04b!$C$5:$C$1073))*(C_A04b!H$5:H$1073))+SUM(($C$680=(C_A04b!$B$5:$B$1073))*($M1135=(C_A04b!$C$5:$C$1073))*(C_A04b!H$5:H$1073))+SUM(($D$680=(C_A04b!$B$5:$B$1073))*($M1135=(C_A04b!$C$5:$C$1073))*(C_A04b!H$5:H$1073))</f>
        <v>5.662684142857</v>
      </c>
      <c r="H1135" s="117">
        <f ref="H1135:H1135" t="array">SUM(($B1135=(C_A04b!$B$5:$B$1073))*($M1135=(C_A04b!$C$5:$C$1073))*(C_A04b!I$5:I$1073))+SUM(($C$680=(C_A04b!$B$5:$B$1073))*($M1135=(C_A04b!$C$5:$C$1073))*(C_A04b!I$5:I$1073))+SUM(($D$680=(C_A04b!$B$5:$B$1073))*($M1135=(C_A04b!$C$5:$C$1073))*(C_A04b!I$5:I$1073))</f>
        <v>5.257460464286</v>
      </c>
      <c r="I1135" s="117">
        <f ref="I1135:I1135" t="array">SUM(($B1135=(C_A04b!$B$5:$B$1073))*($M1135=(C_A04b!$C$5:$C$1073))*(C_A04b!J$5:J$1073))+SUM(($C$680=(C_A04b!$B$5:$B$1073))*($M1135=(C_A04b!$C$5:$C$1073))*(C_A04b!J$5:J$1073))+SUM(($D$680=(C_A04b!$B$5:$B$1073))*($M1135=(C_A04b!$C$5:$C$1073))*(C_A04b!J$5:J$1073))</f>
        <v>4.852236785714</v>
      </c>
      <c r="J1135" s="117">
        <f ref="J1135:J1135" t="array">SUM(($B1135=(C_A04b!$B$5:$B$1073))*($M1135=(C_A04b!$C$5:$C$1073))*(C_A04b!K$5:K$1073))+SUM(($C$680=(C_A04b!$B$5:$B$1073))*($M1135=(C_A04b!$C$5:$C$1073))*(C_A04b!K$5:K$1073))+SUM(($D$680=(C_A04b!$B$5:$B$1073))*($M1135=(C_A04b!$C$5:$C$1073))*(C_A04b!K$5:K$1073))</f>
        <v>4.447013107143</v>
      </c>
      <c r="K1135" s="117">
        <f ref="K1135:K1135" t="array">SUM(($B1135=(C_A04b!$B$5:$B$1073))*($M1135=(C_A04b!$C$5:$C$1073))*(C_A04b!L$5:L$1073))+SUM(($C$680=(C_A04b!$B$5:$B$1073))*($M1135=(C_A04b!$C$5:$C$1073))*(C_A04b!L$5:L$1073))+SUM(($D$680=(C_A04b!$B$5:$B$1073))*($M1135=(C_A04b!$C$5:$C$1073))*(C_A04b!L$5:L$1073))</f>
        <v>4.041789428571</v>
      </c>
      <c r="L1135" s="330"/>
      <c r="M1135" s="338" t="s">
        <v>495</v>
      </c>
      <c r="N1135" s="63"/>
      <c r="O1135" s="63"/>
    </row>
    <row r="1136">
      <c r="B1136" s="263" t="s">
        <v>224</v>
      </c>
      <c r="C1136" s="117">
        <f ref="C1136:C1136" t="array">SUM(($B1136=(C_A04b!$B$5:$B$1073))*($M1136=(C_A04b!$C$5:$C$1073))*(C_A04b!D$5:D$1073))+SUM(($C$680=(C_A04b!$B$5:$B$1073))*($M1136=(C_A04b!$C$5:$C$1073))*(C_A04b!D$5:D$1073))+SUM(($D$680=(C_A04b!$B$5:$B$1073))*($M1136=(C_A04b!$C$5:$C$1073))*(C_A04b!D$5:D$1073))</f>
        <v>310.01887125</v>
      </c>
      <c r="D1136" s="117">
        <f ref="D1136:D1136" t="array">SUM(($B1136=(C_A04b!$B$5:$B$1073))*($M1136=(C_A04b!$C$5:$C$1073))*(C_A04b!E$5:E$1073))+SUM(($C$680=(C_A04b!$B$5:$B$1073))*($M1136=(C_A04b!$C$5:$C$1073))*(C_A04b!E$5:E$1073))+SUM(($D$680=(C_A04b!$B$5:$B$1073))*($M1136=(C_A04b!$C$5:$C$1073))*(C_A04b!E$5:E$1073))</f>
        <v>2853.1704095408491</v>
      </c>
      <c r="E1136" s="117">
        <f ref="E1136:E1136" t="array">SUM(($B1136=(C_A04b!$B$5:$B$1073))*($M1136=(C_A04b!$C$5:$C$1073))*(C_A04b!F$5:F$1073))+SUM(($C$680=(C_A04b!$B$5:$B$1073))*($M1136=(C_A04b!$C$5:$C$1073))*(C_A04b!F$5:F$1073))+SUM(($D$680=(C_A04b!$B$5:$B$1073))*($M1136=(C_A04b!$C$5:$C$1073))*(C_A04b!F$5:F$1073))</f>
        <v>3314.948241810388</v>
      </c>
      <c r="F1136" s="117">
        <f ref="F1136:F1136" t="array">SUM(($B1136=(C_A04b!$B$5:$B$1073))*($M1136=(C_A04b!$C$5:$C$1073))*(C_A04b!G$5:G$1073))+SUM(($C$680=(C_A04b!$B$5:$B$1073))*($M1136=(C_A04b!$C$5:$C$1073))*(C_A04b!G$5:G$1073))+SUM(($D$680=(C_A04b!$B$5:$B$1073))*($M1136=(C_A04b!$C$5:$C$1073))*(C_A04b!G$5:G$1073))</f>
        <v>3995.2577966394638</v>
      </c>
      <c r="G1136" s="117">
        <f ref="G1136:G1136" t="array">SUM(($B1136=(C_A04b!$B$5:$B$1073))*($M1136=(C_A04b!$C$5:$C$1073))*(C_A04b!H$5:H$1073))+SUM(($C$680=(C_A04b!$B$5:$B$1073))*($M1136=(C_A04b!$C$5:$C$1073))*(C_A04b!H$5:H$1073))+SUM(($D$680=(C_A04b!$B$5:$B$1073))*($M1136=(C_A04b!$C$5:$C$1073))*(C_A04b!H$5:H$1073))</f>
        <v>4064.0319967248952</v>
      </c>
      <c r="H1136" s="117">
        <f ref="H1136:H1136" t="array">SUM(($B1136=(C_A04b!$B$5:$B$1073))*($M1136=(C_A04b!$C$5:$C$1073))*(C_A04b!I$5:I$1073))+SUM(($C$680=(C_A04b!$B$5:$B$1073))*($M1136=(C_A04b!$C$5:$C$1073))*(C_A04b!I$5:I$1073))+SUM(($D$680=(C_A04b!$B$5:$B$1073))*($M1136=(C_A04b!$C$5:$C$1073))*(C_A04b!I$5:I$1073))</f>
        <v>3640.24047150462</v>
      </c>
      <c r="I1136" s="117">
        <f ref="I1136:I1136" t="array">SUM(($B1136=(C_A04b!$B$5:$B$1073))*($M1136=(C_A04b!$C$5:$C$1073))*(C_A04b!J$5:J$1073))+SUM(($C$680=(C_A04b!$B$5:$B$1073))*($M1136=(C_A04b!$C$5:$C$1073))*(C_A04b!J$5:J$1073))+SUM(($D$680=(C_A04b!$B$5:$B$1073))*($M1136=(C_A04b!$C$5:$C$1073))*(C_A04b!J$5:J$1073))</f>
        <v>3716.874694003347</v>
      </c>
      <c r="J1136" s="117">
        <f ref="J1136:J1136" t="array">SUM(($B1136=(C_A04b!$B$5:$B$1073))*($M1136=(C_A04b!$C$5:$C$1073))*(C_A04b!K$5:K$1073))+SUM(($C$680=(C_A04b!$B$5:$B$1073))*($M1136=(C_A04b!$C$5:$C$1073))*(C_A04b!K$5:K$1073))+SUM(($D$680=(C_A04b!$B$5:$B$1073))*($M1136=(C_A04b!$C$5:$C$1073))*(C_A04b!K$5:K$1073))</f>
        <v>3669.8030943436052</v>
      </c>
      <c r="K1136" s="117">
        <f ref="K1136:K1136" t="array">SUM(($B1136=(C_A04b!$B$5:$B$1073))*($M1136=(C_A04b!$C$5:$C$1073))*(C_A04b!L$5:L$1073))+SUM(($C$680=(C_A04b!$B$5:$B$1073))*($M1136=(C_A04b!$C$5:$C$1073))*(C_A04b!L$5:L$1073))+SUM(($D$680=(C_A04b!$B$5:$B$1073))*($M1136=(C_A04b!$C$5:$C$1073))*(C_A04b!L$5:L$1073))</f>
        <v>3046.2031722291822</v>
      </c>
      <c r="L1136" s="330"/>
      <c r="M1136" s="338" t="s">
        <v>495</v>
      </c>
      <c r="N1136" s="63"/>
      <c r="O1136" s="63"/>
    </row>
    <row r="1137">
      <c r="B1137" s="263" t="s">
        <v>225</v>
      </c>
      <c r="C1137" s="117">
        <f ref="C1137:C1137" t="array">SUM(($B1137=(C_A04b!$B$5:$B$1073))*($M1137=(C_A04b!$C$5:$C$1073))*(C_A04b!D$5:D$1073))+SUM(($C$680=(C_A04b!$B$5:$B$1073))*($M1137=(C_A04b!$C$5:$C$1073))*(C_A04b!D$5:D$1073))+SUM(($D$680=(C_A04b!$B$5:$B$1073))*($M1137=(C_A04b!$C$5:$C$1073))*(C_A04b!D$5:D$1073))</f>
        <v>19.146317333333</v>
      </c>
      <c r="D1137" s="117">
        <f ref="D1137:D1137" t="array">SUM(($B1137=(C_A04b!$B$5:$B$1073))*($M1137=(C_A04b!$C$5:$C$1073))*(C_A04b!E$5:E$1073))+SUM(($C$680=(C_A04b!$B$5:$B$1073))*($M1137=(C_A04b!$C$5:$C$1073))*(C_A04b!E$5:E$1073))+SUM(($D$680=(C_A04b!$B$5:$B$1073))*($M1137=(C_A04b!$C$5:$C$1073))*(C_A04b!E$5:E$1073))</f>
        <v>9.573158666667</v>
      </c>
      <c r="E1137" s="117">
        <f ref="E1137:E1137" t="array">SUM(($B1137=(C_A04b!$B$5:$B$1073))*($M1137=(C_A04b!$C$5:$C$1073))*(C_A04b!F$5:F$1073))+SUM(($C$680=(C_A04b!$B$5:$B$1073))*($M1137=(C_A04b!$C$5:$C$1073))*(C_A04b!F$5:F$1073))+SUM(($D$680=(C_A04b!$B$5:$B$1073))*($M1137=(C_A04b!$C$5:$C$1073))*(C_A04b!F$5:F$1073))</f>
        <v>9.573158666667</v>
      </c>
      <c r="F1137" s="117">
        <f ref="F1137:F1137" t="array">SUM(($B1137=(C_A04b!$B$5:$B$1073))*($M1137=(C_A04b!$C$5:$C$1073))*(C_A04b!G$5:G$1073))+SUM(($C$680=(C_A04b!$B$5:$B$1073))*($M1137=(C_A04b!$C$5:$C$1073))*(C_A04b!G$5:G$1073))+SUM(($D$680=(C_A04b!$B$5:$B$1073))*($M1137=(C_A04b!$C$5:$C$1073))*(C_A04b!G$5:G$1073))</f>
        <v>8.89650447619</v>
      </c>
      <c r="G1137" s="117">
        <f ref="G1137:G1137" t="array">SUM(($B1137=(C_A04b!$B$5:$B$1073))*($M1137=(C_A04b!$C$5:$C$1073))*(C_A04b!H$5:H$1073))+SUM(($C$680=(C_A04b!$B$5:$B$1073))*($M1137=(C_A04b!$C$5:$C$1073))*(C_A04b!H$5:H$1073))+SUM(($D$680=(C_A04b!$B$5:$B$1073))*($M1137=(C_A04b!$C$5:$C$1073))*(C_A04b!H$5:H$1073))</f>
        <v>8.219850285714</v>
      </c>
      <c r="H1137" s="117">
        <f ref="H1137:H1137" t="array">SUM(($B1137=(C_A04b!$B$5:$B$1073))*($M1137=(C_A04b!$C$5:$C$1073))*(C_A04b!I$5:I$1073))+SUM(($C$680=(C_A04b!$B$5:$B$1073))*($M1137=(C_A04b!$C$5:$C$1073))*(C_A04b!I$5:I$1073))+SUM(($D$680=(C_A04b!$B$5:$B$1073))*($M1137=(C_A04b!$C$5:$C$1073))*(C_A04b!I$5:I$1073))</f>
        <v>7.543196095238</v>
      </c>
      <c r="I1137" s="117">
        <f ref="I1137:I1137" t="array">SUM(($B1137=(C_A04b!$B$5:$B$1073))*($M1137=(C_A04b!$C$5:$C$1073))*(C_A04b!J$5:J$1073))+SUM(($C$680=(C_A04b!$B$5:$B$1073))*($M1137=(C_A04b!$C$5:$C$1073))*(C_A04b!J$5:J$1073))+SUM(($D$680=(C_A04b!$B$5:$B$1073))*($M1137=(C_A04b!$C$5:$C$1073))*(C_A04b!J$5:J$1073))</f>
        <v>6.866541904762</v>
      </c>
      <c r="J1137" s="117">
        <f ref="J1137:J1137" t="array">SUM(($B1137=(C_A04b!$B$5:$B$1073))*($M1137=(C_A04b!$C$5:$C$1073))*(C_A04b!K$5:K$1073))+SUM(($C$680=(C_A04b!$B$5:$B$1073))*($M1137=(C_A04b!$C$5:$C$1073))*(C_A04b!K$5:K$1073))+SUM(($D$680=(C_A04b!$B$5:$B$1073))*($M1137=(C_A04b!$C$5:$C$1073))*(C_A04b!K$5:K$1073))</f>
        <v>6.189887714286</v>
      </c>
      <c r="K1137" s="117">
        <f ref="K1137:K1137" t="array">SUM(($B1137=(C_A04b!$B$5:$B$1073))*($M1137=(C_A04b!$C$5:$C$1073))*(C_A04b!L$5:L$1073))+SUM(($C$680=(C_A04b!$B$5:$B$1073))*($M1137=(C_A04b!$C$5:$C$1073))*(C_A04b!L$5:L$1073))+SUM(($D$680=(C_A04b!$B$5:$B$1073))*($M1137=(C_A04b!$C$5:$C$1073))*(C_A04b!L$5:L$1073))</f>
        <v>5.51323352381</v>
      </c>
      <c r="L1137" s="330"/>
      <c r="M1137" s="338" t="s">
        <v>495</v>
      </c>
      <c r="N1137" s="63"/>
      <c r="O1137" s="63"/>
    </row>
    <row r="1138">
      <c r="B1138" s="263" t="s">
        <v>226</v>
      </c>
      <c r="C1138" s="117">
        <f ref="C1138:C1138" t="array">SUM(($B1138=(C_A04b!$B$5:$B$1073))*($M1138=(C_A04b!$C$5:$C$1073))*(C_A04b!D$5:D$1073))+SUM(($C$680=(C_A04b!$B$5:$B$1073))*($M1138=(C_A04b!$C$5:$C$1073))*(C_A04b!D$5:D$1073))+SUM(($D$680=(C_A04b!$B$5:$B$1073))*($M1138=(C_A04b!$C$5:$C$1073))*(C_A04b!D$5:D$1073))</f>
        <v>210.574143586667</v>
      </c>
      <c r="D1138" s="117">
        <f ref="D1138:D1138" t="array">SUM(($B1138=(C_A04b!$B$5:$B$1073))*($M1138=(C_A04b!$C$5:$C$1073))*(C_A04b!E$5:E$1073))+SUM(($C$680=(C_A04b!$B$5:$B$1073))*($M1138=(C_A04b!$C$5:$C$1073))*(C_A04b!E$5:E$1073))+SUM(($D$680=(C_A04b!$B$5:$B$1073))*($M1138=(C_A04b!$C$5:$C$1073))*(C_A04b!E$5:E$1073))</f>
        <v>1.652625</v>
      </c>
      <c r="E1138" s="117">
        <f ref="E1138:E1138" t="array">SUM(($B1138=(C_A04b!$B$5:$B$1073))*($M1138=(C_A04b!$C$5:$C$1073))*(C_A04b!F$5:F$1073))+SUM(($C$680=(C_A04b!$B$5:$B$1073))*($M1138=(C_A04b!$C$5:$C$1073))*(C_A04b!F$5:F$1073))+SUM(($D$680=(C_A04b!$B$5:$B$1073))*($M1138=(C_A04b!$C$5:$C$1073))*(C_A04b!F$5:F$1073))</f>
        <v>1.652625</v>
      </c>
      <c r="F1138" s="117">
        <f ref="F1138:F1138" t="array">SUM(($B1138=(C_A04b!$B$5:$B$1073))*($M1138=(C_A04b!$C$5:$C$1073))*(C_A04b!G$5:G$1073))+SUM(($C$680=(C_A04b!$B$5:$B$1073))*($M1138=(C_A04b!$C$5:$C$1073))*(C_A04b!G$5:G$1073))+SUM(($D$680=(C_A04b!$B$5:$B$1073))*($M1138=(C_A04b!$C$5:$C$1073))*(C_A04b!G$5:G$1073))</f>
        <v>1.548866071429</v>
      </c>
      <c r="G1138" s="117">
        <f ref="G1138:G1138" t="array">SUM(($B1138=(C_A04b!$B$5:$B$1073))*($M1138=(C_A04b!$C$5:$C$1073))*(C_A04b!H$5:H$1073))+SUM(($C$680=(C_A04b!$B$5:$B$1073))*($M1138=(C_A04b!$C$5:$C$1073))*(C_A04b!H$5:H$1073))+SUM(($D$680=(C_A04b!$B$5:$B$1073))*($M1138=(C_A04b!$C$5:$C$1073))*(C_A04b!H$5:H$1073))</f>
        <v>1.445107142857</v>
      </c>
      <c r="H1138" s="117">
        <f ref="H1138:H1138" t="array">SUM(($B1138=(C_A04b!$B$5:$B$1073))*($M1138=(C_A04b!$C$5:$C$1073))*(C_A04b!I$5:I$1073))+SUM(($C$680=(C_A04b!$B$5:$B$1073))*($M1138=(C_A04b!$C$5:$C$1073))*(C_A04b!I$5:I$1073))+SUM(($D$680=(C_A04b!$B$5:$B$1073))*($M1138=(C_A04b!$C$5:$C$1073))*(C_A04b!I$5:I$1073))</f>
        <v>1.341348214286</v>
      </c>
      <c r="I1138" s="117">
        <f ref="I1138:I1138" t="array">SUM(($B1138=(C_A04b!$B$5:$B$1073))*($M1138=(C_A04b!$C$5:$C$1073))*(C_A04b!J$5:J$1073))+SUM(($C$680=(C_A04b!$B$5:$B$1073))*($M1138=(C_A04b!$C$5:$C$1073))*(C_A04b!J$5:J$1073))+SUM(($D$680=(C_A04b!$B$5:$B$1073))*($M1138=(C_A04b!$C$5:$C$1073))*(C_A04b!J$5:J$1073))</f>
        <v>1.237589285714</v>
      </c>
      <c r="J1138" s="117">
        <f ref="J1138:J1138" t="array">SUM(($B1138=(C_A04b!$B$5:$B$1073))*($M1138=(C_A04b!$C$5:$C$1073))*(C_A04b!K$5:K$1073))+SUM(($C$680=(C_A04b!$B$5:$B$1073))*($M1138=(C_A04b!$C$5:$C$1073))*(C_A04b!K$5:K$1073))+SUM(($D$680=(C_A04b!$B$5:$B$1073))*($M1138=(C_A04b!$C$5:$C$1073))*(C_A04b!K$5:K$1073))</f>
        <v>1.133830357143</v>
      </c>
      <c r="K1138" s="117">
        <f ref="K1138:K1138" t="array">SUM(($B1138=(C_A04b!$B$5:$B$1073))*($M1138=(C_A04b!$C$5:$C$1073))*(C_A04b!L$5:L$1073))+SUM(($C$680=(C_A04b!$B$5:$B$1073))*($M1138=(C_A04b!$C$5:$C$1073))*(C_A04b!L$5:L$1073))+SUM(($D$680=(C_A04b!$B$5:$B$1073))*($M1138=(C_A04b!$C$5:$C$1073))*(C_A04b!L$5:L$1073))</f>
        <v>1.030071428571</v>
      </c>
      <c r="L1138" s="330"/>
      <c r="M1138" s="338" t="s">
        <v>495</v>
      </c>
      <c r="N1138" s="63"/>
      <c r="O1138" s="63"/>
    </row>
    <row r="1139">
      <c r="B1139" s="263" t="s">
        <v>227</v>
      </c>
      <c r="C1139" s="117">
        <f ref="C1139:C1139" t="array">SUM(($B1139=(C_A04b!$B$5:$B$1073))*($M1139=(C_A04b!$C$5:$C$1073))*(C_A04b!D$5:D$1073))+SUM(($C$680=(C_A04b!$B$5:$B$1073))*($M1139=(C_A04b!$C$5:$C$1073))*(C_A04b!D$5:D$1073))+SUM(($D$680=(C_A04b!$B$5:$B$1073))*($M1139=(C_A04b!$C$5:$C$1073))*(C_A04b!D$5:D$1073))</f>
        <v>0.373884</v>
      </c>
      <c r="D1139" s="117">
        <f ref="D1139:D1139" t="array">SUM(($B1139=(C_A04b!$B$5:$B$1073))*($M1139=(C_A04b!$C$5:$C$1073))*(C_A04b!E$5:E$1073))+SUM(($C$680=(C_A04b!$B$5:$B$1073))*($M1139=(C_A04b!$C$5:$C$1073))*(C_A04b!E$5:E$1073))+SUM(($D$680=(C_A04b!$B$5:$B$1073))*($M1139=(C_A04b!$C$5:$C$1073))*(C_A04b!E$5:E$1073))</f>
        <v>0.186942</v>
      </c>
      <c r="E1139" s="117">
        <f ref="E1139:E1139" t="array">SUM(($B1139=(C_A04b!$B$5:$B$1073))*($M1139=(C_A04b!$C$5:$C$1073))*(C_A04b!F$5:F$1073))+SUM(($C$680=(C_A04b!$B$5:$B$1073))*($M1139=(C_A04b!$C$5:$C$1073))*(C_A04b!F$5:F$1073))+SUM(($D$680=(C_A04b!$B$5:$B$1073))*($M1139=(C_A04b!$C$5:$C$1073))*(C_A04b!F$5:F$1073))</f>
        <v>0.186942</v>
      </c>
      <c r="F1139" s="117">
        <f ref="F1139:F1139" t="array">SUM(($B1139=(C_A04b!$B$5:$B$1073))*($M1139=(C_A04b!$C$5:$C$1073))*(C_A04b!G$5:G$1073))+SUM(($C$680=(C_A04b!$B$5:$B$1073))*($M1139=(C_A04b!$C$5:$C$1073))*(C_A04b!G$5:G$1073))+SUM(($D$680=(C_A04b!$B$5:$B$1073))*($M1139=(C_A04b!$C$5:$C$1073))*(C_A04b!G$5:G$1073))</f>
        <v>0.195017571429</v>
      </c>
      <c r="G1139" s="117">
        <f ref="G1139:G1139" t="array">SUM(($B1139=(C_A04b!$B$5:$B$1073))*($M1139=(C_A04b!$C$5:$C$1073))*(C_A04b!H$5:H$1073))+SUM(($C$680=(C_A04b!$B$5:$B$1073))*($M1139=(C_A04b!$C$5:$C$1073))*(C_A04b!H$5:H$1073))+SUM(($D$680=(C_A04b!$B$5:$B$1073))*($M1139=(C_A04b!$C$5:$C$1073))*(C_A04b!H$5:H$1073))</f>
        <v>0.203093142857</v>
      </c>
      <c r="H1139" s="117">
        <f ref="H1139:H1139" t="array">SUM(($B1139=(C_A04b!$B$5:$B$1073))*($M1139=(C_A04b!$C$5:$C$1073))*(C_A04b!I$5:I$1073))+SUM(($C$680=(C_A04b!$B$5:$B$1073))*($M1139=(C_A04b!$C$5:$C$1073))*(C_A04b!I$5:I$1073))+SUM(($D$680=(C_A04b!$B$5:$B$1073))*($M1139=(C_A04b!$C$5:$C$1073))*(C_A04b!I$5:I$1073))</f>
        <v>0.211168714286</v>
      </c>
      <c r="I1139" s="117">
        <f ref="I1139:I1139" t="array">SUM(($B1139=(C_A04b!$B$5:$B$1073))*($M1139=(C_A04b!$C$5:$C$1073))*(C_A04b!J$5:J$1073))+SUM(($C$680=(C_A04b!$B$5:$B$1073))*($M1139=(C_A04b!$C$5:$C$1073))*(C_A04b!J$5:J$1073))+SUM(($D$680=(C_A04b!$B$5:$B$1073))*($M1139=(C_A04b!$C$5:$C$1073))*(C_A04b!J$5:J$1073))</f>
        <v>0.219244285714</v>
      </c>
      <c r="J1139" s="117">
        <f ref="J1139:J1139" t="array">SUM(($B1139=(C_A04b!$B$5:$B$1073))*($M1139=(C_A04b!$C$5:$C$1073))*(C_A04b!K$5:K$1073))+SUM(($C$680=(C_A04b!$B$5:$B$1073))*($M1139=(C_A04b!$C$5:$C$1073))*(C_A04b!K$5:K$1073))+SUM(($D$680=(C_A04b!$B$5:$B$1073))*($M1139=(C_A04b!$C$5:$C$1073))*(C_A04b!K$5:K$1073))</f>
        <v>0.227319857143</v>
      </c>
      <c r="K1139" s="117">
        <f ref="K1139:K1139" t="array">SUM(($B1139=(C_A04b!$B$5:$B$1073))*($M1139=(C_A04b!$C$5:$C$1073))*(C_A04b!L$5:L$1073))+SUM(($C$680=(C_A04b!$B$5:$B$1073))*($M1139=(C_A04b!$C$5:$C$1073))*(C_A04b!L$5:L$1073))+SUM(($D$680=(C_A04b!$B$5:$B$1073))*($M1139=(C_A04b!$C$5:$C$1073))*(C_A04b!L$5:L$1073))</f>
        <v>0.235395428571</v>
      </c>
      <c r="L1139" s="330"/>
      <c r="M1139" s="338" t="s">
        <v>495</v>
      </c>
      <c r="N1139" s="63"/>
      <c r="O1139" s="63"/>
    </row>
    <row r="1140">
      <c r="B1140" s="263" t="s">
        <v>228</v>
      </c>
      <c r="C1140" s="117">
        <f ref="C1140:C1140" t="array">SUM(($B1140=(C_A04b!$B$5:$B$1073))*($M1140=(C_A04b!$C$5:$C$1073))*(C_A04b!D$5:D$1073))+SUM(($C$680=(C_A04b!$B$5:$B$1073))*($M1140=(C_A04b!$C$5:$C$1073))*(C_A04b!D$5:D$1073))+SUM(($D$680=(C_A04b!$B$5:$B$1073))*($M1140=(C_A04b!$C$5:$C$1073))*(C_A04b!D$5:D$1073))</f>
        <v>181.247977468319</v>
      </c>
      <c r="D1140" s="117">
        <f ref="D1140:D1140" t="array">SUM(($B1140=(C_A04b!$B$5:$B$1073))*($M1140=(C_A04b!$C$5:$C$1073))*(C_A04b!E$5:E$1073))+SUM(($C$680=(C_A04b!$B$5:$B$1073))*($M1140=(C_A04b!$C$5:$C$1073))*(C_A04b!E$5:E$1073))+SUM(($D$680=(C_A04b!$B$5:$B$1073))*($M1140=(C_A04b!$C$5:$C$1073))*(C_A04b!E$5:E$1073))</f>
        <v>14.8014405</v>
      </c>
      <c r="E1140" s="117">
        <f ref="E1140:E1140" t="array">SUM(($B1140=(C_A04b!$B$5:$B$1073))*($M1140=(C_A04b!$C$5:$C$1073))*(C_A04b!F$5:F$1073))+SUM(($C$680=(C_A04b!$B$5:$B$1073))*($M1140=(C_A04b!$C$5:$C$1073))*(C_A04b!F$5:F$1073))+SUM(($D$680=(C_A04b!$B$5:$B$1073))*($M1140=(C_A04b!$C$5:$C$1073))*(C_A04b!F$5:F$1073))</f>
        <v>14.8014405</v>
      </c>
      <c r="F1140" s="117">
        <f ref="F1140:F1140" t="array">SUM(($B1140=(C_A04b!$B$5:$B$1073))*($M1140=(C_A04b!$C$5:$C$1073))*(C_A04b!G$5:G$1073))+SUM(($C$680=(C_A04b!$B$5:$B$1073))*($M1140=(C_A04b!$C$5:$C$1073))*(C_A04b!G$5:G$1073))+SUM(($D$680=(C_A04b!$B$5:$B$1073))*($M1140=(C_A04b!$C$5:$C$1073))*(C_A04b!G$5:G$1073))</f>
        <v>13.765623321428</v>
      </c>
      <c r="G1140" s="117">
        <f ref="G1140:G1140" t="array">SUM(($B1140=(C_A04b!$B$5:$B$1073))*($M1140=(C_A04b!$C$5:$C$1073))*(C_A04b!H$5:H$1073))+SUM(($C$680=(C_A04b!$B$5:$B$1073))*($M1140=(C_A04b!$C$5:$C$1073))*(C_A04b!H$5:H$1073))+SUM(($D$680=(C_A04b!$B$5:$B$1073))*($M1140=(C_A04b!$C$5:$C$1073))*(C_A04b!H$5:H$1073))</f>
        <v>12.729806142857</v>
      </c>
      <c r="H1140" s="117">
        <f ref="H1140:H1140" t="array">SUM(($B1140=(C_A04b!$B$5:$B$1073))*($M1140=(C_A04b!$C$5:$C$1073))*(C_A04b!I$5:I$1073))+SUM(($C$680=(C_A04b!$B$5:$B$1073))*($M1140=(C_A04b!$C$5:$C$1073))*(C_A04b!I$5:I$1073))+SUM(($D$680=(C_A04b!$B$5:$B$1073))*($M1140=(C_A04b!$C$5:$C$1073))*(C_A04b!I$5:I$1073))</f>
        <v>11.693988964286</v>
      </c>
      <c r="I1140" s="117">
        <f ref="I1140:I1140" t="array">SUM(($B1140=(C_A04b!$B$5:$B$1073))*($M1140=(C_A04b!$C$5:$C$1073))*(C_A04b!J$5:J$1073))+SUM(($C$680=(C_A04b!$B$5:$B$1073))*($M1140=(C_A04b!$C$5:$C$1073))*(C_A04b!J$5:J$1073))+SUM(($D$680=(C_A04b!$B$5:$B$1073))*($M1140=(C_A04b!$C$5:$C$1073))*(C_A04b!J$5:J$1073))</f>
        <v>10.658171785714</v>
      </c>
      <c r="J1140" s="117">
        <f ref="J1140:J1140" t="array">SUM(($B1140=(C_A04b!$B$5:$B$1073))*($M1140=(C_A04b!$C$5:$C$1073))*(C_A04b!K$5:K$1073))+SUM(($C$680=(C_A04b!$B$5:$B$1073))*($M1140=(C_A04b!$C$5:$C$1073))*(C_A04b!K$5:K$1073))+SUM(($D$680=(C_A04b!$B$5:$B$1073))*($M1140=(C_A04b!$C$5:$C$1073))*(C_A04b!K$5:K$1073))</f>
        <v>9.622354607143</v>
      </c>
      <c r="K1140" s="117">
        <f ref="K1140:K1140" t="array">SUM(($B1140=(C_A04b!$B$5:$B$1073))*($M1140=(C_A04b!$C$5:$C$1073))*(C_A04b!L$5:L$1073))+SUM(($C$680=(C_A04b!$B$5:$B$1073))*($M1140=(C_A04b!$C$5:$C$1073))*(C_A04b!L$5:L$1073))+SUM(($D$680=(C_A04b!$B$5:$B$1073))*($M1140=(C_A04b!$C$5:$C$1073))*(C_A04b!L$5:L$1073))</f>
        <v>8.586537428571</v>
      </c>
      <c r="L1140" s="330"/>
      <c r="M1140" s="338" t="s">
        <v>495</v>
      </c>
      <c r="N1140" s="63"/>
      <c r="O1140" s="63"/>
    </row>
    <row r="1141">
      <c r="B1141" s="263" t="s">
        <v>229</v>
      </c>
      <c r="C1141" s="117">
        <f ref="C1141:C1141" t="array">SUM(($B1141=(C_A04b!$B$5:$B$1073))*($M1141=(C_A04b!$C$5:$C$1073))*(C_A04b!D$5:D$1073))+SUM(($C$680=(C_A04b!$B$5:$B$1073))*($M1141=(C_A04b!$C$5:$C$1073))*(C_A04b!D$5:D$1073))+SUM(($D$680=(C_A04b!$B$5:$B$1073))*($M1141=(C_A04b!$C$5:$C$1073))*(C_A04b!D$5:D$1073))</f>
        <v>24.261295307831</v>
      </c>
      <c r="D1141" s="117">
        <f ref="D1141:D1141" t="array">SUM(($B1141=(C_A04b!$B$5:$B$1073))*($M1141=(C_A04b!$C$5:$C$1073))*(C_A04b!E$5:E$1073))+SUM(($C$680=(C_A04b!$B$5:$B$1073))*($M1141=(C_A04b!$C$5:$C$1073))*(C_A04b!E$5:E$1073))+SUM(($D$680=(C_A04b!$B$5:$B$1073))*($M1141=(C_A04b!$C$5:$C$1073))*(C_A04b!E$5:E$1073))</f>
        <v>0</v>
      </c>
      <c r="E1141" s="117">
        <f ref="E1141:E1141" t="array">SUM(($B1141=(C_A04b!$B$5:$B$1073))*($M1141=(C_A04b!$C$5:$C$1073))*(C_A04b!F$5:F$1073))+SUM(($C$680=(C_A04b!$B$5:$B$1073))*($M1141=(C_A04b!$C$5:$C$1073))*(C_A04b!F$5:F$1073))+SUM(($D$680=(C_A04b!$B$5:$B$1073))*($M1141=(C_A04b!$C$5:$C$1073))*(C_A04b!F$5:F$1073))</f>
        <v>0</v>
      </c>
      <c r="F1141" s="117">
        <f ref="F1141:F1141" t="array">SUM(($B1141=(C_A04b!$B$5:$B$1073))*($M1141=(C_A04b!$C$5:$C$1073))*(C_A04b!G$5:G$1073))+SUM(($C$680=(C_A04b!$B$5:$B$1073))*($M1141=(C_A04b!$C$5:$C$1073))*(C_A04b!G$5:G$1073))+SUM(($D$680=(C_A04b!$B$5:$B$1073))*($M1141=(C_A04b!$C$5:$C$1073))*(C_A04b!G$5:G$1073))</f>
        <v>0</v>
      </c>
      <c r="G1141" s="117">
        <f ref="G1141:G1141" t="array">SUM(($B1141=(C_A04b!$B$5:$B$1073))*($M1141=(C_A04b!$C$5:$C$1073))*(C_A04b!H$5:H$1073))+SUM(($C$680=(C_A04b!$B$5:$B$1073))*($M1141=(C_A04b!$C$5:$C$1073))*(C_A04b!H$5:H$1073))+SUM(($D$680=(C_A04b!$B$5:$B$1073))*($M1141=(C_A04b!$C$5:$C$1073))*(C_A04b!H$5:H$1073))</f>
        <v>0</v>
      </c>
      <c r="H1141" s="117">
        <f ref="H1141:H1141" t="array">SUM(($B1141=(C_A04b!$B$5:$B$1073))*($M1141=(C_A04b!$C$5:$C$1073))*(C_A04b!I$5:I$1073))+SUM(($C$680=(C_A04b!$B$5:$B$1073))*($M1141=(C_A04b!$C$5:$C$1073))*(C_A04b!I$5:I$1073))+SUM(($D$680=(C_A04b!$B$5:$B$1073))*($M1141=(C_A04b!$C$5:$C$1073))*(C_A04b!I$5:I$1073))</f>
        <v>0</v>
      </c>
      <c r="I1141" s="117">
        <f ref="I1141:I1141" t="array">SUM(($B1141=(C_A04b!$B$5:$B$1073))*($M1141=(C_A04b!$C$5:$C$1073))*(C_A04b!J$5:J$1073))+SUM(($C$680=(C_A04b!$B$5:$B$1073))*($M1141=(C_A04b!$C$5:$C$1073))*(C_A04b!J$5:J$1073))+SUM(($D$680=(C_A04b!$B$5:$B$1073))*($M1141=(C_A04b!$C$5:$C$1073))*(C_A04b!J$5:J$1073))</f>
        <v>0</v>
      </c>
      <c r="J1141" s="117">
        <f ref="J1141:J1141" t="array">SUM(($B1141=(C_A04b!$B$5:$B$1073))*($M1141=(C_A04b!$C$5:$C$1073))*(C_A04b!K$5:K$1073))+SUM(($C$680=(C_A04b!$B$5:$B$1073))*($M1141=(C_A04b!$C$5:$C$1073))*(C_A04b!K$5:K$1073))+SUM(($D$680=(C_A04b!$B$5:$B$1073))*($M1141=(C_A04b!$C$5:$C$1073))*(C_A04b!K$5:K$1073))</f>
        <v>0</v>
      </c>
      <c r="K1141" s="117">
        <f ref="K1141:K1141" t="array">SUM(($B1141=(C_A04b!$B$5:$B$1073))*($M1141=(C_A04b!$C$5:$C$1073))*(C_A04b!L$5:L$1073))+SUM(($C$680=(C_A04b!$B$5:$B$1073))*($M1141=(C_A04b!$C$5:$C$1073))*(C_A04b!L$5:L$1073))+SUM(($D$680=(C_A04b!$B$5:$B$1073))*($M1141=(C_A04b!$C$5:$C$1073))*(C_A04b!L$5:L$1073))</f>
        <v>0</v>
      </c>
      <c r="L1141" s="330"/>
      <c r="M1141" s="338" t="s">
        <v>495</v>
      </c>
      <c r="N1141" s="63"/>
      <c r="O1141" s="63"/>
    </row>
    <row r="1142">
      <c r="B1142" s="263" t="s">
        <v>230</v>
      </c>
      <c r="C1142" s="117">
        <f ref="C1142:C1142" t="array">SUM(($B1142=(C_A04b!$B$5:$B$1073))*($M1142=(C_A04b!$C$5:$C$1073))*(C_A04b!D$5:D$1073))+SUM(($C$680=(C_A04b!$B$5:$B$1073))*($M1142=(C_A04b!$C$5:$C$1073))*(C_A04b!D$5:D$1073))+SUM(($D$680=(C_A04b!$B$5:$B$1073))*($M1142=(C_A04b!$C$5:$C$1073))*(C_A04b!D$5:D$1073))</f>
        <v>88.861260437086</v>
      </c>
      <c r="D1142" s="117">
        <f ref="D1142:D1142" t="array">SUM(($B1142=(C_A04b!$B$5:$B$1073))*($M1142=(C_A04b!$C$5:$C$1073))*(C_A04b!E$5:E$1073))+SUM(($C$680=(C_A04b!$B$5:$B$1073))*($M1142=(C_A04b!$C$5:$C$1073))*(C_A04b!E$5:E$1073))+SUM(($D$680=(C_A04b!$B$5:$B$1073))*($M1142=(C_A04b!$C$5:$C$1073))*(C_A04b!E$5:E$1073))</f>
        <v>1.246324625</v>
      </c>
      <c r="E1142" s="117">
        <f ref="E1142:E1142" t="array">SUM(($B1142=(C_A04b!$B$5:$B$1073))*($M1142=(C_A04b!$C$5:$C$1073))*(C_A04b!F$5:F$1073))+SUM(($C$680=(C_A04b!$B$5:$B$1073))*($M1142=(C_A04b!$C$5:$C$1073))*(C_A04b!F$5:F$1073))+SUM(($D$680=(C_A04b!$B$5:$B$1073))*($M1142=(C_A04b!$C$5:$C$1073))*(C_A04b!F$5:F$1073))</f>
        <v>1.246324625</v>
      </c>
      <c r="F1142" s="117">
        <f ref="F1142:F1142" t="array">SUM(($B1142=(C_A04b!$B$5:$B$1073))*($M1142=(C_A04b!$C$5:$C$1073))*(C_A04b!G$5:G$1073))+SUM(($C$680=(C_A04b!$B$5:$B$1073))*($M1142=(C_A04b!$C$5:$C$1073))*(C_A04b!G$5:G$1073))+SUM(($D$680=(C_A04b!$B$5:$B$1073))*($M1142=(C_A04b!$C$5:$C$1073))*(C_A04b!G$5:G$1073))</f>
        <v>1.185872866071</v>
      </c>
      <c r="G1142" s="117">
        <f ref="G1142:G1142" t="array">SUM(($B1142=(C_A04b!$B$5:$B$1073))*($M1142=(C_A04b!$C$5:$C$1073))*(C_A04b!H$5:H$1073))+SUM(($C$680=(C_A04b!$B$5:$B$1073))*($M1142=(C_A04b!$C$5:$C$1073))*(C_A04b!H$5:H$1073))+SUM(($D$680=(C_A04b!$B$5:$B$1073))*($M1142=(C_A04b!$C$5:$C$1073))*(C_A04b!H$5:H$1073))</f>
        <v>1.125421107143</v>
      </c>
      <c r="H1142" s="117">
        <f ref="H1142:H1142" t="array">SUM(($B1142=(C_A04b!$B$5:$B$1073))*($M1142=(C_A04b!$C$5:$C$1073))*(C_A04b!I$5:I$1073))+SUM(($C$680=(C_A04b!$B$5:$B$1073))*($M1142=(C_A04b!$C$5:$C$1073))*(C_A04b!I$5:I$1073))+SUM(($D$680=(C_A04b!$B$5:$B$1073))*($M1142=(C_A04b!$C$5:$C$1073))*(C_A04b!I$5:I$1073))</f>
        <v>1.064969348214</v>
      </c>
      <c r="I1142" s="117">
        <f ref="I1142:I1142" t="array">SUM(($B1142=(C_A04b!$B$5:$B$1073))*($M1142=(C_A04b!$C$5:$C$1073))*(C_A04b!J$5:J$1073))+SUM(($C$680=(C_A04b!$B$5:$B$1073))*($M1142=(C_A04b!$C$5:$C$1073))*(C_A04b!J$5:J$1073))+SUM(($D$680=(C_A04b!$B$5:$B$1073))*($M1142=(C_A04b!$C$5:$C$1073))*(C_A04b!J$5:J$1073))</f>
        <v>1.004517589286</v>
      </c>
      <c r="J1142" s="117">
        <f ref="J1142:J1142" t="array">SUM(($B1142=(C_A04b!$B$5:$B$1073))*($M1142=(C_A04b!$C$5:$C$1073))*(C_A04b!K$5:K$1073))+SUM(($C$680=(C_A04b!$B$5:$B$1073))*($M1142=(C_A04b!$C$5:$C$1073))*(C_A04b!K$5:K$1073))+SUM(($D$680=(C_A04b!$B$5:$B$1073))*($M1142=(C_A04b!$C$5:$C$1073))*(C_A04b!K$5:K$1073))</f>
        <v>0.944065830357</v>
      </c>
      <c r="K1142" s="117">
        <f ref="K1142:K1142" t="array">SUM(($B1142=(C_A04b!$B$5:$B$1073))*($M1142=(C_A04b!$C$5:$C$1073))*(C_A04b!L$5:L$1073))+SUM(($C$680=(C_A04b!$B$5:$B$1073))*($M1142=(C_A04b!$C$5:$C$1073))*(C_A04b!L$5:L$1073))+SUM(($D$680=(C_A04b!$B$5:$B$1073))*($M1142=(C_A04b!$C$5:$C$1073))*(C_A04b!L$5:L$1073))</f>
        <v>0.883614071429</v>
      </c>
      <c r="L1142" s="330"/>
      <c r="M1142" s="338" t="s">
        <v>495</v>
      </c>
      <c r="N1142" s="63"/>
      <c r="O1142" s="63"/>
    </row>
    <row r="1143">
      <c r="B1143" s="263" t="s">
        <v>231</v>
      </c>
      <c r="C1143" s="117">
        <f ref="C1143:C1143" t="array">SUM(($B1143=(C_A04b!$B$5:$B$1073))*($M1143=(C_A04b!$C$5:$C$1073))*(C_A04b!D$5:D$1073))+SUM(($C$680=(C_A04b!$B$5:$B$1073))*($M1143=(C_A04b!$C$5:$C$1073))*(C_A04b!D$5:D$1073))+SUM(($D$680=(C_A04b!$B$5:$B$1073))*($M1143=(C_A04b!$C$5:$C$1073))*(C_A04b!D$5:D$1073))</f>
        <v>0</v>
      </c>
      <c r="D1143" s="117">
        <f ref="D1143:D1143" t="array">SUM(($B1143=(C_A04b!$B$5:$B$1073))*($M1143=(C_A04b!$C$5:$C$1073))*(C_A04b!E$5:E$1073))+SUM(($C$680=(C_A04b!$B$5:$B$1073))*($M1143=(C_A04b!$C$5:$C$1073))*(C_A04b!E$5:E$1073))+SUM(($D$680=(C_A04b!$B$5:$B$1073))*($M1143=(C_A04b!$C$5:$C$1073))*(C_A04b!E$5:E$1073))</f>
        <v>0</v>
      </c>
      <c r="E1143" s="117">
        <f ref="E1143:E1143" t="array">SUM(($B1143=(C_A04b!$B$5:$B$1073))*($M1143=(C_A04b!$C$5:$C$1073))*(C_A04b!F$5:F$1073))+SUM(($C$680=(C_A04b!$B$5:$B$1073))*($M1143=(C_A04b!$C$5:$C$1073))*(C_A04b!F$5:F$1073))+SUM(($D$680=(C_A04b!$B$5:$B$1073))*($M1143=(C_A04b!$C$5:$C$1073))*(C_A04b!F$5:F$1073))</f>
        <v>0</v>
      </c>
      <c r="F1143" s="117">
        <f ref="F1143:F1143" t="array">SUM(($B1143=(C_A04b!$B$5:$B$1073))*($M1143=(C_A04b!$C$5:$C$1073))*(C_A04b!G$5:G$1073))+SUM(($C$680=(C_A04b!$B$5:$B$1073))*($M1143=(C_A04b!$C$5:$C$1073))*(C_A04b!G$5:G$1073))+SUM(($D$680=(C_A04b!$B$5:$B$1073))*($M1143=(C_A04b!$C$5:$C$1073))*(C_A04b!G$5:G$1073))</f>
        <v>0</v>
      </c>
      <c r="G1143" s="117">
        <f ref="G1143:G1143" t="array">SUM(($B1143=(C_A04b!$B$5:$B$1073))*($M1143=(C_A04b!$C$5:$C$1073))*(C_A04b!H$5:H$1073))+SUM(($C$680=(C_A04b!$B$5:$B$1073))*($M1143=(C_A04b!$C$5:$C$1073))*(C_A04b!H$5:H$1073))+SUM(($D$680=(C_A04b!$B$5:$B$1073))*($M1143=(C_A04b!$C$5:$C$1073))*(C_A04b!H$5:H$1073))</f>
        <v>0</v>
      </c>
      <c r="H1143" s="117">
        <f ref="H1143:H1143" t="array">SUM(($B1143=(C_A04b!$B$5:$B$1073))*($M1143=(C_A04b!$C$5:$C$1073))*(C_A04b!I$5:I$1073))+SUM(($C$680=(C_A04b!$B$5:$B$1073))*($M1143=(C_A04b!$C$5:$C$1073))*(C_A04b!I$5:I$1073))+SUM(($D$680=(C_A04b!$B$5:$B$1073))*($M1143=(C_A04b!$C$5:$C$1073))*(C_A04b!I$5:I$1073))</f>
        <v>0</v>
      </c>
      <c r="I1143" s="117">
        <f ref="I1143:I1143" t="array">SUM(($B1143=(C_A04b!$B$5:$B$1073))*($M1143=(C_A04b!$C$5:$C$1073))*(C_A04b!J$5:J$1073))+SUM(($C$680=(C_A04b!$B$5:$B$1073))*($M1143=(C_A04b!$C$5:$C$1073))*(C_A04b!J$5:J$1073))+SUM(($D$680=(C_A04b!$B$5:$B$1073))*($M1143=(C_A04b!$C$5:$C$1073))*(C_A04b!J$5:J$1073))</f>
        <v>0</v>
      </c>
      <c r="J1143" s="117">
        <f ref="J1143:J1143" t="array">SUM(($B1143=(C_A04b!$B$5:$B$1073))*($M1143=(C_A04b!$C$5:$C$1073))*(C_A04b!K$5:K$1073))+SUM(($C$680=(C_A04b!$B$5:$B$1073))*($M1143=(C_A04b!$C$5:$C$1073))*(C_A04b!K$5:K$1073))+SUM(($D$680=(C_A04b!$B$5:$B$1073))*($M1143=(C_A04b!$C$5:$C$1073))*(C_A04b!K$5:K$1073))</f>
        <v>0</v>
      </c>
      <c r="K1143" s="117">
        <f ref="K1143:K1143" t="array">SUM(($B1143=(C_A04b!$B$5:$B$1073))*($M1143=(C_A04b!$C$5:$C$1073))*(C_A04b!L$5:L$1073))+SUM(($C$680=(C_A04b!$B$5:$B$1073))*($M1143=(C_A04b!$C$5:$C$1073))*(C_A04b!L$5:L$1073))+SUM(($D$680=(C_A04b!$B$5:$B$1073))*($M1143=(C_A04b!$C$5:$C$1073))*(C_A04b!L$5:L$1073))</f>
        <v>0</v>
      </c>
      <c r="L1143" s="330"/>
      <c r="M1143" s="338" t="s">
        <v>495</v>
      </c>
      <c r="N1143" s="63"/>
      <c r="O1143" s="63"/>
    </row>
    <row r="1144">
      <c r="B1144" s="263" t="s">
        <v>232</v>
      </c>
      <c r="C1144" s="117">
        <f ref="C1144:C1144" t="array">SUM(($B1144=(C_A04b!$B$5:$B$1073))*($M1144=(C_A04b!$C$5:$C$1073))*(C_A04b!D$5:D$1073))+SUM(($C$680=(C_A04b!$B$5:$B$1073))*($M1144=(C_A04b!$C$5:$C$1073))*(C_A04b!D$5:D$1073))+SUM(($D$680=(C_A04b!$B$5:$B$1073))*($M1144=(C_A04b!$C$5:$C$1073))*(C_A04b!D$5:D$1073))</f>
        <v>0</v>
      </c>
      <c r="D1144" s="117">
        <f ref="D1144:D1144" t="array">SUM(($B1144=(C_A04b!$B$5:$B$1073))*($M1144=(C_A04b!$C$5:$C$1073))*(C_A04b!E$5:E$1073))+SUM(($C$680=(C_A04b!$B$5:$B$1073))*($M1144=(C_A04b!$C$5:$C$1073))*(C_A04b!E$5:E$1073))+SUM(($D$680=(C_A04b!$B$5:$B$1073))*($M1144=(C_A04b!$C$5:$C$1073))*(C_A04b!E$5:E$1073))</f>
        <v>0</v>
      </c>
      <c r="E1144" s="117">
        <f ref="E1144:E1144" t="array">SUM(($B1144=(C_A04b!$B$5:$B$1073))*($M1144=(C_A04b!$C$5:$C$1073))*(C_A04b!F$5:F$1073))+SUM(($C$680=(C_A04b!$B$5:$B$1073))*($M1144=(C_A04b!$C$5:$C$1073))*(C_A04b!F$5:F$1073))+SUM(($D$680=(C_A04b!$B$5:$B$1073))*($M1144=(C_A04b!$C$5:$C$1073))*(C_A04b!F$5:F$1073))</f>
        <v>0</v>
      </c>
      <c r="F1144" s="117">
        <f ref="F1144:F1144" t="array">SUM(($B1144=(C_A04b!$B$5:$B$1073))*($M1144=(C_A04b!$C$5:$C$1073))*(C_A04b!G$5:G$1073))+SUM(($C$680=(C_A04b!$B$5:$B$1073))*($M1144=(C_A04b!$C$5:$C$1073))*(C_A04b!G$5:G$1073))+SUM(($D$680=(C_A04b!$B$5:$B$1073))*($M1144=(C_A04b!$C$5:$C$1073))*(C_A04b!G$5:G$1073))</f>
        <v>0</v>
      </c>
      <c r="G1144" s="117">
        <f ref="G1144:G1144" t="array">SUM(($B1144=(C_A04b!$B$5:$B$1073))*($M1144=(C_A04b!$C$5:$C$1073))*(C_A04b!H$5:H$1073))+SUM(($C$680=(C_A04b!$B$5:$B$1073))*($M1144=(C_A04b!$C$5:$C$1073))*(C_A04b!H$5:H$1073))+SUM(($D$680=(C_A04b!$B$5:$B$1073))*($M1144=(C_A04b!$C$5:$C$1073))*(C_A04b!H$5:H$1073))</f>
        <v>0</v>
      </c>
      <c r="H1144" s="117">
        <f ref="H1144:H1144" t="array">SUM(($B1144=(C_A04b!$B$5:$B$1073))*($M1144=(C_A04b!$C$5:$C$1073))*(C_A04b!I$5:I$1073))+SUM(($C$680=(C_A04b!$B$5:$B$1073))*($M1144=(C_A04b!$C$5:$C$1073))*(C_A04b!I$5:I$1073))+SUM(($D$680=(C_A04b!$B$5:$B$1073))*($M1144=(C_A04b!$C$5:$C$1073))*(C_A04b!I$5:I$1073))</f>
        <v>0</v>
      </c>
      <c r="I1144" s="117">
        <f ref="I1144:I1144" t="array">SUM(($B1144=(C_A04b!$B$5:$B$1073))*($M1144=(C_A04b!$C$5:$C$1073))*(C_A04b!J$5:J$1073))+SUM(($C$680=(C_A04b!$B$5:$B$1073))*($M1144=(C_A04b!$C$5:$C$1073))*(C_A04b!J$5:J$1073))+SUM(($D$680=(C_A04b!$B$5:$B$1073))*($M1144=(C_A04b!$C$5:$C$1073))*(C_A04b!J$5:J$1073))</f>
        <v>0</v>
      </c>
      <c r="J1144" s="117">
        <f ref="J1144:J1144" t="array">SUM(($B1144=(C_A04b!$B$5:$B$1073))*($M1144=(C_A04b!$C$5:$C$1073))*(C_A04b!K$5:K$1073))+SUM(($C$680=(C_A04b!$B$5:$B$1073))*($M1144=(C_A04b!$C$5:$C$1073))*(C_A04b!K$5:K$1073))+SUM(($D$680=(C_A04b!$B$5:$B$1073))*($M1144=(C_A04b!$C$5:$C$1073))*(C_A04b!K$5:K$1073))</f>
        <v>0</v>
      </c>
      <c r="K1144" s="117">
        <f ref="K1144:K1144" t="array">SUM(($B1144=(C_A04b!$B$5:$B$1073))*($M1144=(C_A04b!$C$5:$C$1073))*(C_A04b!L$5:L$1073))+SUM(($C$680=(C_A04b!$B$5:$B$1073))*($M1144=(C_A04b!$C$5:$C$1073))*(C_A04b!L$5:L$1073))+SUM(($D$680=(C_A04b!$B$5:$B$1073))*($M1144=(C_A04b!$C$5:$C$1073))*(C_A04b!L$5:L$1073))</f>
        <v>0</v>
      </c>
      <c r="L1144" s="330"/>
      <c r="M1144" s="338" t="s">
        <v>495</v>
      </c>
      <c r="N1144" s="63"/>
      <c r="O1144" s="63"/>
    </row>
    <row r="1145">
      <c r="B1145" s="263"/>
      <c r="C1145" s="117"/>
      <c r="D1145" s="117"/>
      <c r="E1145" s="117"/>
      <c r="F1145" s="117"/>
      <c r="G1145" s="117"/>
      <c r="H1145" s="117"/>
      <c r="I1145" s="117"/>
      <c r="J1145" s="117"/>
      <c r="K1145" s="117"/>
      <c r="L1145" s="330"/>
      <c r="M1145" s="338" t="s">
        <v>495</v>
      </c>
      <c r="N1145" s="63"/>
      <c r="O1145" s="63"/>
    </row>
    <row r="1146">
      <c r="B1146" s="263"/>
      <c r="C1146" s="117"/>
      <c r="D1146" s="117"/>
      <c r="E1146" s="117"/>
      <c r="F1146" s="117"/>
      <c r="G1146" s="117"/>
      <c r="H1146" s="117"/>
      <c r="I1146" s="117"/>
      <c r="J1146" s="117"/>
      <c r="K1146" s="117"/>
      <c r="L1146" s="330"/>
      <c r="M1146" s="338" t="s">
        <v>495</v>
      </c>
      <c r="N1146" s="63"/>
      <c r="O1146" s="63"/>
    </row>
    <row r="1147">
      <c r="B1147" s="263"/>
      <c r="C1147" s="117"/>
      <c r="D1147" s="117"/>
      <c r="E1147" s="117"/>
      <c r="F1147" s="117"/>
      <c r="G1147" s="117"/>
      <c r="H1147" s="117"/>
      <c r="I1147" s="117"/>
      <c r="J1147" s="117"/>
      <c r="K1147" s="117"/>
      <c r="L1147" s="330"/>
      <c r="M1147" s="338" t="s">
        <v>495</v>
      </c>
      <c r="N1147" s="63"/>
      <c r="O1147" s="63"/>
    </row>
    <row r="1148">
      <c r="B1148" s="263"/>
      <c r="C1148" s="117"/>
      <c r="D1148" s="117"/>
      <c r="E1148" s="117"/>
      <c r="F1148" s="117"/>
      <c r="G1148" s="117"/>
      <c r="H1148" s="117"/>
      <c r="I1148" s="117"/>
      <c r="J1148" s="117"/>
      <c r="K1148" s="117"/>
      <c r="L1148" s="330"/>
      <c r="M1148" s="338" t="s">
        <v>495</v>
      </c>
      <c r="N1148" s="63"/>
      <c r="O1148" s="63"/>
    </row>
    <row r="1149">
      <c r="B1149" s="263"/>
      <c r="C1149" s="117"/>
      <c r="D1149" s="117"/>
      <c r="E1149" s="117"/>
      <c r="F1149" s="117"/>
      <c r="G1149" s="117"/>
      <c r="H1149" s="117"/>
      <c r="I1149" s="117"/>
      <c r="J1149" s="117"/>
      <c r="K1149" s="117"/>
      <c r="L1149" s="330"/>
      <c r="M1149" s="338" t="s">
        <v>495</v>
      </c>
      <c r="N1149" s="63"/>
      <c r="O1149" s="63"/>
    </row>
    <row r="1150">
      <c r="B1150" s="151" t="s">
        <v>55</v>
      </c>
      <c r="C1150" s="152">
        <f>SUM(C1134:C1149)</f>
        <v>1028.0699473377608</v>
      </c>
      <c r="D1150" s="152">
        <f ref="D1150:K1150" t="shared" si="143">SUM(D1134:D1149)</f>
        <v>2897.5220658325161</v>
      </c>
      <c r="E1150" s="152">
        <f t="shared" si="143"/>
        <v>3359.2998981020551</v>
      </c>
      <c r="F1150" s="152">
        <f t="shared" si="143"/>
        <v>4036.6343346245826</v>
      </c>
      <c r="G1150" s="152">
        <f t="shared" si="143"/>
        <v>4104.2590365694341</v>
      </c>
      <c r="H1150" s="152">
        <f t="shared" si="143"/>
        <v>3696.179676456723</v>
      </c>
      <c r="I1150" s="152">
        <f t="shared" si="143"/>
        <v>3816.1354772370469</v>
      </c>
      <c r="J1150" s="152">
        <f t="shared" si="143"/>
        <v>3864.5217039526638</v>
      </c>
      <c r="K1150" s="152">
        <f t="shared" si="143"/>
        <v>3431.1613975573546</v>
      </c>
      <c r="L1150" s="228"/>
      <c r="N1150" s="63"/>
      <c r="O1150" s="63"/>
    </row>
    <row r="1154">
      <c r="B1154" s="405" t="s">
        <v>497</v>
      </c>
      <c r="C1154" s="396"/>
      <c r="D1154" s="396"/>
      <c r="E1154" s="396"/>
      <c r="F1154" s="396"/>
      <c r="G1154" s="396"/>
      <c r="H1154" s="396"/>
      <c r="I1154" s="396"/>
      <c r="J1154" s="396"/>
      <c r="K1154" s="396"/>
      <c r="L1154" s="397"/>
    </row>
    <row r="1155">
      <c r="B1155" s="396" t="s">
        <v>498</v>
      </c>
      <c r="C1155" s="396"/>
      <c r="D1155" s="396"/>
      <c r="E1155" s="396"/>
      <c r="F1155" s="396"/>
      <c r="G1155" s="396"/>
      <c r="H1155" s="396"/>
      <c r="I1155" s="396"/>
      <c r="J1155" s="396"/>
      <c r="K1155" s="396"/>
      <c r="L1155" s="397"/>
    </row>
    <row r="1156">
      <c r="B1156" s="396" t="s">
        <v>499</v>
      </c>
      <c r="C1156" s="396">
        <v>2010</v>
      </c>
      <c r="D1156" s="396">
        <v>2015</v>
      </c>
      <c r="E1156" s="396">
        <v>2020</v>
      </c>
      <c r="F1156" s="396">
        <v>2025</v>
      </c>
      <c r="G1156" s="396">
        <v>2030</v>
      </c>
      <c r="H1156" s="396">
        <v>2035</v>
      </c>
      <c r="I1156" s="396">
        <v>2040</v>
      </c>
      <c r="J1156" s="396">
        <v>2045</v>
      </c>
      <c r="K1156" s="396">
        <v>2050</v>
      </c>
      <c r="L1156" s="397"/>
    </row>
    <row r="1157">
      <c r="B1157" s="396" t="s">
        <v>221</v>
      </c>
      <c r="C1157" s="396">
        <v>2004.21251614514</v>
      </c>
      <c r="D1157" s="396">
        <v>51738.2960762189</v>
      </c>
      <c r="E1157" s="396">
        <v>98514.3817545799</v>
      </c>
      <c r="F1157" s="396">
        <v>113466.526434176</v>
      </c>
      <c r="G1157" s="396">
        <v>121425.896541858</v>
      </c>
      <c r="H1157" s="396">
        <v>128691.784310083</v>
      </c>
      <c r="I1157" s="396">
        <v>131906.834018635</v>
      </c>
      <c r="J1157" s="396">
        <v>144801.804608493</v>
      </c>
      <c r="K1157" s="396">
        <v>155591.074051226</v>
      </c>
      <c r="L1157" s="397"/>
    </row>
    <row r="1158">
      <c r="B1158" s="396" t="s">
        <v>223</v>
      </c>
      <c r="C1158" s="396">
        <v>5111.35461288063</v>
      </c>
      <c r="D1158" s="396">
        <v>176629.795559593</v>
      </c>
      <c r="E1158" s="396">
        <v>259684.262311301</v>
      </c>
      <c r="F1158" s="396">
        <v>284555.084409983</v>
      </c>
      <c r="G1158" s="396">
        <v>305070.592852537</v>
      </c>
      <c r="H1158" s="396">
        <v>314892.002589173</v>
      </c>
      <c r="I1158" s="396">
        <v>320637.718172259</v>
      </c>
      <c r="J1158" s="396">
        <v>333075.359903155</v>
      </c>
      <c r="K1158" s="396">
        <v>343441.891592581</v>
      </c>
      <c r="L1158" s="397"/>
    </row>
    <row r="1159">
      <c r="B1159" s="396" t="s">
        <v>224</v>
      </c>
      <c r="C1159" s="396">
        <v>2068.23300544818</v>
      </c>
      <c r="D1159" s="396">
        <v>83713.2888450385</v>
      </c>
      <c r="E1159" s="396">
        <v>172223.930793274</v>
      </c>
      <c r="F1159" s="396">
        <v>193494.118129523</v>
      </c>
      <c r="G1159" s="396">
        <v>199596.650175046</v>
      </c>
      <c r="H1159" s="396">
        <v>222909.006607522</v>
      </c>
      <c r="I1159" s="396">
        <v>217077.760213898</v>
      </c>
      <c r="J1159" s="396">
        <v>228762.228280058</v>
      </c>
      <c r="K1159" s="396">
        <v>233153.371891634</v>
      </c>
      <c r="L1159" s="397"/>
    </row>
    <row r="1160">
      <c r="B1160" s="396" t="s">
        <v>225</v>
      </c>
      <c r="C1160" s="396">
        <v>1621.28033113688</v>
      </c>
      <c r="D1160" s="396">
        <v>53669.8531428925</v>
      </c>
      <c r="E1160" s="396">
        <v>108297.441949926</v>
      </c>
      <c r="F1160" s="396">
        <v>123161.306457915</v>
      </c>
      <c r="G1160" s="396">
        <v>128470.757472262</v>
      </c>
      <c r="H1160" s="396">
        <v>139528.859787676</v>
      </c>
      <c r="I1160" s="396">
        <v>139748.174586214</v>
      </c>
      <c r="J1160" s="396">
        <v>147896.080640782</v>
      </c>
      <c r="K1160" s="396">
        <v>155342.931203212</v>
      </c>
      <c r="L1160" s="397"/>
    </row>
    <row r="1161">
      <c r="B1161" s="396" t="s">
        <v>226</v>
      </c>
      <c r="C1161" s="396">
        <v>2622.23676151197</v>
      </c>
      <c r="D1161" s="396">
        <v>110747.058348853</v>
      </c>
      <c r="E1161" s="396">
        <v>177003.396722196</v>
      </c>
      <c r="F1161" s="396">
        <v>199349.245205087</v>
      </c>
      <c r="G1161" s="396">
        <v>220879.853868717</v>
      </c>
      <c r="H1161" s="396">
        <v>235495.244198492</v>
      </c>
      <c r="I1161" s="396">
        <v>252690.994978495</v>
      </c>
      <c r="J1161" s="396">
        <v>274974.845442709</v>
      </c>
      <c r="K1161" s="396">
        <v>300606.124709611</v>
      </c>
      <c r="L1161" s="397"/>
    </row>
    <row r="1162">
      <c r="B1162" s="396" t="s">
        <v>227</v>
      </c>
      <c r="C1162" s="396">
        <v>3045.60998519865</v>
      </c>
      <c r="D1162" s="396">
        <v>112960.779666638</v>
      </c>
      <c r="E1162" s="396">
        <v>173703.41933243</v>
      </c>
      <c r="F1162" s="396">
        <v>197449.48434165</v>
      </c>
      <c r="G1162" s="396">
        <v>213995.717564238</v>
      </c>
      <c r="H1162" s="396">
        <v>229270.315124818</v>
      </c>
      <c r="I1162" s="396">
        <v>236855.322473564</v>
      </c>
      <c r="J1162" s="396">
        <v>243931.941811806</v>
      </c>
      <c r="K1162" s="396">
        <v>259325.930946759</v>
      </c>
      <c r="L1162" s="397"/>
    </row>
    <row r="1163">
      <c r="B1163" s="396" t="s">
        <v>228</v>
      </c>
      <c r="C1163" s="396">
        <v>2876.93725538413</v>
      </c>
      <c r="D1163" s="396">
        <v>65701.7162389412</v>
      </c>
      <c r="E1163" s="396">
        <v>114185.743026148</v>
      </c>
      <c r="F1163" s="396">
        <v>138505.559470651</v>
      </c>
      <c r="G1163" s="396">
        <v>158497.948255423</v>
      </c>
      <c r="H1163" s="396">
        <v>174559.50560188</v>
      </c>
      <c r="I1163" s="396">
        <v>186350.317712327</v>
      </c>
      <c r="J1163" s="396">
        <v>193639.215669077</v>
      </c>
      <c r="K1163" s="396">
        <v>211014.632328792</v>
      </c>
      <c r="L1163" s="397"/>
    </row>
    <row r="1164">
      <c r="B1164" s="396" t="s">
        <v>229</v>
      </c>
      <c r="C1164" s="396">
        <v>2913.51907709864</v>
      </c>
      <c r="D1164" s="396">
        <v>75078.6420792926</v>
      </c>
      <c r="E1164" s="396">
        <v>105424.94483196</v>
      </c>
      <c r="F1164" s="396">
        <v>117071.006322321</v>
      </c>
      <c r="G1164" s="396">
        <v>120351.570752958</v>
      </c>
      <c r="H1164" s="396">
        <v>127304.226802558</v>
      </c>
      <c r="I1164" s="396">
        <v>124801.643250307</v>
      </c>
      <c r="J1164" s="396">
        <v>130788.484990128</v>
      </c>
      <c r="K1164" s="396">
        <v>138180.207618884</v>
      </c>
      <c r="L1164" s="397"/>
    </row>
    <row r="1165">
      <c r="B1165" s="396" t="s">
        <v>230</v>
      </c>
      <c r="C1165" s="396">
        <v>2772.96787055871</v>
      </c>
      <c r="D1165" s="396">
        <v>81192.0197916499</v>
      </c>
      <c r="E1165" s="396">
        <v>157504.300595562</v>
      </c>
      <c r="F1165" s="396">
        <v>210848.515163529</v>
      </c>
      <c r="G1165" s="396">
        <v>247991.499269157</v>
      </c>
      <c r="H1165" s="396">
        <v>271729.859489582</v>
      </c>
      <c r="I1165" s="396">
        <v>285779.059368355</v>
      </c>
      <c r="J1165" s="396">
        <v>310018.139020159</v>
      </c>
      <c r="K1165" s="396">
        <v>330009.64102673</v>
      </c>
      <c r="L1165" s="397"/>
    </row>
    <row r="1166">
      <c r="L1166" s="397"/>
    </row>
    <row r="1167">
      <c r="C1167" s="63">
        <f>SUM(C1157:C1164)</f>
        <v>22263.383544804223</v>
      </c>
      <c r="D1167" s="396">
        <f ref="D1167:K1167" t="shared" si="144">SUM(D1157:D1164)</f>
        <v>730239.4299574676</v>
      </c>
      <c r="E1167" s="396">
        <f t="shared" si="144"/>
        <v>1209037.5207218148</v>
      </c>
      <c r="F1167" s="396">
        <f t="shared" si="144"/>
        <v>1367052.3307713061</v>
      </c>
      <c r="G1167" s="396">
        <f t="shared" si="144"/>
        <v>1468288.9874830393</v>
      </c>
      <c r="H1167" s="396">
        <f t="shared" si="144"/>
        <v>1572650.9450222019</v>
      </c>
      <c r="I1167" s="396">
        <f t="shared" si="144"/>
        <v>1610068.7654056991</v>
      </c>
      <c r="J1167" s="396">
        <f t="shared" si="144"/>
        <v>1697869.9613462084</v>
      </c>
      <c r="K1167" s="396">
        <f t="shared" si="144"/>
        <v>1796656.1643426989</v>
      </c>
    </row>
    <row r="1170">
      <c r="A1170" s="48" t="s">
        <v>483</v>
      </c>
      <c r="B1170" s="321" t="s">
        <v>500</v>
      </c>
      <c r="C1170" s="60"/>
      <c r="D1170" s="60"/>
      <c r="E1170" s="60"/>
      <c r="F1170" s="60"/>
      <c r="G1170" s="60"/>
      <c r="H1170" s="60"/>
      <c r="I1170" s="60"/>
      <c r="J1170" s="60"/>
      <c r="L1170" s="397"/>
    </row>
    <row r="1171">
      <c r="A1171" s="396"/>
      <c r="B1171" s="262"/>
      <c r="C1171" s="401">
        <v>2010</v>
      </c>
      <c r="D1171" s="401">
        <v>2015</v>
      </c>
      <c r="E1171" s="401">
        <v>2020</v>
      </c>
      <c r="F1171" s="401">
        <v>2025</v>
      </c>
      <c r="G1171" s="401">
        <v>2030</v>
      </c>
      <c r="H1171" s="401">
        <v>2035</v>
      </c>
      <c r="I1171" s="401">
        <v>2040</v>
      </c>
      <c r="J1171" s="401">
        <v>2045</v>
      </c>
      <c r="K1171" s="401">
        <v>2050</v>
      </c>
      <c r="L1171" s="337"/>
    </row>
    <row r="1172">
      <c r="A1172" s="396"/>
      <c r="B1172" s="263" t="s">
        <v>221</v>
      </c>
      <c r="C1172" s="124">
        <f ref="C1172:C1172" t="array">SUM(($B1172=(C_A04a!$B$5:$B$1045))*($M1172=(C_A04a!$C$5:$C$1045))*(C_A04a!D$5:D$1045))+SUM(($C$662=(C_A04a!$B$5:$B$1045))*($M1172=(C_A04a!$C$5:$C$1045))*(C_A04a!D$5:D$1045))+SUM(($D$662=(C_A04a!$B$5:$B$1045))*($M1172=(C_A04a!$C$5:$C$1045))*(C_A04a!D$5:D$1045))</f>
        <v>30.6684</v>
      </c>
      <c r="D1172" s="124">
        <f ref="D1172:D1172" t="array">SUM(($B1172=(C_A04a!$B$5:$B$1045))*($M1172=(C_A04a!$C$5:$C$1045))*(C_A04a!E$5:E$1045))+SUM(($C$662=(C_A04a!$B$5:$B$1045))*($M1172=(C_A04a!$C$5:$C$1045))*(C_A04a!E$5:E$1045))+SUM(($D$662=(C_A04a!$B$5:$B$1045))*($M1172=(C_A04a!$C$5:$C$1045))*(C_A04a!E$5:E$1045))</f>
        <v>28.33641</v>
      </c>
      <c r="E1172" s="124">
        <f ref="E1172:E1172" t="array">SUM(($B1172=(C_A04a!$B$5:$B$1045))*($M1172=(C_A04a!$C$5:$C$1045))*(C_A04a!F$5:F$1045))+SUM(($C$662=(C_A04a!$B$5:$B$1045))*($M1172=(C_A04a!$C$5:$C$1045))*(C_A04a!F$5:F$1045))+SUM(($D$662=(C_A04a!$B$5:$B$1045))*($M1172=(C_A04a!$C$5:$C$1045))*(C_A04a!F$5:F$1045))</f>
        <v>28.33641</v>
      </c>
      <c r="F1172" s="124">
        <f ref="F1172:F1172" t="array">SUM(($B1172=(C_A04a!$B$5:$B$1045))*($M1172=(C_A04a!$C$5:$C$1045))*(C_A04a!G$5:G$1045))+SUM(($C$662=(C_A04a!$B$5:$B$1045))*($M1172=(C_A04a!$C$5:$C$1045))*(C_A04a!G$5:G$1045))+SUM(($D$662=(C_A04a!$B$5:$B$1045))*($M1172=(C_A04a!$C$5:$C$1045))*(C_A04a!G$5:G$1045))</f>
        <v>27.52254</v>
      </c>
      <c r="G1172" s="124">
        <f ref="G1172:G1172" t="array">SUM(($B1172=(C_A04a!$B$5:$B$1045))*($M1172=(C_A04a!$C$5:$C$1045))*(C_A04a!H$5:H$1045))+SUM(($C$662=(C_A04a!$B$5:$B$1045))*($M1172=(C_A04a!$C$5:$C$1045))*(C_A04a!H$5:H$1045))+SUM(($D$662=(C_A04a!$B$5:$B$1045))*($M1172=(C_A04a!$C$5:$C$1045))*(C_A04a!H$5:H$1045))</f>
        <v>17.250975</v>
      </c>
      <c r="H1172" s="124">
        <f ref="H1172:H1172" t="array">SUM(($B1172=(C_A04a!$B$5:$B$1045))*($M1172=(C_A04a!$C$5:$C$1045))*(C_A04a!I$5:I$1045))+SUM(($C$662=(C_A04a!$B$5:$B$1045))*($M1172=(C_A04a!$C$5:$C$1045))*(C_A04a!I$5:I$1045))+SUM(($D$662=(C_A04a!$B$5:$B$1045))*($M1172=(C_A04a!$C$5:$C$1045))*(C_A04a!I$5:I$1045))</f>
        <v>26.951175</v>
      </c>
      <c r="I1172" s="124">
        <f ref="I1172:I1172" t="array">SUM(($B1172=(C_A04a!$B$5:$B$1045))*($M1172=(C_A04a!$C$5:$C$1045))*(C_A04a!J$5:J$1045))+SUM(($C$662=(C_A04a!$B$5:$B$1045))*($M1172=(C_A04a!$C$5:$C$1045))*(C_A04a!J$5:J$1045))+SUM(($D$662=(C_A04a!$B$5:$B$1045))*($M1172=(C_A04a!$C$5:$C$1045))*(C_A04a!J$5:J$1045))</f>
        <v>27.19368</v>
      </c>
      <c r="J1172" s="124">
        <f ref="J1172:J1172" t="array">SUM(($B1172=(C_A04a!$B$5:$B$1045))*($M1172=(C_A04a!$C$5:$C$1045))*(C_A04a!K$5:K$1045))+SUM(($C$662=(C_A04a!$B$5:$B$1045))*($M1172=(C_A04a!$C$5:$C$1045))*(C_A04a!K$5:K$1045))+SUM(($D$662=(C_A04a!$B$5:$B$1045))*($M1172=(C_A04a!$C$5:$C$1045))*(C_A04a!K$5:K$1045))</f>
        <v>17.250975</v>
      </c>
      <c r="K1172" s="124">
        <f ref="K1172:K1172" t="array">SUM(($B1172=(C_A04a!$B$5:$B$1045))*($M1172=(C_A04a!$C$5:$C$1045))*(C_A04a!L$5:L$1045))+SUM(($C$662=(C_A04a!$B$5:$B$1045))*($M1172=(C_A04a!$C$5:$C$1045))*(C_A04a!L$5:L$1045))+SUM(($D$662=(C_A04a!$B$5:$B$1045))*($M1172=(C_A04a!$C$5:$C$1045))*(C_A04a!L$5:L$1045))</f>
        <v>17.250975</v>
      </c>
      <c r="L1172" s="330"/>
      <c r="M1172" s="338" t="s">
        <v>447</v>
      </c>
    </row>
    <row r="1173">
      <c r="A1173" s="396"/>
      <c r="B1173" s="263" t="s">
        <v>223</v>
      </c>
      <c r="C1173" s="124">
        <f ref="C1173:C1173" t="array">SUM(($B1173=(C_A04a!$B$5:$B$1045))*($M1173=(C_A04a!$C$5:$C$1045))*(C_A04a!D$5:D$1045))+SUM(($C$662=(C_A04a!$B$5:$B$1045))*($M1173=(C_A04a!$C$5:$C$1045))*(C_A04a!D$5:D$1045))+SUM(($D$662=(C_A04a!$B$5:$B$1045))*($M1173=(C_A04a!$C$5:$C$1045))*(C_A04a!D$5:D$1045))</f>
        <v>151.2072</v>
      </c>
      <c r="D1173" s="124">
        <f ref="D1173:D1173" t="array">SUM(($B1173=(C_A04a!$B$5:$B$1045))*($M1173=(C_A04a!$C$5:$C$1045))*(C_A04a!E$5:E$1045))+SUM(($C$662=(C_A04a!$B$5:$B$1045))*($M1173=(C_A04a!$C$5:$C$1045))*(C_A04a!E$5:E$1045))+SUM(($D$662=(C_A04a!$B$5:$B$1045))*($M1173=(C_A04a!$C$5:$C$1045))*(C_A04a!E$5:E$1045))</f>
        <v>137.73762</v>
      </c>
      <c r="E1173" s="124">
        <f ref="E1173:E1173" t="array">SUM(($B1173=(C_A04a!$B$5:$B$1045))*($M1173=(C_A04a!$C$5:$C$1045))*(C_A04a!F$5:F$1045))+SUM(($C$662=(C_A04a!$B$5:$B$1045))*($M1173=(C_A04a!$C$5:$C$1045))*(C_A04a!F$5:F$1045))+SUM(($D$662=(C_A04a!$B$5:$B$1045))*($M1173=(C_A04a!$C$5:$C$1045))*(C_A04a!F$5:F$1045))</f>
        <v>129.1365</v>
      </c>
      <c r="F1173" s="124">
        <f ref="F1173:F1173" t="array">SUM(($B1173=(C_A04a!$B$5:$B$1045))*($M1173=(C_A04a!$C$5:$C$1045))*(C_A04a!G$5:G$1045))+SUM(($C$662=(C_A04a!$B$5:$B$1045))*($M1173=(C_A04a!$C$5:$C$1045))*(C_A04a!G$5:G$1045))+SUM(($D$662=(C_A04a!$B$5:$B$1045))*($M1173=(C_A04a!$C$5:$C$1045))*(C_A04a!G$5:G$1045))</f>
        <v>156.87747</v>
      </c>
      <c r="G1173" s="124">
        <f ref="G1173:G1173" t="array">SUM(($B1173=(C_A04a!$B$5:$B$1045))*($M1173=(C_A04a!$C$5:$C$1045))*(C_A04a!H$5:H$1045))+SUM(($C$662=(C_A04a!$B$5:$B$1045))*($M1173=(C_A04a!$C$5:$C$1045))*(C_A04a!H$5:H$1045))+SUM(($D$662=(C_A04a!$B$5:$B$1045))*($M1173=(C_A04a!$C$5:$C$1045))*(C_A04a!H$5:H$1045))</f>
        <v>145.590288402139</v>
      </c>
      <c r="H1173" s="124">
        <f ref="H1173:H1173" t="array">SUM(($B1173=(C_A04a!$B$5:$B$1045))*($M1173=(C_A04a!$C$5:$C$1045))*(C_A04a!I$5:I$1045))+SUM(($C$662=(C_A04a!$B$5:$B$1045))*($M1173=(C_A04a!$C$5:$C$1045))*(C_A04a!I$5:I$1045))+SUM(($D$662=(C_A04a!$B$5:$B$1045))*($M1173=(C_A04a!$C$5:$C$1045))*(C_A04a!I$5:I$1045))</f>
        <v>160.65765</v>
      </c>
      <c r="I1173" s="124">
        <f ref="I1173:I1173" t="array">SUM(($B1173=(C_A04a!$B$5:$B$1045))*($M1173=(C_A04a!$C$5:$C$1045))*(C_A04a!J$5:J$1045))+SUM(($C$662=(C_A04a!$B$5:$B$1045))*($M1173=(C_A04a!$C$5:$C$1045))*(C_A04a!J$5:J$1045))+SUM(($D$662=(C_A04a!$B$5:$B$1045))*($M1173=(C_A04a!$C$5:$C$1045))*(C_A04a!J$5:J$1045))</f>
        <v>117.251555839766</v>
      </c>
      <c r="J1173" s="124">
        <f ref="J1173:J1173" t="array">SUM(($B1173=(C_A04a!$B$5:$B$1045))*($M1173=(C_A04a!$C$5:$C$1045))*(C_A04a!K$5:K$1045))+SUM(($C$662=(C_A04a!$B$5:$B$1045))*($M1173=(C_A04a!$C$5:$C$1045))*(C_A04a!K$5:K$1045))+SUM(($D$662=(C_A04a!$B$5:$B$1045))*($M1173=(C_A04a!$C$5:$C$1045))*(C_A04a!K$5:K$1045))</f>
        <v>164.43783</v>
      </c>
      <c r="K1173" s="124">
        <f ref="K1173:K1173" t="array">SUM(($B1173=(C_A04a!$B$5:$B$1045))*($M1173=(C_A04a!$C$5:$C$1045))*(C_A04a!L$5:L$1045))+SUM(($C$662=(C_A04a!$B$5:$B$1045))*($M1173=(C_A04a!$C$5:$C$1045))*(C_A04a!L$5:L$1045))+SUM(($D$662=(C_A04a!$B$5:$B$1045))*($M1173=(C_A04a!$C$5:$C$1045))*(C_A04a!L$5:L$1045))</f>
        <v>85.05405</v>
      </c>
      <c r="L1173" s="330"/>
      <c r="M1173" s="338" t="s">
        <v>447</v>
      </c>
    </row>
    <row r="1174">
      <c r="A1174" s="396"/>
      <c r="B1174" s="263" t="s">
        <v>224</v>
      </c>
      <c r="C1174" s="124">
        <f ref="C1174:C1174" t="array">SUM(($B1174=(C_A04a!$B$5:$B$1045))*($M1174=(C_A04a!$C$5:$C$1045))*(C_A04a!D$5:D$1045))+SUM(($C$662=(C_A04a!$B$5:$B$1045))*($M1174=(C_A04a!$C$5:$C$1045))*(C_A04a!D$5:D$1045))+SUM(($D$662=(C_A04a!$B$5:$B$1045))*($M1174=(C_A04a!$C$5:$C$1045))*(C_A04a!D$5:D$1045))</f>
        <v>84.1788</v>
      </c>
      <c r="D1174" s="124">
        <f ref="D1174:D1174" t="array">SUM(($B1174=(C_A04a!$B$5:$B$1045))*($M1174=(C_A04a!$C$5:$C$1045))*(C_A04a!E$5:E$1045))+SUM(($C$662=(C_A04a!$B$5:$B$1045))*($M1174=(C_A04a!$C$5:$C$1045))*(C_A04a!E$5:E$1045))+SUM(($D$662=(C_A04a!$B$5:$B$1045))*($M1174=(C_A04a!$C$5:$C$1045))*(C_A04a!E$5:E$1045))</f>
        <v>63.1341</v>
      </c>
      <c r="E1174" s="124">
        <f ref="E1174:E1174" t="array">SUM(($B1174=(C_A04a!$B$5:$B$1045))*($M1174=(C_A04a!$C$5:$C$1045))*(C_A04a!F$5:F$1045))+SUM(($C$662=(C_A04a!$B$5:$B$1045))*($M1174=(C_A04a!$C$5:$C$1045))*(C_A04a!F$5:F$1045))+SUM(($D$662=(C_A04a!$B$5:$B$1045))*($M1174=(C_A04a!$C$5:$C$1045))*(C_A04a!F$5:F$1045))</f>
        <v>74.48148</v>
      </c>
      <c r="F1174" s="124">
        <f ref="F1174:F1174" t="array">SUM(($B1174=(C_A04a!$B$5:$B$1045))*($M1174=(C_A04a!$C$5:$C$1045))*(C_A04a!G$5:G$1045))+SUM(($C$662=(C_A04a!$B$5:$B$1045))*($M1174=(C_A04a!$C$5:$C$1045))*(C_A04a!G$5:G$1045))+SUM(($D$662=(C_A04a!$B$5:$B$1045))*($M1174=(C_A04a!$C$5:$C$1045))*(C_A04a!G$5:G$1045))</f>
        <v>55.2423375</v>
      </c>
      <c r="G1174" s="124">
        <f ref="G1174:G1174" t="array">SUM(($B1174=(C_A04a!$B$5:$B$1045))*($M1174=(C_A04a!$C$5:$C$1045))*(C_A04a!H$5:H$1045))+SUM(($C$662=(C_A04a!$B$5:$B$1045))*($M1174=(C_A04a!$C$5:$C$1045))*(C_A04a!H$5:H$1045))+SUM(($D$662=(C_A04a!$B$5:$B$1045))*($M1174=(C_A04a!$C$5:$C$1045))*(C_A04a!H$5:H$1045))</f>
        <v>47.350575</v>
      </c>
      <c r="H1174" s="124">
        <f ref="H1174:H1174" t="array">SUM(($B1174=(C_A04a!$B$5:$B$1045))*($M1174=(C_A04a!$C$5:$C$1045))*(C_A04a!I$5:I$1045))+SUM(($C$662=(C_A04a!$B$5:$B$1045))*($M1174=(C_A04a!$C$5:$C$1045))*(C_A04a!I$5:I$1045))+SUM(($D$662=(C_A04a!$B$5:$B$1045))*($M1174=(C_A04a!$C$5:$C$1045))*(C_A04a!I$5:I$1045))</f>
        <v>47.350575</v>
      </c>
      <c r="I1174" s="124">
        <f ref="I1174:I1174" t="array">SUM(($B1174=(C_A04a!$B$5:$B$1045))*($M1174=(C_A04a!$C$5:$C$1045))*(C_A04a!J$5:J$1045))+SUM(($C$662=(C_A04a!$B$5:$B$1045))*($M1174=(C_A04a!$C$5:$C$1045))*(C_A04a!J$5:J$1045))+SUM(($D$662=(C_A04a!$B$5:$B$1045))*($M1174=(C_A04a!$C$5:$C$1045))*(C_A04a!J$5:J$1045))</f>
        <v>47.350575</v>
      </c>
      <c r="J1174" s="124">
        <f ref="J1174:J1174" t="array">SUM(($B1174=(C_A04a!$B$5:$B$1045))*($M1174=(C_A04a!$C$5:$C$1045))*(C_A04a!K$5:K$1045))+SUM(($C$662=(C_A04a!$B$5:$B$1045))*($M1174=(C_A04a!$C$5:$C$1045))*(C_A04a!K$5:K$1045))+SUM(($D$662=(C_A04a!$B$5:$B$1045))*($M1174=(C_A04a!$C$5:$C$1045))*(C_A04a!K$5:K$1045))</f>
        <v>56.677725</v>
      </c>
      <c r="K1174" s="124">
        <f ref="K1174:K1174" t="array">SUM(($B1174=(C_A04a!$B$5:$B$1045))*($M1174=(C_A04a!$C$5:$C$1045))*(C_A04a!L$5:L$1045))+SUM(($C$662=(C_A04a!$B$5:$B$1045))*($M1174=(C_A04a!$C$5:$C$1045))*(C_A04a!L$5:L$1045))+SUM(($D$662=(C_A04a!$B$5:$B$1045))*($M1174=(C_A04a!$C$5:$C$1045))*(C_A04a!L$5:L$1045))</f>
        <v>56.8998</v>
      </c>
      <c r="L1174" s="330"/>
      <c r="M1174" s="338" t="s">
        <v>447</v>
      </c>
    </row>
    <row r="1175">
      <c r="A1175" s="396"/>
      <c r="B1175" s="263" t="s">
        <v>225</v>
      </c>
      <c r="C1175" s="124">
        <f ref="C1175:C1175" t="array">SUM(($B1175=(C_A04a!$B$5:$B$1045))*($M1175=(C_A04a!$C$5:$C$1045))*(C_A04a!D$5:D$1045))+SUM(($C$662=(C_A04a!$B$5:$B$1045))*($M1175=(C_A04a!$C$5:$C$1045))*(C_A04a!D$5:D$1045))+SUM(($D$662=(C_A04a!$B$5:$B$1045))*($M1175=(C_A04a!$C$5:$C$1045))*(C_A04a!D$5:D$1045))</f>
        <v>39.8664</v>
      </c>
      <c r="D1175" s="124">
        <f ref="D1175:D1175" t="array">SUM(($B1175=(C_A04a!$B$5:$B$1045))*($M1175=(C_A04a!$C$5:$C$1045))*(C_A04a!E$5:E$1045))+SUM(($C$662=(C_A04a!$B$5:$B$1045))*($M1175=(C_A04a!$C$5:$C$1045))*(C_A04a!E$5:E$1045))+SUM(($D$662=(C_A04a!$B$5:$B$1045))*($M1175=(C_A04a!$C$5:$C$1045))*(C_A04a!E$5:E$1045))</f>
        <v>40.86306</v>
      </c>
      <c r="E1175" s="124">
        <f ref="E1175:E1175" t="array">SUM(($B1175=(C_A04a!$B$5:$B$1045))*($M1175=(C_A04a!$C$5:$C$1045))*(C_A04a!F$5:F$1045))+SUM(($C$662=(C_A04a!$B$5:$B$1045))*($M1175=(C_A04a!$C$5:$C$1045))*(C_A04a!F$5:F$1045))+SUM(($D$662=(C_A04a!$B$5:$B$1045))*($M1175=(C_A04a!$C$5:$C$1045))*(C_A04a!F$5:F$1045))</f>
        <v>29.8998</v>
      </c>
      <c r="F1175" s="124">
        <f ref="F1175:F1175" t="array">SUM(($B1175=(C_A04a!$B$5:$B$1045))*($M1175=(C_A04a!$C$5:$C$1045))*(C_A04a!G$5:G$1045))+SUM(($C$662=(C_A04a!$B$5:$B$1045))*($M1175=(C_A04a!$C$5:$C$1045))*(C_A04a!G$5:G$1045))+SUM(($D$662=(C_A04a!$B$5:$B$1045))*($M1175=(C_A04a!$C$5:$C$1045))*(C_A04a!G$5:G$1045))</f>
        <v>26.162325</v>
      </c>
      <c r="G1175" s="124">
        <f ref="G1175:G1175" t="array">SUM(($B1175=(C_A04a!$B$5:$B$1045))*($M1175=(C_A04a!$C$5:$C$1045))*(C_A04a!H$5:H$1045))+SUM(($C$662=(C_A04a!$B$5:$B$1045))*($M1175=(C_A04a!$C$5:$C$1045))*(C_A04a!H$5:H$1045))+SUM(($D$662=(C_A04a!$B$5:$B$1045))*($M1175=(C_A04a!$C$5:$C$1045))*(C_A04a!H$5:H$1045))</f>
        <v>22.42485</v>
      </c>
      <c r="H1175" s="124">
        <f ref="H1175:H1175" t="array">SUM(($B1175=(C_A04a!$B$5:$B$1045))*($M1175=(C_A04a!$C$5:$C$1045))*(C_A04a!I$5:I$1045))+SUM(($C$662=(C_A04a!$B$5:$B$1045))*($M1175=(C_A04a!$C$5:$C$1045))*(C_A04a!I$5:I$1045))+SUM(($D$662=(C_A04a!$B$5:$B$1045))*($M1175=(C_A04a!$C$5:$C$1045))*(C_A04a!I$5:I$1045))</f>
        <v>22.42485</v>
      </c>
      <c r="I1175" s="124">
        <f ref="I1175:I1175" t="array">SUM(($B1175=(C_A04a!$B$5:$B$1045))*($M1175=(C_A04a!$C$5:$C$1045))*(C_A04a!J$5:J$1045))+SUM(($C$662=(C_A04a!$B$5:$B$1045))*($M1175=(C_A04a!$C$5:$C$1045))*(C_A04a!J$5:J$1045))+SUM(($D$662=(C_A04a!$B$5:$B$1045))*($M1175=(C_A04a!$C$5:$C$1045))*(C_A04a!J$5:J$1045))</f>
        <v>22.42485</v>
      </c>
      <c r="J1175" s="124">
        <f ref="J1175:J1175" t="array">SUM(($B1175=(C_A04a!$B$5:$B$1045))*($M1175=(C_A04a!$C$5:$C$1045))*(C_A04a!K$5:K$1045))+SUM(($C$662=(C_A04a!$B$5:$B$1045))*($M1175=(C_A04a!$C$5:$C$1045))*(C_A04a!K$5:K$1045))+SUM(($D$662=(C_A04a!$B$5:$B$1045))*($M1175=(C_A04a!$C$5:$C$1045))*(C_A04a!K$5:K$1045))</f>
        <v>22.42485</v>
      </c>
      <c r="K1175" s="124">
        <f ref="K1175:K1175" t="array">SUM(($B1175=(C_A04a!$B$5:$B$1045))*($M1175=(C_A04a!$C$5:$C$1045))*(C_A04a!L$5:L$1045))+SUM(($C$662=(C_A04a!$B$5:$B$1045))*($M1175=(C_A04a!$C$5:$C$1045))*(C_A04a!L$5:L$1045))+SUM(($D$662=(C_A04a!$B$5:$B$1045))*($M1175=(C_A04a!$C$5:$C$1045))*(C_A04a!L$5:L$1045))</f>
        <v>22.42485</v>
      </c>
      <c r="L1175" s="330"/>
      <c r="M1175" s="338" t="s">
        <v>447</v>
      </c>
    </row>
    <row r="1176">
      <c r="A1176" s="396"/>
      <c r="B1176" s="263" t="s">
        <v>226</v>
      </c>
      <c r="C1176" s="124">
        <f ref="C1176:C1176" t="array">SUM(($B1176=(C_A04a!$B$5:$B$1045))*($M1176=(C_A04a!$C$5:$C$1045))*(C_A04a!D$5:D$1045))+SUM(($C$662=(C_A04a!$B$5:$B$1045))*($M1176=(C_A04a!$C$5:$C$1045))*(C_A04a!D$5:D$1045))+SUM(($D$662=(C_A04a!$B$5:$B$1045))*($M1176=(C_A04a!$C$5:$C$1045))*(C_A04a!D$5:D$1045))</f>
        <v>140.256</v>
      </c>
      <c r="D1176" s="124">
        <f ref="D1176:D1176" t="array">SUM(($B1176=(C_A04a!$B$5:$B$1045))*($M1176=(C_A04a!$C$5:$C$1045))*(C_A04a!E$5:E$1045))+SUM(($C$662=(C_A04a!$B$5:$B$1045))*($M1176=(C_A04a!$C$5:$C$1045))*(C_A04a!E$5:E$1045))+SUM(($D$662=(C_A04a!$B$5:$B$1045))*($M1176=(C_A04a!$C$5:$C$1045))*(C_A04a!E$5:E$1045))</f>
        <v>105.192</v>
      </c>
      <c r="E1176" s="124">
        <f ref="E1176:E1176" t="array">SUM(($B1176=(C_A04a!$B$5:$B$1045))*($M1176=(C_A04a!$C$5:$C$1045))*(C_A04a!F$5:F$1045))+SUM(($C$662=(C_A04a!$B$5:$B$1045))*($M1176=(C_A04a!$C$5:$C$1045))*(C_A04a!F$5:F$1045))+SUM(($D$662=(C_A04a!$B$5:$B$1045))*($M1176=(C_A04a!$C$5:$C$1045))*(C_A04a!F$5:F$1045))</f>
        <v>105.192</v>
      </c>
      <c r="F1176" s="124">
        <f ref="F1176:F1176" t="array">SUM(($B1176=(C_A04a!$B$5:$B$1045))*($M1176=(C_A04a!$C$5:$C$1045))*(C_A04a!G$5:G$1045))+SUM(($C$662=(C_A04a!$B$5:$B$1045))*($M1176=(C_A04a!$C$5:$C$1045))*(C_A04a!G$5:G$1045))+SUM(($D$662=(C_A04a!$B$5:$B$1045))*($M1176=(C_A04a!$C$5:$C$1045))*(C_A04a!G$5:G$1045))</f>
        <v>92.043</v>
      </c>
      <c r="G1176" s="124">
        <f ref="G1176:G1176" t="array">SUM(($B1176=(C_A04a!$B$5:$B$1045))*($M1176=(C_A04a!$C$5:$C$1045))*(C_A04a!H$5:H$1045))+SUM(($C$662=(C_A04a!$B$5:$B$1045))*($M1176=(C_A04a!$C$5:$C$1045))*(C_A04a!H$5:H$1045))+SUM(($D$662=(C_A04a!$B$5:$B$1045))*($M1176=(C_A04a!$C$5:$C$1045))*(C_A04a!H$5:H$1045))</f>
        <v>82.374165</v>
      </c>
      <c r="H1176" s="124">
        <f ref="H1176:H1176" t="array">SUM(($B1176=(C_A04a!$B$5:$B$1045))*($M1176=(C_A04a!$C$5:$C$1045))*(C_A04a!I$5:I$1045))+SUM(($C$662=(C_A04a!$B$5:$B$1045))*($M1176=(C_A04a!$C$5:$C$1045))*(C_A04a!I$5:I$1045))+SUM(($D$662=(C_A04a!$B$5:$B$1045))*($M1176=(C_A04a!$C$5:$C$1045))*(C_A04a!I$5:I$1045))</f>
        <v>78.894</v>
      </c>
      <c r="I1176" s="124">
        <f ref="I1176:I1176" t="array">SUM(($B1176=(C_A04a!$B$5:$B$1045))*($M1176=(C_A04a!$C$5:$C$1045))*(C_A04a!J$5:J$1045))+SUM(($C$662=(C_A04a!$B$5:$B$1045))*($M1176=(C_A04a!$C$5:$C$1045))*(C_A04a!J$5:J$1045))+SUM(($D$662=(C_A04a!$B$5:$B$1045))*($M1176=(C_A04a!$C$5:$C$1045))*(C_A04a!J$5:J$1045))</f>
        <v>78.894</v>
      </c>
      <c r="J1176" s="124">
        <f ref="J1176:J1176" t="array">SUM(($B1176=(C_A04a!$B$5:$B$1045))*($M1176=(C_A04a!$C$5:$C$1045))*(C_A04a!K$5:K$1045))+SUM(($C$662=(C_A04a!$B$5:$B$1045))*($M1176=(C_A04a!$C$5:$C$1045))*(C_A04a!K$5:K$1045))+SUM(($D$662=(C_A04a!$B$5:$B$1045))*($M1176=(C_A04a!$C$5:$C$1045))*(C_A04a!K$5:K$1045))</f>
        <v>95.87187</v>
      </c>
      <c r="K1176" s="124">
        <f ref="K1176:K1176" t="array">SUM(($B1176=(C_A04a!$B$5:$B$1045))*($M1176=(C_A04a!$C$5:$C$1045))*(C_A04a!L$5:L$1045))+SUM(($C$662=(C_A04a!$B$5:$B$1045))*($M1176=(C_A04a!$C$5:$C$1045))*(C_A04a!L$5:L$1045))+SUM(($D$662=(C_A04a!$B$5:$B$1045))*($M1176=(C_A04a!$C$5:$C$1045))*(C_A04a!L$5:L$1045))</f>
        <v>86.039009080644</v>
      </c>
      <c r="L1176" s="330"/>
      <c r="M1176" s="338" t="s">
        <v>447</v>
      </c>
    </row>
    <row r="1177">
      <c r="A1177" s="396"/>
      <c r="B1177" s="263" t="s">
        <v>227</v>
      </c>
      <c r="C1177" s="124">
        <f ref="C1177:C1177" t="array">SUM(($B1177=(C_A04a!$B$5:$B$1045))*($M1177=(C_A04a!$C$5:$C$1045))*(C_A04a!D$5:D$1045))+SUM(($C$662=(C_A04a!$B$5:$B$1045))*($M1177=(C_A04a!$C$5:$C$1045))*(C_A04a!D$5:D$1045))+SUM(($D$662=(C_A04a!$B$5:$B$1045))*($M1177=(C_A04a!$C$5:$C$1045))*(C_A04a!D$5:D$1045))</f>
        <v>139.363607306809</v>
      </c>
      <c r="D1177" s="124">
        <f ref="D1177:D1177" t="array">SUM(($B1177=(C_A04a!$B$5:$B$1045))*($M1177=(C_A04a!$C$5:$C$1045))*(C_A04a!E$5:E$1045))+SUM(($C$662=(C_A04a!$B$5:$B$1045))*($M1177=(C_A04a!$C$5:$C$1045))*(C_A04a!E$5:E$1045))+SUM(($D$662=(C_A04a!$B$5:$B$1045))*($M1177=(C_A04a!$C$5:$C$1045))*(C_A04a!E$5:E$1045))</f>
        <v>38.13273</v>
      </c>
      <c r="E1177" s="124">
        <f ref="E1177:E1177" t="array">SUM(($B1177=(C_A04a!$B$5:$B$1045))*($M1177=(C_A04a!$C$5:$C$1045))*(C_A04a!F$5:F$1045))+SUM(($C$662=(C_A04a!$B$5:$B$1045))*($M1177=(C_A04a!$C$5:$C$1045))*(C_A04a!F$5:F$1045))+SUM(($D$662=(C_A04a!$B$5:$B$1045))*($M1177=(C_A04a!$C$5:$C$1045))*(C_A04a!F$5:F$1045))</f>
        <v>38.13273</v>
      </c>
      <c r="F1177" s="124">
        <f ref="F1177:F1177" t="array">SUM(($B1177=(C_A04a!$B$5:$B$1045))*($M1177=(C_A04a!$C$5:$C$1045))*(C_A04a!G$5:G$1045))+SUM(($C$662=(C_A04a!$B$5:$B$1045))*($M1177=(C_A04a!$C$5:$C$1045))*(C_A04a!G$5:G$1045))+SUM(($D$662=(C_A04a!$B$5:$B$1045))*($M1177=(C_A04a!$C$5:$C$1045))*(C_A04a!G$5:G$1045))</f>
        <v>32.9875875</v>
      </c>
      <c r="G1177" s="124">
        <f ref="G1177:G1177" t="array">SUM(($B1177=(C_A04a!$B$5:$B$1045))*($M1177=(C_A04a!$C$5:$C$1045))*(C_A04a!H$5:H$1045))+SUM(($C$662=(C_A04a!$B$5:$B$1045))*($M1177=(C_A04a!$C$5:$C$1045))*(C_A04a!H$5:H$1045))+SUM(($D$662=(C_A04a!$B$5:$B$1045))*($M1177=(C_A04a!$C$5:$C$1045))*(C_A04a!H$5:H$1045))</f>
        <v>28.275075</v>
      </c>
      <c r="H1177" s="124">
        <f ref="H1177:H1177" t="array">SUM(($B1177=(C_A04a!$B$5:$B$1045))*($M1177=(C_A04a!$C$5:$C$1045))*(C_A04a!I$5:I$1045))+SUM(($C$662=(C_A04a!$B$5:$B$1045))*($M1177=(C_A04a!$C$5:$C$1045))*(C_A04a!I$5:I$1045))+SUM(($D$662=(C_A04a!$B$5:$B$1045))*($M1177=(C_A04a!$C$5:$C$1045))*(C_A04a!I$5:I$1045))</f>
        <v>44.433411088938</v>
      </c>
      <c r="I1177" s="124">
        <f ref="I1177:I1177" t="array">SUM(($B1177=(C_A04a!$B$5:$B$1045))*($M1177=(C_A04a!$C$5:$C$1045))*(C_A04a!J$5:J$1045))+SUM(($C$662=(C_A04a!$B$5:$B$1045))*($M1177=(C_A04a!$C$5:$C$1045))*(C_A04a!J$5:J$1045))+SUM(($D$662=(C_A04a!$B$5:$B$1045))*($M1177=(C_A04a!$C$5:$C$1045))*(C_A04a!J$5:J$1045))</f>
        <v>39.30264</v>
      </c>
      <c r="J1177" s="124">
        <f ref="J1177:J1177" t="array">SUM(($B1177=(C_A04a!$B$5:$B$1045))*($M1177=(C_A04a!$C$5:$C$1045))*(C_A04a!K$5:K$1045))+SUM(($C$662=(C_A04a!$B$5:$B$1045))*($M1177=(C_A04a!$C$5:$C$1045))*(C_A04a!K$5:K$1045))+SUM(($D$662=(C_A04a!$B$5:$B$1045))*($M1177=(C_A04a!$C$5:$C$1045))*(C_A04a!K$5:K$1045))</f>
        <v>56.284512287616</v>
      </c>
      <c r="K1177" s="124">
        <f ref="K1177:K1177" t="array">SUM(($B1177=(C_A04a!$B$5:$B$1045))*($M1177=(C_A04a!$C$5:$C$1045))*(C_A04a!L$5:L$1045))+SUM(($C$662=(C_A04a!$B$5:$B$1045))*($M1177=(C_A04a!$C$5:$C$1045))*(C_A04a!L$5:L$1045))+SUM(($D$662=(C_A04a!$B$5:$B$1045))*($M1177=(C_A04a!$C$5:$C$1045))*(C_A04a!L$5:L$1045))</f>
        <v>94.490134486622</v>
      </c>
      <c r="L1177" s="330"/>
      <c r="M1177" s="338" t="s">
        <v>447</v>
      </c>
    </row>
    <row r="1178">
      <c r="A1178" s="396"/>
      <c r="B1178" s="263" t="s">
        <v>228</v>
      </c>
      <c r="C1178" s="124">
        <f ref="C1178:C1178" t="array">SUM(($B1178=(C_A04a!$B$5:$B$1045))*($M1178=(C_A04a!$C$5:$C$1045))*(C_A04a!D$5:D$1045))+SUM(($C$662=(C_A04a!$B$5:$B$1045))*($M1178=(C_A04a!$C$5:$C$1045))*(C_A04a!D$5:D$1045))+SUM(($D$662=(C_A04a!$B$5:$B$1045))*($M1178=(C_A04a!$C$5:$C$1045))*(C_A04a!D$5:D$1045))</f>
        <v>12.6036</v>
      </c>
      <c r="D1178" s="124">
        <f ref="D1178:D1178" t="array">SUM(($B1178=(C_A04a!$B$5:$B$1045))*($M1178=(C_A04a!$C$5:$C$1045))*(C_A04a!E$5:E$1045))+SUM(($C$662=(C_A04a!$B$5:$B$1045))*($M1178=(C_A04a!$C$5:$C$1045))*(C_A04a!E$5:E$1045))+SUM(($D$662=(C_A04a!$B$5:$B$1045))*($M1178=(C_A04a!$C$5:$C$1045))*(C_A04a!E$5:E$1045))</f>
        <v>12.91869</v>
      </c>
      <c r="E1178" s="124">
        <f ref="E1178:E1178" t="array">SUM(($B1178=(C_A04a!$B$5:$B$1045))*($M1178=(C_A04a!$C$5:$C$1045))*(C_A04a!F$5:F$1045))+SUM(($C$662=(C_A04a!$B$5:$B$1045))*($M1178=(C_A04a!$C$5:$C$1045))*(C_A04a!F$5:F$1045))+SUM(($D$662=(C_A04a!$B$5:$B$1045))*($M1178=(C_A04a!$C$5:$C$1045))*(C_A04a!F$5:F$1045))</f>
        <v>12.91869</v>
      </c>
      <c r="F1178" s="124">
        <f ref="F1178:F1178" t="array">SUM(($B1178=(C_A04a!$B$5:$B$1045))*($M1178=(C_A04a!$C$5:$C$1045))*(C_A04a!G$5:G$1045))+SUM(($C$662=(C_A04a!$B$5:$B$1045))*($M1178=(C_A04a!$C$5:$C$1045))*(C_A04a!G$5:G$1045))+SUM(($D$662=(C_A04a!$B$5:$B$1045))*($M1178=(C_A04a!$C$5:$C$1045))*(C_A04a!G$5:G$1045))</f>
        <v>8.2711125</v>
      </c>
      <c r="G1178" s="124">
        <f ref="G1178:G1178" t="array">SUM(($B1178=(C_A04a!$B$5:$B$1045))*($M1178=(C_A04a!$C$5:$C$1045))*(C_A04a!H$5:H$1045))+SUM(($C$662=(C_A04a!$B$5:$B$1045))*($M1178=(C_A04a!$C$5:$C$1045))*(C_A04a!H$5:H$1045))+SUM(($D$662=(C_A04a!$B$5:$B$1045))*($M1178=(C_A04a!$C$5:$C$1045))*(C_A04a!H$5:H$1045))</f>
        <v>7.089525</v>
      </c>
      <c r="H1178" s="124">
        <f ref="H1178:H1178" t="array">SUM(($B1178=(C_A04a!$B$5:$B$1045))*($M1178=(C_A04a!$C$5:$C$1045))*(C_A04a!I$5:I$1045))+SUM(($C$662=(C_A04a!$B$5:$B$1045))*($M1178=(C_A04a!$C$5:$C$1045))*(C_A04a!I$5:I$1045))+SUM(($D$662=(C_A04a!$B$5:$B$1045))*($M1178=(C_A04a!$C$5:$C$1045))*(C_A04a!I$5:I$1045))</f>
        <v>7.089525</v>
      </c>
      <c r="I1178" s="124">
        <f ref="I1178:I1178" t="array">SUM(($B1178=(C_A04a!$B$5:$B$1045))*($M1178=(C_A04a!$C$5:$C$1045))*(C_A04a!J$5:J$1045))+SUM(($C$662=(C_A04a!$B$5:$B$1045))*($M1178=(C_A04a!$C$5:$C$1045))*(C_A04a!J$5:J$1045))+SUM(($D$662=(C_A04a!$B$5:$B$1045))*($M1178=(C_A04a!$C$5:$C$1045))*(C_A04a!J$5:J$1045))</f>
        <v>7.089525</v>
      </c>
      <c r="J1178" s="124">
        <f ref="J1178:J1178" t="array">SUM(($B1178=(C_A04a!$B$5:$B$1045))*($M1178=(C_A04a!$C$5:$C$1045))*(C_A04a!K$5:K$1045))+SUM(($C$662=(C_A04a!$B$5:$B$1045))*($M1178=(C_A04a!$C$5:$C$1045))*(C_A04a!K$5:K$1045))+SUM(($D$662=(C_A04a!$B$5:$B$1045))*($M1178=(C_A04a!$C$5:$C$1045))*(C_A04a!K$5:K$1045))</f>
        <v>7.089525</v>
      </c>
      <c r="K1178" s="124">
        <f ref="K1178:K1178" t="array">SUM(($B1178=(C_A04a!$B$5:$B$1045))*($M1178=(C_A04a!$C$5:$C$1045))*(C_A04a!L$5:L$1045))+SUM(($C$662=(C_A04a!$B$5:$B$1045))*($M1178=(C_A04a!$C$5:$C$1045))*(C_A04a!L$5:L$1045))+SUM(($D$662=(C_A04a!$B$5:$B$1045))*($M1178=(C_A04a!$C$5:$C$1045))*(C_A04a!L$5:L$1045))</f>
        <v>7.089525</v>
      </c>
      <c r="L1178" s="330"/>
      <c r="M1178" s="338" t="s">
        <v>447</v>
      </c>
    </row>
    <row r="1179">
      <c r="A1179" s="396"/>
      <c r="B1179" s="263" t="s">
        <v>229</v>
      </c>
      <c r="C1179" s="124">
        <f ref="C1179:C1179" t="array">SUM(($B1179=(C_A04a!$B$5:$B$1045))*($M1179=(C_A04a!$C$5:$C$1045))*(C_A04a!D$5:D$1045))+SUM(($C$662=(C_A04a!$B$5:$B$1045))*($M1179=(C_A04a!$C$5:$C$1045))*(C_A04a!D$5:D$1045))+SUM(($D$662=(C_A04a!$B$5:$B$1045))*($M1179=(C_A04a!$C$5:$C$1045))*(C_A04a!D$5:D$1045))</f>
        <v>104.259727384791</v>
      </c>
      <c r="D1179" s="124">
        <f ref="D1179:D1179" t="array">SUM(($B1179=(C_A04a!$B$5:$B$1045))*($M1179=(C_A04a!$C$5:$C$1045))*(C_A04a!E$5:E$1045))+SUM(($C$662=(C_A04a!$B$5:$B$1045))*($M1179=(C_A04a!$C$5:$C$1045))*(C_A04a!E$5:E$1045))+SUM(($D$662=(C_A04a!$B$5:$B$1045))*($M1179=(C_A04a!$C$5:$C$1045))*(C_A04a!E$5:E$1045))</f>
        <v>10.9701</v>
      </c>
      <c r="E1179" s="124">
        <f ref="E1179:E1179" t="array">SUM(($B1179=(C_A04a!$B$5:$B$1045))*($M1179=(C_A04a!$C$5:$C$1045))*(C_A04a!F$5:F$1045))+SUM(($C$662=(C_A04a!$B$5:$B$1045))*($M1179=(C_A04a!$C$5:$C$1045))*(C_A04a!F$5:F$1045))+SUM(($D$662=(C_A04a!$B$5:$B$1045))*($M1179=(C_A04a!$C$5:$C$1045))*(C_A04a!F$5:F$1045))</f>
        <v>322.91333553549</v>
      </c>
      <c r="F1179" s="124">
        <f ref="F1179:F1179" t="array">SUM(($B1179=(C_A04a!$B$5:$B$1045))*($M1179=(C_A04a!$C$5:$C$1045))*(C_A04a!G$5:G$1045))+SUM(($C$662=(C_A04a!$B$5:$B$1045))*($M1179=(C_A04a!$C$5:$C$1045))*(C_A04a!G$5:G$1045))+SUM(($D$662=(C_A04a!$B$5:$B$1045))*($M1179=(C_A04a!$C$5:$C$1045))*(C_A04a!G$5:G$1045))</f>
        <v>9.5988375</v>
      </c>
      <c r="G1179" s="124">
        <f ref="G1179:G1179" t="array">SUM(($B1179=(C_A04a!$B$5:$B$1045))*($M1179=(C_A04a!$C$5:$C$1045))*(C_A04a!H$5:H$1045))+SUM(($C$662=(C_A04a!$B$5:$B$1045))*($M1179=(C_A04a!$C$5:$C$1045))*(C_A04a!H$5:H$1045))+SUM(($D$662=(C_A04a!$B$5:$B$1045))*($M1179=(C_A04a!$C$5:$C$1045))*(C_A04a!H$5:H$1045))</f>
        <v>34.781150657301</v>
      </c>
      <c r="H1179" s="124">
        <f ref="H1179:H1179" t="array">SUM(($B1179=(C_A04a!$B$5:$B$1045))*($M1179=(C_A04a!$C$5:$C$1045))*(C_A04a!I$5:I$1045))+SUM(($C$662=(C_A04a!$B$5:$B$1045))*($M1179=(C_A04a!$C$5:$C$1045))*(C_A04a!I$5:I$1045))+SUM(($D$662=(C_A04a!$B$5:$B$1045))*($M1179=(C_A04a!$C$5:$C$1045))*(C_A04a!I$5:I$1045))</f>
        <v>142.778159039299</v>
      </c>
      <c r="I1179" s="124">
        <f ref="I1179:I1179" t="array">SUM(($B1179=(C_A04a!$B$5:$B$1045))*($M1179=(C_A04a!$C$5:$C$1045))*(C_A04a!J$5:J$1045))+SUM(($C$662=(C_A04a!$B$5:$B$1045))*($M1179=(C_A04a!$C$5:$C$1045))*(C_A04a!J$5:J$1045))+SUM(($D$662=(C_A04a!$B$5:$B$1045))*($M1179=(C_A04a!$C$5:$C$1045))*(C_A04a!J$5:J$1045))</f>
        <v>72.580600917852</v>
      </c>
      <c r="J1179" s="124">
        <f ref="J1179:J1179" t="array">SUM(($B1179=(C_A04a!$B$5:$B$1045))*($M1179=(C_A04a!$C$5:$C$1045))*(C_A04a!K$5:K$1045))+SUM(($C$662=(C_A04a!$B$5:$B$1045))*($M1179=(C_A04a!$C$5:$C$1045))*(C_A04a!K$5:K$1045))+SUM(($D$662=(C_A04a!$B$5:$B$1045))*($M1179=(C_A04a!$C$5:$C$1045))*(C_A04a!K$5:K$1045))</f>
        <v>45.799898592751</v>
      </c>
      <c r="K1179" s="124">
        <f ref="K1179:K1179" t="array">SUM(($B1179=(C_A04a!$B$5:$B$1045))*($M1179=(C_A04a!$C$5:$C$1045))*(C_A04a!L$5:L$1045))+SUM(($C$662=(C_A04a!$B$5:$B$1045))*($M1179=(C_A04a!$C$5:$C$1045))*(C_A04a!L$5:L$1045))+SUM(($D$662=(C_A04a!$B$5:$B$1045))*($M1179=(C_A04a!$C$5:$C$1045))*(C_A04a!L$5:L$1045))</f>
        <v>74.413832562874</v>
      </c>
      <c r="L1179" s="330"/>
      <c r="M1179" s="338" t="s">
        <v>447</v>
      </c>
    </row>
    <row r="1180">
      <c r="A1180" s="396"/>
      <c r="B1180" s="263" t="s">
        <v>230</v>
      </c>
      <c r="C1180" s="124">
        <f ref="C1180:C1180" t="array">SUM(($B1180=(C_A04a!$B$5:$B$1045))*($M1180=(C_A04a!$C$5:$C$1045))*(C_A04a!D$5:D$1045))+SUM(($C$662=(C_A04a!$B$5:$B$1045))*($M1180=(C_A04a!$C$5:$C$1045))*(C_A04a!D$5:D$1045))+SUM(($D$662=(C_A04a!$B$5:$B$1045))*($M1180=(C_A04a!$C$5:$C$1045))*(C_A04a!D$5:D$1045))</f>
        <v>14.796</v>
      </c>
      <c r="D1180" s="124">
        <f ref="D1180:D1180" t="array">SUM(($B1180=(C_A04a!$B$5:$B$1045))*($M1180=(C_A04a!$C$5:$C$1045))*(C_A04a!E$5:E$1045))+SUM(($C$662=(C_A04a!$B$5:$B$1045))*($M1180=(C_A04a!$C$5:$C$1045))*(C_A04a!E$5:E$1045))+SUM(($D$662=(C_A04a!$B$5:$B$1045))*($M1180=(C_A04a!$C$5:$C$1045))*(C_A04a!E$5:E$1045))</f>
        <v>15.1659</v>
      </c>
      <c r="E1180" s="124">
        <f ref="E1180:E1180" t="array">SUM(($B1180=(C_A04a!$B$5:$B$1045))*($M1180=(C_A04a!$C$5:$C$1045))*(C_A04a!F$5:F$1045))+SUM(($C$662=(C_A04a!$B$5:$B$1045))*($M1180=(C_A04a!$C$5:$C$1045))*(C_A04a!F$5:F$1045))+SUM(($D$662=(C_A04a!$B$5:$B$1045))*($M1180=(C_A04a!$C$5:$C$1045))*(C_A04a!F$5:F$1045))</f>
        <v>15.1659</v>
      </c>
      <c r="F1180" s="124">
        <f ref="F1180:F1180" t="array">SUM(($B1180=(C_A04a!$B$5:$B$1045))*($M1180=(C_A04a!$C$5:$C$1045))*(C_A04a!G$5:G$1045))+SUM(($C$662=(C_A04a!$B$5:$B$1045))*($M1180=(C_A04a!$C$5:$C$1045))*(C_A04a!G$5:G$1045))+SUM(($D$662=(C_A04a!$B$5:$B$1045))*($M1180=(C_A04a!$C$5:$C$1045))*(C_A04a!G$5:G$1045))</f>
        <v>15.35085</v>
      </c>
      <c r="G1180" s="124">
        <f ref="G1180:G1180" t="array">SUM(($B1180=(C_A04a!$B$5:$B$1045))*($M1180=(C_A04a!$C$5:$C$1045))*(C_A04a!H$5:H$1045))+SUM(($C$662=(C_A04a!$B$5:$B$1045))*($M1180=(C_A04a!$C$5:$C$1045))*(C_A04a!H$5:H$1045))+SUM(($D$662=(C_A04a!$B$5:$B$1045))*($M1180=(C_A04a!$C$5:$C$1045))*(C_A04a!H$5:H$1045))</f>
        <v>15.5358</v>
      </c>
      <c r="H1180" s="124">
        <f ref="H1180:H1180" t="array">SUM(($B1180=(C_A04a!$B$5:$B$1045))*($M1180=(C_A04a!$C$5:$C$1045))*(C_A04a!I$5:I$1045))+SUM(($C$662=(C_A04a!$B$5:$B$1045))*($M1180=(C_A04a!$C$5:$C$1045))*(C_A04a!I$5:I$1045))+SUM(($D$662=(C_A04a!$B$5:$B$1045))*($M1180=(C_A04a!$C$5:$C$1045))*(C_A04a!I$5:I$1045))</f>
        <v>15.72075</v>
      </c>
      <c r="I1180" s="124">
        <f ref="I1180:I1180" t="array">SUM(($B1180=(C_A04a!$B$5:$B$1045))*($M1180=(C_A04a!$C$5:$C$1045))*(C_A04a!J$5:J$1045))+SUM(($C$662=(C_A04a!$B$5:$B$1045))*($M1180=(C_A04a!$C$5:$C$1045))*(C_A04a!J$5:J$1045))+SUM(($D$662=(C_A04a!$B$5:$B$1045))*($M1180=(C_A04a!$C$5:$C$1045))*(C_A04a!J$5:J$1045))</f>
        <v>15.9057</v>
      </c>
      <c r="J1180" s="124">
        <f ref="J1180:J1180" t="array">SUM(($B1180=(C_A04a!$B$5:$B$1045))*($M1180=(C_A04a!$C$5:$C$1045))*(C_A04a!K$5:K$1045))+SUM(($C$662=(C_A04a!$B$5:$B$1045))*($M1180=(C_A04a!$C$5:$C$1045))*(C_A04a!K$5:K$1045))+SUM(($D$662=(C_A04a!$B$5:$B$1045))*($M1180=(C_A04a!$C$5:$C$1045))*(C_A04a!K$5:K$1045))</f>
        <v>16.09065</v>
      </c>
      <c r="K1180" s="124">
        <f ref="K1180:K1180" t="array">SUM(($B1180=(C_A04a!$B$5:$B$1045))*($M1180=(C_A04a!$C$5:$C$1045))*(C_A04a!L$5:L$1045))+SUM(($C$662=(C_A04a!$B$5:$B$1045))*($M1180=(C_A04a!$C$5:$C$1045))*(C_A04a!L$5:L$1045))+SUM(($D$662=(C_A04a!$B$5:$B$1045))*($M1180=(C_A04a!$C$5:$C$1045))*(C_A04a!L$5:L$1045))</f>
        <v>16.2756</v>
      </c>
      <c r="L1180" s="330"/>
      <c r="M1180" s="338" t="s">
        <v>447</v>
      </c>
    </row>
    <row r="1181">
      <c r="A1181" s="396"/>
      <c r="B1181" s="263" t="s">
        <v>231</v>
      </c>
      <c r="C1181" s="124">
        <f ref="C1181:C1181" t="array">SUM(($B1181=(C_A04a!$B$5:$B$1045))*($M1181=(C_A04a!$C$5:$C$1045))*(C_A04a!D$5:D$1045))+SUM(($C$662=(C_A04a!$B$5:$B$1045))*($M1181=(C_A04a!$C$5:$C$1045))*(C_A04a!D$5:D$1045))+SUM(($D$662=(C_A04a!$B$5:$B$1045))*($M1181=(C_A04a!$C$5:$C$1045))*(C_A04a!D$5:D$1045))</f>
        <v>0</v>
      </c>
      <c r="D1181" s="124">
        <f ref="D1181:D1181" t="array">SUM(($B1181=(C_A04a!$B$5:$B$1045))*($M1181=(C_A04a!$C$5:$C$1045))*(C_A04a!E$5:E$1045))+SUM(($C$662=(C_A04a!$B$5:$B$1045))*($M1181=(C_A04a!$C$5:$C$1045))*(C_A04a!E$5:E$1045))+SUM(($D$662=(C_A04a!$B$5:$B$1045))*($M1181=(C_A04a!$C$5:$C$1045))*(C_A04a!E$5:E$1045))</f>
        <v>0</v>
      </c>
      <c r="E1181" s="124">
        <f ref="E1181:E1181" t="array">SUM(($B1181=(C_A04a!$B$5:$B$1045))*($M1181=(C_A04a!$C$5:$C$1045))*(C_A04a!F$5:F$1045))+SUM(($C$662=(C_A04a!$B$5:$B$1045))*($M1181=(C_A04a!$C$5:$C$1045))*(C_A04a!F$5:F$1045))+SUM(($D$662=(C_A04a!$B$5:$B$1045))*($M1181=(C_A04a!$C$5:$C$1045))*(C_A04a!F$5:F$1045))</f>
        <v>0</v>
      </c>
      <c r="F1181" s="124">
        <f ref="F1181:F1181" t="array">SUM(($B1181=(C_A04a!$B$5:$B$1045))*($M1181=(C_A04a!$C$5:$C$1045))*(C_A04a!G$5:G$1045))+SUM(($C$662=(C_A04a!$B$5:$B$1045))*($M1181=(C_A04a!$C$5:$C$1045))*(C_A04a!G$5:G$1045))+SUM(($D$662=(C_A04a!$B$5:$B$1045))*($M1181=(C_A04a!$C$5:$C$1045))*(C_A04a!G$5:G$1045))</f>
        <v>0</v>
      </c>
      <c r="G1181" s="124">
        <f ref="G1181:G1181" t="array">SUM(($B1181=(C_A04a!$B$5:$B$1045))*($M1181=(C_A04a!$C$5:$C$1045))*(C_A04a!H$5:H$1045))+SUM(($C$662=(C_A04a!$B$5:$B$1045))*($M1181=(C_A04a!$C$5:$C$1045))*(C_A04a!H$5:H$1045))+SUM(($D$662=(C_A04a!$B$5:$B$1045))*($M1181=(C_A04a!$C$5:$C$1045))*(C_A04a!H$5:H$1045))</f>
        <v>0</v>
      </c>
      <c r="H1181" s="124">
        <f ref="H1181:H1181" t="array">SUM(($B1181=(C_A04a!$B$5:$B$1045))*($M1181=(C_A04a!$C$5:$C$1045))*(C_A04a!I$5:I$1045))+SUM(($C$662=(C_A04a!$B$5:$B$1045))*($M1181=(C_A04a!$C$5:$C$1045))*(C_A04a!I$5:I$1045))+SUM(($D$662=(C_A04a!$B$5:$B$1045))*($M1181=(C_A04a!$C$5:$C$1045))*(C_A04a!I$5:I$1045))</f>
        <v>0</v>
      </c>
      <c r="I1181" s="124">
        <f ref="I1181:I1181" t="array">SUM(($B1181=(C_A04a!$B$5:$B$1045))*($M1181=(C_A04a!$C$5:$C$1045))*(C_A04a!J$5:J$1045))+SUM(($C$662=(C_A04a!$B$5:$B$1045))*($M1181=(C_A04a!$C$5:$C$1045))*(C_A04a!J$5:J$1045))+SUM(($D$662=(C_A04a!$B$5:$B$1045))*($M1181=(C_A04a!$C$5:$C$1045))*(C_A04a!J$5:J$1045))</f>
        <v>0</v>
      </c>
      <c r="J1181" s="124">
        <f ref="J1181:J1181" t="array">SUM(($B1181=(C_A04a!$B$5:$B$1045))*($M1181=(C_A04a!$C$5:$C$1045))*(C_A04a!K$5:K$1045))+SUM(($C$662=(C_A04a!$B$5:$B$1045))*($M1181=(C_A04a!$C$5:$C$1045))*(C_A04a!K$5:K$1045))+SUM(($D$662=(C_A04a!$B$5:$B$1045))*($M1181=(C_A04a!$C$5:$C$1045))*(C_A04a!K$5:K$1045))</f>
        <v>0</v>
      </c>
      <c r="K1181" s="124">
        <f ref="K1181:K1181" t="array">SUM(($B1181=(C_A04a!$B$5:$B$1045))*($M1181=(C_A04a!$C$5:$C$1045))*(C_A04a!L$5:L$1045))+SUM(($C$662=(C_A04a!$B$5:$B$1045))*($M1181=(C_A04a!$C$5:$C$1045))*(C_A04a!L$5:L$1045))+SUM(($D$662=(C_A04a!$B$5:$B$1045))*($M1181=(C_A04a!$C$5:$C$1045))*(C_A04a!L$5:L$1045))</f>
        <v>0</v>
      </c>
      <c r="L1181" s="330"/>
      <c r="M1181" s="338" t="s">
        <v>447</v>
      </c>
    </row>
    <row r="1182">
      <c r="A1182" s="396"/>
      <c r="B1182" s="263" t="s">
        <v>232</v>
      </c>
      <c r="C1182" s="124">
        <f ref="C1182:C1182" t="array">SUM(($B1182=(C_A04a!$B$5:$B$1045))*($M1182=(C_A04a!$C$5:$C$1045))*(C_A04a!D$5:D$1045))+SUM(($C$662=(C_A04a!$B$5:$B$1045))*($M1182=(C_A04a!$C$5:$C$1045))*(C_A04a!D$5:D$1045))+SUM(($D$662=(C_A04a!$B$5:$B$1045))*($M1182=(C_A04a!$C$5:$C$1045))*(C_A04a!D$5:D$1045))</f>
        <v>0</v>
      </c>
      <c r="D1182" s="124">
        <f ref="D1182:D1182" t="array">SUM(($B1182=(C_A04a!$B$5:$B$1045))*($M1182=(C_A04a!$C$5:$C$1045))*(C_A04a!E$5:E$1045))+SUM(($C$662=(C_A04a!$B$5:$B$1045))*($M1182=(C_A04a!$C$5:$C$1045))*(C_A04a!E$5:E$1045))+SUM(($D$662=(C_A04a!$B$5:$B$1045))*($M1182=(C_A04a!$C$5:$C$1045))*(C_A04a!E$5:E$1045))</f>
        <v>0</v>
      </c>
      <c r="E1182" s="124">
        <f ref="E1182:E1182" t="array">SUM(($B1182=(C_A04a!$B$5:$B$1045))*($M1182=(C_A04a!$C$5:$C$1045))*(C_A04a!F$5:F$1045))+SUM(($C$662=(C_A04a!$B$5:$B$1045))*($M1182=(C_A04a!$C$5:$C$1045))*(C_A04a!F$5:F$1045))+SUM(($D$662=(C_A04a!$B$5:$B$1045))*($M1182=(C_A04a!$C$5:$C$1045))*(C_A04a!F$5:F$1045))</f>
        <v>0</v>
      </c>
      <c r="F1182" s="124">
        <f ref="F1182:F1182" t="array">SUM(($B1182=(C_A04a!$B$5:$B$1045))*($M1182=(C_A04a!$C$5:$C$1045))*(C_A04a!G$5:G$1045))+SUM(($C$662=(C_A04a!$B$5:$B$1045))*($M1182=(C_A04a!$C$5:$C$1045))*(C_A04a!G$5:G$1045))+SUM(($D$662=(C_A04a!$B$5:$B$1045))*($M1182=(C_A04a!$C$5:$C$1045))*(C_A04a!G$5:G$1045))</f>
        <v>0</v>
      </c>
      <c r="G1182" s="124">
        <f ref="G1182:G1182" t="array">SUM(($B1182=(C_A04a!$B$5:$B$1045))*($M1182=(C_A04a!$C$5:$C$1045))*(C_A04a!H$5:H$1045))+SUM(($C$662=(C_A04a!$B$5:$B$1045))*($M1182=(C_A04a!$C$5:$C$1045))*(C_A04a!H$5:H$1045))+SUM(($D$662=(C_A04a!$B$5:$B$1045))*($M1182=(C_A04a!$C$5:$C$1045))*(C_A04a!H$5:H$1045))</f>
        <v>0</v>
      </c>
      <c r="H1182" s="124">
        <f ref="H1182:H1182" t="array">SUM(($B1182=(C_A04a!$B$5:$B$1045))*($M1182=(C_A04a!$C$5:$C$1045))*(C_A04a!I$5:I$1045))+SUM(($C$662=(C_A04a!$B$5:$B$1045))*($M1182=(C_A04a!$C$5:$C$1045))*(C_A04a!I$5:I$1045))+SUM(($D$662=(C_A04a!$B$5:$B$1045))*($M1182=(C_A04a!$C$5:$C$1045))*(C_A04a!I$5:I$1045))</f>
        <v>0</v>
      </c>
      <c r="I1182" s="124">
        <f ref="I1182:I1182" t="array">SUM(($B1182=(C_A04a!$B$5:$B$1045))*($M1182=(C_A04a!$C$5:$C$1045))*(C_A04a!J$5:J$1045))+SUM(($C$662=(C_A04a!$B$5:$B$1045))*($M1182=(C_A04a!$C$5:$C$1045))*(C_A04a!J$5:J$1045))+SUM(($D$662=(C_A04a!$B$5:$B$1045))*($M1182=(C_A04a!$C$5:$C$1045))*(C_A04a!J$5:J$1045))</f>
        <v>0</v>
      </c>
      <c r="J1182" s="124">
        <f ref="J1182:J1182" t="array">SUM(($B1182=(C_A04a!$B$5:$B$1045))*($M1182=(C_A04a!$C$5:$C$1045))*(C_A04a!K$5:K$1045))+SUM(($C$662=(C_A04a!$B$5:$B$1045))*($M1182=(C_A04a!$C$5:$C$1045))*(C_A04a!K$5:K$1045))+SUM(($D$662=(C_A04a!$B$5:$B$1045))*($M1182=(C_A04a!$C$5:$C$1045))*(C_A04a!K$5:K$1045))</f>
        <v>0</v>
      </c>
      <c r="K1182" s="124">
        <f ref="K1182:K1182" t="array">SUM(($B1182=(C_A04a!$B$5:$B$1045))*($M1182=(C_A04a!$C$5:$C$1045))*(C_A04a!L$5:L$1045))+SUM(($C$662=(C_A04a!$B$5:$B$1045))*($M1182=(C_A04a!$C$5:$C$1045))*(C_A04a!L$5:L$1045))+SUM(($D$662=(C_A04a!$B$5:$B$1045))*($M1182=(C_A04a!$C$5:$C$1045))*(C_A04a!L$5:L$1045))</f>
        <v>0</v>
      </c>
      <c r="L1182" s="330"/>
      <c r="M1182" s="338" t="s">
        <v>447</v>
      </c>
    </row>
    <row r="1183">
      <c r="A1183" s="396"/>
      <c r="B1183" s="263"/>
      <c r="C1183" s="124"/>
      <c r="D1183" s="124"/>
      <c r="E1183" s="124"/>
      <c r="F1183" s="124"/>
      <c r="G1183" s="124"/>
      <c r="H1183" s="124"/>
      <c r="I1183" s="124"/>
      <c r="J1183" s="124"/>
      <c r="K1183" s="124"/>
      <c r="L1183" s="330"/>
    </row>
    <row r="1184">
      <c r="A1184" s="396"/>
      <c r="B1184" s="263"/>
      <c r="C1184" s="124"/>
      <c r="D1184" s="124"/>
      <c r="E1184" s="124"/>
      <c r="F1184" s="124"/>
      <c r="G1184" s="124"/>
      <c r="H1184" s="124"/>
      <c r="I1184" s="124"/>
      <c r="J1184" s="124"/>
      <c r="K1184" s="124"/>
      <c r="L1184" s="330"/>
    </row>
    <row r="1185">
      <c r="A1185" s="396"/>
      <c r="B1185" s="263"/>
      <c r="C1185" s="124"/>
      <c r="D1185" s="124"/>
      <c r="E1185" s="124"/>
      <c r="F1185" s="124"/>
      <c r="G1185" s="124"/>
      <c r="H1185" s="124"/>
      <c r="I1185" s="124"/>
      <c r="J1185" s="124"/>
      <c r="K1185" s="124"/>
      <c r="L1185" s="330"/>
    </row>
    <row r="1186">
      <c r="A1186" s="396"/>
      <c r="B1186" s="263"/>
      <c r="C1186" s="124"/>
      <c r="D1186" s="124"/>
      <c r="E1186" s="124"/>
      <c r="F1186" s="124"/>
      <c r="G1186" s="124"/>
      <c r="H1186" s="124"/>
      <c r="I1186" s="124"/>
      <c r="J1186" s="124"/>
      <c r="K1186" s="124"/>
      <c r="L1186" s="330"/>
    </row>
    <row r="1187">
      <c r="A1187" s="396"/>
      <c r="B1187" s="263"/>
      <c r="C1187" s="124"/>
      <c r="D1187" s="124"/>
      <c r="E1187" s="124"/>
      <c r="F1187" s="124"/>
      <c r="G1187" s="124"/>
      <c r="H1187" s="124"/>
      <c r="I1187" s="124"/>
      <c r="J1187" s="124"/>
      <c r="K1187" s="124"/>
      <c r="L1187" s="330"/>
    </row>
    <row r="1188">
      <c r="A1188" s="396"/>
      <c r="B1188" s="154" t="s">
        <v>55</v>
      </c>
      <c r="C1188" s="155">
        <f>SUM(C1172:C1187)</f>
        <v>717.1997346916</v>
      </c>
      <c r="D1188" s="155">
        <f ref="D1188:K1188" t="shared" si="145">SUM(D1172:D1187)</f>
        <v>452.45061000000004</v>
      </c>
      <c r="E1188" s="155">
        <f t="shared" si="145"/>
        <v>756.17684553549</v>
      </c>
      <c r="F1188" s="155">
        <f t="shared" si="145"/>
        <v>424.05606</v>
      </c>
      <c r="G1188" s="155">
        <f t="shared" si="145"/>
        <v>400.67240405944</v>
      </c>
      <c r="H1188" s="155">
        <f t="shared" si="145"/>
        <v>546.300095128237</v>
      </c>
      <c r="I1188" s="155">
        <f t="shared" si="145"/>
        <v>427.993126757618</v>
      </c>
      <c r="J1188" s="155">
        <f t="shared" si="145"/>
        <v>481.92783588036696</v>
      </c>
      <c r="K1188" s="155">
        <f t="shared" si="145"/>
        <v>459.93777613013992</v>
      </c>
      <c r="L1188" s="228"/>
      <c r="M1188" s="339"/>
    </row>
    <row r="1189">
      <c r="A1189" s="396"/>
      <c r="B1189" s="60"/>
      <c r="C1189" s="60"/>
      <c r="D1189" s="60"/>
      <c r="E1189" s="60"/>
      <c r="F1189" s="60"/>
      <c r="G1189" s="60"/>
      <c r="H1189" s="60"/>
      <c r="I1189" s="60"/>
      <c r="J1189" s="60"/>
      <c r="L1189" s="397"/>
    </row>
    <row r="1190">
      <c r="A1190" s="48" t="s">
        <v>486</v>
      </c>
      <c r="B1190" s="321" t="s">
        <v>501</v>
      </c>
      <c r="C1190" s="60"/>
      <c r="D1190" s="60"/>
      <c r="E1190" s="60"/>
      <c r="F1190" s="60"/>
      <c r="G1190" s="60"/>
      <c r="H1190" s="60"/>
      <c r="I1190" s="60"/>
      <c r="J1190" s="60"/>
      <c r="L1190" s="397"/>
    </row>
    <row r="1191" ht="16">
      <c r="A1191" s="396"/>
      <c r="B1191" s="112"/>
      <c r="C1191" s="401">
        <v>2010</v>
      </c>
      <c r="D1191" s="401">
        <v>2015</v>
      </c>
      <c r="E1191" s="401">
        <v>2020</v>
      </c>
      <c r="F1191" s="401">
        <v>2025</v>
      </c>
      <c r="G1191" s="401">
        <v>2030</v>
      </c>
      <c r="H1191" s="401">
        <v>2035</v>
      </c>
      <c r="I1191" s="401">
        <v>2040</v>
      </c>
      <c r="J1191" s="401">
        <v>2045</v>
      </c>
      <c r="K1191" s="401">
        <v>2050</v>
      </c>
      <c r="L1191" s="337"/>
    </row>
    <row r="1192">
      <c r="A1192" s="396"/>
      <c r="B1192" s="263" t="s">
        <v>221</v>
      </c>
      <c r="C1192" s="117">
        <f ref="C1192:C1192" t="array">SUM(($B1192=(C_A04b!$B$5:$B$1073))*($M1192=(C_A04b!$C$5:$C$1073))*(C_A04b!D$5:D$1073))+SUM(($C$680=(C_A04b!$B$5:$B$1073))*($M1192=(C_A04b!$C$5:$C$1073))*(C_A04b!D$5:D$1073))+SUM(($D$680=(C_A04b!$B$5:$B$1073))*($M1192=(C_A04b!$C$5:$C$1073))*(C_A04b!D$5:D$1073))</f>
        <v>65.7576</v>
      </c>
      <c r="D1192" s="117">
        <f ref="D1192:D1192" t="array">SUM(($B1192=(C_A04b!$B$5:$B$1073))*($M1192=(C_A04b!$C$5:$C$1073))*(C_A04b!E$5:E$1073))+SUM(($C$680=(C_A04b!$B$5:$B$1073))*($M1192=(C_A04b!$C$5:$C$1073))*(C_A04b!E$5:E$1073))+SUM(($D$680=(C_A04b!$B$5:$B$1073))*($M1192=(C_A04b!$C$5:$C$1073))*(C_A04b!E$5:E$1073))</f>
        <v>64.26621</v>
      </c>
      <c r="E1192" s="117">
        <f ref="E1192:E1192" t="array">SUM(($B1192=(C_A04b!$B$5:$B$1073))*($M1192=(C_A04b!$C$5:$C$1073))*(C_A04b!F$5:F$1073))+SUM(($C$680=(C_A04b!$B$5:$B$1073))*($M1192=(C_A04b!$C$5:$C$1073))*(C_A04b!F$5:F$1073))+SUM(($D$680=(C_A04b!$B$5:$B$1073))*($M1192=(C_A04b!$C$5:$C$1073))*(C_A04b!F$5:F$1073))</f>
        <v>64.26621</v>
      </c>
      <c r="F1192" s="117">
        <f ref="F1192:F1192" t="array">SUM(($B1192=(C_A04b!$B$5:$B$1073))*($M1192=(C_A04b!$C$5:$C$1073))*(C_A04b!G$5:G$1073))+SUM(($C$680=(C_A04b!$B$5:$B$1073))*($M1192=(C_A04b!$C$5:$C$1073))*(C_A04b!G$5:G$1073))+SUM(($D$680=(C_A04b!$B$5:$B$1073))*($M1192=(C_A04b!$C$5:$C$1073))*(C_A04b!G$5:G$1073))</f>
        <v>63.8768025</v>
      </c>
      <c r="G1192" s="117">
        <f ref="G1192:G1192" t="array">SUM(($B1192=(C_A04b!$B$5:$B$1073))*($M1192=(C_A04b!$C$5:$C$1073))*(C_A04b!H$5:H$1073))+SUM(($C$680=(C_A04b!$B$5:$B$1073))*($M1192=(C_A04b!$C$5:$C$1073))*(C_A04b!H$5:H$1073))+SUM(($D$680=(C_A04b!$B$5:$B$1073))*($M1192=(C_A04b!$C$5:$C$1073))*(C_A04b!H$5:H$1073))</f>
        <v>63.487395</v>
      </c>
      <c r="H1192" s="117">
        <f ref="H1192:H1192" t="array">SUM(($B1192=(C_A04b!$B$5:$B$1073))*($M1192=(C_A04b!$C$5:$C$1073))*(C_A04b!I$5:I$1073))+SUM(($C$680=(C_A04b!$B$5:$B$1073))*($M1192=(C_A04b!$C$5:$C$1073))*(C_A04b!I$5:I$1073))+SUM(($D$680=(C_A04b!$B$5:$B$1073))*($M1192=(C_A04b!$C$5:$C$1073))*(C_A04b!I$5:I$1073))</f>
        <v>64.16685</v>
      </c>
      <c r="I1192" s="117">
        <f ref="I1192:I1192" t="array">SUM(($B1192=(C_A04b!$B$5:$B$1073))*($M1192=(C_A04b!$C$5:$C$1073))*(C_A04b!J$5:J$1073))+SUM(($C$680=(C_A04b!$B$5:$B$1073))*($M1192=(C_A04b!$C$5:$C$1073))*(C_A04b!J$5:J$1073))+SUM(($D$680=(C_A04b!$B$5:$B$1073))*($M1192=(C_A04b!$C$5:$C$1073))*(C_A04b!J$5:J$1073))</f>
        <v>36.98865</v>
      </c>
      <c r="J1192" s="117">
        <f ref="J1192:J1192" t="array">SUM(($B1192=(C_A04b!$B$5:$B$1073))*($M1192=(C_A04b!$C$5:$C$1073))*(C_A04b!K$5:K$1073))+SUM(($C$680=(C_A04b!$B$5:$B$1073))*($M1192=(C_A04b!$C$5:$C$1073))*(C_A04b!K$5:K$1073))+SUM(($D$680=(C_A04b!$B$5:$B$1073))*($M1192=(C_A04b!$C$5:$C$1073))*(C_A04b!K$5:K$1073))</f>
        <v>65.52576</v>
      </c>
      <c r="K1192" s="117">
        <f ref="K1192:K1192" t="array">SUM(($B1192=(C_A04b!$B$5:$B$1073))*($M1192=(C_A04b!$C$5:$C$1073))*(C_A04b!L$5:L$1073))+SUM(($C$680=(C_A04b!$B$5:$B$1073))*($M1192=(C_A04b!$C$5:$C$1073))*(C_A04b!L$5:L$1073))+SUM(($D$680=(C_A04b!$B$5:$B$1073))*($M1192=(C_A04b!$C$5:$C$1073))*(C_A04b!L$5:L$1073))</f>
        <v>36.98865</v>
      </c>
      <c r="L1192" s="330"/>
      <c r="M1192" s="338" t="s">
        <v>447</v>
      </c>
    </row>
    <row r="1193">
      <c r="A1193" s="396"/>
      <c r="B1193" s="263" t="s">
        <v>223</v>
      </c>
      <c r="C1193" s="117">
        <f ref="C1193:C1193" t="array">SUM(($B1193=(C_A04b!$B$5:$B$1073))*($M1193=(C_A04b!$C$5:$C$1073))*(C_A04b!D$5:D$1073))+SUM(($C$680=(C_A04b!$B$5:$B$1073))*($M1193=(C_A04b!$C$5:$C$1073))*(C_A04b!D$5:D$1073))+SUM(($D$680=(C_A04b!$B$5:$B$1073))*($M1193=(C_A04b!$C$5:$C$1073))*(C_A04b!D$5:D$1073))</f>
        <v>143.1756</v>
      </c>
      <c r="D1193" s="117">
        <f ref="D1193:D1193" t="array">SUM(($B1193=(C_A04b!$B$5:$B$1073))*($M1193=(C_A04b!$C$5:$C$1073))*(C_A04b!E$5:E$1073))+SUM(($C$680=(C_A04b!$B$5:$B$1073))*($M1193=(C_A04b!$C$5:$C$1073))*(C_A04b!E$5:E$1073))+SUM(($D$680=(C_A04b!$B$5:$B$1073))*($M1193=(C_A04b!$C$5:$C$1073))*(C_A04b!E$5:E$1073))</f>
        <v>107.3817</v>
      </c>
      <c r="E1193" s="117">
        <f ref="E1193:E1193" t="array">SUM(($B1193=(C_A04b!$B$5:$B$1073))*($M1193=(C_A04b!$C$5:$C$1073))*(C_A04b!F$5:F$1073))+SUM(($C$680=(C_A04b!$B$5:$B$1073))*($M1193=(C_A04b!$C$5:$C$1073))*(C_A04b!F$5:F$1073))+SUM(($D$680=(C_A04b!$B$5:$B$1073))*($M1193=(C_A04b!$C$5:$C$1073))*(C_A04b!F$5:F$1073))</f>
        <v>107.3817</v>
      </c>
      <c r="F1193" s="117">
        <f ref="F1193:F1193" t="array">SUM(($B1193=(C_A04b!$B$5:$B$1073))*($M1193=(C_A04b!$C$5:$C$1073))*(C_A04b!G$5:G$1073))+SUM(($C$680=(C_A04b!$B$5:$B$1073))*($M1193=(C_A04b!$C$5:$C$1073))*(C_A04b!G$5:G$1073))+SUM(($D$680=(C_A04b!$B$5:$B$1073))*($M1193=(C_A04b!$C$5:$C$1073))*(C_A04b!G$5:G$1073))</f>
        <v>93.9589875</v>
      </c>
      <c r="G1193" s="117">
        <f ref="G1193:G1193" t="array">SUM(($B1193=(C_A04b!$B$5:$B$1073))*($M1193=(C_A04b!$C$5:$C$1073))*(C_A04b!H$5:H$1073))+SUM(($C$680=(C_A04b!$B$5:$B$1073))*($M1193=(C_A04b!$C$5:$C$1073))*(C_A04b!H$5:H$1073))+SUM(($D$680=(C_A04b!$B$5:$B$1073))*($M1193=(C_A04b!$C$5:$C$1073))*(C_A04b!H$5:H$1073))</f>
        <v>80.536275</v>
      </c>
      <c r="H1193" s="117">
        <f ref="H1193:H1193" t="array">SUM(($B1193=(C_A04b!$B$5:$B$1073))*($M1193=(C_A04b!$C$5:$C$1073))*(C_A04b!I$5:I$1073))+SUM(($C$680=(C_A04b!$B$5:$B$1073))*($M1193=(C_A04b!$C$5:$C$1073))*(C_A04b!I$5:I$1073))+SUM(($D$680=(C_A04b!$B$5:$B$1073))*($M1193=(C_A04b!$C$5:$C$1073))*(C_A04b!I$5:I$1073))</f>
        <v>80.536275</v>
      </c>
      <c r="I1193" s="117">
        <f ref="I1193:I1193" t="array">SUM(($B1193=(C_A04b!$B$5:$B$1073))*($M1193=(C_A04b!$C$5:$C$1073))*(C_A04b!J$5:J$1073))+SUM(($C$680=(C_A04b!$B$5:$B$1073))*($M1193=(C_A04b!$C$5:$C$1073))*(C_A04b!J$5:J$1073))+SUM(($D$680=(C_A04b!$B$5:$B$1073))*($M1193=(C_A04b!$C$5:$C$1073))*(C_A04b!J$5:J$1073))</f>
        <v>80.536275</v>
      </c>
      <c r="J1193" s="117">
        <f ref="J1193:J1193" t="array">SUM(($B1193=(C_A04b!$B$5:$B$1073))*($M1193=(C_A04b!$C$5:$C$1073))*(C_A04b!K$5:K$1073))+SUM(($C$680=(C_A04b!$B$5:$B$1073))*($M1193=(C_A04b!$C$5:$C$1073))*(C_A04b!K$5:K$1073))+SUM(($D$680=(C_A04b!$B$5:$B$1073))*($M1193=(C_A04b!$C$5:$C$1073))*(C_A04b!K$5:K$1073))</f>
        <v>80.536275</v>
      </c>
      <c r="K1193" s="117">
        <f ref="K1193:K1193" t="array">SUM(($B1193=(C_A04b!$B$5:$B$1073))*($M1193=(C_A04b!$C$5:$C$1073))*(C_A04b!L$5:L$1073))+SUM(($C$680=(C_A04b!$B$5:$B$1073))*($M1193=(C_A04b!$C$5:$C$1073))*(C_A04b!L$5:L$1073))+SUM(($D$680=(C_A04b!$B$5:$B$1073))*($M1193=(C_A04b!$C$5:$C$1073))*(C_A04b!L$5:L$1073))</f>
        <v>80.536275</v>
      </c>
      <c r="L1193" s="330"/>
      <c r="M1193" s="338" t="s">
        <v>447</v>
      </c>
    </row>
    <row r="1194">
      <c r="A1194" s="396"/>
      <c r="B1194" s="263" t="s">
        <v>224</v>
      </c>
      <c r="C1194" s="117">
        <f ref="C1194:C1194" t="array">SUM(($B1194=(C_A04b!$B$5:$B$1073))*($M1194=(C_A04b!$C$5:$C$1073))*(C_A04b!D$5:D$1073))+SUM(($C$680=(C_A04b!$B$5:$B$1073))*($M1194=(C_A04b!$C$5:$C$1073))*(C_A04b!D$5:D$1073))+SUM(($D$680=(C_A04b!$B$5:$B$1073))*($M1194=(C_A04b!$C$5:$C$1073))*(C_A04b!D$5:D$1073))</f>
        <v>198.1229346916</v>
      </c>
      <c r="D1194" s="117">
        <f ref="D1194:D1194" t="array">SUM(($B1194=(C_A04b!$B$5:$B$1073))*($M1194=(C_A04b!$C$5:$C$1073))*(C_A04b!E$5:E$1073))+SUM(($C$680=(C_A04b!$B$5:$B$1073))*($M1194=(C_A04b!$C$5:$C$1073))*(C_A04b!E$5:E$1073))+SUM(($D$680=(C_A04b!$B$5:$B$1073))*($M1194=(C_A04b!$C$5:$C$1073))*(C_A04b!E$5:E$1073))</f>
        <v>14.60034</v>
      </c>
      <c r="E1194" s="117">
        <f ref="E1194:E1194" t="array">SUM(($B1194=(C_A04b!$B$5:$B$1073))*($M1194=(C_A04b!$C$5:$C$1073))*(C_A04b!F$5:F$1073))+SUM(($C$680=(C_A04b!$B$5:$B$1073))*($M1194=(C_A04b!$C$5:$C$1073))*(C_A04b!F$5:F$1073))+SUM(($D$680=(C_A04b!$B$5:$B$1073))*($M1194=(C_A04b!$C$5:$C$1073))*(C_A04b!F$5:F$1073))</f>
        <v>326.48813553549</v>
      </c>
      <c r="F1194" s="117">
        <f ref="F1194:F1194" t="array">SUM(($B1194=(C_A04b!$B$5:$B$1073))*($M1194=(C_A04b!$C$5:$C$1073))*(C_A04b!G$5:G$1073))+SUM(($C$680=(C_A04b!$B$5:$B$1073))*($M1194=(C_A04b!$C$5:$C$1073))*(C_A04b!G$5:G$1073))+SUM(($D$680=(C_A04b!$B$5:$B$1073))*($M1194=(C_A04b!$C$5:$C$1073))*(C_A04b!G$5:G$1073))</f>
        <v>20.043585</v>
      </c>
      <c r="G1194" s="117">
        <f ref="G1194:G1194" t="array">SUM(($B1194=(C_A04b!$B$5:$B$1073))*($M1194=(C_A04b!$C$5:$C$1073))*(C_A04b!H$5:H$1073))+SUM(($C$680=(C_A04b!$B$5:$B$1073))*($M1194=(C_A04b!$C$5:$C$1073))*(C_A04b!H$5:H$1073))+SUM(($D$680=(C_A04b!$B$5:$B$1073))*($M1194=(C_A04b!$C$5:$C$1073))*(C_A04b!H$5:H$1073))</f>
        <v>46.818155657301</v>
      </c>
      <c r="H1194" s="117">
        <f ref="H1194:H1194" t="array">SUM(($B1194=(C_A04b!$B$5:$B$1073))*($M1194=(C_A04b!$C$5:$C$1073))*(C_A04b!I$5:I$1073))+SUM(($C$680=(C_A04b!$B$5:$B$1073))*($M1194=(C_A04b!$C$5:$C$1073))*(C_A04b!I$5:I$1073))+SUM(($D$680=(C_A04b!$B$5:$B$1073))*($M1194=(C_A04b!$C$5:$C$1073))*(C_A04b!I$5:I$1073))</f>
        <v>160.454795128238</v>
      </c>
      <c r="I1194" s="117">
        <f ref="I1194:I1194" t="array">SUM(($B1194=(C_A04b!$B$5:$B$1073))*($M1194=(C_A04b!$C$5:$C$1073))*(C_A04b!J$5:J$1073))+SUM(($C$680=(C_A04b!$B$5:$B$1073))*($M1194=(C_A04b!$C$5:$C$1073))*(C_A04b!J$5:J$1073))+SUM(($D$680=(C_A04b!$B$5:$B$1073))*($M1194=(C_A04b!$C$5:$C$1073))*(C_A04b!J$5:J$1073))</f>
        <v>85.097395917852</v>
      </c>
      <c r="J1194" s="117">
        <f ref="J1194:J1194" t="array">SUM(($B1194=(C_A04b!$B$5:$B$1073))*($M1194=(C_A04b!$C$5:$C$1073))*(C_A04b!K$5:K$1073))+SUM(($C$680=(C_A04b!$B$5:$B$1073))*($M1194=(C_A04b!$C$5:$C$1073))*(C_A04b!K$5:K$1073))+SUM(($D$680=(C_A04b!$B$5:$B$1073))*($M1194=(C_A04b!$C$5:$C$1073))*(C_A04b!K$5:K$1073))</f>
        <v>75.269495880367</v>
      </c>
      <c r="K1194" s="117">
        <f ref="K1194:K1194" t="array">SUM(($B1194=(C_A04b!$B$5:$B$1073))*($M1194=(C_A04b!$C$5:$C$1073))*(C_A04b!L$5:L$1073))+SUM(($C$680=(C_A04b!$B$5:$B$1073))*($M1194=(C_A04b!$C$5:$C$1073))*(C_A04b!L$5:L$1073))+SUM(($D$680=(C_A04b!$B$5:$B$1073))*($M1194=(C_A04b!$C$5:$C$1073))*(C_A04b!L$5:L$1073))</f>
        <v>132.590092049496</v>
      </c>
      <c r="L1194" s="330"/>
      <c r="M1194" s="338" t="s">
        <v>447</v>
      </c>
    </row>
    <row r="1195">
      <c r="A1195" s="396"/>
      <c r="B1195" s="263" t="s">
        <v>225</v>
      </c>
      <c r="C1195" s="117">
        <f ref="C1195:C1195" t="array">SUM(($B1195=(C_A04b!$B$5:$B$1073))*($M1195=(C_A04b!$C$5:$C$1073))*(C_A04b!D$5:D$1073))+SUM(($C$680=(C_A04b!$B$5:$B$1073))*($M1195=(C_A04b!$C$5:$C$1073))*(C_A04b!D$5:D$1073))+SUM(($D$680=(C_A04b!$B$5:$B$1073))*($M1195=(C_A04b!$C$5:$C$1073))*(C_A04b!D$5:D$1073))</f>
        <v>37.71</v>
      </c>
      <c r="D1195" s="117">
        <f ref="D1195:D1195" t="array">SUM(($B1195=(C_A04b!$B$5:$B$1073))*($M1195=(C_A04b!$C$5:$C$1073))*(C_A04b!E$5:E$1073))+SUM(($C$680=(C_A04b!$B$5:$B$1073))*($M1195=(C_A04b!$C$5:$C$1073))*(C_A04b!E$5:E$1073))+SUM(($D$680=(C_A04b!$B$5:$B$1073))*($M1195=(C_A04b!$C$5:$C$1073))*(C_A04b!E$5:E$1073))</f>
        <v>28.2825</v>
      </c>
      <c r="E1195" s="117">
        <f ref="E1195:E1195" t="array">SUM(($B1195=(C_A04b!$B$5:$B$1073))*($M1195=(C_A04b!$C$5:$C$1073))*(C_A04b!F$5:F$1073))+SUM(($C$680=(C_A04b!$B$5:$B$1073))*($M1195=(C_A04b!$C$5:$C$1073))*(C_A04b!F$5:F$1073))+SUM(($D$680=(C_A04b!$B$5:$B$1073))*($M1195=(C_A04b!$C$5:$C$1073))*(C_A04b!F$5:F$1073))</f>
        <v>33.16815</v>
      </c>
      <c r="F1195" s="117">
        <f ref="F1195:F1195" t="array">SUM(($B1195=(C_A04b!$B$5:$B$1073))*($M1195=(C_A04b!$C$5:$C$1073))*(C_A04b!G$5:G$1073))+SUM(($C$680=(C_A04b!$B$5:$B$1073))*($M1195=(C_A04b!$C$5:$C$1073))*(C_A04b!G$5:G$1073))+SUM(($D$680=(C_A04b!$B$5:$B$1073))*($M1195=(C_A04b!$C$5:$C$1073))*(C_A04b!G$5:G$1073))</f>
        <v>24.7471875</v>
      </c>
      <c r="G1195" s="117">
        <f ref="G1195:G1195" t="array">SUM(($B1195=(C_A04b!$B$5:$B$1073))*($M1195=(C_A04b!$C$5:$C$1073))*(C_A04b!H$5:H$1073))+SUM(($C$680=(C_A04b!$B$5:$B$1073))*($M1195=(C_A04b!$C$5:$C$1073))*(C_A04b!H$5:H$1073))+SUM(($D$680=(C_A04b!$B$5:$B$1073))*($M1195=(C_A04b!$C$5:$C$1073))*(C_A04b!H$5:H$1073))</f>
        <v>21.211875</v>
      </c>
      <c r="H1195" s="117">
        <f ref="H1195:H1195" t="array">SUM(($B1195=(C_A04b!$B$5:$B$1073))*($M1195=(C_A04b!$C$5:$C$1073))*(C_A04b!I$5:I$1073))+SUM(($C$680=(C_A04b!$B$5:$B$1073))*($M1195=(C_A04b!$C$5:$C$1073))*(C_A04b!I$5:I$1073))+SUM(($D$680=(C_A04b!$B$5:$B$1073))*($M1195=(C_A04b!$C$5:$C$1073))*(C_A04b!I$5:I$1073))</f>
        <v>31.183875</v>
      </c>
      <c r="I1195" s="117">
        <f ref="I1195:I1195" t="array">SUM(($B1195=(C_A04b!$B$5:$B$1073))*($M1195=(C_A04b!$C$5:$C$1073))*(C_A04b!J$5:J$1073))+SUM(($C$680=(C_A04b!$B$5:$B$1073))*($M1195=(C_A04b!$C$5:$C$1073))*(C_A04b!J$5:J$1073))+SUM(($D$680=(C_A04b!$B$5:$B$1073))*($M1195=(C_A04b!$C$5:$C$1073))*(C_A04b!J$5:J$1073))</f>
        <v>31.433175</v>
      </c>
      <c r="J1195" s="117">
        <f ref="J1195:J1195" t="array">SUM(($B1195=(C_A04b!$B$5:$B$1073))*($M1195=(C_A04b!$C$5:$C$1073))*(C_A04b!K$5:K$1073))+SUM(($C$680=(C_A04b!$B$5:$B$1073))*($M1195=(C_A04b!$C$5:$C$1073))*(C_A04b!K$5:K$1073))+SUM(($D$680=(C_A04b!$B$5:$B$1073))*($M1195=(C_A04b!$C$5:$C$1073))*(C_A04b!K$5:K$1073))</f>
        <v>41.009625</v>
      </c>
      <c r="K1195" s="117">
        <f ref="K1195:K1195" t="array">SUM(($B1195=(C_A04b!$B$5:$B$1073))*($M1195=(C_A04b!$C$5:$C$1073))*(C_A04b!L$5:L$1073))+SUM(($C$680=(C_A04b!$B$5:$B$1073))*($M1195=(C_A04b!$C$5:$C$1073))*(C_A04b!L$5:L$1073))+SUM(($D$680=(C_A04b!$B$5:$B$1073))*($M1195=(C_A04b!$C$5:$C$1073))*(C_A04b!L$5:L$1073))</f>
        <v>41.481</v>
      </c>
      <c r="L1195" s="330"/>
      <c r="M1195" s="338" t="s">
        <v>447</v>
      </c>
    </row>
    <row r="1196">
      <c r="A1196" s="396"/>
      <c r="B1196" s="263" t="s">
        <v>226</v>
      </c>
      <c r="C1196" s="117">
        <f ref="C1196:C1196" t="array">SUM(($B1196=(C_A04b!$B$5:$B$1073))*($M1196=(C_A04b!$C$5:$C$1073))*(C_A04b!D$5:D$1073))+SUM(($C$680=(C_A04b!$B$5:$B$1073))*($M1196=(C_A04b!$C$5:$C$1073))*(C_A04b!D$5:D$1073))+SUM(($D$680=(C_A04b!$B$5:$B$1073))*($M1196=(C_A04b!$C$5:$C$1073))*(C_A04b!D$5:D$1073))</f>
        <v>51.2208</v>
      </c>
      <c r="D1196" s="117">
        <f ref="D1196:D1196" t="array">SUM(($B1196=(C_A04b!$B$5:$B$1073))*($M1196=(C_A04b!$C$5:$C$1073))*(C_A04b!E$5:E$1073))+SUM(($C$680=(C_A04b!$B$5:$B$1073))*($M1196=(C_A04b!$C$5:$C$1073))*(C_A04b!E$5:E$1073))+SUM(($D$680=(C_A04b!$B$5:$B$1073))*($M1196=(C_A04b!$C$5:$C$1073))*(C_A04b!E$5:E$1073))</f>
        <v>52.50132</v>
      </c>
      <c r="E1196" s="117">
        <f ref="E1196:E1196" t="array">SUM(($B1196=(C_A04b!$B$5:$B$1073))*($M1196=(C_A04b!$C$5:$C$1073))*(C_A04b!F$5:F$1073))+SUM(($C$680=(C_A04b!$B$5:$B$1073))*($M1196=(C_A04b!$C$5:$C$1073))*(C_A04b!F$5:F$1073))+SUM(($D$680=(C_A04b!$B$5:$B$1073))*($M1196=(C_A04b!$C$5:$C$1073))*(C_A04b!F$5:F$1073))</f>
        <v>52.50132</v>
      </c>
      <c r="F1196" s="117">
        <f ref="F1196:F1196" t="array">SUM(($B1196=(C_A04b!$B$5:$B$1073))*($M1196=(C_A04b!$C$5:$C$1073))*(C_A04b!G$5:G$1073))+SUM(($C$680=(C_A04b!$B$5:$B$1073))*($M1196=(C_A04b!$C$5:$C$1073))*(C_A04b!G$5:G$1073))+SUM(($D$680=(C_A04b!$B$5:$B$1073))*($M1196=(C_A04b!$C$5:$C$1073))*(C_A04b!G$5:G$1073))</f>
        <v>47.736675</v>
      </c>
      <c r="G1196" s="117">
        <f ref="G1196:G1196" t="array">SUM(($B1196=(C_A04b!$B$5:$B$1073))*($M1196=(C_A04b!$C$5:$C$1073))*(C_A04b!H$5:H$1073))+SUM(($C$680=(C_A04b!$B$5:$B$1073))*($M1196=(C_A04b!$C$5:$C$1073))*(C_A04b!H$5:H$1073))+SUM(($D$680=(C_A04b!$B$5:$B$1073))*($M1196=(C_A04b!$C$5:$C$1073))*(C_A04b!H$5:H$1073))</f>
        <v>37.412955</v>
      </c>
      <c r="H1196" s="117">
        <f ref="H1196:H1196" t="array">SUM(($B1196=(C_A04b!$B$5:$B$1073))*($M1196=(C_A04b!$C$5:$C$1073))*(C_A04b!I$5:I$1073))+SUM(($C$680=(C_A04b!$B$5:$B$1073))*($M1196=(C_A04b!$C$5:$C$1073))*(C_A04b!I$5:I$1073))+SUM(($D$680=(C_A04b!$B$5:$B$1073))*($M1196=(C_A04b!$C$5:$C$1073))*(C_A04b!I$5:I$1073))</f>
        <v>48.1203</v>
      </c>
      <c r="I1196" s="117">
        <f ref="I1196:I1196" t="array">SUM(($B1196=(C_A04b!$B$5:$B$1073))*($M1196=(C_A04b!$C$5:$C$1073))*(C_A04b!J$5:J$1073))+SUM(($C$680=(C_A04b!$B$5:$B$1073))*($M1196=(C_A04b!$C$5:$C$1073))*(C_A04b!J$5:J$1073))+SUM(($D$680=(C_A04b!$B$5:$B$1073))*($M1196=(C_A04b!$C$5:$C$1073))*(C_A04b!J$5:J$1073))</f>
        <v>48.603015</v>
      </c>
      <c r="J1196" s="117">
        <f ref="J1196:J1196" t="array">SUM(($B1196=(C_A04b!$B$5:$B$1073))*($M1196=(C_A04b!$C$5:$C$1073))*(C_A04b!K$5:K$1073))+SUM(($C$680=(C_A04b!$B$5:$B$1073))*($M1196=(C_A04b!$C$5:$C$1073))*(C_A04b!K$5:K$1073))+SUM(($D$680=(C_A04b!$B$5:$B$1073))*($M1196=(C_A04b!$C$5:$C$1073))*(C_A04b!K$5:K$1073))</f>
        <v>38.90052</v>
      </c>
      <c r="K1196" s="117">
        <f ref="K1196:K1196" t="array">SUM(($B1196=(C_A04b!$B$5:$B$1073))*($M1196=(C_A04b!$C$5:$C$1073))*(C_A04b!L$5:L$1073))+SUM(($C$680=(C_A04b!$B$5:$B$1073))*($M1196=(C_A04b!$C$5:$C$1073))*(C_A04b!L$5:L$1073))+SUM(($D$680=(C_A04b!$B$5:$B$1073))*($M1196=(C_A04b!$C$5:$C$1073))*(C_A04b!L$5:L$1073))</f>
        <v>36.76455</v>
      </c>
      <c r="L1196" s="330"/>
      <c r="M1196" s="338" t="s">
        <v>447</v>
      </c>
    </row>
    <row r="1197">
      <c r="A1197" s="396"/>
      <c r="B1197" s="263" t="s">
        <v>227</v>
      </c>
      <c r="C1197" s="117">
        <f ref="C1197:C1197" t="array">SUM(($B1197=(C_A04b!$B$5:$B$1073))*($M1197=(C_A04b!$C$5:$C$1073))*(C_A04b!D$5:D$1073))+SUM(($C$680=(C_A04b!$B$5:$B$1073))*($M1197=(C_A04b!$C$5:$C$1073))*(C_A04b!D$5:D$1073))+SUM(($D$680=(C_A04b!$B$5:$B$1073))*($M1197=(C_A04b!$C$5:$C$1073))*(C_A04b!D$5:D$1073))</f>
        <v>148.7376</v>
      </c>
      <c r="D1197" s="117">
        <f ref="D1197:D1197" t="array">SUM(($B1197=(C_A04b!$B$5:$B$1073))*($M1197=(C_A04b!$C$5:$C$1073))*(C_A04b!E$5:E$1073))+SUM(($C$680=(C_A04b!$B$5:$B$1073))*($M1197=(C_A04b!$C$5:$C$1073))*(C_A04b!E$5:E$1073))+SUM(($D$680=(C_A04b!$B$5:$B$1073))*($M1197=(C_A04b!$C$5:$C$1073))*(C_A04b!E$5:E$1073))</f>
        <v>122.46102</v>
      </c>
      <c r="E1197" s="117">
        <f ref="E1197:E1197" t="array">SUM(($B1197=(C_A04b!$B$5:$B$1073))*($M1197=(C_A04b!$C$5:$C$1073))*(C_A04b!F$5:F$1073))+SUM(($C$680=(C_A04b!$B$5:$B$1073))*($M1197=(C_A04b!$C$5:$C$1073))*(C_A04b!F$5:F$1073))+SUM(($D$680=(C_A04b!$B$5:$B$1073))*($M1197=(C_A04b!$C$5:$C$1073))*(C_A04b!F$5:F$1073))</f>
        <v>118.01493</v>
      </c>
      <c r="F1197" s="117">
        <f ref="F1197:F1197" t="array">SUM(($B1197=(C_A04b!$B$5:$B$1073))*($M1197=(C_A04b!$C$5:$C$1073))*(C_A04b!G$5:G$1073))+SUM(($C$680=(C_A04b!$B$5:$B$1073))*($M1197=(C_A04b!$C$5:$C$1073))*(C_A04b!G$5:G$1073))+SUM(($D$680=(C_A04b!$B$5:$B$1073))*($M1197=(C_A04b!$C$5:$C$1073))*(C_A04b!G$5:G$1073))</f>
        <v>114.2066925</v>
      </c>
      <c r="G1197" s="117">
        <f ref="G1197:G1197" t="array">SUM(($B1197=(C_A04b!$B$5:$B$1073))*($M1197=(C_A04b!$C$5:$C$1073))*(C_A04b!H$5:H$1073))+SUM(($C$680=(C_A04b!$B$5:$B$1073))*($M1197=(C_A04b!$C$5:$C$1073))*(C_A04b!H$5:H$1073))+SUM(($D$680=(C_A04b!$B$5:$B$1073))*($M1197=(C_A04b!$C$5:$C$1073))*(C_A04b!H$5:H$1073))</f>
        <v>91.710843402139</v>
      </c>
      <c r="H1197" s="117">
        <f ref="H1197:H1197" t="array">SUM(($B1197=(C_A04b!$B$5:$B$1073))*($M1197=(C_A04b!$C$5:$C$1073))*(C_A04b!I$5:I$1073))+SUM(($C$680=(C_A04b!$B$5:$B$1073))*($M1197=(C_A04b!$C$5:$C$1073))*(C_A04b!I$5:I$1073))+SUM(($D$680=(C_A04b!$B$5:$B$1073))*($M1197=(C_A04b!$C$5:$C$1073))*(C_A04b!I$5:I$1073))</f>
        <v>105.4323</v>
      </c>
      <c r="I1197" s="117">
        <f ref="I1197:I1197" t="array">SUM(($B1197=(C_A04b!$B$5:$B$1073))*($M1197=(C_A04b!$C$5:$C$1073))*(C_A04b!J$5:J$1073))+SUM(($C$680=(C_A04b!$B$5:$B$1073))*($M1197=(C_A04b!$C$5:$C$1073))*(C_A04b!J$5:J$1073))+SUM(($D$680=(C_A04b!$B$5:$B$1073))*($M1197=(C_A04b!$C$5:$C$1073))*(C_A04b!J$5:J$1073))</f>
        <v>104.567315839766</v>
      </c>
      <c r="J1197" s="117">
        <f ref="J1197:J1197" t="array">SUM(($B1197=(C_A04b!$B$5:$B$1073))*($M1197=(C_A04b!$C$5:$C$1073))*(C_A04b!K$5:K$1073))+SUM(($C$680=(C_A04b!$B$5:$B$1073))*($M1197=(C_A04b!$C$5:$C$1073))*(C_A04b!K$5:K$1073))+SUM(($D$680=(C_A04b!$B$5:$B$1073))*($M1197=(C_A04b!$C$5:$C$1073))*(C_A04b!K$5:K$1073))</f>
        <v>106.52067</v>
      </c>
      <c r="K1197" s="117">
        <f ref="K1197:K1197" t="array">SUM(($B1197=(C_A04b!$B$5:$B$1073))*($M1197=(C_A04b!$C$5:$C$1073))*(C_A04b!L$5:L$1073))+SUM(($C$680=(C_A04b!$B$5:$B$1073))*($M1197=(C_A04b!$C$5:$C$1073))*(C_A04b!L$5:L$1073))+SUM(($D$680=(C_A04b!$B$5:$B$1073))*($M1197=(C_A04b!$C$5:$C$1073))*(C_A04b!L$5:L$1073))</f>
        <v>83.6649</v>
      </c>
      <c r="L1197" s="330"/>
      <c r="M1197" s="338" t="s">
        <v>447</v>
      </c>
    </row>
    <row r="1198">
      <c r="A1198" s="396"/>
      <c r="B1198" s="263" t="s">
        <v>228</v>
      </c>
      <c r="C1198" s="117">
        <f ref="C1198:C1198" t="array">SUM(($B1198=(C_A04b!$B$5:$B$1073))*($M1198=(C_A04b!$C$5:$C$1073))*(C_A04b!D$5:D$1073))+SUM(($C$680=(C_A04b!$B$5:$B$1073))*($M1198=(C_A04b!$C$5:$C$1073))*(C_A04b!D$5:D$1073))+SUM(($D$680=(C_A04b!$B$5:$B$1073))*($M1198=(C_A04b!$C$5:$C$1073))*(C_A04b!D$5:D$1073))</f>
        <v>7.1388</v>
      </c>
      <c r="D1198" s="117">
        <f ref="D1198:D1198" t="array">SUM(($B1198=(C_A04b!$B$5:$B$1073))*($M1198=(C_A04b!$C$5:$C$1073))*(C_A04b!E$5:E$1073))+SUM(($C$680=(C_A04b!$B$5:$B$1073))*($M1198=(C_A04b!$C$5:$C$1073))*(C_A04b!E$5:E$1073))+SUM(($D$680=(C_A04b!$B$5:$B$1073))*($M1198=(C_A04b!$C$5:$C$1073))*(C_A04b!E$5:E$1073))</f>
        <v>5.3541</v>
      </c>
      <c r="E1198" s="117">
        <f ref="E1198:E1198" t="array">SUM(($B1198=(C_A04b!$B$5:$B$1073))*($M1198=(C_A04b!$C$5:$C$1073))*(C_A04b!F$5:F$1073))+SUM(($C$680=(C_A04b!$B$5:$B$1073))*($M1198=(C_A04b!$C$5:$C$1073))*(C_A04b!F$5:F$1073))+SUM(($D$680=(C_A04b!$B$5:$B$1073))*($M1198=(C_A04b!$C$5:$C$1073))*(C_A04b!F$5:F$1073))</f>
        <v>5.3541</v>
      </c>
      <c r="F1198" s="117">
        <f ref="F1198:F1198" t="array">SUM(($B1198=(C_A04b!$B$5:$B$1073))*($M1198=(C_A04b!$C$5:$C$1073))*(C_A04b!G$5:G$1073))+SUM(($C$680=(C_A04b!$B$5:$B$1073))*($M1198=(C_A04b!$C$5:$C$1073))*(C_A04b!G$5:G$1073))+SUM(($D$680=(C_A04b!$B$5:$B$1073))*($M1198=(C_A04b!$C$5:$C$1073))*(C_A04b!G$5:G$1073))</f>
        <v>4.6848375</v>
      </c>
      <c r="G1198" s="117">
        <f ref="G1198:G1198" t="array">SUM(($B1198=(C_A04b!$B$5:$B$1073))*($M1198=(C_A04b!$C$5:$C$1073))*(C_A04b!H$5:H$1073))+SUM(($C$680=(C_A04b!$B$5:$B$1073))*($M1198=(C_A04b!$C$5:$C$1073))*(C_A04b!H$5:H$1073))+SUM(($D$680=(C_A04b!$B$5:$B$1073))*($M1198=(C_A04b!$C$5:$C$1073))*(C_A04b!H$5:H$1073))</f>
        <v>7.49574</v>
      </c>
      <c r="H1198" s="117">
        <f ref="H1198:H1198" t="array">SUM(($B1198=(C_A04b!$B$5:$B$1073))*($M1198=(C_A04b!$C$5:$C$1073))*(C_A04b!I$5:I$1073))+SUM(($C$680=(C_A04b!$B$5:$B$1073))*($M1198=(C_A04b!$C$5:$C$1073))*(C_A04b!I$5:I$1073))+SUM(($D$680=(C_A04b!$B$5:$B$1073))*($M1198=(C_A04b!$C$5:$C$1073))*(C_A04b!I$5:I$1073))</f>
        <v>4.015575</v>
      </c>
      <c r="I1198" s="117">
        <f ref="I1198:I1198" t="array">SUM(($B1198=(C_A04b!$B$5:$B$1073))*($M1198=(C_A04b!$C$5:$C$1073))*(C_A04b!J$5:J$1073))+SUM(($C$680=(C_A04b!$B$5:$B$1073))*($M1198=(C_A04b!$C$5:$C$1073))*(C_A04b!J$5:J$1073))+SUM(($D$680=(C_A04b!$B$5:$B$1073))*($M1198=(C_A04b!$C$5:$C$1073))*(C_A04b!J$5:J$1073))</f>
        <v>4.015575</v>
      </c>
      <c r="J1198" s="117">
        <f ref="J1198:J1198" t="array">SUM(($B1198=(C_A04b!$B$5:$B$1073))*($M1198=(C_A04b!$C$5:$C$1073))*(C_A04b!K$5:K$1073))+SUM(($C$680=(C_A04b!$B$5:$B$1073))*($M1198=(C_A04b!$C$5:$C$1073))*(C_A04b!K$5:K$1073))+SUM(($D$680=(C_A04b!$B$5:$B$1073))*($M1198=(C_A04b!$C$5:$C$1073))*(C_A04b!K$5:K$1073))</f>
        <v>7.763445</v>
      </c>
      <c r="K1198" s="117">
        <f ref="K1198:K1198" t="array">SUM(($B1198=(C_A04b!$B$5:$B$1073))*($M1198=(C_A04b!$C$5:$C$1073))*(C_A04b!L$5:L$1073))+SUM(($C$680=(C_A04b!$B$5:$B$1073))*($M1198=(C_A04b!$C$5:$C$1073))*(C_A04b!L$5:L$1073))+SUM(($D$680=(C_A04b!$B$5:$B$1073))*($M1198=(C_A04b!$C$5:$C$1073))*(C_A04b!L$5:L$1073))</f>
        <v>4.015575</v>
      </c>
      <c r="L1198" s="330"/>
      <c r="M1198" s="338" t="s">
        <v>447</v>
      </c>
    </row>
    <row r="1199">
      <c r="A1199" s="396"/>
      <c r="B1199" s="263" t="s">
        <v>229</v>
      </c>
      <c r="C1199" s="117">
        <f ref="C1199:C1199" t="array">SUM(($B1199=(C_A04b!$B$5:$B$1073))*($M1199=(C_A04b!$C$5:$C$1073))*(C_A04b!D$5:D$1073))+SUM(($C$680=(C_A04b!$B$5:$B$1073))*($M1199=(C_A04b!$C$5:$C$1073))*(C_A04b!D$5:D$1073))+SUM(($D$680=(C_A04b!$B$5:$B$1073))*($M1199=(C_A04b!$C$5:$C$1073))*(C_A04b!D$5:D$1073))</f>
        <v>40.1364</v>
      </c>
      <c r="D1199" s="117">
        <f ref="D1199:D1199" t="array">SUM(($B1199=(C_A04b!$B$5:$B$1073))*($M1199=(C_A04b!$C$5:$C$1073))*(C_A04b!E$5:E$1073))+SUM(($C$680=(C_A04b!$B$5:$B$1073))*($M1199=(C_A04b!$C$5:$C$1073))*(C_A04b!E$5:E$1073))+SUM(($D$680=(C_A04b!$B$5:$B$1073))*($M1199=(C_A04b!$C$5:$C$1073))*(C_A04b!E$5:E$1073))</f>
        <v>38.70342</v>
      </c>
      <c r="E1199" s="117">
        <f ref="E1199:E1199" t="array">SUM(($B1199=(C_A04b!$B$5:$B$1073))*($M1199=(C_A04b!$C$5:$C$1073))*(C_A04b!F$5:F$1073))+SUM(($C$680=(C_A04b!$B$5:$B$1073))*($M1199=(C_A04b!$C$5:$C$1073))*(C_A04b!F$5:F$1073))+SUM(($D$680=(C_A04b!$B$5:$B$1073))*($M1199=(C_A04b!$C$5:$C$1073))*(C_A04b!F$5:F$1073))</f>
        <v>30.1023</v>
      </c>
      <c r="F1199" s="117">
        <f ref="F1199:F1199" t="array">SUM(($B1199=(C_A04b!$B$5:$B$1073))*($M1199=(C_A04b!$C$5:$C$1073))*(C_A04b!G$5:G$1073))+SUM(($C$680=(C_A04b!$B$5:$B$1073))*($M1199=(C_A04b!$C$5:$C$1073))*(C_A04b!G$5:G$1073))+SUM(($D$680=(C_A04b!$B$5:$B$1073))*($M1199=(C_A04b!$C$5:$C$1073))*(C_A04b!G$5:G$1073))</f>
        <v>38.2637925</v>
      </c>
      <c r="G1199" s="117">
        <f ref="G1199:G1199" t="array">SUM(($B1199=(C_A04b!$B$5:$B$1073))*($M1199=(C_A04b!$C$5:$C$1073))*(C_A04b!H$5:H$1073))+SUM(($C$680=(C_A04b!$B$5:$B$1073))*($M1199=(C_A04b!$C$5:$C$1073))*(C_A04b!H$5:H$1073))+SUM(($D$680=(C_A04b!$B$5:$B$1073))*($M1199=(C_A04b!$C$5:$C$1073))*(C_A04b!H$5:H$1073))</f>
        <v>37.824165</v>
      </c>
      <c r="H1199" s="117">
        <f ref="H1199:H1199" t="array">SUM(($B1199=(C_A04b!$B$5:$B$1073))*($M1199=(C_A04b!$C$5:$C$1073))*(C_A04b!I$5:I$1073))+SUM(($C$680=(C_A04b!$B$5:$B$1073))*($M1199=(C_A04b!$C$5:$C$1073))*(C_A04b!I$5:I$1073))+SUM(($D$680=(C_A04b!$B$5:$B$1073))*($M1199=(C_A04b!$C$5:$C$1073))*(C_A04b!I$5:I$1073))</f>
        <v>38.215125</v>
      </c>
      <c r="I1199" s="117">
        <f ref="I1199:I1199" t="array">SUM(($B1199=(C_A04b!$B$5:$B$1073))*($M1199=(C_A04b!$C$5:$C$1073))*(C_A04b!J$5:J$1073))+SUM(($C$680=(C_A04b!$B$5:$B$1073))*($M1199=(C_A04b!$C$5:$C$1073))*(C_A04b!J$5:J$1073))+SUM(($D$680=(C_A04b!$B$5:$B$1073))*($M1199=(C_A04b!$C$5:$C$1073))*(C_A04b!J$5:J$1073))</f>
        <v>22.576725</v>
      </c>
      <c r="J1199" s="117">
        <f ref="J1199:J1199" t="array">SUM(($B1199=(C_A04b!$B$5:$B$1073))*($M1199=(C_A04b!$C$5:$C$1073))*(C_A04b!K$5:K$1073))+SUM(($C$680=(C_A04b!$B$5:$B$1073))*($M1199=(C_A04b!$C$5:$C$1073))*(C_A04b!K$5:K$1073))+SUM(($D$680=(C_A04b!$B$5:$B$1073))*($M1199=(C_A04b!$C$5:$C$1073))*(C_A04b!K$5:K$1073))</f>
        <v>38.997045</v>
      </c>
      <c r="K1199" s="117">
        <f ref="K1199:K1199" t="array">SUM(($B1199=(C_A04b!$B$5:$B$1073))*($M1199=(C_A04b!$C$5:$C$1073))*(C_A04b!L$5:L$1073))+SUM(($C$680=(C_A04b!$B$5:$B$1073))*($M1199=(C_A04b!$C$5:$C$1073))*(C_A04b!L$5:L$1073))+SUM(($D$680=(C_A04b!$B$5:$B$1073))*($M1199=(C_A04b!$C$5:$C$1073))*(C_A04b!L$5:L$1073))</f>
        <v>22.576725</v>
      </c>
      <c r="L1199" s="330"/>
      <c r="M1199" s="338" t="s">
        <v>447</v>
      </c>
    </row>
    <row r="1200">
      <c r="A1200" s="396"/>
      <c r="B1200" s="263" t="s">
        <v>230</v>
      </c>
      <c r="C1200" s="117">
        <f ref="C1200:C1200" t="array">SUM(($B1200=(C_A04b!$B$5:$B$1073))*($M1200=(C_A04b!$C$5:$C$1073))*(C_A04b!D$5:D$1073))+SUM(($C$680=(C_A04b!$B$5:$B$1073))*($M1200=(C_A04b!$C$5:$C$1073))*(C_A04b!D$5:D$1073))+SUM(($D$680=(C_A04b!$B$5:$B$1073))*($M1200=(C_A04b!$C$5:$C$1073))*(C_A04b!D$5:D$1073))</f>
        <v>25.2</v>
      </c>
      <c r="D1200" s="117">
        <f ref="D1200:D1200" t="array">SUM(($B1200=(C_A04b!$B$5:$B$1073))*($M1200=(C_A04b!$C$5:$C$1073))*(C_A04b!E$5:E$1073))+SUM(($C$680=(C_A04b!$B$5:$B$1073))*($M1200=(C_A04b!$C$5:$C$1073))*(C_A04b!E$5:E$1073))+SUM(($D$680=(C_A04b!$B$5:$B$1073))*($M1200=(C_A04b!$C$5:$C$1073))*(C_A04b!E$5:E$1073))</f>
        <v>18.9</v>
      </c>
      <c r="E1200" s="117">
        <f ref="E1200:E1200" t="array">SUM(($B1200=(C_A04b!$B$5:$B$1073))*($M1200=(C_A04b!$C$5:$C$1073))*(C_A04b!F$5:F$1073))+SUM(($C$680=(C_A04b!$B$5:$B$1073))*($M1200=(C_A04b!$C$5:$C$1073))*(C_A04b!F$5:F$1073))+SUM(($D$680=(C_A04b!$B$5:$B$1073))*($M1200=(C_A04b!$C$5:$C$1073))*(C_A04b!F$5:F$1073))</f>
        <v>18.9</v>
      </c>
      <c r="F1200" s="117">
        <f ref="F1200:F1200" t="array">SUM(($B1200=(C_A04b!$B$5:$B$1073))*($M1200=(C_A04b!$C$5:$C$1073))*(C_A04b!G$5:G$1073))+SUM(($C$680=(C_A04b!$B$5:$B$1073))*($M1200=(C_A04b!$C$5:$C$1073))*(C_A04b!G$5:G$1073))+SUM(($D$680=(C_A04b!$B$5:$B$1073))*($M1200=(C_A04b!$C$5:$C$1073))*(C_A04b!G$5:G$1073))</f>
        <v>16.5375</v>
      </c>
      <c r="G1200" s="117">
        <f ref="G1200:G1200" t="array">SUM(($B1200=(C_A04b!$B$5:$B$1073))*($M1200=(C_A04b!$C$5:$C$1073))*(C_A04b!H$5:H$1073))+SUM(($C$680=(C_A04b!$B$5:$B$1073))*($M1200=(C_A04b!$C$5:$C$1073))*(C_A04b!H$5:H$1073))+SUM(($D$680=(C_A04b!$B$5:$B$1073))*($M1200=(C_A04b!$C$5:$C$1073))*(C_A04b!H$5:H$1073))</f>
        <v>14.175</v>
      </c>
      <c r="H1200" s="117">
        <f ref="H1200:H1200" t="array">SUM(($B1200=(C_A04b!$B$5:$B$1073))*($M1200=(C_A04b!$C$5:$C$1073))*(C_A04b!I$5:I$1073))+SUM(($C$680=(C_A04b!$B$5:$B$1073))*($M1200=(C_A04b!$C$5:$C$1073))*(C_A04b!I$5:I$1073))+SUM(($D$680=(C_A04b!$B$5:$B$1073))*($M1200=(C_A04b!$C$5:$C$1073))*(C_A04b!I$5:I$1073))</f>
        <v>14.175</v>
      </c>
      <c r="I1200" s="117">
        <f ref="I1200:I1200" t="array">SUM(($B1200=(C_A04b!$B$5:$B$1073))*($M1200=(C_A04b!$C$5:$C$1073))*(C_A04b!J$5:J$1073))+SUM(($C$680=(C_A04b!$B$5:$B$1073))*($M1200=(C_A04b!$C$5:$C$1073))*(C_A04b!J$5:J$1073))+SUM(($D$680=(C_A04b!$B$5:$B$1073))*($M1200=(C_A04b!$C$5:$C$1073))*(C_A04b!J$5:J$1073))</f>
        <v>14.175</v>
      </c>
      <c r="J1200" s="117">
        <f ref="J1200:J1200" t="array">SUM(($B1200=(C_A04b!$B$5:$B$1073))*($M1200=(C_A04b!$C$5:$C$1073))*(C_A04b!K$5:K$1073))+SUM(($C$680=(C_A04b!$B$5:$B$1073))*($M1200=(C_A04b!$C$5:$C$1073))*(C_A04b!K$5:K$1073))+SUM(($D$680=(C_A04b!$B$5:$B$1073))*($M1200=(C_A04b!$C$5:$C$1073))*(C_A04b!K$5:K$1073))</f>
        <v>27.405</v>
      </c>
      <c r="K1200" s="117">
        <f ref="K1200:K1200" t="array">SUM(($B1200=(C_A04b!$B$5:$B$1073))*($M1200=(C_A04b!$C$5:$C$1073))*(C_A04b!L$5:L$1073))+SUM(($C$680=(C_A04b!$B$5:$B$1073))*($M1200=(C_A04b!$C$5:$C$1073))*(C_A04b!L$5:L$1073))+SUM(($D$680=(C_A04b!$B$5:$B$1073))*($M1200=(C_A04b!$C$5:$C$1073))*(C_A04b!L$5:L$1073))</f>
        <v>21.320009080644</v>
      </c>
      <c r="L1200" s="330"/>
      <c r="M1200" s="338" t="s">
        <v>447</v>
      </c>
    </row>
    <row r="1201">
      <c r="A1201" s="396"/>
      <c r="B1201" s="263" t="s">
        <v>231</v>
      </c>
      <c r="C1201" s="117">
        <f ref="C1201:C1201" t="array">SUM(($B1201=(C_A04b!$B$5:$B$1073))*($M1201=(C_A04b!$C$5:$C$1073))*(C_A04b!D$5:D$1073))+SUM(($C$680=(C_A04b!$B$5:$B$1073))*($M1201=(C_A04b!$C$5:$C$1073))*(C_A04b!D$5:D$1073))+SUM(($D$680=(C_A04b!$B$5:$B$1073))*($M1201=(C_A04b!$C$5:$C$1073))*(C_A04b!D$5:D$1073))</f>
        <v>0</v>
      </c>
      <c r="D1201" s="117">
        <f ref="D1201:D1201" t="array">SUM(($B1201=(C_A04b!$B$5:$B$1073))*($M1201=(C_A04b!$C$5:$C$1073))*(C_A04b!E$5:E$1073))+SUM(($C$680=(C_A04b!$B$5:$B$1073))*($M1201=(C_A04b!$C$5:$C$1073))*(C_A04b!E$5:E$1073))+SUM(($D$680=(C_A04b!$B$5:$B$1073))*($M1201=(C_A04b!$C$5:$C$1073))*(C_A04b!E$5:E$1073))</f>
        <v>0</v>
      </c>
      <c r="E1201" s="117">
        <f ref="E1201:E1201" t="array">SUM(($B1201=(C_A04b!$B$5:$B$1073))*($M1201=(C_A04b!$C$5:$C$1073))*(C_A04b!F$5:F$1073))+SUM(($C$680=(C_A04b!$B$5:$B$1073))*($M1201=(C_A04b!$C$5:$C$1073))*(C_A04b!F$5:F$1073))+SUM(($D$680=(C_A04b!$B$5:$B$1073))*($M1201=(C_A04b!$C$5:$C$1073))*(C_A04b!F$5:F$1073))</f>
        <v>0</v>
      </c>
      <c r="F1201" s="117">
        <f ref="F1201:F1201" t="array">SUM(($B1201=(C_A04b!$B$5:$B$1073))*($M1201=(C_A04b!$C$5:$C$1073))*(C_A04b!G$5:G$1073))+SUM(($C$680=(C_A04b!$B$5:$B$1073))*($M1201=(C_A04b!$C$5:$C$1073))*(C_A04b!G$5:G$1073))+SUM(($D$680=(C_A04b!$B$5:$B$1073))*($M1201=(C_A04b!$C$5:$C$1073))*(C_A04b!G$5:G$1073))</f>
        <v>0</v>
      </c>
      <c r="G1201" s="117">
        <f ref="G1201:G1201" t="array">SUM(($B1201=(C_A04b!$B$5:$B$1073))*($M1201=(C_A04b!$C$5:$C$1073))*(C_A04b!H$5:H$1073))+SUM(($C$680=(C_A04b!$B$5:$B$1073))*($M1201=(C_A04b!$C$5:$C$1073))*(C_A04b!H$5:H$1073))+SUM(($D$680=(C_A04b!$B$5:$B$1073))*($M1201=(C_A04b!$C$5:$C$1073))*(C_A04b!H$5:H$1073))</f>
        <v>0</v>
      </c>
      <c r="H1201" s="117">
        <f ref="H1201:H1201" t="array">SUM(($B1201=(C_A04b!$B$5:$B$1073))*($M1201=(C_A04b!$C$5:$C$1073))*(C_A04b!I$5:I$1073))+SUM(($C$680=(C_A04b!$B$5:$B$1073))*($M1201=(C_A04b!$C$5:$C$1073))*(C_A04b!I$5:I$1073))+SUM(($D$680=(C_A04b!$B$5:$B$1073))*($M1201=(C_A04b!$C$5:$C$1073))*(C_A04b!I$5:I$1073))</f>
        <v>0</v>
      </c>
      <c r="I1201" s="117">
        <f ref="I1201:I1201" t="array">SUM(($B1201=(C_A04b!$B$5:$B$1073))*($M1201=(C_A04b!$C$5:$C$1073))*(C_A04b!J$5:J$1073))+SUM(($C$680=(C_A04b!$B$5:$B$1073))*($M1201=(C_A04b!$C$5:$C$1073))*(C_A04b!J$5:J$1073))+SUM(($D$680=(C_A04b!$B$5:$B$1073))*($M1201=(C_A04b!$C$5:$C$1073))*(C_A04b!J$5:J$1073))</f>
        <v>0</v>
      </c>
      <c r="J1201" s="117">
        <f ref="J1201:J1201" t="array">SUM(($B1201=(C_A04b!$B$5:$B$1073))*($M1201=(C_A04b!$C$5:$C$1073))*(C_A04b!K$5:K$1073))+SUM(($C$680=(C_A04b!$B$5:$B$1073))*($M1201=(C_A04b!$C$5:$C$1073))*(C_A04b!K$5:K$1073))+SUM(($D$680=(C_A04b!$B$5:$B$1073))*($M1201=(C_A04b!$C$5:$C$1073))*(C_A04b!K$5:K$1073))</f>
        <v>0</v>
      </c>
      <c r="K1201" s="117">
        <f ref="K1201:K1201" t="array">SUM(($B1201=(C_A04b!$B$5:$B$1073))*($M1201=(C_A04b!$C$5:$C$1073))*(C_A04b!L$5:L$1073))+SUM(($C$680=(C_A04b!$B$5:$B$1073))*($M1201=(C_A04b!$C$5:$C$1073))*(C_A04b!L$5:L$1073))+SUM(($D$680=(C_A04b!$B$5:$B$1073))*($M1201=(C_A04b!$C$5:$C$1073))*(C_A04b!L$5:L$1073))</f>
        <v>0</v>
      </c>
      <c r="L1201" s="330"/>
      <c r="M1201" s="338" t="s">
        <v>447</v>
      </c>
    </row>
    <row r="1202">
      <c r="A1202" s="396"/>
      <c r="B1202" s="263" t="s">
        <v>232</v>
      </c>
      <c r="C1202" s="117">
        <f ref="C1202:C1202" t="array">SUM(($B1202=(C_A04b!$B$5:$B$1073))*($M1202=(C_A04b!$C$5:$C$1073))*(C_A04b!D$5:D$1073))+SUM(($C$680=(C_A04b!$B$5:$B$1073))*($M1202=(C_A04b!$C$5:$C$1073))*(C_A04b!D$5:D$1073))+SUM(($D$680=(C_A04b!$B$5:$B$1073))*($M1202=(C_A04b!$C$5:$C$1073))*(C_A04b!D$5:D$1073))</f>
        <v>0</v>
      </c>
      <c r="D1202" s="117">
        <f ref="D1202:D1202" t="array">SUM(($B1202=(C_A04b!$B$5:$B$1073))*($M1202=(C_A04b!$C$5:$C$1073))*(C_A04b!E$5:E$1073))+SUM(($C$680=(C_A04b!$B$5:$B$1073))*($M1202=(C_A04b!$C$5:$C$1073))*(C_A04b!E$5:E$1073))+SUM(($D$680=(C_A04b!$B$5:$B$1073))*($M1202=(C_A04b!$C$5:$C$1073))*(C_A04b!E$5:E$1073))</f>
        <v>0</v>
      </c>
      <c r="E1202" s="117">
        <f ref="E1202:E1202" t="array">SUM(($B1202=(C_A04b!$B$5:$B$1073))*($M1202=(C_A04b!$C$5:$C$1073))*(C_A04b!F$5:F$1073))+SUM(($C$680=(C_A04b!$B$5:$B$1073))*($M1202=(C_A04b!$C$5:$C$1073))*(C_A04b!F$5:F$1073))+SUM(($D$680=(C_A04b!$B$5:$B$1073))*($M1202=(C_A04b!$C$5:$C$1073))*(C_A04b!F$5:F$1073))</f>
        <v>0</v>
      </c>
      <c r="F1202" s="117">
        <f ref="F1202:F1202" t="array">SUM(($B1202=(C_A04b!$B$5:$B$1073))*($M1202=(C_A04b!$C$5:$C$1073))*(C_A04b!G$5:G$1073))+SUM(($C$680=(C_A04b!$B$5:$B$1073))*($M1202=(C_A04b!$C$5:$C$1073))*(C_A04b!G$5:G$1073))+SUM(($D$680=(C_A04b!$B$5:$B$1073))*($M1202=(C_A04b!$C$5:$C$1073))*(C_A04b!G$5:G$1073))</f>
        <v>0</v>
      </c>
      <c r="G1202" s="117">
        <f ref="G1202:G1202" t="array">SUM(($B1202=(C_A04b!$B$5:$B$1073))*($M1202=(C_A04b!$C$5:$C$1073))*(C_A04b!H$5:H$1073))+SUM(($C$680=(C_A04b!$B$5:$B$1073))*($M1202=(C_A04b!$C$5:$C$1073))*(C_A04b!H$5:H$1073))+SUM(($D$680=(C_A04b!$B$5:$B$1073))*($M1202=(C_A04b!$C$5:$C$1073))*(C_A04b!H$5:H$1073))</f>
        <v>0</v>
      </c>
      <c r="H1202" s="117">
        <f ref="H1202:H1202" t="array">SUM(($B1202=(C_A04b!$B$5:$B$1073))*($M1202=(C_A04b!$C$5:$C$1073))*(C_A04b!I$5:I$1073))+SUM(($C$680=(C_A04b!$B$5:$B$1073))*($M1202=(C_A04b!$C$5:$C$1073))*(C_A04b!I$5:I$1073))+SUM(($D$680=(C_A04b!$B$5:$B$1073))*($M1202=(C_A04b!$C$5:$C$1073))*(C_A04b!I$5:I$1073))</f>
        <v>0</v>
      </c>
      <c r="I1202" s="117">
        <f ref="I1202:I1202" t="array">SUM(($B1202=(C_A04b!$B$5:$B$1073))*($M1202=(C_A04b!$C$5:$C$1073))*(C_A04b!J$5:J$1073))+SUM(($C$680=(C_A04b!$B$5:$B$1073))*($M1202=(C_A04b!$C$5:$C$1073))*(C_A04b!J$5:J$1073))+SUM(($D$680=(C_A04b!$B$5:$B$1073))*($M1202=(C_A04b!$C$5:$C$1073))*(C_A04b!J$5:J$1073))</f>
        <v>0</v>
      </c>
      <c r="J1202" s="117">
        <f ref="J1202:J1202" t="array">SUM(($B1202=(C_A04b!$B$5:$B$1073))*($M1202=(C_A04b!$C$5:$C$1073))*(C_A04b!K$5:K$1073))+SUM(($C$680=(C_A04b!$B$5:$B$1073))*($M1202=(C_A04b!$C$5:$C$1073))*(C_A04b!K$5:K$1073))+SUM(($D$680=(C_A04b!$B$5:$B$1073))*($M1202=(C_A04b!$C$5:$C$1073))*(C_A04b!K$5:K$1073))</f>
        <v>0</v>
      </c>
      <c r="K1202" s="117">
        <f ref="K1202:K1202" t="array">SUM(($B1202=(C_A04b!$B$5:$B$1073))*($M1202=(C_A04b!$C$5:$C$1073))*(C_A04b!L$5:L$1073))+SUM(($C$680=(C_A04b!$B$5:$B$1073))*($M1202=(C_A04b!$C$5:$C$1073))*(C_A04b!L$5:L$1073))+SUM(($D$680=(C_A04b!$B$5:$B$1073))*($M1202=(C_A04b!$C$5:$C$1073))*(C_A04b!L$5:L$1073))</f>
        <v>0</v>
      </c>
      <c r="L1202" s="330"/>
      <c r="M1202" s="338" t="s">
        <v>447</v>
      </c>
    </row>
    <row r="1203">
      <c r="A1203" s="396"/>
      <c r="B1203" s="263"/>
      <c r="C1203" s="117"/>
      <c r="D1203" s="117"/>
      <c r="E1203" s="117"/>
      <c r="F1203" s="117"/>
      <c r="G1203" s="117"/>
      <c r="H1203" s="117"/>
      <c r="I1203" s="117"/>
      <c r="J1203" s="117"/>
      <c r="K1203" s="117"/>
      <c r="L1203" s="330"/>
    </row>
    <row r="1204">
      <c r="A1204" s="396"/>
      <c r="B1204" s="263"/>
      <c r="C1204" s="117"/>
      <c r="D1204" s="117"/>
      <c r="E1204" s="117"/>
      <c r="F1204" s="117"/>
      <c r="G1204" s="117"/>
      <c r="H1204" s="117"/>
      <c r="I1204" s="117"/>
      <c r="J1204" s="117"/>
      <c r="K1204" s="117"/>
      <c r="L1204" s="330"/>
    </row>
    <row r="1205">
      <c r="A1205" s="396"/>
      <c r="B1205" s="263"/>
      <c r="C1205" s="117"/>
      <c r="D1205" s="117"/>
      <c r="E1205" s="117"/>
      <c r="F1205" s="117"/>
      <c r="G1205" s="117"/>
      <c r="H1205" s="117"/>
      <c r="I1205" s="117"/>
      <c r="J1205" s="117"/>
      <c r="K1205" s="117"/>
      <c r="L1205" s="330"/>
    </row>
    <row r="1206">
      <c r="A1206" s="396"/>
      <c r="B1206" s="263"/>
      <c r="C1206" s="117"/>
      <c r="D1206" s="117"/>
      <c r="E1206" s="117"/>
      <c r="F1206" s="117"/>
      <c r="G1206" s="117"/>
      <c r="H1206" s="117"/>
      <c r="I1206" s="117"/>
      <c r="J1206" s="117"/>
      <c r="K1206" s="117"/>
      <c r="L1206" s="330"/>
    </row>
    <row r="1207">
      <c r="A1207" s="396"/>
      <c r="B1207" s="263"/>
      <c r="C1207" s="117"/>
      <c r="D1207" s="117"/>
      <c r="E1207" s="117"/>
      <c r="F1207" s="117"/>
      <c r="G1207" s="117"/>
      <c r="H1207" s="117"/>
      <c r="I1207" s="117"/>
      <c r="J1207" s="117"/>
      <c r="K1207" s="117"/>
      <c r="L1207" s="330"/>
    </row>
    <row r="1208">
      <c r="A1208" s="396"/>
      <c r="B1208" s="151" t="s">
        <v>55</v>
      </c>
      <c r="C1208" s="152">
        <f>SUM(C1192:C1207)</f>
        <v>717.19973469159993</v>
      </c>
      <c r="D1208" s="152">
        <f ref="D1208:K1208" t="shared" si="146">SUM(D1192:D1207)</f>
        <v>452.45061</v>
      </c>
      <c r="E1208" s="152">
        <f t="shared" si="146"/>
        <v>756.17684553549</v>
      </c>
      <c r="F1208" s="152">
        <f t="shared" si="146"/>
        <v>424.05606000000006</v>
      </c>
      <c r="G1208" s="152">
        <f t="shared" si="146"/>
        <v>400.67240405944</v>
      </c>
      <c r="H1208" s="152">
        <f t="shared" si="146"/>
        <v>546.3000951282379</v>
      </c>
      <c r="I1208" s="152">
        <f t="shared" si="146"/>
        <v>427.99312675761809</v>
      </c>
      <c r="J1208" s="152">
        <f t="shared" si="146"/>
        <v>481.92783588036696</v>
      </c>
      <c r="K1208" s="152">
        <f t="shared" si="146"/>
        <v>459.93777613014004</v>
      </c>
      <c r="L1208" s="228"/>
    </row>
  </sheetData>
  <dataConsolidate/>
  <mergeCells>
    <mergeCell ref="A861:A869"/>
    <mergeCell ref="A870:A878"/>
    <mergeCell ref="A879:A887"/>
    <mergeCell ref="A799:A806"/>
    <mergeCell ref="A807:A814"/>
    <mergeCell ref="A815:A822"/>
    <mergeCell ref="A823:A830"/>
    <mergeCell ref="A831:A838"/>
    <mergeCell ref="A839:A846"/>
    <mergeCell ref="A847:A854"/>
  </mergeCells>
  <pageMargins left="0.25" right="0.25" top="0.75" bottom="0.75" header="0.3" footer="0.3"/>
  <pageSetup paperSize="9" scale="33" fitToHeight="0" orientation="landscape"/>
  <headerFooter/>
  <rowBreaks count="2" manualBreakCount="2">
    <brk id="119" max="1048575" man="1"/>
    <brk id="286" max="1048575" man="1"/>
  </rowBreaks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tabColor rgb="FFFFC000"/>
  </sheetPr>
  <dimension ref="A1:GM1211"/>
  <sheetViews>
    <sheetView tabSelected="1" showRuler="0" zoomScale="60" zoomScaleNormal="60" workbookViewId="0">
      <selection activeCell="AG32" sqref="AG32"/>
    </sheetView>
  </sheetViews>
  <sheetFormatPr baseColWidth="10" defaultColWidth="9.1640625" defaultRowHeight="15" x14ac:dyDescent="0.2"/>
  <cols>
    <col min="1" max="1" width="27" customWidth="1" style="63"/>
    <col min="2" max="2" width="26.5" customWidth="1" style="60"/>
    <col min="3" max="3" bestFit="1" width="19.5" customWidth="1" style="60"/>
    <col min="4" max="4" bestFit="1" width="12.5" customWidth="1" style="60"/>
    <col min="5" max="5" bestFit="1" width="12.5" customWidth="1" style="60"/>
    <col min="6" max="6" bestFit="1" width="12.6640625" customWidth="1" style="60"/>
    <col min="7" max="7" width="15.83203125" customWidth="1" style="60"/>
    <col min="8" max="8" bestFit="1" width="13" customWidth="1" style="60"/>
    <col min="9" max="9" width="15" customWidth="1" style="60"/>
    <col min="10" max="10" width="11.5" customWidth="1" style="60"/>
    <col min="11" max="11" width="11.6640625" customWidth="1"/>
    <col min="12" max="12" width="9.1640625" customWidth="1" style="63"/>
    <col min="13" max="13" width="24.6640625" customWidth="1" style="67"/>
    <col min="14" max="14" bestFit="1" width="14.6640625" customWidth="1" style="67"/>
    <col min="15" max="15" bestFit="1" width="12.33203125" customWidth="1" style="67"/>
    <col min="16" max="16" width="9.1640625" customWidth="1" style="63"/>
    <col min="17" max="17" bestFit="1" width="14.6640625" customWidth="1" style="63"/>
    <col min="18" max="18" width="9.1640625" customWidth="1" style="63"/>
    <col min="19" max="19" width="9.1640625" customWidth="1" style="63"/>
    <col min="20" max="20" width="9.1640625" customWidth="1" style="63"/>
    <col min="21" max="21" width="9.1640625" customWidth="1" style="63"/>
    <col min="22" max="22" width="9.1640625" customWidth="1" style="63"/>
    <col min="23" max="23" width="9.1640625" customWidth="1" style="63"/>
    <col min="24" max="24" width="9.1640625" customWidth="1" style="63"/>
    <col min="25" max="25" width="9.1640625" customWidth="1" style="63"/>
    <col min="26" max="26" width="9.1640625" customWidth="1" style="63"/>
    <col min="27" max="27" width="9.1640625" customWidth="1" style="63"/>
    <col min="28" max="28" width="9.1640625" customWidth="1" style="63"/>
    <col min="29" max="29" width="9.1640625" customWidth="1" style="63"/>
    <col min="30" max="30" width="9.1640625" customWidth="1" style="63"/>
    <col min="31" max="31" width="9.1640625" customWidth="1" style="63"/>
    <col min="32" max="32" width="9.1640625" customWidth="1" style="63"/>
    <col min="33" max="33" width="9.1640625" customWidth="1" style="63"/>
    <col min="34" max="34" width="9.1640625" customWidth="1" style="63"/>
    <col min="35" max="35" width="9.1640625" customWidth="1" style="63"/>
    <col min="36" max="36" width="9.1640625" customWidth="1" style="63"/>
    <col min="37" max="37" width="9.1640625" customWidth="1" style="63"/>
    <col min="38" max="38" width="9.1640625" customWidth="1" style="63"/>
    <col min="39" max="39" width="9.1640625" customWidth="1" style="63"/>
    <col min="40" max="40" width="9.1640625" customWidth="1" style="63"/>
    <col min="41" max="41" width="9.1640625" customWidth="1" style="63"/>
    <col min="42" max="42" width="9.1640625" customWidth="1" style="63"/>
    <col min="43" max="43" width="9.1640625" customWidth="1" style="63"/>
    <col min="44" max="44" width="9.1640625" customWidth="1" style="63"/>
    <col min="45" max="16384" width="9.1640625" customWidth="1" style="63"/>
  </cols>
  <sheetData>
    <row r="1">
      <c r="A1" s="63" t="s">
        <v>502</v>
      </c>
      <c r="B1" s="360" t="s">
        <v>230</v>
      </c>
      <c r="C1" s="360"/>
      <c r="D1" s="360"/>
    </row>
    <row r="3" s="64" customFormat="1">
      <c r="A3" s="63" t="s">
        <v>19</v>
      </c>
      <c r="B3" s="320" t="s">
        <v>503</v>
      </c>
      <c r="C3" s="60"/>
      <c r="D3" s="60"/>
      <c r="E3" s="60"/>
      <c r="F3" s="60"/>
      <c r="G3" s="60"/>
      <c r="H3" s="60"/>
      <c r="I3" s="60"/>
      <c r="J3" s="60"/>
      <c r="L3" s="63"/>
      <c r="M3" s="67"/>
      <c r="N3" s="69"/>
      <c r="O3" s="69"/>
    </row>
    <row r="4" s="64" customFormat="1">
      <c r="A4" s="63"/>
      <c r="B4" s="320" t="s">
        <v>21</v>
      </c>
      <c r="C4" s="60"/>
      <c r="D4" s="60"/>
      <c r="E4" s="60"/>
      <c r="F4" s="60"/>
      <c r="G4" s="60"/>
      <c r="H4" s="60"/>
      <c r="I4" s="60"/>
      <c r="J4" s="60"/>
      <c r="L4" s="63"/>
      <c r="M4" s="67"/>
      <c r="N4" s="69"/>
      <c r="O4" s="69"/>
    </row>
    <row r="5" s="64" customFormat="1">
      <c r="A5" s="63"/>
      <c r="B5" s="60"/>
      <c r="C5" s="60"/>
      <c r="D5" s="60"/>
      <c r="E5" s="60"/>
      <c r="F5" s="60"/>
      <c r="G5" s="60"/>
      <c r="H5" s="60"/>
      <c r="I5" s="60"/>
      <c r="J5" s="60"/>
      <c r="L5" s="63"/>
      <c r="M5" s="67"/>
      <c r="N5" s="69"/>
      <c r="O5" s="69"/>
    </row>
    <row r="6" ht="16" s="64" customFormat="1">
      <c r="A6" s="63"/>
      <c r="B6" s="112"/>
      <c r="C6" s="401">
        <v>2010</v>
      </c>
      <c r="D6" s="401">
        <v>2015</v>
      </c>
      <c r="E6" s="401">
        <v>2020</v>
      </c>
      <c r="F6" s="401">
        <v>2025</v>
      </c>
      <c r="G6" s="401">
        <v>2030</v>
      </c>
      <c r="H6" s="401">
        <v>2035</v>
      </c>
      <c r="I6" s="401">
        <v>2040</v>
      </c>
      <c r="J6" s="401">
        <v>2045</v>
      </c>
      <c r="K6" s="401">
        <v>2050</v>
      </c>
      <c r="L6" s="63"/>
      <c r="M6" s="67"/>
      <c r="N6" s="69"/>
      <c r="O6" s="69"/>
    </row>
    <row r="7" s="64" customFormat="1">
      <c r="A7" s="63"/>
      <c r="B7" s="116" t="s">
        <v>23</v>
      </c>
      <c r="C7" s="124">
        <f>SUMIFS(C_A01a!D5:D988,C_A01a!B5:B988,'By region'!B1,C_A01a!C5:C988,'By region'!M7)</f>
      </c>
      <c r="D7" s="124">
        <f>SUMIFS(C_A01a!E5:E988,C_A01a!B5:B988,'By region'!B1,C_A01a!C5:C988,'By region'!M7)</f>
      </c>
      <c r="E7" s="436">
        <f>SUMIFS(C_A01a!F5:F988,C_A01a!B5:B988,'By region'!B1,C_A01a!C5:C988,'By region'!M7)</f>
      </c>
      <c r="F7" s="124">
        <f>SUMIFS(C_A01a!G5:G988,C_A01a!B5:B988,'By region'!B1,C_A01a!C5:C988,'By region'!M7)</f>
      </c>
      <c r="G7" s="124">
        <f>SUMIFS(C_A01a!H5:H988,C_A01a!B5:B988,'By region'!B1,C_A01a!C5:C988,'By region'!M7)</f>
      </c>
      <c r="H7" s="124">
        <f>SUMIFS(C_A01a!I5:I988,C_A01a!B5:B988,'By region'!B1,C_A01a!C5:C988,'By region'!M7)</f>
      </c>
      <c r="I7" s="124">
        <f>SUMIFS(C_A01a!J5:J988,C_A01a!B5:B988,'By region'!B1,C_A01a!C5:C988,'By region'!M7)</f>
      </c>
      <c r="J7" s="124">
        <f>SUMIFS(C_A01a!K5:K988,C_A01a!B5:B988,'By region'!B1,C_A01a!C5:C988,'By region'!M7)</f>
      </c>
      <c r="K7" s="124">
        <f>SUMIFS(C_A01a!L5:L988,C_A01a!B5:B988,'By region'!B1,C_A01a!C5:C988,'By region'!M7)</f>
      </c>
      <c r="L7" s="63"/>
      <c r="M7" s="67" t="s">
        <v>24</v>
      </c>
      <c r="N7" s="69"/>
      <c r="O7" s="69"/>
    </row>
    <row r="8" s="64" customFormat="1">
      <c r="B8" s="118" t="s">
        <v>25</v>
      </c>
      <c r="C8" s="124">
        <f>SUMIFS(C_A01a!D5:D988,C_A01a!B5:B988,'By region'!B1,C_A01a!C5:C988,'By region'!M8)</f>
      </c>
      <c r="D8" s="124">
        <f>SUMIFS(C_A01a!E5:E988,C_A01a!B5:B988,'By region'!B1,C_A01a!C5:C988,'By region'!M8)</f>
      </c>
      <c r="E8" s="124">
        <f>SUMIFS(C_A01a!F5:F988,C_A01a!B5:B988,'By region'!B1,C_A01a!C5:C988,'By region'!M8)</f>
      </c>
      <c r="F8" s="124">
        <f>SUMIFS(C_A01a!G5:G988,C_A01a!B5:B988,'By region'!B1,C_A01a!C5:C988,'By region'!M8)</f>
      </c>
      <c r="G8" s="124">
        <f>SUMIFS(C_A01a!H5:H988,C_A01a!B5:B988,'By region'!B1,C_A01a!C5:C988,'By region'!M8)</f>
      </c>
      <c r="H8" s="124">
        <f>SUMIFS(C_A01a!I5:I988,C_A01a!B5:B988,'By region'!B1,C_A01a!C5:C988,'By region'!M8)</f>
      </c>
      <c r="I8" s="124">
        <f>SUMIFS(C_A01a!J5:J988,C_A01a!B5:B988,'By region'!B1,C_A01a!C5:C988,'By region'!M8)</f>
      </c>
      <c r="J8" s="124">
        <f>SUMIFS(C_A01a!K5:K988,C_A01a!B5:B988,'By region'!B1,C_A01a!C5:C988,'By region'!M8)</f>
      </c>
      <c r="K8" s="124">
        <f>SUMIFS(C_A01a!L5:L988,C_A01a!B5:B988,'By region'!B1,C_A01a!C5:C988,'By region'!M8)</f>
      </c>
      <c r="M8" s="69" t="s">
        <v>26</v>
      </c>
      <c r="N8" s="69"/>
      <c r="O8" s="69"/>
    </row>
    <row r="9" s="64" customFormat="1">
      <c r="A9" s="63"/>
      <c r="B9" s="116" t="s">
        <v>9</v>
      </c>
      <c r="C9" s="117">
        <f>SUMIFS(C_A01a!D5:D988,C_A01a!B5:B988,'By region'!B1,C_A01a!C5:C988,'By region'!M9)</f>
      </c>
      <c r="D9" s="117">
        <f>SUMIFS(C_A01a!E5:E988,C_A01a!B5:B988,'By region'!B1,C_A01a!C5:C988,'By region'!M9)</f>
      </c>
      <c r="E9" s="117">
        <f>SUMIFS(C_A01a!F5:F988,C_A01a!B5:B988,'By region'!B1,C_A01a!C5:C988,'By region'!M9)</f>
      </c>
      <c r="F9" s="117">
        <f>SUMIFS(C_A01a!G5:G988,C_A01a!B5:B988,'By region'!B1,C_A01a!C5:C988,'By region'!M9)</f>
      </c>
      <c r="G9" s="117">
        <f>SUMIFS(C_A01a!H5:H988,C_A01a!B5:B988,'By region'!B1,C_A01a!C5:C988,'By region'!M9)</f>
      </c>
      <c r="H9" s="117">
        <f>SUMIFS(C_A01a!I5:I988,C_A01a!B5:B988,'By region'!B1,C_A01a!C5:C988,'By region'!M9)</f>
      </c>
      <c r="I9" s="117">
        <f>SUMIFS(C_A01a!J5:J988,C_A01a!B5:B988,'By region'!B1,C_A01a!C5:C988,'By region'!M9)</f>
      </c>
      <c r="J9" s="117">
        <f>SUMIFS(C_A01a!K5:K988,C_A01a!B5:B988,'By region'!B1,C_A01a!C5:C988,'By region'!M9)</f>
      </c>
      <c r="K9" s="117">
        <f>SUMIFS(C_A01a!L5:L988,C_A01a!B5:B988,'By region'!B1,C_A01a!C5:C988,'By region'!M9)</f>
      </c>
      <c r="L9" s="63"/>
      <c r="M9" s="67" t="s">
        <v>27</v>
      </c>
      <c r="N9" s="69"/>
      <c r="O9" s="69"/>
    </row>
    <row r="10" s="64" customFormat="1">
      <c r="B10" s="118" t="s">
        <v>28</v>
      </c>
      <c r="C10" s="124">
        <f>SUMIFS(C_A01a!D5:D988,C_A01a!B5:B988,'By region'!B1,C_A01a!C5:C988,'By region'!M10)</f>
      </c>
      <c r="D10" s="124">
        <f>SUMIFS(C_A01a!E5:E988,C_A01a!B5:B988,'By region'!B1,C_A01a!C5:C988,'By region'!M10)</f>
      </c>
      <c r="E10" s="124">
        <f>SUMIFS(C_A01a!F5:F988,C_A01a!B5:B988,'By region'!B1,C_A01a!C5:C988,'By region'!M10)</f>
      </c>
      <c r="F10" s="124">
        <f>SUMIFS(C_A01a!G5:G988,C_A01a!B5:B988,'By region'!B1,C_A01a!C5:C988,'By region'!M10)</f>
      </c>
      <c r="G10" s="124">
        <f>SUMIFS(C_A01a!H5:H988,C_A01a!B5:B988,'By region'!B1,C_A01a!C5:C988,'By region'!M10)</f>
      </c>
      <c r="H10" s="124">
        <f>SUMIFS(C_A01a!I5:I988,C_A01a!B5:B988,'By region'!B1,C_A01a!C5:C988,'By region'!M10)</f>
      </c>
      <c r="I10" s="124">
        <f>SUMIFS(C_A01a!J5:J988,C_A01a!B5:B988,'By region'!B1,C_A01a!C5:C988,'By region'!M10)</f>
      </c>
      <c r="J10" s="124">
        <f>SUMIFS(C_A01a!K5:K988,C_A01a!B5:B988,'By region'!B1,C_A01a!C5:C988,'By region'!M10)</f>
      </c>
      <c r="K10" s="124">
        <f>SUMIFS(C_A01a!L5:L988,C_A01a!B5:B988,'By region'!B1,C_A01a!C5:C988,'By region'!M10)</f>
      </c>
      <c r="M10" s="69" t="s">
        <v>29</v>
      </c>
      <c r="N10" s="69"/>
      <c r="O10" s="69"/>
    </row>
    <row r="11" s="64" customFormat="1">
      <c r="A11" s="63"/>
      <c r="B11" s="116" t="s">
        <v>30</v>
      </c>
      <c r="C11" s="117">
        <f>SUMIFS(C_A01a!D5:D988,C_A01a!B5:B988,'By region'!B1,C_A01a!C5:C988,'By region'!M11)</f>
      </c>
      <c r="D11" s="117">
        <f>SUMIFS(C_A01a!E5:E988,C_A01a!B5:B988,'By region'!B1,C_A01a!C5:C988,'By region'!M11)</f>
      </c>
      <c r="E11" s="117">
        <f>SUMIFS(C_A01a!F5:F988,C_A01a!B5:B988,'By region'!B1,C_A01a!C5:C988,'By region'!M11)</f>
      </c>
      <c r="F11" s="117">
        <f>SUMIFS(C_A01a!G5:G988,C_A01a!B5:B988,'By region'!B1,C_A01a!C5:C988,'By region'!M11)</f>
      </c>
      <c r="G11" s="117">
        <f>SUMIFS(C_A01a!H5:H988,C_A01a!B5:B988,'By region'!B1,C_A01a!C5:C988,'By region'!M11)</f>
      </c>
      <c r="H11" s="117">
        <f>SUMIFS(C_A01a!I5:I988,C_A01a!B5:B988,'By region'!B1,C_A01a!C5:C988,'By region'!M11)</f>
      </c>
      <c r="I11" s="117">
        <f>SUMIFS(C_A01a!J5:J988,C_A01a!B5:B988,'By region'!B1,C_A01a!C5:C988,'By region'!M11)</f>
      </c>
      <c r="J11" s="117">
        <f>SUMIFS(C_A01a!K5:K988,C_A01a!B5:B988,'By region'!B1,C_A01a!C5:C988,'By region'!M11)</f>
      </c>
      <c r="K11" s="117">
        <f>SUMIFS(C_A01a!L5:L988,C_A01a!B5:B988,'By region'!B1,C_A01a!C5:C988,'By region'!M11)</f>
      </c>
      <c r="L11" s="63"/>
      <c r="M11" s="67" t="s">
        <v>31</v>
      </c>
      <c r="N11" s="69"/>
      <c r="O11" s="69"/>
    </row>
    <row r="12" s="64" customFormat="1">
      <c r="B12" s="118" t="s">
        <v>32</v>
      </c>
      <c r="C12" s="124">
        <f>SUMIFS(C_A01a!D5:D988,C_A01a!B5:B988,'By region'!B1,C_A01a!C5:C988,'By region'!M12)</f>
      </c>
      <c r="D12" s="124">
        <f>SUMIFS(C_A01a!E5:E988,C_A01a!B5:B988,'By region'!B1,C_A01a!C5:C988,'By region'!M12)</f>
      </c>
      <c r="E12" s="124">
        <f>SUMIFS(C_A01a!F5:F988,C_A01a!B5:B988,'By region'!B1,C_A01a!C5:C988,'By region'!M12)</f>
      </c>
      <c r="F12" s="124">
        <f>SUMIFS(C_A01a!G5:G988,C_A01a!B5:B988,'By region'!B1,C_A01a!C5:C988,'By region'!M12)</f>
      </c>
      <c r="G12" s="124">
        <f>SUMIFS(C_A01a!H5:H988,C_A01a!B5:B988,'By region'!B1,C_A01a!C5:C988,'By region'!M12)</f>
      </c>
      <c r="H12" s="124">
        <f>SUMIFS(C_A01a!I5:I988,C_A01a!B5:B988,'By region'!B1,C_A01a!C5:C988,'By region'!M12)</f>
      </c>
      <c r="I12" s="124">
        <f>SUMIFS(C_A01a!J5:J988,C_A01a!B5:B988,'By region'!B1,C_A01a!C5:C988,'By region'!M12)</f>
      </c>
      <c r="J12" s="124">
        <f>SUMIFS(C_A01a!K5:K988,C_A01a!B5:B988,'By region'!B1,C_A01a!C5:C988,'By region'!M12)</f>
      </c>
      <c r="K12" s="124">
        <f>SUMIFS(C_A01a!L5:L988,C_A01a!B5:B988,'By region'!B1,C_A01a!C5:C988,'By region'!M12)</f>
      </c>
      <c r="M12" s="69" t="s">
        <v>33</v>
      </c>
      <c r="N12" s="69"/>
      <c r="O12" s="69"/>
    </row>
    <row r="13" s="64" customFormat="1">
      <c r="A13" s="63"/>
      <c r="B13" s="116" t="s">
        <v>34</v>
      </c>
      <c r="C13" s="117">
        <f>SUMIFS(C_A01a!D5:D988,C_A01a!B5:B988,'By region'!B1,C_A01a!C5:C988,'By region'!M13)</f>
      </c>
      <c r="D13" s="117">
        <f>SUMIFS(C_A01a!E5:E988,C_A01a!B5:B988,'By region'!B1,C_A01a!C5:C988,'By region'!M13)</f>
      </c>
      <c r="E13" s="117">
        <f>SUMIFS(C_A01a!F5:F988,C_A01a!B5:B988,'By region'!B1,C_A01a!C5:C988,'By region'!M13)</f>
      </c>
      <c r="F13" s="117">
        <f>SUMIFS(C_A01a!G5:G988,C_A01a!B5:B988,'By region'!B1,C_A01a!C5:C988,'By region'!M13)</f>
      </c>
      <c r="G13" s="117">
        <f>SUMIFS(C_A01a!H5:H988,C_A01a!B5:B988,'By region'!B1,C_A01a!C5:C988,'By region'!M13)</f>
      </c>
      <c r="H13" s="117">
        <f>SUMIFS(C_A01a!I5:I988,C_A01a!B5:B988,'By region'!B1,C_A01a!C5:C988,'By region'!M13)</f>
      </c>
      <c r="I13" s="117">
        <f>SUMIFS(C_A01a!J5:J988,C_A01a!B5:B988,'By region'!B1,C_A01a!C5:C988,'By region'!M13)</f>
      </c>
      <c r="J13" s="117">
        <f>SUMIFS(C_A01a!K5:K988,C_A01a!B5:B988,'By region'!B1,C_A01a!C5:C988,'By region'!M13)</f>
      </c>
      <c r="K13" s="117">
        <f>SUMIFS(C_A01a!L5:L988,C_A01a!B5:B988,'By region'!B1,C_A01a!C5:C988,'By region'!M13)</f>
      </c>
      <c r="L13" s="63"/>
      <c r="M13" s="67" t="s">
        <v>35</v>
      </c>
      <c r="N13" s="69"/>
      <c r="O13" s="69"/>
    </row>
    <row r="14" s="64" customFormat="1">
      <c r="B14" s="118" t="s">
        <v>36</v>
      </c>
      <c r="C14" s="124">
        <f>SUMIFS(C_A01a!D5:D988,C_A01a!B5:B988,'By region'!B1,C_A01a!C5:C988,'By region'!M14)</f>
      </c>
      <c r="D14" s="124">
        <f>SUMIFS(C_A01a!E5:E988,C_A01a!B5:B988,'By region'!B1,C_A01a!C5:C988,'By region'!M14)</f>
      </c>
      <c r="E14" s="436">
        <f>SUMIFS(C_A01a!F5:F988,C_A01a!B5:B988,'By region'!B1,C_A01a!C5:C988,'By region'!M14)</f>
      </c>
      <c r="F14" s="124">
        <f>SUMIFS(C_A01a!G5:G988,C_A01a!B5:B988,'By region'!B1,C_A01a!C5:C988,'By region'!M14)</f>
      </c>
      <c r="G14" s="124">
        <f>SUMIFS(C_A01a!H5:H988,C_A01a!B5:B988,'By region'!B1,C_A01a!C5:C988,'By region'!M14)</f>
      </c>
      <c r="H14" s="124">
        <f>SUMIFS(C_A01a!I5:I988,C_A01a!B5:B988,'By region'!B1,C_A01a!C5:C988,'By region'!M14)</f>
      </c>
      <c r="I14" s="124">
        <f>SUMIFS(C_A01a!J5:J988,C_A01a!B5:B988,'By region'!B1,C_A01a!C5:C988,'By region'!M14)</f>
      </c>
      <c r="J14" s="124">
        <f>SUMIFS(C_A01a!K5:K988,C_A01a!B5:B988,'By region'!B1,C_A01a!C5:C988,'By region'!M14)</f>
      </c>
      <c r="K14" s="124">
        <f>SUMIFS(C_A01a!L5:L988,C_A01a!B5:B988,'By region'!B1,C_A01a!C5:C988,'By region'!M14)</f>
      </c>
      <c r="M14" s="69" t="s">
        <v>37</v>
      </c>
      <c r="N14" s="69"/>
      <c r="O14" s="69"/>
    </row>
    <row r="15" s="64" customFormat="1">
      <c r="A15" s="63"/>
      <c r="B15" s="116" t="s">
        <v>38</v>
      </c>
      <c r="C15" s="117">
        <f>SUMIFS(C_A01a!D5:D988,C_A01a!B5:B988,'By region'!B1,C_A01a!C5:C988,'By region'!M15)</f>
      </c>
      <c r="D15" s="117">
        <f>SUMIFS(C_A01a!E5:E988,C_A01a!B5:B988,'By region'!B1,C_A01a!C5:C988,'By region'!M15)</f>
      </c>
      <c r="E15" s="117">
        <f>SUMIFS(C_A01a!F5:F988,C_A01a!B5:B988,'By region'!B1,C_A01a!C5:C988,'By region'!M15)</f>
      </c>
      <c r="F15" s="117">
        <f>SUMIFS(C_A01a!G5:G988,C_A01a!B5:B988,'By region'!B1,C_A01a!C5:C988,'By region'!M15)</f>
      </c>
      <c r="G15" s="117">
        <f>SUMIFS(C_A01a!H5:H988,C_A01a!B5:B988,'By region'!B1,C_A01a!C5:C988,'By region'!M15)</f>
      </c>
      <c r="H15" s="117">
        <f>SUMIFS(C_A01a!I5:I988,C_A01a!B5:B988,'By region'!B1,C_A01a!C5:C988,'By region'!M15)</f>
      </c>
      <c r="I15" s="117">
        <f>SUMIFS(C_A01a!J5:J988,C_A01a!B5:B988,'By region'!B1,C_A01a!C5:C988,'By region'!M15)</f>
      </c>
      <c r="J15" s="117">
        <f>SUMIFS(C_A01a!K5:K988,C_A01a!B5:B988,'By region'!B1,C_A01a!C5:C988,'By region'!M15)</f>
      </c>
      <c r="K15" s="117">
        <f>SUMIFS(C_A01a!L5:L988,C_A01a!B5:B988,'By region'!B1,C_A01a!C5:C988,'By region'!M15)</f>
      </c>
      <c r="L15" s="63"/>
      <c r="M15" s="67" t="s">
        <v>39</v>
      </c>
      <c r="N15" s="69"/>
      <c r="O15" s="69"/>
    </row>
    <row r="16" s="64" customFormat="1">
      <c r="B16" s="118" t="s">
        <v>4</v>
      </c>
      <c r="C16" s="124">
        <f>SUMIFS(C_A01a!D5:D988,C_A01a!B5:B988,'By region'!B1,C_A01a!C5:C988,'By region'!M16)</f>
      </c>
      <c r="D16" s="124">
        <f>SUMIFS(C_A01a!E5:E988,C_A01a!B5:B988,'By region'!B1,C_A01a!C5:C988,'By region'!M16)</f>
      </c>
      <c r="E16" s="124">
        <f>SUMIFS(C_A01a!F5:F988,C_A01a!B5:B988,'By region'!B1,C_A01a!C5:C988,'By region'!M16)</f>
      </c>
      <c r="F16" s="124">
        <f>SUMIFS(C_A01a!G5:G988,C_A01a!B5:B988,'By region'!B1,C_A01a!C5:C988,'By region'!M16)</f>
      </c>
      <c r="G16" s="124">
        <f>SUMIFS(C_A01a!H5:H988,C_A01a!B5:B988,'By region'!B1,C_A01a!C5:C988,'By region'!M16)</f>
      </c>
      <c r="H16" s="124">
        <f>SUMIFS(C_A01a!I5:I988,C_A01a!B5:B988,'By region'!B1,C_A01a!C5:C988,'By region'!M16)</f>
      </c>
      <c r="I16" s="124">
        <f>SUMIFS(C_A01a!J5:J988,C_A01a!B5:B988,'By region'!B1,C_A01a!C5:C988,'By region'!M16)</f>
      </c>
      <c r="J16" s="124">
        <f>SUMIFS(C_A01a!K5:K988,C_A01a!B5:B988,'By region'!B1,C_A01a!C5:C988,'By region'!M16)</f>
      </c>
      <c r="K16" s="124">
        <f>SUMIFS(C_A01a!L5:L988,C_A01a!B5:B988,'By region'!B1,C_A01a!C5:C988,'By region'!M16)</f>
      </c>
      <c r="M16" s="69" t="s">
        <v>40</v>
      </c>
      <c r="N16" s="69"/>
      <c r="O16" s="69"/>
    </row>
    <row r="17" s="64" customFormat="1">
      <c r="B17" s="116" t="s">
        <v>41</v>
      </c>
      <c r="C17" s="117">
        <f>C18+C19</f>
        <v>0.1188</v>
      </c>
      <c r="D17" s="117">
        <f ref="D17:K17" t="shared" si="0">D18+D19</f>
        <v>0.107934124729</v>
      </c>
      <c r="E17" s="117">
        <f t="shared" si="0"/>
        <v>13.96845521741</v>
      </c>
      <c r="F17" s="117">
        <f t="shared" si="0"/>
        <v>13.959577006203</v>
      </c>
      <c r="G17" s="117">
        <f t="shared" si="0"/>
        <v>13.950698794997</v>
      </c>
      <c r="H17" s="117">
        <f t="shared" si="0"/>
        <v>41.844422018816</v>
      </c>
      <c r="I17" s="117">
        <f t="shared" si="0"/>
        <v>97.955328217247</v>
      </c>
      <c r="J17" s="117">
        <f t="shared" si="0"/>
        <v>175.684022428648</v>
      </c>
      <c r="K17" s="117">
        <f t="shared" si="0"/>
        <v>263.506295510449</v>
      </c>
      <c r="L17" s="63"/>
      <c r="M17" s="67"/>
      <c r="N17" s="69"/>
      <c r="O17" s="69"/>
    </row>
    <row r="18" s="64" customFormat="1">
      <c r="B18" s="119" t="s">
        <v>42</v>
      </c>
      <c r="C18" s="124">
        <f>SUMIFS(C_A01a!D5:D988,C_A01a!B5:B988,'By region'!B1,C_A01a!C5:C988,'By region'!M18)</f>
      </c>
      <c r="D18" s="124">
        <f>SUMIFS(C_A01a!E5:E988,C_A01a!B5:B988,'By region'!B1,C_A01a!C5:C988,'By region'!M18)</f>
      </c>
      <c r="E18" s="124">
        <f>SUMIFS(C_A01a!F5:F988,C_A01a!B5:B988,'By region'!B1,C_A01a!C5:C988,'By region'!M18)</f>
      </c>
      <c r="F18" s="124">
        <f>SUMIFS(C_A01a!G5:G988,C_A01a!B5:B988,'By region'!B1,C_A01a!C5:C988,'By region'!M18)</f>
      </c>
      <c r="G18" s="124">
        <f>SUMIFS(C_A01a!H5:H988,C_A01a!B5:B988,'By region'!B1,C_A01a!C5:C988,'By region'!M18)</f>
      </c>
      <c r="H18" s="124">
        <f>SUMIFS(C_A01a!I5:I988,C_A01a!B5:B988,'By region'!B1,C_A01a!C5:C988,'By region'!M18)</f>
      </c>
      <c r="I18" s="124">
        <f>SUMIFS(C_A01a!J5:J988,C_A01a!B5:B988,'By region'!B1,C_A01a!C5:C988,'By region'!M18)</f>
      </c>
      <c r="J18" s="124">
        <f>SUMIFS(C_A01a!K5:K988,C_A01a!B5:B988,'By region'!B1,C_A01a!C5:C988,'By region'!M18)</f>
      </c>
      <c r="K18" s="124">
        <f>SUMIFS(C_A01a!L5:L988,C_A01a!B5:B988,'By region'!B1,C_A01a!C5:C988,'By region'!M18)</f>
      </c>
      <c r="M18" s="69" t="s">
        <v>43</v>
      </c>
      <c r="N18" s="69"/>
      <c r="O18" s="69"/>
    </row>
    <row r="19" s="64" customFormat="1">
      <c r="B19" s="120" t="s">
        <v>44</v>
      </c>
      <c r="C19" s="117">
        <f>SUMIFS(C_A01a!D5:D988,C_A01a!B5:B988,'By region'!B1,C_A01a!C5:C988,'By region'!M19)</f>
      </c>
      <c r="D19" s="117">
        <f>SUMIFS(C_A01a!E5:E988,C_A01a!B5:B988,'By region'!B1,C_A01a!C5:C988,'By region'!M19)</f>
      </c>
      <c r="E19" s="117">
        <f>SUMIFS(C_A01a!F5:F988,C_A01a!B5:B988,'By region'!B1,C_A01a!C5:C988,'By region'!M19)</f>
      </c>
      <c r="F19" s="117">
        <f>SUMIFS(C_A01a!G5:G988,C_A01a!B5:B988,'By region'!B1,C_A01a!C5:C988,'By region'!M19)</f>
      </c>
      <c r="G19" s="117">
        <f>SUMIFS(C_A01a!H5:H988,C_A01a!B5:B988,'By region'!B1,C_A01a!C5:C988,'By region'!M19)</f>
      </c>
      <c r="H19" s="117">
        <f>SUMIFS(C_A01a!I5:I988,C_A01a!B5:B988,'By region'!B1,C_A01a!C5:C988,'By region'!M19)</f>
      </c>
      <c r="I19" s="117">
        <f>SUMIFS(C_A01a!J5:J988,C_A01a!B5:B988,'By region'!B1,C_A01a!C5:C988,'By region'!M19)</f>
      </c>
      <c r="J19" s="117">
        <f>SUMIFS(C_A01a!K5:K988,C_A01a!B5:B988,'By region'!B1,C_A01a!C5:C988,'By region'!M19)</f>
      </c>
      <c r="K19" s="117">
        <f>SUMIFS(C_A01a!L5:L988,C_A01a!B5:B988,'By region'!B1,C_A01a!C5:C988,'By region'!M19)</f>
      </c>
      <c r="L19" s="63"/>
      <c r="M19" s="67" t="s">
        <v>45</v>
      </c>
      <c r="N19" s="69"/>
      <c r="O19" s="69"/>
    </row>
    <row r="20" s="64" customFormat="1">
      <c r="B20" s="118" t="s">
        <v>46</v>
      </c>
      <c r="C20" s="124">
        <f>SUMIFS(C_A01a!D5:D988,C_A01a!B5:B988,'By region'!B1,C_A01a!C5:C988,'By region'!M20)</f>
      </c>
      <c r="D20" s="124">
        <f>SUMIFS(C_A01a!E5:E988,C_A01a!B5:B988,'By region'!B1,C_A01a!C5:C988,'By region'!M20)</f>
      </c>
      <c r="E20" s="124">
        <f>SUMIFS(C_A01a!F5:F988,C_A01a!B5:B988,'By region'!B1,C_A01a!C5:C988,'By region'!M20)</f>
      </c>
      <c r="F20" s="124">
        <f>SUMIFS(C_A01a!G5:G988,C_A01a!B5:B988,'By region'!B1,C_A01a!C5:C988,'By region'!M20)</f>
      </c>
      <c r="G20" s="124">
        <f>SUMIFS(C_A01a!H5:H988,C_A01a!B5:B988,'By region'!B1,C_A01a!C5:C988,'By region'!M20)</f>
      </c>
      <c r="H20" s="124">
        <f>SUMIFS(C_A01a!I5:I988,C_A01a!B5:B988,'By region'!B1,C_A01a!C5:C988,'By region'!M20)</f>
      </c>
      <c r="I20" s="124">
        <f>SUMIFS(C_A01a!J5:J988,C_A01a!B5:B988,'By region'!B1,C_A01a!C5:C988,'By region'!M20)</f>
      </c>
      <c r="J20" s="124">
        <f>SUMIFS(C_A01a!K5:K988,C_A01a!B5:B988,'By region'!B1,C_A01a!C5:C988,'By region'!M20)</f>
      </c>
      <c r="K20" s="124">
        <f>SUMIFS(C_A01a!L5:L988,C_A01a!B5:B988,'By region'!B1,C_A01a!C5:C988,'By region'!M20)</f>
      </c>
      <c r="M20" s="69" t="s">
        <v>47</v>
      </c>
      <c r="N20" s="69"/>
      <c r="O20" s="69"/>
    </row>
    <row r="21" s="64" customFormat="1">
      <c r="B21" s="116" t="s">
        <v>48</v>
      </c>
      <c r="C21" s="117">
        <f>C22+C23</f>
        <v>46.7928</v>
      </c>
      <c r="D21" s="117">
        <f ref="D21:K21" t="shared" si="1">D22+D23</f>
        <v>59.3273465376</v>
      </c>
      <c r="E21" s="436">
        <f t="shared" si="1"/>
        <v>88.867241509137</v>
      </c>
      <c r="F21" s="117">
        <f t="shared" si="1"/>
        <v>153.393864991462</v>
      </c>
      <c r="G21" s="117">
        <f t="shared" si="1"/>
        <v>272.338625908813</v>
      </c>
      <c r="H21" s="117">
        <f t="shared" si="1"/>
        <v>350.294283</v>
      </c>
      <c r="I21" s="117">
        <f t="shared" si="1"/>
        <v>359.782428</v>
      </c>
      <c r="J21" s="117">
        <f t="shared" si="1"/>
        <v>369.270573000001</v>
      </c>
      <c r="K21" s="117">
        <f t="shared" si="1"/>
        <v>312.219706590688</v>
      </c>
      <c r="L21" s="63"/>
      <c r="M21" s="67"/>
      <c r="N21" s="69"/>
      <c r="O21" s="69"/>
    </row>
    <row r="22" s="64" customFormat="1">
      <c r="B22" s="119" t="s">
        <v>49</v>
      </c>
      <c r="C22" s="124">
        <f>SUMIFS(C_A01a!D5:D988,C_A01a!B5:B988,'By region'!B1,C_A01a!C5:C988,'By region'!M22)</f>
      </c>
      <c r="D22" s="124">
        <f>SUMIFS(C_A01a!E5:E988,C_A01a!B5:B988,'By region'!B1,C_A01a!C5:C988,'By region'!M22)</f>
      </c>
      <c r="E22" s="124">
        <f>SUMIFS(C_A01a!F5:F988,C_A01a!B5:B988,'By region'!B1,C_A01a!C5:C988,'By region'!M22)</f>
      </c>
      <c r="F22" s="124">
        <f>SUMIFS(C_A01a!G5:G988,C_A01a!B5:B988,'By region'!B1,C_A01a!C5:C988,'By region'!M22)</f>
      </c>
      <c r="G22" s="124">
        <f>SUMIFS(C_A01a!H5:H988,C_A01a!B5:B988,'By region'!B1,C_A01a!C5:C988,'By region'!M22)</f>
      </c>
      <c r="H22" s="124">
        <f>SUMIFS(C_A01a!I5:I988,C_A01a!B5:B988,'By region'!B1,C_A01a!C5:C988,'By region'!M22)</f>
      </c>
      <c r="I22" s="124">
        <f>SUMIFS(C_A01a!J5:J988,C_A01a!B5:B988,'By region'!B1,C_A01a!C5:C988,'By region'!M22)</f>
      </c>
      <c r="J22" s="124">
        <f>SUMIFS(C_A01a!K5:K988,C_A01a!B5:B988,'By region'!B1,C_A01a!C5:C988,'By region'!M22)</f>
      </c>
      <c r="K22" s="124">
        <f>SUMIFS(C_A01a!L5:L988,C_A01a!B5:B988,'By region'!B1,C_A01a!C5:C988,'By region'!M22)</f>
      </c>
      <c r="M22" s="69" t="s">
        <v>50</v>
      </c>
      <c r="N22" s="69"/>
      <c r="O22" s="69"/>
    </row>
    <row r="23" s="64" customFormat="1">
      <c r="B23" s="120" t="s">
        <v>51</v>
      </c>
      <c r="C23" s="117">
        <f>SUMIFS(C_A01a!D5:D988,C_A01a!B5:B988,'By region'!B1,C_A01a!C5:C988,'By region'!M23)</f>
      </c>
      <c r="D23" s="117">
        <f>SUMIFS(C_A01a!E5:E988,C_A01a!B5:B988,'By region'!B1,C_A01a!C5:C988,'By region'!M23)</f>
      </c>
      <c r="E23" s="117">
        <f>SUMIFS(C_A01a!F5:F988,C_A01a!B5:B988,'By region'!B1,C_A01a!C5:C988,'By region'!M23)</f>
      </c>
      <c r="F23" s="117">
        <f>SUMIFS(C_A01a!G5:G988,C_A01a!B5:B988,'By region'!B1,C_A01a!C5:C988,'By region'!M23)</f>
      </c>
      <c r="G23" s="117">
        <f>SUMIFS(C_A01a!H5:H988,C_A01a!B5:B988,'By region'!B1,C_A01a!C5:C988,'By region'!M23)</f>
      </c>
      <c r="H23" s="117">
        <f>SUMIFS(C_A01a!I5:I988,C_A01a!B5:B988,'By region'!B1,C_A01a!C5:C988,'By region'!M23)</f>
      </c>
      <c r="I23" s="117">
        <f>SUMIFS(C_A01a!J5:J988,C_A01a!B5:B988,'By region'!B1,C_A01a!C5:C988,'By region'!M23)</f>
      </c>
      <c r="J23" s="117">
        <f>SUMIFS(C_A01a!K5:K988,C_A01a!B5:B988,'By region'!B1,C_A01a!C5:C988,'By region'!M23)</f>
      </c>
      <c r="K23" s="117">
        <f>SUMIFS(C_A01a!L5:L988,C_A01a!B5:B988,'By region'!B1,C_A01a!C5:C988,'By region'!M23)</f>
      </c>
      <c r="L23" s="63"/>
      <c r="M23" s="67" t="s">
        <v>52</v>
      </c>
      <c r="N23" s="69"/>
      <c r="O23" s="69"/>
    </row>
    <row r="24" ht="16" s="64" customFormat="1">
      <c r="B24" s="156" t="s">
        <v>53</v>
      </c>
      <c r="C24" s="157">
        <f>SUMIFS(C_A01a!D5:D988,C_A01a!B5:B988,'By region'!B1,C_A01a!C5:C988,'By region'!M24)</f>
      </c>
      <c r="D24" s="157">
        <f>SUMIFS(C_A01a!E5:E988,C_A01a!B5:B988,'By region'!B1,C_A01a!C5:C988,'By region'!M24)</f>
      </c>
      <c r="E24" s="157">
        <f>SUMIFS(C_A01a!F5:F988,C_A01a!B5:B988,'By region'!B1,C_A01a!C5:C988,'By region'!M24)</f>
      </c>
      <c r="F24" s="157">
        <f>SUMIFS(C_A01a!G5:G988,C_A01a!B5:B988,'By region'!B1,C_A01a!C5:C988,'By region'!M24)</f>
      </c>
      <c r="G24" s="157">
        <f>SUMIFS(C_A01a!H5:H988,C_A01a!B5:B988,'By region'!B1,C_A01a!C5:C988,'By region'!M24)</f>
      </c>
      <c r="H24" s="157">
        <f>SUMIFS(C_A01a!I5:I988,C_A01a!B5:B988,'By region'!B1,C_A01a!C5:C988,'By region'!M24)</f>
      </c>
      <c r="I24" s="157">
        <f>SUMIFS(C_A01a!J5:J988,C_A01a!B5:B988,'By region'!B1,C_A01a!C5:C988,'By region'!M24)</f>
      </c>
      <c r="J24" s="157">
        <f>SUMIFS(C_A01a!K5:K988,C_A01a!B5:B988,'By region'!B1,C_A01a!C5:C988,'By region'!M24)</f>
      </c>
      <c r="K24" s="157">
        <f>SUMIFS(C_A01a!L5:L988,C_A01a!B5:B988,'By region'!B1,C_A01a!C5:C988,'By region'!M24)</f>
      </c>
      <c r="M24" s="69" t="s">
        <v>54</v>
      </c>
      <c r="N24" s="69"/>
      <c r="O24" s="69"/>
    </row>
    <row r="25" ht="16" s="64" customFormat="1">
      <c r="B25" s="151" t="s">
        <v>55</v>
      </c>
      <c r="C25" s="152">
        <f>SUM(C7:C24)-C21-C17</f>
        <v>1439.0921794398589</v>
      </c>
      <c r="D25" s="152">
        <f ref="D25:K25" t="shared" si="2">SUM(D7:D24)-D21-D17</f>
        <v>1583.996455776012</v>
      </c>
      <c r="E25" s="152">
        <f t="shared" si="2"/>
        <v>1620.8800002307012</v>
      </c>
      <c r="F25" s="152">
        <f t="shared" si="2"/>
        <v>1447.619042794295</v>
      </c>
      <c r="G25" s="152">
        <f t="shared" si="2"/>
        <v>1551.0617300299702</v>
      </c>
      <c r="H25" s="152">
        <f t="shared" si="2"/>
        <v>1629.9594736312088</v>
      </c>
      <c r="I25" s="152">
        <f t="shared" si="2"/>
        <v>1650.0677567428002</v>
      </c>
      <c r="J25" s="152">
        <f t="shared" si="2"/>
        <v>1677.5132464851429</v>
      </c>
      <c r="K25" s="152">
        <f t="shared" si="2"/>
        <v>1704.4478270471009</v>
      </c>
      <c r="L25" s="63"/>
      <c r="M25" s="67"/>
      <c r="N25" s="69"/>
      <c r="O25" s="69"/>
    </row>
    <row r="26" s="64" customFormat="1">
      <c r="B26" s="65"/>
      <c r="C26" s="68"/>
      <c r="D26" s="68"/>
      <c r="E26" s="433">
        <f>SUM(E20:E21,E17,E14,E13,E7:E8)</f>
        <v>162.112835392462</v>
      </c>
      <c r="F26" s="68"/>
      <c r="G26" s="68"/>
      <c r="H26" s="68"/>
      <c r="I26" s="68"/>
      <c r="J26" s="68"/>
      <c r="L26" s="63"/>
      <c r="M26" s="67"/>
      <c r="N26" s="69"/>
      <c r="O26" s="69"/>
    </row>
    <row r="27" ht="17" s="64" customFormat="1">
      <c r="B27" s="320" t="s">
        <v>504</v>
      </c>
      <c r="C27" s="68"/>
      <c r="D27" s="68"/>
      <c r="E27" s="435">
        <f>E26/E25</f>
        <v>0.10001532215178689</v>
      </c>
      <c r="F27" s="68"/>
      <c r="G27" s="68"/>
      <c r="H27" s="68"/>
      <c r="I27" s="68"/>
      <c r="J27" s="68"/>
      <c r="L27" s="63"/>
      <c r="M27" s="67"/>
      <c r="N27" s="69"/>
      <c r="O27" s="69"/>
    </row>
    <row r="28" s="64" customFormat="1">
      <c r="A28" s="63"/>
      <c r="B28" s="58"/>
      <c r="C28" s="68"/>
      <c r="D28" s="68"/>
      <c r="E28" s="68"/>
      <c r="F28" s="68"/>
      <c r="G28" s="68"/>
      <c r="H28" s="68"/>
      <c r="I28" s="68"/>
      <c r="J28" s="68"/>
      <c r="L28" s="63"/>
      <c r="M28" s="67"/>
      <c r="N28" s="69"/>
      <c r="O28" s="69"/>
    </row>
    <row r="29">
      <c r="A29" s="64"/>
      <c r="B29" s="121"/>
      <c r="C29" s="401">
        <v>2010</v>
      </c>
      <c r="D29" s="401">
        <v>2015</v>
      </c>
      <c r="E29" s="401">
        <v>2020</v>
      </c>
      <c r="F29" s="401">
        <v>2025</v>
      </c>
      <c r="G29" s="401">
        <v>2030</v>
      </c>
      <c r="H29" s="401">
        <v>2035</v>
      </c>
      <c r="I29" s="401">
        <v>2040</v>
      </c>
      <c r="J29" s="401">
        <v>2045</v>
      </c>
      <c r="K29" s="401">
        <v>2050</v>
      </c>
    </row>
    <row r="30">
      <c r="B30" s="116" t="s">
        <v>57</v>
      </c>
      <c r="C30" s="227">
        <f>(C832-C833-C834)/(C830+C831)*3600</f>
        <v>410.88046816824914</v>
      </c>
      <c r="D30" s="227">
        <f ref="D30:K30" t="shared" si="3">(D832-D833-D834)/(D830+D831)*3600</f>
        <v>373.27693551779026</v>
      </c>
      <c r="E30" s="227">
        <f t="shared" si="3"/>
        <v>331.28727226723</v>
      </c>
      <c r="F30" s="227">
        <f t="shared" si="3"/>
        <v>158.51877863353207</v>
      </c>
      <c r="G30" s="227">
        <f t="shared" si="3"/>
        <v>78.242907431456516</v>
      </c>
      <c r="H30" s="227">
        <f t="shared" si="3"/>
        <v>40.908452410775745</v>
      </c>
      <c r="I30" s="227">
        <f t="shared" si="3"/>
        <v>15.020221602222064</v>
      </c>
      <c r="J30" s="227">
        <f t="shared" si="3"/>
        <v>-19.030620892704725</v>
      </c>
      <c r="K30" s="227">
        <f t="shared" si="3"/>
        <v>-17.816953109139156</v>
      </c>
    </row>
    <row r="31">
      <c r="B31" s="118" t="s">
        <v>58</v>
      </c>
      <c r="C31" s="141">
        <f>(C824+C827+C832-C833-C834)/(C823+C825+C830+C831)*3600</f>
        <v>408.45145894032026</v>
      </c>
      <c r="D31" s="141">
        <f ref="D31:K31" t="shared" si="4">(D824+D827+D832-D833-D834)/(D823+D825+D830+D831)*3600</f>
        <v>369.03218464577009</v>
      </c>
      <c r="E31" s="141">
        <f t="shared" si="4"/>
        <v>327.76082277000017</v>
      </c>
      <c r="F31" s="141">
        <f t="shared" si="4"/>
        <v>156.67365291407435</v>
      </c>
      <c r="G31" s="141">
        <f t="shared" si="4"/>
        <v>77.500051670659346</v>
      </c>
      <c r="H31" s="141">
        <f t="shared" si="4"/>
        <v>40.623584022103586</v>
      </c>
      <c r="I31" s="141">
        <f t="shared" si="4"/>
        <v>14.971735157408615</v>
      </c>
      <c r="J31" s="141">
        <f t="shared" si="4"/>
        <v>-18.706815385780335</v>
      </c>
      <c r="K31" s="141">
        <f t="shared" si="4"/>
        <v>-17.529293579163944</v>
      </c>
    </row>
    <row r="32">
      <c r="B32" s="58"/>
      <c r="C32" s="208"/>
      <c r="D32" s="208"/>
      <c r="E32" s="208"/>
      <c r="F32" s="208"/>
      <c r="G32" s="208"/>
      <c r="H32" s="208"/>
      <c r="I32" s="208"/>
      <c r="J32" s="208"/>
      <c r="K32" s="208"/>
    </row>
    <row r="33" s="64" customFormat="1">
      <c r="A33" s="64" t="s">
        <v>59</v>
      </c>
      <c r="B33" s="320" t="s">
        <v>60</v>
      </c>
      <c r="C33" s="60"/>
      <c r="D33" s="60"/>
      <c r="E33" s="60"/>
      <c r="F33" s="60"/>
      <c r="G33" s="60"/>
      <c r="H33" s="60"/>
      <c r="I33" s="60"/>
      <c r="J33" s="60"/>
      <c r="L33" s="63"/>
      <c r="M33" s="67"/>
      <c r="N33" s="69"/>
      <c r="O33" s="69"/>
    </row>
    <row r="34" s="64" customFormat="1">
      <c r="B34" s="320" t="s">
        <v>21</v>
      </c>
      <c r="C34" s="60"/>
      <c r="D34" s="60"/>
      <c r="E34" s="60"/>
      <c r="F34" s="60"/>
      <c r="G34" s="60"/>
      <c r="H34" s="60"/>
      <c r="I34" s="60"/>
      <c r="J34" s="60"/>
      <c r="L34" s="63"/>
      <c r="M34" s="67"/>
      <c r="N34" s="69"/>
      <c r="O34" s="69"/>
    </row>
    <row r="35" s="64" customFormat="1">
      <c r="B35" s="60"/>
      <c r="C35" s="60"/>
      <c r="D35" s="60"/>
      <c r="E35" s="60"/>
      <c r="F35" s="60"/>
      <c r="G35" s="60"/>
      <c r="H35" s="60"/>
      <c r="I35" s="60"/>
      <c r="J35" s="60"/>
      <c r="L35" s="63"/>
      <c r="M35" s="67"/>
      <c r="N35" s="69"/>
      <c r="O35" s="69"/>
    </row>
    <row r="36" ht="16">
      <c r="B36" s="112"/>
      <c r="C36" s="401">
        <v>2010</v>
      </c>
      <c r="D36" s="401">
        <v>2015</v>
      </c>
      <c r="E36" s="401">
        <v>2020</v>
      </c>
      <c r="F36" s="401">
        <v>2025</v>
      </c>
      <c r="G36" s="401">
        <v>2030</v>
      </c>
      <c r="H36" s="401">
        <v>2035</v>
      </c>
      <c r="I36" s="401">
        <v>2040</v>
      </c>
      <c r="J36" s="401">
        <v>2045</v>
      </c>
      <c r="K36" s="401">
        <v>2050</v>
      </c>
    </row>
    <row r="37">
      <c r="B37" s="116" t="s">
        <v>61</v>
      </c>
      <c r="C37" s="117">
        <f>SUMIFS(C_A01c!D5:D988,C_A01c!B5:B988,'By region'!B1,C_A01c!C5:C988,'By region'!M37)</f>
      </c>
      <c r="D37" s="117">
        <f>SUMIFS(C_A01c!E5:E988,C_A01c!B5:B988,'By region'!B1,C_A01c!C5:C988,'By region'!M37)</f>
      </c>
      <c r="E37" s="117">
        <f>SUMIFS(C_A01c!F5:F988,C_A01c!B5:B988,'By region'!B1,C_A01c!C5:C988,'By region'!M37)</f>
      </c>
      <c r="F37" s="117">
        <f>SUMIFS(C_A01c!G5:G988,C_A01c!B5:B988,'By region'!B1,C_A01c!C5:C988,'By region'!M37)</f>
      </c>
      <c r="G37" s="117">
        <f>SUMIFS(C_A01c!H5:H988,C_A01c!B5:B988,'By region'!B1,C_A01c!C5:C988,'By region'!M37)</f>
      </c>
      <c r="H37" s="117">
        <f>SUMIFS(C_A01c!I5:I988,C_A01c!B5:B988,'By region'!B1,C_A01c!C5:C988,'By region'!M37)</f>
      </c>
      <c r="I37" s="117">
        <f>SUMIFS(C_A01c!J5:J988,C_A01c!B5:B988,'By region'!B1,C_A01c!C5:C988,'By region'!M37)</f>
      </c>
      <c r="J37" s="117">
        <f>SUMIFS(C_A01c!K5:K988,C_A01c!B5:B988,'By region'!B1,C_A01c!C5:C988,'By region'!M37)</f>
      </c>
      <c r="K37" s="117">
        <f>SUMIFS(C_A01c!L5:L988,C_A01c!B5:B988,'By region'!B1,C_A01c!C5:C988,'By region'!M37)</f>
      </c>
      <c r="M37" s="67" t="s">
        <v>62</v>
      </c>
    </row>
    <row r="38" s="64" customFormat="1">
      <c r="B38" s="118" t="s">
        <v>63</v>
      </c>
      <c r="C38" s="124">
        <f>SUMIFS(C_A01c!D5:D988,C_A01c!B5:B988,'By region'!B1,C_A01c!C5:C988,'By region'!M38)</f>
      </c>
      <c r="D38" s="124">
        <f>SUMIFS(C_A01c!E5:E988,C_A01c!B5:B988,'By region'!B1,C_A01c!C5:C988,'By region'!M38)</f>
      </c>
      <c r="E38" s="124">
        <f>SUMIFS(C_A01c!F5:F988,C_A01c!B5:B988,'By region'!B1,C_A01c!C5:C988,'By region'!M38)</f>
      </c>
      <c r="F38" s="124">
        <f>SUMIFS(C_A01c!G5:G988,C_A01c!B5:B988,'By region'!B1,C_A01c!C5:C988,'By region'!M38)</f>
      </c>
      <c r="G38" s="124">
        <f>SUMIFS(C_A01c!H5:H988,C_A01c!B5:B988,'By region'!B1,C_A01c!C5:C988,'By region'!M38)</f>
      </c>
      <c r="H38" s="124">
        <f>SUMIFS(C_A01c!I5:I988,C_A01c!B5:B988,'By region'!B1,C_A01c!C5:C988,'By region'!M38)</f>
      </c>
      <c r="I38" s="124">
        <f>SUMIFS(C_A01c!J5:J988,C_A01c!B5:B988,'By region'!B1,C_A01c!C5:C988,'By region'!M38)</f>
      </c>
      <c r="J38" s="124">
        <f>SUMIFS(C_A01c!K5:K988,C_A01c!B5:B988,'By region'!B1,C_A01c!C5:C988,'By region'!M38)</f>
      </c>
      <c r="K38" s="124">
        <f>SUMIFS(C_A01c!L5:L988,C_A01c!B5:B988,'By region'!B1,C_A01c!C5:C988,'By region'!M38)</f>
      </c>
      <c r="M38" s="69" t="s">
        <v>64</v>
      </c>
      <c r="N38" s="69"/>
      <c r="O38" s="69"/>
    </row>
    <row r="39">
      <c r="B39" s="116" t="s">
        <v>65</v>
      </c>
      <c r="C39" s="117">
        <f>SUMIFS(C_A01c!D5:D988,C_A01c!B5:B988,'By region'!B1,C_A01c!C5:C988,'By region'!M39)</f>
      </c>
      <c r="D39" s="117">
        <f>SUMIFS(C_A01c!E5:E988,C_A01c!B5:B988,'By region'!B1,C_A01c!C5:C988,'By region'!M39)</f>
      </c>
      <c r="E39" s="117">
        <f>SUMIFS(C_A01c!F5:F988,C_A01c!B5:B988,'By region'!B1,C_A01c!C5:C988,'By region'!M39)</f>
      </c>
      <c r="F39" s="117">
        <f>SUMIFS(C_A01c!G5:G988,C_A01c!B5:B988,'By region'!B1,C_A01c!C5:C988,'By region'!M39)</f>
      </c>
      <c r="G39" s="117">
        <f>SUMIFS(C_A01c!H5:H988,C_A01c!B5:B988,'By region'!B1,C_A01c!C5:C988,'By region'!M39)</f>
      </c>
      <c r="H39" s="117">
        <f>SUMIFS(C_A01c!I5:I988,C_A01c!B5:B988,'By region'!B1,C_A01c!C5:C988,'By region'!M39)</f>
      </c>
      <c r="I39" s="117">
        <f>SUMIFS(C_A01c!J5:J988,C_A01c!B5:B988,'By region'!B1,C_A01c!C5:C988,'By region'!M39)</f>
      </c>
      <c r="J39" s="117">
        <f>SUMIFS(C_A01c!K5:K988,C_A01c!B5:B988,'By region'!B1,C_A01c!C5:C988,'By region'!M39)</f>
      </c>
      <c r="K39" s="117">
        <f>SUMIFS(C_A01c!L5:L988,C_A01c!B5:B988,'By region'!B1,C_A01c!C5:C988,'By region'!M39)</f>
      </c>
      <c r="M39" s="67" t="s">
        <v>66</v>
      </c>
    </row>
    <row r="40" s="64" customFormat="1">
      <c r="B40" s="118" t="s">
        <v>67</v>
      </c>
      <c r="C40" s="124">
        <f>SUMIFS(C_A01c!D5:D988,C_A01c!B5:B988,'By region'!B1,C_A01c!C5:C988,'By region'!M40)</f>
      </c>
      <c r="D40" s="124">
        <f>SUMIFS(C_A01c!E5:E988,C_A01c!B5:B988,'By region'!B1,C_A01c!C5:C988,'By region'!M40)</f>
      </c>
      <c r="E40" s="124">
        <f>SUMIFS(C_A01c!F5:F988,C_A01c!B5:B988,'By region'!B1,C_A01c!C5:C988,'By region'!M40)</f>
      </c>
      <c r="F40" s="124">
        <f>SUMIFS(C_A01c!G5:G988,C_A01c!B5:B988,'By region'!B1,C_A01c!C5:C988,'By region'!M40)</f>
      </c>
      <c r="G40" s="124">
        <f>SUMIFS(C_A01c!H5:H988,C_A01c!B5:B988,'By region'!B1,C_A01c!C5:C988,'By region'!M40)</f>
      </c>
      <c r="H40" s="124">
        <f>SUMIFS(C_A01c!I5:I988,C_A01c!B5:B988,'By region'!B1,C_A01c!C5:C988,'By region'!M40)</f>
      </c>
      <c r="I40" s="124">
        <f>SUMIFS(C_A01c!J5:J988,C_A01c!B5:B988,'By region'!B1,C_A01c!C5:C988,'By region'!M40)</f>
      </c>
      <c r="J40" s="124">
        <f>SUMIFS(C_A01c!K5:K988,C_A01c!B5:B988,'By region'!B1,C_A01c!C5:C988,'By region'!M40)</f>
      </c>
      <c r="K40" s="124">
        <f>SUMIFS(C_A01c!L5:L988,C_A01c!B5:B988,'By region'!B1,C_A01c!C5:C988,'By region'!M40)</f>
      </c>
      <c r="M40" s="69" t="s">
        <v>68</v>
      </c>
      <c r="N40" s="69"/>
      <c r="O40" s="69"/>
    </row>
    <row r="41">
      <c r="B41" s="116" t="s">
        <v>69</v>
      </c>
      <c r="C41" s="117">
        <f>SUMIFS(C_A01c!D5:D988,C_A01c!B5:B988,'By region'!B1,C_A01c!C5:C988,'By region'!M41)</f>
      </c>
      <c r="D41" s="117">
        <f>SUMIFS(C_A01c!E5:E988,C_A01c!B5:B988,'By region'!B1,C_A01c!C5:C988,'By region'!M41)</f>
      </c>
      <c r="E41" s="117">
        <f>SUMIFS(C_A01c!F5:F988,C_A01c!B5:B988,'By region'!B1,C_A01c!C5:C988,'By region'!M41)</f>
      </c>
      <c r="F41" s="117">
        <f>SUMIFS(C_A01c!G5:G988,C_A01c!B5:B988,'By region'!B1,C_A01c!C5:C988,'By region'!M41)</f>
      </c>
      <c r="G41" s="117">
        <f>SUMIFS(C_A01c!H5:H988,C_A01c!B5:B988,'By region'!B1,C_A01c!C5:C988,'By region'!M41)</f>
      </c>
      <c r="H41" s="117">
        <f>SUMIFS(C_A01c!I5:I988,C_A01c!B5:B988,'By region'!B1,C_A01c!C5:C988,'By region'!M41)</f>
      </c>
      <c r="I41" s="117">
        <f>SUMIFS(C_A01c!J5:J988,C_A01c!B5:B988,'By region'!B1,C_A01c!C5:C988,'By region'!M41)</f>
      </c>
      <c r="J41" s="117">
        <f>SUMIFS(C_A01c!K5:K988,C_A01c!B5:B988,'By region'!B1,C_A01c!C5:C988,'By region'!M41)</f>
      </c>
      <c r="K41" s="117">
        <f>SUMIFS(C_A01c!L5:L988,C_A01c!B5:B988,'By region'!B1,C_A01c!C5:C988,'By region'!M41)</f>
      </c>
      <c r="M41" s="67" t="s">
        <v>70</v>
      </c>
    </row>
    <row r="42" s="64" customFormat="1">
      <c r="B42" s="118" t="s">
        <v>71</v>
      </c>
      <c r="C42" s="124">
        <f>C43+C44+C45</f>
        <v>13.974114888</v>
      </c>
      <c r="D42" s="124">
        <f ref="D42:K42" t="shared" si="5">D43+D44+D45</f>
        <v>14.170842779325</v>
      </c>
      <c r="E42" s="124">
        <f t="shared" si="5"/>
        <v>16.915815949623</v>
      </c>
      <c r="F42" s="124">
        <f t="shared" si="5"/>
        <v>0.332834375342</v>
      </c>
      <c r="G42" s="124">
        <f t="shared" si="5"/>
        <v>0</v>
      </c>
      <c r="H42" s="124">
        <f t="shared" si="5"/>
        <v>36.02888569601</v>
      </c>
      <c r="I42" s="124">
        <f t="shared" si="5"/>
        <v>42.41942510597</v>
      </c>
      <c r="J42" s="124">
        <f t="shared" si="5"/>
        <v>51.853858697156</v>
      </c>
      <c r="K42" s="124">
        <f t="shared" si="5"/>
        <v>97.710831664068</v>
      </c>
      <c r="M42" s="69"/>
      <c r="N42" s="69"/>
      <c r="O42" s="69"/>
    </row>
    <row r="43">
      <c r="B43" s="120" t="s">
        <v>72</v>
      </c>
      <c r="C43" s="117">
        <f>SUMIFS(C_A01c!D5:D988,C_A01c!B5:B988,'By region'!B1,C_A01c!C5:C988,'By region'!M43)</f>
      </c>
      <c r="D43" s="117">
        <f>SUMIFS(C_A01c!E5:E988,C_A01c!B5:B988,'By region'!B1,C_A01c!C5:C988,'By region'!M43)</f>
      </c>
      <c r="E43" s="117">
        <f>SUMIFS(C_A01c!F5:F988,C_A01c!B5:B988,'By region'!B1,C_A01c!C5:C988,'By region'!M43)</f>
      </c>
      <c r="F43" s="117">
        <f>SUMIFS(C_A01c!G5:G988,C_A01c!B5:B988,'By region'!B1,C_A01c!C5:C988,'By region'!M43)</f>
      </c>
      <c r="G43" s="117">
        <f>SUMIFS(C_A01c!H5:H988,C_A01c!B5:B988,'By region'!B1,C_A01c!C5:C988,'By region'!M43)</f>
      </c>
      <c r="H43" s="117">
        <f>SUMIFS(C_A01c!I5:I988,C_A01c!B5:B988,'By region'!B1,C_A01c!C5:C988,'By region'!M43)</f>
      </c>
      <c r="I43" s="117">
        <f>SUMIFS(C_A01c!J5:J988,C_A01c!B5:B988,'By region'!B1,C_A01c!C5:C988,'By region'!M43)</f>
      </c>
      <c r="J43" s="117">
        <f>SUMIFS(C_A01c!K5:K988,C_A01c!B5:B988,'By region'!B1,C_A01c!C5:C988,'By region'!M43)</f>
      </c>
      <c r="K43" s="117">
        <f>SUMIFS(C_A01c!L5:L988,C_A01c!B5:B988,'By region'!B1,C_A01c!C5:C988,'By region'!M43)</f>
      </c>
      <c r="M43" s="67" t="s">
        <v>73</v>
      </c>
    </row>
    <row r="44" s="64" customFormat="1">
      <c r="B44" s="119" t="s">
        <v>74</v>
      </c>
      <c r="C44" s="124">
        <f>SUMIFS(C_A01c!D5:D988,C_A01c!B5:B988,'By region'!B1,C_A01c!C5:C988,'By region'!M44)</f>
      </c>
      <c r="D44" s="124">
        <f>SUMIFS(C_A01c!E5:E988,C_A01c!B5:B988,'By region'!B1,C_A01c!C5:C988,'By region'!M44)</f>
      </c>
      <c r="E44" s="124">
        <f>SUMIFS(C_A01c!F5:F988,C_A01c!B5:B988,'By region'!B1,C_A01c!C5:C988,'By region'!M44)</f>
      </c>
      <c r="F44" s="124">
        <f>SUMIFS(C_A01c!G5:G988,C_A01c!B5:B988,'By region'!B1,C_A01c!C5:C988,'By region'!M44)</f>
      </c>
      <c r="G44" s="124">
        <f>SUMIFS(C_A01c!H5:H988,C_A01c!B5:B988,'By region'!B1,C_A01c!C5:C988,'By region'!M44)</f>
      </c>
      <c r="H44" s="124">
        <f>SUMIFS(C_A01c!I5:I988,C_A01c!B5:B988,'By region'!B1,C_A01c!C5:C988,'By region'!M44)</f>
      </c>
      <c r="I44" s="124">
        <f>SUMIFS(C_A01c!J5:J988,C_A01c!B5:B988,'By region'!B1,C_A01c!C5:C988,'By region'!M44)</f>
      </c>
      <c r="J44" s="124">
        <f>SUMIFS(C_A01c!K5:K988,C_A01c!B5:B988,'By region'!B1,C_A01c!C5:C988,'By region'!M44)</f>
      </c>
      <c r="K44" s="124">
        <f>SUMIFS(C_A01c!L5:L988,C_A01c!B5:B988,'By region'!B1,C_A01c!C5:C988,'By region'!M44)</f>
      </c>
      <c r="M44" s="69" t="s">
        <v>75</v>
      </c>
      <c r="N44" s="69"/>
      <c r="O44" s="69"/>
    </row>
    <row r="45">
      <c r="B45" s="120" t="s">
        <v>76</v>
      </c>
      <c r="C45" s="117">
        <f>SUMIFS(C_A01c!D5:D988,C_A01c!B5:B988,'By region'!B1,C_A01c!C5:C988,'By region'!M45)</f>
      </c>
      <c r="D45" s="117">
        <f>SUMIFS(C_A01c!E5:E988,C_A01c!B5:B988,'By region'!B1,C_A01c!C5:C988,'By region'!M45)</f>
      </c>
      <c r="E45" s="117">
        <f>SUMIFS(C_A01c!F5:F988,C_A01c!B5:B988,'By region'!B1,C_A01c!C5:C988,'By region'!M45)</f>
      </c>
      <c r="F45" s="117">
        <f>SUMIFS(C_A01c!G5:G988,C_A01c!B5:B988,'By region'!B1,C_A01c!C5:C988,'By region'!M45)</f>
      </c>
      <c r="G45" s="117">
        <f>SUMIFS(C_A01c!H5:H988,C_A01c!B5:B988,'By region'!B1,C_A01c!C5:C988,'By region'!M45)</f>
      </c>
      <c r="H45" s="117">
        <f>SUMIFS(C_A01c!I5:I988,C_A01c!B5:B988,'By region'!B1,C_A01c!C5:C988,'By region'!M45)</f>
      </c>
      <c r="I45" s="117">
        <f>SUMIFS(C_A01c!J5:J988,C_A01c!B5:B988,'By region'!B1,C_A01c!C5:C988,'By region'!M45)</f>
      </c>
      <c r="J45" s="117">
        <f>SUMIFS(C_A01c!K5:K988,C_A01c!B5:B988,'By region'!B1,C_A01c!C5:C988,'By region'!M45)</f>
      </c>
      <c r="K45" s="117">
        <f>SUMIFS(C_A01c!L5:L988,C_A01c!B5:B988,'By region'!B1,C_A01c!C5:C988,'By region'!M45)</f>
      </c>
      <c r="M45" s="67" t="s">
        <v>77</v>
      </c>
    </row>
    <row r="46" ht="16" s="64" customFormat="1">
      <c r="B46" s="156" t="s">
        <v>78</v>
      </c>
      <c r="C46" s="157">
        <f>SUMIFS(C_A01c!D5:D988,C_A01c!B5:B988,'By region'!B1,C_A01c!C5:C988,'By region'!M46)</f>
      </c>
      <c r="D46" s="157">
        <f>SUMIFS(C_A01c!E5:E988,C_A01c!B5:B988,'By region'!B1,C_A01c!C5:C988,'By region'!M46)</f>
      </c>
      <c r="E46" s="157">
        <f>SUMIFS(C_A01c!F5:F988,C_A01c!B5:B988,'By region'!B1,C_A01c!C5:C988,'By region'!M46)</f>
      </c>
      <c r="F46" s="157">
        <f>SUMIFS(C_A01c!G5:G988,C_A01c!B5:B988,'By region'!B1,C_A01c!C5:C988,'By region'!M46)</f>
      </c>
      <c r="G46" s="157">
        <f>SUMIFS(C_A01c!H5:H988,C_A01c!B5:B988,'By region'!B1,C_A01c!C5:C988,'By region'!M46)</f>
      </c>
      <c r="H46" s="157">
        <f>SUMIFS(C_A01c!I5:I988,C_A01c!B5:B988,'By region'!B1,C_A01c!C5:C988,'By region'!M46)</f>
      </c>
      <c r="I46" s="157">
        <f>SUMIFS(C_A01c!J5:J988,C_A01c!B5:B988,'By region'!B1,C_A01c!C5:C988,'By region'!M46)</f>
      </c>
      <c r="J46" s="157">
        <f>SUMIFS(C_A01c!K5:K988,C_A01c!B5:B988,'By region'!B1,C_A01c!C5:C988,'By region'!M46)</f>
      </c>
      <c r="K46" s="157">
        <f>SUMIFS(C_A01c!L5:L988,C_A01c!B5:B988,'By region'!B1,C_A01c!C5:C988,'By region'!M46)</f>
      </c>
      <c r="M46" s="69" t="s">
        <v>79</v>
      </c>
      <c r="N46" s="69"/>
      <c r="O46" s="69"/>
    </row>
    <row r="47" ht="16">
      <c r="B47" s="151" t="s">
        <v>55</v>
      </c>
      <c r="C47" s="152">
        <f>SUM(C37:C46)-C43-C44-C45</f>
        <v>1263.2361679182241</v>
      </c>
      <c r="D47" s="152">
        <f ref="D47:K47" t="shared" si="6">SUM(D37:D46)-D43-D44-D45</f>
        <v>1395.5962880093371</v>
      </c>
      <c r="E47" s="152">
        <f t="shared" si="6"/>
        <v>1430.4363404828312</v>
      </c>
      <c r="F47" s="152">
        <f t="shared" si="6"/>
        <v>1274.5366470551619</v>
      </c>
      <c r="G47" s="152">
        <f t="shared" si="6"/>
        <v>1364.322184003945</v>
      </c>
      <c r="H47" s="152">
        <f t="shared" si="6"/>
        <v>1433.9874267693449</v>
      </c>
      <c r="I47" s="152">
        <f t="shared" si="6"/>
        <v>1442.1520477568308</v>
      </c>
      <c r="J47" s="152">
        <f t="shared" si="6"/>
        <v>1442.7803100754311</v>
      </c>
      <c r="K47" s="152">
        <f t="shared" si="6"/>
        <v>1467.5924659966531</v>
      </c>
    </row>
    <row r="48">
      <c r="B48" s="58"/>
      <c r="C48" s="68"/>
      <c r="D48" s="68"/>
      <c r="E48" s="68"/>
      <c r="F48" s="68"/>
      <c r="G48" s="68"/>
      <c r="H48" s="68"/>
      <c r="I48" s="68"/>
      <c r="J48" s="68"/>
    </row>
    <row r="49">
      <c r="A49" s="63" t="s">
        <v>80</v>
      </c>
      <c r="B49" s="320" t="s">
        <v>81</v>
      </c>
    </row>
    <row r="50">
      <c r="B50" s="320" t="s">
        <v>82</v>
      </c>
    </row>
    <row r="52" ht="16">
      <c r="B52" s="112"/>
      <c r="C52" s="401">
        <v>2010</v>
      </c>
      <c r="D52" s="401">
        <v>2015</v>
      </c>
      <c r="E52" s="401">
        <v>2020</v>
      </c>
      <c r="F52" s="401">
        <v>2025</v>
      </c>
      <c r="G52" s="401">
        <v>2030</v>
      </c>
      <c r="H52" s="401">
        <v>2035</v>
      </c>
      <c r="I52" s="401">
        <v>2040</v>
      </c>
      <c r="J52" s="401">
        <v>2045</v>
      </c>
      <c r="K52" s="401">
        <v>2050</v>
      </c>
    </row>
    <row r="53">
      <c r="B53" s="116" t="s">
        <v>23</v>
      </c>
      <c r="C53" s="117">
        <f ref="C53:C53" t="array">(SUM(($B$1=(C_A01d!$B$5:$B$1004))*('By region'!$M53=(C_A01d!$C$5:$C$1004))*(C_A01d!D$5:D$1004))+SUM(($C$1=(C_A01d!$B$5:$B$1004))*('By region'!$M53=(C_A01d!$C$5:$C$1004))*(C_A01d!D$5:D$1004))+SUM(($D$1=(C_A01d!$B$5:$B$1004))*('By region'!$M53=(C_A01d!$C$5:$C$1004))*(C_A01d!D$5:D$1004)))</f>
        <v>4.825</v>
      </c>
      <c r="D53" s="117"/>
      <c r="E53" s="117"/>
      <c r="F53" s="117"/>
      <c r="G53" s="117"/>
      <c r="H53" s="117"/>
      <c r="I53" s="117"/>
      <c r="J53" s="117"/>
      <c r="K53" s="250"/>
      <c r="M53" s="67" t="s">
        <v>24</v>
      </c>
    </row>
    <row r="54" s="64" customFormat="1">
      <c r="B54" s="118" t="s">
        <v>25</v>
      </c>
      <c r="C54" s="124">
        <f>SUMIFS(C_A01d!D5:D1004,C_A01d!B5:B1004,'By region'!B1,C_A01d!C5:C1004,'By region'!M54)</f>
      </c>
      <c r="D54" s="124">
        <f>SUMIFS(C_A01d!E5:E1004,C_A01d!B5:B1004,'By region'!B1,C_A01d!C5:C1004,'By region'!M54)</f>
      </c>
      <c r="E54" s="124">
        <f>SUMIFS(C_A01d!F5:F1004,C_A01d!B5:B1004,'By region'!B1,C_A01d!C5:C1004,'By region'!M54)</f>
      </c>
      <c r="F54" s="124">
        <f>SUMIFS(C_A01d!G5:G1004,C_A01d!B5:B1004,'By region'!B1,C_A01d!C5:C1004,'By region'!M54)</f>
      </c>
      <c r="G54" s="124">
        <f>SUMIFS(C_A01d!H5:H1004,C_A01d!B5:B1004,'By region'!B1,C_A01d!C5:C1004,'By region'!M54)</f>
      </c>
      <c r="H54" s="124">
        <f>SUMIFS(C_A01d!I5:I1004,C_A01d!B5:B1004,'By region'!B1,C_A01d!C5:C1004,'By region'!M54)</f>
      </c>
      <c r="I54" s="124">
        <f>SUMIFS(C_A01d!J5:J1004,C_A01d!B5:B1004,'By region'!B1,C_A01d!C5:C1004,'By region'!M54)</f>
      </c>
      <c r="J54" s="124">
        <f>SUMIFS(C_A01d!K5:K1004,C_A01d!B5:B1004,'By region'!B1,C_A01d!C5:C1004,'By region'!M54)</f>
      </c>
      <c r="K54" s="124">
        <f>SUMIFS(C_A01d!L5:L1004,C_A01d!B5:B1004,'By region'!B1,C_A01d!C5:C1004,'By region'!M54)</f>
      </c>
      <c r="M54" s="69" t="s">
        <v>26</v>
      </c>
      <c r="N54" s="69"/>
      <c r="O54" s="69"/>
    </row>
    <row r="55">
      <c r="B55" s="116" t="s">
        <v>9</v>
      </c>
      <c r="C55" s="117">
        <f>SUMIFS(C_A01d!D5:D1004,C_A01d!B5:B1004,'By region'!B1,C_A01d!C5:C1004,'By region'!M55)</f>
      </c>
      <c r="D55" s="117">
        <f>SUMIFS(C_A01d!E5:E1004,C_A01d!B5:B1004,'By region'!B1,C_A01d!C5:C1004,'By region'!M55)</f>
      </c>
      <c r="E55" s="117">
        <f>SUMIFS(C_A01d!F5:F1004,C_A01d!B5:B1004,'By region'!B1,C_A01d!C5:C1004,'By region'!M55)</f>
      </c>
      <c r="F55" s="117">
        <f>SUMIFS(C_A01d!G5:G1004,C_A01d!B5:B1004,'By region'!B1,C_A01d!C5:C1004,'By region'!M55)</f>
      </c>
      <c r="G55" s="117">
        <f>SUMIFS(C_A01d!H5:H1004,C_A01d!B5:B1004,'By region'!B1,C_A01d!C5:C1004,'By region'!M55)</f>
      </c>
      <c r="H55" s="117">
        <f>SUMIFS(C_A01d!I5:I1004,C_A01d!B5:B1004,'By region'!B1,C_A01d!C5:C1004,'By region'!M55)</f>
      </c>
      <c r="I55" s="117">
        <f>SUMIFS(C_A01d!J5:J1004,C_A01d!B5:B1004,'By region'!B1,C_A01d!C5:C1004,'By region'!M55)</f>
      </c>
      <c r="J55" s="117">
        <f>SUMIFS(C_A01d!K5:K1004,C_A01d!B5:B1004,'By region'!B1,C_A01d!C5:C1004,'By region'!M55)</f>
      </c>
      <c r="K55" s="117">
        <f>SUMIFS(C_A01d!L5:L1004,C_A01d!B5:B1004,'By region'!B1,C_A01d!C5:C1004,'By region'!M55)</f>
      </c>
      <c r="M55" s="67" t="s">
        <v>27</v>
      </c>
    </row>
    <row r="56" s="64" customFormat="1">
      <c r="B56" s="118" t="s">
        <v>28</v>
      </c>
      <c r="C56" s="124">
        <f>SUMIFS(C_A01d!D5:D1004,C_A01d!B5:B1004,'By region'!B1,C_A01d!C5:C1004,'By region'!M56)</f>
      </c>
      <c r="D56" s="124">
        <f>SUMIFS(C_A01d!E5:E1004,C_A01d!B5:B1004,'By region'!B1,C_A01d!C5:C1004,'By region'!M56)</f>
      </c>
      <c r="E56" s="124">
        <f>SUMIFS(C_A01d!F5:F1004,C_A01d!B5:B1004,'By region'!B1,C_A01d!C5:C1004,'By region'!M56)</f>
      </c>
      <c r="F56" s="124">
        <f>SUMIFS(C_A01d!G5:G1004,C_A01d!B5:B1004,'By region'!B1,C_A01d!C5:C1004,'By region'!M56)</f>
      </c>
      <c r="G56" s="124">
        <f>SUMIFS(C_A01d!H5:H1004,C_A01d!B5:B1004,'By region'!B1,C_A01d!C5:C1004,'By region'!M56)</f>
      </c>
      <c r="H56" s="124">
        <f>SUMIFS(C_A01d!I5:I1004,C_A01d!B5:B1004,'By region'!B1,C_A01d!C5:C1004,'By region'!M56)</f>
      </c>
      <c r="I56" s="124">
        <f>SUMIFS(C_A01d!J5:J1004,C_A01d!B5:B1004,'By region'!B1,C_A01d!C5:C1004,'By region'!M56)</f>
      </c>
      <c r="J56" s="124">
        <f>SUMIFS(C_A01d!K5:K1004,C_A01d!B5:B1004,'By region'!B1,C_A01d!C5:C1004,'By region'!M56)</f>
      </c>
      <c r="K56" s="124">
        <f>SUMIFS(C_A01d!L5:L1004,C_A01d!B5:B1004,'By region'!B1,C_A01d!C5:C1004,'By region'!M56)</f>
      </c>
      <c r="M56" s="69" t="s">
        <v>29</v>
      </c>
      <c r="N56" s="69"/>
      <c r="O56" s="69"/>
    </row>
    <row r="57">
      <c r="B57" s="116" t="s">
        <v>30</v>
      </c>
      <c r="C57" s="117">
        <f>SUMIFS(C_A01d!D5:D1004,C_A01d!B5:B1004,'By region'!B1,C_A01d!C5:C1004,'By region'!M57)</f>
      </c>
      <c r="D57" s="117">
        <f>SUMIFS(C_A01d!E5:E1004,C_A01d!B5:B1004,'By region'!B1,C_A01d!C5:C1004,'By region'!M57)</f>
      </c>
      <c r="E57" s="117">
        <f>SUMIFS(C_A01d!F5:F1004,C_A01d!B5:B1004,'By region'!B1,C_A01d!C5:C1004,'By region'!M57)</f>
      </c>
      <c r="F57" s="117">
        <f>SUMIFS(C_A01d!G5:G1004,C_A01d!B5:B1004,'By region'!B1,C_A01d!C5:C1004,'By region'!M57)</f>
      </c>
      <c r="G57" s="117">
        <f>SUMIFS(C_A01d!H5:H1004,C_A01d!B5:B1004,'By region'!B1,C_A01d!C5:C1004,'By region'!M57)</f>
      </c>
      <c r="H57" s="117">
        <f>SUMIFS(C_A01d!I5:I1004,C_A01d!B5:B1004,'By region'!B1,C_A01d!C5:C1004,'By region'!M57)</f>
      </c>
      <c r="I57" s="117">
        <f>SUMIFS(C_A01d!J5:J1004,C_A01d!B5:B1004,'By region'!B1,C_A01d!C5:C1004,'By region'!M57)</f>
      </c>
      <c r="J57" s="117">
        <f>SUMIFS(C_A01d!K5:K1004,C_A01d!B5:B1004,'By region'!B1,C_A01d!C5:C1004,'By region'!M57)</f>
      </c>
      <c r="K57" s="117">
        <f>SUMIFS(C_A01d!L5:L1004,C_A01d!B5:B1004,'By region'!B1,C_A01d!C5:C1004,'By region'!M57)</f>
      </c>
      <c r="M57" s="67" t="s">
        <v>31</v>
      </c>
    </row>
    <row r="58" s="64" customFormat="1">
      <c r="B58" s="118" t="s">
        <v>32</v>
      </c>
      <c r="C58" s="124">
        <f>SUMIFS(C_A01d!D5:D1004,C_A01d!B5:B1004,'By region'!B1,C_A01d!C5:C1004,'By region'!M58)</f>
      </c>
      <c r="D58" s="124">
        <f>SUMIFS(C_A01d!E5:E1004,C_A01d!B5:B1004,'By region'!B1,C_A01d!C5:C1004,'By region'!M58)</f>
      </c>
      <c r="E58" s="124">
        <f>SUMIFS(C_A01d!F5:F1004,C_A01d!B5:B1004,'By region'!B1,C_A01d!C5:C1004,'By region'!M58)</f>
      </c>
      <c r="F58" s="124">
        <f>SUMIFS(C_A01d!G5:G1004,C_A01d!B5:B1004,'By region'!B1,C_A01d!C5:C1004,'By region'!M58)</f>
      </c>
      <c r="G58" s="124">
        <f>SUMIFS(C_A01d!H5:H1004,C_A01d!B5:B1004,'By region'!B1,C_A01d!C5:C1004,'By region'!M58)</f>
      </c>
      <c r="H58" s="124">
        <f>SUMIFS(C_A01d!I5:I1004,C_A01d!B5:B1004,'By region'!B1,C_A01d!C5:C1004,'By region'!M58)</f>
      </c>
      <c r="I58" s="124">
        <f>SUMIFS(C_A01d!J5:J1004,C_A01d!B5:B1004,'By region'!B1,C_A01d!C5:C1004,'By region'!M58)</f>
      </c>
      <c r="J58" s="124">
        <f>SUMIFS(C_A01d!K5:K1004,C_A01d!B5:B1004,'By region'!B1,C_A01d!C5:C1004,'By region'!M58)</f>
      </c>
      <c r="K58" s="124">
        <f>SUMIFS(C_A01d!L5:L1004,C_A01d!B5:B1004,'By region'!B1,C_A01d!C5:C1004,'By region'!M58)</f>
      </c>
      <c r="M58" s="69" t="s">
        <v>33</v>
      </c>
      <c r="N58" s="69"/>
      <c r="O58" s="69"/>
    </row>
    <row r="59">
      <c r="B59" s="116" t="s">
        <v>34</v>
      </c>
      <c r="C59" s="117">
        <f>SUMIFS(C_A01d!D5:D1004,C_A01d!B5:B1004,'By region'!B1,C_A01d!C5:C1004,'By region'!M59)</f>
      </c>
      <c r="D59" s="117">
        <f>SUMIFS(C_A01d!E5:E1004,C_A01d!B5:B1004,'By region'!B1,C_A01d!C5:C1004,'By region'!M59)</f>
      </c>
      <c r="E59" s="117">
        <f>SUMIFS(C_A01d!F5:F1004,C_A01d!B5:B1004,'By region'!B1,C_A01d!C5:C1004,'By region'!M59)</f>
      </c>
      <c r="F59" s="117">
        <f>SUMIFS(C_A01d!G5:G1004,C_A01d!B5:B1004,'By region'!B1,C_A01d!C5:C1004,'By region'!M59)</f>
      </c>
      <c r="G59" s="117">
        <f>SUMIFS(C_A01d!H5:H1004,C_A01d!B5:B1004,'By region'!B1,C_A01d!C5:C1004,'By region'!M59)</f>
      </c>
      <c r="H59" s="117">
        <f>SUMIFS(C_A01d!I5:I1004,C_A01d!B5:B1004,'By region'!B1,C_A01d!C5:C1004,'By region'!M59)</f>
      </c>
      <c r="I59" s="117">
        <f>SUMIFS(C_A01d!J5:J1004,C_A01d!B5:B1004,'By region'!B1,C_A01d!C5:C1004,'By region'!M59)</f>
      </c>
      <c r="J59" s="117">
        <f>SUMIFS(C_A01d!K5:K1004,C_A01d!B5:B1004,'By region'!B1,C_A01d!C5:C1004,'By region'!M59)</f>
      </c>
      <c r="K59" s="117">
        <f>SUMIFS(C_A01d!L5:L1004,C_A01d!B5:B1004,'By region'!B1,C_A01d!C5:C1004,'By region'!M59)</f>
      </c>
      <c r="M59" s="67" t="s">
        <v>35</v>
      </c>
    </row>
    <row r="60" s="64" customFormat="1">
      <c r="B60" s="118" t="s">
        <v>36</v>
      </c>
      <c r="C60" s="124">
        <f>SUMIFS(C_A01d!D5:D1004,C_A01d!B5:B1004,'By region'!B1,C_A01d!C5:C1004,'By region'!M60)</f>
      </c>
      <c r="D60" s="124">
        <f>SUMIFS(C_A01d!E5:E1004,C_A01d!B5:B1004,'By region'!B1,C_A01d!C5:C1004,'By region'!M60)</f>
      </c>
      <c r="E60" s="124">
        <f>SUMIFS(C_A01d!F5:F1004,C_A01d!B5:B1004,'By region'!B1,C_A01d!C5:C1004,'By region'!M60)</f>
      </c>
      <c r="F60" s="124">
        <f>SUMIFS(C_A01d!G5:G1004,C_A01d!B5:B1004,'By region'!B1,C_A01d!C5:C1004,'By region'!M60)</f>
      </c>
      <c r="G60" s="124">
        <f>SUMIFS(C_A01d!H5:H1004,C_A01d!B5:B1004,'By region'!B1,C_A01d!C5:C1004,'By region'!M60)</f>
      </c>
      <c r="H60" s="124">
        <f>SUMIFS(C_A01d!I5:I1004,C_A01d!B5:B1004,'By region'!B1,C_A01d!C5:C1004,'By region'!M60)</f>
      </c>
      <c r="I60" s="124">
        <f>SUMIFS(C_A01d!J5:J1004,C_A01d!B5:B1004,'By region'!B1,C_A01d!C5:C1004,'By region'!M60)</f>
      </c>
      <c r="J60" s="124">
        <f>SUMIFS(C_A01d!K5:K1004,C_A01d!B5:B1004,'By region'!B1,C_A01d!C5:C1004,'By region'!M60)</f>
      </c>
      <c r="K60" s="124">
        <f>SUMIFS(C_A01d!L5:L1004,C_A01d!B5:B1004,'By region'!B1,C_A01d!C5:C1004,'By region'!M60)</f>
      </c>
      <c r="M60" s="69" t="s">
        <v>37</v>
      </c>
      <c r="N60" s="69"/>
      <c r="O60" s="69"/>
    </row>
    <row r="61">
      <c r="B61" s="116" t="s">
        <v>38</v>
      </c>
      <c r="C61" s="117">
        <f>SUMIFS(C_A01d!D5:D1004,C_A01d!B5:B1004,'By region'!B1,C_A01d!C5:C1004,'By region'!M61)</f>
      </c>
      <c r="D61" s="117">
        <f>SUMIFS(C_A01d!E5:E1004,C_A01d!B5:B1004,'By region'!B1,C_A01d!C5:C1004,'By region'!M61)</f>
      </c>
      <c r="E61" s="117">
        <f>SUMIFS(C_A01d!F5:F1004,C_A01d!B5:B1004,'By region'!B1,C_A01d!C5:C1004,'By region'!M61)</f>
      </c>
      <c r="F61" s="117">
        <f>SUMIFS(C_A01d!G5:G1004,C_A01d!B5:B1004,'By region'!B1,C_A01d!C5:C1004,'By region'!M61)</f>
      </c>
      <c r="G61" s="117">
        <f>SUMIFS(C_A01d!H5:H1004,C_A01d!B5:B1004,'By region'!B1,C_A01d!C5:C1004,'By region'!M61)</f>
      </c>
      <c r="H61" s="117">
        <f>SUMIFS(C_A01d!I5:I1004,C_A01d!B5:B1004,'By region'!B1,C_A01d!C5:C1004,'By region'!M61)</f>
      </c>
      <c r="I61" s="117">
        <f>SUMIFS(C_A01d!J5:J1004,C_A01d!B5:B1004,'By region'!B1,C_A01d!C5:C1004,'By region'!M61)</f>
      </c>
      <c r="J61" s="117">
        <f>SUMIFS(C_A01d!K5:K1004,C_A01d!B5:B1004,'By region'!B1,C_A01d!C5:C1004,'By region'!M61)</f>
      </c>
      <c r="K61" s="117">
        <f>SUMIFS(C_A01d!L5:L1004,C_A01d!B5:B1004,'By region'!B1,C_A01d!C5:C1004,'By region'!M61)</f>
      </c>
      <c r="M61" s="67" t="s">
        <v>39</v>
      </c>
    </row>
    <row r="62" s="64" customFormat="1">
      <c r="B62" s="118" t="s">
        <v>4</v>
      </c>
      <c r="C62" s="124">
        <f>SUMIFS(C_A01d!D5:D1004,C_A01d!B5:B1004,'By region'!B1,C_A01d!C5:C1004,'By region'!M62)</f>
      </c>
      <c r="D62" s="124">
        <f>SUMIFS(C_A01d!E5:E1004,C_A01d!B5:B1004,'By region'!B1,C_A01d!C5:C1004,'By region'!M62)</f>
      </c>
      <c r="E62" s="124">
        <f>SUMIFS(C_A01d!F5:F1004,C_A01d!B5:B1004,'By region'!B1,C_A01d!C5:C1004,'By region'!M62)</f>
      </c>
      <c r="F62" s="124">
        <f>SUMIFS(C_A01d!G5:G1004,C_A01d!B5:B1004,'By region'!B1,C_A01d!C5:C1004,'By region'!M62)</f>
      </c>
      <c r="G62" s="124">
        <f>SUMIFS(C_A01d!H5:H1004,C_A01d!B5:B1004,'By region'!B1,C_A01d!C5:C1004,'By region'!M62)</f>
      </c>
      <c r="H62" s="124">
        <f>SUMIFS(C_A01d!I5:I1004,C_A01d!B5:B1004,'By region'!B1,C_A01d!C5:C1004,'By region'!M62)</f>
      </c>
      <c r="I62" s="124">
        <f>SUMIFS(C_A01d!J5:J1004,C_A01d!B5:B1004,'By region'!B1,C_A01d!C5:C1004,'By region'!M62)</f>
      </c>
      <c r="J62" s="124">
        <f>SUMIFS(C_A01d!K5:K1004,C_A01d!B5:B1004,'By region'!B1,C_A01d!C5:C1004,'By region'!M62)</f>
      </c>
      <c r="K62" s="124">
        <f>SUMIFS(C_A01d!L5:L1004,C_A01d!B5:B1004,'By region'!B1,C_A01d!C5:C1004,'By region'!M62)</f>
      </c>
      <c r="M62" s="69" t="s">
        <v>40</v>
      </c>
      <c r="N62" s="69"/>
      <c r="O62" s="69"/>
    </row>
    <row r="63">
      <c r="B63" s="116" t="s">
        <v>41</v>
      </c>
      <c r="C63" s="117">
        <f>C64+C65</f>
        <v>0.018835616438</v>
      </c>
      <c r="D63" s="117">
        <f ref="D63:K63" t="shared" si="7">D64+D65</f>
        <v>0.017112843216</v>
      </c>
      <c r="E63" s="117">
        <f t="shared" si="7"/>
        <v>2.836806332213</v>
      </c>
      <c r="F63" s="117">
        <f t="shared" si="7"/>
        <v>2.83539870106</v>
      </c>
      <c r="G63" s="117">
        <f t="shared" si="7"/>
        <v>2.833991069907</v>
      </c>
      <c r="H63" s="117">
        <f t="shared" si="7"/>
        <v>8.507822006394</v>
      </c>
      <c r="I63" s="117">
        <f t="shared" si="7"/>
        <v>19.920979450211</v>
      </c>
      <c r="J63" s="117">
        <f t="shared" si="7"/>
        <v>35.731157811541</v>
      </c>
      <c r="K63" s="117">
        <f t="shared" si="7"/>
        <v>53.594352762687</v>
      </c>
    </row>
    <row r="64" s="64" customFormat="1">
      <c r="B64" s="119" t="s">
        <v>42</v>
      </c>
      <c r="C64" s="124">
        <f>SUMIFS(C_A01d!D5:D1004,C_A01d!B5:B1004,'By region'!B1,C_A01d!C5:C1004,'By region'!M64)</f>
      </c>
      <c r="D64" s="124">
        <f>SUMIFS(C_A01d!E5:E1004,C_A01d!B5:B1004,'By region'!B1,C_A01d!C5:C1004,'By region'!M64)</f>
      </c>
      <c r="E64" s="124">
        <f>SUMIFS(C_A01d!F5:F1004,C_A01d!B5:B1004,'By region'!B1,C_A01d!C5:C1004,'By region'!M64)</f>
      </c>
      <c r="F64" s="124">
        <f>SUMIFS(C_A01d!G5:G1004,C_A01d!B5:B1004,'By region'!B1,C_A01d!C5:C1004,'By region'!M64)</f>
      </c>
      <c r="G64" s="124">
        <f>SUMIFS(C_A01d!H5:H1004,C_A01d!B5:B1004,'By region'!B1,C_A01d!C5:C1004,'By region'!M64)</f>
      </c>
      <c r="H64" s="124">
        <f>SUMIFS(C_A01d!I5:I1004,C_A01d!B5:B1004,'By region'!B1,C_A01d!C5:C1004,'By region'!M64)</f>
      </c>
      <c r="I64" s="124">
        <f>SUMIFS(C_A01d!J5:J1004,C_A01d!B5:B1004,'By region'!B1,C_A01d!C5:C1004,'By region'!M64)</f>
      </c>
      <c r="J64" s="124">
        <f>SUMIFS(C_A01d!K5:K1004,C_A01d!B5:B1004,'By region'!B1,C_A01d!C5:C1004,'By region'!M64)</f>
      </c>
      <c r="K64" s="124">
        <f>SUMIFS(C_A01d!L5:L1004,C_A01d!B5:B1004,'By region'!B1,C_A01d!C5:C1004,'By region'!M64)</f>
      </c>
      <c r="M64" s="69" t="s">
        <v>43</v>
      </c>
      <c r="N64" s="69"/>
      <c r="O64" s="69"/>
    </row>
    <row r="65">
      <c r="B65" s="120" t="s">
        <v>44</v>
      </c>
      <c r="C65" s="117">
        <f>SUMIFS(C_A01d!D5:D1004,C_A01d!B5:B1004,'By region'!B1,C_A01d!C5:C1004,'By region'!M65)</f>
      </c>
      <c r="D65" s="117">
        <f>SUMIFS(C_A01d!E5:E1004,C_A01d!B5:B1004,'By region'!B1,C_A01d!C5:C1004,'By region'!M65)</f>
      </c>
      <c r="E65" s="117">
        <f>SUMIFS(C_A01d!F5:F1004,C_A01d!B5:B1004,'By region'!B1,C_A01d!C5:C1004,'By region'!M65)</f>
      </c>
      <c r="F65" s="117">
        <f>SUMIFS(C_A01d!G5:G1004,C_A01d!B5:B1004,'By region'!B1,C_A01d!C5:C1004,'By region'!M65)</f>
      </c>
      <c r="G65" s="117">
        <f>SUMIFS(C_A01d!H5:H1004,C_A01d!B5:B1004,'By region'!B1,C_A01d!C5:C1004,'By region'!M65)</f>
      </c>
      <c r="H65" s="117">
        <f>SUMIFS(C_A01d!I5:I1004,C_A01d!B5:B1004,'By region'!B1,C_A01d!C5:C1004,'By region'!M65)</f>
      </c>
      <c r="I65" s="117">
        <f>SUMIFS(C_A01d!J5:J1004,C_A01d!B5:B1004,'By region'!B1,C_A01d!C5:C1004,'By region'!M65)</f>
      </c>
      <c r="J65" s="117">
        <f>SUMIFS(C_A01d!K5:K1004,C_A01d!B5:B1004,'By region'!B1,C_A01d!C5:C1004,'By region'!M65)</f>
      </c>
      <c r="K65" s="117">
        <f>SUMIFS(C_A01d!L5:L1004,C_A01d!B5:B1004,'By region'!B1,C_A01d!C5:C1004,'By region'!M65)</f>
      </c>
      <c r="M65" s="67" t="s">
        <v>45</v>
      </c>
    </row>
    <row r="66" s="64" customFormat="1">
      <c r="B66" s="118" t="s">
        <v>46</v>
      </c>
      <c r="C66" s="124">
        <f>SUMIFS(C_A01d!D5:D1004,C_A01d!B5:B1004,'By region'!B1,C_A01d!C5:C1004,'By region'!M66)</f>
      </c>
      <c r="D66" s="124">
        <f>SUMIFS(C_A01d!E5:E1004,C_A01d!B5:B1004,'By region'!B1,C_A01d!C5:C1004,'By region'!M66)</f>
      </c>
      <c r="E66" s="124">
        <f>SUMIFS(C_A01d!F5:F1004,C_A01d!B5:B1004,'By region'!B1,C_A01d!C5:C1004,'By region'!M66)</f>
      </c>
      <c r="F66" s="124">
        <f>SUMIFS(C_A01d!G5:G1004,C_A01d!B5:B1004,'By region'!B1,C_A01d!C5:C1004,'By region'!M66)</f>
      </c>
      <c r="G66" s="124">
        <f>SUMIFS(C_A01d!H5:H1004,C_A01d!B5:B1004,'By region'!B1,C_A01d!C5:C1004,'By region'!M66)</f>
      </c>
      <c r="H66" s="124">
        <f>SUMIFS(C_A01d!I5:I1004,C_A01d!B5:B1004,'By region'!B1,C_A01d!C5:C1004,'By region'!M66)</f>
      </c>
      <c r="I66" s="124">
        <f>SUMIFS(C_A01d!J5:J1004,C_A01d!B5:B1004,'By region'!B1,C_A01d!C5:C1004,'By region'!M66)</f>
      </c>
      <c r="J66" s="124">
        <f>SUMIFS(C_A01d!K5:K1004,C_A01d!B5:B1004,'By region'!B1,C_A01d!C5:C1004,'By region'!M66)</f>
      </c>
      <c r="K66" s="124">
        <f>SUMIFS(C_A01d!L5:L1004,C_A01d!B5:B1004,'By region'!B1,C_A01d!C5:C1004,'By region'!M66)</f>
      </c>
      <c r="M66" s="69" t="s">
        <v>47</v>
      </c>
      <c r="N66" s="69"/>
      <c r="O66" s="69"/>
    </row>
    <row r="67">
      <c r="B67" s="116" t="s">
        <v>48</v>
      </c>
      <c r="C67" s="117">
        <f>C68+C69</f>
        <v>7.41894977169</v>
      </c>
      <c r="D67" s="117">
        <f ref="D67:K67" t="shared" si="8">D68+D69</f>
        <v>9.561802205121</v>
      </c>
      <c r="E67" s="117">
        <f t="shared" si="8"/>
        <v>14.558114254277001</v>
      </c>
      <c r="F67" s="117">
        <f t="shared" si="8"/>
        <v>25.417880587311</v>
      </c>
      <c r="G67" s="117">
        <f t="shared" si="8"/>
        <v>45.408889254900004</v>
      </c>
      <c r="H67" s="117">
        <f t="shared" si="8"/>
        <v>58.513684170168005</v>
      </c>
      <c r="I67" s="117">
        <f t="shared" si="8"/>
        <v>60.129782955489</v>
      </c>
      <c r="J67" s="117">
        <f t="shared" si="8"/>
        <v>61.745881740811</v>
      </c>
      <c r="K67" s="117">
        <f t="shared" si="8"/>
        <v>52.196882518036</v>
      </c>
    </row>
    <row r="68" s="64" customFormat="1">
      <c r="B68" s="119" t="s">
        <v>49</v>
      </c>
      <c r="C68" s="124">
        <f>SUMIFS(C_A01d!D5:D1004,C_A01d!B5:B1004,'By region'!B1,C_A01d!C5:C1004,'By region'!M68)</f>
      </c>
      <c r="D68" s="124">
        <f>SUMIFS(C_A01d!E5:E1004,C_A01d!B5:B1004,'By region'!B1,C_A01d!C5:C1004,'By region'!M68)</f>
      </c>
      <c r="E68" s="124">
        <f>SUMIFS(C_A01d!F5:F1004,C_A01d!B5:B1004,'By region'!B1,C_A01d!C5:C1004,'By region'!M68)</f>
      </c>
      <c r="F68" s="124">
        <f>SUMIFS(C_A01d!G5:G1004,C_A01d!B5:B1004,'By region'!B1,C_A01d!C5:C1004,'By region'!M68)</f>
      </c>
      <c r="G68" s="124">
        <f>SUMIFS(C_A01d!H5:H1004,C_A01d!B5:B1004,'By region'!B1,C_A01d!C5:C1004,'By region'!M68)</f>
      </c>
      <c r="H68" s="124">
        <f>SUMIFS(C_A01d!I5:I1004,C_A01d!B5:B1004,'By region'!B1,C_A01d!C5:C1004,'By region'!M68)</f>
      </c>
      <c r="I68" s="124">
        <f>SUMIFS(C_A01d!J5:J1004,C_A01d!B5:B1004,'By region'!B1,C_A01d!C5:C1004,'By region'!M68)</f>
      </c>
      <c r="J68" s="124">
        <f>SUMIFS(C_A01d!K5:K1004,C_A01d!B5:B1004,'By region'!B1,C_A01d!C5:C1004,'By region'!M68)</f>
      </c>
      <c r="K68" s="124">
        <f>SUMIFS(C_A01d!L5:L1004,C_A01d!B5:B1004,'By region'!B1,C_A01d!C5:C1004,'By region'!M68)</f>
      </c>
      <c r="M68" s="69" t="s">
        <v>50</v>
      </c>
      <c r="N68" s="69"/>
      <c r="O68" s="69"/>
    </row>
    <row r="69">
      <c r="B69" s="120" t="s">
        <v>51</v>
      </c>
      <c r="C69" s="117">
        <f>SUMIFS(C_A01d!D5:D1004,C_A01d!B5:B1004,'By region'!B1,C_A01d!C5:C1004,'By region'!M69)</f>
      </c>
      <c r="D69" s="117">
        <f>SUMIFS(C_A01d!E5:E1004,C_A01d!B5:B1004,'By region'!B1,C_A01d!C5:C1004,'By region'!M69)</f>
      </c>
      <c r="E69" s="117">
        <f>SUMIFS(C_A01d!F5:F1004,C_A01d!B5:B1004,'By region'!B1,C_A01d!C5:C1004,'By region'!M69)</f>
      </c>
      <c r="F69" s="117">
        <f>SUMIFS(C_A01d!G5:G1004,C_A01d!B5:B1004,'By region'!B1,C_A01d!C5:C1004,'By region'!M69)</f>
      </c>
      <c r="G69" s="117">
        <f>SUMIFS(C_A01d!H5:H1004,C_A01d!B5:B1004,'By region'!B1,C_A01d!C5:C1004,'By region'!M69)</f>
      </c>
      <c r="H69" s="117">
        <f>SUMIFS(C_A01d!I5:I1004,C_A01d!B5:B1004,'By region'!B1,C_A01d!C5:C1004,'By region'!M69)</f>
      </c>
      <c r="I69" s="117">
        <f>SUMIFS(C_A01d!J5:J1004,C_A01d!B5:B1004,'By region'!B1,C_A01d!C5:C1004,'By region'!M69)</f>
      </c>
      <c r="J69" s="117">
        <f>SUMIFS(C_A01d!K5:K1004,C_A01d!B5:B1004,'By region'!B1,C_A01d!C5:C1004,'By region'!M69)</f>
      </c>
      <c r="K69" s="117">
        <f>SUMIFS(C_A01d!L5:L1004,C_A01d!B5:B1004,'By region'!B1,C_A01d!C5:C1004,'By region'!M69)</f>
      </c>
      <c r="M69" s="67" t="s">
        <v>52</v>
      </c>
    </row>
    <row r="70" ht="16" s="64" customFormat="1">
      <c r="B70" s="156" t="s">
        <v>53</v>
      </c>
      <c r="C70" s="157">
        <f>SUMIFS(C_A01d!D5:D1004,C_A01d!B5:B1004,'By region'!B1,C_A01d!C5:C1004,'By region'!M70)</f>
      </c>
      <c r="D70" s="157">
        <f>SUMIFS(C_A01d!E5:E1004,C_A01d!B5:B1004,'By region'!B1,C_A01d!C5:C1004,'By region'!M70)</f>
      </c>
      <c r="E70" s="157">
        <f>SUMIFS(C_A01d!F5:F1004,C_A01d!B5:B1004,'By region'!B1,C_A01d!C5:C1004,'By region'!M70)</f>
      </c>
      <c r="F70" s="157">
        <f>SUMIFS(C_A01d!G5:G1004,C_A01d!B5:B1004,'By region'!B1,C_A01d!C5:C1004,'By region'!M70)</f>
      </c>
      <c r="G70" s="157">
        <f>SUMIFS(C_A01d!H5:H1004,C_A01d!B5:B1004,'By region'!B1,C_A01d!C5:C1004,'By region'!M70)</f>
      </c>
      <c r="H70" s="157">
        <f>SUMIFS(C_A01d!I5:I1004,C_A01d!B5:B1004,'By region'!B1,C_A01d!C5:C1004,'By region'!M70)</f>
      </c>
      <c r="I70" s="157">
        <f>SUMIFS(C_A01d!J5:J1004,C_A01d!B5:B1004,'By region'!B1,C_A01d!C5:C1004,'By region'!M70)</f>
      </c>
      <c r="J70" s="157">
        <f>SUMIFS(C_A01d!K5:K1004,C_A01d!B5:B1004,'By region'!B1,C_A01d!C5:C1004,'By region'!M70)</f>
      </c>
      <c r="K70" s="157">
        <f>SUMIFS(C_A01d!L5:L1004,C_A01d!B5:B1004,'By region'!B1,C_A01d!C5:C1004,'By region'!M70)</f>
      </c>
      <c r="M70" s="69" t="s">
        <v>54</v>
      </c>
      <c r="N70" s="69"/>
      <c r="O70" s="69"/>
    </row>
    <row r="71" ht="16">
      <c r="B71" s="151" t="s">
        <v>55</v>
      </c>
      <c r="C71" s="152">
        <f>SUM(C53:C70)-C67-C63</f>
        <v>77.891565955663992</v>
      </c>
      <c r="D71" s="152">
        <f ref="D71:K71" t="shared" si="9">SUM(D53:D70)-D67-D63</f>
        <v>75.808872030473992</v>
      </c>
      <c r="E71" s="152">
        <f t="shared" si="9"/>
        <v>87.400531986718008</v>
      </c>
      <c r="F71" s="152">
        <f t="shared" si="9"/>
        <v>89.52597323466</v>
      </c>
      <c r="G71" s="152">
        <f t="shared" si="9"/>
        <v>112.964803872951</v>
      </c>
      <c r="H71" s="152">
        <f t="shared" si="9"/>
        <v>131.954364000157</v>
      </c>
      <c r="I71" s="152">
        <f t="shared" si="9"/>
        <v>139.52678257246103</v>
      </c>
      <c r="J71" s="152">
        <f t="shared" si="9"/>
        <v>144.73093526508399</v>
      </c>
      <c r="K71" s="152">
        <f t="shared" si="9"/>
        <v>150.98326631075605</v>
      </c>
    </row>
    <row r="72">
      <c r="B72" s="58"/>
      <c r="C72" s="68"/>
      <c r="D72" s="68"/>
      <c r="E72" s="68"/>
      <c r="F72" s="68"/>
      <c r="G72" s="68"/>
      <c r="H72" s="68"/>
      <c r="I72" s="68"/>
      <c r="J72" s="68"/>
    </row>
    <row r="73">
      <c r="A73" s="396" t="s">
        <v>83</v>
      </c>
      <c r="B73" s="320" t="s">
        <v>505</v>
      </c>
    </row>
    <row r="74">
      <c r="A74" s="64"/>
      <c r="B74" s="320" t="s">
        <v>82</v>
      </c>
    </row>
    <row r="75">
      <c r="A75" s="64"/>
    </row>
    <row r="76" ht="16">
      <c r="A76" s="64"/>
      <c r="B76" s="112"/>
      <c r="C76" s="401">
        <v>2010</v>
      </c>
      <c r="D76" s="401">
        <v>2015</v>
      </c>
      <c r="E76" s="401">
        <v>2020</v>
      </c>
      <c r="F76" s="401">
        <v>2025</v>
      </c>
      <c r="G76" s="401">
        <v>2030</v>
      </c>
      <c r="H76" s="401">
        <v>2035</v>
      </c>
      <c r="I76" s="401">
        <v>2040</v>
      </c>
      <c r="J76" s="401">
        <v>2045</v>
      </c>
      <c r="K76" s="401">
        <v>2050</v>
      </c>
    </row>
    <row r="77">
      <c r="B77" s="116" t="s">
        <v>23</v>
      </c>
      <c r="C77" s="117">
        <f>SUMIFS(C_A01e!F5:F1009,C_A01e!B5:B1009,'By region'!B1,C_A01e!C5:C1009,'By region'!M77,C_A01e!D5:D1009,'By region'!N77,C_A01e!E5:E1009,'By region'!O77)</f>
      </c>
      <c r="D77" s="117">
        <f>SUMIFS(C_A01e!G5:G1009,C_A01e!B5:B1009,'By region'!B1,C_A01e!C5:C1009,'By region'!M77,C_A01e!D5:D1009,'By region'!N77,C_A01e!E5:E1009,'By region'!O77)</f>
      </c>
      <c r="E77" s="117">
        <f>SUMIFS(C_A01e!H5:H1009,C_A01e!B5:B1009,'By region'!B1,C_A01e!C5:C1009,'By region'!M77,C_A01e!D5:D1009,'By region'!N77,C_A01e!E5:E1009,'By region'!O77)</f>
      </c>
      <c r="F77" s="117">
        <f>SUMIFS(C_A01e!I5:I1009,C_A01e!B5:B1009,'By region'!B1,C_A01e!C5:C1009,'By region'!M77,C_A01e!D5:D1009,'By region'!N77,C_A01e!E5:E1009,'By region'!O77)</f>
      </c>
      <c r="G77" s="117">
        <f>SUMIFS(C_A01e!J5:J1009,C_A01e!B5:B1009,'By region'!B1,C_A01e!C5:C1009,'By region'!M77,C_A01e!D5:D1009,'By region'!N77,C_A01e!E5:E1009,'By region'!O77)</f>
      </c>
      <c r="H77" s="117">
        <f>SUMIFS(C_A01e!K5:K1009,C_A01e!B5:B1009,'By region'!B1,C_A01e!C5:C1009,'By region'!M77,C_A01e!D5:D1009,'By region'!N77,C_A01e!E5:E1009,'By region'!O77)</f>
      </c>
      <c r="I77" s="117">
        <f>SUMIFS(C_A01e!L5:L1009,C_A01e!B5:B1009,'By region'!B1,C_A01e!C5:C1009,'By region'!M77,C_A01e!D5:D1009,'By region'!N77,C_A01e!E5:E1009,'By region'!O77)</f>
      </c>
      <c r="J77" s="117">
        <f>SUMIFS(C_A01e!M5:M1009,C_A01e!B5:B1009,'By region'!B1,C_A01e!C5:C1009,'By region'!M77,C_A01e!D5:D1009,'By region'!N77,C_A01e!E5:E1009,'By region'!O77)</f>
      </c>
      <c r="K77" s="117">
        <f>SUMIFS(C_A01e!N5:N1009,C_A01e!B5:B1009,'By region'!B1,C_A01e!C5:C1009,'By region'!M77,C_A01e!D5:D1009,'By region'!N77,C_A01e!E5:E1009,'By region'!O77)</f>
      </c>
      <c r="M77" s="67" t="s">
        <v>24</v>
      </c>
      <c r="N77" s="67" t="s">
        <v>86</v>
      </c>
      <c r="O77" s="69" t="s">
        <v>87</v>
      </c>
    </row>
    <row r="78" s="64" customFormat="1">
      <c r="B78" s="118" t="s">
        <v>25</v>
      </c>
      <c r="C78" s="139">
        <f>SUMIFS(C_A01e!F5:F1009,C_A01e!B5:B1009,'By region'!B1,C_A01e!C5:C1009,'By region'!M78,C_A01e!D5:D1009,'By region'!N78,C_A01e!E5:E1009,'By region'!O78)</f>
      </c>
      <c r="D78" s="139">
        <f>SUMIFS(C_A01e!G5:G1009,C_A01e!B5:B1009,'By region'!B1,C_A01e!C5:C1009,'By region'!M78,C_A01e!D5:D1009,'By region'!N78,C_A01e!E5:E1009,'By region'!O78)</f>
      </c>
      <c r="E78" s="139">
        <f>SUMIFS(C_A01e!H5:H1009,C_A01e!B5:B1009,'By region'!B1,C_A01e!C5:C1009,'By region'!M78,C_A01e!D5:D1009,'By region'!N78,C_A01e!E5:E1009,'By region'!O78)</f>
      </c>
      <c r="F78" s="139">
        <f>SUMIFS(C_A01e!I5:I1009,C_A01e!B5:B1009,'By region'!B1,C_A01e!C5:C1009,'By region'!M78,C_A01e!D5:D1009,'By region'!N78,C_A01e!E5:E1009,'By region'!O78)</f>
      </c>
      <c r="G78" s="139">
        <f>SUMIFS(C_A01e!J5:J1009,C_A01e!B5:B1009,'By region'!B1,C_A01e!C5:C1009,'By region'!M78,C_A01e!D5:D1009,'By region'!N78,C_A01e!E5:E1009,'By region'!O78)</f>
      </c>
      <c r="H78" s="139">
        <f>SUMIFS(C_A01e!K5:K1009,C_A01e!B5:B1009,'By region'!B1,C_A01e!C5:C1009,'By region'!M78,C_A01e!D5:D1009,'By region'!N78,C_A01e!E5:E1009,'By region'!O78)</f>
      </c>
      <c r="I78" s="139">
        <f>SUMIFS(C_A01e!L5:L1009,C_A01e!B5:B1009,'By region'!B1,C_A01e!C5:C1009,'By region'!M78,C_A01e!D5:D1009,'By region'!N78,C_A01e!E5:E1009,'By region'!O78)</f>
      </c>
      <c r="J78" s="139">
        <f>SUMIFS(C_A01e!M5:M1009,C_A01e!B5:B1009,'By region'!B1,C_A01e!C5:C1009,'By region'!M78,C_A01e!D5:D1009,'By region'!N78,C_A01e!E5:E1009,'By region'!O78)</f>
      </c>
      <c r="K78" s="139">
        <f>SUMIFS(C_A01e!N5:N1009,C_A01e!B5:B1009,'By region'!B1,C_A01e!C5:C1009,'By region'!M78,C_A01e!D5:D1009,'By region'!N78,C_A01e!E5:E1009,'By region'!O78)</f>
      </c>
      <c r="M78" s="69" t="s">
        <v>26</v>
      </c>
      <c r="N78" s="67" t="s">
        <v>86</v>
      </c>
      <c r="O78" s="69" t="s">
        <v>87</v>
      </c>
    </row>
    <row r="79">
      <c r="B79" s="116" t="s">
        <v>9</v>
      </c>
      <c r="C79" s="117">
        <f>SUMIFS(C_A01e!F5:F1009,C_A01e!B5:B1009,'By region'!B1,C_A01e!C5:C1009,'By region'!M79,C_A01e!D5:D1009,'By region'!N79,C_A01e!E5:E1009,'By region'!O79)</f>
      </c>
      <c r="D79" s="117">
        <f>SUMIFS(C_A01e!G5:G1009,C_A01e!B5:B1009,'By region'!B1,C_A01e!C5:C1009,'By region'!M79,C_A01e!D5:D1009,'By region'!N79,C_A01e!E5:E1009,'By region'!O79)</f>
      </c>
      <c r="E79" s="117">
        <f>SUMIFS(C_A01e!H5:H1009,C_A01e!B5:B1009,'By region'!B1,C_A01e!C5:C1009,'By region'!M79,C_A01e!D5:D1009,'By region'!N79,C_A01e!E5:E1009,'By region'!O79)</f>
      </c>
      <c r="F79" s="117">
        <f>SUMIFS(C_A01e!I5:I1009,C_A01e!B5:B1009,'By region'!B1,C_A01e!C5:C1009,'By region'!M79,C_A01e!D5:D1009,'By region'!N79,C_A01e!E5:E1009,'By region'!O79)</f>
      </c>
      <c r="G79" s="117">
        <f>SUMIFS(C_A01e!J5:J1009,C_A01e!B5:B1009,'By region'!B1,C_A01e!C5:C1009,'By region'!M79,C_A01e!D5:D1009,'By region'!N79,C_A01e!E5:E1009,'By region'!O79)</f>
      </c>
      <c r="H79" s="117">
        <f>SUMIFS(C_A01e!K5:K1009,C_A01e!B5:B1009,'By region'!B1,C_A01e!C5:C1009,'By region'!M79,C_A01e!D5:D1009,'By region'!N79,C_A01e!E5:E1009,'By region'!O79)</f>
      </c>
      <c r="I79" s="117">
        <f>SUMIFS(C_A01e!L5:L1009,C_A01e!B5:B1009,'By region'!B1,C_A01e!C5:C1009,'By region'!M79,C_A01e!D5:D1009,'By region'!N79,C_A01e!E5:E1009,'By region'!O79)</f>
      </c>
      <c r="J79" s="117">
        <f>SUMIFS(C_A01e!M5:M1009,C_A01e!B5:B1009,'By region'!B1,C_A01e!C5:C1009,'By region'!M79,C_A01e!D5:D1009,'By region'!N79,C_A01e!E5:E1009,'By region'!O79)</f>
      </c>
      <c r="K79" s="117">
        <f>SUMIFS(C_A01e!N5:N1009,C_A01e!B5:B1009,'By region'!B1,C_A01e!C5:C1009,'By region'!M79,C_A01e!D5:D1009,'By region'!N79,C_A01e!E5:E1009,'By region'!O79)</f>
      </c>
      <c r="M79" s="67" t="s">
        <v>27</v>
      </c>
      <c r="N79" s="67" t="s">
        <v>86</v>
      </c>
      <c r="O79" s="69" t="s">
        <v>87</v>
      </c>
    </row>
    <row r="80" s="64" customFormat="1">
      <c r="B80" s="118" t="s">
        <v>28</v>
      </c>
      <c r="C80" s="139">
        <f>SUMIFS(C_A01e!F5:F1009,C_A01e!B5:B1009,'By region'!B1,C_A01e!C5:C1009,'By region'!M80,C_A01e!D5:D1009,'By region'!N80,C_A01e!E5:E1009,'By region'!O80)</f>
      </c>
      <c r="D80" s="139">
        <f>SUMIFS(C_A01e!G5:G1009,C_A01e!B5:B1009,'By region'!B1,C_A01e!C5:C1009,'By region'!M80,C_A01e!D5:D1009,'By region'!N80,C_A01e!E5:E1009,'By region'!O80)</f>
      </c>
      <c r="E80" s="139">
        <f>SUMIFS(C_A01e!H5:H1009,C_A01e!B5:B1009,'By region'!B1,C_A01e!C5:C1009,'By region'!M80,C_A01e!D5:D1009,'By region'!N80,C_A01e!E5:E1009,'By region'!O80)</f>
      </c>
      <c r="F80" s="139">
        <f>SUMIFS(C_A01e!I5:I1009,C_A01e!B5:B1009,'By region'!B1,C_A01e!C5:C1009,'By region'!M80,C_A01e!D5:D1009,'By region'!N80,C_A01e!E5:E1009,'By region'!O80)</f>
      </c>
      <c r="G80" s="139">
        <f>SUMIFS(C_A01e!J5:J1009,C_A01e!B5:B1009,'By region'!B1,C_A01e!C5:C1009,'By region'!M80,C_A01e!D5:D1009,'By region'!N80,C_A01e!E5:E1009,'By region'!O80)</f>
      </c>
      <c r="H80" s="139">
        <f>SUMIFS(C_A01e!K5:K1009,C_A01e!B5:B1009,'By region'!B1,C_A01e!C5:C1009,'By region'!M80,C_A01e!D5:D1009,'By region'!N80,C_A01e!E5:E1009,'By region'!O80)</f>
      </c>
      <c r="I80" s="139">
        <f>SUMIFS(C_A01e!L5:L1009,C_A01e!B5:B1009,'By region'!B1,C_A01e!C5:C1009,'By region'!M80,C_A01e!D5:D1009,'By region'!N80,C_A01e!E5:E1009,'By region'!O80)</f>
      </c>
      <c r="J80" s="139">
        <f>SUMIFS(C_A01e!M5:M1009,C_A01e!B5:B1009,'By region'!B1,C_A01e!C5:C1009,'By region'!M80,C_A01e!D5:D1009,'By region'!N80,C_A01e!E5:E1009,'By region'!O80)</f>
      </c>
      <c r="K80" s="139">
        <f>SUMIFS(C_A01e!N5:N1009,C_A01e!B5:B1009,'By region'!B1,C_A01e!C5:C1009,'By region'!M80,C_A01e!D5:D1009,'By region'!N80,C_A01e!E5:E1009,'By region'!O80)</f>
      </c>
      <c r="M80" s="69" t="s">
        <v>29</v>
      </c>
      <c r="N80" s="67" t="s">
        <v>86</v>
      </c>
      <c r="O80" s="69" t="s">
        <v>87</v>
      </c>
    </row>
    <row r="81">
      <c r="B81" s="116" t="s">
        <v>30</v>
      </c>
      <c r="C81" s="117">
        <f>SUMIFS(C_A01e!F5:F1009,C_A01e!B5:B1009,'By region'!B1,C_A01e!C5:C1009,'By region'!M81,C_A01e!D5:D1009,'By region'!N81,C_A01e!E5:E1009,'By region'!O81)</f>
      </c>
      <c r="D81" s="117">
        <f>SUMIFS(C_A01e!G5:G1009,C_A01e!B5:B1009,'By region'!B1,C_A01e!C5:C1009,'By region'!M81,C_A01e!D5:D1009,'By region'!N81,C_A01e!E5:E1009,'By region'!O81)</f>
      </c>
      <c r="E81" s="117">
        <f>SUMIFS(C_A01e!H5:H1009,C_A01e!B5:B1009,'By region'!B1,C_A01e!C5:C1009,'By region'!M81,C_A01e!D5:D1009,'By region'!N81,C_A01e!E5:E1009,'By region'!O81)</f>
      </c>
      <c r="F81" s="117">
        <f>SUMIFS(C_A01e!I5:I1009,C_A01e!B5:B1009,'By region'!B1,C_A01e!C5:C1009,'By region'!M81,C_A01e!D5:D1009,'By region'!N81,C_A01e!E5:E1009,'By region'!O81)</f>
      </c>
      <c r="G81" s="117">
        <f>SUMIFS(C_A01e!J5:J1009,C_A01e!B5:B1009,'By region'!B1,C_A01e!C5:C1009,'By region'!M81,C_A01e!D5:D1009,'By region'!N81,C_A01e!E5:E1009,'By region'!O81)</f>
      </c>
      <c r="H81" s="117">
        <f>SUMIFS(C_A01e!K5:K1009,C_A01e!B5:B1009,'By region'!B1,C_A01e!C5:C1009,'By region'!M81,C_A01e!D5:D1009,'By region'!N81,C_A01e!E5:E1009,'By region'!O81)</f>
      </c>
      <c r="I81" s="117">
        <f>SUMIFS(C_A01e!L5:L1009,C_A01e!B5:B1009,'By region'!B1,C_A01e!C5:C1009,'By region'!M81,C_A01e!D5:D1009,'By region'!N81,C_A01e!E5:E1009,'By region'!O81)</f>
      </c>
      <c r="J81" s="117">
        <f>SUMIFS(C_A01e!M5:M1009,C_A01e!B5:B1009,'By region'!B1,C_A01e!C5:C1009,'By region'!M81,C_A01e!D5:D1009,'By region'!N81,C_A01e!E5:E1009,'By region'!O81)</f>
      </c>
      <c r="K81" s="117">
        <f>SUMIFS(C_A01e!N5:N1009,C_A01e!B5:B1009,'By region'!B1,C_A01e!C5:C1009,'By region'!M81,C_A01e!D5:D1009,'By region'!N81,C_A01e!E5:E1009,'By region'!O81)</f>
      </c>
      <c r="M81" s="67" t="s">
        <v>31</v>
      </c>
      <c r="N81" s="67" t="s">
        <v>86</v>
      </c>
      <c r="O81" s="69" t="s">
        <v>87</v>
      </c>
    </row>
    <row r="82" s="64" customFormat="1">
      <c r="B82" s="118" t="s">
        <v>32</v>
      </c>
      <c r="C82" s="139">
        <f>SUMIFS(C_A01e!F5:F1009,C_A01e!B5:B1009,'By region'!B1,C_A01e!C5:C1009,'By region'!M82,C_A01e!D5:D1009,'By region'!N82,C_A01e!E5:E1009,'By region'!O82)</f>
      </c>
      <c r="D82" s="139">
        <f>SUMIFS(C_A01e!G5:G1009,C_A01e!B5:B1009,'By region'!B1,C_A01e!C5:C1009,'By region'!M82,C_A01e!D5:D1009,'By region'!N82,C_A01e!E5:E1009,'By region'!O82)</f>
      </c>
      <c r="E82" s="139">
        <f>SUMIFS(C_A01e!H5:H1009,C_A01e!B5:B1009,'By region'!B1,C_A01e!C5:C1009,'By region'!M82,C_A01e!D5:D1009,'By region'!N82,C_A01e!E5:E1009,'By region'!O82)</f>
      </c>
      <c r="F82" s="139">
        <f>SUMIFS(C_A01e!I5:I1009,C_A01e!B5:B1009,'By region'!B1,C_A01e!C5:C1009,'By region'!M82,C_A01e!D5:D1009,'By region'!N82,C_A01e!E5:E1009,'By region'!O82)</f>
      </c>
      <c r="G82" s="139">
        <f>SUMIFS(C_A01e!J5:J1009,C_A01e!B5:B1009,'By region'!B1,C_A01e!C5:C1009,'By region'!M82,C_A01e!D5:D1009,'By region'!N82,C_A01e!E5:E1009,'By region'!O82)</f>
      </c>
      <c r="H82" s="139">
        <f>SUMIFS(C_A01e!K5:K1009,C_A01e!B5:B1009,'By region'!B1,C_A01e!C5:C1009,'By region'!M82,C_A01e!D5:D1009,'By region'!N82,C_A01e!E5:E1009,'By region'!O82)</f>
      </c>
      <c r="I82" s="139">
        <f>SUMIFS(C_A01e!L5:L1009,C_A01e!B5:B1009,'By region'!B1,C_A01e!C5:C1009,'By region'!M82,C_A01e!D5:D1009,'By region'!N82,C_A01e!E5:E1009,'By region'!O82)</f>
      </c>
      <c r="J82" s="139">
        <f>SUMIFS(C_A01e!M5:M1009,C_A01e!B5:B1009,'By region'!B1,C_A01e!C5:C1009,'By region'!M82,C_A01e!D5:D1009,'By region'!N82,C_A01e!E5:E1009,'By region'!O82)</f>
      </c>
      <c r="K82" s="139">
        <f>SUMIFS(C_A01e!N5:N1009,C_A01e!B5:B1009,'By region'!B1,C_A01e!C5:C1009,'By region'!M82,C_A01e!D5:D1009,'By region'!N82,C_A01e!E5:E1009,'By region'!O82)</f>
      </c>
      <c r="M82" s="69" t="s">
        <v>33</v>
      </c>
      <c r="N82" s="67" t="s">
        <v>86</v>
      </c>
      <c r="O82" s="69" t="s">
        <v>87</v>
      </c>
    </row>
    <row r="83">
      <c r="B83" s="116" t="s">
        <v>34</v>
      </c>
      <c r="C83" s="117">
        <f>SUMIFS(C_A01e!F5:F1009,C_A01e!B5:B1009,'By region'!B1,C_A01e!C5:C1009,'By region'!M83,C_A01e!D5:D1009,'By region'!N83,C_A01e!E5:E1009,'By region'!O83)</f>
      </c>
      <c r="D83" s="117">
        <f>SUMIFS(C_A01e!G5:G1009,C_A01e!B5:B1009,'By region'!B1,C_A01e!C5:C1009,'By region'!M83,C_A01e!D5:D1009,'By region'!N83,C_A01e!E5:E1009,'By region'!O83)</f>
      </c>
      <c r="E83" s="117">
        <f>SUMIFS(C_A01e!H5:H1009,C_A01e!B5:B1009,'By region'!B1,C_A01e!C5:C1009,'By region'!M83,C_A01e!D5:D1009,'By region'!N83,C_A01e!E5:E1009,'By region'!O83)</f>
      </c>
      <c r="F83" s="117">
        <f>SUMIFS(C_A01e!I5:I1009,C_A01e!B5:B1009,'By region'!B1,C_A01e!C5:C1009,'By region'!M83,C_A01e!D5:D1009,'By region'!N83,C_A01e!E5:E1009,'By region'!O83)</f>
      </c>
      <c r="G83" s="117">
        <f>SUMIFS(C_A01e!J5:J1009,C_A01e!B5:B1009,'By region'!B1,C_A01e!C5:C1009,'By region'!M83,C_A01e!D5:D1009,'By region'!N83,C_A01e!E5:E1009,'By region'!O83)</f>
      </c>
      <c r="H83" s="117">
        <f>SUMIFS(C_A01e!K5:K1009,C_A01e!B5:B1009,'By region'!B1,C_A01e!C5:C1009,'By region'!M83,C_A01e!D5:D1009,'By region'!N83,C_A01e!E5:E1009,'By region'!O83)</f>
      </c>
      <c r="I83" s="117">
        <f>SUMIFS(C_A01e!L5:L1009,C_A01e!B5:B1009,'By region'!B1,C_A01e!C5:C1009,'By region'!M83,C_A01e!D5:D1009,'By region'!N83,C_A01e!E5:E1009,'By region'!O83)</f>
      </c>
      <c r="J83" s="117">
        <f>SUMIFS(C_A01e!M5:M1009,C_A01e!B5:B1009,'By region'!B1,C_A01e!C5:C1009,'By region'!M83,C_A01e!D5:D1009,'By region'!N83,C_A01e!E5:E1009,'By region'!O83)</f>
      </c>
      <c r="K83" s="117">
        <f>SUMIFS(C_A01e!N5:N1009,C_A01e!B5:B1009,'By region'!B1,C_A01e!C5:C1009,'By region'!M83,C_A01e!D5:D1009,'By region'!N83,C_A01e!E5:E1009,'By region'!O83)</f>
      </c>
      <c r="M83" s="67" t="s">
        <v>35</v>
      </c>
      <c r="N83" s="67" t="s">
        <v>86</v>
      </c>
      <c r="O83" s="69" t="s">
        <v>87</v>
      </c>
    </row>
    <row r="84" s="64" customFormat="1">
      <c r="B84" s="118" t="s">
        <v>36</v>
      </c>
      <c r="C84" s="139">
        <f>SUMIFS(C_A01e!F5:F1009,C_A01e!B5:B1009,'By region'!B1,C_A01e!C5:C1009,'By region'!M84,C_A01e!D5:D1009,'By region'!N84,C_A01e!E5:E1009,'By region'!O84)</f>
      </c>
      <c r="D84" s="139">
        <f>SUMIFS(C_A01e!G5:G1009,C_A01e!B5:B1009,'By region'!B1,C_A01e!C5:C1009,'By region'!M84,C_A01e!D5:D1009,'By region'!N84,C_A01e!E5:E1009,'By region'!O84)</f>
      </c>
      <c r="E84" s="139">
        <f>SUMIFS(C_A01e!H5:H1009,C_A01e!B5:B1009,'By region'!B1,C_A01e!C5:C1009,'By region'!M84,C_A01e!D5:D1009,'By region'!N84,C_A01e!E5:E1009,'By region'!O84)</f>
      </c>
      <c r="F84" s="139">
        <f>SUMIFS(C_A01e!I5:I1009,C_A01e!B5:B1009,'By region'!B1,C_A01e!C5:C1009,'By region'!M84,C_A01e!D5:D1009,'By region'!N84,C_A01e!E5:E1009,'By region'!O84)</f>
      </c>
      <c r="G84" s="139">
        <f>SUMIFS(C_A01e!J5:J1009,C_A01e!B5:B1009,'By region'!B1,C_A01e!C5:C1009,'By region'!M84,C_A01e!D5:D1009,'By region'!N84,C_A01e!E5:E1009,'By region'!O84)</f>
      </c>
      <c r="H84" s="139">
        <f>SUMIFS(C_A01e!K5:K1009,C_A01e!B5:B1009,'By region'!B1,C_A01e!C5:C1009,'By region'!M84,C_A01e!D5:D1009,'By region'!N84,C_A01e!E5:E1009,'By region'!O84)</f>
      </c>
      <c r="I84" s="139">
        <f>SUMIFS(C_A01e!L5:L1009,C_A01e!B5:B1009,'By region'!B1,C_A01e!C5:C1009,'By region'!M84,C_A01e!D5:D1009,'By region'!N84,C_A01e!E5:E1009,'By region'!O84)</f>
      </c>
      <c r="J84" s="139">
        <f>SUMIFS(C_A01e!M5:M1009,C_A01e!B5:B1009,'By region'!B1,C_A01e!C5:C1009,'By region'!M84,C_A01e!D5:D1009,'By region'!N84,C_A01e!E5:E1009,'By region'!O84)</f>
      </c>
      <c r="K84" s="139">
        <f>SUMIFS(C_A01e!N5:N1009,C_A01e!B5:B1009,'By region'!B1,C_A01e!C5:C1009,'By region'!M84,C_A01e!D5:D1009,'By region'!N84,C_A01e!E5:E1009,'By region'!O84)</f>
      </c>
      <c r="M84" s="69" t="s">
        <v>37</v>
      </c>
      <c r="N84" s="67" t="s">
        <v>86</v>
      </c>
      <c r="O84" s="69" t="s">
        <v>87</v>
      </c>
    </row>
    <row r="85">
      <c r="B85" s="116" t="s">
        <v>38</v>
      </c>
      <c r="C85" s="117">
        <f>SUMIFS(C_A01e!F5:F1009,C_A01e!B5:B1009,'By region'!B1,C_A01e!C5:C1009,'By region'!M85,C_A01e!D5:D1009,'By region'!N85,C_A01e!E5:E1009,'By region'!O85)</f>
      </c>
      <c r="D85" s="117">
        <f>SUMIFS(C_A01e!G5:G1009,C_A01e!B5:B1009,'By region'!B1,C_A01e!C5:C1009,'By region'!M85,C_A01e!D5:D1009,'By region'!N85,C_A01e!E5:E1009,'By region'!O85)</f>
      </c>
      <c r="E85" s="117">
        <f>SUMIFS(C_A01e!H5:H1009,C_A01e!B5:B1009,'By region'!B1,C_A01e!C5:C1009,'By region'!M85,C_A01e!D5:D1009,'By region'!N85,C_A01e!E5:E1009,'By region'!O85)</f>
      </c>
      <c r="F85" s="117">
        <f>SUMIFS(C_A01e!I5:I1009,C_A01e!B5:B1009,'By region'!B1,C_A01e!C5:C1009,'By region'!M85,C_A01e!D5:D1009,'By region'!N85,C_A01e!E5:E1009,'By region'!O85)</f>
      </c>
      <c r="G85" s="117">
        <f>SUMIFS(C_A01e!J5:J1009,C_A01e!B5:B1009,'By region'!B1,C_A01e!C5:C1009,'By region'!M85,C_A01e!D5:D1009,'By region'!N85,C_A01e!E5:E1009,'By region'!O85)</f>
      </c>
      <c r="H85" s="117">
        <f>SUMIFS(C_A01e!K5:K1009,C_A01e!B5:B1009,'By region'!B1,C_A01e!C5:C1009,'By region'!M85,C_A01e!D5:D1009,'By region'!N85,C_A01e!E5:E1009,'By region'!O85)</f>
      </c>
      <c r="I85" s="117">
        <f>SUMIFS(C_A01e!L5:L1009,C_A01e!B5:B1009,'By region'!B1,C_A01e!C5:C1009,'By region'!M85,C_A01e!D5:D1009,'By region'!N85,C_A01e!E5:E1009,'By region'!O85)</f>
      </c>
      <c r="J85" s="117">
        <f>SUMIFS(C_A01e!M5:M1009,C_A01e!B5:B1009,'By region'!B1,C_A01e!C5:C1009,'By region'!M85,C_A01e!D5:D1009,'By region'!N85,C_A01e!E5:E1009,'By region'!O85)</f>
      </c>
      <c r="K85" s="117">
        <f>SUMIFS(C_A01e!N5:N1009,C_A01e!B5:B1009,'By region'!B1,C_A01e!C5:C1009,'By region'!M85,C_A01e!D5:D1009,'By region'!N85,C_A01e!E5:E1009,'By region'!O85)</f>
      </c>
      <c r="M85" s="67" t="s">
        <v>39</v>
      </c>
      <c r="N85" s="67" t="s">
        <v>86</v>
      </c>
      <c r="O85" s="69" t="s">
        <v>87</v>
      </c>
    </row>
    <row r="86" s="64" customFormat="1">
      <c r="B86" s="118" t="s">
        <v>4</v>
      </c>
      <c r="C86" s="139">
        <f>SUMIFS(C_A01e!F5:F1009,C_A01e!B5:B1009,'By region'!B1,C_A01e!C5:C1009,'By region'!M86,C_A01e!D5:D1009,'By region'!N86,C_A01e!E5:E1009,'By region'!O86)</f>
      </c>
      <c r="D86" s="139">
        <f>SUMIFS(C_A01e!G5:G1009,C_A01e!B5:B1009,'By region'!B1,C_A01e!C5:C1009,'By region'!M86,C_A01e!D5:D1009,'By region'!N86,C_A01e!E5:E1009,'By region'!O86)</f>
      </c>
      <c r="E86" s="139">
        <f>SUMIFS(C_A01e!H5:H1009,C_A01e!B5:B1009,'By region'!B1,C_A01e!C5:C1009,'By region'!M86,C_A01e!D5:D1009,'By region'!N86,C_A01e!E5:E1009,'By region'!O86)</f>
      </c>
      <c r="F86" s="139">
        <f>SUMIFS(C_A01e!I5:I1009,C_A01e!B5:B1009,'By region'!B1,C_A01e!C5:C1009,'By region'!M86,C_A01e!D5:D1009,'By region'!N86,C_A01e!E5:E1009,'By region'!O86)</f>
      </c>
      <c r="G86" s="139">
        <f>SUMIFS(C_A01e!J5:J1009,C_A01e!B5:B1009,'By region'!B1,C_A01e!C5:C1009,'By region'!M86,C_A01e!D5:D1009,'By region'!N86,C_A01e!E5:E1009,'By region'!O86)</f>
      </c>
      <c r="H86" s="139">
        <f>SUMIFS(C_A01e!K5:K1009,C_A01e!B5:B1009,'By region'!B1,C_A01e!C5:C1009,'By region'!M86,C_A01e!D5:D1009,'By region'!N86,C_A01e!E5:E1009,'By region'!O86)</f>
      </c>
      <c r="I86" s="139">
        <f>SUMIFS(C_A01e!L5:L1009,C_A01e!B5:B1009,'By region'!B1,C_A01e!C5:C1009,'By region'!M86,C_A01e!D5:D1009,'By region'!N86,C_A01e!E5:E1009,'By region'!O86)</f>
      </c>
      <c r="J86" s="139">
        <f>SUMIFS(C_A01e!M5:M1009,C_A01e!B5:B1009,'By region'!B1,C_A01e!C5:C1009,'By region'!M86,C_A01e!D5:D1009,'By region'!N86,C_A01e!E5:E1009,'By region'!O86)</f>
      </c>
      <c r="K86" s="139">
        <f>SUMIFS(C_A01e!N5:N1009,C_A01e!B5:B1009,'By region'!B1,C_A01e!C5:C1009,'By region'!M86,C_A01e!D5:D1009,'By region'!N86,C_A01e!E5:E1009,'By region'!O86)</f>
      </c>
      <c r="M86" s="69" t="s">
        <v>40</v>
      </c>
      <c r="N86" s="67" t="s">
        <v>86</v>
      </c>
      <c r="O86" s="69" t="s">
        <v>87</v>
      </c>
    </row>
    <row r="87">
      <c r="B87" s="116" t="s">
        <v>41</v>
      </c>
      <c r="C87" s="117">
        <f ref="C87:C87" t="array">(SUM(($B$1=(C_A01e!$B$5:$B$1009))*('By region'!$M87=(C_A01e!$C$5:$C$1009))*('By region'!$N87=(C_A01e!$D$5:$D$1009))*('By region'!$O87=(C_A01e!$E$5:$E$1009))*(C_A01e!F$5:F$1009)))+(SUM(($C$1=(C_A01e!$B$5:$B$1009))*('By region'!$M87=(C_A01e!$C$5:$C$1009))*('By region'!$N87=(C_A01e!$D$5:$D$1009))*('By region'!$O87=(C_A01e!$E$5:$E$1009))*(C_A01e!F$5:F$1009)))+(SUM(($D$1=(C_A01e!$B$5:$B$1009))*('By region'!$M87=(C_A01e!$C$5:$C$1009))*('By region'!$N87=(C_A01e!$D$5:$D$1009))*('By region'!$O87=(C_A01e!$E$5:$E$1009))*(C_A01e!F$5:F$1009)))</f>
        <v>0</v>
      </c>
      <c r="D87" s="117">
        <f ref="D87:D87" t="array">(SUM(($B$1=(C_A01e!$B$5:$B$1009))*('By region'!$M87=(C_A01e!$C$5:$C$1009))*('By region'!$N87=(C_A01e!$D$5:$D$1009))*('By region'!$O87=(C_A01e!$E$5:$E$1009))*(C_A01e!G$5:G$1009)))+(SUM(($C$1=(C_A01e!$B$5:$B$1009))*('By region'!$M87=(C_A01e!$C$5:$C$1009))*('By region'!$N87=(C_A01e!$D$5:$D$1009))*('By region'!$O87=(C_A01e!$E$5:$E$1009))*(C_A01e!G$5:G$1009)))+(SUM(($D$1=(C_A01e!$B$5:$B$1009))*('By region'!$M87=(C_A01e!$C$5:$C$1009))*('By region'!$N87=(C_A01e!$D$5:$D$1009))*('By region'!$O87=(C_A01e!$E$5:$E$1009))*(C_A01e!G$5:G$1009)))</f>
        <v>0</v>
      </c>
      <c r="E87" s="117">
        <f ref="E87:E87" t="array">(SUM(($B$1=(C_A01e!$B$5:$B$1009))*('By region'!$M87=(C_A01e!$C$5:$C$1009))*('By region'!$N87=(C_A01e!$D$5:$D$1009))*('By region'!$O87=(C_A01e!$E$5:$E$1009))*(C_A01e!H$5:H$1009)))+(SUM(($C$1=(C_A01e!$B$5:$B$1009))*('By region'!$M87=(C_A01e!$C$5:$C$1009))*('By region'!$N87=(C_A01e!$D$5:$D$1009))*('By region'!$O87=(C_A01e!$E$5:$E$1009))*(C_A01e!H$5:H$1009)))+(SUM(($D$1=(C_A01e!$B$5:$B$1009))*('By region'!$M87=(C_A01e!$C$5:$C$1009))*('By region'!$N87=(C_A01e!$D$5:$D$1009))*('By region'!$O87=(C_A01e!$E$5:$E$1009))*(C_A01e!H$5:H$1009)))</f>
        <v>0</v>
      </c>
      <c r="F87" s="117">
        <f ref="F87:F87" t="array">(SUM(($B$1=(C_A01e!$B$5:$B$1009))*('By region'!$M87=(C_A01e!$C$5:$C$1009))*('By region'!$N87=(C_A01e!$D$5:$D$1009))*('By region'!$O87=(C_A01e!$E$5:$E$1009))*(C_A01e!I$5:I$1009)))+(SUM(($C$1=(C_A01e!$B$5:$B$1009))*('By region'!$M87=(C_A01e!$C$5:$C$1009))*('By region'!$N87=(C_A01e!$D$5:$D$1009))*('By region'!$O87=(C_A01e!$E$5:$E$1009))*(C_A01e!I$5:I$1009)))+(SUM(($D$1=(C_A01e!$B$5:$B$1009))*('By region'!$M87=(C_A01e!$C$5:$C$1009))*('By region'!$N87=(C_A01e!$D$5:$D$1009))*('By region'!$O87=(C_A01e!$E$5:$E$1009))*(C_A01e!I$5:I$1009)))</f>
        <v>0</v>
      </c>
      <c r="G87" s="117">
        <f ref="G87:G87" t="array">(SUM(($B$1=(C_A01e!$B$5:$B$1009))*('By region'!$M87=(C_A01e!$C$5:$C$1009))*('By region'!$N87=(C_A01e!$D$5:$D$1009))*('By region'!$O87=(C_A01e!$E$5:$E$1009))*(C_A01e!J$5:J$1009)))+(SUM(($C$1=(C_A01e!$B$5:$B$1009))*('By region'!$M87=(C_A01e!$C$5:$C$1009))*('By region'!$N87=(C_A01e!$D$5:$D$1009))*('By region'!$O87=(C_A01e!$E$5:$E$1009))*(C_A01e!J$5:J$1009)))+(SUM(($D$1=(C_A01e!$B$5:$B$1009))*('By region'!$M87=(C_A01e!$C$5:$C$1009))*('By region'!$N87=(C_A01e!$D$5:$D$1009))*('By region'!$O87=(C_A01e!$E$5:$E$1009))*(C_A01e!J$5:J$1009)))</f>
        <v>0</v>
      </c>
      <c r="H87" s="117">
        <f ref="H87:H87" t="array">(SUM(($B$1=(C_A01e!$B$5:$B$1009))*('By region'!$M87=(C_A01e!$C$5:$C$1009))*('By region'!$N87=(C_A01e!$D$5:$D$1009))*('By region'!$O87=(C_A01e!$E$5:$E$1009))*(C_A01e!K$5:K$1009)))+(SUM(($C$1=(C_A01e!$B$5:$B$1009))*('By region'!$M87=(C_A01e!$C$5:$C$1009))*('By region'!$N87=(C_A01e!$D$5:$D$1009))*('By region'!$O87=(C_A01e!$E$5:$E$1009))*(C_A01e!K$5:K$1009)))+(SUM(($D$1=(C_A01e!$B$5:$B$1009))*('By region'!$M87=(C_A01e!$C$5:$C$1009))*('By region'!$N87=(C_A01e!$D$5:$D$1009))*('By region'!$O87=(C_A01e!$E$5:$E$1009))*(C_A01e!K$5:K$1009)))</f>
        <v>0</v>
      </c>
      <c r="I87" s="117">
        <f ref="I87:I87" t="array">(SUM(($B$1=(C_A01e!$B$5:$B$1009))*('By region'!$M87=(C_A01e!$C$5:$C$1009))*('By region'!$N87=(C_A01e!$D$5:$D$1009))*('By region'!$O87=(C_A01e!$E$5:$E$1009))*(C_A01e!L$5:L$1009)))+(SUM(($C$1=(C_A01e!$B$5:$B$1009))*('By region'!$M87=(C_A01e!$C$5:$C$1009))*('By region'!$N87=(C_A01e!$D$5:$D$1009))*('By region'!$O87=(C_A01e!$E$5:$E$1009))*(C_A01e!L$5:L$1009)))+(SUM(($D$1=(C_A01e!$B$5:$B$1009))*('By region'!$M87=(C_A01e!$C$5:$C$1009))*('By region'!$N87=(C_A01e!$D$5:$D$1009))*('By region'!$O87=(C_A01e!$E$5:$E$1009))*(C_A01e!L$5:L$1009)))</f>
        <v>0</v>
      </c>
      <c r="J87" s="117">
        <f ref="J87:J87" t="array">(SUM(($B$1=(C_A01e!$B$5:$B$1009))*('By region'!$M87=(C_A01e!$C$5:$C$1009))*('By region'!$N87=(C_A01e!$D$5:$D$1009))*('By region'!$O87=(C_A01e!$E$5:$E$1009))*(C_A01e!M$5:M$1009)))+(SUM(($C$1=(C_A01e!$B$5:$B$1009))*('By region'!$M87=(C_A01e!$C$5:$C$1009))*('By region'!$N87=(C_A01e!$D$5:$D$1009))*('By region'!$O87=(C_A01e!$E$5:$E$1009))*(C_A01e!M$5:M$1009)))+(SUM(($D$1=(C_A01e!$B$5:$B$1009))*('By region'!$M87=(C_A01e!$C$5:$C$1009))*('By region'!$N87=(C_A01e!$D$5:$D$1009))*('By region'!$O87=(C_A01e!$E$5:$E$1009))*(C_A01e!M$5:M$1009)))</f>
        <v>0</v>
      </c>
      <c r="K87" s="117">
        <f ref="K87:K87" t="array">(SUM(($B$1=(C_A01e!$B$5:$B$1009))*('By region'!$M87=(C_A01e!$C$5:$C$1009))*('By region'!$N87=(C_A01e!$D$5:$D$1009))*('By region'!$O87=(C_A01e!$E$5:$E$1009))*(C_A01e!N$5:N$1009)))+(SUM(($C$1=(C_A01e!$B$5:$B$1009))*('By region'!$M87=(C_A01e!$C$5:$C$1009))*('By region'!$N87=(C_A01e!$D$5:$D$1009))*('By region'!$O87=(C_A01e!$E$5:$E$1009))*(C_A01e!N$5:N$1009)))+(SUM(($D$1=(C_A01e!$B$5:$B$1009))*('By region'!$M87=(C_A01e!$C$5:$C$1009))*('By region'!$N87=(C_A01e!$D$5:$D$1009))*('By region'!$O87=(C_A01e!$E$5:$E$1009))*(C_A01e!N$5:N$1009)))</f>
        <v>0</v>
      </c>
      <c r="N87" s="67" t="s">
        <v>86</v>
      </c>
      <c r="O87" s="69" t="s">
        <v>87</v>
      </c>
    </row>
    <row r="88" s="64" customFormat="1">
      <c r="B88" s="119" t="s">
        <v>42</v>
      </c>
      <c r="C88" s="139">
        <f>SUMIFS(C_A01e!F5:F1009,C_A01e!B5:B1009,'By region'!B1,C_A01e!C5:C1009,'By region'!M88,C_A01e!D5:D1009,'By region'!N88,C_A01e!E5:E1009,'By region'!O88)</f>
      </c>
      <c r="D88" s="139">
        <f>SUMIFS(C_A01e!G5:G1009,C_A01e!B5:B1009,'By region'!B1,C_A01e!C5:C1009,'By region'!M88,C_A01e!D5:D1009,'By region'!N88,C_A01e!E5:E1009,'By region'!O88)</f>
      </c>
      <c r="E88" s="139">
        <f>SUMIFS(C_A01e!H5:H1009,C_A01e!B5:B1009,'By region'!B1,C_A01e!C5:C1009,'By region'!M88,C_A01e!D5:D1009,'By region'!N88,C_A01e!E5:E1009,'By region'!O88)</f>
      </c>
      <c r="F88" s="139">
        <f>SUMIFS(C_A01e!I5:I1009,C_A01e!B5:B1009,'By region'!B1,C_A01e!C5:C1009,'By region'!M88,C_A01e!D5:D1009,'By region'!N88,C_A01e!E5:E1009,'By region'!O88)</f>
      </c>
      <c r="G88" s="139">
        <f>SUMIFS(C_A01e!J5:J1009,C_A01e!B5:B1009,'By region'!B1,C_A01e!C5:C1009,'By region'!M88,C_A01e!D5:D1009,'By region'!N88,C_A01e!E5:E1009,'By region'!O88)</f>
      </c>
      <c r="H88" s="139">
        <f>SUMIFS(C_A01e!K5:K1009,C_A01e!B5:B1009,'By region'!B1,C_A01e!C5:C1009,'By region'!M88,C_A01e!D5:D1009,'By region'!N88,C_A01e!E5:E1009,'By region'!O88)</f>
      </c>
      <c r="I88" s="139">
        <f>SUMIFS(C_A01e!L5:L1009,C_A01e!B5:B1009,'By region'!B1,C_A01e!C5:C1009,'By region'!M88,C_A01e!D5:D1009,'By region'!N88,C_A01e!E5:E1009,'By region'!O88)</f>
      </c>
      <c r="J88" s="139">
        <f>SUMIFS(C_A01e!M5:M1009,C_A01e!B5:B1009,'By region'!B1,C_A01e!C5:C1009,'By region'!M88,C_A01e!D5:D1009,'By region'!N88,C_A01e!E5:E1009,'By region'!O88)</f>
      </c>
      <c r="K88" s="139">
        <f>SUMIFS(C_A01e!N5:N1009,C_A01e!B5:B1009,'By region'!B1,C_A01e!C5:C1009,'By region'!M88,C_A01e!D5:D1009,'By region'!N88,C_A01e!E5:E1009,'By region'!O88)</f>
      </c>
      <c r="M88" s="69" t="s">
        <v>43</v>
      </c>
      <c r="N88" s="67" t="s">
        <v>86</v>
      </c>
      <c r="O88" s="69" t="s">
        <v>87</v>
      </c>
    </row>
    <row r="89">
      <c r="B89" s="120" t="s">
        <v>44</v>
      </c>
      <c r="C89" s="117">
        <f>SUMIFS(C_A01e!F5:F1009,C_A01e!B5:B1009,'By region'!B1,C_A01e!C5:C1009,'By region'!M89,C_A01e!D5:D1009,'By region'!N89,C_A01e!E5:E1009,'By region'!O89)</f>
      </c>
      <c r="D89" s="117">
        <f>SUMIFS(C_A01e!G5:G1009,C_A01e!B5:B1009,'By region'!B1,C_A01e!C5:C1009,'By region'!M89,C_A01e!D5:D1009,'By region'!N89,C_A01e!E5:E1009,'By region'!O89)</f>
      </c>
      <c r="E89" s="117">
        <f>SUMIFS(C_A01e!H5:H1009,C_A01e!B5:B1009,'By region'!B1,C_A01e!C5:C1009,'By region'!M89,C_A01e!D5:D1009,'By region'!N89,C_A01e!E5:E1009,'By region'!O89)</f>
      </c>
      <c r="F89" s="117">
        <f>SUMIFS(C_A01e!I5:I1009,C_A01e!B5:B1009,'By region'!B1,C_A01e!C5:C1009,'By region'!M89,C_A01e!D5:D1009,'By region'!N89,C_A01e!E5:E1009,'By region'!O89)</f>
      </c>
      <c r="G89" s="117">
        <f>SUMIFS(C_A01e!J5:J1009,C_A01e!B5:B1009,'By region'!B1,C_A01e!C5:C1009,'By region'!M89,C_A01e!D5:D1009,'By region'!N89,C_A01e!E5:E1009,'By region'!O89)</f>
      </c>
      <c r="H89" s="117">
        <f>SUMIFS(C_A01e!K5:K1009,C_A01e!B5:B1009,'By region'!B1,C_A01e!C5:C1009,'By region'!M89,C_A01e!D5:D1009,'By region'!N89,C_A01e!E5:E1009,'By region'!O89)</f>
      </c>
      <c r="I89" s="117">
        <f>SUMIFS(C_A01e!L5:L1009,C_A01e!B5:B1009,'By region'!B1,C_A01e!C5:C1009,'By region'!M89,C_A01e!D5:D1009,'By region'!N89,C_A01e!E5:E1009,'By region'!O89)</f>
      </c>
      <c r="J89" s="117">
        <f>SUMIFS(C_A01e!M5:M1009,C_A01e!B5:B1009,'By region'!B1,C_A01e!C5:C1009,'By region'!M89,C_A01e!D5:D1009,'By region'!N89,C_A01e!E5:E1009,'By region'!O89)</f>
      </c>
      <c r="K89" s="117">
        <f>SUMIFS(C_A01e!N5:N1009,C_A01e!B5:B1009,'By region'!B1,C_A01e!C5:C1009,'By region'!M89,C_A01e!D5:D1009,'By region'!N89,C_A01e!E5:E1009,'By region'!O89)</f>
      </c>
      <c r="M89" s="67" t="s">
        <v>45</v>
      </c>
      <c r="N89" s="67" t="s">
        <v>86</v>
      </c>
      <c r="O89" s="69" t="s">
        <v>87</v>
      </c>
    </row>
    <row r="90" s="64" customFormat="1">
      <c r="B90" s="118" t="s">
        <v>46</v>
      </c>
      <c r="C90" s="139">
        <f>SUMIFS(C_A01e!F5:F1009,C_A01e!B5:B1009,'By region'!B1,C_A01e!C5:C1009,'By region'!M90,C_A01e!D5:D1009,'By region'!N90,C_A01e!E5:E1009,'By region'!O90)</f>
      </c>
      <c r="D90" s="139">
        <f>SUMIFS(C_A01e!G5:G1009,C_A01e!B5:B1009,'By region'!B1,C_A01e!C5:C1009,'By region'!M90,C_A01e!D5:D1009,'By region'!N90,C_A01e!E5:E1009,'By region'!O90)</f>
      </c>
      <c r="E90" s="139">
        <f>SUMIFS(C_A01e!H5:H1009,C_A01e!B5:B1009,'By region'!B1,C_A01e!C5:C1009,'By region'!M90,C_A01e!D5:D1009,'By region'!N90,C_A01e!E5:E1009,'By region'!O90)</f>
      </c>
      <c r="F90" s="139">
        <f>SUMIFS(C_A01e!I5:I1009,C_A01e!B5:B1009,'By region'!B1,C_A01e!C5:C1009,'By region'!M90,C_A01e!D5:D1009,'By region'!N90,C_A01e!E5:E1009,'By region'!O90)</f>
      </c>
      <c r="G90" s="139">
        <f>SUMIFS(C_A01e!J5:J1009,C_A01e!B5:B1009,'By region'!B1,C_A01e!C5:C1009,'By region'!M90,C_A01e!D5:D1009,'By region'!N90,C_A01e!E5:E1009,'By region'!O90)</f>
      </c>
      <c r="H90" s="139">
        <f>SUMIFS(C_A01e!K5:K1009,C_A01e!B5:B1009,'By region'!B1,C_A01e!C5:C1009,'By region'!M90,C_A01e!D5:D1009,'By region'!N90,C_A01e!E5:E1009,'By region'!O90)</f>
      </c>
      <c r="I90" s="139">
        <f>SUMIFS(C_A01e!L5:L1009,C_A01e!B5:B1009,'By region'!B1,C_A01e!C5:C1009,'By region'!M90,C_A01e!D5:D1009,'By region'!N90,C_A01e!E5:E1009,'By region'!O90)</f>
      </c>
      <c r="J90" s="139">
        <f>SUMIFS(C_A01e!M5:M1009,C_A01e!B5:B1009,'By region'!B1,C_A01e!C5:C1009,'By region'!M90,C_A01e!D5:D1009,'By region'!N90,C_A01e!E5:E1009,'By region'!O90)</f>
      </c>
      <c r="K90" s="139">
        <f>SUMIFS(C_A01e!N5:N1009,C_A01e!B5:B1009,'By region'!B1,C_A01e!C5:C1009,'By region'!M90,C_A01e!D5:D1009,'By region'!N90,C_A01e!E5:E1009,'By region'!O90)</f>
      </c>
      <c r="M90" s="69" t="s">
        <v>47</v>
      </c>
      <c r="N90" s="67" t="s">
        <v>86</v>
      </c>
      <c r="O90" s="69" t="s">
        <v>87</v>
      </c>
    </row>
    <row r="91">
      <c r="B91" s="116" t="s">
        <v>48</v>
      </c>
      <c r="C91" s="117">
        <f ref="C91:C91" t="array">(SUM(($B$1=(C_A01e!$B$5:$B$1009))*('By region'!$M91=(C_A01e!$C$5:$C$1009))*('By region'!$N91=(C_A01e!$D$5:$D$1009))*('By region'!$O91=(C_A01e!$E$5:$E$1009))*(C_A01e!F$5:F$1009)))+(SUM(($C$1=(C_A01e!$B$5:$B$1009))*('By region'!$M91=(C_A01e!$C$5:$C$1009))*('By region'!$N91=(C_A01e!$D$5:$D$1009))*('By region'!$O91=(C_A01e!$E$5:$E$1009))*(C_A01e!F$5:F$1009)))+(SUM(($D$1=(C_A01e!$B$5:$B$1009))*('By region'!$M91=(C_A01e!$C$5:$C$1009))*('By region'!$N91=(C_A01e!$D$5:$D$1009))*('By region'!$O91=(C_A01e!$E$5:$E$1009))*(C_A01e!F$5:F$1009)))</f>
        <v>0</v>
      </c>
      <c r="D91" s="117">
        <f ref="D91:D91" t="array">(SUM(($B$1=(C_A01e!$B$5:$B$1009))*('By region'!$M91=(C_A01e!$C$5:$C$1009))*('By region'!$N91=(C_A01e!$D$5:$D$1009))*('By region'!$O91=(C_A01e!$E$5:$E$1009))*(C_A01e!G$5:G$1009)))+(SUM(($C$1=(C_A01e!$B$5:$B$1009))*('By region'!$M91=(C_A01e!$C$5:$C$1009))*('By region'!$N91=(C_A01e!$D$5:$D$1009))*('By region'!$O91=(C_A01e!$E$5:$E$1009))*(C_A01e!G$5:G$1009)))+(SUM(($D$1=(C_A01e!$B$5:$B$1009))*('By region'!$M91=(C_A01e!$C$5:$C$1009))*('By region'!$N91=(C_A01e!$D$5:$D$1009))*('By region'!$O91=(C_A01e!$E$5:$E$1009))*(C_A01e!G$5:G$1009)))</f>
        <v>0</v>
      </c>
      <c r="E91" s="117">
        <f ref="E91:E91" t="array">(SUM(($B$1=(C_A01e!$B$5:$B$1009))*('By region'!$M91=(C_A01e!$C$5:$C$1009))*('By region'!$N91=(C_A01e!$D$5:$D$1009))*('By region'!$O91=(C_A01e!$E$5:$E$1009))*(C_A01e!H$5:H$1009)))+(SUM(($C$1=(C_A01e!$B$5:$B$1009))*('By region'!$M91=(C_A01e!$C$5:$C$1009))*('By region'!$N91=(C_A01e!$D$5:$D$1009))*('By region'!$O91=(C_A01e!$E$5:$E$1009))*(C_A01e!H$5:H$1009)))+(SUM(($D$1=(C_A01e!$B$5:$B$1009))*('By region'!$M91=(C_A01e!$C$5:$C$1009))*('By region'!$N91=(C_A01e!$D$5:$D$1009))*('By region'!$O91=(C_A01e!$E$5:$E$1009))*(C_A01e!H$5:H$1009)))</f>
        <v>0</v>
      </c>
      <c r="F91" s="117">
        <f ref="F91:F91" t="array">(SUM(($B$1=(C_A01e!$B$5:$B$1009))*('By region'!$M91=(C_A01e!$C$5:$C$1009))*('By region'!$N91=(C_A01e!$D$5:$D$1009))*('By region'!$O91=(C_A01e!$E$5:$E$1009))*(C_A01e!I$5:I$1009)))+(SUM(($C$1=(C_A01e!$B$5:$B$1009))*('By region'!$M91=(C_A01e!$C$5:$C$1009))*('By region'!$N91=(C_A01e!$D$5:$D$1009))*('By region'!$O91=(C_A01e!$E$5:$E$1009))*(C_A01e!I$5:I$1009)))+(SUM(($D$1=(C_A01e!$B$5:$B$1009))*('By region'!$M91=(C_A01e!$C$5:$C$1009))*('By region'!$N91=(C_A01e!$D$5:$D$1009))*('By region'!$O91=(C_A01e!$E$5:$E$1009))*(C_A01e!I$5:I$1009)))</f>
        <v>0</v>
      </c>
      <c r="G91" s="117">
        <f ref="G91:G91" t="array">(SUM(($B$1=(C_A01e!$B$5:$B$1009))*('By region'!$M91=(C_A01e!$C$5:$C$1009))*('By region'!$N91=(C_A01e!$D$5:$D$1009))*('By region'!$O91=(C_A01e!$E$5:$E$1009))*(C_A01e!J$5:J$1009)))+(SUM(($C$1=(C_A01e!$B$5:$B$1009))*('By region'!$M91=(C_A01e!$C$5:$C$1009))*('By region'!$N91=(C_A01e!$D$5:$D$1009))*('By region'!$O91=(C_A01e!$E$5:$E$1009))*(C_A01e!J$5:J$1009)))+(SUM(($D$1=(C_A01e!$B$5:$B$1009))*('By region'!$M91=(C_A01e!$C$5:$C$1009))*('By region'!$N91=(C_A01e!$D$5:$D$1009))*('By region'!$O91=(C_A01e!$E$5:$E$1009))*(C_A01e!J$5:J$1009)))</f>
        <v>0</v>
      </c>
      <c r="H91" s="117">
        <f ref="H91:H91" t="array">(SUM(($B$1=(C_A01e!$B$5:$B$1009))*('By region'!$M91=(C_A01e!$C$5:$C$1009))*('By region'!$N91=(C_A01e!$D$5:$D$1009))*('By region'!$O91=(C_A01e!$E$5:$E$1009))*(C_A01e!K$5:K$1009)))+(SUM(($C$1=(C_A01e!$B$5:$B$1009))*('By region'!$M91=(C_A01e!$C$5:$C$1009))*('By region'!$N91=(C_A01e!$D$5:$D$1009))*('By region'!$O91=(C_A01e!$E$5:$E$1009))*(C_A01e!K$5:K$1009)))+(SUM(($D$1=(C_A01e!$B$5:$B$1009))*('By region'!$M91=(C_A01e!$C$5:$C$1009))*('By region'!$N91=(C_A01e!$D$5:$D$1009))*('By region'!$O91=(C_A01e!$E$5:$E$1009))*(C_A01e!K$5:K$1009)))</f>
        <v>0</v>
      </c>
      <c r="I91" s="117">
        <f ref="I91:I91" t="array">(SUM(($B$1=(C_A01e!$B$5:$B$1009))*('By region'!$M91=(C_A01e!$C$5:$C$1009))*('By region'!$N91=(C_A01e!$D$5:$D$1009))*('By region'!$O91=(C_A01e!$E$5:$E$1009))*(C_A01e!L$5:L$1009)))+(SUM(($C$1=(C_A01e!$B$5:$B$1009))*('By region'!$M91=(C_A01e!$C$5:$C$1009))*('By region'!$N91=(C_A01e!$D$5:$D$1009))*('By region'!$O91=(C_A01e!$E$5:$E$1009))*(C_A01e!L$5:L$1009)))+(SUM(($D$1=(C_A01e!$B$5:$B$1009))*('By region'!$M91=(C_A01e!$C$5:$C$1009))*('By region'!$N91=(C_A01e!$D$5:$D$1009))*('By region'!$O91=(C_A01e!$E$5:$E$1009))*(C_A01e!L$5:L$1009)))</f>
        <v>0</v>
      </c>
      <c r="J91" s="117">
        <f ref="J91:J91" t="array">(SUM(($B$1=(C_A01e!$B$5:$B$1009))*('By region'!$M91=(C_A01e!$C$5:$C$1009))*('By region'!$N91=(C_A01e!$D$5:$D$1009))*('By region'!$O91=(C_A01e!$E$5:$E$1009))*(C_A01e!M$5:M$1009)))+(SUM(($C$1=(C_A01e!$B$5:$B$1009))*('By region'!$M91=(C_A01e!$C$5:$C$1009))*('By region'!$N91=(C_A01e!$D$5:$D$1009))*('By region'!$O91=(C_A01e!$E$5:$E$1009))*(C_A01e!M$5:M$1009)))+(SUM(($D$1=(C_A01e!$B$5:$B$1009))*('By region'!$M91=(C_A01e!$C$5:$C$1009))*('By region'!$N91=(C_A01e!$D$5:$D$1009))*('By region'!$O91=(C_A01e!$E$5:$E$1009))*(C_A01e!M$5:M$1009)))</f>
        <v>0</v>
      </c>
      <c r="K91" s="117">
        <f ref="K91:K91" t="array">(SUM(($B$1=(C_A01e!$B$5:$B$1009))*('By region'!$M91=(C_A01e!$C$5:$C$1009))*('By region'!$N91=(C_A01e!$D$5:$D$1009))*('By region'!$O91=(C_A01e!$E$5:$E$1009))*(C_A01e!N$5:N$1009)))+(SUM(($C$1=(C_A01e!$B$5:$B$1009))*('By region'!$M91=(C_A01e!$C$5:$C$1009))*('By region'!$N91=(C_A01e!$D$5:$D$1009))*('By region'!$O91=(C_A01e!$E$5:$E$1009))*(C_A01e!N$5:N$1009)))+(SUM(($D$1=(C_A01e!$B$5:$B$1009))*('By region'!$M91=(C_A01e!$C$5:$C$1009))*('By region'!$N91=(C_A01e!$D$5:$D$1009))*('By region'!$O91=(C_A01e!$E$5:$E$1009))*(C_A01e!N$5:N$1009)))</f>
        <v>0</v>
      </c>
      <c r="N91" s="67" t="s">
        <v>86</v>
      </c>
      <c r="O91" s="69" t="s">
        <v>87</v>
      </c>
    </row>
    <row r="92" s="64" customFormat="1">
      <c r="B92" s="119" t="s">
        <v>49</v>
      </c>
      <c r="C92" s="139">
        <f>SUMIFS(C_A01e!F5:F1009,C_A01e!B5:B1009,'By region'!B1,C_A01e!C5:C1009,'By region'!M92,C_A01e!D5:D1009,'By region'!N92,C_A01e!E5:E1009,'By region'!O92)</f>
      </c>
      <c r="D92" s="139">
        <f>SUMIFS(C_A01e!G5:G1009,C_A01e!B5:B1009,'By region'!B1,C_A01e!C5:C1009,'By region'!M92,C_A01e!D5:D1009,'By region'!N92,C_A01e!E5:E1009,'By region'!O92)</f>
      </c>
      <c r="E92" s="139">
        <f>SUMIFS(C_A01e!H5:H1009,C_A01e!B5:B1009,'By region'!B1,C_A01e!C5:C1009,'By region'!M92,C_A01e!D5:D1009,'By region'!N92,C_A01e!E5:E1009,'By region'!O92)</f>
      </c>
      <c r="F92" s="139">
        <f>SUMIFS(C_A01e!I5:I1009,C_A01e!B5:B1009,'By region'!B1,C_A01e!C5:C1009,'By region'!M92,C_A01e!D5:D1009,'By region'!N92,C_A01e!E5:E1009,'By region'!O92)</f>
      </c>
      <c r="G92" s="139">
        <f>SUMIFS(C_A01e!J5:J1009,C_A01e!B5:B1009,'By region'!B1,C_A01e!C5:C1009,'By region'!M92,C_A01e!D5:D1009,'By region'!N92,C_A01e!E5:E1009,'By region'!O92)</f>
      </c>
      <c r="H92" s="139">
        <f>SUMIFS(C_A01e!K5:K1009,C_A01e!B5:B1009,'By region'!B1,C_A01e!C5:C1009,'By region'!M92,C_A01e!D5:D1009,'By region'!N92,C_A01e!E5:E1009,'By region'!O92)</f>
      </c>
      <c r="I92" s="139">
        <f>SUMIFS(C_A01e!L5:L1009,C_A01e!B5:B1009,'By region'!B1,C_A01e!C5:C1009,'By region'!M92,C_A01e!D5:D1009,'By region'!N92,C_A01e!E5:E1009,'By region'!O92)</f>
      </c>
      <c r="J92" s="139">
        <f>SUMIFS(C_A01e!M5:M1009,C_A01e!B5:B1009,'By region'!B1,C_A01e!C5:C1009,'By region'!M92,C_A01e!D5:D1009,'By region'!N92,C_A01e!E5:E1009,'By region'!O92)</f>
      </c>
      <c r="K92" s="139">
        <f>SUMIFS(C_A01e!N5:N1009,C_A01e!B5:B1009,'By region'!B1,C_A01e!C5:C1009,'By region'!M92,C_A01e!D5:D1009,'By region'!N92,C_A01e!E5:E1009,'By region'!O92)</f>
      </c>
      <c r="M92" s="69" t="s">
        <v>50</v>
      </c>
      <c r="N92" s="67" t="s">
        <v>86</v>
      </c>
      <c r="O92" s="69" t="s">
        <v>87</v>
      </c>
    </row>
    <row r="93">
      <c r="B93" s="120" t="s">
        <v>51</v>
      </c>
      <c r="C93" s="117">
        <f>SUMIFS(C_A01e!F5:F1009,C_A01e!B5:B1009,'By region'!B1,C_A01e!C5:C1009,'By region'!M93,C_A01e!D5:D1009,'By region'!N93,C_A01e!E5:E1009,'By region'!O93)</f>
      </c>
      <c r="D93" s="117">
        <f>SUMIFS(C_A01e!G5:G1009,C_A01e!B5:B1009,'By region'!B1,C_A01e!C5:C1009,'By region'!M93,C_A01e!D5:D1009,'By region'!N93,C_A01e!E5:E1009,'By region'!O93)</f>
      </c>
      <c r="E93" s="117">
        <f>SUMIFS(C_A01e!H5:H1009,C_A01e!B5:B1009,'By region'!B1,C_A01e!C5:C1009,'By region'!M93,C_A01e!D5:D1009,'By region'!N93,C_A01e!E5:E1009,'By region'!O93)</f>
      </c>
      <c r="F93" s="117">
        <f>SUMIFS(C_A01e!I5:I1009,C_A01e!B5:B1009,'By region'!B1,C_A01e!C5:C1009,'By region'!M93,C_A01e!D5:D1009,'By region'!N93,C_A01e!E5:E1009,'By region'!O93)</f>
      </c>
      <c r="G93" s="117">
        <f>SUMIFS(C_A01e!J5:J1009,C_A01e!B5:B1009,'By region'!B1,C_A01e!C5:C1009,'By region'!M93,C_A01e!D5:D1009,'By region'!N93,C_A01e!E5:E1009,'By region'!O93)</f>
      </c>
      <c r="H93" s="117">
        <f>SUMIFS(C_A01e!K5:K1009,C_A01e!B5:B1009,'By region'!B1,C_A01e!C5:C1009,'By region'!M93,C_A01e!D5:D1009,'By region'!N93,C_A01e!E5:E1009,'By region'!O93)</f>
      </c>
      <c r="I93" s="117">
        <f>SUMIFS(C_A01e!L5:L1009,C_A01e!B5:B1009,'By region'!B1,C_A01e!C5:C1009,'By region'!M93,C_A01e!D5:D1009,'By region'!N93,C_A01e!E5:E1009,'By region'!O93)</f>
      </c>
      <c r="J93" s="117">
        <f>SUMIFS(C_A01e!M5:M1009,C_A01e!B5:B1009,'By region'!B1,C_A01e!C5:C1009,'By region'!M93,C_A01e!D5:D1009,'By region'!N93,C_A01e!E5:E1009,'By region'!O93)</f>
      </c>
      <c r="K93" s="117">
        <f>SUMIFS(C_A01e!N5:N1009,C_A01e!B5:B1009,'By region'!B1,C_A01e!C5:C1009,'By region'!M93,C_A01e!D5:D1009,'By region'!N93,C_A01e!E5:E1009,'By region'!O93)</f>
      </c>
      <c r="M93" s="67" t="s">
        <v>52</v>
      </c>
      <c r="N93" s="67" t="s">
        <v>86</v>
      </c>
      <c r="O93" s="69" t="s">
        <v>87</v>
      </c>
    </row>
    <row r="94" ht="16" s="64" customFormat="1">
      <c r="B94" s="156" t="s">
        <v>53</v>
      </c>
      <c r="C94" s="139">
        <f>SUMIFS(C_A01e!F5:F1009,C_A01e!B5:B1009,'By region'!B1,C_A01e!C5:C1009,'By region'!M94,C_A01e!D5:D1009,'By region'!N94,C_A01e!E5:E1009,'By region'!O94)</f>
      </c>
      <c r="D94" s="139">
        <f>SUMIFS(C_A01e!G5:G1009,C_A01e!B5:B1009,'By region'!B1,C_A01e!C5:C1009,'By region'!M94,C_A01e!D5:D1009,'By region'!N94,C_A01e!E5:E1009,'By region'!O94)</f>
      </c>
      <c r="E94" s="139">
        <f>SUMIFS(C_A01e!H5:H1009,C_A01e!B5:B1009,'By region'!B1,C_A01e!C5:C1009,'By region'!M94,C_A01e!D5:D1009,'By region'!N94,C_A01e!E5:E1009,'By region'!O94)</f>
      </c>
      <c r="F94" s="139">
        <f>SUMIFS(C_A01e!I5:I1009,C_A01e!B5:B1009,'By region'!B1,C_A01e!C5:C1009,'By region'!M94,C_A01e!D5:D1009,'By region'!N94,C_A01e!E5:E1009,'By region'!O94)</f>
      </c>
      <c r="G94" s="139">
        <f>SUMIFS(C_A01e!J5:J1009,C_A01e!B5:B1009,'By region'!B1,C_A01e!C5:C1009,'By region'!M94,C_A01e!D5:D1009,'By region'!N94,C_A01e!E5:E1009,'By region'!O94)</f>
      </c>
      <c r="H94" s="139">
        <f>SUMIFS(C_A01e!K5:K1009,C_A01e!B5:B1009,'By region'!B1,C_A01e!C5:C1009,'By region'!M94,C_A01e!D5:D1009,'By region'!N94,C_A01e!E5:E1009,'By region'!O94)</f>
      </c>
      <c r="I94" s="139">
        <f>SUMIFS(C_A01e!L5:L1009,C_A01e!B5:B1009,'By region'!B1,C_A01e!C5:C1009,'By region'!M94,C_A01e!D5:D1009,'By region'!N94,C_A01e!E5:E1009,'By region'!O94)</f>
      </c>
      <c r="J94" s="139">
        <f>SUMIFS(C_A01e!M5:M1009,C_A01e!B5:B1009,'By region'!B1,C_A01e!C5:C1009,'By region'!M94,C_A01e!D5:D1009,'By region'!N94,C_A01e!E5:E1009,'By region'!O94)</f>
      </c>
      <c r="K94" s="139">
        <f>SUMIFS(C_A01e!N5:N1009,C_A01e!B5:B1009,'By region'!B1,C_A01e!C5:C1009,'By region'!M94,C_A01e!D5:D1009,'By region'!N94,C_A01e!E5:E1009,'By region'!O94)</f>
      </c>
      <c r="M94" s="69" t="s">
        <v>54</v>
      </c>
      <c r="N94" s="67" t="s">
        <v>86</v>
      </c>
      <c r="O94" s="69" t="s">
        <v>87</v>
      </c>
    </row>
    <row r="95" ht="16">
      <c r="B95" s="151" t="s">
        <v>55</v>
      </c>
      <c r="C95" s="152">
        <f>SUM(C77:C94)-C91-C87</f>
        <v>0.283385532086</v>
      </c>
      <c r="D95" s="152">
        <f ref="D95:K95" t="shared" si="10">SUM(D77:D94)-D91-D87</f>
        <v>15.261593775767</v>
      </c>
      <c r="E95" s="152">
        <f t="shared" si="10"/>
        <v>27.42997402129</v>
      </c>
      <c r="F95" s="152">
        <f t="shared" si="10"/>
        <v>22.144719903476002</v>
      </c>
      <c r="G95" s="152">
        <f t="shared" si="10"/>
        <v>33.087376300742</v>
      </c>
      <c r="H95" s="152">
        <f t="shared" si="10"/>
        <v>23.87850324163</v>
      </c>
      <c r="I95" s="152">
        <f t="shared" si="10"/>
        <v>16.31342597614</v>
      </c>
      <c r="J95" s="152">
        <f t="shared" si="10"/>
        <v>33.145014418651996</v>
      </c>
      <c r="K95" s="152">
        <f t="shared" si="10"/>
        <v>31.448444593629002</v>
      </c>
    </row>
    <row r="97">
      <c r="A97" s="63" t="s">
        <v>83</v>
      </c>
      <c r="B97" s="320" t="s">
        <v>506</v>
      </c>
    </row>
    <row r="98">
      <c r="A98" s="64"/>
      <c r="B98" s="320" t="s">
        <v>89</v>
      </c>
    </row>
    <row r="99">
      <c r="A99" s="64"/>
    </row>
    <row r="100" ht="16">
      <c r="A100" s="64"/>
      <c r="B100" s="112"/>
      <c r="C100" s="401">
        <v>2010</v>
      </c>
      <c r="D100" s="401">
        <v>2015</v>
      </c>
      <c r="E100" s="401">
        <v>2020</v>
      </c>
      <c r="F100" s="401">
        <v>2025</v>
      </c>
      <c r="G100" s="401">
        <v>2030</v>
      </c>
      <c r="H100" s="401">
        <v>2035</v>
      </c>
      <c r="I100" s="401">
        <v>2040</v>
      </c>
      <c r="J100" s="401">
        <v>2045</v>
      </c>
      <c r="K100" s="401">
        <v>2050</v>
      </c>
    </row>
    <row r="101">
      <c r="B101" s="116" t="s">
        <v>23</v>
      </c>
      <c r="C101" s="117">
        <f ref="C101:C101" t="array">(SUM(($B$1=(C_A01e!$B$5:$B$1009))*('By region'!$M101=(C_A01e!$C$5:$C$1009))*('By region'!$N101=(C_A01e!$D$5:$D$1009))*(C_A01e!F$5:F$1009)))+(SUM(($C$1=(C_A01e!$B$5:$B$1009))*('By region'!$M101=(C_A01e!$C$5:$C$1009))*('By region'!$N101=(C_A01e!$D$5:$D$1009))*(C_A01e!F$5:F$1009)))+(SUM(($D$1=(C_A01e!$B$5:$B$1009))*('By region'!$M101=(C_A01e!$C$5:$C$1009))*('By region'!$N101=(C_A01e!$D$5:$D$1009))*(C_A01e!F$5:F$1009)))</f>
        <v>0</v>
      </c>
      <c r="D101" s="117">
        <f ref="D101:D101" t="array">(SUM(($B$1=(C_A01e!$B$5:$B$1009))*('By region'!$M101=(C_A01e!$C$5:$C$1009))*('By region'!$N101=(C_A01e!$D$5:$D$1009))*(C_A01e!G$5:G$1009)))+(SUM(($C$1=(C_A01e!$B$5:$B$1009))*('By region'!$M101=(C_A01e!$C$5:$C$1009))*('By region'!$N101=(C_A01e!$D$5:$D$1009))*(C_A01e!G$5:G$1009)))+(SUM(($D$1=(C_A01e!$B$5:$B$1009))*('By region'!$M101=(C_A01e!$C$5:$C$1009))*('By region'!$N101=(C_A01e!$D$5:$D$1009))*(C_A01e!G$5:G$1009)))</f>
        <v>0</v>
      </c>
      <c r="E101" s="117">
        <f ref="E101:E101" t="array">(SUM(($B$1=(C_A01e!$B$5:$B$1009))*('By region'!$M101=(C_A01e!$C$5:$C$1009))*('By region'!$N101=(C_A01e!$D$5:$D$1009))*(C_A01e!H$5:H$1009)))+(SUM(($C$1=(C_A01e!$B$5:$B$1009))*('By region'!$M101=(C_A01e!$C$5:$C$1009))*('By region'!$N101=(C_A01e!$D$5:$D$1009))*(C_A01e!H$5:H$1009)))+(SUM(($D$1=(C_A01e!$B$5:$B$1009))*('By region'!$M101=(C_A01e!$C$5:$C$1009))*('By region'!$N101=(C_A01e!$D$5:$D$1009))*(C_A01e!H$5:H$1009)))</f>
        <v>186.49396816546</v>
      </c>
      <c r="F101" s="117">
        <f ref="F101:F101" t="array">(SUM(($B$1=(C_A01e!$B$5:$B$1009))*('By region'!$M101=(C_A01e!$C$5:$C$1009))*('By region'!$N101=(C_A01e!$D$5:$D$1009))*(C_A01e!I$5:I$1009)))+(SUM(($C$1=(C_A01e!$B$5:$B$1009))*('By region'!$M101=(C_A01e!$C$5:$C$1009))*('By region'!$N101=(C_A01e!$D$5:$D$1009))*(C_A01e!I$5:I$1009)))+(SUM(($D$1=(C_A01e!$B$5:$B$1009))*('By region'!$M101=(C_A01e!$C$5:$C$1009))*('By region'!$N101=(C_A01e!$D$5:$D$1009))*(C_A01e!I$5:I$1009)))</f>
        <v>2377.82692017811</v>
      </c>
      <c r="G101" s="117">
        <f ref="G101:G101" t="array">(SUM(($B$1=(C_A01e!$B$5:$B$1009))*('By region'!$M101=(C_A01e!$C$5:$C$1009))*('By region'!$N101=(C_A01e!$D$5:$D$1009))*(C_A01e!J$5:J$1009)))+(SUM(($C$1=(C_A01e!$B$5:$B$1009))*('By region'!$M101=(C_A01e!$C$5:$C$1009))*('By region'!$N101=(C_A01e!$D$5:$D$1009))*(C_A01e!J$5:J$1009)))+(SUM(($D$1=(C_A01e!$B$5:$B$1009))*('By region'!$M101=(C_A01e!$C$5:$C$1009))*('By region'!$N101=(C_A01e!$D$5:$D$1009))*(C_A01e!J$5:J$1009)))</f>
        <v>2377.82692017811</v>
      </c>
      <c r="H101" s="117">
        <f ref="H101:H101" t="array">(SUM(($B$1=(C_A01e!$B$5:$B$1009))*('By region'!$M101=(C_A01e!$C$5:$C$1009))*('By region'!$N101=(C_A01e!$D$5:$D$1009))*(C_A01e!K$5:K$1009)))+(SUM(($C$1=(C_A01e!$B$5:$B$1009))*('By region'!$M101=(C_A01e!$C$5:$C$1009))*('By region'!$N101=(C_A01e!$D$5:$D$1009))*(C_A01e!K$5:K$1009)))+(SUM(($D$1=(C_A01e!$B$5:$B$1009))*('By region'!$M101=(C_A01e!$C$5:$C$1009))*('By region'!$N101=(C_A01e!$D$5:$D$1009))*(C_A01e!K$5:K$1009)))</f>
        <v>2377.82692017811</v>
      </c>
      <c r="I101" s="117">
        <f ref="I101:I101" t="array">(SUM(($B$1=(C_A01e!$B$5:$B$1009))*('By region'!$M101=(C_A01e!$C$5:$C$1009))*('By region'!$N101=(C_A01e!$D$5:$D$1009))*(C_A01e!L$5:L$1009)))+(SUM(($C$1=(C_A01e!$B$5:$B$1009))*('By region'!$M101=(C_A01e!$C$5:$C$1009))*('By region'!$N101=(C_A01e!$D$5:$D$1009))*(C_A01e!L$5:L$1009)))+(SUM(($D$1=(C_A01e!$B$5:$B$1009))*('By region'!$M101=(C_A01e!$C$5:$C$1009))*('By region'!$N101=(C_A01e!$D$5:$D$1009))*(C_A01e!L$5:L$1009)))</f>
        <v>2378.1055567699532</v>
      </c>
      <c r="J101" s="117">
        <f ref="J101:J101" t="array">(SUM(($B$1=(C_A01e!$B$5:$B$1009))*('By region'!$M101=(C_A01e!$C$5:$C$1009))*('By region'!$N101=(C_A01e!$D$5:$D$1009))*(C_A01e!M$5:M$1009)))+(SUM(($C$1=(C_A01e!$B$5:$B$1009))*('By region'!$M101=(C_A01e!$C$5:$C$1009))*('By region'!$N101=(C_A01e!$D$5:$D$1009))*(C_A01e!M$5:M$1009)))+(SUM(($D$1=(C_A01e!$B$5:$B$1009))*('By region'!$M101=(C_A01e!$C$5:$C$1009))*('By region'!$N101=(C_A01e!$D$5:$D$1009))*(C_A01e!M$5:M$1009)))</f>
        <v>1557.609085748428</v>
      </c>
      <c r="K101" s="117">
        <f ref="K101:K101" t="array">(SUM(($B$1=(C_A01e!$B$5:$B$1009))*('By region'!$M101=(C_A01e!$C$5:$C$1009))*('By region'!$N101=(C_A01e!$D$5:$D$1009))*(C_A01e!N$5:N$1009)))+(SUM(($C$1=(C_A01e!$B$5:$B$1009))*('By region'!$M101=(C_A01e!$C$5:$C$1009))*('By region'!$N101=(C_A01e!$D$5:$D$1009))*(C_A01e!N$5:N$1009)))+(SUM(($D$1=(C_A01e!$B$5:$B$1009))*('By region'!$M101=(C_A01e!$C$5:$C$1009))*('By region'!$N101=(C_A01e!$D$5:$D$1009))*(C_A01e!N$5:N$1009)))</f>
        <v>541.380825404831</v>
      </c>
      <c r="M101" s="67" t="s">
        <v>24</v>
      </c>
      <c r="N101" s="67" t="s">
        <v>90</v>
      </c>
    </row>
    <row r="102" s="64" customFormat="1">
      <c r="B102" s="118" t="s">
        <v>25</v>
      </c>
      <c r="C102" s="124">
        <f ref="C102:C102" t="array">(SUM(($B$1=(C_A01e!$B$5:$B$1009))*('By region'!$M102=(C_A01e!$C$5:$C$1009))*('By region'!$N102=(C_A01e!$D$5:$D$1009))*(C_A01e!F$5:F$1009)))+(SUM(($C$1=(C_A01e!$B$5:$B$1009))*('By region'!$M102=(C_A01e!$C$5:$C$1009))*('By region'!$N102=(C_A01e!$D$5:$D$1009))*(C_A01e!F$5:F$1009)))+(SUM(($D$1=(C_A01e!$B$5:$B$1009))*('By region'!$M102=(C_A01e!$C$5:$C$1009))*('By region'!$N102=(C_A01e!$D$5:$D$1009))*(C_A01e!F$5:F$1009)))</f>
        <v>0</v>
      </c>
      <c r="D102" s="124">
        <f ref="D102:D102" t="array">(SUM(($B$1=(C_A01e!$B$5:$B$1009))*('By region'!$M102=(C_A01e!$C$5:$C$1009))*('By region'!$N102=(C_A01e!$D$5:$D$1009))*(C_A01e!G$5:G$1009)))+(SUM(($C$1=(C_A01e!$B$5:$B$1009))*('By region'!$M102=(C_A01e!$C$5:$C$1009))*('By region'!$N102=(C_A01e!$D$5:$D$1009))*(C_A01e!G$5:G$1009)))+(SUM(($D$1=(C_A01e!$B$5:$B$1009))*('By region'!$M102=(C_A01e!$C$5:$C$1009))*('By region'!$N102=(C_A01e!$D$5:$D$1009))*(C_A01e!G$5:G$1009)))</f>
        <v>0</v>
      </c>
      <c r="E102" s="124">
        <f ref="E102:E102" t="array">(SUM(($B$1=(C_A01e!$B$5:$B$1009))*('By region'!$M102=(C_A01e!$C$5:$C$1009))*('By region'!$N102=(C_A01e!$D$5:$D$1009))*(C_A01e!H$5:H$1009)))+(SUM(($C$1=(C_A01e!$B$5:$B$1009))*('By region'!$M102=(C_A01e!$C$5:$C$1009))*('By region'!$N102=(C_A01e!$D$5:$D$1009))*(C_A01e!H$5:H$1009)))+(SUM(($D$1=(C_A01e!$B$5:$B$1009))*('By region'!$M102=(C_A01e!$C$5:$C$1009))*('By region'!$N102=(C_A01e!$D$5:$D$1009))*(C_A01e!H$5:H$1009)))</f>
        <v>0</v>
      </c>
      <c r="F102" s="124">
        <f ref="F102:F102" t="array">(SUM(($B$1=(C_A01e!$B$5:$B$1009))*('By region'!$M102=(C_A01e!$C$5:$C$1009))*('By region'!$N102=(C_A01e!$D$5:$D$1009))*(C_A01e!I$5:I$1009)))+(SUM(($C$1=(C_A01e!$B$5:$B$1009))*('By region'!$M102=(C_A01e!$C$5:$C$1009))*('By region'!$N102=(C_A01e!$D$5:$D$1009))*(C_A01e!I$5:I$1009)))+(SUM(($D$1=(C_A01e!$B$5:$B$1009))*('By region'!$M102=(C_A01e!$C$5:$C$1009))*('By region'!$N102=(C_A01e!$D$5:$D$1009))*(C_A01e!I$5:I$1009)))</f>
        <v>607.765617802223</v>
      </c>
      <c r="G102" s="124">
        <f ref="G102:G102" t="array">(SUM(($B$1=(C_A01e!$B$5:$B$1009))*('By region'!$M102=(C_A01e!$C$5:$C$1009))*('By region'!$N102=(C_A01e!$D$5:$D$1009))*(C_A01e!J$5:J$1009)))+(SUM(($C$1=(C_A01e!$B$5:$B$1009))*('By region'!$M102=(C_A01e!$C$5:$C$1009))*('By region'!$N102=(C_A01e!$D$5:$D$1009))*(C_A01e!J$5:J$1009)))+(SUM(($D$1=(C_A01e!$B$5:$B$1009))*('By region'!$M102=(C_A01e!$C$5:$C$1009))*('By region'!$N102=(C_A01e!$D$5:$D$1009))*(C_A01e!J$5:J$1009)))</f>
        <v>1009.470504723177</v>
      </c>
      <c r="H102" s="124">
        <f ref="H102:H102" t="array">(SUM(($B$1=(C_A01e!$B$5:$B$1009))*('By region'!$M102=(C_A01e!$C$5:$C$1009))*('By region'!$N102=(C_A01e!$D$5:$D$1009))*(C_A01e!K$5:K$1009)))+(SUM(($C$1=(C_A01e!$B$5:$B$1009))*('By region'!$M102=(C_A01e!$C$5:$C$1009))*('By region'!$N102=(C_A01e!$D$5:$D$1009))*(C_A01e!K$5:K$1009)))+(SUM(($D$1=(C_A01e!$B$5:$B$1009))*('By region'!$M102=(C_A01e!$C$5:$C$1009))*('By region'!$N102=(C_A01e!$D$5:$D$1009))*(C_A01e!K$5:K$1009)))</f>
        <v>1302.48954160706</v>
      </c>
      <c r="I102" s="124">
        <f ref="I102:I102" t="array">(SUM(($B$1=(C_A01e!$B$5:$B$1009))*('By region'!$M102=(C_A01e!$C$5:$C$1009))*('By region'!$N102=(C_A01e!$D$5:$D$1009))*(C_A01e!L$5:L$1009)))+(SUM(($C$1=(C_A01e!$B$5:$B$1009))*('By region'!$M102=(C_A01e!$C$5:$C$1009))*('By region'!$N102=(C_A01e!$D$5:$D$1009))*(C_A01e!L$5:L$1009)))+(SUM(($D$1=(C_A01e!$B$5:$B$1009))*('By region'!$M102=(C_A01e!$C$5:$C$1009))*('By region'!$N102=(C_A01e!$D$5:$D$1009))*(C_A01e!L$5:L$1009)))</f>
        <v>1521.579159146253</v>
      </c>
      <c r="J102" s="124">
        <f ref="J102:J102" t="array">(SUM(($B$1=(C_A01e!$B$5:$B$1009))*('By region'!$M102=(C_A01e!$C$5:$C$1009))*('By region'!$N102=(C_A01e!$D$5:$D$1009))*(C_A01e!M$5:M$1009)))+(SUM(($C$1=(C_A01e!$B$5:$B$1009))*('By region'!$M102=(C_A01e!$C$5:$C$1009))*('By region'!$N102=(C_A01e!$D$5:$D$1009))*(C_A01e!M$5:M$1009)))+(SUM(($D$1=(C_A01e!$B$5:$B$1009))*('By region'!$M102=(C_A01e!$C$5:$C$1009))*('By region'!$N102=(C_A01e!$D$5:$D$1009))*(C_A01e!M$5:M$1009)))</f>
        <v>1791.348734301909</v>
      </c>
      <c r="K102" s="124">
        <f ref="K102:K102" t="array">(SUM(($B$1=(C_A01e!$B$5:$B$1009))*('By region'!$M102=(C_A01e!$C$5:$C$1009))*('By region'!$N102=(C_A01e!$D$5:$D$1009))*(C_A01e!N$5:N$1009)))+(SUM(($C$1=(C_A01e!$B$5:$B$1009))*('By region'!$M102=(C_A01e!$C$5:$C$1009))*('By region'!$N102=(C_A01e!$D$5:$D$1009))*(C_A01e!N$5:N$1009)))+(SUM(($D$1=(C_A01e!$B$5:$B$1009))*('By region'!$M102=(C_A01e!$C$5:$C$1009))*('By region'!$N102=(C_A01e!$D$5:$D$1009))*(C_A01e!N$5:N$1009)))</f>
        <v>1877.3073972266111</v>
      </c>
      <c r="M102" s="69" t="s">
        <v>26</v>
      </c>
      <c r="N102" s="69" t="s">
        <v>90</v>
      </c>
      <c r="O102" s="69"/>
    </row>
    <row r="103">
      <c r="B103" s="116" t="s">
        <v>9</v>
      </c>
      <c r="C103" s="117">
        <f ref="C103:C103" t="array">(SUM(($B$1=(C_A01e!$B$5:$B$1009))*('By region'!$M103=(C_A01e!$C$5:$C$1009))*('By region'!$N103=(C_A01e!$D$5:$D$1009))*(C_A01e!F$5:F$1009)))+(SUM(($C$1=(C_A01e!$B$5:$B$1009))*('By region'!$M103=(C_A01e!$C$5:$C$1009))*('By region'!$N103=(C_A01e!$D$5:$D$1009))*(C_A01e!F$5:F$1009)))+(SUM(($D$1=(C_A01e!$B$5:$B$1009))*('By region'!$M103=(C_A01e!$C$5:$C$1009))*('By region'!$N103=(C_A01e!$D$5:$D$1009))*(C_A01e!F$5:F$1009)))</f>
        <v>11.586712140576</v>
      </c>
      <c r="D103" s="117">
        <f ref="D103:D103" t="array">(SUM(($B$1=(C_A01e!$B$5:$B$1009))*('By region'!$M103=(C_A01e!$C$5:$C$1009))*('By region'!$N103=(C_A01e!$D$5:$D$1009))*(C_A01e!G$5:G$1009)))+(SUM(($C$1=(C_A01e!$B$5:$B$1009))*('By region'!$M103=(C_A01e!$C$5:$C$1009))*('By region'!$N103=(C_A01e!$D$5:$D$1009))*(C_A01e!G$5:G$1009)))+(SUM(($D$1=(C_A01e!$B$5:$B$1009))*('By region'!$M103=(C_A01e!$C$5:$C$1009))*('By region'!$N103=(C_A01e!$D$5:$D$1009))*(C_A01e!G$5:G$1009)))</f>
        <v>60.303393649086</v>
      </c>
      <c r="E103" s="117">
        <f ref="E103:E103" t="array">(SUM(($B$1=(C_A01e!$B$5:$B$1009))*('By region'!$M103=(C_A01e!$C$5:$C$1009))*('By region'!$N103=(C_A01e!$D$5:$D$1009))*(C_A01e!H$5:H$1009)))+(SUM(($C$1=(C_A01e!$B$5:$B$1009))*('By region'!$M103=(C_A01e!$C$5:$C$1009))*('By region'!$N103=(C_A01e!$D$5:$D$1009))*(C_A01e!H$5:H$1009)))+(SUM(($D$1=(C_A01e!$B$5:$B$1009))*('By region'!$M103=(C_A01e!$C$5:$C$1009))*('By region'!$N103=(C_A01e!$D$5:$D$1009))*(C_A01e!H$5:H$1009)))</f>
        <v>2579.314007755996</v>
      </c>
      <c r="F103" s="117">
        <f ref="F103:F103" t="array">(SUM(($B$1=(C_A01e!$B$5:$B$1009))*('By region'!$M103=(C_A01e!$C$5:$C$1009))*('By region'!$N103=(C_A01e!$D$5:$D$1009))*(C_A01e!I$5:I$1009)))+(SUM(($C$1=(C_A01e!$B$5:$B$1009))*('By region'!$M103=(C_A01e!$C$5:$C$1009))*('By region'!$N103=(C_A01e!$D$5:$D$1009))*(C_A01e!I$5:I$1009)))+(SUM(($D$1=(C_A01e!$B$5:$B$1009))*('By region'!$M103=(C_A01e!$C$5:$C$1009))*('By region'!$N103=(C_A01e!$D$5:$D$1009))*(C_A01e!I$5:I$1009)))</f>
        <v>2579.1032780399819</v>
      </c>
      <c r="G103" s="117">
        <f ref="G103:G103" t="array">(SUM(($B$1=(C_A01e!$B$5:$B$1009))*('By region'!$M103=(C_A01e!$C$5:$C$1009))*('By region'!$N103=(C_A01e!$D$5:$D$1009))*(C_A01e!J$5:J$1009)))+(SUM(($C$1=(C_A01e!$B$5:$B$1009))*('By region'!$M103=(C_A01e!$C$5:$C$1009))*('By region'!$N103=(C_A01e!$D$5:$D$1009))*(C_A01e!J$5:J$1009)))+(SUM(($D$1=(C_A01e!$B$5:$B$1009))*('By region'!$M103=(C_A01e!$C$5:$C$1009))*('By region'!$N103=(C_A01e!$D$5:$D$1009))*(C_A01e!J$5:J$1009)))</f>
        <v>2578.8925483239668</v>
      </c>
      <c r="H103" s="117">
        <f ref="H103:H103" t="array">(SUM(($B$1=(C_A01e!$B$5:$B$1009))*('By region'!$M103=(C_A01e!$C$5:$C$1009))*('By region'!$N103=(C_A01e!$D$5:$D$1009))*(C_A01e!K$5:K$1009)))+(SUM(($C$1=(C_A01e!$B$5:$B$1009))*('By region'!$M103=(C_A01e!$C$5:$C$1009))*('By region'!$N103=(C_A01e!$D$5:$D$1009))*(C_A01e!K$5:K$1009)))+(SUM(($D$1=(C_A01e!$B$5:$B$1009))*('By region'!$M103=(C_A01e!$C$5:$C$1009))*('By region'!$N103=(C_A01e!$D$5:$D$1009))*(C_A01e!K$5:K$1009)))</f>
        <v>2568.1713751142661</v>
      </c>
      <c r="I103" s="117">
        <f ref="I103:I103" t="array">(SUM(($B$1=(C_A01e!$B$5:$B$1009))*('By region'!$M103=(C_A01e!$C$5:$C$1009))*('By region'!$N103=(C_A01e!$D$5:$D$1009))*(C_A01e!L$5:L$1009)))+(SUM(($C$1=(C_A01e!$B$5:$B$1009))*('By region'!$M103=(C_A01e!$C$5:$C$1009))*('By region'!$N103=(C_A01e!$D$5:$D$1009))*(C_A01e!L$5:L$1009)))+(SUM(($D$1=(C_A01e!$B$5:$B$1009))*('By region'!$M103=(C_A01e!$C$5:$C$1009))*('By region'!$N103=(C_A01e!$D$5:$D$1009))*(C_A01e!L$5:L$1009)))</f>
        <v>2540.4041528793182</v>
      </c>
      <c r="J103" s="117">
        <f ref="J103:J103" t="array">(SUM(($B$1=(C_A01e!$B$5:$B$1009))*('By region'!$M103=(C_A01e!$C$5:$C$1009))*('By region'!$N103=(C_A01e!$D$5:$D$1009))*(C_A01e!M$5:M$1009)))+(SUM(($C$1=(C_A01e!$B$5:$B$1009))*('By region'!$M103=(C_A01e!$C$5:$C$1009))*('By region'!$N103=(C_A01e!$D$5:$D$1009))*(C_A01e!M$5:M$1009)))+(SUM(($D$1=(C_A01e!$B$5:$B$1009))*('By region'!$M103=(C_A01e!$C$5:$C$1009))*('By region'!$N103=(C_A01e!$D$5:$D$1009))*(C_A01e!M$5:M$1009)))</f>
        <v>21.393538772408</v>
      </c>
      <c r="K103" s="117">
        <f ref="K103:K103" t="array">(SUM(($B$1=(C_A01e!$B$5:$B$1009))*('By region'!$M103=(C_A01e!$C$5:$C$1009))*('By region'!$N103=(C_A01e!$D$5:$D$1009))*(C_A01e!N$5:N$1009)))+(SUM(($C$1=(C_A01e!$B$5:$B$1009))*('By region'!$M103=(C_A01e!$C$5:$C$1009))*('By region'!$N103=(C_A01e!$D$5:$D$1009))*(C_A01e!N$5:N$1009)))+(SUM(($D$1=(C_A01e!$B$5:$B$1009))*('By region'!$M103=(C_A01e!$C$5:$C$1009))*('By region'!$N103=(C_A01e!$D$5:$D$1009))*(C_A01e!N$5:N$1009)))</f>
        <v>21.393538772408</v>
      </c>
      <c r="M103" s="67" t="s">
        <v>27</v>
      </c>
      <c r="N103" s="67" t="s">
        <v>90</v>
      </c>
    </row>
    <row r="104" s="64" customFormat="1">
      <c r="B104" s="118" t="s">
        <v>28</v>
      </c>
      <c r="C104" s="124">
        <f ref="C104:C104" t="array">(SUM(($B$1=(C_A01e!$B$5:$B$1009))*('By region'!$M104=(C_A01e!$C$5:$C$1009))*('By region'!$N104=(C_A01e!$D$5:$D$1009))*(C_A01e!F$5:F$1009)))+(SUM(($C$1=(C_A01e!$B$5:$B$1009))*('By region'!$M104=(C_A01e!$C$5:$C$1009))*('By region'!$N104=(C_A01e!$D$5:$D$1009))*(C_A01e!F$5:F$1009)))+(SUM(($D$1=(C_A01e!$B$5:$B$1009))*('By region'!$M104=(C_A01e!$C$5:$C$1009))*('By region'!$N104=(C_A01e!$D$5:$D$1009))*(C_A01e!F$5:F$1009)))</f>
        <v>0</v>
      </c>
      <c r="D104" s="124">
        <f ref="D104:D104" t="array">(SUM(($B$1=(C_A01e!$B$5:$B$1009))*('By region'!$M104=(C_A01e!$C$5:$C$1009))*('By region'!$N104=(C_A01e!$D$5:$D$1009))*(C_A01e!G$5:G$1009)))+(SUM(($C$1=(C_A01e!$B$5:$B$1009))*('By region'!$M104=(C_A01e!$C$5:$C$1009))*('By region'!$N104=(C_A01e!$D$5:$D$1009))*(C_A01e!G$5:G$1009)))+(SUM(($D$1=(C_A01e!$B$5:$B$1009))*('By region'!$M104=(C_A01e!$C$5:$C$1009))*('By region'!$N104=(C_A01e!$D$5:$D$1009))*(C_A01e!G$5:G$1009)))</f>
        <v>0</v>
      </c>
      <c r="E104" s="124">
        <f ref="E104:E104" t="array">(SUM(($B$1=(C_A01e!$B$5:$B$1009))*('By region'!$M104=(C_A01e!$C$5:$C$1009))*('By region'!$N104=(C_A01e!$D$5:$D$1009))*(C_A01e!H$5:H$1009)))+(SUM(($C$1=(C_A01e!$B$5:$B$1009))*('By region'!$M104=(C_A01e!$C$5:$C$1009))*('By region'!$N104=(C_A01e!$D$5:$D$1009))*(C_A01e!H$5:H$1009)))+(SUM(($D$1=(C_A01e!$B$5:$B$1009))*('By region'!$M104=(C_A01e!$C$5:$C$1009))*('By region'!$N104=(C_A01e!$D$5:$D$1009))*(C_A01e!H$5:H$1009)))</f>
        <v>0</v>
      </c>
      <c r="F104" s="124">
        <f ref="F104:F104" t="array">(SUM(($B$1=(C_A01e!$B$5:$B$1009))*('By region'!$M104=(C_A01e!$C$5:$C$1009))*('By region'!$N104=(C_A01e!$D$5:$D$1009))*(C_A01e!I$5:I$1009)))+(SUM(($C$1=(C_A01e!$B$5:$B$1009))*('By region'!$M104=(C_A01e!$C$5:$C$1009))*('By region'!$N104=(C_A01e!$D$5:$D$1009))*(C_A01e!I$5:I$1009)))+(SUM(($D$1=(C_A01e!$B$5:$B$1009))*('By region'!$M104=(C_A01e!$C$5:$C$1009))*('By region'!$N104=(C_A01e!$D$5:$D$1009))*(C_A01e!I$5:I$1009)))</f>
        <v>0</v>
      </c>
      <c r="G104" s="124">
        <f ref="G104:G104" t="array">(SUM(($B$1=(C_A01e!$B$5:$B$1009))*('By region'!$M104=(C_A01e!$C$5:$C$1009))*('By region'!$N104=(C_A01e!$D$5:$D$1009))*(C_A01e!J$5:J$1009)))+(SUM(($C$1=(C_A01e!$B$5:$B$1009))*('By region'!$M104=(C_A01e!$C$5:$C$1009))*('By region'!$N104=(C_A01e!$D$5:$D$1009))*(C_A01e!J$5:J$1009)))+(SUM(($D$1=(C_A01e!$B$5:$B$1009))*('By region'!$M104=(C_A01e!$C$5:$C$1009))*('By region'!$N104=(C_A01e!$D$5:$D$1009))*(C_A01e!J$5:J$1009)))</f>
        <v>0</v>
      </c>
      <c r="H104" s="124">
        <f ref="H104:H104" t="array">(SUM(($B$1=(C_A01e!$B$5:$B$1009))*('By region'!$M104=(C_A01e!$C$5:$C$1009))*('By region'!$N104=(C_A01e!$D$5:$D$1009))*(C_A01e!K$5:K$1009)))+(SUM(($C$1=(C_A01e!$B$5:$B$1009))*('By region'!$M104=(C_A01e!$C$5:$C$1009))*('By region'!$N104=(C_A01e!$D$5:$D$1009))*(C_A01e!K$5:K$1009)))+(SUM(($D$1=(C_A01e!$B$5:$B$1009))*('By region'!$M104=(C_A01e!$C$5:$C$1009))*('By region'!$N104=(C_A01e!$D$5:$D$1009))*(C_A01e!K$5:K$1009)))</f>
        <v>0</v>
      </c>
      <c r="I104" s="124">
        <f ref="I104:I104" t="array">(SUM(($B$1=(C_A01e!$B$5:$B$1009))*('By region'!$M104=(C_A01e!$C$5:$C$1009))*('By region'!$N104=(C_A01e!$D$5:$D$1009))*(C_A01e!L$5:L$1009)))+(SUM(($C$1=(C_A01e!$B$5:$B$1009))*('By region'!$M104=(C_A01e!$C$5:$C$1009))*('By region'!$N104=(C_A01e!$D$5:$D$1009))*(C_A01e!L$5:L$1009)))+(SUM(($D$1=(C_A01e!$B$5:$B$1009))*('By region'!$M104=(C_A01e!$C$5:$C$1009))*('By region'!$N104=(C_A01e!$D$5:$D$1009))*(C_A01e!L$5:L$1009)))</f>
        <v>0</v>
      </c>
      <c r="J104" s="124">
        <f ref="J104:J104" t="array">(SUM(($B$1=(C_A01e!$B$5:$B$1009))*('By region'!$M104=(C_A01e!$C$5:$C$1009))*('By region'!$N104=(C_A01e!$D$5:$D$1009))*(C_A01e!M$5:M$1009)))+(SUM(($C$1=(C_A01e!$B$5:$B$1009))*('By region'!$M104=(C_A01e!$C$5:$C$1009))*('By region'!$N104=(C_A01e!$D$5:$D$1009))*(C_A01e!M$5:M$1009)))+(SUM(($D$1=(C_A01e!$B$5:$B$1009))*('By region'!$M104=(C_A01e!$C$5:$C$1009))*('By region'!$N104=(C_A01e!$D$5:$D$1009))*(C_A01e!M$5:M$1009)))</f>
        <v>0</v>
      </c>
      <c r="K104" s="124">
        <f ref="K104:K104" t="array">(SUM(($B$1=(C_A01e!$B$5:$B$1009))*('By region'!$M104=(C_A01e!$C$5:$C$1009))*('By region'!$N104=(C_A01e!$D$5:$D$1009))*(C_A01e!N$5:N$1009)))+(SUM(($C$1=(C_A01e!$B$5:$B$1009))*('By region'!$M104=(C_A01e!$C$5:$C$1009))*('By region'!$N104=(C_A01e!$D$5:$D$1009))*(C_A01e!N$5:N$1009)))+(SUM(($D$1=(C_A01e!$B$5:$B$1009))*('By region'!$M104=(C_A01e!$C$5:$C$1009))*('By region'!$N104=(C_A01e!$D$5:$D$1009))*(C_A01e!N$5:N$1009)))</f>
        <v>0</v>
      </c>
      <c r="M104" s="69" t="s">
        <v>29</v>
      </c>
      <c r="N104" s="69" t="s">
        <v>90</v>
      </c>
      <c r="O104" s="69"/>
    </row>
    <row r="105">
      <c r="B105" s="116" t="s">
        <v>30</v>
      </c>
      <c r="C105" s="117">
        <f ref="C105:C105" t="array">(SUM(($B$1=(C_A01e!$B$5:$B$1009))*('By region'!$M105=(C_A01e!$C$5:$C$1009))*('By region'!$N105=(C_A01e!$D$5:$D$1009))*(C_A01e!F$5:F$1009)))+(SUM(($C$1=(C_A01e!$B$5:$B$1009))*('By region'!$M105=(C_A01e!$C$5:$C$1009))*('By region'!$N105=(C_A01e!$D$5:$D$1009))*(C_A01e!F$5:F$1009)))+(SUM(($D$1=(C_A01e!$B$5:$B$1009))*('By region'!$M105=(C_A01e!$C$5:$C$1009))*('By region'!$N105=(C_A01e!$D$5:$D$1009))*(C_A01e!F$5:F$1009)))</f>
        <v>4.619441143335</v>
      </c>
      <c r="D105" s="117">
        <f ref="D105:D105" t="array">(SUM(($B$1=(C_A01e!$B$5:$B$1009))*('By region'!$M105=(C_A01e!$C$5:$C$1009))*('By region'!$N105=(C_A01e!$D$5:$D$1009))*(C_A01e!G$5:G$1009)))+(SUM(($C$1=(C_A01e!$B$5:$B$1009))*('By region'!$M105=(C_A01e!$C$5:$C$1009))*('By region'!$N105=(C_A01e!$D$5:$D$1009))*(C_A01e!G$5:G$1009)))+(SUM(($D$1=(C_A01e!$B$5:$B$1009))*('By region'!$M105=(C_A01e!$C$5:$C$1009))*('By region'!$N105=(C_A01e!$D$5:$D$1009))*(C_A01e!G$5:G$1009)))</f>
        <v>1138.86058845706</v>
      </c>
      <c r="E105" s="117">
        <f ref="E105:E105" t="array">(SUM(($B$1=(C_A01e!$B$5:$B$1009))*('By region'!$M105=(C_A01e!$C$5:$C$1009))*('By region'!$N105=(C_A01e!$D$5:$D$1009))*(C_A01e!H$5:H$1009)))+(SUM(($C$1=(C_A01e!$B$5:$B$1009))*('By region'!$M105=(C_A01e!$C$5:$C$1009))*('By region'!$N105=(C_A01e!$D$5:$D$1009))*(C_A01e!H$5:H$1009)))+(SUM(($D$1=(C_A01e!$B$5:$B$1009))*('By region'!$M105=(C_A01e!$C$5:$C$1009))*('By region'!$N105=(C_A01e!$D$5:$D$1009))*(C_A01e!H$5:H$1009)))</f>
        <v>1839.145165773321</v>
      </c>
      <c r="F105" s="117">
        <f ref="F105:F105" t="array">(SUM(($B$1=(C_A01e!$B$5:$B$1009))*('By region'!$M105=(C_A01e!$C$5:$C$1009))*('By region'!$N105=(C_A01e!$D$5:$D$1009))*(C_A01e!I$5:I$1009)))+(SUM(($C$1=(C_A01e!$B$5:$B$1009))*('By region'!$M105=(C_A01e!$C$5:$C$1009))*('By region'!$N105=(C_A01e!$D$5:$D$1009))*(C_A01e!I$5:I$1009)))+(SUM(($D$1=(C_A01e!$B$5:$B$1009))*('By region'!$M105=(C_A01e!$C$5:$C$1009))*('By region'!$N105=(C_A01e!$D$5:$D$1009))*(C_A01e!I$5:I$1009)))</f>
        <v>1836.8354452016531</v>
      </c>
      <c r="G105" s="117">
        <f ref="G105:G105" t="array">(SUM(($B$1=(C_A01e!$B$5:$B$1009))*('By region'!$M105=(C_A01e!$C$5:$C$1009))*('By region'!$N105=(C_A01e!$D$5:$D$1009))*(C_A01e!J$5:J$1009)))+(SUM(($C$1=(C_A01e!$B$5:$B$1009))*('By region'!$M105=(C_A01e!$C$5:$C$1009))*('By region'!$N105=(C_A01e!$D$5:$D$1009))*(C_A01e!J$5:J$1009)))+(SUM(($D$1=(C_A01e!$B$5:$B$1009))*('By region'!$M105=(C_A01e!$C$5:$C$1009))*('By region'!$N105=(C_A01e!$D$5:$D$1009))*(C_A01e!J$5:J$1009)))</f>
        <v>1837.8518473659169</v>
      </c>
      <c r="H105" s="117">
        <f ref="H105:H105" t="array">(SUM(($B$1=(C_A01e!$B$5:$B$1009))*('By region'!$M105=(C_A01e!$C$5:$C$1009))*('By region'!$N105=(C_A01e!$D$5:$D$1009))*(C_A01e!K$5:K$1009)))+(SUM(($C$1=(C_A01e!$B$5:$B$1009))*('By region'!$M105=(C_A01e!$C$5:$C$1009))*('By region'!$N105=(C_A01e!$D$5:$D$1009))*(C_A01e!K$5:K$1009)))+(SUM(($D$1=(C_A01e!$B$5:$B$1009))*('By region'!$M105=(C_A01e!$C$5:$C$1009))*('By region'!$N105=(C_A01e!$D$5:$D$1009))*(C_A01e!K$5:K$1009)))</f>
        <v>1837.8518473659169</v>
      </c>
      <c r="I105" s="117">
        <f ref="I105:I105" t="array">(SUM(($B$1=(C_A01e!$B$5:$B$1009))*('By region'!$M105=(C_A01e!$C$5:$C$1009))*('By region'!$N105=(C_A01e!$D$5:$D$1009))*(C_A01e!L$5:L$1009)))+(SUM(($C$1=(C_A01e!$B$5:$B$1009))*('By region'!$M105=(C_A01e!$C$5:$C$1009))*('By region'!$N105=(C_A01e!$D$5:$D$1009))*(C_A01e!L$5:L$1009)))+(SUM(($D$1=(C_A01e!$B$5:$B$1009))*('By region'!$M105=(C_A01e!$C$5:$C$1009))*('By region'!$N105=(C_A01e!$D$5:$D$1009))*(C_A01e!L$5:L$1009)))</f>
        <v>1333.7446707820391</v>
      </c>
      <c r="J105" s="117">
        <f ref="J105:J105" t="array">(SUM(($B$1=(C_A01e!$B$5:$B$1009))*('By region'!$M105=(C_A01e!$C$5:$C$1009))*('By region'!$N105=(C_A01e!$D$5:$D$1009))*(C_A01e!M$5:M$1009)))+(SUM(($C$1=(C_A01e!$B$5:$B$1009))*('By region'!$M105=(C_A01e!$C$5:$C$1009))*('By region'!$N105=(C_A01e!$D$5:$D$1009))*(C_A01e!M$5:M$1009)))+(SUM(($D$1=(C_A01e!$B$5:$B$1009))*('By region'!$M105=(C_A01e!$C$5:$C$1009))*('By region'!$N105=(C_A01e!$D$5:$D$1009))*(C_A01e!M$5:M$1009)))</f>
        <v>963.25578282582</v>
      </c>
      <c r="K105" s="117">
        <f ref="K105:K105" t="array">(SUM(($B$1=(C_A01e!$B$5:$B$1009))*('By region'!$M105=(C_A01e!$C$5:$C$1009))*('By region'!$N105=(C_A01e!$D$5:$D$1009))*(C_A01e!N$5:N$1009)))+(SUM(($C$1=(C_A01e!$B$5:$B$1009))*('By region'!$M105=(C_A01e!$C$5:$C$1009))*('By region'!$N105=(C_A01e!$D$5:$D$1009))*(C_A01e!N$5:N$1009)))+(SUM(($D$1=(C_A01e!$B$5:$B$1009))*('By region'!$M105=(C_A01e!$C$5:$C$1009))*('By region'!$N105=(C_A01e!$D$5:$D$1009))*(C_A01e!N$5:N$1009)))</f>
        <v>1144.898172174911</v>
      </c>
      <c r="M105" s="67" t="s">
        <v>31</v>
      </c>
      <c r="N105" s="67" t="s">
        <v>90</v>
      </c>
    </row>
    <row r="106" s="64" customFormat="1">
      <c r="B106" s="118" t="s">
        <v>32</v>
      </c>
      <c r="C106" s="124">
        <f ref="C106:C106" t="array">(SUM(($B$1=(C_A01e!$B$5:$B$1009))*('By region'!$M106=(C_A01e!$C$5:$C$1009))*('By region'!$N106=(C_A01e!$D$5:$D$1009))*(C_A01e!F$5:F$1009)))+(SUM(($C$1=(C_A01e!$B$5:$B$1009))*('By region'!$M106=(C_A01e!$C$5:$C$1009))*('By region'!$N106=(C_A01e!$D$5:$D$1009))*(C_A01e!F$5:F$1009)))+(SUM(($D$1=(C_A01e!$B$5:$B$1009))*('By region'!$M106=(C_A01e!$C$5:$C$1009))*('By region'!$N106=(C_A01e!$D$5:$D$1009))*(C_A01e!F$5:F$1009)))</f>
        <v>0</v>
      </c>
      <c r="D106" s="124">
        <f ref="D106:D106" t="array">(SUM(($B$1=(C_A01e!$B$5:$B$1009))*('By region'!$M106=(C_A01e!$C$5:$C$1009))*('By region'!$N106=(C_A01e!$D$5:$D$1009))*(C_A01e!G$5:G$1009)))+(SUM(($C$1=(C_A01e!$B$5:$B$1009))*('By region'!$M106=(C_A01e!$C$5:$C$1009))*('By region'!$N106=(C_A01e!$D$5:$D$1009))*(C_A01e!G$5:G$1009)))+(SUM(($D$1=(C_A01e!$B$5:$B$1009))*('By region'!$M106=(C_A01e!$C$5:$C$1009))*('By region'!$N106=(C_A01e!$D$5:$D$1009))*(C_A01e!G$5:G$1009)))</f>
        <v>0</v>
      </c>
      <c r="E106" s="124">
        <f ref="E106:E106" t="array">(SUM(($B$1=(C_A01e!$B$5:$B$1009))*('By region'!$M106=(C_A01e!$C$5:$C$1009))*('By region'!$N106=(C_A01e!$D$5:$D$1009))*(C_A01e!H$5:H$1009)))+(SUM(($C$1=(C_A01e!$B$5:$B$1009))*('By region'!$M106=(C_A01e!$C$5:$C$1009))*('By region'!$N106=(C_A01e!$D$5:$D$1009))*(C_A01e!H$5:H$1009)))+(SUM(($D$1=(C_A01e!$B$5:$B$1009))*('By region'!$M106=(C_A01e!$C$5:$C$1009))*('By region'!$N106=(C_A01e!$D$5:$D$1009))*(C_A01e!H$5:H$1009)))</f>
        <v>0</v>
      </c>
      <c r="F106" s="124">
        <f ref="F106:F106" t="array">(SUM(($B$1=(C_A01e!$B$5:$B$1009))*('By region'!$M106=(C_A01e!$C$5:$C$1009))*('By region'!$N106=(C_A01e!$D$5:$D$1009))*(C_A01e!I$5:I$1009)))+(SUM(($C$1=(C_A01e!$B$5:$B$1009))*('By region'!$M106=(C_A01e!$C$5:$C$1009))*('By region'!$N106=(C_A01e!$D$5:$D$1009))*(C_A01e!I$5:I$1009)))+(SUM(($D$1=(C_A01e!$B$5:$B$1009))*('By region'!$M106=(C_A01e!$C$5:$C$1009))*('By region'!$N106=(C_A01e!$D$5:$D$1009))*(C_A01e!I$5:I$1009)))</f>
        <v>216.241245011153</v>
      </c>
      <c r="G106" s="124">
        <f ref="G106:G106" t="array">(SUM(($B$1=(C_A01e!$B$5:$B$1009))*('By region'!$M106=(C_A01e!$C$5:$C$1009))*('By region'!$N106=(C_A01e!$D$5:$D$1009))*(C_A01e!J$5:J$1009)))+(SUM(($C$1=(C_A01e!$B$5:$B$1009))*('By region'!$M106=(C_A01e!$C$5:$C$1009))*('By region'!$N106=(C_A01e!$D$5:$D$1009))*(C_A01e!J$5:J$1009)))+(SUM(($D$1=(C_A01e!$B$5:$B$1009))*('By region'!$M106=(C_A01e!$C$5:$C$1009))*('By region'!$N106=(C_A01e!$D$5:$D$1009))*(C_A01e!J$5:J$1009)))</f>
        <v>436.673401791433</v>
      </c>
      <c r="H106" s="124">
        <f ref="H106:H106" t="array">(SUM(($B$1=(C_A01e!$B$5:$B$1009))*('By region'!$M106=(C_A01e!$C$5:$C$1009))*('By region'!$N106=(C_A01e!$D$5:$D$1009))*(C_A01e!K$5:K$1009)))+(SUM(($C$1=(C_A01e!$B$5:$B$1009))*('By region'!$M106=(C_A01e!$C$5:$C$1009))*('By region'!$N106=(C_A01e!$D$5:$D$1009))*(C_A01e!K$5:K$1009)))+(SUM(($D$1=(C_A01e!$B$5:$B$1009))*('By region'!$M106=(C_A01e!$C$5:$C$1009))*('By region'!$N106=(C_A01e!$D$5:$D$1009))*(C_A01e!K$5:K$1009)))</f>
        <v>614.696277277689</v>
      </c>
      <c r="I106" s="124">
        <f ref="I106:I106" t="array">(SUM(($B$1=(C_A01e!$B$5:$B$1009))*('By region'!$M106=(C_A01e!$C$5:$C$1009))*('By region'!$N106=(C_A01e!$D$5:$D$1009))*(C_A01e!L$5:L$1009)))+(SUM(($C$1=(C_A01e!$B$5:$B$1009))*('By region'!$M106=(C_A01e!$C$5:$C$1009))*('By region'!$N106=(C_A01e!$D$5:$D$1009))*(C_A01e!L$5:L$1009)))+(SUM(($D$1=(C_A01e!$B$5:$B$1009))*('By region'!$M106=(C_A01e!$C$5:$C$1009))*('By region'!$N106=(C_A01e!$D$5:$D$1009))*(C_A01e!L$5:L$1009)))</f>
        <v>761.204184554782</v>
      </c>
      <c r="J106" s="124">
        <f ref="J106:J106" t="array">(SUM(($B$1=(C_A01e!$B$5:$B$1009))*('By region'!$M106=(C_A01e!$C$5:$C$1009))*('By region'!$N106=(C_A01e!$D$5:$D$1009))*(C_A01e!M$5:M$1009)))+(SUM(($C$1=(C_A01e!$B$5:$B$1009))*('By region'!$M106=(C_A01e!$C$5:$C$1009))*('By region'!$N106=(C_A01e!$D$5:$D$1009))*(C_A01e!M$5:M$1009)))+(SUM(($D$1=(C_A01e!$B$5:$B$1009))*('By region'!$M106=(C_A01e!$C$5:$C$1009))*('By region'!$N106=(C_A01e!$D$5:$D$1009))*(C_A01e!M$5:M$1009)))</f>
        <v>946.568715450344</v>
      </c>
      <c r="K106" s="124">
        <f ref="K106:K106" t="array">(SUM(($B$1=(C_A01e!$B$5:$B$1009))*('By region'!$M106=(C_A01e!$C$5:$C$1009))*('By region'!$N106=(C_A01e!$D$5:$D$1009))*(C_A01e!N$5:N$1009)))+(SUM(($C$1=(C_A01e!$B$5:$B$1009))*('By region'!$M106=(C_A01e!$C$5:$C$1009))*('By region'!$N106=(C_A01e!$D$5:$D$1009))*(C_A01e!N$5:N$1009)))+(SUM(($D$1=(C_A01e!$B$5:$B$1009))*('By region'!$M106=(C_A01e!$C$5:$C$1009))*('By region'!$N106=(C_A01e!$D$5:$D$1009))*(C_A01e!N$5:N$1009)))</f>
        <v>955.309404710675</v>
      </c>
      <c r="M106" s="69" t="s">
        <v>33</v>
      </c>
      <c r="N106" s="69" t="s">
        <v>90</v>
      </c>
      <c r="O106" s="69"/>
    </row>
    <row r="107">
      <c r="B107" s="116" t="s">
        <v>34</v>
      </c>
      <c r="C107" s="117">
        <f ref="C107:C107" t="array">(SUM(($B$1=(C_A01e!$B$5:$B$1009))*('By region'!$M107=(C_A01e!$C$5:$C$1009))*('By region'!$N107=(C_A01e!$D$5:$D$1009))*(C_A01e!F$5:F$1009)))+(SUM(($C$1=(C_A01e!$B$5:$B$1009))*('By region'!$M107=(C_A01e!$C$5:$C$1009))*('By region'!$N107=(C_A01e!$D$5:$D$1009))*(C_A01e!F$5:F$1009)))+(SUM(($D$1=(C_A01e!$B$5:$B$1009))*('By region'!$M107=(C_A01e!$C$5:$C$1009))*('By region'!$N107=(C_A01e!$D$5:$D$1009))*(C_A01e!F$5:F$1009)))</f>
        <v>0</v>
      </c>
      <c r="D107" s="117">
        <f ref="D107:D107" t="array">(SUM(($B$1=(C_A01e!$B$5:$B$1009))*('By region'!$M107=(C_A01e!$C$5:$C$1009))*('By region'!$N107=(C_A01e!$D$5:$D$1009))*(C_A01e!G$5:G$1009)))+(SUM(($C$1=(C_A01e!$B$5:$B$1009))*('By region'!$M107=(C_A01e!$C$5:$C$1009))*('By region'!$N107=(C_A01e!$D$5:$D$1009))*(C_A01e!G$5:G$1009)))+(SUM(($D$1=(C_A01e!$B$5:$B$1009))*('By region'!$M107=(C_A01e!$C$5:$C$1009))*('By region'!$N107=(C_A01e!$D$5:$D$1009))*(C_A01e!G$5:G$1009)))</f>
        <v>0</v>
      </c>
      <c r="E107" s="117">
        <f ref="E107:E107" t="array">(SUM(($B$1=(C_A01e!$B$5:$B$1009))*('By region'!$M107=(C_A01e!$C$5:$C$1009))*('By region'!$N107=(C_A01e!$D$5:$D$1009))*(C_A01e!H$5:H$1009)))+(SUM(($C$1=(C_A01e!$B$5:$B$1009))*('By region'!$M107=(C_A01e!$C$5:$C$1009))*('By region'!$N107=(C_A01e!$D$5:$D$1009))*(C_A01e!H$5:H$1009)))+(SUM(($D$1=(C_A01e!$B$5:$B$1009))*('By region'!$M107=(C_A01e!$C$5:$C$1009))*('By region'!$N107=(C_A01e!$D$5:$D$1009))*(C_A01e!H$5:H$1009)))</f>
        <v>0</v>
      </c>
      <c r="F107" s="117">
        <f ref="F107:F107" t="array">(SUM(($B$1=(C_A01e!$B$5:$B$1009))*('By region'!$M107=(C_A01e!$C$5:$C$1009))*('By region'!$N107=(C_A01e!$D$5:$D$1009))*(C_A01e!I$5:I$1009)))+(SUM(($C$1=(C_A01e!$B$5:$B$1009))*('By region'!$M107=(C_A01e!$C$5:$C$1009))*('By region'!$N107=(C_A01e!$D$5:$D$1009))*(C_A01e!I$5:I$1009)))+(SUM(($D$1=(C_A01e!$B$5:$B$1009))*('By region'!$M107=(C_A01e!$C$5:$C$1009))*('By region'!$N107=(C_A01e!$D$5:$D$1009))*(C_A01e!I$5:I$1009)))</f>
        <v>0</v>
      </c>
      <c r="G107" s="117">
        <f ref="G107:G107" t="array">(SUM(($B$1=(C_A01e!$B$5:$B$1009))*('By region'!$M107=(C_A01e!$C$5:$C$1009))*('By region'!$N107=(C_A01e!$D$5:$D$1009))*(C_A01e!J$5:J$1009)))+(SUM(($C$1=(C_A01e!$B$5:$B$1009))*('By region'!$M107=(C_A01e!$C$5:$C$1009))*('By region'!$N107=(C_A01e!$D$5:$D$1009))*(C_A01e!J$5:J$1009)))+(SUM(($D$1=(C_A01e!$B$5:$B$1009))*('By region'!$M107=(C_A01e!$C$5:$C$1009))*('By region'!$N107=(C_A01e!$D$5:$D$1009))*(C_A01e!J$5:J$1009)))</f>
        <v>0</v>
      </c>
      <c r="H107" s="117">
        <f ref="H107:H107" t="array">(SUM(($B$1=(C_A01e!$B$5:$B$1009))*('By region'!$M107=(C_A01e!$C$5:$C$1009))*('By region'!$N107=(C_A01e!$D$5:$D$1009))*(C_A01e!K$5:K$1009)))+(SUM(($C$1=(C_A01e!$B$5:$B$1009))*('By region'!$M107=(C_A01e!$C$5:$C$1009))*('By region'!$N107=(C_A01e!$D$5:$D$1009))*(C_A01e!K$5:K$1009)))+(SUM(($D$1=(C_A01e!$B$5:$B$1009))*('By region'!$M107=(C_A01e!$C$5:$C$1009))*('By region'!$N107=(C_A01e!$D$5:$D$1009))*(C_A01e!K$5:K$1009)))</f>
        <v>0</v>
      </c>
      <c r="I107" s="117">
        <f ref="I107:I107" t="array">(SUM(($B$1=(C_A01e!$B$5:$B$1009))*('By region'!$M107=(C_A01e!$C$5:$C$1009))*('By region'!$N107=(C_A01e!$D$5:$D$1009))*(C_A01e!L$5:L$1009)))+(SUM(($C$1=(C_A01e!$B$5:$B$1009))*('By region'!$M107=(C_A01e!$C$5:$C$1009))*('By region'!$N107=(C_A01e!$D$5:$D$1009))*(C_A01e!L$5:L$1009)))+(SUM(($D$1=(C_A01e!$B$5:$B$1009))*('By region'!$M107=(C_A01e!$C$5:$C$1009))*('By region'!$N107=(C_A01e!$D$5:$D$1009))*(C_A01e!L$5:L$1009)))</f>
        <v>0</v>
      </c>
      <c r="J107" s="117">
        <f ref="J107:J107" t="array">(SUM(($B$1=(C_A01e!$B$5:$B$1009))*('By region'!$M107=(C_A01e!$C$5:$C$1009))*('By region'!$N107=(C_A01e!$D$5:$D$1009))*(C_A01e!M$5:M$1009)))+(SUM(($C$1=(C_A01e!$B$5:$B$1009))*('By region'!$M107=(C_A01e!$C$5:$C$1009))*('By region'!$N107=(C_A01e!$D$5:$D$1009))*(C_A01e!M$5:M$1009)))+(SUM(($D$1=(C_A01e!$B$5:$B$1009))*('By region'!$M107=(C_A01e!$C$5:$C$1009))*('By region'!$N107=(C_A01e!$D$5:$D$1009))*(C_A01e!M$5:M$1009)))</f>
        <v>0</v>
      </c>
      <c r="K107" s="117">
        <f ref="K107:K107" t="array">(SUM(($B$1=(C_A01e!$B$5:$B$1009))*('By region'!$M107=(C_A01e!$C$5:$C$1009))*('By region'!$N107=(C_A01e!$D$5:$D$1009))*(C_A01e!N$5:N$1009)))+(SUM(($C$1=(C_A01e!$B$5:$B$1009))*('By region'!$M107=(C_A01e!$C$5:$C$1009))*('By region'!$N107=(C_A01e!$D$5:$D$1009))*(C_A01e!N$5:N$1009)))+(SUM(($D$1=(C_A01e!$B$5:$B$1009))*('By region'!$M107=(C_A01e!$C$5:$C$1009))*('By region'!$N107=(C_A01e!$D$5:$D$1009))*(C_A01e!N$5:N$1009)))</f>
        <v>0</v>
      </c>
      <c r="M107" s="67" t="s">
        <v>35</v>
      </c>
      <c r="N107" s="67" t="s">
        <v>90</v>
      </c>
    </row>
    <row r="108" s="64" customFormat="1">
      <c r="B108" s="118" t="s">
        <v>36</v>
      </c>
      <c r="C108" s="124">
        <f ref="C108:C108" t="array">(SUM(($B$1=(C_A01e!$B$5:$B$1009))*('By region'!$M108=(C_A01e!$C$5:$C$1009))*('By region'!$N108=(C_A01e!$D$5:$D$1009))*(C_A01e!F$5:F$1009)))+(SUM(($C$1=(C_A01e!$B$5:$B$1009))*('By region'!$M108=(C_A01e!$C$5:$C$1009))*('By region'!$N108=(C_A01e!$D$5:$D$1009))*(C_A01e!F$5:F$1009)))+(SUM(($D$1=(C_A01e!$B$5:$B$1009))*('By region'!$M108=(C_A01e!$C$5:$C$1009))*('By region'!$N108=(C_A01e!$D$5:$D$1009))*(C_A01e!F$5:F$1009)))</f>
        <v>0</v>
      </c>
      <c r="D108" s="124">
        <f ref="D108:D108" t="array">(SUM(($B$1=(C_A01e!$B$5:$B$1009))*('By region'!$M108=(C_A01e!$C$5:$C$1009))*('By region'!$N108=(C_A01e!$D$5:$D$1009))*(C_A01e!G$5:G$1009)))+(SUM(($C$1=(C_A01e!$B$5:$B$1009))*('By region'!$M108=(C_A01e!$C$5:$C$1009))*('By region'!$N108=(C_A01e!$D$5:$D$1009))*(C_A01e!G$5:G$1009)))+(SUM(($D$1=(C_A01e!$B$5:$B$1009))*('By region'!$M108=(C_A01e!$C$5:$C$1009))*('By region'!$N108=(C_A01e!$D$5:$D$1009))*(C_A01e!G$5:G$1009)))</f>
        <v>0</v>
      </c>
      <c r="E108" s="124">
        <f ref="E108:E108" t="array">(SUM(($B$1=(C_A01e!$B$5:$B$1009))*('By region'!$M108=(C_A01e!$C$5:$C$1009))*('By region'!$N108=(C_A01e!$D$5:$D$1009))*(C_A01e!H$5:H$1009)))+(SUM(($C$1=(C_A01e!$B$5:$B$1009))*('By region'!$M108=(C_A01e!$C$5:$C$1009))*('By region'!$N108=(C_A01e!$D$5:$D$1009))*(C_A01e!H$5:H$1009)))+(SUM(($D$1=(C_A01e!$B$5:$B$1009))*('By region'!$M108=(C_A01e!$C$5:$C$1009))*('By region'!$N108=(C_A01e!$D$5:$D$1009))*(C_A01e!H$5:H$1009)))</f>
        <v>24.353651293357</v>
      </c>
      <c r="F108" s="124">
        <f ref="F108:F108" t="array">(SUM(($B$1=(C_A01e!$B$5:$B$1009))*('By region'!$M108=(C_A01e!$C$5:$C$1009))*('By region'!$N108=(C_A01e!$D$5:$D$1009))*(C_A01e!I$5:I$1009)))+(SUM(($C$1=(C_A01e!$B$5:$B$1009))*('By region'!$M108=(C_A01e!$C$5:$C$1009))*('By region'!$N108=(C_A01e!$D$5:$D$1009))*(C_A01e!I$5:I$1009)))+(SUM(($D$1=(C_A01e!$B$5:$B$1009))*('By region'!$M108=(C_A01e!$C$5:$C$1009))*('By region'!$N108=(C_A01e!$D$5:$D$1009))*(C_A01e!I$5:I$1009)))</f>
        <v>95.409940502624</v>
      </c>
      <c r="G108" s="124">
        <f ref="G108:G108" t="array">(SUM(($B$1=(C_A01e!$B$5:$B$1009))*('By region'!$M108=(C_A01e!$C$5:$C$1009))*('By region'!$N108=(C_A01e!$D$5:$D$1009))*(C_A01e!J$5:J$1009)))+(SUM(($C$1=(C_A01e!$B$5:$B$1009))*('By region'!$M108=(C_A01e!$C$5:$C$1009))*('By region'!$N108=(C_A01e!$D$5:$D$1009))*(C_A01e!J$5:J$1009)))+(SUM(($D$1=(C_A01e!$B$5:$B$1009))*('By region'!$M108=(C_A01e!$C$5:$C$1009))*('By region'!$N108=(C_A01e!$D$5:$D$1009))*(C_A01e!J$5:J$1009)))</f>
        <v>165.687366508079</v>
      </c>
      <c r="H108" s="124">
        <f ref="H108:H108" t="array">(SUM(($B$1=(C_A01e!$B$5:$B$1009))*('By region'!$M108=(C_A01e!$C$5:$C$1009))*('By region'!$N108=(C_A01e!$D$5:$D$1009))*(C_A01e!K$5:K$1009)))+(SUM(($C$1=(C_A01e!$B$5:$B$1009))*('By region'!$M108=(C_A01e!$C$5:$C$1009))*('By region'!$N108=(C_A01e!$D$5:$D$1009))*(C_A01e!K$5:K$1009)))+(SUM(($D$1=(C_A01e!$B$5:$B$1009))*('By region'!$M108=(C_A01e!$C$5:$C$1009))*('By region'!$N108=(C_A01e!$D$5:$D$1009))*(C_A01e!K$5:K$1009)))</f>
        <v>209.908211741612</v>
      </c>
      <c r="I108" s="124">
        <f ref="I108:I108" t="array">(SUM(($B$1=(C_A01e!$B$5:$B$1009))*('By region'!$M108=(C_A01e!$C$5:$C$1009))*('By region'!$N108=(C_A01e!$D$5:$D$1009))*(C_A01e!L$5:L$1009)))+(SUM(($C$1=(C_A01e!$B$5:$B$1009))*('By region'!$M108=(C_A01e!$C$5:$C$1009))*('By region'!$N108=(C_A01e!$D$5:$D$1009))*(C_A01e!L$5:L$1009)))+(SUM(($D$1=(C_A01e!$B$5:$B$1009))*('By region'!$M108=(C_A01e!$C$5:$C$1009))*('By region'!$N108=(C_A01e!$D$5:$D$1009))*(C_A01e!L$5:L$1009)))</f>
        <v>253.635605483269</v>
      </c>
      <c r="J108" s="124">
        <f ref="J108:J108" t="array">(SUM(($B$1=(C_A01e!$B$5:$B$1009))*('By region'!$M108=(C_A01e!$C$5:$C$1009))*('By region'!$N108=(C_A01e!$D$5:$D$1009))*(C_A01e!M$5:M$1009)))+(SUM(($C$1=(C_A01e!$B$5:$B$1009))*('By region'!$M108=(C_A01e!$C$5:$C$1009))*('By region'!$N108=(C_A01e!$D$5:$D$1009))*(C_A01e!M$5:M$1009)))+(SUM(($D$1=(C_A01e!$B$5:$B$1009))*('By region'!$M108=(C_A01e!$C$5:$C$1009))*('By region'!$N108=(C_A01e!$D$5:$D$1009))*(C_A01e!M$5:M$1009)))</f>
        <v>297.135252382521</v>
      </c>
      <c r="K108" s="124">
        <f ref="K108:K108" t="array">(SUM(($B$1=(C_A01e!$B$5:$B$1009))*('By region'!$M108=(C_A01e!$C$5:$C$1009))*('By region'!$N108=(C_A01e!$D$5:$D$1009))*(C_A01e!N$5:N$1009)))+(SUM(($C$1=(C_A01e!$B$5:$B$1009))*('By region'!$M108=(C_A01e!$C$5:$C$1009))*('By region'!$N108=(C_A01e!$D$5:$D$1009))*(C_A01e!N$5:N$1009)))+(SUM(($D$1=(C_A01e!$B$5:$B$1009))*('By region'!$M108=(C_A01e!$C$5:$C$1009))*('By region'!$N108=(C_A01e!$D$5:$D$1009))*(C_A01e!N$5:N$1009)))</f>
        <v>340.103489982829</v>
      </c>
      <c r="M108" s="69" t="s">
        <v>37</v>
      </c>
      <c r="N108" s="69" t="s">
        <v>90</v>
      </c>
      <c r="O108" s="69"/>
    </row>
    <row r="109">
      <c r="B109" s="116" t="s">
        <v>38</v>
      </c>
      <c r="C109" s="117">
        <f ref="C109:C109" t="array">(SUM(($B$1=(C_A01e!$B$5:$B$1009))*('By region'!$M109=(C_A01e!$C$5:$C$1009))*('By region'!$N109=(C_A01e!$D$5:$D$1009))*(C_A01e!F$5:F$1009)))+(SUM(($C$1=(C_A01e!$B$5:$B$1009))*('By region'!$M109=(C_A01e!$C$5:$C$1009))*('By region'!$N109=(C_A01e!$D$5:$D$1009))*(C_A01e!F$5:F$1009)))+(SUM(($D$1=(C_A01e!$B$5:$B$1009))*('By region'!$M109=(C_A01e!$C$5:$C$1009))*('By region'!$N109=(C_A01e!$D$5:$D$1009))*(C_A01e!F$5:F$1009)))</f>
        <v>0</v>
      </c>
      <c r="D109" s="117">
        <f ref="D109:D109" t="array">(SUM(($B$1=(C_A01e!$B$5:$B$1009))*('By region'!$M109=(C_A01e!$C$5:$C$1009))*('By region'!$N109=(C_A01e!$D$5:$D$1009))*(C_A01e!G$5:G$1009)))+(SUM(($C$1=(C_A01e!$B$5:$B$1009))*('By region'!$M109=(C_A01e!$C$5:$C$1009))*('By region'!$N109=(C_A01e!$D$5:$D$1009))*(C_A01e!G$5:G$1009)))+(SUM(($D$1=(C_A01e!$B$5:$B$1009))*('By region'!$M109=(C_A01e!$C$5:$C$1009))*('By region'!$N109=(C_A01e!$D$5:$D$1009))*(C_A01e!G$5:G$1009)))</f>
        <v>0</v>
      </c>
      <c r="E109" s="117">
        <f ref="E109:E109" t="array">(SUM(($B$1=(C_A01e!$B$5:$B$1009))*('By region'!$M109=(C_A01e!$C$5:$C$1009))*('By region'!$N109=(C_A01e!$D$5:$D$1009))*(C_A01e!H$5:H$1009)))+(SUM(($C$1=(C_A01e!$B$5:$B$1009))*('By region'!$M109=(C_A01e!$C$5:$C$1009))*('By region'!$N109=(C_A01e!$D$5:$D$1009))*(C_A01e!H$5:H$1009)))+(SUM(($D$1=(C_A01e!$B$5:$B$1009))*('By region'!$M109=(C_A01e!$C$5:$C$1009))*('By region'!$N109=(C_A01e!$D$5:$D$1009))*(C_A01e!H$5:H$1009)))</f>
        <v>0</v>
      </c>
      <c r="F109" s="117">
        <f ref="F109:F109" t="array">(SUM(($B$1=(C_A01e!$B$5:$B$1009))*('By region'!$M109=(C_A01e!$C$5:$C$1009))*('By region'!$N109=(C_A01e!$D$5:$D$1009))*(C_A01e!I$5:I$1009)))+(SUM(($C$1=(C_A01e!$B$5:$B$1009))*('By region'!$M109=(C_A01e!$C$5:$C$1009))*('By region'!$N109=(C_A01e!$D$5:$D$1009))*(C_A01e!I$5:I$1009)))+(SUM(($D$1=(C_A01e!$B$5:$B$1009))*('By region'!$M109=(C_A01e!$C$5:$C$1009))*('By region'!$N109=(C_A01e!$D$5:$D$1009))*(C_A01e!I$5:I$1009)))</f>
        <v>0</v>
      </c>
      <c r="G109" s="117">
        <f ref="G109:G109" t="array">(SUM(($B$1=(C_A01e!$B$5:$B$1009))*('By region'!$M109=(C_A01e!$C$5:$C$1009))*('By region'!$N109=(C_A01e!$D$5:$D$1009))*(C_A01e!J$5:J$1009)))+(SUM(($C$1=(C_A01e!$B$5:$B$1009))*('By region'!$M109=(C_A01e!$C$5:$C$1009))*('By region'!$N109=(C_A01e!$D$5:$D$1009))*(C_A01e!J$5:J$1009)))+(SUM(($D$1=(C_A01e!$B$5:$B$1009))*('By region'!$M109=(C_A01e!$C$5:$C$1009))*('By region'!$N109=(C_A01e!$D$5:$D$1009))*(C_A01e!J$5:J$1009)))</f>
        <v>4387.94631893972</v>
      </c>
      <c r="H109" s="117">
        <f ref="H109:H109" t="array">(SUM(($B$1=(C_A01e!$B$5:$B$1009))*('By region'!$M109=(C_A01e!$C$5:$C$1009))*('By region'!$N109=(C_A01e!$D$5:$D$1009))*(C_A01e!K$5:K$1009)))+(SUM(($C$1=(C_A01e!$B$5:$B$1009))*('By region'!$M109=(C_A01e!$C$5:$C$1009))*('By region'!$N109=(C_A01e!$D$5:$D$1009))*(C_A01e!K$5:K$1009)))+(SUM(($D$1=(C_A01e!$B$5:$B$1009))*('By region'!$M109=(C_A01e!$C$5:$C$1009))*('By region'!$N109=(C_A01e!$D$5:$D$1009))*(C_A01e!K$5:K$1009)))</f>
        <v>4387.94631893972</v>
      </c>
      <c r="I109" s="117">
        <f ref="I109:I109" t="array">(SUM(($B$1=(C_A01e!$B$5:$B$1009))*('By region'!$M109=(C_A01e!$C$5:$C$1009))*('By region'!$N109=(C_A01e!$D$5:$D$1009))*(C_A01e!L$5:L$1009)))+(SUM(($C$1=(C_A01e!$B$5:$B$1009))*('By region'!$M109=(C_A01e!$C$5:$C$1009))*('By region'!$N109=(C_A01e!$D$5:$D$1009))*(C_A01e!L$5:L$1009)))+(SUM(($D$1=(C_A01e!$B$5:$B$1009))*('By region'!$M109=(C_A01e!$C$5:$C$1009))*('By region'!$N109=(C_A01e!$D$5:$D$1009))*(C_A01e!L$5:L$1009)))</f>
        <v>4387.94631893972</v>
      </c>
      <c r="J109" s="117">
        <f ref="J109:J109" t="array">(SUM(($B$1=(C_A01e!$B$5:$B$1009))*('By region'!$M109=(C_A01e!$C$5:$C$1009))*('By region'!$N109=(C_A01e!$D$5:$D$1009))*(C_A01e!M$5:M$1009)))+(SUM(($C$1=(C_A01e!$B$5:$B$1009))*('By region'!$M109=(C_A01e!$C$5:$C$1009))*('By region'!$N109=(C_A01e!$D$5:$D$1009))*(C_A01e!M$5:M$1009)))+(SUM(($D$1=(C_A01e!$B$5:$B$1009))*('By region'!$M109=(C_A01e!$C$5:$C$1009))*('By region'!$N109=(C_A01e!$D$5:$D$1009))*(C_A01e!M$5:M$1009)))</f>
        <v>4387.94631893972</v>
      </c>
      <c r="K109" s="117">
        <f ref="K109:K109" t="array">(SUM(($B$1=(C_A01e!$B$5:$B$1009))*('By region'!$M109=(C_A01e!$C$5:$C$1009))*('By region'!$N109=(C_A01e!$D$5:$D$1009))*(C_A01e!N$5:N$1009)))+(SUM(($C$1=(C_A01e!$B$5:$B$1009))*('By region'!$M109=(C_A01e!$C$5:$C$1009))*('By region'!$N109=(C_A01e!$D$5:$D$1009))*(C_A01e!N$5:N$1009)))+(SUM(($D$1=(C_A01e!$B$5:$B$1009))*('By region'!$M109=(C_A01e!$C$5:$C$1009))*('By region'!$N109=(C_A01e!$D$5:$D$1009))*(C_A01e!N$5:N$1009)))</f>
        <v>4387.94631893972</v>
      </c>
      <c r="M109" s="67" t="s">
        <v>39</v>
      </c>
      <c r="N109" s="67" t="s">
        <v>90</v>
      </c>
    </row>
    <row r="110" s="64" customFormat="1">
      <c r="B110" s="118" t="s">
        <v>4</v>
      </c>
      <c r="C110" s="124">
        <f ref="C110:C110" t="array">(SUM(($B$1=(C_A01e!$B$5:$B$1009))*('By region'!$M110=(C_A01e!$C$5:$C$1009))*('By region'!$N110=(C_A01e!$D$5:$D$1009))*(C_A01e!F$5:F$1009)))+(SUM(($C$1=(C_A01e!$B$5:$B$1009))*('By region'!$M110=(C_A01e!$C$5:$C$1009))*('By region'!$N110=(C_A01e!$D$5:$D$1009))*(C_A01e!F$5:F$1009)))+(SUM(($D$1=(C_A01e!$B$5:$B$1009))*('By region'!$M110=(C_A01e!$C$5:$C$1009))*('By region'!$N110=(C_A01e!$D$5:$D$1009))*(C_A01e!F$5:F$1009)))</f>
        <v>0.866252440307</v>
      </c>
      <c r="D110" s="124">
        <f ref="D110:D110" t="array">(SUM(($B$1=(C_A01e!$B$5:$B$1009))*('By region'!$M110=(C_A01e!$C$5:$C$1009))*('By region'!$N110=(C_A01e!$D$5:$D$1009))*(C_A01e!G$5:G$1009)))+(SUM(($C$1=(C_A01e!$B$5:$B$1009))*('By region'!$M110=(C_A01e!$C$5:$C$1009))*('By region'!$N110=(C_A01e!$D$5:$D$1009))*(C_A01e!G$5:G$1009)))+(SUM(($D$1=(C_A01e!$B$5:$B$1009))*('By region'!$M110=(C_A01e!$C$5:$C$1009))*('By region'!$N110=(C_A01e!$D$5:$D$1009))*(C_A01e!G$5:G$1009)))</f>
        <v>4.762016186178</v>
      </c>
      <c r="E110" s="124">
        <f ref="E110:E110" t="array">(SUM(($B$1=(C_A01e!$B$5:$B$1009))*('By region'!$M110=(C_A01e!$C$5:$C$1009))*('By region'!$N110=(C_A01e!$D$5:$D$1009))*(C_A01e!H$5:H$1009)))+(SUM(($C$1=(C_A01e!$B$5:$B$1009))*('By region'!$M110=(C_A01e!$C$5:$C$1009))*('By region'!$N110=(C_A01e!$D$5:$D$1009))*(C_A01e!H$5:H$1009)))+(SUM(($D$1=(C_A01e!$B$5:$B$1009))*('By region'!$M110=(C_A01e!$C$5:$C$1009))*('By region'!$N110=(C_A01e!$D$5:$D$1009))*(C_A01e!H$5:H$1009)))</f>
        <v>4.762016186178</v>
      </c>
      <c r="F110" s="124">
        <f ref="F110:F110" t="array">(SUM(($B$1=(C_A01e!$B$5:$B$1009))*('By region'!$M110=(C_A01e!$C$5:$C$1009))*('By region'!$N110=(C_A01e!$D$5:$D$1009))*(C_A01e!I$5:I$1009)))+(SUM(($C$1=(C_A01e!$B$5:$B$1009))*('By region'!$M110=(C_A01e!$C$5:$C$1009))*('By region'!$N110=(C_A01e!$D$5:$D$1009))*(C_A01e!I$5:I$1009)))+(SUM(($D$1=(C_A01e!$B$5:$B$1009))*('By region'!$M110=(C_A01e!$C$5:$C$1009))*('By region'!$N110=(C_A01e!$D$5:$D$1009))*(C_A01e!I$5:I$1009)))</f>
        <v>4.328889966025</v>
      </c>
      <c r="G110" s="124">
        <f ref="G110:G110" t="array">(SUM(($B$1=(C_A01e!$B$5:$B$1009))*('By region'!$M110=(C_A01e!$C$5:$C$1009))*('By region'!$N110=(C_A01e!$D$5:$D$1009))*(C_A01e!J$5:J$1009)))+(SUM(($C$1=(C_A01e!$B$5:$B$1009))*('By region'!$M110=(C_A01e!$C$5:$C$1009))*('By region'!$N110=(C_A01e!$D$5:$D$1009))*(C_A01e!J$5:J$1009)))+(SUM(($D$1=(C_A01e!$B$5:$B$1009))*('By region'!$M110=(C_A01e!$C$5:$C$1009))*('By region'!$N110=(C_A01e!$D$5:$D$1009))*(C_A01e!J$5:J$1009)))</f>
        <v>3.895763745871</v>
      </c>
      <c r="H110" s="124">
        <f ref="H110:H110" t="array">(SUM(($B$1=(C_A01e!$B$5:$B$1009))*('By region'!$M110=(C_A01e!$C$5:$C$1009))*('By region'!$N110=(C_A01e!$D$5:$D$1009))*(C_A01e!K$5:K$1009)))+(SUM(($C$1=(C_A01e!$B$5:$B$1009))*('By region'!$M110=(C_A01e!$C$5:$C$1009))*('By region'!$N110=(C_A01e!$D$5:$D$1009))*(C_A01e!K$5:K$1009)))+(SUM(($D$1=(C_A01e!$B$5:$B$1009))*('By region'!$M110=(C_A01e!$C$5:$C$1009))*('By region'!$N110=(C_A01e!$D$5:$D$1009))*(C_A01e!K$5:K$1009)))</f>
        <v>3.895763745871</v>
      </c>
      <c r="I110" s="124">
        <f ref="I110:I110" t="array">(SUM(($B$1=(C_A01e!$B$5:$B$1009))*('By region'!$M110=(C_A01e!$C$5:$C$1009))*('By region'!$N110=(C_A01e!$D$5:$D$1009))*(C_A01e!L$5:L$1009)))+(SUM(($C$1=(C_A01e!$B$5:$B$1009))*('By region'!$M110=(C_A01e!$C$5:$C$1009))*('By region'!$N110=(C_A01e!$D$5:$D$1009))*(C_A01e!L$5:L$1009)))+(SUM(($D$1=(C_A01e!$B$5:$B$1009))*('By region'!$M110=(C_A01e!$C$5:$C$1009))*('By region'!$N110=(C_A01e!$D$5:$D$1009))*(C_A01e!L$5:L$1009)))</f>
        <v>2.164313192151</v>
      </c>
      <c r="J110" s="124">
        <f ref="J110:J110" t="array">(SUM(($B$1=(C_A01e!$B$5:$B$1009))*('By region'!$M110=(C_A01e!$C$5:$C$1009))*('By region'!$N110=(C_A01e!$D$5:$D$1009))*(C_A01e!M$5:M$1009)))+(SUM(($C$1=(C_A01e!$B$5:$B$1009))*('By region'!$M110=(C_A01e!$C$5:$C$1009))*('By region'!$N110=(C_A01e!$D$5:$D$1009))*(C_A01e!M$5:M$1009)))+(SUM(($D$1=(C_A01e!$B$5:$B$1009))*('By region'!$M110=(C_A01e!$C$5:$C$1009))*('By region'!$N110=(C_A01e!$D$5:$D$1009))*(C_A01e!M$5:M$1009)))</f>
        <v>0</v>
      </c>
      <c r="K110" s="124">
        <f ref="K110:K110" t="array">(SUM(($B$1=(C_A01e!$B$5:$B$1009))*('By region'!$M110=(C_A01e!$C$5:$C$1009))*('By region'!$N110=(C_A01e!$D$5:$D$1009))*(C_A01e!N$5:N$1009)))+(SUM(($C$1=(C_A01e!$B$5:$B$1009))*('By region'!$M110=(C_A01e!$C$5:$C$1009))*('By region'!$N110=(C_A01e!$D$5:$D$1009))*(C_A01e!N$5:N$1009)))+(SUM(($D$1=(C_A01e!$B$5:$B$1009))*('By region'!$M110=(C_A01e!$C$5:$C$1009))*('By region'!$N110=(C_A01e!$D$5:$D$1009))*(C_A01e!N$5:N$1009)))</f>
        <v>0</v>
      </c>
      <c r="M110" s="69" t="s">
        <v>40</v>
      </c>
      <c r="N110" s="69" t="s">
        <v>90</v>
      </c>
      <c r="O110" s="69"/>
    </row>
    <row r="111">
      <c r="B111" s="116" t="s">
        <v>41</v>
      </c>
      <c r="C111" s="117">
        <f ref="C111:C111" t="array">(SUM(($B$1=(C_A01e!$B$5:$B$1009))*('By region'!$M111=(C_A01e!$C$5:$C$1009))*('By region'!$N111=(C_A01e!$D$5:$D$1009))*(C_A01e!F$5:F$1009)))+(SUM(($C$1=(C_A01e!$B$5:$B$1009))*('By region'!$M111=(C_A01e!$C$5:$C$1009))*('By region'!$N111=(C_A01e!$D$5:$D$1009))*(C_A01e!F$5:F$1009)))+(SUM(($D$1=(C_A01e!$B$5:$B$1009))*('By region'!$M111=(C_A01e!$C$5:$C$1009))*('By region'!$N111=(C_A01e!$D$5:$D$1009))*(C_A01e!F$5:F$1009)))</f>
        <v>0</v>
      </c>
      <c r="D111" s="117">
        <f ref="D111:D111" t="array">(SUM(($B$1=(C_A01e!$B$5:$B$1009))*('By region'!$M111=(C_A01e!$C$5:$C$1009))*('By region'!$N111=(C_A01e!$D$5:$D$1009))*(C_A01e!G$5:G$1009)))+(SUM(($C$1=(C_A01e!$B$5:$B$1009))*('By region'!$M111=(C_A01e!$C$5:$C$1009))*('By region'!$N111=(C_A01e!$D$5:$D$1009))*(C_A01e!G$5:G$1009)))+(SUM(($D$1=(C_A01e!$B$5:$B$1009))*('By region'!$M111=(C_A01e!$C$5:$C$1009))*('By region'!$N111=(C_A01e!$D$5:$D$1009))*(C_A01e!G$5:G$1009)))</f>
        <v>0</v>
      </c>
      <c r="E111" s="117">
        <f ref="E111:E111" t="array">(SUM(($B$1=(C_A01e!$B$5:$B$1009))*('By region'!$M111=(C_A01e!$C$5:$C$1009))*('By region'!$N111=(C_A01e!$D$5:$D$1009))*(C_A01e!H$5:H$1009)))+(SUM(($C$1=(C_A01e!$B$5:$B$1009))*('By region'!$M111=(C_A01e!$C$5:$C$1009))*('By region'!$N111=(C_A01e!$D$5:$D$1009))*(C_A01e!H$5:H$1009)))+(SUM(($D$1=(C_A01e!$B$5:$B$1009))*('By region'!$M111=(C_A01e!$C$5:$C$1009))*('By region'!$N111=(C_A01e!$D$5:$D$1009))*(C_A01e!H$5:H$1009)))</f>
        <v>0</v>
      </c>
      <c r="F111" s="117">
        <f ref="F111:F111" t="array">(SUM(($B$1=(C_A01e!$B$5:$B$1009))*('By region'!$M111=(C_A01e!$C$5:$C$1009))*('By region'!$N111=(C_A01e!$D$5:$D$1009))*(C_A01e!I$5:I$1009)))+(SUM(($C$1=(C_A01e!$B$5:$B$1009))*('By region'!$M111=(C_A01e!$C$5:$C$1009))*('By region'!$N111=(C_A01e!$D$5:$D$1009))*(C_A01e!I$5:I$1009)))+(SUM(($D$1=(C_A01e!$B$5:$B$1009))*('By region'!$M111=(C_A01e!$C$5:$C$1009))*('By region'!$N111=(C_A01e!$D$5:$D$1009))*(C_A01e!I$5:I$1009)))</f>
        <v>0</v>
      </c>
      <c r="G111" s="117">
        <f ref="G111:G111" t="array">(SUM(($B$1=(C_A01e!$B$5:$B$1009))*('By region'!$M111=(C_A01e!$C$5:$C$1009))*('By region'!$N111=(C_A01e!$D$5:$D$1009))*(C_A01e!J$5:J$1009)))+(SUM(($C$1=(C_A01e!$B$5:$B$1009))*('By region'!$M111=(C_A01e!$C$5:$C$1009))*('By region'!$N111=(C_A01e!$D$5:$D$1009))*(C_A01e!J$5:J$1009)))+(SUM(($D$1=(C_A01e!$B$5:$B$1009))*('By region'!$M111=(C_A01e!$C$5:$C$1009))*('By region'!$N111=(C_A01e!$D$5:$D$1009))*(C_A01e!J$5:J$1009)))</f>
        <v>0</v>
      </c>
      <c r="H111" s="117">
        <f ref="H111:H111" t="array">(SUM(($B$1=(C_A01e!$B$5:$B$1009))*('By region'!$M111=(C_A01e!$C$5:$C$1009))*('By region'!$N111=(C_A01e!$D$5:$D$1009))*(C_A01e!K$5:K$1009)))+(SUM(($C$1=(C_A01e!$B$5:$B$1009))*('By region'!$M111=(C_A01e!$C$5:$C$1009))*('By region'!$N111=(C_A01e!$D$5:$D$1009))*(C_A01e!K$5:K$1009)))+(SUM(($D$1=(C_A01e!$B$5:$B$1009))*('By region'!$M111=(C_A01e!$C$5:$C$1009))*('By region'!$N111=(C_A01e!$D$5:$D$1009))*(C_A01e!K$5:K$1009)))</f>
        <v>0</v>
      </c>
      <c r="I111" s="117">
        <f ref="I111:I111" t="array">(SUM(($B$1=(C_A01e!$B$5:$B$1009))*('By region'!$M111=(C_A01e!$C$5:$C$1009))*('By region'!$N111=(C_A01e!$D$5:$D$1009))*(C_A01e!L$5:L$1009)))+(SUM(($C$1=(C_A01e!$B$5:$B$1009))*('By region'!$M111=(C_A01e!$C$5:$C$1009))*('By region'!$N111=(C_A01e!$D$5:$D$1009))*(C_A01e!L$5:L$1009)))+(SUM(($D$1=(C_A01e!$B$5:$B$1009))*('By region'!$M111=(C_A01e!$C$5:$C$1009))*('By region'!$N111=(C_A01e!$D$5:$D$1009))*(C_A01e!L$5:L$1009)))</f>
        <v>0</v>
      </c>
      <c r="J111" s="117">
        <f ref="J111:J111" t="array">(SUM(($B$1=(C_A01e!$B$5:$B$1009))*('By region'!$M111=(C_A01e!$C$5:$C$1009))*('By region'!$N111=(C_A01e!$D$5:$D$1009))*(C_A01e!M$5:M$1009)))+(SUM(($C$1=(C_A01e!$B$5:$B$1009))*('By region'!$M111=(C_A01e!$C$5:$C$1009))*('By region'!$N111=(C_A01e!$D$5:$D$1009))*(C_A01e!M$5:M$1009)))+(SUM(($D$1=(C_A01e!$B$5:$B$1009))*('By region'!$M111=(C_A01e!$C$5:$C$1009))*('By region'!$N111=(C_A01e!$D$5:$D$1009))*(C_A01e!M$5:M$1009)))</f>
        <v>0</v>
      </c>
      <c r="K111" s="117">
        <f ref="K111:K111" t="array">(SUM(($B$1=(C_A01e!$B$5:$B$1009))*('By region'!$M111=(C_A01e!$C$5:$C$1009))*('By region'!$N111=(C_A01e!$D$5:$D$1009))*(C_A01e!N$5:N$1009)))+(SUM(($C$1=(C_A01e!$B$5:$B$1009))*('By region'!$M111=(C_A01e!$C$5:$C$1009))*('By region'!$N111=(C_A01e!$D$5:$D$1009))*(C_A01e!N$5:N$1009)))+(SUM(($D$1=(C_A01e!$B$5:$B$1009))*('By region'!$M111=(C_A01e!$C$5:$C$1009))*('By region'!$N111=(C_A01e!$D$5:$D$1009))*(C_A01e!N$5:N$1009)))</f>
        <v>0</v>
      </c>
      <c r="N111" s="67" t="s">
        <v>90</v>
      </c>
    </row>
    <row r="112" s="64" customFormat="1">
      <c r="B112" s="119" t="s">
        <v>42</v>
      </c>
      <c r="C112" s="124">
        <f ref="C112:C112" t="array">(SUM(($B$1=(C_A01e!$B$5:$B$1009))*('By region'!$M112=(C_A01e!$C$5:$C$1009))*('By region'!$N112=(C_A01e!$D$5:$D$1009))*(C_A01e!F$5:F$1009)))+(SUM(($C$1=(C_A01e!$B$5:$B$1009))*('By region'!$M112=(C_A01e!$C$5:$C$1009))*('By region'!$N112=(C_A01e!$D$5:$D$1009))*(C_A01e!F$5:F$1009)))+(SUM(($D$1=(C_A01e!$B$5:$B$1009))*('By region'!$M112=(C_A01e!$C$5:$C$1009))*('By region'!$N112=(C_A01e!$D$5:$D$1009))*(C_A01e!F$5:F$1009)))</f>
        <v>0</v>
      </c>
      <c r="D112" s="124">
        <f ref="D112:D112" t="array">(SUM(($B$1=(C_A01e!$B$5:$B$1009))*('By region'!$M112=(C_A01e!$C$5:$C$1009))*('By region'!$N112=(C_A01e!$D$5:$D$1009))*(C_A01e!G$5:G$1009)))+(SUM(($C$1=(C_A01e!$B$5:$B$1009))*('By region'!$M112=(C_A01e!$C$5:$C$1009))*('By region'!$N112=(C_A01e!$D$5:$D$1009))*(C_A01e!G$5:G$1009)))+(SUM(($D$1=(C_A01e!$B$5:$B$1009))*('By region'!$M112=(C_A01e!$C$5:$C$1009))*('By region'!$N112=(C_A01e!$D$5:$D$1009))*(C_A01e!G$5:G$1009)))</f>
        <v>0</v>
      </c>
      <c r="E112" s="124">
        <f ref="E112:E112" t="array">(SUM(($B$1=(C_A01e!$B$5:$B$1009))*('By region'!$M112=(C_A01e!$C$5:$C$1009))*('By region'!$N112=(C_A01e!$D$5:$D$1009))*(C_A01e!H$5:H$1009)))+(SUM(($C$1=(C_A01e!$B$5:$B$1009))*('By region'!$M112=(C_A01e!$C$5:$C$1009))*('By region'!$N112=(C_A01e!$D$5:$D$1009))*(C_A01e!H$5:H$1009)))+(SUM(($D$1=(C_A01e!$B$5:$B$1009))*('By region'!$M112=(C_A01e!$C$5:$C$1009))*('By region'!$N112=(C_A01e!$D$5:$D$1009))*(C_A01e!H$5:H$1009)))</f>
        <v>894.311936724999</v>
      </c>
      <c r="F112" s="124">
        <f ref="F112:F112" t="array">(SUM(($B$1=(C_A01e!$B$5:$B$1009))*('By region'!$M112=(C_A01e!$C$5:$C$1009))*('By region'!$N112=(C_A01e!$D$5:$D$1009))*(C_A01e!I$5:I$1009)))+(SUM(($C$1=(C_A01e!$B$5:$B$1009))*('By region'!$M112=(C_A01e!$C$5:$C$1009))*('By region'!$N112=(C_A01e!$D$5:$D$1009))*(C_A01e!I$5:I$1009)))+(SUM(($D$1=(C_A01e!$B$5:$B$1009))*('By region'!$M112=(C_A01e!$C$5:$C$1009))*('By region'!$N112=(C_A01e!$D$5:$D$1009))*(C_A01e!I$5:I$1009)))</f>
        <v>894.311936724999</v>
      </c>
      <c r="G112" s="124">
        <f ref="G112:G112" t="array">(SUM(($B$1=(C_A01e!$B$5:$B$1009))*('By region'!$M112=(C_A01e!$C$5:$C$1009))*('By region'!$N112=(C_A01e!$D$5:$D$1009))*(C_A01e!J$5:J$1009)))+(SUM(($C$1=(C_A01e!$B$5:$B$1009))*('By region'!$M112=(C_A01e!$C$5:$C$1009))*('By region'!$N112=(C_A01e!$D$5:$D$1009))*(C_A01e!J$5:J$1009)))+(SUM(($D$1=(C_A01e!$B$5:$B$1009))*('By region'!$M112=(C_A01e!$C$5:$C$1009))*('By region'!$N112=(C_A01e!$D$5:$D$1009))*(C_A01e!J$5:J$1009)))</f>
        <v>894.311936724999</v>
      </c>
      <c r="H112" s="124">
        <f ref="H112:H112" t="array">(SUM(($B$1=(C_A01e!$B$5:$B$1009))*('By region'!$M112=(C_A01e!$C$5:$C$1009))*('By region'!$N112=(C_A01e!$D$5:$D$1009))*(C_A01e!K$5:K$1009)))+(SUM(($C$1=(C_A01e!$B$5:$B$1009))*('By region'!$M112=(C_A01e!$C$5:$C$1009))*('By region'!$N112=(C_A01e!$D$5:$D$1009))*(C_A01e!K$5:K$1009)))+(SUM(($D$1=(C_A01e!$B$5:$B$1009))*('By region'!$M112=(C_A01e!$C$5:$C$1009))*('By region'!$N112=(C_A01e!$D$5:$D$1009))*(C_A01e!K$5:K$1009)))</f>
        <v>1766.4521755952319</v>
      </c>
      <c r="I112" s="124">
        <f ref="I112:I112" t="array">(SUM(($B$1=(C_A01e!$B$5:$B$1009))*('By region'!$M112=(C_A01e!$C$5:$C$1009))*('By region'!$N112=(C_A01e!$D$5:$D$1009))*(C_A01e!L$5:L$1009)))+(SUM(($C$1=(C_A01e!$B$5:$B$1009))*('By region'!$M112=(C_A01e!$C$5:$C$1009))*('By region'!$N112=(C_A01e!$D$5:$D$1009))*(C_A01e!L$5:L$1009)))+(SUM(($D$1=(C_A01e!$B$5:$B$1009))*('By region'!$M112=(C_A01e!$C$5:$C$1009))*('By region'!$N112=(C_A01e!$D$5:$D$1009))*(C_A01e!L$5:L$1009)))</f>
        <v>2972.16023926837</v>
      </c>
      <c r="J112" s="124">
        <f ref="J112:J112" t="array">(SUM(($B$1=(C_A01e!$B$5:$B$1009))*('By region'!$M112=(C_A01e!$C$5:$C$1009))*('By region'!$N112=(C_A01e!$D$5:$D$1009))*(C_A01e!M$5:M$1009)))+(SUM(($C$1=(C_A01e!$B$5:$B$1009))*('By region'!$M112=(C_A01e!$C$5:$C$1009))*('By region'!$N112=(C_A01e!$D$5:$D$1009))*(C_A01e!M$5:M$1009)))+(SUM(($D$1=(C_A01e!$B$5:$B$1009))*('By region'!$M112=(C_A01e!$C$5:$C$1009))*('By region'!$N112=(C_A01e!$D$5:$D$1009))*(C_A01e!M$5:M$1009)))</f>
        <v>4827.1659050416038</v>
      </c>
      <c r="K112" s="124">
        <f ref="K112:K112" t="array">(SUM(($B$1=(C_A01e!$B$5:$B$1009))*('By region'!$M112=(C_A01e!$C$5:$C$1009))*('By region'!$N112=(C_A01e!$D$5:$D$1009))*(C_A01e!N$5:N$1009)))+(SUM(($C$1=(C_A01e!$B$5:$B$1009))*('By region'!$M112=(C_A01e!$C$5:$C$1009))*('By region'!$N112=(C_A01e!$D$5:$D$1009))*(C_A01e!N$5:N$1009)))+(SUM(($D$1=(C_A01e!$B$5:$B$1009))*('By region'!$M112=(C_A01e!$C$5:$C$1009))*('By region'!$N112=(C_A01e!$D$5:$D$1009))*(C_A01e!N$5:N$1009)))</f>
        <v>6894.2286393162331</v>
      </c>
      <c r="M112" s="69" t="s">
        <v>43</v>
      </c>
      <c r="N112" s="69" t="s">
        <v>90</v>
      </c>
      <c r="O112" s="69"/>
    </row>
    <row r="113">
      <c r="B113" s="120" t="s">
        <v>44</v>
      </c>
      <c r="C113" s="117">
        <f ref="C113:C113" t="array">(SUM(($B$1=(C_A01e!$B$5:$B$1009))*('By region'!$M113=(C_A01e!$C$5:$C$1009))*('By region'!$N113=(C_A01e!$D$5:$D$1009))*(C_A01e!F$5:F$1009)))+(SUM(($C$1=(C_A01e!$B$5:$B$1009))*('By region'!$M113=(C_A01e!$C$5:$C$1009))*('By region'!$N113=(C_A01e!$D$5:$D$1009))*(C_A01e!F$5:F$1009)))+(SUM(($D$1=(C_A01e!$B$5:$B$1009))*('By region'!$M113=(C_A01e!$C$5:$C$1009))*('By region'!$N113=(C_A01e!$D$5:$D$1009))*(C_A01e!F$5:F$1009)))</f>
        <v>0</v>
      </c>
      <c r="D113" s="117">
        <f ref="D113:D113" t="array">(SUM(($B$1=(C_A01e!$B$5:$B$1009))*('By region'!$M113=(C_A01e!$C$5:$C$1009))*('By region'!$N113=(C_A01e!$D$5:$D$1009))*(C_A01e!G$5:G$1009)))+(SUM(($C$1=(C_A01e!$B$5:$B$1009))*('By region'!$M113=(C_A01e!$C$5:$C$1009))*('By region'!$N113=(C_A01e!$D$5:$D$1009))*(C_A01e!G$5:G$1009)))+(SUM(($D$1=(C_A01e!$B$5:$B$1009))*('By region'!$M113=(C_A01e!$C$5:$C$1009))*('By region'!$N113=(C_A01e!$D$5:$D$1009))*(C_A01e!G$5:G$1009)))</f>
        <v>0</v>
      </c>
      <c r="E113" s="117">
        <f ref="E113:E113" t="array">(SUM(($B$1=(C_A01e!$B$5:$B$1009))*('By region'!$M113=(C_A01e!$C$5:$C$1009))*('By region'!$N113=(C_A01e!$D$5:$D$1009))*(C_A01e!H$5:H$1009)))+(SUM(($C$1=(C_A01e!$B$5:$B$1009))*('By region'!$M113=(C_A01e!$C$5:$C$1009))*('By region'!$N113=(C_A01e!$D$5:$D$1009))*(C_A01e!H$5:H$1009)))+(SUM(($D$1=(C_A01e!$B$5:$B$1009))*('By region'!$M113=(C_A01e!$C$5:$C$1009))*('By region'!$N113=(C_A01e!$D$5:$D$1009))*(C_A01e!H$5:H$1009)))</f>
        <v>0</v>
      </c>
      <c r="F113" s="117">
        <f ref="F113:F113" t="array">(SUM(($B$1=(C_A01e!$B$5:$B$1009))*('By region'!$M113=(C_A01e!$C$5:$C$1009))*('By region'!$N113=(C_A01e!$D$5:$D$1009))*(C_A01e!I$5:I$1009)))+(SUM(($C$1=(C_A01e!$B$5:$B$1009))*('By region'!$M113=(C_A01e!$C$5:$C$1009))*('By region'!$N113=(C_A01e!$D$5:$D$1009))*(C_A01e!I$5:I$1009)))+(SUM(($D$1=(C_A01e!$B$5:$B$1009))*('By region'!$M113=(C_A01e!$C$5:$C$1009))*('By region'!$N113=(C_A01e!$D$5:$D$1009))*(C_A01e!I$5:I$1009)))</f>
        <v>0</v>
      </c>
      <c r="G113" s="117">
        <f ref="G113:G113" t="array">(SUM(($B$1=(C_A01e!$B$5:$B$1009))*('By region'!$M113=(C_A01e!$C$5:$C$1009))*('By region'!$N113=(C_A01e!$D$5:$D$1009))*(C_A01e!J$5:J$1009)))+(SUM(($C$1=(C_A01e!$B$5:$B$1009))*('By region'!$M113=(C_A01e!$C$5:$C$1009))*('By region'!$N113=(C_A01e!$D$5:$D$1009))*(C_A01e!J$5:J$1009)))+(SUM(($D$1=(C_A01e!$B$5:$B$1009))*('By region'!$M113=(C_A01e!$C$5:$C$1009))*('By region'!$N113=(C_A01e!$D$5:$D$1009))*(C_A01e!J$5:J$1009)))</f>
        <v>0</v>
      </c>
      <c r="H113" s="117">
        <f ref="H113:H113" t="array">(SUM(($B$1=(C_A01e!$B$5:$B$1009))*('By region'!$M113=(C_A01e!$C$5:$C$1009))*('By region'!$N113=(C_A01e!$D$5:$D$1009))*(C_A01e!K$5:K$1009)))+(SUM(($C$1=(C_A01e!$B$5:$B$1009))*('By region'!$M113=(C_A01e!$C$5:$C$1009))*('By region'!$N113=(C_A01e!$D$5:$D$1009))*(C_A01e!K$5:K$1009)))+(SUM(($D$1=(C_A01e!$B$5:$B$1009))*('By region'!$M113=(C_A01e!$C$5:$C$1009))*('By region'!$N113=(C_A01e!$D$5:$D$1009))*(C_A01e!K$5:K$1009)))</f>
        <v>0</v>
      </c>
      <c r="I113" s="117">
        <f ref="I113:I113" t="array">(SUM(($B$1=(C_A01e!$B$5:$B$1009))*('By region'!$M113=(C_A01e!$C$5:$C$1009))*('By region'!$N113=(C_A01e!$D$5:$D$1009))*(C_A01e!L$5:L$1009)))+(SUM(($C$1=(C_A01e!$B$5:$B$1009))*('By region'!$M113=(C_A01e!$C$5:$C$1009))*('By region'!$N113=(C_A01e!$D$5:$D$1009))*(C_A01e!L$5:L$1009)))+(SUM(($D$1=(C_A01e!$B$5:$B$1009))*('By region'!$M113=(C_A01e!$C$5:$C$1009))*('By region'!$N113=(C_A01e!$D$5:$D$1009))*(C_A01e!L$5:L$1009)))</f>
        <v>0</v>
      </c>
      <c r="J113" s="117">
        <f ref="J113:J113" t="array">(SUM(($B$1=(C_A01e!$B$5:$B$1009))*('By region'!$M113=(C_A01e!$C$5:$C$1009))*('By region'!$N113=(C_A01e!$D$5:$D$1009))*(C_A01e!M$5:M$1009)))+(SUM(($C$1=(C_A01e!$B$5:$B$1009))*('By region'!$M113=(C_A01e!$C$5:$C$1009))*('By region'!$N113=(C_A01e!$D$5:$D$1009))*(C_A01e!M$5:M$1009)))+(SUM(($D$1=(C_A01e!$B$5:$B$1009))*('By region'!$M113=(C_A01e!$C$5:$C$1009))*('By region'!$N113=(C_A01e!$D$5:$D$1009))*(C_A01e!M$5:M$1009)))</f>
        <v>0</v>
      </c>
      <c r="K113" s="117">
        <f ref="K113:K113" t="array">(SUM(($B$1=(C_A01e!$B$5:$B$1009))*('By region'!$M113=(C_A01e!$C$5:$C$1009))*('By region'!$N113=(C_A01e!$D$5:$D$1009))*(C_A01e!N$5:N$1009)))+(SUM(($C$1=(C_A01e!$B$5:$B$1009))*('By region'!$M113=(C_A01e!$C$5:$C$1009))*('By region'!$N113=(C_A01e!$D$5:$D$1009))*(C_A01e!N$5:N$1009)))+(SUM(($D$1=(C_A01e!$B$5:$B$1009))*('By region'!$M113=(C_A01e!$C$5:$C$1009))*('By region'!$N113=(C_A01e!$D$5:$D$1009))*(C_A01e!N$5:N$1009)))</f>
        <v>0</v>
      </c>
      <c r="M113" s="67" t="s">
        <v>45</v>
      </c>
      <c r="N113" s="67" t="s">
        <v>90</v>
      </c>
    </row>
    <row r="114" s="64" customFormat="1">
      <c r="B114" s="118" t="s">
        <v>46</v>
      </c>
      <c r="C114" s="124">
        <f ref="C114:C114" t="array">(SUM(($B$1=(C_A01e!$B$5:$B$1009))*('By region'!$M114=(C_A01e!$C$5:$C$1009))*('By region'!$N114=(C_A01e!$D$5:$D$1009))*(C_A01e!F$5:F$1009)))+(SUM(($C$1=(C_A01e!$B$5:$B$1009))*('By region'!$M114=(C_A01e!$C$5:$C$1009))*('By region'!$N114=(C_A01e!$D$5:$D$1009))*(C_A01e!F$5:F$1009)))+(SUM(($D$1=(C_A01e!$B$5:$B$1009))*('By region'!$M114=(C_A01e!$C$5:$C$1009))*('By region'!$N114=(C_A01e!$D$5:$D$1009))*(C_A01e!F$5:F$1009)))</f>
        <v>0</v>
      </c>
      <c r="D114" s="124">
        <f ref="D114:D114" t="array">(SUM(($B$1=(C_A01e!$B$5:$B$1009))*('By region'!$M114=(C_A01e!$C$5:$C$1009))*('By region'!$N114=(C_A01e!$D$5:$D$1009))*(C_A01e!G$5:G$1009)))+(SUM(($C$1=(C_A01e!$B$5:$B$1009))*('By region'!$M114=(C_A01e!$C$5:$C$1009))*('By region'!$N114=(C_A01e!$D$5:$D$1009))*(C_A01e!G$5:G$1009)))+(SUM(($D$1=(C_A01e!$B$5:$B$1009))*('By region'!$M114=(C_A01e!$C$5:$C$1009))*('By region'!$N114=(C_A01e!$D$5:$D$1009))*(C_A01e!G$5:G$1009)))</f>
        <v>0</v>
      </c>
      <c r="E114" s="124">
        <f ref="E114:E114" t="array">(SUM(($B$1=(C_A01e!$B$5:$B$1009))*('By region'!$M114=(C_A01e!$C$5:$C$1009))*('By region'!$N114=(C_A01e!$D$5:$D$1009))*(C_A01e!H$5:H$1009)))+(SUM(($C$1=(C_A01e!$B$5:$B$1009))*('By region'!$M114=(C_A01e!$C$5:$C$1009))*('By region'!$N114=(C_A01e!$D$5:$D$1009))*(C_A01e!H$5:H$1009)))+(SUM(($D$1=(C_A01e!$B$5:$B$1009))*('By region'!$M114=(C_A01e!$C$5:$C$1009))*('By region'!$N114=(C_A01e!$D$5:$D$1009))*(C_A01e!H$5:H$1009)))</f>
        <v>0</v>
      </c>
      <c r="F114" s="124">
        <f ref="F114:F114" t="array">(SUM(($B$1=(C_A01e!$B$5:$B$1009))*('By region'!$M114=(C_A01e!$C$5:$C$1009))*('By region'!$N114=(C_A01e!$D$5:$D$1009))*(C_A01e!I$5:I$1009)))+(SUM(($C$1=(C_A01e!$B$5:$B$1009))*('By region'!$M114=(C_A01e!$C$5:$C$1009))*('By region'!$N114=(C_A01e!$D$5:$D$1009))*(C_A01e!I$5:I$1009)))+(SUM(($D$1=(C_A01e!$B$5:$B$1009))*('By region'!$M114=(C_A01e!$C$5:$C$1009))*('By region'!$N114=(C_A01e!$D$5:$D$1009))*(C_A01e!I$5:I$1009)))</f>
        <v>0</v>
      </c>
      <c r="G114" s="124">
        <f ref="G114:G114" t="array">(SUM(($B$1=(C_A01e!$B$5:$B$1009))*('By region'!$M114=(C_A01e!$C$5:$C$1009))*('By region'!$N114=(C_A01e!$D$5:$D$1009))*(C_A01e!J$5:J$1009)))+(SUM(($C$1=(C_A01e!$B$5:$B$1009))*('By region'!$M114=(C_A01e!$C$5:$C$1009))*('By region'!$N114=(C_A01e!$D$5:$D$1009))*(C_A01e!J$5:J$1009)))+(SUM(($D$1=(C_A01e!$B$5:$B$1009))*('By region'!$M114=(C_A01e!$C$5:$C$1009))*('By region'!$N114=(C_A01e!$D$5:$D$1009))*(C_A01e!J$5:J$1009)))</f>
        <v>0</v>
      </c>
      <c r="H114" s="124">
        <f ref="H114:H114" t="array">(SUM(($B$1=(C_A01e!$B$5:$B$1009))*('By region'!$M114=(C_A01e!$C$5:$C$1009))*('By region'!$N114=(C_A01e!$D$5:$D$1009))*(C_A01e!K$5:K$1009)))+(SUM(($C$1=(C_A01e!$B$5:$B$1009))*('By region'!$M114=(C_A01e!$C$5:$C$1009))*('By region'!$N114=(C_A01e!$D$5:$D$1009))*(C_A01e!K$5:K$1009)))+(SUM(($D$1=(C_A01e!$B$5:$B$1009))*('By region'!$M114=(C_A01e!$C$5:$C$1009))*('By region'!$N114=(C_A01e!$D$5:$D$1009))*(C_A01e!K$5:K$1009)))</f>
        <v>0</v>
      </c>
      <c r="I114" s="124">
        <f ref="I114:I114" t="array">(SUM(($B$1=(C_A01e!$B$5:$B$1009))*('By region'!$M114=(C_A01e!$C$5:$C$1009))*('By region'!$N114=(C_A01e!$D$5:$D$1009))*(C_A01e!L$5:L$1009)))+(SUM(($C$1=(C_A01e!$B$5:$B$1009))*('By region'!$M114=(C_A01e!$C$5:$C$1009))*('By region'!$N114=(C_A01e!$D$5:$D$1009))*(C_A01e!L$5:L$1009)))+(SUM(($D$1=(C_A01e!$B$5:$B$1009))*('By region'!$M114=(C_A01e!$C$5:$C$1009))*('By region'!$N114=(C_A01e!$D$5:$D$1009))*(C_A01e!L$5:L$1009)))</f>
        <v>0</v>
      </c>
      <c r="J114" s="124">
        <f ref="J114:J114" t="array">(SUM(($B$1=(C_A01e!$B$5:$B$1009))*('By region'!$M114=(C_A01e!$C$5:$C$1009))*('By region'!$N114=(C_A01e!$D$5:$D$1009))*(C_A01e!M$5:M$1009)))+(SUM(($C$1=(C_A01e!$B$5:$B$1009))*('By region'!$M114=(C_A01e!$C$5:$C$1009))*('By region'!$N114=(C_A01e!$D$5:$D$1009))*(C_A01e!M$5:M$1009)))+(SUM(($D$1=(C_A01e!$B$5:$B$1009))*('By region'!$M114=(C_A01e!$C$5:$C$1009))*('By region'!$N114=(C_A01e!$D$5:$D$1009))*(C_A01e!M$5:M$1009)))</f>
        <v>0</v>
      </c>
      <c r="K114" s="124">
        <f ref="K114:K114" t="array">(SUM(($B$1=(C_A01e!$B$5:$B$1009))*('By region'!$M114=(C_A01e!$C$5:$C$1009))*('By region'!$N114=(C_A01e!$D$5:$D$1009))*(C_A01e!N$5:N$1009)))+(SUM(($C$1=(C_A01e!$B$5:$B$1009))*('By region'!$M114=(C_A01e!$C$5:$C$1009))*('By region'!$N114=(C_A01e!$D$5:$D$1009))*(C_A01e!N$5:N$1009)))+(SUM(($D$1=(C_A01e!$B$5:$B$1009))*('By region'!$M114=(C_A01e!$C$5:$C$1009))*('By region'!$N114=(C_A01e!$D$5:$D$1009))*(C_A01e!N$5:N$1009)))</f>
        <v>0</v>
      </c>
      <c r="M114" s="69" t="s">
        <v>47</v>
      </c>
      <c r="N114" s="69" t="s">
        <v>90</v>
      </c>
      <c r="O114" s="69"/>
    </row>
    <row r="115">
      <c r="B115" s="116" t="s">
        <v>48</v>
      </c>
      <c r="C115" s="117">
        <f ref="C115:C115" t="array">(SUM(($B$1=(C_A01e!$B$5:$B$1009))*('By region'!$M115=(C_A01e!$C$5:$C$1009))*('By region'!$N115=(C_A01e!$D$5:$D$1009))*(C_A01e!F$5:F$1009)))+(SUM(($C$1=(C_A01e!$B$5:$B$1009))*('By region'!$M115=(C_A01e!$C$5:$C$1009))*('By region'!$N115=(C_A01e!$D$5:$D$1009))*(C_A01e!F$5:F$1009)))+(SUM(($D$1=(C_A01e!$B$5:$B$1009))*('By region'!$M115=(C_A01e!$C$5:$C$1009))*('By region'!$N115=(C_A01e!$D$5:$D$1009))*(C_A01e!F$5:F$1009)))</f>
        <v>0</v>
      </c>
      <c r="D115" s="117">
        <f ref="D115:D115" t="array">(SUM(($B$1=(C_A01e!$B$5:$B$1009))*('By region'!$M115=(C_A01e!$C$5:$C$1009))*('By region'!$N115=(C_A01e!$D$5:$D$1009))*(C_A01e!G$5:G$1009)))+(SUM(($C$1=(C_A01e!$B$5:$B$1009))*('By region'!$M115=(C_A01e!$C$5:$C$1009))*('By region'!$N115=(C_A01e!$D$5:$D$1009))*(C_A01e!G$5:G$1009)))+(SUM(($D$1=(C_A01e!$B$5:$B$1009))*('By region'!$M115=(C_A01e!$C$5:$C$1009))*('By region'!$N115=(C_A01e!$D$5:$D$1009))*(C_A01e!G$5:G$1009)))</f>
        <v>0</v>
      </c>
      <c r="E115" s="117">
        <f ref="E115:E115" t="array">(SUM(($B$1=(C_A01e!$B$5:$B$1009))*('By region'!$M115=(C_A01e!$C$5:$C$1009))*('By region'!$N115=(C_A01e!$D$5:$D$1009))*(C_A01e!H$5:H$1009)))+(SUM(($C$1=(C_A01e!$B$5:$B$1009))*('By region'!$M115=(C_A01e!$C$5:$C$1009))*('By region'!$N115=(C_A01e!$D$5:$D$1009))*(C_A01e!H$5:H$1009)))+(SUM(($D$1=(C_A01e!$B$5:$B$1009))*('By region'!$M115=(C_A01e!$C$5:$C$1009))*('By region'!$N115=(C_A01e!$D$5:$D$1009))*(C_A01e!H$5:H$1009)))</f>
        <v>0</v>
      </c>
      <c r="F115" s="117">
        <f ref="F115:F115" t="array">(SUM(($B$1=(C_A01e!$B$5:$B$1009))*('By region'!$M115=(C_A01e!$C$5:$C$1009))*('By region'!$N115=(C_A01e!$D$5:$D$1009))*(C_A01e!I$5:I$1009)))+(SUM(($C$1=(C_A01e!$B$5:$B$1009))*('By region'!$M115=(C_A01e!$C$5:$C$1009))*('By region'!$N115=(C_A01e!$D$5:$D$1009))*(C_A01e!I$5:I$1009)))+(SUM(($D$1=(C_A01e!$B$5:$B$1009))*('By region'!$M115=(C_A01e!$C$5:$C$1009))*('By region'!$N115=(C_A01e!$D$5:$D$1009))*(C_A01e!I$5:I$1009)))</f>
        <v>0</v>
      </c>
      <c r="G115" s="117">
        <f ref="G115:G115" t="array">(SUM(($B$1=(C_A01e!$B$5:$B$1009))*('By region'!$M115=(C_A01e!$C$5:$C$1009))*('By region'!$N115=(C_A01e!$D$5:$D$1009))*(C_A01e!J$5:J$1009)))+(SUM(($C$1=(C_A01e!$B$5:$B$1009))*('By region'!$M115=(C_A01e!$C$5:$C$1009))*('By region'!$N115=(C_A01e!$D$5:$D$1009))*(C_A01e!J$5:J$1009)))+(SUM(($D$1=(C_A01e!$B$5:$B$1009))*('By region'!$M115=(C_A01e!$C$5:$C$1009))*('By region'!$N115=(C_A01e!$D$5:$D$1009))*(C_A01e!J$5:J$1009)))</f>
        <v>0</v>
      </c>
      <c r="H115" s="117">
        <f ref="H115:H115" t="array">(SUM(($B$1=(C_A01e!$B$5:$B$1009))*('By region'!$M115=(C_A01e!$C$5:$C$1009))*('By region'!$N115=(C_A01e!$D$5:$D$1009))*(C_A01e!K$5:K$1009)))+(SUM(($C$1=(C_A01e!$B$5:$B$1009))*('By region'!$M115=(C_A01e!$C$5:$C$1009))*('By region'!$N115=(C_A01e!$D$5:$D$1009))*(C_A01e!K$5:K$1009)))+(SUM(($D$1=(C_A01e!$B$5:$B$1009))*('By region'!$M115=(C_A01e!$C$5:$C$1009))*('By region'!$N115=(C_A01e!$D$5:$D$1009))*(C_A01e!K$5:K$1009)))</f>
        <v>0</v>
      </c>
      <c r="I115" s="117">
        <f ref="I115:I115" t="array">(SUM(($B$1=(C_A01e!$B$5:$B$1009))*('By region'!$M115=(C_A01e!$C$5:$C$1009))*('By region'!$N115=(C_A01e!$D$5:$D$1009))*(C_A01e!L$5:L$1009)))+(SUM(($C$1=(C_A01e!$B$5:$B$1009))*('By region'!$M115=(C_A01e!$C$5:$C$1009))*('By region'!$N115=(C_A01e!$D$5:$D$1009))*(C_A01e!L$5:L$1009)))+(SUM(($D$1=(C_A01e!$B$5:$B$1009))*('By region'!$M115=(C_A01e!$C$5:$C$1009))*('By region'!$N115=(C_A01e!$D$5:$D$1009))*(C_A01e!L$5:L$1009)))</f>
        <v>0</v>
      </c>
      <c r="J115" s="117">
        <f ref="J115:J115" t="array">(SUM(($B$1=(C_A01e!$B$5:$B$1009))*('By region'!$M115=(C_A01e!$C$5:$C$1009))*('By region'!$N115=(C_A01e!$D$5:$D$1009))*(C_A01e!M$5:M$1009)))+(SUM(($C$1=(C_A01e!$B$5:$B$1009))*('By region'!$M115=(C_A01e!$C$5:$C$1009))*('By region'!$N115=(C_A01e!$D$5:$D$1009))*(C_A01e!M$5:M$1009)))+(SUM(($D$1=(C_A01e!$B$5:$B$1009))*('By region'!$M115=(C_A01e!$C$5:$C$1009))*('By region'!$N115=(C_A01e!$D$5:$D$1009))*(C_A01e!M$5:M$1009)))</f>
        <v>0</v>
      </c>
      <c r="K115" s="117">
        <f ref="K115:K115" t="array">(SUM(($B$1=(C_A01e!$B$5:$B$1009))*('By region'!$M115=(C_A01e!$C$5:$C$1009))*('By region'!$N115=(C_A01e!$D$5:$D$1009))*(C_A01e!N$5:N$1009)))+(SUM(($C$1=(C_A01e!$B$5:$B$1009))*('By region'!$M115=(C_A01e!$C$5:$C$1009))*('By region'!$N115=(C_A01e!$D$5:$D$1009))*(C_A01e!N$5:N$1009)))+(SUM(($D$1=(C_A01e!$B$5:$B$1009))*('By region'!$M115=(C_A01e!$C$5:$C$1009))*('By region'!$N115=(C_A01e!$D$5:$D$1009))*(C_A01e!N$5:N$1009)))</f>
        <v>0</v>
      </c>
      <c r="N115" s="67" t="s">
        <v>90</v>
      </c>
    </row>
    <row r="116" s="64" customFormat="1">
      <c r="B116" s="119" t="s">
        <v>49</v>
      </c>
      <c r="C116" s="124">
        <f ref="C116:C116" t="array">(SUM(($B$1=(C_A01e!$B$5:$B$1009))*('By region'!$M116=(C_A01e!$C$5:$C$1009))*('By region'!$N116=(C_A01e!$D$5:$D$1009))*(C_A01e!F$5:F$1009)))+(SUM(($C$1=(C_A01e!$B$5:$B$1009))*('By region'!$M116=(C_A01e!$C$5:$C$1009))*('By region'!$N116=(C_A01e!$D$5:$D$1009))*(C_A01e!F$5:F$1009)))+(SUM(($D$1=(C_A01e!$B$5:$B$1009))*('By region'!$M116=(C_A01e!$C$5:$C$1009))*('By region'!$N116=(C_A01e!$D$5:$D$1009))*(C_A01e!F$5:F$1009)))</f>
        <v>0</v>
      </c>
      <c r="D116" s="124">
        <f ref="D116:D116" t="array">(SUM(($B$1=(C_A01e!$B$5:$B$1009))*('By region'!$M116=(C_A01e!$C$5:$C$1009))*('By region'!$N116=(C_A01e!$D$5:$D$1009))*(C_A01e!G$5:G$1009)))+(SUM(($C$1=(C_A01e!$B$5:$B$1009))*('By region'!$M116=(C_A01e!$C$5:$C$1009))*('By region'!$N116=(C_A01e!$D$5:$D$1009))*(C_A01e!G$5:G$1009)))+(SUM(($D$1=(C_A01e!$B$5:$B$1009))*('By region'!$M116=(C_A01e!$C$5:$C$1009))*('By region'!$N116=(C_A01e!$D$5:$D$1009))*(C_A01e!G$5:G$1009)))</f>
        <v>0</v>
      </c>
      <c r="E116" s="124">
        <f ref="E116:E116" t="array">(SUM(($B$1=(C_A01e!$B$5:$B$1009))*('By region'!$M116=(C_A01e!$C$5:$C$1009))*('By region'!$N116=(C_A01e!$D$5:$D$1009))*(C_A01e!H$5:H$1009)))+(SUM(($C$1=(C_A01e!$B$5:$B$1009))*('By region'!$M116=(C_A01e!$C$5:$C$1009))*('By region'!$N116=(C_A01e!$D$5:$D$1009))*(C_A01e!H$5:H$1009)))+(SUM(($D$1=(C_A01e!$B$5:$B$1009))*('By region'!$M116=(C_A01e!$C$5:$C$1009))*('By region'!$N116=(C_A01e!$D$5:$D$1009))*(C_A01e!H$5:H$1009)))</f>
        <v>0</v>
      </c>
      <c r="F116" s="124">
        <f ref="F116:F116" t="array">(SUM(($B$1=(C_A01e!$B$5:$B$1009))*('By region'!$M116=(C_A01e!$C$5:$C$1009))*('By region'!$N116=(C_A01e!$D$5:$D$1009))*(C_A01e!I$5:I$1009)))+(SUM(($C$1=(C_A01e!$B$5:$B$1009))*('By region'!$M116=(C_A01e!$C$5:$C$1009))*('By region'!$N116=(C_A01e!$D$5:$D$1009))*(C_A01e!I$5:I$1009)))+(SUM(($D$1=(C_A01e!$B$5:$B$1009))*('By region'!$M116=(C_A01e!$C$5:$C$1009))*('By region'!$N116=(C_A01e!$D$5:$D$1009))*(C_A01e!I$5:I$1009)))</f>
        <v>0</v>
      </c>
      <c r="G116" s="124">
        <f ref="G116:G116" t="array">(SUM(($B$1=(C_A01e!$B$5:$B$1009))*('By region'!$M116=(C_A01e!$C$5:$C$1009))*('By region'!$N116=(C_A01e!$D$5:$D$1009))*(C_A01e!J$5:J$1009)))+(SUM(($C$1=(C_A01e!$B$5:$B$1009))*('By region'!$M116=(C_A01e!$C$5:$C$1009))*('By region'!$N116=(C_A01e!$D$5:$D$1009))*(C_A01e!J$5:J$1009)))+(SUM(($D$1=(C_A01e!$B$5:$B$1009))*('By region'!$M116=(C_A01e!$C$5:$C$1009))*('By region'!$N116=(C_A01e!$D$5:$D$1009))*(C_A01e!J$5:J$1009)))</f>
        <v>0</v>
      </c>
      <c r="H116" s="124">
        <f ref="H116:H116" t="array">(SUM(($B$1=(C_A01e!$B$5:$B$1009))*('By region'!$M116=(C_A01e!$C$5:$C$1009))*('By region'!$N116=(C_A01e!$D$5:$D$1009))*(C_A01e!K$5:K$1009)))+(SUM(($C$1=(C_A01e!$B$5:$B$1009))*('By region'!$M116=(C_A01e!$C$5:$C$1009))*('By region'!$N116=(C_A01e!$D$5:$D$1009))*(C_A01e!K$5:K$1009)))+(SUM(($D$1=(C_A01e!$B$5:$B$1009))*('By region'!$M116=(C_A01e!$C$5:$C$1009))*('By region'!$N116=(C_A01e!$D$5:$D$1009))*(C_A01e!K$5:K$1009)))</f>
        <v>0</v>
      </c>
      <c r="I116" s="124">
        <f ref="I116:I116" t="array">(SUM(($B$1=(C_A01e!$B$5:$B$1009))*('By region'!$M116=(C_A01e!$C$5:$C$1009))*('By region'!$N116=(C_A01e!$D$5:$D$1009))*(C_A01e!L$5:L$1009)))+(SUM(($C$1=(C_A01e!$B$5:$B$1009))*('By region'!$M116=(C_A01e!$C$5:$C$1009))*('By region'!$N116=(C_A01e!$D$5:$D$1009))*(C_A01e!L$5:L$1009)))+(SUM(($D$1=(C_A01e!$B$5:$B$1009))*('By region'!$M116=(C_A01e!$C$5:$C$1009))*('By region'!$N116=(C_A01e!$D$5:$D$1009))*(C_A01e!L$5:L$1009)))</f>
        <v>0</v>
      </c>
      <c r="J116" s="124">
        <f ref="J116:J116" t="array">(SUM(($B$1=(C_A01e!$B$5:$B$1009))*('By region'!$M116=(C_A01e!$C$5:$C$1009))*('By region'!$N116=(C_A01e!$D$5:$D$1009))*(C_A01e!M$5:M$1009)))+(SUM(($C$1=(C_A01e!$B$5:$B$1009))*('By region'!$M116=(C_A01e!$C$5:$C$1009))*('By region'!$N116=(C_A01e!$D$5:$D$1009))*(C_A01e!M$5:M$1009)))+(SUM(($D$1=(C_A01e!$B$5:$B$1009))*('By region'!$M116=(C_A01e!$C$5:$C$1009))*('By region'!$N116=(C_A01e!$D$5:$D$1009))*(C_A01e!M$5:M$1009)))</f>
        <v>0</v>
      </c>
      <c r="K116" s="124">
        <f ref="K116:K116" t="array">(SUM(($B$1=(C_A01e!$B$5:$B$1009))*('By region'!$M116=(C_A01e!$C$5:$C$1009))*('By region'!$N116=(C_A01e!$D$5:$D$1009))*(C_A01e!N$5:N$1009)))+(SUM(($C$1=(C_A01e!$B$5:$B$1009))*('By region'!$M116=(C_A01e!$C$5:$C$1009))*('By region'!$N116=(C_A01e!$D$5:$D$1009))*(C_A01e!N$5:N$1009)))+(SUM(($D$1=(C_A01e!$B$5:$B$1009))*('By region'!$M116=(C_A01e!$C$5:$C$1009))*('By region'!$N116=(C_A01e!$D$5:$D$1009))*(C_A01e!N$5:N$1009)))</f>
        <v>0</v>
      </c>
      <c r="M116" s="69" t="s">
        <v>50</v>
      </c>
      <c r="N116" s="69" t="s">
        <v>90</v>
      </c>
      <c r="O116" s="69"/>
    </row>
    <row r="117">
      <c r="B117" s="120" t="s">
        <v>51</v>
      </c>
      <c r="C117" s="117">
        <f ref="C117:C117" t="array">(SUM(($B$1=(C_A01e!$B$5:$B$1009))*('By region'!$M117=(C_A01e!$C$5:$C$1009))*('By region'!$N117=(C_A01e!$D$5:$D$1009))*(C_A01e!F$5:F$1009)))+(SUM(($C$1=(C_A01e!$B$5:$B$1009))*('By region'!$M117=(C_A01e!$C$5:$C$1009))*('By region'!$N117=(C_A01e!$D$5:$D$1009))*(C_A01e!F$5:F$1009)))+(SUM(($D$1=(C_A01e!$B$5:$B$1009))*('By region'!$M117=(C_A01e!$C$5:$C$1009))*('By region'!$N117=(C_A01e!$D$5:$D$1009))*(C_A01e!F$5:F$1009)))</f>
        <v>0</v>
      </c>
      <c r="D117" s="117">
        <f ref="D117:D117" t="array">(SUM(($B$1=(C_A01e!$B$5:$B$1009))*('By region'!$M117=(C_A01e!$C$5:$C$1009))*('By region'!$N117=(C_A01e!$D$5:$D$1009))*(C_A01e!G$5:G$1009)))+(SUM(($C$1=(C_A01e!$B$5:$B$1009))*('By region'!$M117=(C_A01e!$C$5:$C$1009))*('By region'!$N117=(C_A01e!$D$5:$D$1009))*(C_A01e!G$5:G$1009)))+(SUM(($D$1=(C_A01e!$B$5:$B$1009))*('By region'!$M117=(C_A01e!$C$5:$C$1009))*('By region'!$N117=(C_A01e!$D$5:$D$1009))*(C_A01e!G$5:G$1009)))</f>
        <v>622.65788096954</v>
      </c>
      <c r="E117" s="117">
        <f ref="E117:E117" t="array">(SUM(($B$1=(C_A01e!$B$5:$B$1009))*('By region'!$M117=(C_A01e!$C$5:$C$1009))*('By region'!$N117=(C_A01e!$D$5:$D$1009))*(C_A01e!H$5:H$1009)))+(SUM(($C$1=(C_A01e!$B$5:$B$1009))*('By region'!$M117=(C_A01e!$C$5:$C$1009))*('By region'!$N117=(C_A01e!$D$5:$D$1009))*(C_A01e!H$5:H$1009)))+(SUM(($D$1=(C_A01e!$B$5:$B$1009))*('By region'!$M117=(C_A01e!$C$5:$C$1009))*('By region'!$N117=(C_A01e!$D$5:$D$1009))*(C_A01e!H$5:H$1009)))</f>
        <v>1609.2982231193851</v>
      </c>
      <c r="F117" s="117">
        <f ref="F117:F117" t="array">(SUM(($B$1=(C_A01e!$B$5:$B$1009))*('By region'!$M117=(C_A01e!$C$5:$C$1009))*('By region'!$N117=(C_A01e!$D$5:$D$1009))*(C_A01e!I$5:I$1009)))+(SUM(($C$1=(C_A01e!$B$5:$B$1009))*('By region'!$M117=(C_A01e!$C$5:$C$1009))*('By region'!$N117=(C_A01e!$D$5:$D$1009))*(C_A01e!I$5:I$1009)))+(SUM(($D$1=(C_A01e!$B$5:$B$1009))*('By region'!$M117=(C_A01e!$C$5:$C$1009))*('By region'!$N117=(C_A01e!$D$5:$D$1009))*(C_A01e!I$5:I$1009)))</f>
        <v>3487.9743476438648</v>
      </c>
      <c r="G117" s="117">
        <f ref="G117:G117" t="array">(SUM(($B$1=(C_A01e!$B$5:$B$1009))*('By region'!$M117=(C_A01e!$C$5:$C$1009))*('By region'!$N117=(C_A01e!$D$5:$D$1009))*(C_A01e!J$5:J$1009)))+(SUM(($C$1=(C_A01e!$B$5:$B$1009))*('By region'!$M117=(C_A01e!$C$5:$C$1009))*('By region'!$N117=(C_A01e!$D$5:$D$1009))*(C_A01e!J$5:J$1009)))+(SUM(($D$1=(C_A01e!$B$5:$B$1009))*('By region'!$M117=(C_A01e!$C$5:$C$1009))*('By region'!$N117=(C_A01e!$D$5:$D$1009))*(C_A01e!J$5:J$1009)))</f>
        <v>6555.8215705644352</v>
      </c>
      <c r="H117" s="117">
        <f ref="H117:H117" t="array">(SUM(($B$1=(C_A01e!$B$5:$B$1009))*('By region'!$M117=(C_A01e!$C$5:$C$1009))*('By region'!$N117=(C_A01e!$D$5:$D$1009))*(C_A01e!K$5:K$1009)))+(SUM(($C$1=(C_A01e!$B$5:$B$1009))*('By region'!$M117=(C_A01e!$C$5:$C$1009))*('By region'!$N117=(C_A01e!$D$5:$D$1009))*(C_A01e!K$5:K$1009)))+(SUM(($D$1=(C_A01e!$B$5:$B$1009))*('By region'!$M117=(C_A01e!$C$5:$C$1009))*('By region'!$N117=(C_A01e!$D$5:$D$1009))*(C_A01e!K$5:K$1009)))</f>
        <v>8680.1125132480756</v>
      </c>
      <c r="I117" s="117">
        <f ref="I117:I117" t="array">(SUM(($B$1=(C_A01e!$B$5:$B$1009))*('By region'!$M117=(C_A01e!$C$5:$C$1009))*('By region'!$N117=(C_A01e!$D$5:$D$1009))*(C_A01e!L$5:L$1009)))+(SUM(($C$1=(C_A01e!$B$5:$B$1009))*('By region'!$M117=(C_A01e!$C$5:$C$1009))*('By region'!$N117=(C_A01e!$D$5:$D$1009))*(C_A01e!L$5:L$1009)))+(SUM(($D$1=(C_A01e!$B$5:$B$1009))*('By region'!$M117=(C_A01e!$C$5:$C$1009))*('By region'!$N117=(C_A01e!$D$5:$D$1009))*(C_A01e!L$5:L$1009)))</f>
        <v>8930.33979259333</v>
      </c>
      <c r="J117" s="117">
        <f ref="J117:J117" t="array">(SUM(($B$1=(C_A01e!$B$5:$B$1009))*('By region'!$M117=(C_A01e!$C$5:$C$1009))*('By region'!$N117=(C_A01e!$D$5:$D$1009))*(C_A01e!M$5:M$1009)))+(SUM(($C$1=(C_A01e!$B$5:$B$1009))*('By region'!$M117=(C_A01e!$C$5:$C$1009))*('By region'!$N117=(C_A01e!$D$5:$D$1009))*(C_A01e!M$5:M$1009)))+(SUM(($D$1=(C_A01e!$B$5:$B$1009))*('By region'!$M117=(C_A01e!$C$5:$C$1009))*('By region'!$N117=(C_A01e!$D$5:$D$1009))*(C_A01e!M$5:M$1009)))</f>
        <v>8905.1968929912655</v>
      </c>
      <c r="K117" s="117">
        <f ref="K117:K117" t="array">(SUM(($B$1=(C_A01e!$B$5:$B$1009))*('By region'!$M117=(C_A01e!$C$5:$C$1009))*('By region'!$N117=(C_A01e!$D$5:$D$1009))*(C_A01e!N$5:N$1009)))+(SUM(($C$1=(C_A01e!$B$5:$B$1009))*('By region'!$M117=(C_A01e!$C$5:$C$1009))*('By region'!$N117=(C_A01e!$D$5:$D$1009))*(C_A01e!N$5:N$1009)))+(SUM(($D$1=(C_A01e!$B$5:$B$1009))*('By region'!$M117=(C_A01e!$C$5:$C$1009))*('By region'!$N117=(C_A01e!$D$5:$D$1009))*(C_A01e!N$5:N$1009)))</f>
        <v>7579.4529841185649</v>
      </c>
      <c r="M117" s="67" t="s">
        <v>52</v>
      </c>
      <c r="N117" s="67" t="s">
        <v>90</v>
      </c>
    </row>
    <row r="118" ht="16" s="64" customFormat="1">
      <c r="B118" s="156" t="s">
        <v>53</v>
      </c>
      <c r="C118" s="124">
        <f ref="C118:C118" t="array">(SUM(($B$1=(C_A01e!$B$5:$B$1009))*('By region'!$M118=(C_A01e!$C$5:$C$1009))*('By region'!$N118=(C_A01e!$D$5:$D$1009))*(C_A01e!F$5:F$1009)))+(SUM(($C$1=(C_A01e!$B$5:$B$1009))*('By region'!$M118=(C_A01e!$C$5:$C$1009))*('By region'!$N118=(C_A01e!$D$5:$D$1009))*(C_A01e!F$5:F$1009)))+(SUM(($D$1=(C_A01e!$B$5:$B$1009))*('By region'!$M118=(C_A01e!$C$5:$C$1009))*('By region'!$N118=(C_A01e!$D$5:$D$1009))*(C_A01e!F$5:F$1009)))</f>
        <v>0</v>
      </c>
      <c r="D118" s="124">
        <f ref="D118:D118" t="array">(SUM(($B$1=(C_A01e!$B$5:$B$1009))*('By region'!$M118=(C_A01e!$C$5:$C$1009))*('By region'!$N118=(C_A01e!$D$5:$D$1009))*(C_A01e!G$5:G$1009)))+(SUM(($C$1=(C_A01e!$B$5:$B$1009))*('By region'!$M118=(C_A01e!$C$5:$C$1009))*('By region'!$N118=(C_A01e!$D$5:$D$1009))*(C_A01e!G$5:G$1009)))+(SUM(($D$1=(C_A01e!$B$5:$B$1009))*('By region'!$M118=(C_A01e!$C$5:$C$1009))*('By region'!$N118=(C_A01e!$D$5:$D$1009))*(C_A01e!G$5:G$1009)))</f>
        <v>0</v>
      </c>
      <c r="E118" s="124">
        <f ref="E118:E118" t="array">(SUM(($B$1=(C_A01e!$B$5:$B$1009))*('By region'!$M118=(C_A01e!$C$5:$C$1009))*('By region'!$N118=(C_A01e!$D$5:$D$1009))*(C_A01e!H$5:H$1009)))+(SUM(($C$1=(C_A01e!$B$5:$B$1009))*('By region'!$M118=(C_A01e!$C$5:$C$1009))*('By region'!$N118=(C_A01e!$D$5:$D$1009))*(C_A01e!H$5:H$1009)))+(SUM(($D$1=(C_A01e!$B$5:$B$1009))*('By region'!$M118=(C_A01e!$C$5:$C$1009))*('By region'!$N118=(C_A01e!$D$5:$D$1009))*(C_A01e!H$5:H$1009)))</f>
        <v>0</v>
      </c>
      <c r="F118" s="124">
        <f ref="F118:F118" t="array">(SUM(($B$1=(C_A01e!$B$5:$B$1009))*('By region'!$M118=(C_A01e!$C$5:$C$1009))*('By region'!$N118=(C_A01e!$D$5:$D$1009))*(C_A01e!I$5:I$1009)))+(SUM(($C$1=(C_A01e!$B$5:$B$1009))*('By region'!$M118=(C_A01e!$C$5:$C$1009))*('By region'!$N118=(C_A01e!$D$5:$D$1009))*(C_A01e!I$5:I$1009)))+(SUM(($D$1=(C_A01e!$B$5:$B$1009))*('By region'!$M118=(C_A01e!$C$5:$C$1009))*('By region'!$N118=(C_A01e!$D$5:$D$1009))*(C_A01e!I$5:I$1009)))</f>
        <v>0</v>
      </c>
      <c r="G118" s="124">
        <f ref="G118:G118" t="array">(SUM(($B$1=(C_A01e!$B$5:$B$1009))*('By region'!$M118=(C_A01e!$C$5:$C$1009))*('By region'!$N118=(C_A01e!$D$5:$D$1009))*(C_A01e!J$5:J$1009)))+(SUM(($C$1=(C_A01e!$B$5:$B$1009))*('By region'!$M118=(C_A01e!$C$5:$C$1009))*('By region'!$N118=(C_A01e!$D$5:$D$1009))*(C_A01e!J$5:J$1009)))+(SUM(($D$1=(C_A01e!$B$5:$B$1009))*('By region'!$M118=(C_A01e!$C$5:$C$1009))*('By region'!$N118=(C_A01e!$D$5:$D$1009))*(C_A01e!J$5:J$1009)))</f>
        <v>0</v>
      </c>
      <c r="H118" s="124">
        <f ref="H118:H118" t="array">(SUM(($B$1=(C_A01e!$B$5:$B$1009))*('By region'!$M118=(C_A01e!$C$5:$C$1009))*('By region'!$N118=(C_A01e!$D$5:$D$1009))*(C_A01e!K$5:K$1009)))+(SUM(($C$1=(C_A01e!$B$5:$B$1009))*('By region'!$M118=(C_A01e!$C$5:$C$1009))*('By region'!$N118=(C_A01e!$D$5:$D$1009))*(C_A01e!K$5:K$1009)))+(SUM(($D$1=(C_A01e!$B$5:$B$1009))*('By region'!$M118=(C_A01e!$C$5:$C$1009))*('By region'!$N118=(C_A01e!$D$5:$D$1009))*(C_A01e!K$5:K$1009)))</f>
        <v>0</v>
      </c>
      <c r="I118" s="124">
        <f ref="I118:I118" t="array">(SUM(($B$1=(C_A01e!$B$5:$B$1009))*('By region'!$M118=(C_A01e!$C$5:$C$1009))*('By region'!$N118=(C_A01e!$D$5:$D$1009))*(C_A01e!L$5:L$1009)))+(SUM(($C$1=(C_A01e!$B$5:$B$1009))*('By region'!$M118=(C_A01e!$C$5:$C$1009))*('By region'!$N118=(C_A01e!$D$5:$D$1009))*(C_A01e!L$5:L$1009)))+(SUM(($D$1=(C_A01e!$B$5:$B$1009))*('By region'!$M118=(C_A01e!$C$5:$C$1009))*('By region'!$N118=(C_A01e!$D$5:$D$1009))*(C_A01e!L$5:L$1009)))</f>
        <v>0</v>
      </c>
      <c r="J118" s="124">
        <f ref="J118:J118" t="array">(SUM(($B$1=(C_A01e!$B$5:$B$1009))*('By region'!$M118=(C_A01e!$C$5:$C$1009))*('By region'!$N118=(C_A01e!$D$5:$D$1009))*(C_A01e!M$5:M$1009)))+(SUM(($C$1=(C_A01e!$B$5:$B$1009))*('By region'!$M118=(C_A01e!$C$5:$C$1009))*('By region'!$N118=(C_A01e!$D$5:$D$1009))*(C_A01e!M$5:M$1009)))+(SUM(($D$1=(C_A01e!$B$5:$B$1009))*('By region'!$M118=(C_A01e!$C$5:$C$1009))*('By region'!$N118=(C_A01e!$D$5:$D$1009))*(C_A01e!M$5:M$1009)))</f>
        <v>0</v>
      </c>
      <c r="K118" s="124">
        <f ref="K118:K118" t="array">(SUM(($B$1=(C_A01e!$B$5:$B$1009))*('By region'!$M118=(C_A01e!$C$5:$C$1009))*('By region'!$N118=(C_A01e!$D$5:$D$1009))*(C_A01e!N$5:N$1009)))+(SUM(($C$1=(C_A01e!$B$5:$B$1009))*('By region'!$M118=(C_A01e!$C$5:$C$1009))*('By region'!$N118=(C_A01e!$D$5:$D$1009))*(C_A01e!N$5:N$1009)))+(SUM(($D$1=(C_A01e!$B$5:$B$1009))*('By region'!$M118=(C_A01e!$C$5:$C$1009))*('By region'!$N118=(C_A01e!$D$5:$D$1009))*(C_A01e!N$5:N$1009)))</f>
        <v>0</v>
      </c>
      <c r="M118" s="69" t="s">
        <v>54</v>
      </c>
      <c r="N118" s="69" t="s">
        <v>90</v>
      </c>
      <c r="O118" s="69"/>
    </row>
    <row r="119" ht="16">
      <c r="B119" s="151" t="s">
        <v>55</v>
      </c>
      <c r="C119" s="152">
        <f>SUM(C101:C118)-C115-C111</f>
        <v>17.072405724218</v>
      </c>
      <c r="D119" s="152">
        <f ref="D119:K119" t="shared" si="11">SUM(D101:D118)-D115-D111</f>
        <v>1826.583879261864</v>
      </c>
      <c r="E119" s="152">
        <f t="shared" si="11"/>
        <v>7137.6789690186961</v>
      </c>
      <c r="F119" s="152">
        <f t="shared" si="11"/>
        <v>12099.797621070633</v>
      </c>
      <c r="G119" s="152">
        <f t="shared" si="11"/>
        <v>20248.378178865707</v>
      </c>
      <c r="H119" s="152">
        <f t="shared" si="11"/>
        <v>23749.350944813552</v>
      </c>
      <c r="I119" s="152">
        <f t="shared" si="11"/>
        <v>25081.283993609184</v>
      </c>
      <c r="J119" s="152">
        <f t="shared" si="11"/>
        <v>23697.620226454019</v>
      </c>
      <c r="K119" s="152">
        <f t="shared" si="11"/>
        <v>23742.020770646785</v>
      </c>
    </row>
    <row r="120">
      <c r="B120" s="58"/>
      <c r="C120" s="68"/>
      <c r="D120" s="68"/>
      <c r="E120" s="68"/>
      <c r="F120" s="68"/>
      <c r="G120" s="68"/>
      <c r="H120" s="68"/>
      <c r="I120" s="68"/>
      <c r="J120" s="68"/>
    </row>
    <row r="121" s="396" customFormat="1">
      <c r="A121" s="324" t="s">
        <v>94</v>
      </c>
      <c r="B121" s="319" t="s">
        <v>95</v>
      </c>
      <c r="C121" s="82"/>
      <c r="D121" s="82"/>
      <c r="E121" s="82"/>
      <c r="F121" s="82"/>
      <c r="G121" s="82"/>
      <c r="H121" s="82"/>
      <c r="I121" s="82"/>
      <c r="J121" s="82"/>
      <c r="K121" s="82"/>
      <c r="L121" s="397"/>
      <c r="M121" s="338"/>
      <c r="N121" s="338"/>
      <c r="O121" s="338"/>
    </row>
    <row r="122" s="396" customFormat="1">
      <c r="B122" s="74" t="s">
        <v>21</v>
      </c>
      <c r="C122" s="82"/>
      <c r="D122" s="82"/>
      <c r="E122" s="82"/>
      <c r="F122" s="82"/>
      <c r="G122" s="82"/>
      <c r="H122" s="82"/>
      <c r="I122" s="82"/>
      <c r="J122" s="82"/>
      <c r="K122" s="82"/>
      <c r="L122" s="397"/>
      <c r="M122" s="338"/>
      <c r="N122" s="338"/>
      <c r="O122" s="338"/>
    </row>
    <row r="123" s="396" customFormat="1">
      <c r="C123" s="82"/>
      <c r="D123" s="82"/>
      <c r="E123" s="82"/>
      <c r="F123" s="82"/>
      <c r="G123" s="82"/>
      <c r="H123" s="82"/>
      <c r="I123" s="82"/>
      <c r="J123" s="82"/>
      <c r="K123" s="82"/>
      <c r="L123" s="397"/>
      <c r="M123" s="338"/>
      <c r="N123" s="338"/>
      <c r="O123" s="338"/>
    </row>
    <row r="124" s="396" customFormat="1">
      <c r="B124" s="423"/>
      <c r="C124" s="401">
        <v>2010</v>
      </c>
      <c r="D124" s="401">
        <v>2015</v>
      </c>
      <c r="E124" s="401">
        <v>2020</v>
      </c>
      <c r="F124" s="401">
        <v>2025</v>
      </c>
      <c r="G124" s="401">
        <v>2030</v>
      </c>
      <c r="H124" s="401">
        <v>2035</v>
      </c>
      <c r="I124" s="401">
        <v>2040</v>
      </c>
      <c r="J124" s="401">
        <v>2045</v>
      </c>
      <c r="K124" s="401">
        <v>2050</v>
      </c>
      <c r="L124" s="397"/>
      <c r="M124" s="338"/>
      <c r="N124" s="338"/>
      <c r="O124" s="338"/>
    </row>
    <row r="125" s="396" customFormat="1">
      <c r="B125" s="252" t="s">
        <v>9</v>
      </c>
      <c r="C125" s="139">
        <f>SUMIFS(C_A02x!D5:D988,C_A02x!B5:B988,'By region'!B1,C_A02x!C5:C988,'By region'!M125)*L125</f>
      </c>
      <c r="D125" s="139">
        <f>SUMIFS(C_A02x!E5:E988,C_A02x!B5:B988,'By region'!B1,C_A02x!C5:C988,'By region'!M125)*L125</f>
      </c>
      <c r="E125" s="139">
        <f>SUMIFS(C_A02x!F5:F988,C_A02x!B5:B988,'By region'!B1,C_A02x!C5:C988,'By region'!M125)*L125</f>
      </c>
      <c r="F125" s="139">
        <f>SUMIFS(C_A02x!G5:G988,C_A02x!B5:B988,'By region'!B1,C_A02x!C5:C988,'By region'!M125)*L125</f>
      </c>
      <c r="G125" s="139">
        <f>SUMIFS(C_A02x!H5:H988,C_A02x!B5:B988,'By region'!B1,C_A02x!C5:C988,'By region'!M125)*L125</f>
      </c>
      <c r="H125" s="139">
        <f>SUMIFS(C_A02x!I5:I988,C_A02x!B5:B988,'By region'!B1,C_A02x!C5:C988,'By region'!M125)*L125</f>
      </c>
      <c r="I125" s="139">
        <f>SUMIFS(C_A02x!J5:J988,C_A02x!B5:B988,'By region'!B1,C_A02x!C5:C988,'By region'!M125)*L125</f>
      </c>
      <c r="J125" s="139">
        <f>SUMIFS(C_A02x!K5:K988,C_A02x!B5:B988,'By region'!B1,C_A02x!C5:C988,'By region'!M125)*L125</f>
      </c>
      <c r="K125" s="139">
        <f>SUMIFS(C_A02x!L5:L988,C_A02x!B5:B988,'By region'!B1,C_A02x!C5:C988,'By region'!M125)*L125</f>
      </c>
      <c r="L125" s="397">
        <v>1</v>
      </c>
      <c r="M125" s="67" t="s">
        <v>96</v>
      </c>
      <c r="N125" s="338"/>
      <c r="O125" s="338"/>
    </row>
    <row r="126" s="396" customFormat="1">
      <c r="B126" s="252" t="s">
        <v>7</v>
      </c>
      <c r="C126" s="139">
        <f>SUMIFS(C_A02x!D5:D988,C_A02x!B5:B988,'By region'!B1,C_A02x!C5:C988,'By region'!M126)*L126</f>
      </c>
      <c r="D126" s="139">
        <f>SUMIFS(C_A02x!E5:E988,C_A02x!B5:B988,'By region'!B1,C_A02x!C5:C988,'By region'!M126)*L126</f>
      </c>
      <c r="E126" s="139">
        <f>SUMIFS(C_A02x!F5:F988,C_A02x!B5:B988,'By region'!B1,C_A02x!C5:C988,'By region'!M126)*L126</f>
      </c>
      <c r="F126" s="139">
        <f>SUMIFS(C_A02x!G5:G988,C_A02x!B5:B988,'By region'!B1,C_A02x!C5:C988,'By region'!M126)*L126</f>
      </c>
      <c r="G126" s="139">
        <f>SUMIFS(C_A02x!H5:H988,C_A02x!B5:B988,'By region'!B1,C_A02x!C5:C988,'By region'!M126)*L126</f>
      </c>
      <c r="H126" s="139">
        <f>SUMIFS(C_A02x!I5:I988,C_A02x!B5:B988,'By region'!B1,C_A02x!C5:C988,'By region'!M126)*L126</f>
      </c>
      <c r="I126" s="139">
        <f>SUMIFS(C_A02x!J5:J988,C_A02x!B5:B988,'By region'!B1,C_A02x!C5:C988,'By region'!M126)*L126</f>
      </c>
      <c r="J126" s="139">
        <f>SUMIFS(C_A02x!K5:K988,C_A02x!B5:B988,'By region'!B1,C_A02x!C5:C988,'By region'!M126)*L126</f>
      </c>
      <c r="K126" s="139">
        <f>SUMIFS(C_A02x!L5:L988,C_A02x!B5:B988,'By region'!B1,C_A02x!C5:C988,'By region'!M126)*L126</f>
      </c>
      <c r="L126" s="397">
        <v>1</v>
      </c>
      <c r="M126" s="67" t="s">
        <v>97</v>
      </c>
      <c r="N126" s="338"/>
      <c r="O126" s="338"/>
    </row>
    <row r="127" s="396" customFormat="1">
      <c r="B127" s="118" t="s">
        <v>98</v>
      </c>
      <c r="C127" s="139">
        <f>SUMIFS(C_A02x!D5:D988,C_A02x!B5:B988,'By region'!B1,C_A02x!C5:C988,'By region'!M127)*L127</f>
      </c>
      <c r="D127" s="139">
        <f>SUMIFS(C_A02x!E5:E988,C_A02x!B5:B988,'By region'!B1,C_A02x!C5:C988,'By region'!M127)*L127</f>
      </c>
      <c r="E127" s="139">
        <f>SUMIFS(C_A02x!F5:F988,C_A02x!B5:B988,'By region'!B1,C_A02x!C5:C988,'By region'!M127)*L127</f>
      </c>
      <c r="F127" s="139">
        <f>SUMIFS(C_A02x!G5:G988,C_A02x!B5:B988,'By region'!B1,C_A02x!C5:C988,'By region'!M127)*L127</f>
      </c>
      <c r="G127" s="139">
        <f>SUMIFS(C_A02x!H5:H988,C_A02x!B5:B988,'By region'!B1,C_A02x!C5:C988,'By region'!M127)*L127</f>
      </c>
      <c r="H127" s="139">
        <f>SUMIFS(C_A02x!I5:I988,C_A02x!B5:B988,'By region'!B1,C_A02x!C5:C988,'By region'!M127)*L127</f>
      </c>
      <c r="I127" s="139">
        <f>SUMIFS(C_A02x!J5:J988,C_A02x!B5:B988,'By region'!B1,C_A02x!C5:C988,'By region'!M127)*L127</f>
      </c>
      <c r="J127" s="139">
        <f>SUMIFS(C_A02x!K5:K988,C_A02x!B5:B988,'By region'!B1,C_A02x!C5:C988,'By region'!M127)*L127</f>
      </c>
      <c r="K127" s="139">
        <f>SUMIFS(C_A02x!L5:L988,C_A02x!B5:B988,'By region'!B1,C_A02x!C5:C988,'By region'!M127)*L127</f>
      </c>
      <c r="L127" s="397">
        <v>1</v>
      </c>
      <c r="M127" s="67" t="s">
        <v>99</v>
      </c>
      <c r="N127" s="338"/>
      <c r="O127" s="338"/>
    </row>
    <row r="128" s="396" customFormat="1">
      <c r="B128" s="118" t="s">
        <v>23</v>
      </c>
      <c r="C128" s="139">
        <f>SUMIFS(C_A02x!D5:D988,C_A02x!B5:B988,'By region'!B1,C_A02x!C5:C988,'By region'!M128)*L128</f>
      </c>
      <c r="D128" s="139">
        <f>SUMIFS(C_A02x!E5:E988,C_A02x!B5:B988,'By region'!B1,C_A02x!C5:C988,'By region'!M128)*L128</f>
      </c>
      <c r="E128" s="139">
        <f>SUMIFS(C_A02x!F5:F988,C_A02x!B5:B988,'By region'!B1,C_A02x!C5:C988,'By region'!M128)*L128</f>
      </c>
      <c r="F128" s="139">
        <f>SUMIFS(C_A02x!G5:G988,C_A02x!B5:B988,'By region'!B1,C_A02x!C5:C988,'By region'!M128)*L128</f>
      </c>
      <c r="G128" s="139">
        <f>SUMIFS(C_A02x!H5:H988,C_A02x!B5:B988,'By region'!B1,C_A02x!C5:C988,'By region'!M128)*L128</f>
      </c>
      <c r="H128" s="139">
        <f>SUMIFS(C_A02x!I5:I988,C_A02x!B5:B988,'By region'!B1,C_A02x!C5:C988,'By region'!M128)*L128</f>
      </c>
      <c r="I128" s="139">
        <f>SUMIFS(C_A02x!J5:J988,C_A02x!B5:B988,'By region'!B1,C_A02x!C5:C988,'By region'!M128)*L128</f>
      </c>
      <c r="J128" s="139">
        <f>SUMIFS(C_A02x!K5:K988,C_A02x!B5:B988,'By region'!B1,C_A02x!C5:C988,'By region'!M128)*L128</f>
      </c>
      <c r="K128" s="139">
        <f>SUMIFS(C_A02x!L5:L988,C_A02x!B5:B988,'By region'!B1,C_A02x!C5:C988,'By region'!M128)*L128</f>
      </c>
      <c r="L128" s="397">
        <v>1</v>
      </c>
      <c r="M128" s="67" t="s">
        <v>100</v>
      </c>
      <c r="N128" s="338"/>
      <c r="O128" s="338"/>
    </row>
    <row r="129" s="396" customFormat="1">
      <c r="B129" s="118" t="s">
        <v>34</v>
      </c>
      <c r="C129" s="139">
        <f>SUMIFS(C_A02x!D5:D988,C_A02x!B5:B988,'By region'!B1,C_A02x!C5:C988,'By region'!M129)*L129</f>
      </c>
      <c r="D129" s="139">
        <f>SUMIFS(C_A02x!E5:E988,C_A02x!B5:B988,'By region'!B1,C_A02x!C5:C988,'By region'!M129)*L129</f>
      </c>
      <c r="E129" s="139">
        <f>SUMIFS(C_A02x!F5:F988,C_A02x!B5:B988,'By region'!B1,C_A02x!C5:C988,'By region'!M129)*L129</f>
      </c>
      <c r="F129" s="139">
        <f>SUMIFS(C_A02x!G5:G988,C_A02x!B5:B988,'By region'!B1,C_A02x!C5:C988,'By region'!M129)*L129</f>
      </c>
      <c r="G129" s="139">
        <f>SUMIFS(C_A02x!H5:H988,C_A02x!B5:B988,'By region'!B1,C_A02x!C5:C988,'By region'!M129)*L129</f>
      </c>
      <c r="H129" s="139">
        <f>SUMIFS(C_A02x!I5:I988,C_A02x!B5:B988,'By region'!B1,C_A02x!C5:C988,'By region'!M129)*L129</f>
      </c>
      <c r="I129" s="139">
        <f>SUMIFS(C_A02x!J5:J988,C_A02x!B5:B988,'By region'!B1,C_A02x!C5:C988,'By region'!M129)*L129</f>
      </c>
      <c r="J129" s="139">
        <f>SUMIFS(C_A02x!K5:K988,C_A02x!B5:B988,'By region'!B1,C_A02x!C5:C988,'By region'!M129)*L129</f>
      </c>
      <c r="K129" s="139">
        <f>SUMIFS(C_A02x!L5:L988,C_A02x!B5:B988,'By region'!B1,C_A02x!C5:C988,'By region'!M129)*L129</f>
      </c>
      <c r="L129" s="397">
        <v>1</v>
      </c>
      <c r="M129" s="67" t="s">
        <v>101</v>
      </c>
      <c r="O129" s="338"/>
    </row>
    <row r="130" s="396" customFormat="1">
      <c r="B130" s="118" t="s">
        <v>38</v>
      </c>
      <c r="C130" s="139">
        <f>SUMIFS(C_A02x!D5:D988,C_A02x!B5:B988,'By region'!B1,C_A02x!C5:C988,'By region'!M130)*L130</f>
      </c>
      <c r="D130" s="139">
        <f>SUMIFS(C_A02x!E5:E988,C_A02x!B5:B988,'By region'!B1,C_A02x!C5:C988,'By region'!M130)*L130</f>
      </c>
      <c r="E130" s="139">
        <f>SUMIFS(C_A02x!F5:F988,C_A02x!B5:B988,'By region'!B1,C_A02x!C5:C988,'By region'!M130)*L130</f>
      </c>
      <c r="F130" s="139">
        <f>SUMIFS(C_A02x!G5:G988,C_A02x!B5:B988,'By region'!B1,C_A02x!C5:C988,'By region'!M130)*L130</f>
      </c>
      <c r="G130" s="139">
        <f>SUMIFS(C_A02x!H5:H988,C_A02x!B5:B988,'By region'!B1,C_A02x!C5:C988,'By region'!M130)*L130</f>
      </c>
      <c r="H130" s="139">
        <f>SUMIFS(C_A02x!I5:I988,C_A02x!B5:B988,'By region'!B1,C_A02x!C5:C988,'By region'!M130)*L130</f>
      </c>
      <c r="I130" s="139">
        <f>SUMIFS(C_A02x!J5:J988,C_A02x!B5:B988,'By region'!B1,C_A02x!C5:C988,'By region'!M130)*L130</f>
      </c>
      <c r="J130" s="139">
        <f>SUMIFS(C_A02x!K5:K988,C_A02x!B5:B988,'By region'!B1,C_A02x!C5:C988,'By region'!M130)*L130</f>
      </c>
      <c r="K130" s="139">
        <f>SUMIFS(C_A02x!L5:L988,C_A02x!B5:B988,'By region'!B1,C_A02x!C5:C988,'By region'!M130)*L130</f>
      </c>
      <c r="L130" s="397">
        <v>1</v>
      </c>
      <c r="M130" s="67" t="s">
        <v>102</v>
      </c>
      <c r="O130" s="338"/>
    </row>
    <row r="131" s="396" customFormat="1">
      <c r="B131" s="118" t="s">
        <v>41</v>
      </c>
      <c r="C131" s="139">
        <f>SUMIFS(C_A02x!D5:D988,C_A02x!B5:B988,'By region'!B1,C_A02x!C5:C988,'By region'!M131)*L131</f>
      </c>
      <c r="D131" s="139">
        <f>SUMIFS(C_A02x!E5:E988,C_A02x!B5:B988,'By region'!B1,C_A02x!C5:C988,'By region'!M131)*L131</f>
      </c>
      <c r="E131" s="139">
        <f>SUMIFS(C_A02x!F5:F988,C_A02x!B5:B988,'By region'!B1,C_A02x!C5:C988,'By region'!M131)*L131</f>
      </c>
      <c r="F131" s="139">
        <f>SUMIFS(C_A02x!G5:G988,C_A02x!B5:B988,'By region'!B1,C_A02x!C5:C988,'By region'!M131)*L131</f>
      </c>
      <c r="G131" s="139">
        <f>SUMIFS(C_A02x!H5:H988,C_A02x!B5:B988,'By region'!B1,C_A02x!C5:C988,'By region'!M131)*L131</f>
      </c>
      <c r="H131" s="139">
        <f>SUMIFS(C_A02x!I5:I988,C_A02x!B5:B988,'By region'!B1,C_A02x!C5:C988,'By region'!M131)*L131</f>
      </c>
      <c r="I131" s="139">
        <f>SUMIFS(C_A02x!J5:J988,C_A02x!B5:B988,'By region'!B1,C_A02x!C5:C988,'By region'!M131)*L131</f>
      </c>
      <c r="J131" s="139">
        <f>SUMIFS(C_A02x!K5:K988,C_A02x!B5:B988,'By region'!B1,C_A02x!C5:C988,'By region'!M131)*L131</f>
      </c>
      <c r="K131" s="139">
        <f>SUMIFS(C_A02x!L5:L988,C_A02x!B5:B988,'By region'!B1,C_A02x!C5:C988,'By region'!M131)*L131</f>
      </c>
      <c r="L131" s="397">
        <v>1</v>
      </c>
      <c r="M131" s="67" t="s">
        <v>103</v>
      </c>
      <c r="O131" s="338"/>
    </row>
    <row r="132" s="396" customFormat="1">
      <c r="B132" s="118" t="s">
        <v>46</v>
      </c>
      <c r="C132" s="139">
        <f>SUMIFS(C_A02x!D5:D988,C_A02x!B5:B988,'By region'!B1,C_A02x!C5:C988,'By region'!M132)*L132</f>
      </c>
      <c r="D132" s="139">
        <f>SUMIFS(C_A02x!E5:E988,C_A02x!B5:B988,'By region'!B1,C_A02x!C5:C988,'By region'!M132)*L132</f>
      </c>
      <c r="E132" s="139">
        <f>SUMIFS(C_A02x!F5:F988,C_A02x!B5:B988,'By region'!B1,C_A02x!C5:C988,'By region'!M132)*L132</f>
      </c>
      <c r="F132" s="139">
        <f>SUMIFS(C_A02x!G5:G988,C_A02x!B5:B988,'By region'!B1,C_A02x!C5:C988,'By region'!M132)*L132</f>
      </c>
      <c r="G132" s="139">
        <f>SUMIFS(C_A02x!H5:H988,C_A02x!B5:B988,'By region'!B1,C_A02x!C5:C988,'By region'!M132)*L132</f>
      </c>
      <c r="H132" s="139">
        <f>SUMIFS(C_A02x!I5:I988,C_A02x!B5:B988,'By region'!B1,C_A02x!C5:C988,'By region'!M132)*L132</f>
      </c>
      <c r="I132" s="139">
        <f>SUMIFS(C_A02x!J5:J988,C_A02x!B5:B988,'By region'!B1,C_A02x!C5:C988,'By region'!M132)*L132</f>
      </c>
      <c r="J132" s="139">
        <f>SUMIFS(C_A02x!K5:K988,C_A02x!B5:B988,'By region'!B1,C_A02x!C5:C988,'By region'!M132)*L132</f>
      </c>
      <c r="K132" s="139">
        <f>SUMIFS(C_A02x!L5:L988,C_A02x!B5:B988,'By region'!B1,C_A02x!C5:C988,'By region'!M132)*L132</f>
      </c>
      <c r="L132" s="397">
        <v>1</v>
      </c>
      <c r="M132" s="67" t="s">
        <v>104</v>
      </c>
      <c r="O132" s="338"/>
    </row>
    <row r="133" s="396" customFormat="1">
      <c r="B133" s="118" t="s">
        <v>48</v>
      </c>
      <c r="C133" s="139">
        <f>SUMIFS(C_A02x!D5:D988,C_A02x!B5:B988,'By region'!B1,C_A02x!C5:C988,'By region'!M133)*L133</f>
      </c>
      <c r="D133" s="139">
        <f>SUMIFS(C_A02x!E5:E988,C_A02x!B5:B988,'By region'!B1,C_A02x!C5:C988,'By region'!M133)*L133</f>
      </c>
      <c r="E133" s="139">
        <f>SUMIFS(C_A02x!F5:F988,C_A02x!B5:B988,'By region'!B1,C_A02x!C5:C988,'By region'!M133)*L133</f>
      </c>
      <c r="F133" s="139">
        <f>SUMIFS(C_A02x!G5:G988,C_A02x!B5:B988,'By region'!B1,C_A02x!C5:C988,'By region'!M133)*L133</f>
      </c>
      <c r="G133" s="139">
        <f>SUMIFS(C_A02x!H5:H988,C_A02x!B5:B988,'By region'!B1,C_A02x!C5:C988,'By region'!M133)*L133</f>
      </c>
      <c r="H133" s="139">
        <f>SUMIFS(C_A02x!I5:I988,C_A02x!B5:B988,'By region'!B1,C_A02x!C5:C988,'By region'!M133)*L133</f>
      </c>
      <c r="I133" s="139">
        <f>SUMIFS(C_A02x!J5:J988,C_A02x!B5:B988,'By region'!B1,C_A02x!C5:C988,'By region'!M133)*L133</f>
      </c>
      <c r="J133" s="139">
        <f>SUMIFS(C_A02x!K5:K988,C_A02x!B5:B988,'By region'!B1,C_A02x!C5:C988,'By region'!M133)*L133</f>
      </c>
      <c r="K133" s="139">
        <f>SUMIFS(C_A02x!L5:L988,C_A02x!B5:B988,'By region'!B1,C_A02x!C5:C988,'By region'!M133)*L133</f>
      </c>
      <c r="L133" s="397">
        <v>1</v>
      </c>
      <c r="M133" s="67" t="s">
        <v>105</v>
      </c>
      <c r="O133" s="338"/>
    </row>
    <row r="134" s="396" customFormat="1">
      <c r="B134" s="118" t="s">
        <v>106</v>
      </c>
      <c r="C134" s="139">
        <f>SUMIFS(C_A02x!D5:D988,C_A02x!B5:B988,'By region'!B1,C_A02x!C5:C988,'By region'!M134)*L134</f>
      </c>
      <c r="D134" s="139">
        <f>SUMIFS(C_A02x!E5:E988,C_A02x!B5:B988,'By region'!B1,C_A02x!C5:C988,'By region'!M134)*L134</f>
      </c>
      <c r="E134" s="139">
        <f>SUMIFS(C_A02x!F5:F988,C_A02x!B5:B988,'By region'!B1,C_A02x!C5:C988,'By region'!M134)*L134</f>
      </c>
      <c r="F134" s="139">
        <f>SUMIFS(C_A02x!G5:G988,C_A02x!B5:B988,'By region'!B1,C_A02x!C5:C988,'By region'!M134)*L134</f>
      </c>
      <c r="G134" s="139">
        <f>SUMIFS(C_A02x!H5:H988,C_A02x!B5:B988,'By region'!B1,C_A02x!C5:C988,'By region'!M134)*L134</f>
      </c>
      <c r="H134" s="139">
        <f>SUMIFS(C_A02x!I5:I988,C_A02x!B5:B988,'By region'!B1,C_A02x!C5:C988,'By region'!M134)*L134</f>
      </c>
      <c r="I134" s="139">
        <f>SUMIFS(C_A02x!J5:J988,C_A02x!B5:B988,'By region'!B1,C_A02x!C5:C988,'By region'!M134)*L134</f>
      </c>
      <c r="J134" s="139">
        <f>SUMIFS(C_A02x!K5:K988,C_A02x!B5:B988,'By region'!B1,C_A02x!C5:C988,'By region'!M134)*L134</f>
      </c>
      <c r="K134" s="139">
        <f>SUMIFS(C_A02x!L5:L988,C_A02x!B5:B988,'By region'!B1,C_A02x!C5:C988,'By region'!M134)*L134</f>
      </c>
      <c r="L134" s="60">
        <v>-1</v>
      </c>
      <c r="M134" s="67" t="s">
        <v>107</v>
      </c>
      <c r="O134" s="338"/>
    </row>
    <row r="135" s="396" customFormat="1">
      <c r="B135" s="118" t="s">
        <v>108</v>
      </c>
      <c r="C135" s="139">
        <f>SUMIFS(C_A02x!D5:D988,C_A02x!B5:B988,'By region'!B1,C_A02x!C5:C988,'By region'!M135)*L135</f>
      </c>
      <c r="D135" s="139">
        <f>SUMIFS(C_A02x!E5:E988,C_A02x!B5:B988,'By region'!B1,C_A02x!C5:C988,'By region'!M135)*L135</f>
      </c>
      <c r="E135" s="139">
        <f>SUMIFS(C_A02x!F5:F988,C_A02x!B5:B988,'By region'!B1,C_A02x!C5:C988,'By region'!M135)*L135</f>
      </c>
      <c r="F135" s="139">
        <f>SUMIFS(C_A02x!G5:G988,C_A02x!B5:B988,'By region'!B1,C_A02x!C5:C988,'By region'!M135)*L135</f>
      </c>
      <c r="G135" s="139">
        <f>SUMIFS(C_A02x!H5:H988,C_A02x!B5:B988,'By region'!B1,C_A02x!C5:C988,'By region'!M135)*L135</f>
      </c>
      <c r="H135" s="139">
        <f>SUMIFS(C_A02x!I5:I988,C_A02x!B5:B988,'By region'!B1,C_A02x!C5:C988,'By region'!M135)*L135</f>
      </c>
      <c r="I135" s="139">
        <f>SUMIFS(C_A02x!J5:J988,C_A02x!B5:B988,'By region'!B1,C_A02x!C5:C988,'By region'!M135)*L135</f>
      </c>
      <c r="J135" s="139">
        <f>SUMIFS(C_A02x!K5:K988,C_A02x!B5:B988,'By region'!B1,C_A02x!C5:C988,'By region'!M135)*L135</f>
      </c>
      <c r="K135" s="139">
        <f>SUMIFS(C_A02x!L5:L988,C_A02x!B5:B988,'By region'!B1,C_A02x!C5:C988,'By region'!M135)*L135</f>
      </c>
      <c r="L135" s="60">
        <v>-1</v>
      </c>
      <c r="M135" s="67" t="s">
        <v>109</v>
      </c>
      <c r="O135" s="338"/>
    </row>
    <row r="136" s="396" customFormat="1">
      <c r="B136" s="118" t="s">
        <v>110</v>
      </c>
      <c r="C136" s="139">
        <f>SUMIFS(C_A02x!D5:D988,C_A02x!B5:B988,'By region'!B1,C_A02x!C5:C988,'By region'!M136)*L136</f>
      </c>
      <c r="D136" s="139">
        <f>SUMIFS(C_A02x!E5:E988,C_A02x!B5:B988,'By region'!B1,C_A02x!C5:C988,'By region'!M136)*L136</f>
      </c>
      <c r="E136" s="139">
        <f>SUMIFS(C_A02x!F5:F988,C_A02x!B5:B988,'By region'!B1,C_A02x!C5:C988,'By region'!M136)*L136</f>
      </c>
      <c r="F136" s="139">
        <f>SUMIFS(C_A02x!G5:G988,C_A02x!B5:B988,'By region'!B1,C_A02x!C5:C988,'By region'!M136)*L136</f>
      </c>
      <c r="G136" s="139">
        <f>SUMIFS(C_A02x!H5:H988,C_A02x!B5:B988,'By region'!B1,C_A02x!C5:C988,'By region'!M136)*L136</f>
      </c>
      <c r="H136" s="139">
        <f>SUMIFS(C_A02x!I5:I988,C_A02x!B5:B988,'By region'!B1,C_A02x!C5:C988,'By region'!M136)*L136</f>
      </c>
      <c r="I136" s="139">
        <f>SUMIFS(C_A02x!J5:J988,C_A02x!B5:B988,'By region'!B1,C_A02x!C5:C988,'By region'!M136)*L136</f>
      </c>
      <c r="J136" s="139">
        <f>SUMIFS(C_A02x!K5:K988,C_A02x!B5:B988,'By region'!B1,C_A02x!C5:C988,'By region'!M136)*L136</f>
      </c>
      <c r="K136" s="139">
        <f>SUMIFS(C_A02x!L5:L988,C_A02x!B5:B988,'By region'!B1,C_A02x!C5:C988,'By region'!M136)*L136</f>
      </c>
      <c r="L136" s="60">
        <v>-1</v>
      </c>
      <c r="M136" s="67" t="s">
        <v>111</v>
      </c>
      <c r="O136" s="338"/>
    </row>
    <row r="137" s="396" customFormat="1">
      <c r="B137" s="118" t="s">
        <v>112</v>
      </c>
      <c r="C137" s="139">
        <f>SUMIFS(C_A02x!D5:D988,C_A02x!B5:B988,'By region'!B1,C_A02x!C5:C988,'By region'!M137)*L137</f>
      </c>
      <c r="D137" s="139">
        <f>SUMIFS(C_A02x!E5:E988,C_A02x!B5:B988,'By region'!B1,C_A02x!C5:C988,'By region'!M137)*L137</f>
      </c>
      <c r="E137" s="139">
        <f>SUMIFS(C_A02x!F5:F988,C_A02x!B5:B988,'By region'!B1,C_A02x!C5:C988,'By region'!M137)*L137</f>
      </c>
      <c r="F137" s="139">
        <f>SUMIFS(C_A02x!G5:G988,C_A02x!B5:B988,'By region'!B1,C_A02x!C5:C988,'By region'!M137)*L137</f>
      </c>
      <c r="G137" s="139">
        <f>SUMIFS(C_A02x!H5:H988,C_A02x!B5:B988,'By region'!B1,C_A02x!C5:C988,'By region'!M137)*L137</f>
      </c>
      <c r="H137" s="139">
        <f>SUMIFS(C_A02x!I5:I988,C_A02x!B5:B988,'By region'!B1,C_A02x!C5:C988,'By region'!M137)*L137</f>
      </c>
      <c r="I137" s="139">
        <f>SUMIFS(C_A02x!J5:J988,C_A02x!B5:B988,'By region'!B1,C_A02x!C5:C988,'By region'!M137)*L137</f>
      </c>
      <c r="J137" s="139">
        <f>SUMIFS(C_A02x!K5:K988,C_A02x!B5:B988,'By region'!B1,C_A02x!C5:C988,'By region'!M137)*L137</f>
      </c>
      <c r="K137" s="139">
        <f>SUMIFS(C_A02x!L5:L988,C_A02x!B5:B988,'By region'!B1,C_A02x!C5:C988,'By region'!M137)*L137</f>
      </c>
      <c r="L137" s="60">
        <v>-1</v>
      </c>
      <c r="M137" s="67" t="s">
        <v>113</v>
      </c>
      <c r="O137" s="338"/>
    </row>
    <row r="138" s="396" customFormat="1">
      <c r="B138" s="118" t="s">
        <v>114</v>
      </c>
      <c r="C138" s="139">
        <f>SUMIFS(C_A02x!D5:D988,C_A02x!B5:B988,'By region'!B1,C_A02x!C5:C988,'By region'!M138)*L138</f>
      </c>
      <c r="D138" s="139">
        <f>SUMIFS(C_A02x!E5:E988,C_A02x!B5:B988,'By region'!B1,C_A02x!C5:C988,'By region'!M138)*L138</f>
      </c>
      <c r="E138" s="139">
        <f>SUMIFS(C_A02x!F5:F988,C_A02x!B5:B988,'By region'!B1,C_A02x!C5:C988,'By region'!M138)*L138</f>
      </c>
      <c r="F138" s="139">
        <f>SUMIFS(C_A02x!G5:G988,C_A02x!B5:B988,'By region'!B1,C_A02x!C5:C988,'By region'!M138)*L138</f>
      </c>
      <c r="G138" s="139">
        <f>SUMIFS(C_A02x!H5:H988,C_A02x!B5:B988,'By region'!B1,C_A02x!C5:C988,'By region'!M138)*L138</f>
      </c>
      <c r="H138" s="139">
        <f>SUMIFS(C_A02x!I5:I988,C_A02x!B5:B988,'By region'!B1,C_A02x!C5:C988,'By region'!M138)*L138</f>
      </c>
      <c r="I138" s="139">
        <f>SUMIFS(C_A02x!J5:J988,C_A02x!B5:B988,'By region'!B1,C_A02x!C5:C988,'By region'!M138)*L138</f>
      </c>
      <c r="J138" s="139">
        <f>SUMIFS(C_A02x!K5:K988,C_A02x!B5:B988,'By region'!B1,C_A02x!C5:C988,'By region'!M138)*L138</f>
      </c>
      <c r="K138" s="139">
        <f>SUMIFS(C_A02x!L5:L988,C_A02x!B5:B988,'By region'!B1,C_A02x!C5:C988,'By region'!M138)*L138</f>
      </c>
      <c r="L138" s="60">
        <v>-1</v>
      </c>
      <c r="M138" s="67" t="s">
        <v>115</v>
      </c>
      <c r="O138" s="338"/>
    </row>
    <row r="139" s="396" customFormat="1">
      <c r="B139" s="118" t="s">
        <v>116</v>
      </c>
      <c r="C139" s="139">
        <f>SUMIFS(C_A02x!D5:D988,C_A02x!B5:B988,'By region'!B1,C_A02x!C5:C988,'By region'!M139)*L139</f>
      </c>
      <c r="D139" s="139">
        <f>SUMIFS(C_A02x!E5:E988,C_A02x!B5:B988,'By region'!B1,C_A02x!C5:C988,'By region'!M139)*L139</f>
      </c>
      <c r="E139" s="139">
        <f>SUMIFS(C_A02x!F5:F988,C_A02x!B5:B988,'By region'!B1,C_A02x!C5:C988,'By region'!M139)*L139</f>
      </c>
      <c r="F139" s="139">
        <f>SUMIFS(C_A02x!G5:G988,C_A02x!B5:B988,'By region'!B1,C_A02x!C5:C988,'By region'!M139)*L139</f>
      </c>
      <c r="G139" s="139">
        <f>SUMIFS(C_A02x!H5:H988,C_A02x!B5:B988,'By region'!B1,C_A02x!C5:C988,'By region'!M139)*L139</f>
      </c>
      <c r="H139" s="139">
        <f>SUMIFS(C_A02x!I5:I988,C_A02x!B5:B988,'By region'!B1,C_A02x!C5:C988,'By region'!M139)*L139</f>
      </c>
      <c r="I139" s="139">
        <f>SUMIFS(C_A02x!J5:J988,C_A02x!B5:B988,'By region'!B1,C_A02x!C5:C988,'By region'!M139)*L139</f>
      </c>
      <c r="J139" s="139">
        <f>SUMIFS(C_A02x!K5:K988,C_A02x!B5:B988,'By region'!B1,C_A02x!C5:C988,'By region'!M139)*L139</f>
      </c>
      <c r="K139" s="139">
        <f>SUMIFS(C_A02x!L5:L988,C_A02x!B5:B988,'By region'!B1,C_A02x!C5:C988,'By region'!M139)*L139</f>
      </c>
      <c r="L139" s="60">
        <v>-1</v>
      </c>
      <c r="M139" s="67" t="s">
        <v>117</v>
      </c>
      <c r="O139" s="338"/>
    </row>
    <row r="140" s="396" customFormat="1">
      <c r="B140" s="118" t="s">
        <v>118</v>
      </c>
      <c r="C140" s="139">
        <f>SUMIFS(C_A02x!D5:D988,C_A02x!B5:B988,'By region'!B1,C_A02x!C5:C988,'By region'!M140)*L140</f>
      </c>
      <c r="D140" s="139">
        <f>SUMIFS(C_A02x!E5:E988,C_A02x!B5:B988,'By region'!B1,C_A02x!C5:C988,'By region'!M140)*L140</f>
      </c>
      <c r="E140" s="139">
        <f>SUMIFS(C_A02x!F5:F988,C_A02x!B5:B988,'By region'!B1,C_A02x!C5:C988,'By region'!M140)*L140</f>
      </c>
      <c r="F140" s="139">
        <f>SUMIFS(C_A02x!G5:G988,C_A02x!B5:B988,'By region'!B1,C_A02x!C5:C988,'By region'!M140)*L140</f>
      </c>
      <c r="G140" s="139">
        <f>SUMIFS(C_A02x!H5:H988,C_A02x!B5:B988,'By region'!B1,C_A02x!C5:C988,'By region'!M140)*L140</f>
      </c>
      <c r="H140" s="139">
        <f>SUMIFS(C_A02x!I5:I988,C_A02x!B5:B988,'By region'!B1,C_A02x!C5:C988,'By region'!M140)*L140</f>
      </c>
      <c r="I140" s="139">
        <f>SUMIFS(C_A02x!J5:J988,C_A02x!B5:B988,'By region'!B1,C_A02x!C5:C988,'By region'!M140)*L140</f>
      </c>
      <c r="J140" s="139">
        <f>SUMIFS(C_A02x!K5:K988,C_A02x!B5:B988,'By region'!B1,C_A02x!C5:C988,'By region'!M140)*L140</f>
      </c>
      <c r="K140" s="139">
        <f>SUMIFS(C_A02x!L5:L988,C_A02x!B5:B988,'By region'!B1,C_A02x!C5:C988,'By region'!M140)*L140</f>
      </c>
      <c r="L140" s="60">
        <v>1</v>
      </c>
      <c r="M140" s="67" t="s">
        <v>119</v>
      </c>
      <c r="N140" s="338"/>
      <c r="O140" s="338"/>
    </row>
    <row r="141" s="396" customFormat="1">
      <c r="B141" s="118" t="s">
        <v>120</v>
      </c>
      <c r="C141" s="139">
        <f>SUMIFS(C_A02x!D5:D988,C_A02x!B5:B988,'By region'!B1,C_A02x!C5:C988,'By region'!M141)*L141</f>
      </c>
      <c r="D141" s="139">
        <f>SUMIFS(C_A02x!E5:E988,C_A02x!B5:B988,'By region'!B1,C_A02x!C5:C988,'By region'!M141)*L141</f>
      </c>
      <c r="E141" s="139">
        <f>SUMIFS(C_A02x!F5:F988,C_A02x!B5:B988,'By region'!B1,C_A02x!C5:C988,'By region'!M141)*L141</f>
      </c>
      <c r="F141" s="139">
        <f>SUMIFS(C_A02x!G5:G988,C_A02x!B5:B988,'By region'!B1,C_A02x!C5:C988,'By region'!M141)*L141</f>
      </c>
      <c r="G141" s="139">
        <f>SUMIFS(C_A02x!H5:H988,C_A02x!B5:B988,'By region'!B1,C_A02x!C5:C988,'By region'!M141)*L141</f>
      </c>
      <c r="H141" s="139">
        <f>SUMIFS(C_A02x!I5:I988,C_A02x!B5:B988,'By region'!B1,C_A02x!C5:C988,'By region'!M141)*L141</f>
      </c>
      <c r="I141" s="139">
        <f>SUMIFS(C_A02x!J5:J988,C_A02x!B5:B988,'By region'!B1,C_A02x!C5:C988,'By region'!M141)*L141</f>
      </c>
      <c r="J141" s="139">
        <f>SUMIFS(C_A02x!K5:K988,C_A02x!B5:B988,'By region'!B1,C_A02x!C5:C988,'By region'!M141)*L141</f>
      </c>
      <c r="K141" s="139">
        <f>SUMIFS(C_A02x!L5:L988,C_A02x!B5:B988,'By region'!B1,C_A02x!C5:C988,'By region'!M141)*L141</f>
      </c>
      <c r="L141" s="60">
        <v>1</v>
      </c>
      <c r="M141" s="67" t="s">
        <v>121</v>
      </c>
      <c r="N141" s="338"/>
      <c r="O141" s="338"/>
    </row>
    <row r="142" s="396" customFormat="1">
      <c r="B142" s="118" t="s">
        <v>122</v>
      </c>
      <c r="C142" s="139">
        <f>SUMIFS(C_A02x!D5:D988,C_A02x!B5:B988,'By region'!B1,C_A02x!C5:C988,'By region'!M142)*L142</f>
      </c>
      <c r="D142" s="139">
        <f>SUMIFS(C_A02x!E5:E988,C_A02x!B5:B988,'By region'!B1,C_A02x!C5:C988,'By region'!M142)*L142</f>
      </c>
      <c r="E142" s="139">
        <f>SUMIFS(C_A02x!F5:F988,C_A02x!B5:B988,'By region'!B1,C_A02x!C5:C988,'By region'!M142)*L142</f>
      </c>
      <c r="F142" s="139">
        <f>SUMIFS(C_A02x!G5:G988,C_A02x!B5:B988,'By region'!B1,C_A02x!C5:C988,'By region'!M142)*L142</f>
      </c>
      <c r="G142" s="139">
        <f>SUMIFS(C_A02x!H5:H988,C_A02x!B5:B988,'By region'!B1,C_A02x!C5:C988,'By region'!M142)*L142</f>
      </c>
      <c r="H142" s="139">
        <f>SUMIFS(C_A02x!I5:I988,C_A02x!B5:B988,'By region'!B1,C_A02x!C5:C988,'By region'!M142)*L142</f>
      </c>
      <c r="I142" s="139">
        <f>SUMIFS(C_A02x!J5:J988,C_A02x!B5:B988,'By region'!B1,C_A02x!C5:C988,'By region'!M142)*L142</f>
      </c>
      <c r="J142" s="139">
        <f>SUMIFS(C_A02x!K5:K988,C_A02x!B5:B988,'By region'!B1,C_A02x!C5:C988,'By region'!M142)*L142</f>
      </c>
      <c r="K142" s="139">
        <f>SUMIFS(C_A02x!L5:L988,C_A02x!B5:B988,'By region'!B1,C_A02x!C5:C988,'By region'!M142)*L142</f>
      </c>
      <c r="L142" s="60">
        <v>1</v>
      </c>
      <c r="M142" s="67" t="s">
        <v>123</v>
      </c>
      <c r="N142" s="338"/>
      <c r="O142" s="338"/>
    </row>
    <row r="143" s="396" customFormat="1">
      <c r="B143" s="118" t="s">
        <v>124</v>
      </c>
      <c r="C143" s="139">
        <f>SUMIFS(C_A02x!D5:D988,C_A02x!B5:B988,'By region'!B1,C_A02x!C5:C988,'By region'!M143)*L143</f>
      </c>
      <c r="D143" s="139">
        <f>SUMIFS(C_A02x!E5:E988,C_A02x!B5:B988,'By region'!B1,C_A02x!C5:C988,'By region'!M143)*L143</f>
      </c>
      <c r="E143" s="139">
        <f>SUMIFS(C_A02x!F5:F988,C_A02x!B5:B988,'By region'!B1,C_A02x!C5:C988,'By region'!M143)*L143</f>
      </c>
      <c r="F143" s="139">
        <f>SUMIFS(C_A02x!G5:G988,C_A02x!B5:B988,'By region'!B1,C_A02x!C5:C988,'By region'!M143)*L143</f>
      </c>
      <c r="G143" s="139">
        <f>SUMIFS(C_A02x!H5:H988,C_A02x!B5:B988,'By region'!B1,C_A02x!C5:C988,'By region'!M143)*L143</f>
      </c>
      <c r="H143" s="139">
        <f>SUMIFS(C_A02x!I5:I988,C_A02x!B5:B988,'By region'!B1,C_A02x!C5:C988,'By region'!M143)*L143</f>
      </c>
      <c r="I143" s="139">
        <f>SUMIFS(C_A02x!J5:J988,C_A02x!B5:B988,'By region'!B1,C_A02x!C5:C988,'By region'!M143)*L143</f>
      </c>
      <c r="J143" s="139">
        <f>SUMIFS(C_A02x!K5:K988,C_A02x!B5:B988,'By region'!B1,C_A02x!C5:C988,'By region'!M143)*L143</f>
      </c>
      <c r="K143" s="139">
        <f>SUMIFS(C_A02x!L5:L988,C_A02x!B5:B988,'By region'!B1,C_A02x!C5:C988,'By region'!M143)*L143</f>
      </c>
      <c r="L143" s="60">
        <v>1</v>
      </c>
      <c r="M143" s="67" t="s">
        <v>125</v>
      </c>
      <c r="N143" s="338"/>
      <c r="O143" s="338"/>
    </row>
    <row r="144" s="396" customFormat="1">
      <c r="B144" s="118" t="s">
        <v>126</v>
      </c>
      <c r="C144" s="139">
        <f>SUMIFS(C_A02x!D5:D988,C_A02x!B5:B988,'By region'!B1,C_A02x!C5:C988,'By region'!M144)*L144</f>
      </c>
      <c r="D144" s="139">
        <f>SUMIFS(C_A02x!E5:E988,C_A02x!B5:B988,'By region'!B1,C_A02x!C5:C988,'By region'!M144)*L144</f>
      </c>
      <c r="E144" s="139">
        <f>SUMIFS(C_A02x!F5:F988,C_A02x!B5:B988,'By region'!B1,C_A02x!C5:C988,'By region'!M144)*L144</f>
      </c>
      <c r="F144" s="139">
        <f>SUMIFS(C_A02x!G5:G988,C_A02x!B5:B988,'By region'!B1,C_A02x!C5:C988,'By region'!M144)*L144</f>
      </c>
      <c r="G144" s="139">
        <f>SUMIFS(C_A02x!H5:H988,C_A02x!B5:B988,'By region'!B1,C_A02x!C5:C988,'By region'!M144)*L144</f>
      </c>
      <c r="H144" s="139">
        <f>SUMIFS(C_A02x!I5:I988,C_A02x!B5:B988,'By region'!B1,C_A02x!C5:C988,'By region'!M144)*L144</f>
      </c>
      <c r="I144" s="139">
        <f>SUMIFS(C_A02x!J5:J988,C_A02x!B5:B988,'By region'!B1,C_A02x!C5:C988,'By region'!M144)*L144</f>
      </c>
      <c r="J144" s="139">
        <f>SUMIFS(C_A02x!K5:K988,C_A02x!B5:B988,'By region'!B1,C_A02x!C5:C988,'By region'!M144)*L144</f>
      </c>
      <c r="K144" s="139">
        <f>SUMIFS(C_A02x!L5:L988,C_A02x!B5:B988,'By region'!B1,C_A02x!C5:C988,'By region'!M144)*L144</f>
      </c>
      <c r="L144" s="60">
        <v>1</v>
      </c>
      <c r="M144" s="67" t="s">
        <v>127</v>
      </c>
      <c r="N144" s="338"/>
      <c r="O144" s="338"/>
    </row>
    <row r="145" s="396" customFormat="1">
      <c r="B145" s="118" t="s">
        <v>128</v>
      </c>
      <c r="C145" s="139">
        <f>SUMIFS(C_A02x!D5:D988,C_A02x!B5:B988,'By region'!B1,C_A02x!C5:C988,'By region'!M145)*L145</f>
      </c>
      <c r="D145" s="139">
        <f>SUMIFS(C_A02x!E5:E988,C_A02x!B5:B988,'By region'!B1,C_A02x!C5:C988,'By region'!M145)*L145</f>
      </c>
      <c r="E145" s="139">
        <f>SUMIFS(C_A02x!F5:F988,C_A02x!B5:B988,'By region'!B1,C_A02x!C5:C988,'By region'!M145)*L145</f>
      </c>
      <c r="F145" s="139">
        <f>SUMIFS(C_A02x!G5:G988,C_A02x!B5:B988,'By region'!B1,C_A02x!C5:C988,'By region'!M145)*L145</f>
      </c>
      <c r="G145" s="139">
        <f>SUMIFS(C_A02x!H5:H988,C_A02x!B5:B988,'By region'!B1,C_A02x!C5:C988,'By region'!M145)*L145</f>
      </c>
      <c r="H145" s="139">
        <f>SUMIFS(C_A02x!I5:I988,C_A02x!B5:B988,'By region'!B1,C_A02x!C5:C988,'By region'!M145)*L145</f>
      </c>
      <c r="I145" s="139">
        <f>SUMIFS(C_A02x!J5:J988,C_A02x!B5:B988,'By region'!B1,C_A02x!C5:C988,'By region'!M145)*L145</f>
      </c>
      <c r="J145" s="139">
        <f>SUMIFS(C_A02x!K5:K988,C_A02x!B5:B988,'By region'!B1,C_A02x!C5:C988,'By region'!M145)*L145</f>
      </c>
      <c r="K145" s="139">
        <f>SUMIFS(C_A02x!L5:L988,C_A02x!B5:B988,'By region'!B1,C_A02x!C5:C988,'By region'!M145)*L145</f>
      </c>
      <c r="L145" s="60">
        <v>1</v>
      </c>
      <c r="M145" s="67" t="s">
        <v>129</v>
      </c>
      <c r="N145" s="338"/>
      <c r="O145" s="338"/>
    </row>
    <row r="146" s="396" customFormat="1">
      <c r="B146" s="118" t="s">
        <v>55</v>
      </c>
      <c r="C146" s="425">
        <f>SUM(C125:C145)</f>
        <v>8136.47157024519</v>
      </c>
      <c r="D146" s="425">
        <f ref="D146:K146" t="shared" si="12">SUM(D125:D145)</f>
        <v>7414.8975342588583</v>
      </c>
      <c r="E146" s="425">
        <f t="shared" si="12"/>
        <v>7895.7053261231549</v>
      </c>
      <c r="F146" s="425">
        <f t="shared" si="12"/>
        <v>8727.4869161321076</v>
      </c>
      <c r="G146" s="425">
        <f t="shared" si="12"/>
        <v>8688.0432596831924</v>
      </c>
      <c r="H146" s="425">
        <f t="shared" si="12"/>
        <v>8866.7291390434948</v>
      </c>
      <c r="I146" s="425">
        <f t="shared" si="12"/>
        <v>9218.8286224628228</v>
      </c>
      <c r="J146" s="425">
        <f t="shared" si="12"/>
        <v>9553.8637134441542</v>
      </c>
      <c r="K146" s="425">
        <f t="shared" si="12"/>
        <v>9340.5600833922726</v>
      </c>
      <c r="L146" s="397"/>
      <c r="N146" s="338"/>
      <c r="O146" s="338"/>
    </row>
    <row r="147" s="396" customFormat="1">
      <c r="C147" s="82"/>
      <c r="D147" s="82"/>
      <c r="E147" s="82"/>
      <c r="F147" s="82"/>
      <c r="G147" s="82"/>
      <c r="H147" s="82"/>
      <c r="I147" s="82"/>
      <c r="J147" s="82"/>
      <c r="K147" s="82"/>
      <c r="L147" s="397"/>
      <c r="N147" s="338"/>
      <c r="O147" s="338"/>
    </row>
    <row r="148" s="396" customFormat="1">
      <c r="B148" s="423"/>
      <c r="C148" s="401">
        <v>2010</v>
      </c>
      <c r="D148" s="401">
        <v>2015</v>
      </c>
      <c r="E148" s="401">
        <v>2020</v>
      </c>
      <c r="F148" s="401">
        <v>2025</v>
      </c>
      <c r="G148" s="401">
        <v>2030</v>
      </c>
      <c r="H148" s="401">
        <v>2035</v>
      </c>
      <c r="I148" s="401">
        <v>2040</v>
      </c>
      <c r="J148" s="401">
        <v>2045</v>
      </c>
      <c r="K148" s="401">
        <v>2050</v>
      </c>
      <c r="L148" s="397"/>
      <c r="N148" s="338"/>
      <c r="O148" s="338"/>
    </row>
    <row r="149" s="396" customFormat="1">
      <c r="B149" s="427" t="s">
        <v>9</v>
      </c>
      <c r="C149" s="428">
        <f>SUM(C125,C136,C142)</f>
        <v>1371.5038551490479</v>
      </c>
      <c r="D149" s="428">
        <f ref="D149:K149" t="shared" si="13">SUM(D125,D136,D142)</f>
        <v>1341.3912914672978</v>
      </c>
      <c r="E149" s="428">
        <f t="shared" si="13"/>
        <v>1453.7553202041331</v>
      </c>
      <c r="F149" s="428">
        <f t="shared" si="13"/>
        <v>1385.355244622398</v>
      </c>
      <c r="G149" s="428">
        <f t="shared" si="13"/>
        <v>1380.3471561476119</v>
      </c>
      <c r="H149" s="428">
        <f t="shared" si="13"/>
        <v>1380.9572514097561</v>
      </c>
      <c r="I149" s="428">
        <f t="shared" si="13"/>
        <v>1386.1257426342959</v>
      </c>
      <c r="J149" s="428">
        <f t="shared" si="13"/>
        <v>1388.2721736974158</v>
      </c>
      <c r="K149" s="428">
        <f t="shared" si="13"/>
        <v>1403.078983758493</v>
      </c>
      <c r="L149" s="397"/>
      <c r="N149" s="338"/>
      <c r="O149" s="338"/>
    </row>
    <row r="150" s="396" customFormat="1">
      <c r="B150" s="427" t="s">
        <v>7</v>
      </c>
      <c r="C150" s="428">
        <f>SUM(C126,C135,C141)</f>
        <v>3190.9616856410989</v>
      </c>
      <c r="D150" s="428">
        <f ref="D150:K150" t="shared" si="14">SUM(D126,D135,D141)</f>
        <v>3331.1047536463198</v>
      </c>
      <c r="E150" s="428">
        <f t="shared" si="14"/>
        <v>3442.8585368978993</v>
      </c>
      <c r="F150" s="428">
        <f t="shared" si="14"/>
        <v>3563.2976210704178</v>
      </c>
      <c r="G150" s="428">
        <f t="shared" si="14"/>
        <v>3185.8487552415236</v>
      </c>
      <c r="H150" s="428">
        <f t="shared" si="14"/>
        <v>3092.0631993564</v>
      </c>
      <c r="I150" s="428">
        <f t="shared" si="14"/>
        <v>3175.8347414228156</v>
      </c>
      <c r="J150" s="428">
        <f t="shared" si="14"/>
        <v>3206.67798501698</v>
      </c>
      <c r="K150" s="428">
        <f t="shared" si="14"/>
        <v>3110.3454987481059</v>
      </c>
      <c r="L150" s="397"/>
      <c r="N150" s="338"/>
      <c r="O150" s="338"/>
    </row>
    <row r="151" s="396" customFormat="1">
      <c r="B151" s="118"/>
      <c r="C151" s="428"/>
      <c r="D151" s="428"/>
      <c r="E151" s="428"/>
      <c r="F151" s="428"/>
      <c r="G151" s="428"/>
      <c r="H151" s="428"/>
      <c r="I151" s="428"/>
      <c r="J151" s="428"/>
      <c r="K151" s="428"/>
      <c r="L151" s="397"/>
      <c r="N151" s="338"/>
      <c r="O151" s="338"/>
    </row>
    <row r="152" s="396" customFormat="1">
      <c r="B152" s="118" t="s">
        <v>4</v>
      </c>
      <c r="C152" s="428">
        <f>SUM(C138,C144,C137,C143)</f>
        <v>2836.2570161786657</v>
      </c>
      <c r="D152" s="428">
        <f ref="D152:J152" t="shared" si="15">SUM(D138,D144,D137,D143)</f>
        <v>1884.7986929678691</v>
      </c>
      <c r="E152" s="428">
        <f t="shared" si="15"/>
        <v>1593.8492922464991</v>
      </c>
      <c r="F152" s="428">
        <f t="shared" si="15"/>
        <v>1351.8638048658465</v>
      </c>
      <c r="G152" s="428">
        <f t="shared" si="15"/>
        <v>1361.1625716236269</v>
      </c>
      <c r="H152" s="428">
        <f t="shared" si="15"/>
        <v>1304.571711823118</v>
      </c>
      <c r="I152" s="428">
        <f t="shared" si="15"/>
        <v>1324.532957720133</v>
      </c>
      <c r="J152" s="428">
        <f t="shared" si="15"/>
        <v>1354.2285876305202</v>
      </c>
      <c r="K152" s="428">
        <f>SUM(K138,K144,K137,K143)</f>
        <v>1226.8569409954571</v>
      </c>
      <c r="L152" s="397"/>
      <c r="N152" s="338"/>
      <c r="O152" s="338"/>
    </row>
    <row r="153" s="396" customFormat="1">
      <c r="B153" s="118" t="s">
        <v>23</v>
      </c>
      <c r="C153" s="428">
        <f>SUM(C128,C134,C140)</f>
        <v>452.391516060509</v>
      </c>
      <c r="D153" s="428">
        <f ref="D153:K153" t="shared" si="16">SUM(D128,D134,D140)</f>
        <v>561.637939346622</v>
      </c>
      <c r="E153" s="428">
        <f t="shared" si="16"/>
        <v>1162.8091761168889</v>
      </c>
      <c r="F153" s="428">
        <f t="shared" si="16"/>
        <v>2227.1475578644668</v>
      </c>
      <c r="G153" s="428">
        <f t="shared" si="16"/>
        <v>2254.2694021232219</v>
      </c>
      <c r="H153" s="428">
        <f t="shared" si="16"/>
        <v>2444.068600611804</v>
      </c>
      <c r="I153" s="428">
        <f t="shared" si="16"/>
        <v>2622.5079665362359</v>
      </c>
      <c r="J153" s="428">
        <f t="shared" si="16"/>
        <v>2821.711010272827</v>
      </c>
      <c r="K153" s="428">
        <f t="shared" si="16"/>
        <v>2781.2879285228637</v>
      </c>
      <c r="L153" s="397"/>
      <c r="N153" s="338"/>
      <c r="O153" s="338"/>
    </row>
    <row r="154" s="396" customFormat="1">
      <c r="B154" s="118" t="s">
        <v>34</v>
      </c>
      <c r="C154" s="428">
        <f>C129</f>
        <v>19.928850735868</v>
      </c>
      <c r="D154" s="428">
        <f ref="D154:K154" t="shared" si="17">D129</f>
        <v>19.944430876188</v>
      </c>
      <c r="E154" s="428">
        <f t="shared" si="17"/>
        <v>0.041868</v>
      </c>
      <c r="F154" s="428">
        <f t="shared" si="17"/>
        <v>0.041868</v>
      </c>
      <c r="G154" s="428">
        <f t="shared" si="17"/>
        <v>0.041868</v>
      </c>
      <c r="H154" s="428">
        <f t="shared" si="17"/>
        <v>0.041868</v>
      </c>
      <c r="I154" s="428">
        <f t="shared" si="17"/>
        <v>0.041868</v>
      </c>
      <c r="J154" s="428">
        <f t="shared" si="17"/>
        <v>0.041868</v>
      </c>
      <c r="K154" s="428">
        <f t="shared" si="17"/>
        <v>0.041868</v>
      </c>
      <c r="L154" s="397"/>
      <c r="N154" s="338"/>
      <c r="O154" s="338"/>
    </row>
    <row r="155" s="396" customFormat="1">
      <c r="B155" s="118" t="s">
        <v>38</v>
      </c>
      <c r="C155" s="428">
        <f>C130</f>
        <v>223.704</v>
      </c>
      <c r="D155" s="428">
        <f ref="D155:K155" t="shared" si="18">D130</f>
        <v>212.890646936964</v>
      </c>
      <c r="E155" s="428">
        <f t="shared" si="18"/>
        <v>136.976494820953</v>
      </c>
      <c r="F155" s="428">
        <f t="shared" si="18"/>
        <v>28.401602841077</v>
      </c>
      <c r="G155" s="428">
        <f t="shared" si="18"/>
        <v>214.538208519366</v>
      </c>
      <c r="H155" s="428">
        <f t="shared" si="18"/>
        <v>248.182140904385</v>
      </c>
      <c r="I155" s="428">
        <f t="shared" si="18"/>
        <v>248.182140904385</v>
      </c>
      <c r="J155" s="428">
        <f t="shared" si="18"/>
        <v>248.182140904385</v>
      </c>
      <c r="K155" s="428">
        <f t="shared" si="18"/>
        <v>248.182140904385</v>
      </c>
      <c r="L155" s="397"/>
      <c r="N155" s="338"/>
      <c r="O155" s="338"/>
    </row>
    <row r="156" s="396" customFormat="1">
      <c r="B156" s="118" t="s">
        <v>41</v>
      </c>
      <c r="C156" s="428">
        <f>C131</f>
        <v>0.52164064</v>
      </c>
      <c r="D156" s="428">
        <f ref="D156:K156" t="shared" si="19">D131</f>
        <v>0.47738248</v>
      </c>
      <c r="E156" s="428">
        <f t="shared" si="19"/>
        <v>14.230796327645</v>
      </c>
      <c r="F156" s="428">
        <f t="shared" si="19"/>
        <v>14.129751876438</v>
      </c>
      <c r="G156" s="428">
        <f t="shared" si="19"/>
        <v>14.102072119031</v>
      </c>
      <c r="H156" s="428">
        <f t="shared" si="19"/>
        <v>41.978983938031</v>
      </c>
      <c r="I156" s="428">
        <f t="shared" si="19"/>
        <v>98.073177244957</v>
      </c>
      <c r="J156" s="428">
        <f t="shared" si="19"/>
        <v>175.785274922026</v>
      </c>
      <c r="K156" s="428">
        <f t="shared" si="19"/>
        <v>263.591424952923</v>
      </c>
      <c r="L156" s="397"/>
      <c r="N156" s="338"/>
      <c r="O156" s="338"/>
    </row>
    <row r="157" s="396" customFormat="1">
      <c r="B157" s="118" t="s">
        <v>46</v>
      </c>
      <c r="C157" s="428">
        <f>C132</f>
        <v>0</v>
      </c>
      <c r="D157" s="428">
        <f ref="D157:K157" t="shared" si="20">D132</f>
        <v>0</v>
      </c>
      <c r="E157" s="428">
        <f t="shared" si="20"/>
        <v>0</v>
      </c>
      <c r="F157" s="428">
        <f t="shared" si="20"/>
        <v>0</v>
      </c>
      <c r="G157" s="428">
        <f t="shared" si="20"/>
        <v>0</v>
      </c>
      <c r="H157" s="428">
        <f t="shared" si="20"/>
        <v>0</v>
      </c>
      <c r="I157" s="428">
        <f t="shared" si="20"/>
        <v>0</v>
      </c>
      <c r="J157" s="428">
        <f t="shared" si="20"/>
        <v>0</v>
      </c>
      <c r="K157" s="428">
        <f t="shared" si="20"/>
        <v>0</v>
      </c>
      <c r="L157" s="397"/>
      <c r="N157" s="338"/>
      <c r="O157" s="338"/>
    </row>
    <row r="158" s="396" customFormat="1">
      <c r="B158" s="118" t="s">
        <v>48</v>
      </c>
      <c r="C158" s="428">
        <f>C133</f>
        <v>51.60700584</v>
      </c>
      <c r="D158" s="428">
        <f ref="D158:K158" t="shared" si="21">D133</f>
        <v>66.386496537599</v>
      </c>
      <c r="E158" s="428">
        <f t="shared" si="21"/>
        <v>94.917941509137</v>
      </c>
      <c r="F158" s="428">
        <f t="shared" si="21"/>
        <v>158.436114991462</v>
      </c>
      <c r="G158" s="428">
        <f t="shared" si="21"/>
        <v>276.372425908812</v>
      </c>
      <c r="H158" s="428">
        <f t="shared" si="21"/>
        <v>353.319633</v>
      </c>
      <c r="I158" s="428">
        <f t="shared" si="21"/>
        <v>361.799328</v>
      </c>
      <c r="J158" s="428">
        <f t="shared" si="21"/>
        <v>370.279023</v>
      </c>
      <c r="K158" s="428">
        <f t="shared" si="21"/>
        <v>312.219706590688</v>
      </c>
      <c r="L158" s="397"/>
      <c r="N158" s="338"/>
      <c r="O158" s="338"/>
    </row>
    <row r="159" s="396" customFormat="1">
      <c r="B159" s="118" t="s">
        <v>67</v>
      </c>
      <c r="C159" s="428">
        <f>SUM(C145,C139)</f>
        <v>-10.404</v>
      </c>
      <c r="D159" s="428">
        <f ref="D159:K159" t="shared" si="22">SUM(D145,D139)</f>
        <v>-3.734099999999998</v>
      </c>
      <c r="E159" s="428">
        <f t="shared" si="22"/>
        <v>-3.734099999999998</v>
      </c>
      <c r="F159" s="428">
        <f t="shared" si="22"/>
        <v>-1.186650000000002</v>
      </c>
      <c r="G159" s="428">
        <f t="shared" si="22"/>
        <v>1.3607999999999993</v>
      </c>
      <c r="H159" s="428">
        <f t="shared" si="22"/>
        <v>1.54575</v>
      </c>
      <c r="I159" s="428">
        <f t="shared" si="22"/>
        <v>1.7306999999999988</v>
      </c>
      <c r="J159" s="428">
        <f t="shared" si="22"/>
        <v>-11.314350000000001</v>
      </c>
      <c r="K159" s="428">
        <f t="shared" si="22"/>
        <v>-5.0444090806439981</v>
      </c>
      <c r="L159" s="397"/>
      <c r="N159" s="338"/>
      <c r="O159" s="338"/>
    </row>
    <row r="160" s="396" customFormat="1">
      <c r="B160" s="118" t="s">
        <v>55</v>
      </c>
      <c r="C160" s="425">
        <f>SUM(C149:C159)</f>
        <v>8136.4715702451895</v>
      </c>
      <c r="D160" s="425">
        <f ref="D160:K160" t="shared" si="23">SUM(D149:D159)</f>
        <v>7414.89753425886</v>
      </c>
      <c r="E160" s="425">
        <f t="shared" si="23"/>
        <v>7895.7053261231567</v>
      </c>
      <c r="F160" s="425">
        <f t="shared" si="23"/>
        <v>8727.4869161321076</v>
      </c>
      <c r="G160" s="425">
        <f t="shared" si="23"/>
        <v>8688.0432596831943</v>
      </c>
      <c r="H160" s="425">
        <f t="shared" si="23"/>
        <v>8866.729139043493</v>
      </c>
      <c r="I160" s="425">
        <f t="shared" si="23"/>
        <v>9218.8286224628209</v>
      </c>
      <c r="J160" s="425">
        <f t="shared" si="23"/>
        <v>9553.8637134441524</v>
      </c>
      <c r="K160" s="425">
        <f t="shared" si="23"/>
        <v>9340.56008339227</v>
      </c>
      <c r="L160" s="397"/>
      <c r="N160" s="338"/>
      <c r="O160" s="338"/>
    </row>
    <row r="161" s="396" customFormat="1">
      <c r="C161" s="82"/>
      <c r="D161" s="82"/>
      <c r="E161" s="82"/>
      <c r="F161" s="82"/>
      <c r="G161" s="82"/>
      <c r="H161" s="82"/>
      <c r="I161" s="82"/>
      <c r="J161" s="82"/>
      <c r="K161" s="82"/>
      <c r="L161" s="397"/>
      <c r="N161" s="338"/>
      <c r="O161" s="338"/>
    </row>
    <row r="162" s="396" customFormat="1">
      <c r="C162" s="82"/>
      <c r="D162" s="82"/>
      <c r="E162" s="82"/>
      <c r="F162" s="82"/>
      <c r="G162" s="82"/>
      <c r="H162" s="82"/>
      <c r="I162" s="82"/>
      <c r="J162" s="82"/>
      <c r="K162" s="82"/>
      <c r="L162" s="397"/>
      <c r="N162" s="338"/>
      <c r="O162" s="338"/>
    </row>
    <row r="163" s="396" customFormat="1">
      <c r="C163" s="82"/>
      <c r="D163" s="82"/>
      <c r="E163" s="82"/>
      <c r="F163" s="82"/>
      <c r="G163" s="82"/>
      <c r="H163" s="82"/>
      <c r="I163" s="82"/>
      <c r="J163" s="82"/>
      <c r="K163" s="82"/>
      <c r="L163" s="397"/>
      <c r="N163" s="338"/>
      <c r="O163" s="338"/>
    </row>
    <row r="164">
      <c r="A164" s="396"/>
      <c r="B164" s="396"/>
      <c r="C164" s="82"/>
      <c r="D164" s="82"/>
      <c r="E164" s="82"/>
      <c r="F164" s="82"/>
      <c r="G164" s="82"/>
      <c r="H164" s="82"/>
      <c r="I164" s="82"/>
      <c r="J164" s="82"/>
      <c r="K164" s="82"/>
      <c r="L164" s="397"/>
      <c r="M164" s="396"/>
      <c r="N164" s="338"/>
      <c r="O164" s="338"/>
      <c r="P164" s="396"/>
      <c r="Q164" s="396"/>
      <c r="R164" s="396"/>
      <c r="S164" s="396"/>
      <c r="T164" s="396"/>
    </row>
    <row r="165">
      <c r="B165" s="320" t="s">
        <v>21</v>
      </c>
    </row>
    <row r="167" ht="16">
      <c r="B167" s="112"/>
      <c r="C167" s="401">
        <v>2010</v>
      </c>
      <c r="D167" s="401">
        <v>2015</v>
      </c>
      <c r="E167" s="401">
        <v>2020</v>
      </c>
      <c r="F167" s="401">
        <v>2025</v>
      </c>
      <c r="G167" s="401">
        <v>2030</v>
      </c>
      <c r="H167" s="401">
        <v>2035</v>
      </c>
      <c r="I167" s="401">
        <v>2040</v>
      </c>
      <c r="J167" s="401">
        <v>2045</v>
      </c>
      <c r="K167" s="401">
        <v>2050</v>
      </c>
    </row>
    <row r="168">
      <c r="B168" s="118" t="s">
        <v>23</v>
      </c>
      <c r="C168" s="117">
        <f>SUMIFS(C_A02a!D5:D1000,C_A02a!B5:B1000,'By region'!B1,C_A02a!C5:C1000,'By region'!M168)</f>
      </c>
      <c r="D168" s="117">
        <f>SUMIFS(C_A02a!E5:E1000,C_A02a!B5:B1000,'By region'!B1,C_A02a!C5:C1000,'By region'!M168)</f>
      </c>
      <c r="E168" s="117">
        <f>SUMIFS(C_A02a!F5:F1000,C_A02a!B5:B1000,'By region'!B1,C_A02a!C5:C1000,'By region'!M168)</f>
      </c>
      <c r="F168" s="117">
        <f>SUMIFS(C_A02a!G5:G1000,C_A02a!B5:B1000,'By region'!B1,C_A02a!C5:C1000,'By region'!M168)</f>
      </c>
      <c r="G168" s="117">
        <f>SUMIFS(C_A02a!H5:H1000,C_A02a!B5:B1000,'By region'!B1,C_A02a!C5:C1000,'By region'!M168)</f>
      </c>
      <c r="H168" s="117">
        <f>SUMIFS(C_A02a!I5:I1000,C_A02a!B5:B1000,'By region'!B1,C_A02a!C5:C1000,'By region'!M168)</f>
      </c>
      <c r="I168" s="117">
        <f>SUMIFS(C_A02a!J5:J1000,C_A02a!B5:B1000,'By region'!B1,C_A02a!C5:C1000,'By region'!M168)</f>
      </c>
      <c r="J168" s="117">
        <f>SUMIFS(C_A02a!K5:K1000,C_A02a!B5:B1000,'By region'!B1,C_A02a!C5:C1000,'By region'!M168)</f>
      </c>
      <c r="K168" s="117">
        <f>SUMIFS(C_A02a!L5:L1000,C_A02a!B5:B1000,'By region'!B1,C_A02a!C5:C1000,'By region'!M168)</f>
      </c>
      <c r="L168" s="330"/>
      <c r="M168" s="69" t="s">
        <v>133</v>
      </c>
    </row>
    <row r="169" s="64" customFormat="1">
      <c r="B169" s="122" t="s">
        <v>9</v>
      </c>
      <c r="C169" s="124">
        <f>SUMIFS(C_A02a!D5:D1000,C_A02a!B5:B1000,'By region'!B1,C_A02a!C5:C1000,'By region'!M169)</f>
      </c>
      <c r="D169" s="124">
        <f>SUMIFS(C_A02a!E5:E1000,C_A02a!B5:B1000,'By region'!B1,C_A02a!C5:C1000,'By region'!M169)</f>
      </c>
      <c r="E169" s="124">
        <f>SUMIFS(C_A02a!F5:F1000,C_A02a!B5:B1000,'By region'!B1,C_A02a!C5:C1000,'By region'!M169)</f>
      </c>
      <c r="F169" s="124">
        <f>SUMIFS(C_A02a!G5:G1000,C_A02a!B5:B1000,'By region'!B1,C_A02a!C5:C1000,'By region'!M169)</f>
      </c>
      <c r="G169" s="124">
        <f>SUMIFS(C_A02a!H5:H1000,C_A02a!B5:B1000,'By region'!B1,C_A02a!C5:C1000,'By region'!M169)</f>
      </c>
      <c r="H169" s="124">
        <f>SUMIFS(C_A02a!I5:I1000,C_A02a!B5:B1000,'By region'!B1,C_A02a!C5:C1000,'By region'!M169)</f>
      </c>
      <c r="I169" s="124">
        <f>SUMIFS(C_A02a!J5:J1000,C_A02a!B5:B1000,'By region'!B1,C_A02a!C5:C1000,'By region'!M169)</f>
      </c>
      <c r="J169" s="124">
        <f>SUMIFS(C_A02a!K5:K1000,C_A02a!B5:B1000,'By region'!B1,C_A02a!C5:C1000,'By region'!M169)</f>
      </c>
      <c r="K169" s="124">
        <f>SUMIFS(C_A02a!L5:L1000,C_A02a!B5:B1000,'By region'!B1,C_A02a!C5:C1000,'By region'!M169)</f>
      </c>
      <c r="L169" s="330"/>
      <c r="M169" s="69" t="s">
        <v>134</v>
      </c>
      <c r="N169" s="69"/>
      <c r="O169" s="69"/>
    </row>
    <row r="170">
      <c r="B170" s="118" t="s">
        <v>30</v>
      </c>
      <c r="C170" s="117">
        <f>SUMIFS(C_A02a!D5:D1000,C_A02a!B5:B1000,'By region'!B1,C_A02a!C5:C1000,'By region'!M170)</f>
      </c>
      <c r="D170" s="117">
        <f>SUMIFS(C_A02a!E5:E1000,C_A02a!B5:B1000,'By region'!B1,C_A02a!C5:C1000,'By region'!M170)</f>
      </c>
      <c r="E170" s="117">
        <f>SUMIFS(C_A02a!F5:F1000,C_A02a!B5:B1000,'By region'!B1,C_A02a!C5:C1000,'By region'!M170)</f>
      </c>
      <c r="F170" s="117">
        <f>SUMIFS(C_A02a!G5:G1000,C_A02a!B5:B1000,'By region'!B1,C_A02a!C5:C1000,'By region'!M170)</f>
      </c>
      <c r="G170" s="117">
        <f>SUMIFS(C_A02a!H5:H1000,C_A02a!B5:B1000,'By region'!B1,C_A02a!C5:C1000,'By region'!M170)</f>
      </c>
      <c r="H170" s="117">
        <f>SUMIFS(C_A02a!I5:I1000,C_A02a!B5:B1000,'By region'!B1,C_A02a!C5:C1000,'By region'!M170)</f>
      </c>
      <c r="I170" s="117">
        <f>SUMIFS(C_A02a!J5:J1000,C_A02a!B5:B1000,'By region'!B1,C_A02a!C5:C1000,'By region'!M170)</f>
      </c>
      <c r="J170" s="117">
        <f>SUMIFS(C_A02a!K5:K1000,C_A02a!B5:B1000,'By region'!B1,C_A02a!C5:C1000,'By region'!M170)</f>
      </c>
      <c r="K170" s="117">
        <f>SUMIFS(C_A02a!L5:L1000,C_A02a!B5:B1000,'By region'!B1,C_A02a!C5:C1000,'By region'!M170)</f>
      </c>
      <c r="L170" s="330"/>
      <c r="M170" s="69" t="s">
        <v>135</v>
      </c>
    </row>
    <row r="171">
      <c r="B171" s="122" t="s">
        <v>38</v>
      </c>
      <c r="C171" s="124">
        <f>SUMIFS(C_A02a!D5:D1000,C_A02a!B5:B1000,'By region'!B1,C_A02a!C5:C1000,'By region'!M171)</f>
      </c>
      <c r="D171" s="124">
        <f>SUMIFS(C_A02a!E5:E1000,C_A02a!B5:B1000,'By region'!B1,C_A02a!C5:C1000,'By region'!M171)</f>
      </c>
      <c r="E171" s="124">
        <f>SUMIFS(C_A02a!F5:F1000,C_A02a!B5:B1000,'By region'!B1,C_A02a!C5:C1000,'By region'!M171)</f>
      </c>
      <c r="F171" s="124">
        <f>SUMIFS(C_A02a!G5:G1000,C_A02a!B5:B1000,'By region'!B1,C_A02a!C5:C1000,'By region'!M171)</f>
      </c>
      <c r="G171" s="124">
        <f>SUMIFS(C_A02a!H5:H1000,C_A02a!B5:B1000,'By region'!B1,C_A02a!C5:C1000,'By region'!M171)</f>
      </c>
      <c r="H171" s="124">
        <f>SUMIFS(C_A02a!I5:I1000,C_A02a!B5:B1000,'By region'!B1,C_A02a!C5:C1000,'By region'!M171)</f>
      </c>
      <c r="I171" s="124">
        <f>SUMIFS(C_A02a!J5:J1000,C_A02a!B5:B1000,'By region'!B1,C_A02a!C5:C1000,'By region'!M171)</f>
      </c>
      <c r="J171" s="124">
        <f>SUMIFS(C_A02a!K5:K1000,C_A02a!B5:B1000,'By region'!B1,C_A02a!C5:C1000,'By region'!M171)</f>
      </c>
      <c r="K171" s="124">
        <f>SUMIFS(C_A02a!L5:L1000,C_A02a!B5:B1000,'By region'!B1,C_A02a!C5:C1000,'By region'!M171)</f>
      </c>
      <c r="L171" s="330"/>
      <c r="M171" s="69" t="s">
        <v>102</v>
      </c>
    </row>
    <row r="172">
      <c r="B172" s="118" t="s">
        <v>4</v>
      </c>
      <c r="C172" s="117">
        <f>SUMIFS(C_A02a!D5:D1000,C_A02a!B5:B1000,'By region'!B1,C_A02a!C5:C1000,'By region'!M172)</f>
      </c>
      <c r="D172" s="117">
        <f>SUMIFS(C_A02a!E5:E1000,C_A02a!B5:B1000,'By region'!B1,C_A02a!C5:C1000,'By region'!M172)</f>
      </c>
      <c r="E172" s="117">
        <f>SUMIFS(C_A02a!F5:F1000,C_A02a!B5:B1000,'By region'!B1,C_A02a!C5:C1000,'By region'!M172)</f>
      </c>
      <c r="F172" s="117">
        <f>SUMIFS(C_A02a!G5:G1000,C_A02a!B5:B1000,'By region'!B1,C_A02a!C5:C1000,'By region'!M172)</f>
      </c>
      <c r="G172" s="117">
        <f>SUMIFS(C_A02a!H5:H1000,C_A02a!B5:B1000,'By region'!B1,C_A02a!C5:C1000,'By region'!M172)</f>
      </c>
      <c r="H172" s="117">
        <f>SUMIFS(C_A02a!I5:I1000,C_A02a!B5:B1000,'By region'!B1,C_A02a!C5:C1000,'By region'!M172)</f>
      </c>
      <c r="I172" s="117">
        <f>SUMIFS(C_A02a!J5:J1000,C_A02a!B5:B1000,'By region'!B1,C_A02a!C5:C1000,'By region'!M172)</f>
      </c>
      <c r="J172" s="117">
        <f>SUMIFS(C_A02a!K5:K1000,C_A02a!B5:B1000,'By region'!B1,C_A02a!C5:C1000,'By region'!M172)</f>
      </c>
      <c r="K172" s="117">
        <f>SUMIFS(C_A02a!L5:L1000,C_A02a!B5:B1000,'By region'!B1,C_A02a!C5:C1000,'By region'!M172)</f>
      </c>
      <c r="L172" s="330"/>
      <c r="M172" s="69" t="s">
        <v>136</v>
      </c>
    </row>
    <row r="173">
      <c r="B173" s="122" t="s">
        <v>36</v>
      </c>
      <c r="C173" s="124">
        <f>SUMIFS(C_A02a!D5:D1000,C_A02a!B5:B1000,'By region'!B1,C_A02a!C5:C1000,'By region'!M173)</f>
      </c>
      <c r="D173" s="124">
        <f>SUMIFS(C_A02a!E5:E1000,C_A02a!B5:B1000,'By region'!B1,C_A02a!C5:C1000,'By region'!M173)</f>
      </c>
      <c r="E173" s="124">
        <f>SUMIFS(C_A02a!F5:F1000,C_A02a!B5:B1000,'By region'!B1,C_A02a!C5:C1000,'By region'!M173)</f>
      </c>
      <c r="F173" s="124">
        <f>SUMIFS(C_A02a!G5:G1000,C_A02a!B5:B1000,'By region'!B1,C_A02a!C5:C1000,'By region'!M173)</f>
      </c>
      <c r="G173" s="124">
        <f>SUMIFS(C_A02a!H5:H1000,C_A02a!B5:B1000,'By region'!B1,C_A02a!C5:C1000,'By region'!M173)</f>
      </c>
      <c r="H173" s="124">
        <f>SUMIFS(C_A02a!I5:I1000,C_A02a!B5:B1000,'By region'!B1,C_A02a!C5:C1000,'By region'!M173)</f>
      </c>
      <c r="I173" s="124">
        <f>SUMIFS(C_A02a!J5:J1000,C_A02a!B5:B1000,'By region'!B1,C_A02a!C5:C1000,'By region'!M173)</f>
      </c>
      <c r="J173" s="124">
        <f>SUMIFS(C_A02a!K5:K1000,C_A02a!B5:B1000,'By region'!B1,C_A02a!C5:C1000,'By region'!M173)</f>
      </c>
      <c r="K173" s="124">
        <f>SUMIFS(C_A02a!L5:L1000,C_A02a!B5:B1000,'By region'!B1,C_A02a!C5:C1000,'By region'!M173)</f>
      </c>
      <c r="L173" s="330"/>
      <c r="M173" s="209" t="s">
        <v>137</v>
      </c>
    </row>
    <row r="174">
      <c r="B174" s="229" t="s">
        <v>48</v>
      </c>
      <c r="C174" s="117">
        <f>SUMIFS(C_A02a!D5:D1000,C_A02a!B5:B1000,'By region'!B1,C_A02a!C5:C1000,'By region'!M174)</f>
      </c>
      <c r="D174" s="117">
        <f>SUMIFS(C_A02a!E5:E1000,C_A02a!B5:B1000,'By region'!B1,C_A02a!C5:C1000,'By region'!M174)</f>
      </c>
      <c r="E174" s="117">
        <f>SUMIFS(C_A02a!F5:F1000,C_A02a!B5:B1000,'By region'!B1,C_A02a!C5:C1000,'By region'!M174)</f>
      </c>
      <c r="F174" s="117">
        <f>SUMIFS(C_A02a!G5:G1000,C_A02a!B5:B1000,'By region'!B1,C_A02a!C5:C1000,'By region'!M174)</f>
      </c>
      <c r="G174" s="117">
        <f>SUMIFS(C_A02a!H5:H1000,C_A02a!B5:B1000,'By region'!B1,C_A02a!C5:C1000,'By region'!M174)</f>
      </c>
      <c r="H174" s="117">
        <f>SUMIFS(C_A02a!I5:I1000,C_A02a!B5:B1000,'By region'!B1,C_A02a!C5:C1000,'By region'!M174)</f>
      </c>
      <c r="I174" s="117">
        <f>SUMIFS(C_A02a!J5:J1000,C_A02a!B5:B1000,'By region'!B1,C_A02a!C5:C1000,'By region'!M174)</f>
      </c>
      <c r="J174" s="117">
        <f>SUMIFS(C_A02a!K5:K1000,C_A02a!B5:B1000,'By region'!B1,C_A02a!C5:C1000,'By region'!M174)</f>
      </c>
      <c r="K174" s="117">
        <f>SUMIFS(C_A02a!L5:L1000,C_A02a!B5:B1000,'By region'!B1,C_A02a!C5:C1000,'By region'!M174)</f>
      </c>
      <c r="L174" s="330"/>
      <c r="M174" s="69" t="s">
        <v>105</v>
      </c>
    </row>
    <row r="175">
      <c r="B175" s="122" t="s">
        <v>41</v>
      </c>
      <c r="C175" s="124">
        <f>SUMIFS(C_A02a!D5:D1000,C_A02a!B5:B1000,'By region'!B1,C_A02a!C5:C1000,'By region'!M175)</f>
      </c>
      <c r="D175" s="124">
        <f>SUMIFS(C_A02a!E5:E1000,C_A02a!B5:B1000,'By region'!B1,C_A02a!C5:C1000,'By region'!M175)</f>
      </c>
      <c r="E175" s="124">
        <f>SUMIFS(C_A02a!F5:F1000,C_A02a!B5:B1000,'By region'!B1,C_A02a!C5:C1000,'By region'!M175)</f>
      </c>
      <c r="F175" s="124">
        <f>SUMIFS(C_A02a!G5:G1000,C_A02a!B5:B1000,'By region'!B1,C_A02a!C5:C1000,'By region'!M175)</f>
      </c>
      <c r="G175" s="124">
        <f>SUMIFS(C_A02a!H5:H1000,C_A02a!B5:B1000,'By region'!B1,C_A02a!C5:C1000,'By region'!M175)</f>
      </c>
      <c r="H175" s="124">
        <f>SUMIFS(C_A02a!I5:I1000,C_A02a!B5:B1000,'By region'!B1,C_A02a!C5:C1000,'By region'!M175)</f>
      </c>
      <c r="I175" s="124">
        <f>SUMIFS(C_A02a!J5:J1000,C_A02a!B5:B1000,'By region'!B1,C_A02a!C5:C1000,'By region'!M175)</f>
      </c>
      <c r="J175" s="124">
        <f>SUMIFS(C_A02a!K5:K1000,C_A02a!B5:B1000,'By region'!B1,C_A02a!C5:C1000,'By region'!M175)</f>
      </c>
      <c r="K175" s="124">
        <f>SUMIFS(C_A02a!L5:L1000,C_A02a!B5:B1000,'By region'!B1,C_A02a!C5:C1000,'By region'!M175)</f>
      </c>
      <c r="L175" s="330"/>
      <c r="M175" s="209" t="s">
        <v>103</v>
      </c>
    </row>
    <row r="176">
      <c r="B176" s="229" t="s">
        <v>34</v>
      </c>
      <c r="C176" s="117">
        <f>SUMIFS(C_A02a!D5:D1000,C_A02a!B5:B1000,'By region'!B1,C_A02a!C5:C1000,'By region'!M176)</f>
      </c>
      <c r="D176" s="117">
        <f>SUMIFS(C_A02a!E5:E1000,C_A02a!B5:B1000,'By region'!B1,C_A02a!C5:C1000,'By region'!M176)</f>
      </c>
      <c r="E176" s="117">
        <f>SUMIFS(C_A02a!F5:F1000,C_A02a!B5:B1000,'By region'!B1,C_A02a!C5:C1000,'By region'!M176)</f>
      </c>
      <c r="F176" s="117">
        <f>SUMIFS(C_A02a!G5:G1000,C_A02a!B5:B1000,'By region'!B1,C_A02a!C5:C1000,'By region'!M176)</f>
      </c>
      <c r="G176" s="117">
        <f>SUMIFS(C_A02a!H5:H1000,C_A02a!B5:B1000,'By region'!B1,C_A02a!C5:C1000,'By region'!M176)</f>
      </c>
      <c r="H176" s="117">
        <f>SUMIFS(C_A02a!I5:I1000,C_A02a!B5:B1000,'By region'!B1,C_A02a!C5:C1000,'By region'!M176)</f>
      </c>
      <c r="I176" s="117">
        <f>SUMIFS(C_A02a!J5:J1000,C_A02a!B5:B1000,'By region'!B1,C_A02a!C5:C1000,'By region'!M176)</f>
      </c>
      <c r="J176" s="117">
        <f>SUMIFS(C_A02a!K5:K1000,C_A02a!B5:B1000,'By region'!B1,C_A02a!C5:C1000,'By region'!M176)</f>
      </c>
      <c r="K176" s="117">
        <f>SUMIFS(C_A02a!L5:L1000,C_A02a!B5:B1000,'By region'!B1,C_A02a!C5:C1000,'By region'!M176)</f>
      </c>
      <c r="L176" s="330"/>
      <c r="M176" s="209" t="s">
        <v>101</v>
      </c>
    </row>
    <row r="177">
      <c r="B177" s="122" t="s">
        <v>46</v>
      </c>
      <c r="C177" s="124">
        <f>SUMIFS(C_A02a!D5:D1000,C_A02a!B5:B1000,'By region'!B1,C_A02a!C5:C1000,'By region'!M177)</f>
      </c>
      <c r="D177" s="124">
        <f>SUMIFS(C_A02a!E5:E1000,C_A02a!B5:B1000,'By region'!B1,C_A02a!C5:C1000,'By region'!M177)</f>
      </c>
      <c r="E177" s="124">
        <f>SUMIFS(C_A02a!F5:F1000,C_A02a!B5:B1000,'By region'!B1,C_A02a!C5:C1000,'By region'!M177)</f>
      </c>
      <c r="F177" s="124">
        <f>SUMIFS(C_A02a!G5:G1000,C_A02a!B5:B1000,'By region'!B1,C_A02a!C5:C1000,'By region'!M177)</f>
      </c>
      <c r="G177" s="124">
        <f>SUMIFS(C_A02a!H5:H1000,C_A02a!B5:B1000,'By region'!B1,C_A02a!C5:C1000,'By region'!M177)</f>
      </c>
      <c r="H177" s="124">
        <f>SUMIFS(C_A02a!I5:I1000,C_A02a!B5:B1000,'By region'!B1,C_A02a!C5:C1000,'By region'!M177)</f>
      </c>
      <c r="I177" s="124">
        <f>SUMIFS(C_A02a!J5:J1000,C_A02a!B5:B1000,'By region'!B1,C_A02a!C5:C1000,'By region'!M177)</f>
      </c>
      <c r="J177" s="124">
        <f>SUMIFS(C_A02a!K5:K1000,C_A02a!B5:B1000,'By region'!B1,C_A02a!C5:C1000,'By region'!M177)</f>
      </c>
      <c r="K177" s="124">
        <f>SUMIFS(C_A02a!L5:L1000,C_A02a!B5:B1000,'By region'!B1,C_A02a!C5:C1000,'By region'!M177)</f>
      </c>
      <c r="L177" s="330"/>
      <c r="M177" s="69" t="s">
        <v>104</v>
      </c>
    </row>
    <row r="178">
      <c r="B178" s="154" t="s">
        <v>55</v>
      </c>
      <c r="C178" s="155">
        <f ref="C178:K178" t="shared" si="24">SUM(C168:C177)</f>
        <v>3007.80233187686</v>
      </c>
      <c r="D178" s="155">
        <f t="shared" si="24"/>
        <v>3261.9483246122636</v>
      </c>
      <c r="E178" s="155">
        <f t="shared" si="24"/>
        <v>4091.6529445134861</v>
      </c>
      <c r="F178" s="155">
        <f t="shared" si="24"/>
        <v>4248.2475929209149</v>
      </c>
      <c r="G178" s="155">
        <f t="shared" si="24"/>
        <v>4832.3598883091963</v>
      </c>
      <c r="H178" s="155">
        <f t="shared" si="24"/>
        <v>4602.3380602868565</v>
      </c>
      <c r="I178" s="155">
        <f t="shared" si="24"/>
        <v>3995.0721138391009</v>
      </c>
      <c r="J178" s="155">
        <f t="shared" si="24"/>
        <v>4049.0041088977409</v>
      </c>
      <c r="K178" s="155">
        <f t="shared" si="24"/>
        <v>4380.2221312722231</v>
      </c>
      <c r="L178" s="68"/>
      <c r="M178" s="69"/>
    </row>
    <row r="180">
      <c r="A180" s="63" t="s">
        <v>138</v>
      </c>
      <c r="B180" s="320" t="s">
        <v>139</v>
      </c>
    </row>
    <row r="181">
      <c r="B181" s="320" t="s">
        <v>21</v>
      </c>
    </row>
    <row r="183" ht="16">
      <c r="B183" s="112"/>
      <c r="C183" s="307">
        <v>2010</v>
      </c>
      <c r="D183" s="307">
        <v>2015</v>
      </c>
      <c r="E183" s="307">
        <v>2020</v>
      </c>
      <c r="F183" s="307">
        <v>2025</v>
      </c>
      <c r="G183" s="307">
        <v>2030</v>
      </c>
      <c r="H183" s="307">
        <v>2035</v>
      </c>
      <c r="I183" s="307">
        <v>2040</v>
      </c>
      <c r="J183" s="307">
        <v>2045</v>
      </c>
      <c r="K183" s="307">
        <v>2050</v>
      </c>
    </row>
    <row r="184">
      <c r="B184" s="122" t="s">
        <v>507</v>
      </c>
      <c r="C184" s="117">
        <f>SUMIFS(C_A02b!D5:D988,C_A02b!B5:B988,'By region'!B1,C_A02b!C5:C988,'By region'!M184)</f>
      </c>
      <c r="D184" s="117">
        <f>SUMIFS(C_A02b!E5:E988,C_A02b!B5:B988,'By region'!B1,C_A02b!C5:C988,'By region'!M184)</f>
      </c>
      <c r="E184" s="117">
        <f>SUMIFS(C_A02b!F5:F988,C_A02b!B5:B988,'By region'!B1,C_A02b!C5:C988,'By region'!M184)</f>
      </c>
      <c r="F184" s="117">
        <f>SUMIFS(C_A02b!G5:G988,C_A02b!B5:B988,'By region'!B1,C_A02b!C5:C988,'By region'!M184)</f>
      </c>
      <c r="G184" s="117">
        <f>SUMIFS(C_A02b!H5:H988,C_A02b!B5:B988,'By region'!B1,C_A02b!C5:C988,'By region'!M184)</f>
      </c>
      <c r="H184" s="117">
        <f>SUMIFS(C_A02b!I5:I988,C_A02b!B5:B988,'By region'!B1,C_A02b!C5:C988,'By region'!M184)</f>
      </c>
      <c r="I184" s="117">
        <f>SUMIFS(C_A02b!J5:J988,C_A02b!B5:B988,'By region'!B1,C_A02b!C5:C988,'By region'!M184)</f>
      </c>
      <c r="J184" s="117">
        <f>SUMIFS(C_A02b!K5:K988,C_A02b!B5:B988,'By region'!B1,C_A02b!C5:C988,'By region'!M184)</f>
      </c>
      <c r="K184" s="117">
        <f>SUMIFS(C_A02b!L5:L988,C_A02b!B5:B988,'By region'!B1,C_A02b!C5:C988,'By region'!M184)</f>
      </c>
      <c r="M184" s="67" t="s">
        <v>141</v>
      </c>
    </row>
    <row r="185" s="64" customFormat="1">
      <c r="B185" s="118" t="s">
        <v>142</v>
      </c>
      <c r="C185" s="117">
        <f>SUMIFS(C_A02b!D5:D988,C_A02b!B5:B988,'By region'!B1,C_A02b!C5:C988,'By region'!M185)</f>
      </c>
      <c r="D185" s="117">
        <f>SUMIFS(C_A02b!E5:E988,C_A02b!B5:B988,'By region'!B1,C_A02b!C5:C988,'By region'!M185)</f>
      </c>
      <c r="E185" s="117">
        <f>SUMIFS(C_A02b!F5:F988,C_A02b!B5:B988,'By region'!B1,C_A02b!C5:C988,'By region'!M185)</f>
      </c>
      <c r="F185" s="117">
        <f>SUMIFS(C_A02b!G5:G988,C_A02b!B5:B988,'By region'!B1,C_A02b!C5:C988,'By region'!M185)</f>
      </c>
      <c r="G185" s="117">
        <f>SUMIFS(C_A02b!H5:H988,C_A02b!B5:B988,'By region'!B1,C_A02b!C5:C988,'By region'!M185)</f>
      </c>
      <c r="H185" s="117">
        <f>SUMIFS(C_A02b!I5:I988,C_A02b!B5:B988,'By region'!B1,C_A02b!C5:C988,'By region'!M185)</f>
      </c>
      <c r="I185" s="117">
        <f>SUMIFS(C_A02b!J5:J988,C_A02b!B5:B988,'By region'!B1,C_A02b!C5:C988,'By region'!M185)</f>
      </c>
      <c r="J185" s="117">
        <f>SUMIFS(C_A02b!K5:K988,C_A02b!B5:B988,'By region'!B1,C_A02b!C5:C988,'By region'!M185)</f>
      </c>
      <c r="K185" s="117">
        <f>SUMIFS(C_A02b!L5:L988,C_A02b!B5:B988,'By region'!B1,C_A02b!C5:C988,'By region'!M185)</f>
      </c>
      <c r="M185" s="67" t="s">
        <v>143</v>
      </c>
      <c r="N185" s="69"/>
      <c r="O185" s="69"/>
    </row>
    <row r="186">
      <c r="B186" s="122" t="s">
        <v>9</v>
      </c>
      <c r="C186" s="117">
        <f>SUMIFS(C_A02b!D5:D988,C_A02b!B5:B988,'By region'!B1,C_A02b!C5:C988,'By region'!M186)</f>
      </c>
      <c r="D186" s="117">
        <f>SUMIFS(C_A02b!E5:E988,C_A02b!B5:B988,'By region'!B1,C_A02b!C5:C988,'By region'!M186)</f>
      </c>
      <c r="E186" s="117">
        <f>SUMIFS(C_A02b!F5:F988,C_A02b!B5:B988,'By region'!B1,C_A02b!C5:C988,'By region'!M186)</f>
      </c>
      <c r="F186" s="117">
        <f>SUMIFS(C_A02b!G5:G988,C_A02b!B5:B988,'By region'!B1,C_A02b!C5:C988,'By region'!M186)</f>
      </c>
      <c r="G186" s="117">
        <f>SUMIFS(C_A02b!H5:H988,C_A02b!B5:B988,'By region'!B1,C_A02b!C5:C988,'By region'!M186)</f>
      </c>
      <c r="H186" s="117">
        <f>SUMIFS(C_A02b!I5:I988,C_A02b!B5:B988,'By region'!B1,C_A02b!C5:C988,'By region'!M186)</f>
      </c>
      <c r="I186" s="117">
        <f>SUMIFS(C_A02b!J5:J988,C_A02b!B5:B988,'By region'!B1,C_A02b!C5:C988,'By region'!M186)</f>
      </c>
      <c r="J186" s="117">
        <f>SUMIFS(C_A02b!K5:K988,C_A02b!B5:B988,'By region'!B1,C_A02b!C5:C988,'By region'!M186)</f>
      </c>
      <c r="K186" s="117">
        <f>SUMIFS(C_A02b!L5:L988,C_A02b!B5:B988,'By region'!B1,C_A02b!C5:C988,'By region'!M186)</f>
      </c>
      <c r="M186" s="67" t="s">
        <v>144</v>
      </c>
      <c r="N186" s="69"/>
    </row>
    <row r="187" s="64" customFormat="1">
      <c r="B187" s="118" t="s">
        <v>67</v>
      </c>
      <c r="C187" s="117">
        <f>SUMIFS(C_A02b!D5:D988,C_A02b!B5:B988,'By region'!B1,C_A02b!C5:C988,'By region'!M187)</f>
      </c>
      <c r="D187" s="117">
        <f>SUMIFS(C_A02b!E5:E988,C_A02b!B5:B988,'By region'!B1,C_A02b!C5:C988,'By region'!M187)</f>
      </c>
      <c r="E187" s="117">
        <f>SUMIFS(C_A02b!F5:F988,C_A02b!B5:B988,'By region'!B1,C_A02b!C5:C988,'By region'!M187)</f>
      </c>
      <c r="F187" s="117">
        <f>SUMIFS(C_A02b!G5:G988,C_A02b!B5:B988,'By region'!B1,C_A02b!C5:C988,'By region'!M187)</f>
      </c>
      <c r="G187" s="117">
        <f>SUMIFS(C_A02b!H5:H988,C_A02b!B5:B988,'By region'!B1,C_A02b!C5:C988,'By region'!M187)</f>
      </c>
      <c r="H187" s="117">
        <f>SUMIFS(C_A02b!I5:I988,C_A02b!B5:B988,'By region'!B1,C_A02b!C5:C988,'By region'!M187)</f>
      </c>
      <c r="I187" s="117">
        <f>SUMIFS(C_A02b!J5:J988,C_A02b!B5:B988,'By region'!B1,C_A02b!C5:C988,'By region'!M187)</f>
      </c>
      <c r="J187" s="117">
        <f>SUMIFS(C_A02b!K5:K988,C_A02b!B5:B988,'By region'!B1,C_A02b!C5:C988,'By region'!M187)</f>
      </c>
      <c r="K187" s="117">
        <f>SUMIFS(C_A02b!L5:L988,C_A02b!B5:B988,'By region'!B1,C_A02b!C5:C988,'By region'!M187)</f>
      </c>
      <c r="M187" s="69" t="s">
        <v>145</v>
      </c>
      <c r="N187" s="69"/>
      <c r="O187" s="69"/>
    </row>
    <row r="188">
      <c r="B188" s="122" t="s">
        <v>30</v>
      </c>
      <c r="C188" s="117">
        <f>SUMIFS(C_A02b!D5:D988,C_A02b!B5:B988,'By region'!B1,C_A02b!C5:C988,'By region'!M188)</f>
      </c>
      <c r="D188" s="117">
        <f>SUMIFS(C_A02b!E5:E988,C_A02b!B5:B988,'By region'!B1,C_A02b!C5:C988,'By region'!M188)</f>
      </c>
      <c r="E188" s="117">
        <f>SUMIFS(C_A02b!F5:F988,C_A02b!B5:B988,'By region'!B1,C_A02b!C5:C988,'By region'!M188)</f>
      </c>
      <c r="F188" s="117">
        <f>SUMIFS(C_A02b!G5:G988,C_A02b!B5:B988,'By region'!B1,C_A02b!C5:C988,'By region'!M188)</f>
      </c>
      <c r="G188" s="117">
        <f>SUMIFS(C_A02b!H5:H988,C_A02b!B5:B988,'By region'!B1,C_A02b!C5:C988,'By region'!M188)</f>
      </c>
      <c r="H188" s="117">
        <f>SUMIFS(C_A02b!I5:I988,C_A02b!B5:B988,'By region'!B1,C_A02b!C5:C988,'By region'!M188)</f>
      </c>
      <c r="I188" s="117">
        <f>SUMIFS(C_A02b!J5:J988,C_A02b!B5:B988,'By region'!B1,C_A02b!C5:C988,'By region'!M188)</f>
      </c>
      <c r="J188" s="117">
        <f>SUMIFS(C_A02b!K5:K988,C_A02b!B5:B988,'By region'!B1,C_A02b!C5:C988,'By region'!M188)</f>
      </c>
      <c r="K188" s="117">
        <f>SUMIFS(C_A02b!L5:L988,C_A02b!B5:B988,'By region'!B1,C_A02b!C5:C988,'By region'!M188)</f>
      </c>
      <c r="M188" s="67" t="s">
        <v>146</v>
      </c>
      <c r="N188" s="69"/>
    </row>
    <row r="189" s="64" customFormat="1">
      <c r="B189" s="118" t="s">
        <v>147</v>
      </c>
      <c r="C189" s="117">
        <f>SUMIFS(C_A02b!D5:D988,C_A02b!B5:B988,'By region'!B1,C_A02b!C5:C988,'By region'!M189)</f>
      </c>
      <c r="D189" s="117">
        <f>SUMIFS(C_A02b!E5:E988,C_A02b!B5:B988,'By region'!B1,C_A02b!C5:C988,'By region'!M189)</f>
      </c>
      <c r="E189" s="117">
        <f>SUMIFS(C_A02b!F5:F988,C_A02b!B5:B988,'By region'!B1,C_A02b!C5:C988,'By region'!M189)</f>
      </c>
      <c r="F189" s="117">
        <f>SUMIFS(C_A02b!G5:G988,C_A02b!B5:B988,'By region'!B1,C_A02b!C5:C988,'By region'!M189)</f>
      </c>
      <c r="G189" s="117">
        <f>SUMIFS(C_A02b!H5:H988,C_A02b!B5:B988,'By region'!B1,C_A02b!C5:C988,'By region'!M189)</f>
      </c>
      <c r="H189" s="117">
        <f>SUMIFS(C_A02b!I5:I988,C_A02b!B5:B988,'By region'!B1,C_A02b!C5:C988,'By region'!M189)</f>
      </c>
      <c r="I189" s="117">
        <f>SUMIFS(C_A02b!J5:J988,C_A02b!B5:B988,'By region'!B1,C_A02b!C5:C988,'By region'!M189)</f>
      </c>
      <c r="J189" s="117">
        <f>SUMIFS(C_A02b!K5:K988,C_A02b!B5:B988,'By region'!B1,C_A02b!C5:C988,'By region'!M189)</f>
      </c>
      <c r="K189" s="117">
        <f>SUMIFS(C_A02b!L5:L988,C_A02b!B5:B988,'By region'!B1,C_A02b!C5:C988,'By region'!M189)</f>
      </c>
      <c r="M189" s="69" t="s">
        <v>148</v>
      </c>
      <c r="N189" s="69"/>
      <c r="O189" s="69"/>
    </row>
    <row r="190">
      <c r="B190" s="122" t="s">
        <v>149</v>
      </c>
      <c r="C190" s="117">
        <f>SUMIFS(C_A02b!D5:D988,C_A02b!B5:B988,'By region'!B1,C_A02b!C5:C988,'By region'!M190)</f>
      </c>
      <c r="D190" s="117">
        <f>SUMIFS(C_A02b!E5:E988,C_A02b!B5:B988,'By region'!B1,C_A02b!C5:C988,'By region'!M190)</f>
      </c>
      <c r="E190" s="117">
        <f>SUMIFS(C_A02b!F5:F988,C_A02b!B5:B988,'By region'!B1,C_A02b!C5:C988,'By region'!M190)</f>
      </c>
      <c r="F190" s="117">
        <f>SUMIFS(C_A02b!G5:G988,C_A02b!B5:B988,'By region'!B1,C_A02b!C5:C988,'By region'!M190)</f>
      </c>
      <c r="G190" s="117">
        <f>SUMIFS(C_A02b!H5:H988,C_A02b!B5:B988,'By region'!B1,C_A02b!C5:C988,'By region'!M190)</f>
      </c>
      <c r="H190" s="117">
        <f>SUMIFS(C_A02b!I5:I988,C_A02b!B5:B988,'By region'!B1,C_A02b!C5:C988,'By region'!M190)</f>
      </c>
      <c r="I190" s="117">
        <f>SUMIFS(C_A02b!J5:J988,C_A02b!B5:B988,'By region'!B1,C_A02b!C5:C988,'By region'!M190)</f>
      </c>
      <c r="J190" s="117">
        <f>SUMIFS(C_A02b!K5:K988,C_A02b!B5:B988,'By region'!B1,C_A02b!C5:C988,'By region'!M190)</f>
      </c>
      <c r="K190" s="117">
        <f>SUMIFS(C_A02b!L5:L988,C_A02b!B5:B988,'By region'!B1,C_A02b!C5:C988,'By region'!M190)</f>
      </c>
      <c r="M190" s="67" t="s">
        <v>150</v>
      </c>
    </row>
    <row r="191" s="64" customFormat="1">
      <c r="B191" s="118" t="s">
        <v>151</v>
      </c>
      <c r="C191" s="117">
        <f>C192+C193</f>
        <v>3198.122268007608</v>
      </c>
      <c r="D191" s="117">
        <f ref="D191:K191" t="shared" si="25">D192+D193</f>
        <v>2862.0702631414879</v>
      </c>
      <c r="E191" s="117">
        <f>E192+E193</f>
        <v>2612.2647567233839</v>
      </c>
      <c r="F191" s="117">
        <f t="shared" si="25"/>
        <v>2413.4088556808429</v>
      </c>
      <c r="G191" s="117">
        <f t="shared" si="25"/>
        <v>2430.929589825203</v>
      </c>
      <c r="H191" s="117">
        <f t="shared" si="25"/>
        <v>2348.4009575201849</v>
      </c>
      <c r="I191" s="117">
        <f t="shared" si="25"/>
        <v>2322.4960404150052</v>
      </c>
      <c r="J191" s="117">
        <f t="shared" si="25"/>
        <v>2323.2933436994881</v>
      </c>
      <c r="K191" s="117">
        <f t="shared" si="25"/>
        <v>2178.939396884191</v>
      </c>
      <c r="M191" s="69"/>
      <c r="N191" s="69"/>
      <c r="O191" s="69"/>
    </row>
    <row r="192" s="64" customFormat="1">
      <c r="B192" s="327" t="s">
        <v>152</v>
      </c>
      <c r="C192" s="117">
        <f>SUMIFS(C_A02b!D5:D988,C_A02b!B5:B988,'By region'!B1,C_A02b!C5:C988,'By region'!M192)</f>
      </c>
      <c r="D192" s="117">
        <f>SUMIFS(C_A02b!E5:E988,C_A02b!B5:B988,'By region'!B1,C_A02b!C5:C988,'By region'!M192)</f>
      </c>
      <c r="E192" s="117">
        <f>SUMIFS(C_A02b!F5:F988,C_A02b!B5:B988,'By region'!B1,C_A02b!C5:C988,'By region'!M192)</f>
      </c>
      <c r="F192" s="117">
        <f>SUMIFS(C_A02b!G5:G988,C_A02b!B5:B988,'By region'!B1,C_A02b!C5:C988,'By region'!M192)</f>
      </c>
      <c r="G192" s="117">
        <f>SUMIFS(C_A02b!H5:H988,C_A02b!B5:B988,'By region'!B1,C_A02b!C5:C988,'By region'!M192)</f>
      </c>
      <c r="H192" s="117">
        <f>SUMIFS(C_A02b!I5:I988,C_A02b!B5:B988,'By region'!B1,C_A02b!C5:C988,'By region'!M192)</f>
      </c>
      <c r="I192" s="117">
        <f>SUMIFS(C_A02b!J5:J988,C_A02b!B5:B988,'By region'!B1,C_A02b!C5:C988,'By region'!M192)</f>
      </c>
      <c r="J192" s="117">
        <f>SUMIFS(C_A02b!K5:K988,C_A02b!B5:B988,'By region'!B1,C_A02b!C5:C988,'By region'!M192)</f>
      </c>
      <c r="K192" s="117">
        <f>SUMIFS(C_A02b!L5:L988,C_A02b!B5:B988,'By region'!B1,C_A02b!C5:C988,'By region'!M192)</f>
      </c>
      <c r="M192" s="69" t="s">
        <v>153</v>
      </c>
      <c r="N192" s="69"/>
      <c r="O192" s="69"/>
    </row>
    <row r="193" s="64" customFormat="1">
      <c r="B193" s="327" t="s">
        <v>140</v>
      </c>
      <c r="C193" s="117">
        <f>SUMIFS(C_A02b!D5:D988,C_A02b!B5:B988,'By region'!B1,C_A02b!C5:C988,'By region'!M193)</f>
      </c>
      <c r="D193" s="117">
        <f>SUMIFS(C_A02b!E5:E988,C_A02b!B5:B988,'By region'!B1,C_A02b!C5:C988,'By region'!M193)</f>
      </c>
      <c r="E193" s="117">
        <f>SUMIFS(C_A02b!F5:F988,C_A02b!B5:B988,'By region'!B1,C_A02b!C5:C988,'By region'!M193)</f>
      </c>
      <c r="F193" s="117">
        <f>SUMIFS(C_A02b!G5:G988,C_A02b!B5:B988,'By region'!B1,C_A02b!C5:C988,'By region'!M193)</f>
      </c>
      <c r="G193" s="117">
        <f>SUMIFS(C_A02b!H5:H988,C_A02b!B5:B988,'By region'!B1,C_A02b!C5:C988,'By region'!M193)</f>
      </c>
      <c r="H193" s="117">
        <f>SUMIFS(C_A02b!I5:I988,C_A02b!B5:B988,'By region'!B1,C_A02b!C5:C988,'By region'!M193)</f>
      </c>
      <c r="I193" s="117">
        <f>SUMIFS(C_A02b!J5:J988,C_A02b!B5:B988,'By region'!B1,C_A02b!C5:C988,'By region'!M193)</f>
      </c>
      <c r="J193" s="117">
        <f>SUMIFS(C_A02b!K5:K988,C_A02b!B5:B988,'By region'!B1,C_A02b!C5:C988,'By region'!M193)</f>
      </c>
      <c r="K193" s="117">
        <f>SUMIFS(C_A02b!L5:L988,C_A02b!B5:B988,'By region'!B1,C_A02b!C5:C988,'By region'!M193)</f>
      </c>
      <c r="M193" s="69" t="s">
        <v>154</v>
      </c>
      <c r="N193" s="69"/>
      <c r="O193" s="69"/>
    </row>
    <row r="194" ht="16" s="64" customFormat="1">
      <c r="B194" s="158" t="s">
        <v>155</v>
      </c>
      <c r="C194" s="117">
        <f>SUMIFS(C_A02b!D5:D988,C_A02b!B5:B988,'By region'!B1,C_A02b!C5:C988,'By region'!M194)</f>
      </c>
      <c r="D194" s="117">
        <f>SUMIFS(C_A02b!E5:E988,C_A02b!B5:B988,'By region'!B1,C_A02b!C5:C988,'By region'!M194)</f>
      </c>
      <c r="E194" s="117">
        <f>SUMIFS(C_A02b!F5:F988,C_A02b!B5:B988,'By region'!B1,C_A02b!C5:C988,'By region'!M194)</f>
      </c>
      <c r="F194" s="117">
        <f>SUMIFS(C_A02b!G5:G988,C_A02b!B5:B988,'By region'!B1,C_A02b!C5:C988,'By region'!M194)</f>
      </c>
      <c r="G194" s="117">
        <f>SUMIFS(C_A02b!H5:H988,C_A02b!B5:B988,'By region'!B1,C_A02b!C5:C988,'By region'!M194)</f>
      </c>
      <c r="H194" s="117">
        <f>SUMIFS(C_A02b!I5:I988,C_A02b!B5:B988,'By region'!B1,C_A02b!C5:C988,'By region'!M194)</f>
      </c>
      <c r="I194" s="117">
        <f>SUMIFS(C_A02b!J5:J988,C_A02b!B5:B988,'By region'!B1,C_A02b!C5:C988,'By region'!M194)</f>
      </c>
      <c r="J194" s="117">
        <f>SUMIFS(C_A02b!K5:K988,C_A02b!B5:B988,'By region'!B1,C_A02b!C5:C988,'By region'!M194)</f>
      </c>
      <c r="K194" s="117">
        <f>SUMIFS(C_A02b!L5:L988,C_A02b!B5:B988,'By region'!B1,C_A02b!C5:C988,'By region'!M194)</f>
      </c>
      <c r="M194" s="67" t="s">
        <v>156</v>
      </c>
      <c r="N194" s="69"/>
      <c r="O194" s="69"/>
    </row>
    <row r="195" ht="16" s="64" customFormat="1">
      <c r="B195" s="154" t="s">
        <v>55</v>
      </c>
      <c r="C195" s="155">
        <f>SUM(C184:C194)-C191</f>
        <v>6892.0146193333239</v>
      </c>
      <c r="D195" s="155">
        <f ref="D195:K195" t="shared" si="26">SUM(D184:D194)-D191</f>
        <v>6669.0350335572894</v>
      </c>
      <c r="E195" s="155">
        <f t="shared" si="26"/>
        <v>7125.959019731652</v>
      </c>
      <c r="F195" s="155">
        <f t="shared" si="26"/>
        <v>6795.6003269576058</v>
      </c>
      <c r="G195" s="155">
        <f t="shared" si="26"/>
        <v>6979.0638565346262</v>
      </c>
      <c r="H195" s="155">
        <f t="shared" si="26"/>
        <v>7028.82131549549</v>
      </c>
      <c r="I195" s="155">
        <f t="shared" si="26"/>
        <v>7103.9501683374756</v>
      </c>
      <c r="J195" s="155">
        <f t="shared" si="26"/>
        <v>7207.2997787204167</v>
      </c>
      <c r="K195" s="155">
        <f t="shared" si="26"/>
        <v>7096.4547105632028</v>
      </c>
      <c r="M195" s="69"/>
      <c r="N195" s="69"/>
      <c r="O195" s="69"/>
    </row>
    <row r="196" s="64" customFormat="1">
      <c r="B196" s="58"/>
      <c r="C196" s="68"/>
      <c r="D196" s="68"/>
      <c r="E196" s="433">
        <f>SUM(E193:E194,E184:E185)+E26+E189</f>
        <v>1035.8998489921091</v>
      </c>
      <c r="F196" s="68"/>
      <c r="G196" s="68"/>
      <c r="H196" s="68"/>
      <c r="I196" s="68"/>
      <c r="J196" s="68"/>
      <c r="M196" s="69"/>
      <c r="N196" s="69"/>
      <c r="O196" s="69"/>
    </row>
    <row r="197" s="64" customFormat="1">
      <c r="A197" s="63" t="s">
        <v>157</v>
      </c>
      <c r="B197" s="320" t="s">
        <v>158</v>
      </c>
      <c r="C197" s="60"/>
      <c r="D197" s="60"/>
      <c r="E197" s="434">
        <f>E196/E195</f>
        <v>0.14536988581097943</v>
      </c>
      <c r="F197" s="60"/>
      <c r="G197" s="60"/>
      <c r="H197" s="60"/>
      <c r="I197" s="60"/>
      <c r="J197" s="60"/>
      <c r="L197" s="63"/>
      <c r="M197" s="67"/>
      <c r="N197" s="69"/>
      <c r="O197" s="69"/>
    </row>
    <row r="198" s="64" customFormat="1">
      <c r="A198" s="63"/>
      <c r="B198" s="320" t="s">
        <v>21</v>
      </c>
      <c r="C198" s="60"/>
      <c r="D198" s="60"/>
      <c r="E198" s="60"/>
      <c r="F198" s="60"/>
      <c r="G198" s="60"/>
      <c r="H198" s="60"/>
      <c r="I198" s="60"/>
      <c r="J198" s="60"/>
      <c r="L198" s="63"/>
      <c r="M198" s="67"/>
      <c r="N198" s="69"/>
      <c r="O198" s="69"/>
    </row>
    <row r="199" s="64" customFormat="1">
      <c r="A199" s="63"/>
      <c r="B199" s="60"/>
      <c r="C199" s="60"/>
      <c r="D199" s="60"/>
      <c r="E199" s="60"/>
      <c r="F199" s="60"/>
      <c r="G199" s="60"/>
      <c r="H199" s="60"/>
      <c r="I199" s="60"/>
      <c r="J199" s="60"/>
      <c r="L199" s="63"/>
      <c r="M199" s="67"/>
      <c r="N199" s="69"/>
      <c r="O199" s="69"/>
    </row>
    <row r="200" ht="16" s="64" customFormat="1">
      <c r="A200" s="63"/>
      <c r="B200" s="112"/>
      <c r="C200" s="307">
        <v>2010</v>
      </c>
      <c r="D200" s="307">
        <v>2015</v>
      </c>
      <c r="E200" s="307">
        <v>2020</v>
      </c>
      <c r="F200" s="307">
        <v>2025</v>
      </c>
      <c r="G200" s="307">
        <v>2030</v>
      </c>
      <c r="H200" s="307">
        <v>2035</v>
      </c>
      <c r="I200" s="307">
        <v>2040</v>
      </c>
      <c r="J200" s="307">
        <v>2045</v>
      </c>
      <c r="K200" s="307">
        <v>2050</v>
      </c>
      <c r="L200" s="63"/>
      <c r="M200" s="67"/>
      <c r="N200" s="69"/>
      <c r="O200" s="69"/>
    </row>
    <row r="201" s="64" customFormat="1">
      <c r="A201" s="63"/>
      <c r="B201" s="116" t="s">
        <v>61</v>
      </c>
      <c r="C201" s="117">
        <f>SUMIFS(C_A02c!D5:D1000,C_A02c!B5:B1000,'By region'!B1,C_A02c!C5:C1000,'By region'!M201)</f>
      </c>
      <c r="D201" s="117">
        <f>SUMIFS(C_A02c!E5:E1000,C_A02c!B5:B1000,'By region'!B1,C_A02c!C5:C1000,'By region'!M201)</f>
      </c>
      <c r="E201" s="117">
        <f>SUMIFS(C_A02c!F5:F1000,C_A02c!B5:B1000,'By region'!B1,C_A02c!C5:C1000,'By region'!M201)</f>
      </c>
      <c r="F201" s="117">
        <f>SUMIFS(C_A02c!G5:G1000,C_A02c!B5:B1000,'By region'!B1,C_A02c!C5:C1000,'By region'!M201)</f>
      </c>
      <c r="G201" s="117">
        <f>SUMIFS(C_A02c!H5:H1000,C_A02c!B5:B1000,'By region'!B1,C_A02c!C5:C1000,'By region'!M201)</f>
      </c>
      <c r="H201" s="117">
        <f>SUMIFS(C_A02c!I5:I1000,C_A02c!B5:B1000,'By region'!B1,C_A02c!C5:C1000,'By region'!M201)</f>
      </c>
      <c r="I201" s="117">
        <f>SUMIFS(C_A02c!J5:J1000,C_A02c!B5:B1000,'By region'!B1,C_A02c!C5:C1000,'By region'!M201)</f>
      </c>
      <c r="J201" s="117">
        <f>SUMIFS(C_A02c!K5:K1000,C_A02c!B5:B1000,'By region'!B1,C_A02c!C5:C1000,'By region'!M201)</f>
      </c>
      <c r="K201" s="117">
        <f>SUMIFS(C_A02c!L5:L1000,C_A02c!B5:B1000,'By region'!B1,C_A02c!C5:C1000,'By region'!M201)</f>
      </c>
      <c r="L201" s="63"/>
      <c r="M201" s="67" t="s">
        <v>62</v>
      </c>
      <c r="N201" s="69"/>
      <c r="O201" s="69"/>
    </row>
    <row r="202" s="64" customFormat="1">
      <c r="B202" s="118" t="s">
        <v>63</v>
      </c>
      <c r="C202" s="117">
        <f>SUMIFS(C_A02c!D5:D1000,C_A02c!B5:B1000,'By region'!B1,C_A02c!C5:C1000,'By region'!M202)</f>
      </c>
      <c r="D202" s="117">
        <f>SUMIFS(C_A02c!E5:E1000,C_A02c!B5:B1000,'By region'!B1,C_A02c!C5:C1000,'By region'!M202)</f>
      </c>
      <c r="E202" s="117">
        <f>SUMIFS(C_A02c!F5:F1000,C_A02c!B5:B1000,'By region'!B1,C_A02c!C5:C1000,'By region'!M202)</f>
      </c>
      <c r="F202" s="117">
        <f>SUMIFS(C_A02c!G5:G1000,C_A02c!B5:B1000,'By region'!B1,C_A02c!C5:C1000,'By region'!M202)</f>
      </c>
      <c r="G202" s="117">
        <f>SUMIFS(C_A02c!H5:H1000,C_A02c!B5:B1000,'By region'!B1,C_A02c!C5:C1000,'By region'!M202)</f>
      </c>
      <c r="H202" s="117">
        <f>SUMIFS(C_A02c!I5:I1000,C_A02c!B5:B1000,'By region'!B1,C_A02c!C5:C1000,'By region'!M202)</f>
      </c>
      <c r="I202" s="117">
        <f>SUMIFS(C_A02c!J5:J1000,C_A02c!B5:B1000,'By region'!B1,C_A02c!C5:C1000,'By region'!M202)</f>
      </c>
      <c r="J202" s="117">
        <f>SUMIFS(C_A02c!K5:K1000,C_A02c!B5:B1000,'By region'!B1,C_A02c!C5:C1000,'By region'!M202)</f>
      </c>
      <c r="K202" s="117">
        <f>SUMIFS(C_A02c!L5:L1000,C_A02c!B5:B1000,'By region'!B1,C_A02c!C5:C1000,'By region'!M202)</f>
      </c>
      <c r="M202" s="69" t="s">
        <v>64</v>
      </c>
      <c r="N202" s="69"/>
      <c r="O202" s="69"/>
    </row>
    <row r="203" s="64" customFormat="1">
      <c r="A203" s="63"/>
      <c r="B203" s="116" t="s">
        <v>65</v>
      </c>
      <c r="C203" s="117">
        <f>SUMIFS(C_A02c!D5:D1000,C_A02c!B5:B1000,'By region'!B1,C_A02c!C5:C1000,'By region'!M203)</f>
      </c>
      <c r="D203" s="117">
        <f>SUMIFS(C_A02c!E5:E1000,C_A02c!B5:B1000,'By region'!B1,C_A02c!C5:C1000,'By region'!M203)</f>
      </c>
      <c r="E203" s="117">
        <f>SUMIFS(C_A02c!F5:F1000,C_A02c!B5:B1000,'By region'!B1,C_A02c!C5:C1000,'By region'!M203)</f>
      </c>
      <c r="F203" s="117">
        <f>SUMIFS(C_A02c!G5:G1000,C_A02c!B5:B1000,'By region'!B1,C_A02c!C5:C1000,'By region'!M203)</f>
      </c>
      <c r="G203" s="117">
        <f>SUMIFS(C_A02c!H5:H1000,C_A02c!B5:B1000,'By region'!B1,C_A02c!C5:C1000,'By region'!M203)</f>
      </c>
      <c r="H203" s="117">
        <f>SUMIFS(C_A02c!I5:I1000,C_A02c!B5:B1000,'By region'!B1,C_A02c!C5:C1000,'By region'!M203)</f>
      </c>
      <c r="I203" s="117">
        <f>SUMIFS(C_A02c!J5:J1000,C_A02c!B5:B1000,'By region'!B1,C_A02c!C5:C1000,'By region'!M203)</f>
      </c>
      <c r="J203" s="117">
        <f>SUMIFS(C_A02c!K5:K1000,C_A02c!B5:B1000,'By region'!B1,C_A02c!C5:C1000,'By region'!M203)</f>
      </c>
      <c r="K203" s="117">
        <f>SUMIFS(C_A02c!L5:L1000,C_A02c!B5:B1000,'By region'!B1,C_A02c!C5:C1000,'By region'!M203)</f>
      </c>
      <c r="L203" s="63"/>
      <c r="M203" s="69" t="s">
        <v>66</v>
      </c>
      <c r="N203" s="69"/>
      <c r="O203" s="69"/>
    </row>
    <row r="204" s="64" customFormat="1">
      <c r="B204" s="118" t="s">
        <v>69</v>
      </c>
      <c r="C204" s="117">
        <f>SUMIFS(C_A02c!D5:D1000,C_A02c!B5:B1000,'By region'!B1,C_A02c!C5:C1000,'By region'!M204)</f>
      </c>
      <c r="D204" s="117">
        <f>SUMIFS(C_A02c!E5:E1000,C_A02c!B5:B1000,'By region'!B1,C_A02c!C5:C1000,'By region'!M204)</f>
      </c>
      <c r="E204" s="117">
        <f>SUMIFS(C_A02c!F5:F1000,C_A02c!B5:B1000,'By region'!B1,C_A02c!C5:C1000,'By region'!M204)</f>
      </c>
      <c r="F204" s="117">
        <f>SUMIFS(C_A02c!G5:G1000,C_A02c!B5:B1000,'By region'!B1,C_A02c!C5:C1000,'By region'!M204)</f>
      </c>
      <c r="G204" s="117">
        <f>SUMIFS(C_A02c!H5:H1000,C_A02c!B5:B1000,'By region'!B1,C_A02c!C5:C1000,'By region'!M204)</f>
      </c>
      <c r="H204" s="117">
        <f>SUMIFS(C_A02c!I5:I1000,C_A02c!B5:B1000,'By region'!B1,C_A02c!C5:C1000,'By region'!M204)</f>
      </c>
      <c r="I204" s="117">
        <f>SUMIFS(C_A02c!J5:J1000,C_A02c!B5:B1000,'By region'!B1,C_A02c!C5:C1000,'By region'!M204)</f>
      </c>
      <c r="J204" s="117">
        <f>SUMIFS(C_A02c!K5:K1000,C_A02c!B5:B1000,'By region'!B1,C_A02c!C5:C1000,'By region'!M204)</f>
      </c>
      <c r="K204" s="117">
        <f>SUMIFS(C_A02c!L5:L1000,C_A02c!B5:B1000,'By region'!B1,C_A02c!C5:C1000,'By region'!M204)</f>
      </c>
      <c r="M204" s="69" t="s">
        <v>70</v>
      </c>
      <c r="N204" s="69"/>
      <c r="O204" s="69"/>
    </row>
    <row r="205" s="64" customFormat="1">
      <c r="A205" s="63"/>
      <c r="B205" s="116" t="s">
        <v>71</v>
      </c>
      <c r="C205" s="117">
        <f>SUMIFS(C_A02c!D5:D1000,C_A02c!B5:B1000,'By region'!B1,C_A02c!C5:C1000,'By region'!M205)</f>
      </c>
      <c r="D205" s="117">
        <f>SUMIFS(C_A02c!E5:E1000,C_A02c!B5:B1000,'By region'!B1,C_A02c!C5:C1000,'By region'!M205)</f>
      </c>
      <c r="E205" s="117">
        <f>SUMIFS(C_A02c!F5:F1000,C_A02c!B5:B1000,'By region'!B1,C_A02c!C5:C1000,'By region'!M205)</f>
      </c>
      <c r="F205" s="117">
        <f>SUMIFS(C_A02c!G5:G1000,C_A02c!B5:B1000,'By region'!B1,C_A02c!C5:C1000,'By region'!M205)</f>
      </c>
      <c r="G205" s="117">
        <f>SUMIFS(C_A02c!H5:H1000,C_A02c!B5:B1000,'By region'!B1,C_A02c!C5:C1000,'By region'!M205)</f>
      </c>
      <c r="H205" s="117">
        <f>SUMIFS(C_A02c!I5:I1000,C_A02c!B5:B1000,'By region'!B1,C_A02c!C5:C1000,'By region'!M205)</f>
      </c>
      <c r="I205" s="117">
        <f>SUMIFS(C_A02c!J5:J1000,C_A02c!B5:B1000,'By region'!B1,C_A02c!C5:C1000,'By region'!M205)</f>
      </c>
      <c r="J205" s="117">
        <f>SUMIFS(C_A02c!K5:K1000,C_A02c!B5:B1000,'By region'!B1,C_A02c!C5:C1000,'By region'!M205)</f>
      </c>
      <c r="K205" s="117">
        <f>SUMIFS(C_A02c!L5:L1000,C_A02c!B5:B1000,'By region'!B1,C_A02c!C5:C1000,'By region'!M205)</f>
      </c>
      <c r="L205" s="63"/>
      <c r="M205" s="69" t="s">
        <v>73</v>
      </c>
      <c r="N205" s="69"/>
      <c r="O205" s="69"/>
    </row>
    <row r="206" s="64" customFormat="1">
      <c r="B206" s="119" t="s">
        <v>72</v>
      </c>
      <c r="C206" s="124">
        <f>C205-C207-C208</f>
        <v>1844.7023989997979</v>
      </c>
      <c r="D206" s="124">
        <f ref="D206:K206" t="shared" si="27">D205-D207-D208</f>
        <v>1789.2270239160443</v>
      </c>
      <c r="E206" s="124">
        <f t="shared" si="27"/>
        <v>1893.8696854349805</v>
      </c>
      <c r="F206" s="124">
        <f t="shared" si="27"/>
        <v>1718.867867420445</v>
      </c>
      <c r="G206" s="124">
        <f t="shared" si="27"/>
        <v>1836.8507162834969</v>
      </c>
      <c r="H206" s="124">
        <f t="shared" si="27"/>
        <v>1838.7507941144409</v>
      </c>
      <c r="I206" s="124">
        <f t="shared" si="27"/>
        <v>1954.1870095987701</v>
      </c>
      <c r="J206" s="124">
        <f t="shared" si="27"/>
        <v>2126.3569198706145</v>
      </c>
      <c r="K206" s="124">
        <f t="shared" si="27"/>
        <v>2111.0859865924695</v>
      </c>
      <c r="M206" s="69"/>
      <c r="N206" s="69"/>
      <c r="O206" s="69"/>
    </row>
    <row r="207" s="64" customFormat="1">
      <c r="A207" s="63"/>
      <c r="B207" s="120" t="s">
        <v>74</v>
      </c>
      <c r="C207" s="123">
        <f>C668+C669</f>
        <v>493.32013120747</v>
      </c>
      <c r="D207" s="123">
        <f ref="D207:K207" t="shared" si="28">D668+D669</f>
        <v>486.005988265338</v>
      </c>
      <c r="E207" s="123">
        <f t="shared" si="28"/>
        <v>487.36792366923396</v>
      </c>
      <c r="F207" s="123">
        <f t="shared" si="28"/>
        <v>488.82146048055796</v>
      </c>
      <c r="G207" s="123">
        <f t="shared" si="28"/>
        <v>489.79196234271905</v>
      </c>
      <c r="H207" s="123">
        <f t="shared" si="28"/>
        <v>487.95236788937</v>
      </c>
      <c r="I207" s="123">
        <f t="shared" si="28"/>
        <v>487.810264342429</v>
      </c>
      <c r="J207" s="123">
        <f t="shared" si="28"/>
        <v>486.914037509892</v>
      </c>
      <c r="K207" s="123">
        <f t="shared" si="28"/>
        <v>484.20135178401796</v>
      </c>
      <c r="L207" s="63"/>
      <c r="M207" s="209"/>
      <c r="N207" s="69"/>
      <c r="O207" s="69"/>
    </row>
    <row r="208" s="64" customFormat="1">
      <c r="B208" s="119" t="s">
        <v>76</v>
      </c>
      <c r="C208" s="124">
        <f>C671+C672+C673+C674</f>
        <v>143.565927742078</v>
      </c>
      <c r="D208" s="124">
        <f ref="D208:K208" t="shared" si="29">D671+D672+D673+D674</f>
        <v>148.755540729794</v>
      </c>
      <c r="E208" s="124">
        <f t="shared" si="29"/>
        <v>155.661705425881</v>
      </c>
      <c r="F208" s="124">
        <f t="shared" si="29"/>
        <v>162.333547272113</v>
      </c>
      <c r="G208" s="124">
        <f t="shared" si="29"/>
        <v>169.45110522320502</v>
      </c>
      <c r="H208" s="124">
        <f t="shared" si="29"/>
        <v>173.583643166916</v>
      </c>
      <c r="I208" s="124">
        <f t="shared" si="29"/>
        <v>178.08108878734998</v>
      </c>
      <c r="J208" s="124">
        <f t="shared" si="29"/>
        <v>182.898142764752</v>
      </c>
      <c r="K208" s="124">
        <f t="shared" si="29"/>
        <v>186.069540512681</v>
      </c>
      <c r="M208" s="209"/>
      <c r="N208" s="69"/>
      <c r="O208" s="69"/>
    </row>
    <row r="209" ht="16" s="64" customFormat="1">
      <c r="A209" s="63"/>
      <c r="B209" s="158" t="s">
        <v>78</v>
      </c>
      <c r="C209" s="117">
        <f>SUMIFS(C_A02c!D5:D1000,C_A02c!B5:B1000,'By region'!B1,C_A02c!C5:C1000,'By region'!M209)</f>
      </c>
      <c r="D209" s="117">
        <f>SUMIFS(C_A02c!E5:E1000,C_A02c!B5:B1000,'By region'!B1,C_A02c!C5:C1000,'By region'!M209)</f>
      </c>
      <c r="E209" s="117">
        <f>SUMIFS(C_A02c!F5:F1000,C_A02c!B5:B1000,'By region'!B1,C_A02c!C5:C1000,'By region'!M209)</f>
      </c>
      <c r="F209" s="117">
        <f>SUMIFS(C_A02c!G5:G1000,C_A02c!B5:B1000,'By region'!B1,C_A02c!C5:C1000,'By region'!M209)</f>
      </c>
      <c r="G209" s="117">
        <f>SUMIFS(C_A02c!H5:H1000,C_A02c!B5:B1000,'By region'!B1,C_A02c!C5:C1000,'By region'!M209)</f>
      </c>
      <c r="H209" s="117">
        <f>SUMIFS(C_A02c!I5:I1000,C_A02c!B5:B1000,'By region'!B1,C_A02c!C5:C1000,'By region'!M209)</f>
      </c>
      <c r="I209" s="117">
        <f>SUMIFS(C_A02c!J5:J1000,C_A02c!B5:B1000,'By region'!B1,C_A02c!C5:C1000,'By region'!M209)</f>
      </c>
      <c r="J209" s="117">
        <f>SUMIFS(C_A02c!K5:K1000,C_A02c!B5:B1000,'By region'!B1,C_A02c!C5:C1000,'By region'!M209)</f>
      </c>
      <c r="K209" s="117">
        <f>SUMIFS(C_A02c!L5:L1000,C_A02c!B5:B1000,'By region'!B1,C_A02c!C5:C1000,'By region'!M209)</f>
      </c>
      <c r="L209" s="63"/>
      <c r="M209" s="69" t="s">
        <v>79</v>
      </c>
      <c r="N209" s="69"/>
      <c r="O209" s="69"/>
    </row>
    <row r="210" ht="16" s="64" customFormat="1">
      <c r="B210" s="154" t="s">
        <v>55</v>
      </c>
      <c r="C210" s="155">
        <f>SUM(C201:C209)-C206-C207-C208</f>
        <v>6892.014619333323</v>
      </c>
      <c r="D210" s="155">
        <f ref="D210:K210" t="shared" si="30">SUM(D201:D209)-D206-D207-D208</f>
        <v>6669.0350335572875</v>
      </c>
      <c r="E210" s="155">
        <f t="shared" si="30"/>
        <v>7125.95901973165</v>
      </c>
      <c r="F210" s="155">
        <f t="shared" si="30"/>
        <v>6795.6003269576067</v>
      </c>
      <c r="G210" s="155">
        <f t="shared" si="30"/>
        <v>6979.0638565346244</v>
      </c>
      <c r="H210" s="155">
        <f t="shared" si="30"/>
        <v>7028.8213154954874</v>
      </c>
      <c r="I210" s="155">
        <f t="shared" si="30"/>
        <v>7103.9501683374738</v>
      </c>
      <c r="J210" s="155">
        <f t="shared" si="30"/>
        <v>7207.2997787204176</v>
      </c>
      <c r="K210" s="155">
        <f t="shared" si="30"/>
        <v>7096.4547105632028</v>
      </c>
      <c r="M210" s="69"/>
      <c r="N210" s="69"/>
      <c r="O210" s="69"/>
    </row>
    <row r="211" s="64" customFormat="1">
      <c r="B211" s="58"/>
      <c r="C211" s="68"/>
      <c r="D211" s="68"/>
      <c r="E211" s="68"/>
      <c r="F211" s="68"/>
      <c r="G211" s="68"/>
      <c r="H211" s="68"/>
      <c r="I211" s="68"/>
      <c r="J211" s="68"/>
      <c r="M211" s="69"/>
      <c r="N211" s="69"/>
      <c r="O211" s="69"/>
    </row>
    <row r="212" ht="17" s="64" customFormat="1">
      <c r="A212" s="324" t="s">
        <v>159</v>
      </c>
      <c r="B212" s="319" t="s">
        <v>160</v>
      </c>
      <c r="C212" s="61"/>
      <c r="D212" s="61"/>
      <c r="E212" s="61"/>
      <c r="F212" s="61"/>
      <c r="G212" s="61"/>
      <c r="H212" s="61"/>
      <c r="I212" s="61"/>
      <c r="J212" s="61"/>
      <c r="L212" s="63"/>
      <c r="M212" s="67"/>
      <c r="N212" s="69"/>
      <c r="O212" s="69"/>
    </row>
    <row r="213" ht="17" s="64" customFormat="1">
      <c r="A213" s="63"/>
      <c r="B213" s="74" t="s">
        <v>161</v>
      </c>
      <c r="C213" s="72"/>
      <c r="D213" s="72"/>
      <c r="E213" s="72"/>
      <c r="F213" s="72"/>
      <c r="G213" s="72"/>
      <c r="H213" s="72"/>
      <c r="I213" s="72"/>
      <c r="J213" s="72"/>
      <c r="K213" s="72"/>
      <c r="L213" s="63"/>
      <c r="M213" s="67"/>
      <c r="N213" s="69"/>
      <c r="O213" s="69"/>
    </row>
    <row r="214" s="64" customFormat="1">
      <c r="A214" s="63"/>
      <c r="B214" s="60"/>
      <c r="C214" s="60"/>
      <c r="D214" s="60"/>
      <c r="E214" s="60"/>
      <c r="F214" s="60"/>
      <c r="G214" s="60"/>
      <c r="H214" s="60"/>
      <c r="I214" s="60"/>
      <c r="J214" s="60"/>
      <c r="L214" s="63"/>
      <c r="M214" s="67"/>
      <c r="N214" s="69"/>
      <c r="O214" s="69"/>
    </row>
    <row r="215" ht="16" s="64" customFormat="1">
      <c r="A215" s="63"/>
      <c r="B215" s="112"/>
      <c r="C215" s="307">
        <v>2010</v>
      </c>
      <c r="D215" s="307">
        <v>2015</v>
      </c>
      <c r="E215" s="307">
        <v>2020</v>
      </c>
      <c r="F215" s="307">
        <v>2025</v>
      </c>
      <c r="G215" s="307">
        <v>2030</v>
      </c>
      <c r="H215" s="307">
        <v>2035</v>
      </c>
      <c r="I215" s="307">
        <v>2040</v>
      </c>
      <c r="J215" s="307">
        <v>2045</v>
      </c>
      <c r="K215" s="307">
        <v>2050</v>
      </c>
      <c r="L215" s="63"/>
      <c r="M215" s="67"/>
      <c r="N215" s="69"/>
      <c r="O215" s="69"/>
    </row>
    <row r="216" s="64" customFormat="1">
      <c r="A216" s="63"/>
      <c r="B216" s="122" t="s">
        <v>61</v>
      </c>
      <c r="C216" s="117">
        <f ref="C216:C216" t="array">(SUM(($B$1=(C_A03a!$B$5:$B$1000))*('By region'!$M216=(C_A03a!$C$5:$C$1000))*(C_A03a!D$5:D$1000))+SUM(($C$1=(C_A03a!$B$5:$B$1000))*('By region'!$M216=(C_A03a!$C$5:$C$1000))*(C_A03a!D$5:D$1000))+SUM(($D$1=(C_A03a!$B$5:$B$1000))*('By region'!$M216=(C_A03a!$C$5:$C$1000))*(C_A03a!D$5:D$1000)))/1000</f>
        <v>1.91071387246611</v>
      </c>
      <c r="D216" s="117">
        <f ref="D216:D216" t="array">(SUM(($B$1=(C_A03a!$B$5:$B$1000))*('By region'!$M216=(C_A03a!$C$5:$C$1000))*(C_A03a!E$5:E$1000))+SUM(($C$1=(C_A03a!$B$5:$B$1000))*('By region'!$M216=(C_A03a!$C$5:$C$1000))*(C_A03a!E$5:E$1000))+SUM(($D$1=(C_A03a!$B$5:$B$1000))*('By region'!$M216=(C_A03a!$C$5:$C$1000))*(C_A03a!E$5:E$1000)))/1000</f>
        <v>1.91071387246611</v>
      </c>
      <c r="E216" s="117">
        <f ref="E216:E216" t="array">(SUM(($B$1=(C_A03a!$B$5:$B$1000))*('By region'!$M216=(C_A03a!$C$5:$C$1000))*(C_A03a!F$5:F$1000))+SUM(($C$1=(C_A03a!$B$5:$B$1000))*('By region'!$M216=(C_A03a!$C$5:$C$1000))*(C_A03a!F$5:F$1000))+SUM(($D$1=(C_A03a!$B$5:$B$1000))*('By region'!$M216=(C_A03a!$C$5:$C$1000))*(C_A03a!F$5:F$1000)))/1000</f>
        <v>1.83284980273074</v>
      </c>
      <c r="F216" s="117">
        <f ref="F216:F216" t="array">(SUM(($B$1=(C_A03a!$B$5:$B$1000))*('By region'!$M216=(C_A03a!$C$5:$C$1000))*(C_A03a!G$5:G$1000))+SUM(($C$1=(C_A03a!$B$5:$B$1000))*('By region'!$M216=(C_A03a!$C$5:$C$1000))*(C_A03a!G$5:G$1000))+SUM(($D$1=(C_A03a!$B$5:$B$1000))*('By region'!$M216=(C_A03a!$C$5:$C$1000))*(C_A03a!G$5:G$1000)))/1000</f>
        <v>1.83284980273074</v>
      </c>
      <c r="G216" s="117">
        <f ref="G216:G216" t="array">(SUM(($B$1=(C_A03a!$B$5:$B$1000))*('By region'!$M216=(C_A03a!$C$5:$C$1000))*(C_A03a!H$5:H$1000))+SUM(($C$1=(C_A03a!$B$5:$B$1000))*('By region'!$M216=(C_A03a!$C$5:$C$1000))*(C_A03a!H$5:H$1000))+SUM(($D$1=(C_A03a!$B$5:$B$1000))*('By region'!$M216=(C_A03a!$C$5:$C$1000))*(C_A03a!H$5:H$1000)))/1000</f>
        <v>1.7573470613057</v>
      </c>
      <c r="H216" s="117">
        <f ref="H216:H216" t="array">(SUM(($B$1=(C_A03a!$B$5:$B$1000))*('By region'!$M216=(C_A03a!$C$5:$C$1000))*(C_A03a!I$5:I$1000))+SUM(($C$1=(C_A03a!$B$5:$B$1000))*('By region'!$M216=(C_A03a!$C$5:$C$1000))*(C_A03a!I$5:I$1000))+SUM(($D$1=(C_A03a!$B$5:$B$1000))*('By region'!$M216=(C_A03a!$C$5:$C$1000))*(C_A03a!I$5:I$1000)))/1000</f>
        <v>1.7198702273134299</v>
      </c>
      <c r="I216" s="117">
        <f ref="I216:I216" t="array">(SUM(($B$1=(C_A03a!$B$5:$B$1000))*('By region'!$M216=(C_A03a!$C$5:$C$1000))*(C_A03a!J$5:J$1000))+SUM(($C$1=(C_A03a!$B$5:$B$1000))*('By region'!$M216=(C_A03a!$C$5:$C$1000))*(C_A03a!J$5:J$1000))+SUM(($D$1=(C_A03a!$B$5:$B$1000))*('By region'!$M216=(C_A03a!$C$5:$C$1000))*(C_A03a!J$5:J$1000)))/1000</f>
        <v>1.68427570090356</v>
      </c>
      <c r="J216" s="265">
        <f ref="J216:J216" t="array">(SUM(($B$1=(C_A03a!$B$5:$B$1000))*('By region'!$M216=(C_A03a!$C$5:$C$1000))*(C_A03a!K$5:K$1000))+SUM(($C$1=(C_A03a!$B$5:$B$1000))*('By region'!$M216=(C_A03a!$C$5:$C$1000))*(C_A03a!K$5:K$1000))+SUM(($D$1=(C_A03a!$B$5:$B$1000))*('By region'!$M216=(C_A03a!$C$5:$C$1000))*(C_A03a!K$5:K$1000)))/1000</f>
        <v>1.65090442713938</v>
      </c>
      <c r="K216" s="265">
        <f ref="K216:K216" t="array">(SUM(($B$1=(C_A03a!$B$5:$B$1000))*('By region'!$M216=(C_A03a!$C$5:$C$1000))*(C_A03a!L$5:L$1000))+SUM(($C$1=(C_A03a!$B$5:$B$1000))*('By region'!$M216=(C_A03a!$C$5:$C$1000))*(C_A03a!L$5:L$1000))+SUM(($D$1=(C_A03a!$B$5:$B$1000))*('By region'!$M216=(C_A03a!$C$5:$C$1000))*(C_A03a!L$5:L$1000)))/1000</f>
        <v>1.62658006690356</v>
      </c>
      <c r="M216" s="67" t="s">
        <v>162</v>
      </c>
      <c r="N216" s="69"/>
      <c r="O216" s="69"/>
    </row>
    <row r="217" s="64" customFormat="1">
      <c r="A217" s="63"/>
      <c r="B217" s="118" t="s">
        <v>163</v>
      </c>
      <c r="C217" s="124">
        <f ref="C217:C217" t="array">(SUM(($B$1=(C_A03a!$B$5:$B$1000))*('By region'!$M217=(C_A03a!$C$5:$C$1000))*(C_A03a!D$5:D$1000))+SUM(($C$1=(C_A03a!$B$5:$B$1000))*('By region'!$M217=(C_A03a!$C$5:$C$1000))*(C_A03a!D$5:D$1000))+SUM(($D$1=(C_A03a!$B$5:$B$1000))*('By region'!$M217=(C_A03a!$C$5:$C$1000))*(C_A03a!D$5:D$1000)))/1000</f>
        <v>18.3980323900799</v>
      </c>
      <c r="D217" s="124">
        <f ref="D217:D217" t="array">(SUM(($B$1=(C_A03a!$B$5:$B$1000))*('By region'!$M217=(C_A03a!$C$5:$C$1000))*(C_A03a!E$5:E$1000))+SUM(($C$1=(C_A03a!$B$5:$B$1000))*('By region'!$M217=(C_A03a!$C$5:$C$1000))*(C_A03a!E$5:E$1000))+SUM(($D$1=(C_A03a!$B$5:$B$1000))*('By region'!$M217=(C_A03a!$C$5:$C$1000))*(C_A03a!E$5:E$1000)))/1000</f>
        <v>12.4524117497599</v>
      </c>
      <c r="E217" s="124">
        <f ref="E217:E217" t="array">(SUM(($B$1=(C_A03a!$B$5:$B$1000))*('By region'!$M217=(C_A03a!$C$5:$C$1000))*(C_A03a!F$5:F$1000))+SUM(($C$1=(C_A03a!$B$5:$B$1000))*('By region'!$M217=(C_A03a!$C$5:$C$1000))*(C_A03a!F$5:F$1000))+SUM(($D$1=(C_A03a!$B$5:$B$1000))*('By region'!$M217=(C_A03a!$C$5:$C$1000))*(C_A03a!F$5:F$1000)))/1000</f>
        <v>11.5286730525903</v>
      </c>
      <c r="F217" s="124">
        <f ref="F217:F217" t="array">(SUM(($B$1=(C_A03a!$B$5:$B$1000))*('By region'!$M217=(C_A03a!$C$5:$C$1000))*(C_A03a!G$5:G$1000))+SUM(($C$1=(C_A03a!$B$5:$B$1000))*('By region'!$M217=(C_A03a!$C$5:$C$1000))*(C_A03a!G$5:G$1000))+SUM(($D$1=(C_A03a!$B$5:$B$1000))*('By region'!$M217=(C_A03a!$C$5:$C$1000))*(C_A03a!G$5:G$1000)))/1000</f>
        <v>10.6617861386274</v>
      </c>
      <c r="G217" s="124">
        <f ref="G217:G217" t="array">(SUM(($B$1=(C_A03a!$B$5:$B$1000))*('By region'!$M217=(C_A03a!$C$5:$C$1000))*(C_A03a!H$5:H$1000))+SUM(($C$1=(C_A03a!$B$5:$B$1000))*('By region'!$M217=(C_A03a!$C$5:$C$1000))*(C_A03a!H$5:H$1000))+SUM(($D$1=(C_A03a!$B$5:$B$1000))*('By region'!$M217=(C_A03a!$C$5:$C$1000))*(C_A03a!H$5:H$1000)))/1000</f>
        <v>11.8228003948275</v>
      </c>
      <c r="H217" s="124">
        <f ref="H217:H217" t="array">(SUM(($B$1=(C_A03a!$B$5:$B$1000))*('By region'!$M217=(C_A03a!$C$5:$C$1000))*(C_A03a!I$5:I$1000))+SUM(($C$1=(C_A03a!$B$5:$B$1000))*('By region'!$M217=(C_A03a!$C$5:$C$1000))*(C_A03a!I$5:I$1000))+SUM(($D$1=(C_A03a!$B$5:$B$1000))*('By region'!$M217=(C_A03a!$C$5:$C$1000))*(C_A03a!I$5:I$1000)))/1000</f>
        <v>12.935855394600098</v>
      </c>
      <c r="I217" s="124">
        <f ref="I217:I217" t="array">(SUM(($B$1=(C_A03a!$B$5:$B$1000))*('By region'!$M217=(C_A03a!$C$5:$C$1000))*(C_A03a!J$5:J$1000))+SUM(($C$1=(C_A03a!$B$5:$B$1000))*('By region'!$M217=(C_A03a!$C$5:$C$1000))*(C_A03a!J$5:J$1000))+SUM(($D$1=(C_A03a!$B$5:$B$1000))*('By region'!$M217=(C_A03a!$C$5:$C$1000))*(C_A03a!J$5:J$1000)))/1000</f>
        <v>14.3595303114397</v>
      </c>
      <c r="J217" s="266">
        <f ref="J217:J217" t="array">(SUM(($B$1=(C_A03a!$B$5:$B$1000))*('By region'!$M217=(C_A03a!$C$5:$C$1000))*(C_A03a!K$5:K$1000))+SUM(($C$1=(C_A03a!$B$5:$B$1000))*('By region'!$M217=(C_A03a!$C$5:$C$1000))*(C_A03a!K$5:K$1000))+SUM(($D$1=(C_A03a!$B$5:$B$1000))*('By region'!$M217=(C_A03a!$C$5:$C$1000))*(C_A03a!K$5:K$1000)))/1000</f>
        <v>15.1079679336915</v>
      </c>
      <c r="K217" s="266">
        <f ref="K217:K217" t="array">(SUM(($B$1=(C_A03a!$B$5:$B$1000))*('By region'!$M217=(C_A03a!$C$5:$C$1000))*(C_A03a!L$5:L$1000))+SUM(($C$1=(C_A03a!$B$5:$B$1000))*('By region'!$M217=(C_A03a!$C$5:$C$1000))*(C_A03a!L$5:L$1000))+SUM(($D$1=(C_A03a!$B$5:$B$1000))*('By region'!$M217=(C_A03a!$C$5:$C$1000))*(C_A03a!L$5:L$1000)))/1000</f>
        <v>16.4728125665489</v>
      </c>
      <c r="M217" s="69" t="s">
        <v>164</v>
      </c>
      <c r="N217" s="69"/>
      <c r="O217" s="69"/>
    </row>
    <row r="218" s="64" customFormat="1">
      <c r="A218" s="63"/>
      <c r="B218" s="122" t="s">
        <v>67</v>
      </c>
      <c r="C218" s="117">
        <f ref="C218:C218" t="array">(SUM(($B$1=(C_A03a!$B$5:$B$1000))*('By region'!$M218=(C_A03a!$C$5:$C$1000))*(C_A03a!D$5:D$1000))+SUM(($C$1=(C_A03a!$B$5:$B$1000))*('By region'!$M218=(C_A03a!$C$5:$C$1000))*(C_A03a!D$5:D$1000))+SUM(($D$1=(C_A03a!$B$5:$B$1000))*('By region'!$M218=(C_A03a!$C$5:$C$1000))*(C_A03a!D$5:D$1000)))/1000-C219</f>
        <v>165.53672587914897</v>
      </c>
      <c r="D218" s="117">
        <f ref="D218:D218" t="array">(SUM(($B$1=(C_A03a!$B$5:$B$1000))*('By region'!$M218=(C_A03a!$C$5:$C$1000))*(C_A03a!E$5:E$1000))+SUM(($C$1=(C_A03a!$B$5:$B$1000))*('By region'!$M218=(C_A03a!$C$5:$C$1000))*(C_A03a!E$5:E$1000))+SUM(($D$1=(C_A03a!$B$5:$B$1000))*('By region'!$M218=(C_A03a!$C$5:$C$1000))*(C_A03a!E$5:E$1000)))/1000-D219</f>
        <v>167.15794964753252</v>
      </c>
      <c r="E218" s="117">
        <f ref="E218:E218" t="array">(SUM(($B$1=(C_A03a!$B$5:$B$1000))*('By region'!$M218=(C_A03a!$C$5:$C$1000))*(C_A03a!F$5:F$1000))+SUM(($C$1=(C_A03a!$B$5:$B$1000))*('By region'!$M218=(C_A03a!$C$5:$C$1000))*(C_A03a!F$5:F$1000))+SUM(($D$1=(C_A03a!$B$5:$B$1000))*('By region'!$M218=(C_A03a!$C$5:$C$1000))*(C_A03a!F$5:F$1000)))/1000-E219</f>
        <v>152.33972302973751</v>
      </c>
      <c r="F218" s="117">
        <f ref="F218:F218" t="array">(SUM(($B$1=(C_A03a!$B$5:$B$1000))*('By region'!$M218=(C_A03a!$C$5:$C$1000))*(C_A03a!G$5:G$1000))+SUM(($C$1=(C_A03a!$B$5:$B$1000))*('By region'!$M218=(C_A03a!$C$5:$C$1000))*(C_A03a!G$5:G$1000))+SUM(($D$1=(C_A03a!$B$5:$B$1000))*('By region'!$M218=(C_A03a!$C$5:$C$1000))*(C_A03a!G$5:G$1000)))/1000-F219</f>
        <v>85.815350896180547</v>
      </c>
      <c r="G218" s="117">
        <f ref="G218:G218" t="array">(SUM(($B$1=(C_A03a!$B$5:$B$1000))*('By region'!$M218=(C_A03a!$C$5:$C$1000))*(C_A03a!H$5:H$1000))+SUM(($C$1=(C_A03a!$B$5:$B$1000))*('By region'!$M218=(C_A03a!$C$5:$C$1000))*(C_A03a!H$5:H$1000))+SUM(($D$1=(C_A03a!$B$5:$B$1000))*('By region'!$M218=(C_A03a!$C$5:$C$1000))*(C_A03a!H$5:H$1000)))/1000-G219</f>
        <v>63.642711074687128</v>
      </c>
      <c r="H218" s="117">
        <f ref="H218:H218" t="array">(SUM(($B$1=(C_A03a!$B$5:$B$1000))*('By region'!$M218=(C_A03a!$C$5:$C$1000))*(C_A03a!I$5:I$1000))+SUM(($C$1=(C_A03a!$B$5:$B$1000))*('By region'!$M218=(C_A03a!$C$5:$C$1000))*(C_A03a!I$5:I$1000))+SUM(($D$1=(C_A03a!$B$5:$B$1000))*('By region'!$M218=(C_A03a!$C$5:$C$1000))*(C_A03a!I$5:I$1000)))/1000-H219</f>
        <v>60.979156856236223</v>
      </c>
      <c r="I218" s="117">
        <f ref="I218:I218" t="array">(SUM(($B$1=(C_A03a!$B$5:$B$1000))*('By region'!$M218=(C_A03a!$C$5:$C$1000))*(C_A03a!J$5:J$1000))+SUM(($C$1=(C_A03a!$B$5:$B$1000))*('By region'!$M218=(C_A03a!$C$5:$C$1000))*(C_A03a!J$5:J$1000))+SUM(($D$1=(C_A03a!$B$5:$B$1000))*('By region'!$M218=(C_A03a!$C$5:$C$1000))*(C_A03a!J$5:J$1000)))/1000-I219</f>
        <v>62.05317894366992</v>
      </c>
      <c r="J218" s="265">
        <f ref="J218:J218" t="array">(SUM(($B$1=(C_A03a!$B$5:$B$1000))*('By region'!$M218=(C_A03a!$C$5:$C$1000))*(C_A03a!K$5:K$1000))+SUM(($C$1=(C_A03a!$B$5:$B$1000))*('By region'!$M218=(C_A03a!$C$5:$C$1000))*(C_A03a!K$5:K$1000))+SUM(($D$1=(C_A03a!$B$5:$B$1000))*('By region'!$M218=(C_A03a!$C$5:$C$1000))*(C_A03a!K$5:K$1000)))/1000-J219</f>
        <v>59.992775701147622</v>
      </c>
      <c r="K218" s="265">
        <f ref="K218:K218" t="array">(SUM(($B$1=(C_A03a!$B$5:$B$1000))*('By region'!$M218=(C_A03a!$C$5:$C$1000))*(C_A03a!L$5:L$1000))+SUM(($C$1=(C_A03a!$B$5:$B$1000))*('By region'!$M218=(C_A03a!$C$5:$C$1000))*(C_A03a!L$5:L$1000))+SUM(($D$1=(C_A03a!$B$5:$B$1000))*('By region'!$M218=(C_A03a!$C$5:$C$1000))*(C_A03a!L$5:L$1000)))/1000-K219</f>
        <v>64.030029003044419</v>
      </c>
      <c r="M218" s="67" t="s">
        <v>165</v>
      </c>
      <c r="N218" s="69"/>
      <c r="O218" s="69"/>
    </row>
    <row r="219" s="64" customFormat="1">
      <c r="A219" s="324" t="s">
        <v>166</v>
      </c>
      <c r="B219" s="118" t="s">
        <v>167</v>
      </c>
      <c r="C219" s="124">
        <f ref="C219:C219" t="array">(SUM(($B$1=(C_A03b!$B$5:$B$1000))*('By region'!$M219=(C_A03b!$C$5:$C$1000))*(C_A03b!D$5:D$1000))+SUM(($C$1=(C_A03b!$B$5:$B$1000))*('By region'!$M219=(C_A03b!$C$5:$C$1000))*(C_A03b!D$5:D$1000))+SUM(($D$1=(C_A03b!$B$5:$B$1000))*('By region'!$M219=(C_A03b!$C$5:$C$1000))*(C_A03b!D$5:D$1000)))/-1000-C229</f>
        <v>0</v>
      </c>
      <c r="D219" s="124">
        <f ref="D219:D219" t="array">(SUM(($B$1=(C_A03b!$B$5:$B$1000))*('By region'!$M219=(C_A03b!$C$5:$C$1000))*(C_A03b!E$5:E$1000))+SUM(($C$1=(C_A03b!$B$5:$B$1000))*('By region'!$M219=(C_A03b!$C$5:$C$1000))*(C_A03b!E$5:E$1000))+SUM(($D$1=(C_A03b!$B$5:$B$1000))*('By region'!$M219=(C_A03b!$C$5:$C$1000))*(C_A03b!E$5:E$1000)))/-1000-D229</f>
        <v>0.0022104515984800004</v>
      </c>
      <c r="E219" s="124">
        <f ref="E219:E219" t="array">(SUM(($B$1=(C_A03b!$B$5:$B$1000))*('By region'!$M219=(C_A03b!$C$5:$C$1000))*(C_A03b!F$5:F$1000))+SUM(($C$1=(C_A03b!$B$5:$B$1000))*('By region'!$M219=(C_A03b!$C$5:$C$1000))*(C_A03b!F$5:F$1000))+SUM(($D$1=(C_A03b!$B$5:$B$1000))*('By region'!$M219=(C_A03b!$C$5:$C$1000))*(C_A03b!F$5:F$1000)))/-1000-E229</f>
        <v>0.0022104515984800004</v>
      </c>
      <c r="F219" s="124">
        <f ref="F219:F219" t="array">(SUM(($B$1=(C_A03b!$B$5:$B$1000))*('By region'!$M219=(C_A03b!$C$5:$C$1000))*(C_A03b!G$5:G$1000))+SUM(($C$1=(C_A03b!$B$5:$B$1000))*('By region'!$M219=(C_A03b!$C$5:$C$1000))*(C_A03b!G$5:G$1000))+SUM(($D$1=(C_A03b!$B$5:$B$1000))*('By region'!$M219=(C_A03b!$C$5:$C$1000))*(C_A03b!G$5:G$1000)))/-1000-F229</f>
        <v>-4.5881322932083393</v>
      </c>
      <c r="G219" s="124">
        <f ref="G219:G219" t="array">(SUM(($B$1=(C_A03b!$B$5:$B$1000))*('By region'!$M219=(C_A03b!$C$5:$C$1000))*(C_A03b!H$5:H$1000))+SUM(($C$1=(C_A03b!$B$5:$B$1000))*('By region'!$M219=(C_A03b!$C$5:$C$1000))*(C_A03b!H$5:H$1000))+SUM(($D$1=(C_A03b!$B$5:$B$1000))*('By region'!$M219=(C_A03b!$C$5:$C$1000))*(C_A03b!H$5:H$1000)))/-1000-G229</f>
        <v>-9.82230646702993</v>
      </c>
      <c r="H219" s="124">
        <f ref="H219:H219" t="array">(SUM(($B$1=(C_A03b!$B$5:$B$1000))*('By region'!$M219=(C_A03b!$C$5:$C$1000))*(C_A03b!I$5:I$1000))+SUM(($C$1=(C_A03b!$B$5:$B$1000))*('By region'!$M219=(C_A03b!$C$5:$C$1000))*(C_A03b!I$5:I$1000))+SUM(($D$1=(C_A03b!$B$5:$B$1000))*('By region'!$M219=(C_A03b!$C$5:$C$1000))*(C_A03b!I$5:I$1000)))/-1000-H229</f>
        <v>-17.609747421937819</v>
      </c>
      <c r="I219" s="124">
        <f ref="I219:I219" t="array">(SUM(($B$1=(C_A03b!$B$5:$B$1000))*('By region'!$M219=(C_A03b!$C$5:$C$1000))*(C_A03b!J$5:J$1000))+SUM(($C$1=(C_A03b!$B$5:$B$1000))*('By region'!$M219=(C_A03b!$C$5:$C$1000))*(C_A03b!J$5:J$1000))+SUM(($D$1=(C_A03b!$B$5:$B$1000))*('By region'!$M219=(C_A03b!$C$5:$C$1000))*(C_A03b!J$5:J$1000)))/-1000-I229</f>
        <v>-25.941452189515623</v>
      </c>
      <c r="J219" s="124">
        <f ref="J219:J219" t="array">(SUM(($B$1=(C_A03b!$B$5:$B$1000))*('By region'!$M219=(C_A03b!$C$5:$C$1000))*(C_A03b!K$5:K$1000))+SUM(($C$1=(C_A03b!$B$5:$B$1000))*('By region'!$M219=(C_A03b!$C$5:$C$1000))*(C_A03b!K$5:K$1000))+SUM(($D$1=(C_A03b!$B$5:$B$1000))*('By region'!$M219=(C_A03b!$C$5:$C$1000))*(C_A03b!K$5:K$1000)))/-1000-J229</f>
        <v>-36.573470706446017</v>
      </c>
      <c r="K219" s="124">
        <f ref="K219:K219" t="array">(SUM(($B$1=(C_A03b!$B$5:$B$1000))*('By region'!$M219=(C_A03b!$C$5:$C$1000))*(C_A03b!L$5:L$1000))+SUM(($C$1=(C_A03b!$B$5:$B$1000))*('By region'!$M219=(C_A03b!$C$5:$C$1000))*(C_A03b!L$5:L$1000))+SUM(($D$1=(C_A03b!$B$5:$B$1000))*('By region'!$M219=(C_A03b!$C$5:$C$1000))*(C_A03b!L$5:L$1000)))/-1000-K229</f>
        <v>-42.584199782434219</v>
      </c>
      <c r="M219" s="69" t="s">
        <v>165</v>
      </c>
      <c r="N219" s="69"/>
      <c r="O219" s="69"/>
    </row>
    <row r="220" s="64" customFormat="1">
      <c r="A220" s="324" t="s">
        <v>168</v>
      </c>
      <c r="B220" s="116" t="s">
        <v>169</v>
      </c>
      <c r="C220" s="117">
        <f ref="C220:C220" t="array">(SUM(($B$1=(C_A03c!$B$5:$B$1000))*('By region'!$M220=(C_A03c!$C$5:$C$1000))*(C_A03c!D$5:D$1000))+SUM(($C$1=(C_A03c!$B$5:$B$1000))*('By region'!$M220=(C_A03c!$C$5:$C$1000))*(C_A03c!D$5:D$1000))+SUM(($D$1=(C_A03c!$B$5:$B$1000))*('By region'!$M220=(C_A03c!$C$5:$C$1000))*(C_A03c!D$5:D$1000)))/-1000</f>
        <v>0</v>
      </c>
      <c r="D220" s="117">
        <f ref="D220:D220" t="array">(SUM(($B$1=(C_A03c!$B$5:$B$1000))*('By region'!$M220=(C_A03c!$C$5:$C$1000))*(C_A03c!E$5:E$1000))+SUM(($C$1=(C_A03c!$B$5:$B$1000))*('By region'!$M220=(C_A03c!$C$5:$C$1000))*(C_A03c!E$5:E$1000))+SUM(($D$1=(C_A03c!$B$5:$B$1000))*('By region'!$M220=(C_A03c!$C$5:$C$1000))*(C_A03c!E$5:E$1000)))/-1000</f>
        <v>0</v>
      </c>
      <c r="E220" s="117">
        <f ref="E220:E220" t="array">(SUM(($B$1=(C_A03c!$B$5:$B$1000))*('By region'!$M220=(C_A03c!$C$5:$C$1000))*(C_A03c!F$5:F$1000))+SUM(($C$1=(C_A03c!$B$5:$B$1000))*('By region'!$M220=(C_A03c!$C$5:$C$1000))*(C_A03c!F$5:F$1000))+SUM(($D$1=(C_A03c!$B$5:$B$1000))*('By region'!$M220=(C_A03c!$C$5:$C$1000))*(C_A03c!F$5:F$1000)))/-1000</f>
        <v>0</v>
      </c>
      <c r="F220" s="117">
        <f ref="F220:F220" t="array">(SUM(($B$1=(C_A03c!$B$5:$B$1000))*('By region'!$M220=(C_A03c!$C$5:$C$1000))*(C_A03c!G$5:G$1000))+SUM(($C$1=(C_A03c!$B$5:$B$1000))*('By region'!$M220=(C_A03c!$C$5:$C$1000))*(C_A03c!G$5:G$1000))+SUM(($D$1=(C_A03c!$B$5:$B$1000))*('By region'!$M220=(C_A03c!$C$5:$C$1000))*(C_A03c!G$5:G$1000)))/-1000</f>
        <v>-42.206438052395804</v>
      </c>
      <c r="G220" s="117">
        <f ref="G220:G220" t="array">(SUM(($B$1=(C_A03c!$B$5:$B$1000))*('By region'!$M220=(C_A03c!$C$5:$C$1000))*(C_A03c!H$5:H$1000))+SUM(($C$1=(C_A03c!$B$5:$B$1000))*('By region'!$M220=(C_A03c!$C$5:$C$1000))*(C_A03c!H$5:H$1000))+SUM(($D$1=(C_A03c!$B$5:$B$1000))*('By region'!$M220=(C_A03c!$C$5:$C$1000))*(C_A03c!H$5:H$1000)))/-1000</f>
        <v>-49.792436310521296</v>
      </c>
      <c r="H220" s="117">
        <f ref="H220:H220" t="array">(SUM(($B$1=(C_A03c!$B$5:$B$1000))*('By region'!$M220=(C_A03c!$C$5:$C$1000))*(C_A03c!I$5:I$1000))+SUM(($C$1=(C_A03c!$B$5:$B$1000))*('By region'!$M220=(C_A03c!$C$5:$C$1000))*(C_A03c!I$5:I$1000))+SUM(($D$1=(C_A03c!$B$5:$B$1000))*('By region'!$M220=(C_A03c!$C$5:$C$1000))*(C_A03c!I$5:I$1000)))/-1000</f>
        <v>-63.885951227044806</v>
      </c>
      <c r="I220" s="117">
        <f ref="I220:I220" t="array">(SUM(($B$1=(C_A03c!$B$5:$B$1000))*('By region'!$M220=(C_A03c!$C$5:$C$1000))*(C_A03c!J$5:J$1000))+SUM(($C$1=(C_A03c!$B$5:$B$1000))*('By region'!$M220=(C_A03c!$C$5:$C$1000))*(C_A03c!J$5:J$1000))+SUM(($D$1=(C_A03c!$B$5:$B$1000))*('By region'!$M220=(C_A03c!$C$5:$C$1000))*(C_A03c!J$5:J$1000)))/-1000</f>
        <v>-87.652308772617189</v>
      </c>
      <c r="J220" s="117">
        <f ref="J220:J220" t="array">(SUM(($B$1=(C_A03c!$B$5:$B$1000))*('By region'!$M220=(C_A03c!$C$5:$C$1000))*(C_A03c!K$5:K$1000))+SUM(($C$1=(C_A03c!$B$5:$B$1000))*('By region'!$M220=(C_A03c!$C$5:$C$1000))*(C_A03c!K$5:K$1000))+SUM(($D$1=(C_A03c!$B$5:$B$1000))*('By region'!$M220=(C_A03c!$C$5:$C$1000))*(C_A03c!K$5:K$1000)))/-1000</f>
        <v>-106.683842130579</v>
      </c>
      <c r="K220" s="117">
        <f ref="K220:K220" t="array">(SUM(($B$1=(C_A03c!$B$5:$B$1000))*('By region'!$M220=(C_A03c!$C$5:$C$1000))*(C_A03c!L$5:L$1000))+SUM(($C$1=(C_A03c!$B$5:$B$1000))*('By region'!$M220=(C_A03c!$C$5:$C$1000))*(C_A03c!L$5:L$1000))+SUM(($D$1=(C_A03c!$B$5:$B$1000))*('By region'!$M220=(C_A03c!$C$5:$C$1000))*(C_A03c!L$5:L$1000)))/-1000</f>
        <v>-121.631830209765</v>
      </c>
      <c r="M220" s="84" t="s">
        <v>170</v>
      </c>
      <c r="N220" s="69"/>
      <c r="O220" s="69"/>
    </row>
    <row r="221" s="64" customFormat="1">
      <c r="A221" s="63"/>
      <c r="B221" s="122" t="s">
        <v>65</v>
      </c>
      <c r="C221" s="124">
        <f ref="C221:C221" t="array">(SUM(($B$1=(C_A03a!$B$5:$B$1000))*('By region'!$M221=(C_A03a!$C$5:$C$1000))*(C_A03a!D$5:D$1000))+SUM(($C$1=(C_A03a!$B$5:$B$1000))*('By region'!$M221=(C_A03a!$C$5:$C$1000))*(C_A03a!D$5:D$1000))+SUM(($D$1=(C_A03a!$B$5:$B$1000))*('By region'!$M221=(C_A03a!$C$5:$C$1000))*(C_A03a!D$5:D$1000)))/1000-C222</f>
        <v>52.4931561562959</v>
      </c>
      <c r="D221" s="124">
        <f ref="D221:D221" t="array">(SUM(($B$1=(C_A03a!$B$5:$B$1000))*('By region'!$M221=(C_A03a!$C$5:$C$1000))*(C_A03a!E$5:E$1000))+SUM(($C$1=(C_A03a!$B$5:$B$1000))*('By region'!$M221=(C_A03a!$C$5:$C$1000))*(C_A03a!E$5:E$1000))+SUM(($D$1=(C_A03a!$B$5:$B$1000))*('By region'!$M221=(C_A03a!$C$5:$C$1000))*(C_A03a!E$5:E$1000)))/1000-D222</f>
        <v>45.9598785818911</v>
      </c>
      <c r="E221" s="124">
        <f ref="E221:E221" t="array">(SUM(($B$1=(C_A03a!$B$5:$B$1000))*('By region'!$M221=(C_A03a!$C$5:$C$1000))*(C_A03a!F$5:F$1000))+SUM(($C$1=(C_A03a!$B$5:$B$1000))*('By region'!$M221=(C_A03a!$C$5:$C$1000))*(C_A03a!F$5:F$1000))+SUM(($D$1=(C_A03a!$B$5:$B$1000))*('By region'!$M221=(C_A03a!$C$5:$C$1000))*(C_A03a!F$5:F$1000)))/1000-E222</f>
        <v>42.9703015914896</v>
      </c>
      <c r="F221" s="124">
        <f ref="F221:F221" t="array">(SUM(($B$1=(C_A03a!$B$5:$B$1000))*('By region'!$M221=(C_A03a!$C$5:$C$1000))*(C_A03a!G$5:G$1000))+SUM(($C$1=(C_A03a!$B$5:$B$1000))*('By region'!$M221=(C_A03a!$C$5:$C$1000))*(C_A03a!G$5:G$1000))+SUM(($D$1=(C_A03a!$B$5:$B$1000))*('By region'!$M221=(C_A03a!$C$5:$C$1000))*(C_A03a!G$5:G$1000)))/1000-F222</f>
        <v>35.77625924324547</v>
      </c>
      <c r="G221" s="124">
        <f ref="G221:G221" t="array">(SUM(($B$1=(C_A03a!$B$5:$B$1000))*('By region'!$M221=(C_A03a!$C$5:$C$1000))*(C_A03a!H$5:H$1000))+SUM(($C$1=(C_A03a!$B$5:$B$1000))*('By region'!$M221=(C_A03a!$C$5:$C$1000))*(C_A03a!H$5:H$1000))+SUM(($D$1=(C_A03a!$B$5:$B$1000))*('By region'!$M221=(C_A03a!$C$5:$C$1000))*(C_A03a!H$5:H$1000)))/1000-G222</f>
        <v>35.7258967913369</v>
      </c>
      <c r="H221" s="124">
        <f ref="H221:H221" t="array">(SUM(($B$1=(C_A03a!$B$5:$B$1000))*('By region'!$M221=(C_A03a!$C$5:$C$1000))*(C_A03a!I$5:I$1000))+SUM(($C$1=(C_A03a!$B$5:$B$1000))*('By region'!$M221=(C_A03a!$C$5:$C$1000))*(C_A03a!I$5:I$1000))+SUM(($D$1=(C_A03a!$B$5:$B$1000))*('By region'!$M221=(C_A03a!$C$5:$C$1000))*(C_A03a!I$5:I$1000)))/1000-H222</f>
        <v>30.530900649324209</v>
      </c>
      <c r="I221" s="124">
        <f ref="I221:I221" t="array">(SUM(($B$1=(C_A03a!$B$5:$B$1000))*('By region'!$M221=(C_A03a!$C$5:$C$1000))*(C_A03a!J$5:J$1000))+SUM(($C$1=(C_A03a!$B$5:$B$1000))*('By region'!$M221=(C_A03a!$C$5:$C$1000))*(C_A03a!J$5:J$1000))+SUM(($D$1=(C_A03a!$B$5:$B$1000))*('By region'!$M221=(C_A03a!$C$5:$C$1000))*(C_A03a!J$5:J$1000)))/1000-I222</f>
        <v>31.571309743994497</v>
      </c>
      <c r="J221" s="124">
        <f ref="J221:J221" t="array">(SUM(($B$1=(C_A03a!$B$5:$B$1000))*('By region'!$M221=(C_A03a!$C$5:$C$1000))*(C_A03a!K$5:K$1000))+SUM(($C$1=(C_A03a!$B$5:$B$1000))*('By region'!$M221=(C_A03a!$C$5:$C$1000))*(C_A03a!K$5:K$1000))+SUM(($D$1=(C_A03a!$B$5:$B$1000))*('By region'!$M221=(C_A03a!$C$5:$C$1000))*(C_A03a!K$5:K$1000)))/1000-J222</f>
        <v>32.7685424967528</v>
      </c>
      <c r="K221" s="124">
        <f ref="K221:K221" t="array">(SUM(($B$1=(C_A03a!$B$5:$B$1000))*('By region'!$M221=(C_A03a!$C$5:$C$1000))*(C_A03a!L$5:L$1000))+SUM(($C$1=(C_A03a!$B$5:$B$1000))*('By region'!$M221=(C_A03a!$C$5:$C$1000))*(C_A03a!L$5:L$1000))+SUM(($D$1=(C_A03a!$B$5:$B$1000))*('By region'!$M221=(C_A03a!$C$5:$C$1000))*(C_A03a!L$5:L$1000)))/1000-K222</f>
        <v>34.62600855132</v>
      </c>
      <c r="M221" s="67" t="s">
        <v>171</v>
      </c>
      <c r="N221" s="69"/>
      <c r="O221" s="69"/>
    </row>
    <row r="222" s="64" customFormat="1">
      <c r="A222" s="324" t="s">
        <v>166</v>
      </c>
      <c r="B222" s="122" t="s">
        <v>172</v>
      </c>
      <c r="C222" s="124">
        <f ref="C222:C222" t="array">(SUM(($B$1=(C_A03b!$B$5:$B$1000))*('By region'!$M222=(C_A03b!$C$5:$C$1000))*(C_A03b!D$5:D$1000))+SUM(($C$1=(C_A03b!$B$5:$B$1000))*('By region'!$M222=(C_A03b!$C$5:$C$1000))*(C_A03b!D$5:D$1000))+SUM(($D$1=(C_A03b!$B$5:$B$1000))*('By region'!$M222=(C_A03b!$C$5:$C$1000))*(C_A03b!D$5:D$1000)))/-1000</f>
        <v>0</v>
      </c>
      <c r="D222" s="124">
        <f ref="D222:D222" t="array">(SUM(($B$1=(C_A03b!$B$5:$B$1000))*('By region'!$M222=(C_A03b!$C$5:$C$1000))*(C_A03b!E$5:E$1000))+SUM(($C$1=(C_A03b!$B$5:$B$1000))*('By region'!$M222=(C_A03b!$C$5:$C$1000))*(C_A03b!E$5:E$1000))+SUM(($D$1=(C_A03b!$B$5:$B$1000))*('By region'!$M222=(C_A03b!$C$5:$C$1000))*(C_A03b!E$5:E$1000)))/-1000</f>
        <v>0</v>
      </c>
      <c r="E222" s="124">
        <f ref="E222:E222" t="array">(SUM(($B$1=(C_A03b!$B$5:$B$1000))*('By region'!$M222=(C_A03b!$C$5:$C$1000))*(C_A03b!F$5:F$1000))+SUM(($C$1=(C_A03b!$B$5:$B$1000))*('By region'!$M222=(C_A03b!$C$5:$C$1000))*(C_A03b!F$5:F$1000))+SUM(($D$1=(C_A03b!$B$5:$B$1000))*('By region'!$M222=(C_A03b!$C$5:$C$1000))*(C_A03b!F$5:F$1000)))/-1000</f>
        <v>0</v>
      </c>
      <c r="F222" s="124">
        <f ref="F222:F222" t="array">(SUM(($B$1=(C_A03b!$B$5:$B$1000))*('By region'!$M222=(C_A03b!$C$5:$C$1000))*(C_A03b!G$5:G$1000))+SUM(($C$1=(C_A03b!$B$5:$B$1000))*('By region'!$M222=(C_A03b!$C$5:$C$1000))*(C_A03b!G$5:G$1000))+SUM(($D$1=(C_A03b!$B$5:$B$1000))*('By region'!$M222=(C_A03b!$C$5:$C$1000))*(C_A03b!G$5:G$1000)))/-1000</f>
        <v>-4.90881372107017</v>
      </c>
      <c r="G222" s="124">
        <f ref="G222:G222" t="array">(SUM(($B$1=(C_A03b!$B$5:$B$1000))*('By region'!$M222=(C_A03b!$C$5:$C$1000))*(C_A03b!H$5:H$1000))+SUM(($C$1=(C_A03b!$B$5:$B$1000))*('By region'!$M222=(C_A03b!$C$5:$C$1000))*(C_A03b!H$5:H$1000))+SUM(($D$1=(C_A03b!$B$5:$B$1000))*('By region'!$M222=(C_A03b!$C$5:$C$1000))*(C_A03b!H$5:H$1000)))/-1000</f>
        <v>-7.0188792281303005</v>
      </c>
      <c r="H222" s="124">
        <f ref="H222:H222" t="array">(SUM(($B$1=(C_A03b!$B$5:$B$1000))*('By region'!$M222=(C_A03b!$C$5:$C$1000))*(C_A03b!I$5:I$1000))+SUM(($C$1=(C_A03b!$B$5:$B$1000))*('By region'!$M222=(C_A03b!$C$5:$C$1000))*(C_A03b!I$5:I$1000))+SUM(($D$1=(C_A03b!$B$5:$B$1000))*('By region'!$M222=(C_A03b!$C$5:$C$1000))*(C_A03b!I$5:I$1000)))/-1000</f>
        <v>-9.29626139282821</v>
      </c>
      <c r="I222" s="124">
        <f ref="I222:I222" t="array">(SUM(($B$1=(C_A03b!$B$5:$B$1000))*('By region'!$M222=(C_A03b!$C$5:$C$1000))*(C_A03b!J$5:J$1000))+SUM(($C$1=(C_A03b!$B$5:$B$1000))*('By region'!$M222=(C_A03b!$C$5:$C$1000))*(C_A03b!J$5:J$1000))+SUM(($D$1=(C_A03b!$B$5:$B$1000))*('By region'!$M222=(C_A03b!$C$5:$C$1000))*(C_A03b!J$5:J$1000)))/-1000</f>
        <v>-11.659934824243601</v>
      </c>
      <c r="J222" s="124">
        <f ref="J222:J222" t="array">(SUM(($B$1=(C_A03b!$B$5:$B$1000))*('By region'!$M222=(C_A03b!$C$5:$C$1000))*(C_A03b!K$5:K$1000))+SUM(($C$1=(C_A03b!$B$5:$B$1000))*('By region'!$M222=(C_A03b!$C$5:$C$1000))*(C_A03b!K$5:K$1000))+SUM(($D$1=(C_A03b!$B$5:$B$1000))*('By region'!$M222=(C_A03b!$C$5:$C$1000))*(C_A03b!K$5:K$1000)))/-1000</f>
        <v>-14.340615390380801</v>
      </c>
      <c r="K222" s="124">
        <f ref="K222:K222" t="array">(SUM(($B$1=(C_A03b!$B$5:$B$1000))*('By region'!$M222=(C_A03b!$C$5:$C$1000))*(C_A03b!L$5:L$1000))+SUM(($C$1=(C_A03b!$B$5:$B$1000))*('By region'!$M222=(C_A03b!$C$5:$C$1000))*(C_A03b!L$5:L$1000))+SUM(($D$1=(C_A03b!$B$5:$B$1000))*('By region'!$M222=(C_A03b!$C$5:$C$1000))*(C_A03b!L$5:L$1000)))/-1000</f>
        <v>-17.9931768068874</v>
      </c>
      <c r="M222" s="67" t="s">
        <v>171</v>
      </c>
      <c r="N222" s="69"/>
      <c r="O222" s="69"/>
    </row>
    <row r="223" s="64" customFormat="1">
      <c r="A223" s="63"/>
      <c r="B223" s="118" t="s">
        <v>173</v>
      </c>
      <c r="C223" s="117">
        <f ref="C223:C223" t="array">(SUM(($B$1=(C_A03a!$B$5:$B$1000))*('By region'!$M223=(C_A03a!$C$5:$C$1000))*(C_A03a!D$5:D$1000))+SUM(($C$1=(C_A03a!$B$5:$B$1000))*('By region'!$M223=(C_A03a!$C$5:$C$1000))*(C_A03a!D$5:D$1000))+SUM(($D$1=(C_A03a!$B$5:$B$1000))*('By region'!$M223=(C_A03a!$C$5:$C$1000))*(C_A03a!D$5:D$1000)))/1000</f>
        <v>90.2878959112101</v>
      </c>
      <c r="D223" s="117">
        <f ref="D223:D223" t="array">(SUM(($B$1=(C_A03a!$B$5:$B$1000))*('By region'!$M223=(C_A03a!$C$5:$C$1000))*(C_A03a!E$5:E$1000))+SUM(($C$1=(C_A03a!$B$5:$B$1000))*('By region'!$M223=(C_A03a!$C$5:$C$1000))*(C_A03a!E$5:E$1000))+SUM(($D$1=(C_A03a!$B$5:$B$1000))*('By region'!$M223=(C_A03a!$C$5:$C$1000))*(C_A03a!E$5:E$1000)))/1000</f>
        <v>67.760473618543173</v>
      </c>
      <c r="E223" s="117">
        <f ref="E223:E223" t="array">(SUM(($B$1=(C_A03a!$B$5:$B$1000))*('By region'!$M223=(C_A03a!$C$5:$C$1000))*(C_A03a!F$5:F$1000))+SUM(($C$1=(C_A03a!$B$5:$B$1000))*('By region'!$M223=(C_A03a!$C$5:$C$1000))*(C_A03a!F$5:F$1000))+SUM(($D$1=(C_A03a!$B$5:$B$1000))*('By region'!$M223=(C_A03a!$C$5:$C$1000))*(C_A03a!F$5:F$1000)))/1000</f>
        <v>59.254473476913766</v>
      </c>
      <c r="F223" s="117">
        <f ref="F223:F223" t="array">(SUM(($B$1=(C_A03a!$B$5:$B$1000))*('By region'!$M223=(C_A03a!$C$5:$C$1000))*(C_A03a!G$5:G$1000))+SUM(($C$1=(C_A03a!$B$5:$B$1000))*('By region'!$M223=(C_A03a!$C$5:$C$1000))*(C_A03a!G$5:G$1000))+SUM(($D$1=(C_A03a!$B$5:$B$1000))*('By region'!$M223=(C_A03a!$C$5:$C$1000))*(C_A03a!G$5:G$1000)))/1000</f>
        <v>68.6127648837077</v>
      </c>
      <c r="G223" s="117">
        <f ref="G223:G223" t="array">(SUM(($B$1=(C_A03a!$B$5:$B$1000))*('By region'!$M223=(C_A03a!$C$5:$C$1000))*(C_A03a!H$5:H$1000))+SUM(($C$1=(C_A03a!$B$5:$B$1000))*('By region'!$M223=(C_A03a!$C$5:$C$1000))*(C_A03a!H$5:H$1000))+SUM(($D$1=(C_A03a!$B$5:$B$1000))*('By region'!$M223=(C_A03a!$C$5:$C$1000))*(C_A03a!H$5:H$1000)))/1000</f>
        <v>70.9612717200793</v>
      </c>
      <c r="H223" s="117">
        <f ref="H223:H223" t="array">(SUM(($B$1=(C_A03a!$B$5:$B$1000))*('By region'!$M223=(C_A03a!$C$5:$C$1000))*(C_A03a!I$5:I$1000))+SUM(($C$1=(C_A03a!$B$5:$B$1000))*('By region'!$M223=(C_A03a!$C$5:$C$1000))*(C_A03a!I$5:I$1000))+SUM(($D$1=(C_A03a!$B$5:$B$1000))*('By region'!$M223=(C_A03a!$C$5:$C$1000))*(C_A03a!I$5:I$1000)))/1000</f>
        <v>74.1137464790216</v>
      </c>
      <c r="I223" s="117">
        <f ref="I223:I223" t="array">(SUM(($B$1=(C_A03a!$B$5:$B$1000))*('By region'!$M223=(C_A03a!$C$5:$C$1000))*(C_A03a!J$5:J$1000))+SUM(($C$1=(C_A03a!$B$5:$B$1000))*('By region'!$M223=(C_A03a!$C$5:$C$1000))*(C_A03a!J$5:J$1000))+SUM(($D$1=(C_A03a!$B$5:$B$1000))*('By region'!$M223=(C_A03a!$C$5:$C$1000))*(C_A03a!J$5:J$1000)))/1000</f>
        <v>75.970121423392</v>
      </c>
      <c r="J223" s="265">
        <f ref="J223:J223" t="array">(SUM(($B$1=(C_A03a!$B$5:$B$1000))*('By region'!$M223=(C_A03a!$C$5:$C$1000))*(C_A03a!K$5:K$1000))+SUM(($C$1=(C_A03a!$B$5:$B$1000))*('By region'!$M223=(C_A03a!$C$5:$C$1000))*(C_A03a!K$5:K$1000))+SUM(($D$1=(C_A03a!$B$5:$B$1000))*('By region'!$M223=(C_A03a!$C$5:$C$1000))*(C_A03a!K$5:K$1000)))/1000</f>
        <v>73.052713212498048</v>
      </c>
      <c r="K223" s="265">
        <f ref="K223:K223" t="array">(SUM(($B$1=(C_A03a!$B$5:$B$1000))*('By region'!$M223=(C_A03a!$C$5:$C$1000))*(C_A03a!L$5:L$1000))+SUM(($C$1=(C_A03a!$B$5:$B$1000))*('By region'!$M223=(C_A03a!$C$5:$C$1000))*(C_A03a!L$5:L$1000))+SUM(($D$1=(C_A03a!$B$5:$B$1000))*('By region'!$M223=(C_A03a!$C$5:$C$1000))*(C_A03a!L$5:L$1000)))/1000</f>
        <v>66.3386441789244</v>
      </c>
      <c r="M223" s="69" t="s">
        <v>174</v>
      </c>
      <c r="N223" s="69"/>
      <c r="O223" s="69"/>
    </row>
    <row r="224" s="64" customFormat="1">
      <c r="A224" s="63"/>
      <c r="B224" s="122" t="s">
        <v>71</v>
      </c>
      <c r="C224" s="117">
        <f ref="C224:C224" t="array">(SUM(($B$1=(C_A03a!$B$5:$B$1000))*('By region'!$M224=(C_A03a!$C$5:$C$1000))*(C_A03a!D$5:D$1000))+SUM(($C$1=(C_A03a!$B$5:$B$1000))*('By region'!$M224=(C_A03a!$C$5:$C$1000))*(C_A03a!D$5:D$1000))+SUM(($D$1=(C_A03a!$B$5:$B$1000))*('By region'!$M224=(C_A03a!$C$5:$C$1000))*(C_A03a!D$5:D$1000)))/1000</f>
        <v>136.36002039223</v>
      </c>
      <c r="D224" s="117">
        <f ref="D224:D224" t="array">(SUM(($B$1=(C_A03a!$B$5:$B$1000))*('By region'!$M224=(C_A03a!$C$5:$C$1000))*(C_A03a!E$5:E$1000))+SUM(($C$1=(C_A03a!$B$5:$B$1000))*('By region'!$M224=(C_A03a!$C$5:$C$1000))*(C_A03a!E$5:E$1000))+SUM(($D$1=(C_A03a!$B$5:$B$1000))*('By region'!$M224=(C_A03a!$C$5:$C$1000))*(C_A03a!E$5:E$1000)))/1000</f>
        <v>127.81592720229</v>
      </c>
      <c r="E224" s="117">
        <f ref="E224:E224" t="array">(SUM(($B$1=(C_A03a!$B$5:$B$1000))*('By region'!$M224=(C_A03a!$C$5:$C$1000))*(C_A03a!F$5:F$1000))+SUM(($C$1=(C_A03a!$B$5:$B$1000))*('By region'!$M224=(C_A03a!$C$5:$C$1000))*(C_A03a!F$5:F$1000))+SUM(($D$1=(C_A03a!$B$5:$B$1000))*('By region'!$M224=(C_A03a!$C$5:$C$1000))*(C_A03a!F$5:F$1000)))/1000</f>
        <v>122.58974191677</v>
      </c>
      <c r="F224" s="117">
        <f ref="F224:F224" t="array">(SUM(($B$1=(C_A03a!$B$5:$B$1000))*('By region'!$M224=(C_A03a!$C$5:$C$1000))*(C_A03a!G$5:G$1000))+SUM(($C$1=(C_A03a!$B$5:$B$1000))*('By region'!$M224=(C_A03a!$C$5:$C$1000))*(C_A03a!G$5:G$1000))+SUM(($D$1=(C_A03a!$B$5:$B$1000))*('By region'!$M224=(C_A03a!$C$5:$C$1000))*(C_A03a!G$5:G$1000)))/1000</f>
        <v>114.362237846044</v>
      </c>
      <c r="G224" s="117">
        <f ref="G224:G224" t="array">(SUM(($B$1=(C_A03a!$B$5:$B$1000))*('By region'!$M224=(C_A03a!$C$5:$C$1000))*(C_A03a!H$5:H$1000))+SUM(($C$1=(C_A03a!$B$5:$B$1000))*('By region'!$M224=(C_A03a!$C$5:$C$1000))*(C_A03a!H$5:H$1000))+SUM(($D$1=(C_A03a!$B$5:$B$1000))*('By region'!$M224=(C_A03a!$C$5:$C$1000))*(C_A03a!H$5:H$1000)))/1000</f>
        <v>111.919609625044</v>
      </c>
      <c r="H224" s="117">
        <f ref="H224:H224" t="array">(SUM(($B$1=(C_A03a!$B$5:$B$1000))*('By region'!$M224=(C_A03a!$C$5:$C$1000))*(C_A03a!I$5:I$1000))+SUM(($C$1=(C_A03a!$B$5:$B$1000))*('By region'!$M224=(C_A03a!$C$5:$C$1000))*(C_A03a!I$5:I$1000))+SUM(($D$1=(C_A03a!$B$5:$B$1000))*('By region'!$M224=(C_A03a!$C$5:$C$1000))*(C_A03a!I$5:I$1000)))/1000</f>
        <v>107.23703549574901</v>
      </c>
      <c r="I224" s="117">
        <f ref="I224:I224" t="array">(SUM(($B$1=(C_A03a!$B$5:$B$1000))*('By region'!$M224=(C_A03a!$C$5:$C$1000))*(C_A03a!J$5:J$1000))+SUM(($C$1=(C_A03a!$B$5:$B$1000))*('By region'!$M224=(C_A03a!$C$5:$C$1000))*(C_A03a!J$5:J$1000))+SUM(($D$1=(C_A03a!$B$5:$B$1000))*('By region'!$M224=(C_A03a!$C$5:$C$1000))*(C_A03a!J$5:J$1000)))/1000</f>
        <v>104.90336567633601</v>
      </c>
      <c r="J224" s="265">
        <f ref="J224:J224" t="array">(SUM(($B$1=(C_A03a!$B$5:$B$1000))*('By region'!$M224=(C_A03a!$C$5:$C$1000))*(C_A03a!K$5:K$1000))+SUM(($C$1=(C_A03a!$B$5:$B$1000))*('By region'!$M224=(C_A03a!$C$5:$C$1000))*(C_A03a!K$5:K$1000))+SUM(($D$1=(C_A03a!$B$5:$B$1000))*('By region'!$M224=(C_A03a!$C$5:$C$1000))*(C_A03a!K$5:K$1000)))/1000</f>
        <v>107.442864232254</v>
      </c>
      <c r="K224" s="265">
        <f ref="K224:K224" t="array">(SUM(($B$1=(C_A03a!$B$5:$B$1000))*('By region'!$M224=(C_A03a!$C$5:$C$1000))*(C_A03a!L$5:L$1000))+SUM(($C$1=(C_A03a!$B$5:$B$1000))*('By region'!$M224=(C_A03a!$C$5:$C$1000))*(C_A03a!L$5:L$1000))+SUM(($D$1=(C_A03a!$B$5:$B$1000))*('By region'!$M224=(C_A03a!$C$5:$C$1000))*(C_A03a!L$5:L$1000)))/1000</f>
        <v>96.3105449351272</v>
      </c>
      <c r="M224" s="67" t="s">
        <v>175</v>
      </c>
      <c r="N224" s="69"/>
      <c r="O224" s="69"/>
    </row>
    <row r="225" s="64" customFormat="1">
      <c r="B225" s="119" t="s">
        <v>72</v>
      </c>
      <c r="C225" s="117">
        <f>C224-C226-C227</f>
        <v>131.32083192598833</v>
      </c>
      <c r="D225" s="117">
        <f ref="D225:K225" t="shared" si="31">D224-D226-D227</f>
        <v>122.5945824380795</v>
      </c>
      <c r="E225" s="117">
        <f t="shared" si="31"/>
        <v>118.52902705071206</v>
      </c>
      <c r="F225" s="117">
        <f t="shared" si="31"/>
        <v>111.59064928603243</v>
      </c>
      <c r="G225" s="117">
        <f t="shared" si="31"/>
        <v>109.73847559901883</v>
      </c>
      <c r="H225" s="117">
        <f t="shared" si="31"/>
        <v>105.79657318735303</v>
      </c>
      <c r="I225" s="117">
        <f t="shared" si="31"/>
        <v>103.92863147189597</v>
      </c>
      <c r="J225" s="117">
        <f t="shared" si="31"/>
        <v>106.94231395795101</v>
      </c>
      <c r="K225" s="117">
        <f t="shared" si="31"/>
        <v>96.3105449351272</v>
      </c>
      <c r="M225" s="69"/>
      <c r="N225" s="69"/>
      <c r="O225" s="69"/>
    </row>
    <row r="226" s="64" customFormat="1">
      <c r="A226" s="324" t="s">
        <v>176</v>
      </c>
      <c r="B226" s="120" t="s">
        <v>74</v>
      </c>
      <c r="C226" s="124">
        <f ref="C226:C226" t="array">(SUM(($B$1=(C_A08d!$B$5:$B$1000))*('By region'!$M226=(C_A08d!$C$5:$C$1000))*(C_A08d!D$5:D$1000))+SUM(($C$1=(C_A08d!$B$5:$B$1000))*('By region'!$M226=(C_A08d!$C$5:$C$1000))*(C_A08d!D$5:D$1000))+SUM(($D$1=(C_A08d!$B$5:$B$1000))*('By region'!$M226=(C_A08d!$C$5:$C$1000))*(C_A08d!D$5:D$1000)))/1000</f>
        <v>5.0391884662416793</v>
      </c>
      <c r="D226" s="124">
        <f ref="D226:D226" t="array">(SUM(($B$1=(C_A08d!$B$5:$B$1000))*('By region'!$M226=(C_A08d!$C$5:$C$1000))*(C_A08d!E$5:E$1000))+SUM(($C$1=(C_A08d!$B$5:$B$1000))*('By region'!$M226=(C_A08d!$C$5:$C$1000))*(C_A08d!E$5:E$1000))+SUM(($D$1=(C_A08d!$B$5:$B$1000))*('By region'!$M226=(C_A08d!$C$5:$C$1000))*(C_A08d!E$5:E$1000)))/1000</f>
        <v>5.2213447642105</v>
      </c>
      <c r="E226" s="124">
        <f ref="E226:E226" t="array">(SUM(($B$1=(C_A08d!$B$5:$B$1000))*('By region'!$M226=(C_A08d!$C$5:$C$1000))*(C_A08d!F$5:F$1000))+SUM(($C$1=(C_A08d!$B$5:$B$1000))*('By region'!$M226=(C_A08d!$C$5:$C$1000))*(C_A08d!F$5:F$1000))+SUM(($D$1=(C_A08d!$B$5:$B$1000))*('By region'!$M226=(C_A08d!$C$5:$C$1000))*(C_A08d!F$5:F$1000)))/1000</f>
        <v>4.06071486605794</v>
      </c>
      <c r="F226" s="124">
        <f ref="F226:F226" t="array">(SUM(($B$1=(C_A08d!$B$5:$B$1000))*('By region'!$M226=(C_A08d!$C$5:$C$1000))*(C_A08d!G$5:G$1000))+SUM(($C$1=(C_A08d!$B$5:$B$1000))*('By region'!$M226=(C_A08d!$C$5:$C$1000))*(C_A08d!G$5:G$1000))+SUM(($D$1=(C_A08d!$B$5:$B$1000))*('By region'!$M226=(C_A08d!$C$5:$C$1000))*(C_A08d!G$5:G$1000)))/1000</f>
        <v>2.77158856001157</v>
      </c>
      <c r="G226" s="124">
        <f ref="G226:G226" t="array">(SUM(($B$1=(C_A08d!$B$5:$B$1000))*('By region'!$M226=(C_A08d!$C$5:$C$1000))*(C_A08d!H$5:H$1000))+SUM(($C$1=(C_A08d!$B$5:$B$1000))*('By region'!$M226=(C_A08d!$C$5:$C$1000))*(C_A08d!H$5:H$1000))+SUM(($D$1=(C_A08d!$B$5:$B$1000))*('By region'!$M226=(C_A08d!$C$5:$C$1000))*(C_A08d!H$5:H$1000)))/1000</f>
        <v>2.18113402602517</v>
      </c>
      <c r="H226" s="124">
        <f ref="H226:H226" t="array">(SUM(($B$1=(C_A08d!$B$5:$B$1000))*('By region'!$M226=(C_A08d!$C$5:$C$1000))*(C_A08d!I$5:I$1000))+SUM(($C$1=(C_A08d!$B$5:$B$1000))*('By region'!$M226=(C_A08d!$C$5:$C$1000))*(C_A08d!I$5:I$1000))+SUM(($D$1=(C_A08d!$B$5:$B$1000))*('By region'!$M226=(C_A08d!$C$5:$C$1000))*(C_A08d!I$5:I$1000)))/1000</f>
        <v>1.440462308395972</v>
      </c>
      <c r="I226" s="124">
        <f ref="I226:I226" t="array">(SUM(($B$1=(C_A08d!$B$5:$B$1000))*('By region'!$M226=(C_A08d!$C$5:$C$1000))*(C_A08d!J$5:J$1000))+SUM(($C$1=(C_A08d!$B$5:$B$1000))*('By region'!$M226=(C_A08d!$C$5:$C$1000))*(C_A08d!J$5:J$1000))+SUM(($D$1=(C_A08d!$B$5:$B$1000))*('By region'!$M226=(C_A08d!$C$5:$C$1000))*(C_A08d!J$5:J$1000)))/1000</f>
        <v>0.974734204440043</v>
      </c>
      <c r="J226" s="266">
        <f ref="J226:J226" t="array">(SUM(($B$1=(C_A08d!$B$5:$B$1000))*('By region'!$M226=(C_A08d!$C$5:$C$1000))*(C_A08d!K$5:K$1000))+SUM(($C$1=(C_A08d!$B$5:$B$1000))*('By region'!$M226=(C_A08d!$C$5:$C$1000))*(C_A08d!K$5:K$1000))+SUM(($D$1=(C_A08d!$B$5:$B$1000))*('By region'!$M226=(C_A08d!$C$5:$C$1000))*(C_A08d!K$5:K$1000)))/1000</f>
        <v>0.500550274302975</v>
      </c>
      <c r="K226" s="266">
        <f ref="K226:K226" t="array">(SUM(($B$1=(C_A08d!$B$5:$B$1000))*('By region'!$M226=(C_A08d!$C$5:$C$1000))*(C_A08d!L$5:L$1000))+SUM(($C$1=(C_A08d!$B$5:$B$1000))*('By region'!$M226=(C_A08d!$C$5:$C$1000))*(C_A08d!L$5:L$1000))+SUM(($D$1=(C_A08d!$B$5:$B$1000))*('By region'!$M226=(C_A08d!$C$5:$C$1000))*(C_A08d!L$5:L$1000)))/1000</f>
        <v>0</v>
      </c>
      <c r="M226" s="67" t="s">
        <v>75</v>
      </c>
      <c r="N226" s="69"/>
      <c r="O226" s="69"/>
    </row>
    <row r="227" s="64" customFormat="1">
      <c r="A227" s="324" t="s">
        <v>176</v>
      </c>
      <c r="B227" s="119" t="s">
        <v>76</v>
      </c>
      <c r="C227" s="124">
        <f ref="C227:C227" t="array">(SUM(($B$1=(C_A08d!$B$5:$B$1000))*('By region'!$M227=(C_A08d!$C$5:$C$1000))*(C_A08d!D$5:D$1000))+SUM(($C$1=(C_A08d!$B$5:$B$1000))*('By region'!$M227=(C_A08d!$C$5:$C$1000))*(C_A08d!D$5:D$1000))+SUM(($D$1=(C_A08d!$B$5:$B$1000))*('By region'!$M227=(C_A08d!$C$5:$C$1000))*(C_A08d!D$5:D$1000)))/1000</f>
        <v>0</v>
      </c>
      <c r="D227" s="124">
        <f ref="D227:D227" t="array">(SUM(($B$1=(C_A08d!$B$5:$B$1000))*('By region'!$M227=(C_A08d!$C$5:$C$1000))*(C_A08d!E$5:E$1000))+SUM(($C$1=(C_A08d!$B$5:$B$1000))*('By region'!$M227=(C_A08d!$C$5:$C$1000))*(C_A08d!E$5:E$1000))+SUM(($D$1=(C_A08d!$B$5:$B$1000))*('By region'!$M227=(C_A08d!$C$5:$C$1000))*(C_A08d!E$5:E$1000)))/1000</f>
        <v>0</v>
      </c>
      <c r="E227" s="124">
        <f ref="E227:E227" t="array">(SUM(($B$1=(C_A08d!$B$5:$B$1000))*('By region'!$M227=(C_A08d!$C$5:$C$1000))*(C_A08d!F$5:F$1000))+SUM(($C$1=(C_A08d!$B$5:$B$1000))*('By region'!$M227=(C_A08d!$C$5:$C$1000))*(C_A08d!F$5:F$1000))+SUM(($D$1=(C_A08d!$B$5:$B$1000))*('By region'!$M227=(C_A08d!$C$5:$C$1000))*(C_A08d!F$5:F$1000)))/1000</f>
        <v>0</v>
      </c>
      <c r="F227" s="124">
        <f ref="F227:F227" t="array">(SUM(($B$1=(C_A08d!$B$5:$B$1000))*('By region'!$M227=(C_A08d!$C$5:$C$1000))*(C_A08d!G$5:G$1000))+SUM(($C$1=(C_A08d!$B$5:$B$1000))*('By region'!$M227=(C_A08d!$C$5:$C$1000))*(C_A08d!G$5:G$1000))+SUM(($D$1=(C_A08d!$B$5:$B$1000))*('By region'!$M227=(C_A08d!$C$5:$C$1000))*(C_A08d!G$5:G$1000)))/1000</f>
        <v>0</v>
      </c>
      <c r="G227" s="124">
        <f ref="G227:G227" t="array">(SUM(($B$1=(C_A08d!$B$5:$B$1000))*('By region'!$M227=(C_A08d!$C$5:$C$1000))*(C_A08d!H$5:H$1000))+SUM(($C$1=(C_A08d!$B$5:$B$1000))*('By region'!$M227=(C_A08d!$C$5:$C$1000))*(C_A08d!H$5:H$1000))+SUM(($D$1=(C_A08d!$B$5:$B$1000))*('By region'!$M227=(C_A08d!$C$5:$C$1000))*(C_A08d!H$5:H$1000)))/1000</f>
        <v>0</v>
      </c>
      <c r="H227" s="124">
        <f ref="H227:H227" t="array">(SUM(($B$1=(C_A08d!$B$5:$B$1000))*('By region'!$M227=(C_A08d!$C$5:$C$1000))*(C_A08d!I$5:I$1000))+SUM(($C$1=(C_A08d!$B$5:$B$1000))*('By region'!$M227=(C_A08d!$C$5:$C$1000))*(C_A08d!I$5:I$1000))+SUM(($D$1=(C_A08d!$B$5:$B$1000))*('By region'!$M227=(C_A08d!$C$5:$C$1000))*(C_A08d!I$5:I$1000)))/1000</f>
        <v>0</v>
      </c>
      <c r="I227" s="124">
        <f ref="I227:I227" t="array">(SUM(($B$1=(C_A08d!$B$5:$B$1000))*('By region'!$M227=(C_A08d!$C$5:$C$1000))*(C_A08d!J$5:J$1000))+SUM(($C$1=(C_A08d!$B$5:$B$1000))*('By region'!$M227=(C_A08d!$C$5:$C$1000))*(C_A08d!J$5:J$1000))+SUM(($D$1=(C_A08d!$B$5:$B$1000))*('By region'!$M227=(C_A08d!$C$5:$C$1000))*(C_A08d!J$5:J$1000)))/1000</f>
        <v>0</v>
      </c>
      <c r="J227" s="266">
        <f ref="J227:J227" t="array">(SUM(($B$1=(C_A08d!$B$5:$B$1000))*('By region'!$M227=(C_A08d!$C$5:$C$1000))*(C_A08d!K$5:K$1000))+SUM(($C$1=(C_A08d!$B$5:$B$1000))*('By region'!$M227=(C_A08d!$C$5:$C$1000))*(C_A08d!K$5:K$1000))+SUM(($D$1=(C_A08d!$B$5:$B$1000))*('By region'!$M227=(C_A08d!$C$5:$C$1000))*(C_A08d!K$5:K$1000)))/1000</f>
        <v>0</v>
      </c>
      <c r="K227" s="266">
        <f ref="K227:K227" t="array">(SUM(($B$1=(C_A08d!$B$5:$B$1000))*('By region'!$M227=(C_A08d!$C$5:$C$1000))*(C_A08d!L$5:L$1000))+SUM(($C$1=(C_A08d!$B$5:$B$1000))*('By region'!$M227=(C_A08d!$C$5:$C$1000))*(C_A08d!L$5:L$1000))+SUM(($D$1=(C_A08d!$B$5:$B$1000))*('By region'!$M227=(C_A08d!$C$5:$C$1000))*(C_A08d!L$5:L$1000)))/1000</f>
        <v>0</v>
      </c>
      <c r="L227" s="63"/>
      <c r="M227" s="69" t="s">
        <v>77</v>
      </c>
      <c r="N227" s="69"/>
      <c r="O227" s="69"/>
    </row>
    <row r="228" s="64" customFormat="1">
      <c r="A228" s="63"/>
      <c r="B228" s="116" t="s">
        <v>78</v>
      </c>
      <c r="C228" s="117">
        <f ref="C228:C228" t="array">(SUM(($B$1=(C_A03a!$B$5:$B$1000))*('By region'!$M228=(C_A03a!$C$5:$C$1000))*(C_A03a!D$5:D$1000))+SUM(($C$1=(C_A03a!$B$5:$B$1000))*('By region'!$M228=(C_A03a!$C$5:$C$1000))*(C_A03a!D$5:D$1000))+SUM(($D$1=(C_A03a!$B$5:$B$1000))*('By region'!$M228=(C_A03a!$C$5:$C$1000))*(C_A03a!D$5:D$1000)))/1000-C229</f>
        <v>25.241694535082409</v>
      </c>
      <c r="D228" s="117">
        <f ref="D228:D228" t="array">(SUM(($B$1=(C_A03a!$B$5:$B$1000))*('By region'!$M228=(C_A03a!$C$5:$C$1000))*(C_A03a!E$5:E$1000))+SUM(($C$1=(C_A03a!$B$5:$B$1000))*('By region'!$M228=(C_A03a!$C$5:$C$1000))*(C_A03a!E$5:E$1000))+SUM(($D$1=(C_A03a!$B$5:$B$1000))*('By region'!$M228=(C_A03a!$C$5:$C$1000))*(C_A03a!E$5:E$1000)))/1000-D229</f>
        <v>25.170625510000932</v>
      </c>
      <c r="E228" s="117">
        <f ref="E228:E228" t="array">(SUM(($B$1=(C_A03a!$B$5:$B$1000))*('By region'!$M228=(C_A03a!$C$5:$C$1000))*(C_A03a!F$5:F$1000))+SUM(($C$1=(C_A03a!$B$5:$B$1000))*('By region'!$M228=(C_A03a!$C$5:$C$1000))*(C_A03a!F$5:F$1000))+SUM(($D$1=(C_A03a!$B$5:$B$1000))*('By region'!$M228=(C_A03a!$C$5:$C$1000))*(C_A03a!F$5:F$1000)))/1000-E229</f>
        <v>27.553026293321562</v>
      </c>
      <c r="F228" s="117">
        <f ref="F228:F228" t="array">(SUM(($B$1=(C_A03a!$B$5:$B$1000))*('By region'!$M228=(C_A03a!$C$5:$C$1000))*(C_A03a!G$5:G$1000))+SUM(($C$1=(C_A03a!$B$5:$B$1000))*('By region'!$M228=(C_A03a!$C$5:$C$1000))*(C_A03a!G$5:G$1000))+SUM(($D$1=(C_A03a!$B$5:$B$1000))*('By region'!$M228=(C_A03a!$C$5:$C$1000))*(C_A03a!G$5:G$1000)))/1000-F229</f>
        <v>23.557295911786952</v>
      </c>
      <c r="G228" s="117">
        <f ref="G228:G228" t="array">(SUM(($B$1=(C_A03a!$B$5:$B$1000))*('By region'!$M228=(C_A03a!$C$5:$C$1000))*(C_A03a!H$5:H$1000))+SUM(($C$1=(C_A03a!$B$5:$B$1000))*('By region'!$M228=(C_A03a!$C$5:$C$1000))*(C_A03a!H$5:H$1000))+SUM(($D$1=(C_A03a!$B$5:$B$1000))*('By region'!$M228=(C_A03a!$C$5:$C$1000))*(C_A03a!H$5:H$1000)))/1000-G229</f>
        <v>25.049591969563089</v>
      </c>
      <c r="H228" s="117">
        <f ref="H228:H228" t="array">(SUM(($B$1=(C_A03a!$B$5:$B$1000))*('By region'!$M228=(C_A03a!$C$5:$C$1000))*(C_A03a!I$5:I$1000))+SUM(($C$1=(C_A03a!$B$5:$B$1000))*('By region'!$M228=(C_A03a!$C$5:$C$1000))*(C_A03a!I$5:I$1000))+SUM(($D$1=(C_A03a!$B$5:$B$1000))*('By region'!$M228=(C_A03a!$C$5:$C$1000))*(C_A03a!I$5:I$1000)))/1000-H229</f>
        <v>22.851447546243261</v>
      </c>
      <c r="I228" s="117">
        <f ref="I228:I228" t="array">(SUM(($B$1=(C_A03a!$B$5:$B$1000))*('By region'!$M228=(C_A03a!$C$5:$C$1000))*(C_A03a!J$5:J$1000))+SUM(($C$1=(C_A03a!$B$5:$B$1000))*('By region'!$M228=(C_A03a!$C$5:$C$1000))*(C_A03a!J$5:J$1000))+SUM(($D$1=(C_A03a!$B$5:$B$1000))*('By region'!$M228=(C_A03a!$C$5:$C$1000))*(C_A03a!J$5:J$1000)))/1000-I229</f>
        <v>19.61841256883077</v>
      </c>
      <c r="J228" s="117">
        <f ref="J228:J228" t="array">(SUM(($B$1=(C_A03a!$B$5:$B$1000))*('By region'!$M228=(C_A03a!$C$5:$C$1000))*(C_A03a!K$5:K$1000))+SUM(($C$1=(C_A03a!$B$5:$B$1000))*('By region'!$M228=(C_A03a!$C$5:$C$1000))*(C_A03a!K$5:K$1000))+SUM(($D$1=(C_A03a!$B$5:$B$1000))*('By region'!$M228=(C_A03a!$C$5:$C$1000))*(C_A03a!K$5:K$1000)))/1000-J229</f>
        <v>17.819104781626809</v>
      </c>
      <c r="K228" s="117">
        <f ref="K228:K228" t="array">(SUM(($B$1=(C_A03a!$B$5:$B$1000))*('By region'!$M228=(C_A03a!$C$5:$C$1000))*(C_A03a!L$5:L$1000))+SUM(($C$1=(C_A03a!$B$5:$B$1000))*('By region'!$M228=(C_A03a!$C$5:$C$1000))*(C_A03a!L$5:L$1000))+SUM(($D$1=(C_A03a!$B$5:$B$1000))*('By region'!$M228=(C_A03a!$C$5:$C$1000))*(C_A03a!L$5:L$1000)))/1000-K229</f>
        <v>18.371978030436388</v>
      </c>
      <c r="M228" s="67" t="s">
        <v>177</v>
      </c>
      <c r="N228" s="69"/>
      <c r="O228" s="69"/>
    </row>
    <row r="229" s="64" customFormat="1">
      <c r="A229" s="324" t="s">
        <v>166</v>
      </c>
      <c r="B229" s="118" t="s">
        <v>178</v>
      </c>
      <c r="C229" s="124">
        <f ref="C229:C229" t="array">(SUM(($B$1=(C_A03b!$B$5:$B$1000))*('By region'!$M229=(C_A03b!$C$5:$C$1000))*(C_A03b!D$5:D$1000))+SUM(($C$1=(C_A03b!$B$5:$B$1000))*('By region'!$M229=(C_A03b!$C$5:$C$1000))*(C_A03b!D$5:D$1000))+SUM(($D$1=(C_A03b!$B$5:$B$1000))*('By region'!$M229=(C_A03b!$C$5:$C$1000))*(C_A03b!D$5:D$1000)))/-1000</f>
        <v>0</v>
      </c>
      <c r="D229" s="124">
        <f ref="D229:D229" t="array">(SUM(($B$1=(C_A03b!$B$5:$B$1000))*('By region'!$M229=(C_A03b!$C$5:$C$1000))*(C_A03b!E$5:E$1000))+SUM(($C$1=(C_A03b!$B$5:$B$1000))*('By region'!$M229=(C_A03b!$C$5:$C$1000))*(C_A03b!E$5:E$1000))+SUM(($D$1=(C_A03b!$B$5:$B$1000))*('By region'!$M229=(C_A03b!$C$5:$C$1000))*(C_A03b!E$5:E$1000)))/-1000</f>
        <v>-0.0022104515984800004</v>
      </c>
      <c r="E229" s="124">
        <f ref="E229:E229" t="array">(SUM(($B$1=(C_A03b!$B$5:$B$1000))*('By region'!$M229=(C_A03b!$C$5:$C$1000))*(C_A03b!F$5:F$1000))+SUM(($C$1=(C_A03b!$B$5:$B$1000))*('By region'!$M229=(C_A03b!$C$5:$C$1000))*(C_A03b!F$5:F$1000))+SUM(($D$1=(C_A03b!$B$5:$B$1000))*('By region'!$M229=(C_A03b!$C$5:$C$1000))*(C_A03b!F$5:F$1000)))/-1000</f>
        <v>-0.0022104515984800004</v>
      </c>
      <c r="F229" s="124">
        <f ref="F229:F229" t="array">(SUM(($B$1=(C_A03b!$B$5:$B$1000))*('By region'!$M229=(C_A03b!$C$5:$C$1000))*(C_A03b!G$5:G$1000))+SUM(($C$1=(C_A03b!$B$5:$B$1000))*('By region'!$M229=(C_A03b!$C$5:$C$1000))*(C_A03b!G$5:G$1000))+SUM(($D$1=(C_A03b!$B$5:$B$1000))*('By region'!$M229=(C_A03b!$C$5:$C$1000))*(C_A03b!G$5:G$1000)))/-1000</f>
        <v>-0.0022104515984800004</v>
      </c>
      <c r="G229" s="124">
        <f ref="G229:G229" t="array">(SUM(($B$1=(C_A03b!$B$5:$B$1000))*('By region'!$M229=(C_A03b!$C$5:$C$1000))*(C_A03b!H$5:H$1000))+SUM(($C$1=(C_A03b!$B$5:$B$1000))*('By region'!$M229=(C_A03b!$C$5:$C$1000))*(C_A03b!H$5:H$1000))+SUM(($D$1=(C_A03b!$B$5:$B$1000))*('By region'!$M229=(C_A03b!$C$5:$C$1000))*(C_A03b!H$5:H$1000)))/-1000</f>
        <v>-0.0022104515984800004</v>
      </c>
      <c r="H229" s="124">
        <f ref="H229:H229" t="array">(SUM(($B$1=(C_A03b!$B$5:$B$1000))*('By region'!$M229=(C_A03b!$C$5:$C$1000))*(C_A03b!I$5:I$1000))+SUM(($C$1=(C_A03b!$B$5:$B$1000))*('By region'!$M229=(C_A03b!$C$5:$C$1000))*(C_A03b!I$5:I$1000))+SUM(($D$1=(C_A03b!$B$5:$B$1000))*('By region'!$M229=(C_A03b!$C$5:$C$1000))*(C_A03b!I$5:I$1000)))/-1000</f>
        <v>-0.0022104515984800004</v>
      </c>
      <c r="I229" s="124">
        <f ref="I229:I229" t="array">(SUM(($B$1=(C_A03b!$B$5:$B$1000))*('By region'!$M229=(C_A03b!$C$5:$C$1000))*(C_A03b!J$5:J$1000))+SUM(($C$1=(C_A03b!$B$5:$B$1000))*('By region'!$M229=(C_A03b!$C$5:$C$1000))*(C_A03b!J$5:J$1000))+SUM(($D$1=(C_A03b!$B$5:$B$1000))*('By region'!$M229=(C_A03b!$C$5:$C$1000))*(C_A03b!J$5:J$1000)))/-1000</f>
        <v>-0.0022104515984800004</v>
      </c>
      <c r="J229" s="124">
        <f ref="J229:J229" t="array">(SUM(($B$1=(C_A03b!$B$5:$B$1000))*('By region'!$M229=(C_A03b!$C$5:$C$1000))*(C_A03b!K$5:K$1000))+SUM(($C$1=(C_A03b!$B$5:$B$1000))*('By region'!$M229=(C_A03b!$C$5:$C$1000))*(C_A03b!K$5:K$1000))+SUM(($D$1=(C_A03b!$B$5:$B$1000))*('By region'!$M229=(C_A03b!$C$5:$C$1000))*(C_A03b!K$5:K$1000)))/-1000</f>
        <v>-0.0022104515984800004</v>
      </c>
      <c r="K229" s="124">
        <f ref="K229:K229" t="array">(SUM(($B$1=(C_A03b!$B$5:$B$1000))*('By region'!$M229=(C_A03b!$C$5:$C$1000))*(C_A03b!L$5:L$1000))+SUM(($C$1=(C_A03b!$B$5:$B$1000))*('By region'!$M229=(C_A03b!$C$5:$C$1000))*(C_A03b!L$5:L$1000))+SUM(($D$1=(C_A03b!$B$5:$B$1000))*('By region'!$M229=(C_A03b!$C$5:$C$1000))*(C_A03b!L$5:L$1000)))/-1000</f>
        <v>-0.0022104515984800004</v>
      </c>
      <c r="L229" s="63"/>
      <c r="M229" s="69" t="s">
        <v>177</v>
      </c>
      <c r="N229" s="69"/>
      <c r="O229" s="69"/>
    </row>
    <row r="230" s="64" customFormat="1">
      <c r="A230" s="324" t="s">
        <v>168</v>
      </c>
      <c r="B230" s="116" t="s">
        <v>179</v>
      </c>
      <c r="C230" s="117">
        <f ref="C230:C230" t="array">(SUM(($B$1=(C_A03c!$B$5:$B$999))*('By region'!$M230=(C_A03c!$C$5:$C$999))*(C_A03c!D$5:D$999))+SUM(($C$1=(C_A03c!$B$5:$B$999))*('By region'!$M230=(C_A03c!$C$5:$C$999))*(C_A03c!D$5:D$999))+SUM(($D$1=(C_A03c!$B$5:$B$999))*('By region'!$M230=(C_A03c!$C$5:$C$999))*(C_A03c!D$5:D$999)))/-1000</f>
        <v>0</v>
      </c>
      <c r="D230" s="117">
        <f ref="D230:D230" t="array">(SUM(($B$1=(C_A03c!$B$5:$B$999))*('By region'!$M230=(C_A03c!$C$5:$C$999))*(C_A03c!E$5:E$999))+SUM(($C$1=(C_A03c!$B$5:$B$999))*('By region'!$M230=(C_A03c!$C$5:$C$999))*(C_A03c!E$5:E$999))+SUM(($D$1=(C_A03c!$B$5:$B$999))*('By region'!$M230=(C_A03c!$C$5:$C$999))*(C_A03c!E$5:E$999)))/-1000</f>
        <v>0</v>
      </c>
      <c r="E230" s="117">
        <f ref="E230:E230" t="array">(SUM(($B$1=(C_A03c!$B$5:$B$999))*('By region'!$M230=(C_A03c!$C$5:$C$999))*(C_A03c!F$5:F$999))+SUM(($C$1=(C_A03c!$B$5:$B$999))*('By region'!$M230=(C_A03c!$C$5:$C$999))*(C_A03c!F$5:F$999))+SUM(($D$1=(C_A03c!$B$5:$B$999))*('By region'!$M230=(C_A03c!$C$5:$C$999))*(C_A03c!F$5:F$999)))/-1000</f>
        <v>0</v>
      </c>
      <c r="F230" s="117">
        <f ref="F230:F230" t="array">(SUM(($B$1=(C_A03c!$B$5:$B$999))*('By region'!$M230=(C_A03c!$C$5:$C$999))*(C_A03c!G$5:G$999))+SUM(($C$1=(C_A03c!$B$5:$B$999))*('By region'!$M230=(C_A03c!$C$5:$C$999))*(C_A03c!G$5:G$999))+SUM(($D$1=(C_A03c!$B$5:$B$999))*('By region'!$M230=(C_A03c!$C$5:$C$999))*(C_A03c!G$5:G$999)))/-1000</f>
        <v>0</v>
      </c>
      <c r="G230" s="117">
        <f ref="G230:G230" t="array">(SUM(($B$1=(C_A03c!$B$5:$B$999))*('By region'!$M230=(C_A03c!$C$5:$C$999))*(C_A03c!H$5:H$999))+SUM(($C$1=(C_A03c!$B$5:$B$999))*('By region'!$M230=(C_A03c!$C$5:$C$999))*(C_A03c!H$5:H$999))+SUM(($D$1=(C_A03c!$B$5:$B$999))*('By region'!$M230=(C_A03c!$C$5:$C$999))*(C_A03c!H$5:H$999)))/-1000</f>
        <v>0</v>
      </c>
      <c r="H230" s="117">
        <f ref="H230:H230" t="array">(SUM(($B$1=(C_A03c!$B$5:$B$999))*('By region'!$M230=(C_A03c!$C$5:$C$999))*(C_A03c!I$5:I$999))+SUM(($C$1=(C_A03c!$B$5:$B$999))*('By region'!$M230=(C_A03c!$C$5:$C$999))*(C_A03c!I$5:I$999))+SUM(($D$1=(C_A03c!$B$5:$B$999))*('By region'!$M230=(C_A03c!$C$5:$C$999))*(C_A03c!I$5:I$999)))/-1000</f>
        <v>0</v>
      </c>
      <c r="I230" s="117">
        <f ref="I230:I230" t="array">(SUM(($B$1=(C_A03c!$B$5:$B$999))*('By region'!$M230=(C_A03c!$C$5:$C$999))*(C_A03c!J$5:J$999))+SUM(($C$1=(C_A03c!$B$5:$B$999))*('By region'!$M230=(C_A03c!$C$5:$C$999))*(C_A03c!J$5:J$999))+SUM(($D$1=(C_A03c!$B$5:$B$999))*('By region'!$M230=(C_A03c!$C$5:$C$999))*(C_A03c!J$5:J$999)))/-1000</f>
        <v>0</v>
      </c>
      <c r="J230" s="265">
        <f ref="J230:J230" t="array">(SUM(($B$1=(C_A03c!$B$5:$B$999))*('By region'!$M230=(C_A03c!$C$5:$C$999))*(C_A03c!K$5:K$999))+SUM(($C$1=(C_A03c!$B$5:$B$999))*('By region'!$M230=(C_A03c!$C$5:$C$999))*(C_A03c!K$5:K$999))+SUM(($D$1=(C_A03c!$B$5:$B$999))*('By region'!$M230=(C_A03c!$C$5:$C$999))*(C_A03c!K$5:K$999)))/-1000</f>
        <v>0</v>
      </c>
      <c r="K230" s="265">
        <f ref="K230:K230" t="array">(SUM(($B$1=(C_A03c!$B$5:$B$999))*('By region'!$M230=(C_A03c!$C$5:$C$999))*(C_A03c!L$5:L$999))+SUM(($C$1=(C_A03c!$B$5:$B$999))*('By region'!$M230=(C_A03c!$C$5:$C$999))*(C_A03c!L$5:L$999))+SUM(($D$1=(C_A03c!$B$5:$B$999))*('By region'!$M230=(C_A03c!$C$5:$C$999))*(C_A03c!L$5:L$999)))/-1000</f>
        <v>0</v>
      </c>
      <c r="M230" s="67" t="s">
        <v>180</v>
      </c>
      <c r="N230" s="69"/>
      <c r="O230" s="69"/>
    </row>
    <row r="231" s="64" customFormat="1">
      <c r="A231" s="324" t="s">
        <v>168</v>
      </c>
      <c r="B231" s="118" t="s">
        <v>181</v>
      </c>
      <c r="C231" s="117">
        <f ref="C231:C231" t="array">(SUM(($B$1=(C_A03c!$B$5:$B$999))*('By region'!$M231=(C_A03c!$C$5:$C$999))*(C_A03c!D$5:D$999))+SUM(($C$1=(C_A03c!$B$5:$B$999))*('By region'!$M231=(C_A03c!$C$5:$C$999))*(C_A03c!D$5:D$999))+SUM(($D$1=(C_A03c!$B$5:$B$999))*('By region'!$M231=(C_A03c!$C$5:$C$999))*(C_A03c!D$5:D$999)))/-1000</f>
        <v>0</v>
      </c>
      <c r="D231" s="117">
        <f ref="D231:D231" t="array">(SUM(($B$1=(C_A03c!$B$5:$B$999))*('By region'!$M231=(C_A03c!$C$5:$C$999))*(C_A03c!E$5:E$999))+SUM(($C$1=(C_A03c!$B$5:$B$999))*('By region'!$M231=(C_A03c!$C$5:$C$999))*(C_A03c!E$5:E$999))+SUM(($D$1=(C_A03c!$B$5:$B$999))*('By region'!$M231=(C_A03c!$C$5:$C$999))*(C_A03c!E$5:E$999)))/-1000</f>
        <v>0</v>
      </c>
      <c r="E231" s="117">
        <f ref="E231:E231" t="array">(SUM(($B$1=(C_A03c!$B$5:$B$999))*('By region'!$M231=(C_A03c!$C$5:$C$999))*(C_A03c!F$5:F$999))+SUM(($C$1=(C_A03c!$B$5:$B$999))*('By region'!$M231=(C_A03c!$C$5:$C$999))*(C_A03c!F$5:F$999))+SUM(($D$1=(C_A03c!$B$5:$B$999))*('By region'!$M231=(C_A03c!$C$5:$C$999))*(C_A03c!F$5:F$999)))/-1000</f>
        <v>0</v>
      </c>
      <c r="F231" s="117">
        <f ref="F231:F231" t="array">(SUM(($B$1=(C_A03c!$B$5:$B$999))*('By region'!$M231=(C_A03c!$C$5:$C$999))*(C_A03c!G$5:G$999))+SUM(($C$1=(C_A03c!$B$5:$B$999))*('By region'!$M231=(C_A03c!$C$5:$C$999))*(C_A03c!G$5:G$999))+SUM(($D$1=(C_A03c!$B$5:$B$999))*('By region'!$M231=(C_A03c!$C$5:$C$999))*(C_A03c!G$5:G$999)))/-1000</f>
        <v>0</v>
      </c>
      <c r="G231" s="117">
        <f ref="G231:G231" t="array">(SUM(($B$1=(C_A03c!$B$5:$B$999))*('By region'!$M231=(C_A03c!$C$5:$C$999))*(C_A03c!H$5:H$999))+SUM(($C$1=(C_A03c!$B$5:$B$999))*('By region'!$M231=(C_A03c!$C$5:$C$999))*(C_A03c!H$5:H$999))+SUM(($D$1=(C_A03c!$B$5:$B$999))*('By region'!$M231=(C_A03c!$C$5:$C$999))*(C_A03c!H$5:H$999)))/-1000</f>
        <v>0</v>
      </c>
      <c r="H231" s="117">
        <f ref="H231:H231" t="array">(SUM(($B$1=(C_A03c!$B$5:$B$999))*('By region'!$M231=(C_A03c!$C$5:$C$999))*(C_A03c!I$5:I$999))+SUM(($C$1=(C_A03c!$B$5:$B$999))*('By region'!$M231=(C_A03c!$C$5:$C$999))*(C_A03c!I$5:I$999))+SUM(($D$1=(C_A03c!$B$5:$B$999))*('By region'!$M231=(C_A03c!$C$5:$C$999))*(C_A03c!I$5:I$999)))/-1000</f>
        <v>0</v>
      </c>
      <c r="I231" s="117">
        <f ref="I231:I231" t="array">(SUM(($B$1=(C_A03c!$B$5:$B$999))*('By region'!$M231=(C_A03c!$C$5:$C$999))*(C_A03c!J$5:J$999))+SUM(($C$1=(C_A03c!$B$5:$B$999))*('By region'!$M231=(C_A03c!$C$5:$C$999))*(C_A03c!J$5:J$999))+SUM(($D$1=(C_A03c!$B$5:$B$999))*('By region'!$M231=(C_A03c!$C$5:$C$999))*(C_A03c!J$5:J$999)))/-1000</f>
        <v>0</v>
      </c>
      <c r="J231" s="265">
        <f ref="J231:J231" t="array">(SUM(($B$1=(C_A03c!$B$5:$B$999))*('By region'!$M231=(C_A03c!$C$5:$C$999))*(C_A03c!K$5:K$999))+SUM(($C$1=(C_A03c!$B$5:$B$999))*('By region'!$M231=(C_A03c!$C$5:$C$999))*(C_A03c!K$5:K$999))+SUM(($D$1=(C_A03c!$B$5:$B$999))*('By region'!$M231=(C_A03c!$C$5:$C$999))*(C_A03c!K$5:K$999)))/-1000</f>
        <v>0</v>
      </c>
      <c r="K231" s="265">
        <f ref="K231:K231" t="array">(SUM(($B$1=(C_A03c!$B$5:$B$999))*('By region'!$M231=(C_A03c!$C$5:$C$999))*(C_A03c!L$5:L$999))+SUM(($C$1=(C_A03c!$B$5:$B$999))*('By region'!$M231=(C_A03c!$C$5:$C$999))*(C_A03c!L$5:L$999))+SUM(($D$1=(C_A03c!$B$5:$B$999))*('By region'!$M231=(C_A03c!$C$5:$C$999))*(C_A03c!L$5:L$999)))/-1000</f>
        <v>0</v>
      </c>
      <c r="L231" s="63"/>
      <c r="M231" s="69" t="s">
        <v>182</v>
      </c>
      <c r="N231" s="69"/>
      <c r="O231" s="69"/>
    </row>
    <row r="232" s="64" customFormat="1">
      <c r="A232" s="324" t="s">
        <v>168</v>
      </c>
      <c r="B232" s="273" t="s">
        <v>183</v>
      </c>
      <c r="C232" s="117">
        <f ref="C232:C232" t="array">(SUM(($B$1=(C_A03c!$B$5:$B$999))*('By region'!$M232=(C_A03c!$C$5:$C$999))*(C_A03c!D$5:D$999))+SUM(($C$1=(C_A03c!$B$5:$B$999))*('By region'!$M232=(C_A03c!$C$5:$C$999))*(C_A03c!D$5:D$999))+SUM(($D$1=(C_A03c!$B$5:$B$999))*('By region'!$M232=(C_A03c!$C$5:$C$999))*(C_A03c!D$5:D$999)))/-1000</f>
        <v>0</v>
      </c>
      <c r="D232" s="117">
        <f ref="D232:D232" t="array">(SUM(($B$1=(C_A03c!$B$5:$B$999))*('By region'!$M232=(C_A03c!$C$5:$C$999))*(C_A03c!E$5:E$999))+SUM(($C$1=(C_A03c!$B$5:$B$999))*('By region'!$M232=(C_A03c!$C$5:$C$999))*(C_A03c!E$5:E$999))+SUM(($D$1=(C_A03c!$B$5:$B$999))*('By region'!$M232=(C_A03c!$C$5:$C$999))*(C_A03c!E$5:E$999)))/-1000</f>
        <v>0</v>
      </c>
      <c r="E232" s="117">
        <f ref="E232:E232" t="array">(SUM(($B$1=(C_A03c!$B$5:$B$999))*('By region'!$M232=(C_A03c!$C$5:$C$999))*(C_A03c!F$5:F$999))+SUM(($C$1=(C_A03c!$B$5:$B$999))*('By region'!$M232=(C_A03c!$C$5:$C$999))*(C_A03c!F$5:F$999))+SUM(($D$1=(C_A03c!$B$5:$B$999))*('By region'!$M232=(C_A03c!$C$5:$C$999))*(C_A03c!F$5:F$999)))/-1000</f>
        <v>0</v>
      </c>
      <c r="F232" s="117">
        <f ref="F232:F232" t="array">(SUM(($B$1=(C_A03c!$B$5:$B$999))*('By region'!$M232=(C_A03c!$C$5:$C$999))*(C_A03c!G$5:G$999))+SUM(($C$1=(C_A03c!$B$5:$B$999))*('By region'!$M232=(C_A03c!$C$5:$C$999))*(C_A03c!G$5:G$999))+SUM(($D$1=(C_A03c!$B$5:$B$999))*('By region'!$M232=(C_A03c!$C$5:$C$999))*(C_A03c!G$5:G$999)))/-1000</f>
        <v>0</v>
      </c>
      <c r="G232" s="117">
        <f ref="G232:G232" t="array">(SUM(($B$1=(C_A03c!$B$5:$B$999))*('By region'!$M232=(C_A03c!$C$5:$C$999))*(C_A03c!H$5:H$999))+SUM(($C$1=(C_A03c!$B$5:$B$999))*('By region'!$M232=(C_A03c!$C$5:$C$999))*(C_A03c!H$5:H$999))+SUM(($D$1=(C_A03c!$B$5:$B$999))*('By region'!$M232=(C_A03c!$C$5:$C$999))*(C_A03c!H$5:H$999)))/-1000</f>
        <v>0</v>
      </c>
      <c r="H232" s="117">
        <f ref="H232:H232" t="array">(SUM(($B$1=(C_A03c!$B$5:$B$999))*('By region'!$M232=(C_A03c!$C$5:$C$999))*(C_A03c!I$5:I$999))+SUM(($C$1=(C_A03c!$B$5:$B$999))*('By region'!$M232=(C_A03c!$C$5:$C$999))*(C_A03c!I$5:I$999))+SUM(($D$1=(C_A03c!$B$5:$B$999))*('By region'!$M232=(C_A03c!$C$5:$C$999))*(C_A03c!I$5:I$999)))/-1000</f>
        <v>0</v>
      </c>
      <c r="I232" s="117">
        <f ref="I232:I232" t="array">(SUM(($B$1=(C_A03c!$B$5:$B$999))*('By region'!$M232=(C_A03c!$C$5:$C$999))*(C_A03c!J$5:J$999))+SUM(($C$1=(C_A03c!$B$5:$B$999))*('By region'!$M232=(C_A03c!$C$5:$C$999))*(C_A03c!J$5:J$999))+SUM(($D$1=(C_A03c!$B$5:$B$999))*('By region'!$M232=(C_A03c!$C$5:$C$999))*(C_A03c!J$5:J$999)))/-1000</f>
        <v>0</v>
      </c>
      <c r="J232" s="265">
        <f ref="J232:J232" t="array">(SUM(($B$1=(C_A03c!$B$5:$B$999))*('By region'!$M232=(C_A03c!$C$5:$C$999))*(C_A03c!K$5:K$999))+SUM(($C$1=(C_A03c!$B$5:$B$999))*('By region'!$M232=(C_A03c!$C$5:$C$999))*(C_A03c!K$5:K$999))+SUM(($D$1=(C_A03c!$B$5:$B$999))*('By region'!$M232=(C_A03c!$C$5:$C$999))*(C_A03c!K$5:K$999)))/-1000</f>
        <v>0</v>
      </c>
      <c r="K232" s="265">
        <f ref="K232:K232" t="array">(SUM(($B$1=(C_A03c!$B$5:$B$999))*('By region'!$M232=(C_A03c!$C$5:$C$999))*(C_A03c!L$5:L$999))+SUM(($C$1=(C_A03c!$B$5:$B$999))*('By region'!$M232=(C_A03c!$C$5:$C$999))*(C_A03c!L$5:L$999))+SUM(($D$1=(C_A03c!$B$5:$B$999))*('By region'!$M232=(C_A03c!$C$5:$C$999))*(C_A03c!L$5:L$999)))/-1000</f>
        <v>0</v>
      </c>
      <c r="L232" s="63"/>
      <c r="M232" s="84" t="s">
        <v>184</v>
      </c>
      <c r="N232" s="69"/>
      <c r="O232" s="69"/>
    </row>
    <row r="233" ht="16" s="64" customFormat="1">
      <c r="B233" s="156" t="s">
        <v>185</v>
      </c>
      <c r="C233" s="157">
        <f ref="C233:C233" t="array">((SUM(($B$1=(C_A06b!$B$5:$B$77))*($M$233=(C_A06b!$C$5:C$77))*(C_A06b!D$5:D$77))+SUM(($C$1=(C_A06b!$B$5:$B$77))*($M$233=(C_A06b!$C$5:C$77))*(C_A06b!D$5:D$77))+SUM(($D$1=(C_A06b!$B$5:$B$77))*($M$233=(C_A06b!$C$5:C$77))*(C_A06b!D$5:D$77)))-(SUM(($B$1=(C_A06b!$B$5:$B$77))*($N$233=(C_A06b!$C$5:C$77))*(C_A06b!D$5:D$77))+SUM(($C$1=(C_A06b!$B$5:$B$77))*($N$233=(C_A06b!$C$5:C$77))*(C_A06b!D$5:D$77))+SUM(($D$1=(C_A06b!$B$5:$B$77))*($N$233=(C_A06b!$C$5:C$77))*(C_A06b!D$5:D$77))))/1000</f>
        <v>0</v>
      </c>
      <c r="D233" s="157">
        <f ref="D233:D233" t="array">((SUM(($B$1=(C_A06b!$B$5:$B$77))*($M$233=(C_A06b!$C$5:D$77))*(C_A06b!E$5:E$77))+SUM(($C$1=(C_A06b!$B$5:$B$77))*($M$233=(C_A06b!$C$5:D$77))*(C_A06b!E$5:E$77))+SUM(($D$1=(C_A06b!$B$5:$B$77))*($M$233=(C_A06b!$C$5:D$77))*(C_A06b!E$5:E$77)))-(SUM(($B$1=(C_A06b!$B$5:$B$77))*($N$233=(C_A06b!$C$5:D$77))*(C_A06b!E$5:E$77))+SUM(($C$1=(C_A06b!$B$5:$B$77))*($N$233=(C_A06b!$C$5:D$77))*(C_A06b!E$5:E$77))+SUM(($D$1=(C_A06b!$B$5:$B$77))*($N$233=(C_A06b!$C$5:D$77))*(C_A06b!E$5:E$77))))/1000</f>
        <v>0</v>
      </c>
      <c r="E233" s="157">
        <f ref="E233:E233" t="array">((SUM(($B$1=(C_A06b!$B$5:$B$77))*($M$233=(C_A06b!$C$5:E$77))*(C_A06b!F$5:F$77))+SUM(($C$1=(C_A06b!$B$5:$B$77))*($M$233=(C_A06b!$C$5:E$77))*(C_A06b!F$5:F$77))+SUM(($D$1=(C_A06b!$B$5:$B$77))*($M$233=(C_A06b!$C$5:E$77))*(C_A06b!F$5:F$77)))-(SUM(($B$1=(C_A06b!$B$5:$B$77))*($N$233=(C_A06b!$C$5:E$77))*(C_A06b!F$5:F$77))+SUM(($C$1=(C_A06b!$B$5:$B$77))*($N$233=(C_A06b!$C$5:E$77))*(C_A06b!F$5:F$77))+SUM(($D$1=(C_A06b!$B$5:$B$77))*($N$233=(C_A06b!$C$5:E$77))*(C_A06b!F$5:F$77))))/1000</f>
        <v>0</v>
      </c>
      <c r="F233" s="157">
        <f ref="F233:F233" t="array">((SUM(($B$1=(C_A06b!$B$5:$B$77))*($M$233=(C_A06b!$C$5:F$77))*(C_A06b!G$5:G$77))+SUM(($C$1=(C_A06b!$B$5:$B$77))*($M$233=(C_A06b!$C$5:F$77))*(C_A06b!G$5:G$77))+SUM(($D$1=(C_A06b!$B$5:$B$77))*($M$233=(C_A06b!$C$5:F$77))*(C_A06b!G$5:G$77)))-(SUM(($B$1=(C_A06b!$B$5:$B$77))*($N$233=(C_A06b!$C$5:F$77))*(C_A06b!G$5:G$77))+SUM(($C$1=(C_A06b!$B$5:$B$77))*($N$233=(C_A06b!$C$5:F$77))*(C_A06b!G$5:G$77))+SUM(($D$1=(C_A06b!$B$5:$B$77))*($N$233=(C_A06b!$C$5:F$77))*(C_A06b!G$5:G$77))))/1000</f>
        <v>0</v>
      </c>
      <c r="G233" s="157">
        <f ref="G233:G233" t="array">((SUM(($B$1=(C_A06b!$B$5:$B$77))*($M$233=(C_A06b!$C$5:G$77))*(C_A06b!H$5:H$77))+SUM(($C$1=(C_A06b!$B$5:$B$77))*($M$233=(C_A06b!$C$5:G$77))*(C_A06b!H$5:H$77))+SUM(($D$1=(C_A06b!$B$5:$B$77))*($M$233=(C_A06b!$C$5:G$77))*(C_A06b!H$5:H$77)))-(SUM(($B$1=(C_A06b!$B$5:$B$77))*($N$233=(C_A06b!$C$5:G$77))*(C_A06b!H$5:H$77))+SUM(($C$1=(C_A06b!$B$5:$B$77))*($N$233=(C_A06b!$C$5:G$77))*(C_A06b!H$5:H$77))+SUM(($D$1=(C_A06b!$B$5:$B$77))*($N$233=(C_A06b!$C$5:G$77))*(C_A06b!H$5:H$77))))/1000</f>
        <v>0</v>
      </c>
      <c r="H233" s="157">
        <f ref="H233:H233" t="array">((SUM(($B$1=(C_A06b!$B$5:$B$77))*($M$233=(C_A06b!$C$5:H$77))*(C_A06b!I$5:I$77))+SUM(($C$1=(C_A06b!$B$5:$B$77))*($M$233=(C_A06b!$C$5:H$77))*(C_A06b!I$5:I$77))+SUM(($D$1=(C_A06b!$B$5:$B$77))*($M$233=(C_A06b!$C$5:H$77))*(C_A06b!I$5:I$77)))-(SUM(($B$1=(C_A06b!$B$5:$B$77))*($N$233=(C_A06b!$C$5:H$77))*(C_A06b!I$5:I$77))+SUM(($C$1=(C_A06b!$B$5:$B$77))*($N$233=(C_A06b!$C$5:H$77))*(C_A06b!I$5:I$77))+SUM(($D$1=(C_A06b!$B$5:$B$77))*($N$233=(C_A06b!$C$5:H$77))*(C_A06b!I$5:I$77))))/1000</f>
        <v>0</v>
      </c>
      <c r="I233" s="157">
        <f ref="I233:I233" t="array">((SUM(($B$1=(C_A06b!$B$5:$B$77))*($M$233=(C_A06b!$C$5:I$77))*(C_A06b!J$5:J$77))+SUM(($C$1=(C_A06b!$B$5:$B$77))*($M$233=(C_A06b!$C$5:I$77))*(C_A06b!J$5:J$77))+SUM(($D$1=(C_A06b!$B$5:$B$77))*($M$233=(C_A06b!$C$5:I$77))*(C_A06b!J$5:J$77)))-(SUM(($B$1=(C_A06b!$B$5:$B$77))*($N$233=(C_A06b!$C$5:I$77))*(C_A06b!J$5:J$77))+SUM(($C$1=(C_A06b!$B$5:$B$77))*($N$233=(C_A06b!$C$5:I$77))*(C_A06b!J$5:J$77))+SUM(($D$1=(C_A06b!$B$5:$B$77))*($N$233=(C_A06b!$C$5:I$77))*(C_A06b!J$5:J$77))))/1000</f>
        <v>0</v>
      </c>
      <c r="J233" s="267">
        <f ref="J233:J233" t="array">((SUM(($B$1=(C_A06b!$B$5:$B$77))*($M$233=(C_A06b!$C$5:J$77))*(C_A06b!K$5:K$77))+SUM(($C$1=(C_A06b!$B$5:$B$77))*($M$233=(C_A06b!$C$5:J$77))*(C_A06b!K$5:K$77))+SUM(($D$1=(C_A06b!$B$5:$B$77))*($M$233=(C_A06b!$C$5:J$77))*(C_A06b!K$5:K$77)))-(SUM(($B$1=(C_A06b!$B$5:$B$77))*($N$233=(C_A06b!$C$5:J$77))*(C_A06b!K$5:K$77))+SUM(($C$1=(C_A06b!$B$5:$B$77))*($N$233=(C_A06b!$C$5:J$77))*(C_A06b!K$5:K$77))+SUM(($D$1=(C_A06b!$B$5:$B$77))*($N$233=(C_A06b!$C$5:J$77))*(C_A06b!K$5:K$77))))/1000</f>
        <v>0</v>
      </c>
      <c r="K233" s="267">
        <f ref="K233:K233" t="array">((SUM(($B$1=(C_A06b!$B$5:$B$77))*($M$233=(C_A06b!$C$5:K$77))*(C_A06b!L$5:L$77))+SUM(($C$1=(C_A06b!$B$5:$B$77))*($M$233=(C_A06b!$C$5:K$77))*(C_A06b!L$5:L$77))+SUM(($D$1=(C_A06b!$B$5:$B$77))*($M$233=(C_A06b!$C$5:K$77))*(C_A06b!L$5:L$77)))-(SUM(($B$1=(C_A06b!$B$5:$B$77))*($N$233=(C_A06b!$C$5:K$77))*(C_A06b!L$5:L$77))+SUM(($C$1=(C_A06b!$B$5:$B$77))*($N$233=(C_A06b!$C$5:K$77))*(C_A06b!L$5:L$77))+SUM(($D$1=(C_A06b!$B$5:$B$77))*($N$233=(C_A06b!$C$5:K$77))*(C_A06b!L$5:L$77))))/1000</f>
        <v>0</v>
      </c>
      <c r="M233" s="69" t="s">
        <v>259</v>
      </c>
      <c r="N233" s="69" t="s">
        <v>508</v>
      </c>
      <c r="O233" s="69"/>
    </row>
    <row r="234" ht="16" s="64" customFormat="1">
      <c r="A234" s="63"/>
      <c r="B234" s="151" t="s">
        <v>186</v>
      </c>
      <c r="C234" s="152">
        <f ref="C234:J234" t="shared" si="32">SUM(C216:C218)+C221+C223+C224+C228</f>
        <v>490.22823913651337</v>
      </c>
      <c r="D234" s="152">
        <f t="shared" si="32"/>
        <v>448.22798018248375</v>
      </c>
      <c r="E234" s="152">
        <f t="shared" si="32"/>
        <v>418.06878916355345</v>
      </c>
      <c r="F234" s="152">
        <f t="shared" si="32"/>
        <v>340.61854472232278</v>
      </c>
      <c r="G234" s="152">
        <f t="shared" si="32"/>
        <v>320.87922863684366</v>
      </c>
      <c r="H234" s="152">
        <f t="shared" si="32"/>
        <v>310.36801264848782</v>
      </c>
      <c r="I234" s="152">
        <f t="shared" si="32"/>
        <v>310.16019436856647</v>
      </c>
      <c r="J234" s="152">
        <f t="shared" si="32"/>
        <v>307.83487278511018</v>
      </c>
      <c r="K234" s="152">
        <f>SUM(K216:K218)+K221+K223+K224+K228</f>
        <v>297.77659733230485</v>
      </c>
      <c r="L234" s="63"/>
      <c r="M234" s="67"/>
      <c r="N234" s="69"/>
      <c r="O234" s="69"/>
    </row>
    <row r="235" ht="16" s="64" customFormat="1">
      <c r="B235" s="118" t="s">
        <v>187</v>
      </c>
      <c r="C235" s="159">
        <f ref="C235:J235" t="shared" si="33">C234+C219+C222+C229</f>
        <v>490.22823913651337</v>
      </c>
      <c r="D235" s="159">
        <f t="shared" si="33"/>
        <v>448.22798018248375</v>
      </c>
      <c r="E235" s="159">
        <f t="shared" si="33"/>
        <v>418.06878916355345</v>
      </c>
      <c r="F235" s="159">
        <f t="shared" si="33"/>
        <v>331.1193882564458</v>
      </c>
      <c r="G235" s="159">
        <f t="shared" si="33"/>
        <v>304.03583249008494</v>
      </c>
      <c r="H235" s="159">
        <f t="shared" si="33"/>
        <v>283.45979338212328</v>
      </c>
      <c r="I235" s="159">
        <f t="shared" si="33"/>
        <v>272.55659690320874</v>
      </c>
      <c r="J235" s="159">
        <f t="shared" si="33"/>
        <v>256.91857623668488</v>
      </c>
      <c r="K235" s="159">
        <f>K234+K219+K222+K229</f>
        <v>237.19701029138477</v>
      </c>
      <c r="M235" s="69"/>
      <c r="N235" s="69"/>
      <c r="O235" s="69"/>
    </row>
    <row r="236" ht="16" s="64" customFormat="1">
      <c r="A236" s="63"/>
      <c r="B236" s="116" t="s">
        <v>509</v>
      </c>
      <c r="C236" s="331">
        <f ref="C236:H236" t="shared" si="34">C235+C230+C231+C220+C232+C233</f>
        <v>490.22823913651337</v>
      </c>
      <c r="D236" s="331">
        <f t="shared" si="34"/>
        <v>448.22798018248375</v>
      </c>
      <c r="E236" s="331">
        <f t="shared" si="34"/>
        <v>418.06878916355345</v>
      </c>
      <c r="F236" s="331">
        <f t="shared" si="34"/>
        <v>288.91295020405</v>
      </c>
      <c r="G236" s="331">
        <f t="shared" si="34"/>
        <v>254.24339617956366</v>
      </c>
      <c r="H236" s="331">
        <f t="shared" si="34"/>
        <v>219.57384215507847</v>
      </c>
      <c r="I236" s="331">
        <f>I235+I230+I231+I220+I232+I233</f>
        <v>184.90428813059157</v>
      </c>
      <c r="J236" s="331">
        <f>J235+J230+J231+J220+J232+J233</f>
        <v>150.23473410610589</v>
      </c>
      <c r="K236" s="331">
        <f>K235+K230+K231+K220+K232+K233</f>
        <v>115.56518008161977</v>
      </c>
      <c r="L236" s="63"/>
      <c r="M236" s="67"/>
      <c r="N236" s="69"/>
      <c r="O236" s="69"/>
    </row>
    <row r="237" s="64" customFormat="1">
      <c r="A237" s="63"/>
      <c r="B237" s="58"/>
      <c r="C237" s="332"/>
      <c r="D237" s="332"/>
      <c r="E237" s="332"/>
      <c r="F237" s="332"/>
      <c r="G237" s="332"/>
      <c r="H237" s="332"/>
      <c r="I237" s="332"/>
      <c r="J237" s="332"/>
      <c r="K237" s="333"/>
      <c r="L237" s="63"/>
      <c r="M237" s="67"/>
      <c r="N237" s="69"/>
      <c r="O237" s="69"/>
    </row>
    <row r="238">
      <c r="A238" s="64"/>
      <c r="B238" s="320" t="s">
        <v>510</v>
      </c>
    </row>
    <row r="239">
      <c r="B239" s="320" t="s">
        <v>21</v>
      </c>
    </row>
    <row r="241" ht="16">
      <c r="A241" s="60"/>
      <c r="B241" s="353"/>
      <c r="C241" s="307">
        <v>2010</v>
      </c>
      <c r="D241" s="307">
        <v>2015</v>
      </c>
      <c r="E241" s="307">
        <v>2020</v>
      </c>
      <c r="F241" s="307">
        <v>2025</v>
      </c>
      <c r="G241" s="307">
        <v>2030</v>
      </c>
      <c r="H241" s="307">
        <v>2035</v>
      </c>
      <c r="I241" s="307">
        <v>2040</v>
      </c>
      <c r="J241" s="307">
        <v>2045</v>
      </c>
      <c r="K241" s="307">
        <v>2050</v>
      </c>
    </row>
    <row r="242">
      <c r="A242" s="58"/>
      <c r="B242" s="354" t="s">
        <v>23</v>
      </c>
      <c r="C242" s="117">
        <f>C168+C261+C262-C283-C284</f>
        <v>452.194853690909</v>
      </c>
      <c r="D242" s="117">
        <f ref="D242:K242" t="shared" si="35">D172+D261+D262-D283-D284</f>
        <v>1240.444046434875</v>
      </c>
      <c r="E242" s="117">
        <f t="shared" si="35"/>
        <v>1793.268242458287</v>
      </c>
      <c r="F242" s="117">
        <f t="shared" si="35"/>
        <v>2756.9967145489441</v>
      </c>
      <c r="G242" s="117">
        <f t="shared" si="35"/>
        <v>2768.8981481878563</v>
      </c>
      <c r="H242" s="117">
        <f t="shared" si="35"/>
        <v>2843.7677201035071</v>
      </c>
      <c r="I242" s="117">
        <f t="shared" si="35"/>
        <v>3028.6101116349546</v>
      </c>
      <c r="J242" s="117">
        <f t="shared" si="35"/>
        <v>2822.2885617608381</v>
      </c>
      <c r="K242" s="117">
        <f t="shared" si="35"/>
        <v>2578.0423957856278</v>
      </c>
    </row>
    <row r="243">
      <c r="A243" s="58"/>
      <c r="B243" s="355" t="s">
        <v>9</v>
      </c>
      <c r="C243" s="117">
        <f>C169+C267-C289</f>
        <v>1342.7469308295811</v>
      </c>
      <c r="D243" s="117">
        <f ref="D243:K243" t="shared" si="36">D168+D267-D289</f>
        <v>1751.94051322414</v>
      </c>
      <c r="E243" s="117">
        <f t="shared" si="36"/>
        <v>1909.3449221917342</v>
      </c>
      <c r="F243" s="117">
        <f t="shared" si="36"/>
        <v>1897.5033977786341</v>
      </c>
      <c r="G243" s="117">
        <f t="shared" si="36"/>
        <v>1926.2109121462629</v>
      </c>
      <c r="H243" s="117">
        <f t="shared" si="36"/>
        <v>1951.358504896051</v>
      </c>
      <c r="I243" s="117">
        <f t="shared" si="36"/>
        <v>1981.0644936082349</v>
      </c>
      <c r="J243" s="117">
        <f t="shared" si="36"/>
        <v>2327.0883891177186</v>
      </c>
      <c r="K243" s="117">
        <f t="shared" si="36"/>
        <v>2663.03833962516</v>
      </c>
    </row>
    <row r="244">
      <c r="A244" s="58"/>
      <c r="B244" s="356" t="s">
        <v>30</v>
      </c>
      <c r="C244" s="124">
        <f>C170+C269+C270-C291-C292</f>
        <v>3331.1826819010139</v>
      </c>
      <c r="D244" s="124">
        <f ref="D244:K244" t="shared" si="37">D169+D269+D270-D291-D292</f>
        <v>2185.3038655580472</v>
      </c>
      <c r="E244" s="124">
        <f t="shared" si="37"/>
        <v>1605.601536552811</v>
      </c>
      <c r="F244" s="124">
        <f t="shared" si="37"/>
        <v>1593.9189275591618</v>
      </c>
      <c r="G244" s="124">
        <f t="shared" si="37"/>
        <v>1016.1481840501019</v>
      </c>
      <c r="H244" s="124">
        <f t="shared" si="37"/>
        <v>1253.3731178777518</v>
      </c>
      <c r="I244" s="124">
        <f t="shared" si="37"/>
        <v>1908.7265415254781</v>
      </c>
      <c r="J244" s="124">
        <f t="shared" si="37"/>
        <v>2247.7617234568011</v>
      </c>
      <c r="K244" s="124">
        <f t="shared" si="37"/>
        <v>2170.2902992479185</v>
      </c>
    </row>
    <row r="245">
      <c r="A245" s="58"/>
      <c r="B245" s="336" t="s">
        <v>38</v>
      </c>
      <c r="C245" s="124">
        <f ref="C245:K245" t="shared" si="38">C171+C268-C290</f>
        <v>223.704</v>
      </c>
      <c r="D245" s="124">
        <f t="shared" si="38"/>
        <v>212.890646936964</v>
      </c>
      <c r="E245" s="124">
        <f t="shared" si="38"/>
        <v>136.976494820953</v>
      </c>
      <c r="F245" s="124">
        <f t="shared" si="38"/>
        <v>28.401602841077</v>
      </c>
      <c r="G245" s="124">
        <f t="shared" si="38"/>
        <v>214.538208519366</v>
      </c>
      <c r="H245" s="124">
        <f t="shared" si="38"/>
        <v>248.182140904385</v>
      </c>
      <c r="I245" s="124">
        <f t="shared" si="38"/>
        <v>248.182140904385</v>
      </c>
      <c r="J245" s="124">
        <f t="shared" si="38"/>
        <v>248.182140904385</v>
      </c>
      <c r="K245" s="124">
        <f t="shared" si="38"/>
        <v>248.182140904385</v>
      </c>
    </row>
    <row r="246">
      <c r="A246" s="58"/>
      <c r="B246" s="354" t="s">
        <v>4</v>
      </c>
      <c r="C246" s="117">
        <f>C172+C271-C293</f>
        <v>1083.922233981101</v>
      </c>
      <c r="D246" s="117">
        <f ref="D246:K246" t="shared" si="39">D170+D271-D293</f>
        <v>924.610722873422</v>
      </c>
      <c r="E246" s="117">
        <f t="shared" si="39"/>
        <v>1717.6478008953827</v>
      </c>
      <c r="F246" s="117">
        <f t="shared" si="39"/>
        <v>1495.2109279996612</v>
      </c>
      <c r="G246" s="117">
        <f t="shared" si="39"/>
        <v>1900.7557163486822</v>
      </c>
      <c r="H246" s="117">
        <f t="shared" si="39"/>
        <v>1517.203393783562</v>
      </c>
      <c r="I246" s="117">
        <f t="shared" si="39"/>
        <v>854.73826154259291</v>
      </c>
      <c r="J246" s="117">
        <f t="shared" si="39"/>
        <v>533.38535217705692</v>
      </c>
      <c r="K246" s="117">
        <f t="shared" si="39"/>
        <v>674.24777083079789</v>
      </c>
    </row>
    <row r="247">
      <c r="A247" s="60"/>
      <c r="B247" s="336" t="s">
        <v>511</v>
      </c>
      <c r="C247" s="124">
        <f ref="C247:K247" t="shared" si="40">C263+C264+C265+C266-C285-C286-C287-C288</f>
        <v>0</v>
      </c>
      <c r="D247" s="124">
        <f t="shared" si="40"/>
        <v>0</v>
      </c>
      <c r="E247" s="124">
        <f t="shared" si="40"/>
        <v>0</v>
      </c>
      <c r="F247" s="124">
        <f t="shared" si="40"/>
        <v>0</v>
      </c>
      <c r="G247" s="124">
        <f t="shared" si="40"/>
        <v>0</v>
      </c>
      <c r="H247" s="124">
        <f t="shared" si="40"/>
        <v>0</v>
      </c>
      <c r="I247" s="124">
        <f t="shared" si="40"/>
        <v>0</v>
      </c>
      <c r="J247" s="124">
        <f t="shared" si="40"/>
        <v>0</v>
      </c>
      <c r="K247" s="124">
        <f t="shared" si="40"/>
        <v>0</v>
      </c>
    </row>
    <row r="248">
      <c r="A248" s="58"/>
      <c r="B248" s="354" t="s">
        <v>36</v>
      </c>
      <c r="C248" s="117">
        <f ref="C248:K248" t="shared" si="41">C173</f>
        <v>17.064216</v>
      </c>
      <c r="D248" s="117">
        <f t="shared" si="41"/>
        <v>17.064216</v>
      </c>
      <c r="E248" s="117">
        <f t="shared" si="41"/>
        <v>17.064216</v>
      </c>
      <c r="F248" s="117">
        <f t="shared" si="41"/>
        <v>21.34518</v>
      </c>
      <c r="G248" s="117">
        <f t="shared" si="41"/>
        <v>25.626144</v>
      </c>
      <c r="H248" s="117">
        <f t="shared" si="41"/>
        <v>29.907108</v>
      </c>
      <c r="I248" s="117">
        <f t="shared" si="41"/>
        <v>34.188072</v>
      </c>
      <c r="J248" s="117">
        <f t="shared" si="41"/>
        <v>38.469036</v>
      </c>
      <c r="K248" s="117">
        <f t="shared" si="41"/>
        <v>42.75</v>
      </c>
    </row>
    <row r="249">
      <c r="A249" s="58"/>
      <c r="B249" s="357" t="s">
        <v>48</v>
      </c>
      <c r="C249" s="335">
        <f ref="C249:K249" t="shared" si="42">C174</f>
        <v>51.60700584</v>
      </c>
      <c r="D249" s="225">
        <f t="shared" si="42"/>
        <v>66.386496537599</v>
      </c>
      <c r="E249" s="225">
        <f t="shared" si="42"/>
        <v>94.917941509137</v>
      </c>
      <c r="F249" s="225">
        <f t="shared" si="42"/>
        <v>158.436114991462</v>
      </c>
      <c r="G249" s="225">
        <f t="shared" si="42"/>
        <v>276.372425908812</v>
      </c>
      <c r="H249" s="225">
        <f t="shared" si="42"/>
        <v>353.319633</v>
      </c>
      <c r="I249" s="225">
        <f t="shared" si="42"/>
        <v>361.799328</v>
      </c>
      <c r="J249" s="225">
        <f t="shared" si="42"/>
        <v>370.279023</v>
      </c>
      <c r="K249" s="225">
        <f t="shared" si="42"/>
        <v>312.219706590688</v>
      </c>
    </row>
    <row r="250">
      <c r="A250" s="58"/>
      <c r="B250" s="354" t="s">
        <v>41</v>
      </c>
      <c r="C250" s="117">
        <f ref="C250:K250" t="shared" si="43">C175</f>
        <v>0.52164064</v>
      </c>
      <c r="D250" s="117">
        <f t="shared" si="43"/>
        <v>0.47738248</v>
      </c>
      <c r="E250" s="117">
        <f t="shared" si="43"/>
        <v>14.230796327645</v>
      </c>
      <c r="F250" s="117">
        <f t="shared" si="43"/>
        <v>14.129751876438</v>
      </c>
      <c r="G250" s="117">
        <f t="shared" si="43"/>
        <v>14.102072119031</v>
      </c>
      <c r="H250" s="117">
        <f t="shared" si="43"/>
        <v>41.978983938031</v>
      </c>
      <c r="I250" s="117">
        <f t="shared" si="43"/>
        <v>98.073177244957</v>
      </c>
      <c r="J250" s="117">
        <f t="shared" si="43"/>
        <v>175.785274922026</v>
      </c>
      <c r="K250" s="117">
        <f t="shared" si="43"/>
        <v>263.591424952923</v>
      </c>
    </row>
    <row r="251">
      <c r="A251" s="58"/>
      <c r="B251" s="357" t="s">
        <v>34</v>
      </c>
      <c r="C251" s="335">
        <f ref="C251:K251" t="shared" si="44">C176</f>
        <v>19.928850735868</v>
      </c>
      <c r="D251" s="225">
        <f t="shared" si="44"/>
        <v>19.944430876188</v>
      </c>
      <c r="E251" s="225">
        <f t="shared" si="44"/>
        <v>0.041868</v>
      </c>
      <c r="F251" s="225">
        <f t="shared" si="44"/>
        <v>0.041868</v>
      </c>
      <c r="G251" s="225">
        <f t="shared" si="44"/>
        <v>0.041868</v>
      </c>
      <c r="H251" s="225">
        <f t="shared" si="44"/>
        <v>0.041868</v>
      </c>
      <c r="I251" s="225">
        <f t="shared" si="44"/>
        <v>0.041868</v>
      </c>
      <c r="J251" s="225">
        <f t="shared" si="44"/>
        <v>0.041868</v>
      </c>
      <c r="K251" s="225">
        <f t="shared" si="44"/>
        <v>0.041868</v>
      </c>
    </row>
    <row r="252">
      <c r="A252" s="58"/>
      <c r="B252" s="354" t="s">
        <v>46</v>
      </c>
      <c r="C252" s="117">
        <f ref="C252:K252" t="shared" si="45">C177</f>
        <v>0</v>
      </c>
      <c r="D252" s="117">
        <f t="shared" si="45"/>
        <v>0</v>
      </c>
      <c r="E252" s="117">
        <f t="shared" si="45"/>
        <v>0</v>
      </c>
      <c r="F252" s="117">
        <f t="shared" si="45"/>
        <v>0</v>
      </c>
      <c r="G252" s="117">
        <f t="shared" si="45"/>
        <v>0</v>
      </c>
      <c r="H252" s="117">
        <f t="shared" si="45"/>
        <v>0</v>
      </c>
      <c r="I252" s="117">
        <f t="shared" si="45"/>
        <v>0</v>
      </c>
      <c r="J252" s="117">
        <f t="shared" si="45"/>
        <v>0</v>
      </c>
      <c r="K252" s="117">
        <f t="shared" si="45"/>
        <v>0</v>
      </c>
    </row>
    <row r="253">
      <c r="A253" s="60"/>
      <c r="B253" s="358" t="s">
        <v>429</v>
      </c>
      <c r="C253" s="117">
        <f ref="C253:K253" t="shared" si="46">C272+C273+C274+C275-C294-C295-C296-C297</f>
        <v>2073.1244126416614</v>
      </c>
      <c r="D253" s="117">
        <f t="shared" si="46"/>
        <v>1994.4872925681254</v>
      </c>
      <c r="E253" s="117">
        <f t="shared" si="46"/>
        <v>1870.3165822723802</v>
      </c>
      <c r="F253" s="117">
        <f t="shared" si="46"/>
        <v>1788.733827162476</v>
      </c>
      <c r="G253" s="117">
        <f t="shared" si="46"/>
        <v>1772.1495598542417</v>
      </c>
      <c r="H253" s="117">
        <f t="shared" si="46"/>
        <v>1694.7048284566558</v>
      </c>
      <c r="I253" s="117">
        <f t="shared" si="46"/>
        <v>1673.149738701655</v>
      </c>
      <c r="J253" s="117">
        <f t="shared" si="46"/>
        <v>1672.100968667992</v>
      </c>
      <c r="K253" s="117">
        <f t="shared" si="46"/>
        <v>1506.6160677637549</v>
      </c>
    </row>
    <row r="254">
      <c r="A254" s="60"/>
      <c r="B254" s="359" t="s">
        <v>55</v>
      </c>
      <c r="C254" s="155">
        <f ref="C254:K254" t="shared" si="47">SUM(C243:C253)</f>
        <v>8143.8019725692257</v>
      </c>
      <c r="D254" s="155">
        <f t="shared" si="47"/>
        <v>7173.1055670544856</v>
      </c>
      <c r="E254" s="155">
        <f t="shared" si="47"/>
        <v>7366.1421585700436</v>
      </c>
      <c r="F254" s="155">
        <f t="shared" si="47"/>
        <v>6997.72159820891</v>
      </c>
      <c r="G254" s="155">
        <f t="shared" si="47"/>
        <v>7145.9450909464967</v>
      </c>
      <c r="H254" s="155">
        <f t="shared" si="47"/>
        <v>7090.0695788564371</v>
      </c>
      <c r="I254" s="155">
        <f t="shared" si="47"/>
        <v>7159.963621527304</v>
      </c>
      <c r="J254" s="155">
        <f t="shared" si="47"/>
        <v>7613.09377624598</v>
      </c>
      <c r="K254" s="155">
        <f t="shared" si="47"/>
        <v>7880.977617915627</v>
      </c>
    </row>
    <row r="257">
      <c r="A257" s="48" t="s">
        <v>512</v>
      </c>
      <c r="B257" s="320" t="s">
        <v>513</v>
      </c>
    </row>
    <row r="258">
      <c r="B258" s="320" t="s">
        <v>21</v>
      </c>
    </row>
    <row r="260" ht="16">
      <c r="B260" s="112"/>
      <c r="C260" s="307">
        <v>2010</v>
      </c>
      <c r="D260" s="307">
        <v>2015</v>
      </c>
      <c r="E260" s="307">
        <v>2020</v>
      </c>
      <c r="F260" s="307">
        <v>2025</v>
      </c>
      <c r="G260" s="307">
        <v>2030</v>
      </c>
      <c r="H260" s="307">
        <v>2035</v>
      </c>
      <c r="I260" s="307">
        <v>2040</v>
      </c>
      <c r="J260" s="307">
        <v>2045</v>
      </c>
      <c r="K260" s="307">
        <v>2050</v>
      </c>
      <c r="L260" s="337"/>
    </row>
    <row r="261">
      <c r="B261" s="60" t="s">
        <v>514</v>
      </c>
      <c r="C261" s="117">
        <f>SUMIFS(C_A04a!D5:D1045,C_A04a!B5:B1045,'By region'!B1,C_A04a!C5:C1045,'By region'!M261)</f>
      </c>
      <c r="D261" s="117">
        <f>SUMIFS(C_A04a!E5:E1045,C_A04a!B5:B1045,'By region'!B1,C_A04a!C5:C1045,'By region'!M261)</f>
      </c>
      <c r="E261" s="117">
        <f>SUMIFS(C_A04a!F5:F1045,C_A04a!B5:B1045,'By region'!B1,C_A04a!C5:C1045,'By region'!M261)</f>
      </c>
      <c r="F261" s="117">
        <f>SUMIFS(C_A04a!G5:G1045,C_A04a!B5:B1045,'By region'!B1,C_A04a!C5:C1045,'By region'!M261)</f>
      </c>
      <c r="G261" s="117">
        <f>SUMIFS(C_A04a!H5:H1045,C_A04a!B5:B1045,'By region'!B1,C_A04a!C5:C1045,'By region'!M261)</f>
      </c>
      <c r="H261" s="117">
        <f>SUMIFS(C_A04a!I5:I1045,C_A04a!B5:B1045,'By region'!B1,C_A04a!C5:C1045,'By region'!M261)</f>
      </c>
      <c r="I261" s="117">
        <f>SUMIFS(C_A04a!J5:J1045,C_A04a!B5:B1045,'By region'!B1,C_A04a!C5:C1045,'By region'!M261)</f>
      </c>
      <c r="J261" s="117">
        <f>SUMIFS(C_A04a!K5:K1045,C_A04a!B5:B1045,'By region'!B1,C_A04a!C5:C1045,'By region'!M261)</f>
      </c>
      <c r="K261" s="117">
        <f>SUMIFS(C_A04a!L5:L1045,C_A04a!B5:B1045,'By region'!B1,C_A04a!C5:C1045,'By region'!M261)</f>
      </c>
      <c r="L261" s="330"/>
      <c r="M261" s="67" t="s">
        <v>515</v>
      </c>
    </row>
    <row r="262">
      <c r="B262" s="60" t="s">
        <v>516</v>
      </c>
      <c r="C262" s="124">
        <f>SUMIFS(C_A04a!D5:D1045,C_A04a!B5:B1045,'By region'!B1,C_A04a!C5:C1045,'By region'!M262)</f>
      </c>
      <c r="D262" s="124">
        <f>SUMIFS(C_A04a!E5:E1045,C_A04a!B5:B1045,'By region'!B1,C_A04a!C5:C1045,'By region'!M262)</f>
      </c>
      <c r="E262" s="124">
        <f>SUMIFS(C_A04a!F5:F1045,C_A04a!B5:B1045,'By region'!B1,C_A04a!C5:C1045,'By region'!M262)</f>
      </c>
      <c r="F262" s="124">
        <f>SUMIFS(C_A04a!G5:G1045,C_A04a!B5:B1045,'By region'!B1,C_A04a!C5:C1045,'By region'!M262)</f>
      </c>
      <c r="G262" s="124">
        <f>SUMIFS(C_A04a!H5:H1045,C_A04a!B5:B1045,'By region'!B1,C_A04a!C5:C1045,'By region'!M262)</f>
      </c>
      <c r="H262" s="124">
        <f>SUMIFS(C_A04a!I5:I1045,C_A04a!B5:B1045,'By region'!B1,C_A04a!C5:C1045,'By region'!M262)</f>
      </c>
      <c r="I262" s="124">
        <f>SUMIFS(C_A04a!J5:J1045,C_A04a!B5:B1045,'By region'!B1,C_A04a!C5:C1045,'By region'!M262)</f>
      </c>
      <c r="J262" s="124">
        <f>SUMIFS(C_A04a!K5:K1045,C_A04a!B5:B1045,'By region'!B1,C_A04a!C5:C1045,'By region'!M262)</f>
      </c>
      <c r="K262" s="124">
        <f>SUMIFS(C_A04a!L5:L1045,C_A04a!B5:B1045,'By region'!B1,C_A04a!C5:C1045,'By region'!M262)</f>
      </c>
      <c r="L262" s="330"/>
      <c r="M262" s="67" t="s">
        <v>517</v>
      </c>
    </row>
    <row r="263">
      <c r="B263" s="60" t="s">
        <v>352</v>
      </c>
      <c r="C263" s="117">
        <f>SUMIFS(C_A04a!D5:D1045,C_A04a!B5:B1045,'By region'!B1,C_A04a!C5:C1045,'By region'!M263)</f>
      </c>
      <c r="D263" s="117">
        <f>SUMIFS(C_A04a!E5:E1045,C_A04a!B5:B1045,'By region'!B1,C_A04a!C5:C1045,'By region'!M263)</f>
      </c>
      <c r="E263" s="117">
        <f>SUMIFS(C_A04a!F5:F1045,C_A04a!B5:B1045,'By region'!B1,C_A04a!C5:C1045,'By region'!M263)</f>
      </c>
      <c r="F263" s="117">
        <f>SUMIFS(C_A04a!G5:G1045,C_A04a!B5:B1045,'By region'!B1,C_A04a!C5:C1045,'By region'!M263)</f>
      </c>
      <c r="G263" s="117">
        <f>SUMIFS(C_A04a!H5:H1045,C_A04a!B5:B1045,'By region'!B1,C_A04a!C5:C1045,'By region'!M263)</f>
      </c>
      <c r="H263" s="117">
        <f>SUMIFS(C_A04a!I5:I1045,C_A04a!B5:B1045,'By region'!B1,C_A04a!C5:C1045,'By region'!M263)</f>
      </c>
      <c r="I263" s="117">
        <f>SUMIFS(C_A04a!J5:J1045,C_A04a!B5:B1045,'By region'!B1,C_A04a!C5:C1045,'By region'!M263)</f>
      </c>
      <c r="J263" s="117">
        <f>SUMIFS(C_A04a!K5:K1045,C_A04a!B5:B1045,'By region'!B1,C_A04a!C5:C1045,'By region'!M263)</f>
      </c>
      <c r="K263" s="117">
        <f>SUMIFS(C_A04a!L5:L1045,C_A04a!B5:B1045,'By region'!B1,C_A04a!C5:C1045,'By region'!M263)</f>
      </c>
      <c r="L263" s="330"/>
      <c r="M263" s="67" t="s">
        <v>518</v>
      </c>
    </row>
    <row r="264">
      <c r="B264" s="60" t="s">
        <v>519</v>
      </c>
      <c r="C264" s="124">
        <f>SUMIFS(C_A04a!D5:D1045,C_A04a!B5:B1045,'By region'!B1,C_A04a!C5:C1045,'By region'!M264)</f>
      </c>
      <c r="D264" s="124">
        <f>SUMIFS(C_A04a!E5:E1045,C_A04a!B5:B1045,'By region'!B1,C_A04a!C5:C1045,'By region'!M264)</f>
      </c>
      <c r="E264" s="124">
        <f>SUMIFS(C_A04a!F5:F1045,C_A04a!B5:B1045,'By region'!B1,C_A04a!C5:C1045,'By region'!M264)</f>
      </c>
      <c r="F264" s="124">
        <f>SUMIFS(C_A04a!G5:G1045,C_A04a!B5:B1045,'By region'!B1,C_A04a!C5:C1045,'By region'!M264)</f>
      </c>
      <c r="G264" s="124">
        <f>SUMIFS(C_A04a!H5:H1045,C_A04a!B5:B1045,'By region'!B1,C_A04a!C5:C1045,'By region'!M264)</f>
      </c>
      <c r="H264" s="124">
        <f>SUMIFS(C_A04a!I5:I1045,C_A04a!B5:B1045,'By region'!B1,C_A04a!C5:C1045,'By region'!M264)</f>
      </c>
      <c r="I264" s="124">
        <f>SUMIFS(C_A04a!J5:J1045,C_A04a!B5:B1045,'By region'!B1,C_A04a!C5:C1045,'By region'!M264)</f>
      </c>
      <c r="J264" s="124">
        <f>SUMIFS(C_A04a!K5:K1045,C_A04a!B5:B1045,'By region'!B1,C_A04a!C5:C1045,'By region'!M264)</f>
      </c>
      <c r="K264" s="124">
        <f>SUMIFS(C_A04a!L5:L1045,C_A04a!B5:B1045,'By region'!B1,C_A04a!C5:C1045,'By region'!M264)</f>
      </c>
      <c r="L264" s="330"/>
      <c r="M264" s="67" t="s">
        <v>520</v>
      </c>
    </row>
    <row r="265">
      <c r="B265" s="60" t="s">
        <v>521</v>
      </c>
      <c r="C265" s="117">
        <f>SUMIFS(C_A04a!D5:D1045,C_A04a!B5:B1045,'By region'!B1,C_A04a!C5:C1045,'By region'!M265)</f>
      </c>
      <c r="D265" s="117">
        <f>SUMIFS(C_A04a!E5:E1045,C_A04a!B5:B1045,'By region'!B1,C_A04a!C5:C1045,'By region'!M265)</f>
      </c>
      <c r="E265" s="117">
        <f>SUMIFS(C_A04a!F5:F1045,C_A04a!B5:B1045,'By region'!B1,C_A04a!C5:C1045,'By region'!M265)</f>
      </c>
      <c r="F265" s="117">
        <f>SUMIFS(C_A04a!G5:G1045,C_A04a!B5:B1045,'By region'!B1,C_A04a!C5:C1045,'By region'!M265)</f>
      </c>
      <c r="G265" s="117">
        <f>SUMIFS(C_A04a!H5:H1045,C_A04a!B5:B1045,'By region'!B1,C_A04a!C5:C1045,'By region'!M265)</f>
      </c>
      <c r="H265" s="117">
        <f>SUMIFS(C_A04a!I5:I1045,C_A04a!B5:B1045,'By region'!B1,C_A04a!C5:C1045,'By region'!M265)</f>
      </c>
      <c r="I265" s="117">
        <f>SUMIFS(C_A04a!J5:J1045,C_A04a!B5:B1045,'By region'!B1,C_A04a!C5:C1045,'By region'!M265)</f>
      </c>
      <c r="J265" s="117">
        <f>SUMIFS(C_A04a!K5:K1045,C_A04a!B5:B1045,'By region'!B1,C_A04a!C5:C1045,'By region'!M265)</f>
      </c>
      <c r="K265" s="117">
        <f>SUMIFS(C_A04a!L5:L1045,C_A04a!B5:B1045,'By region'!B1,C_A04a!C5:C1045,'By region'!M265)</f>
      </c>
      <c r="L265" s="330"/>
      <c r="M265" s="67" t="s">
        <v>522</v>
      </c>
    </row>
    <row r="266">
      <c r="B266" s="60" t="s">
        <v>523</v>
      </c>
      <c r="C266" s="124">
        <f>SUMIFS(C_A04a!D5:D1045,C_A04a!B5:B1045,'By region'!B1,C_A04a!C5:C1045,'By region'!M266)</f>
      </c>
      <c r="D266" s="124">
        <f>SUMIFS(C_A04a!E5:E1045,C_A04a!B5:B1045,'By region'!B1,C_A04a!C5:C1045,'By region'!M266)</f>
      </c>
      <c r="E266" s="124">
        <f>SUMIFS(C_A04a!F5:F1045,C_A04a!B5:B1045,'By region'!B1,C_A04a!C5:C1045,'By region'!M266)</f>
      </c>
      <c r="F266" s="124">
        <f>SUMIFS(C_A04a!G5:G1045,C_A04a!B5:B1045,'By region'!B1,C_A04a!C5:C1045,'By region'!M266)</f>
      </c>
      <c r="G266" s="124">
        <f>SUMIFS(C_A04a!H5:H1045,C_A04a!B5:B1045,'By region'!B1,C_A04a!C5:C1045,'By region'!M266)</f>
      </c>
      <c r="H266" s="124">
        <f>SUMIFS(C_A04a!I5:I1045,C_A04a!B5:B1045,'By region'!B1,C_A04a!C5:C1045,'By region'!M266)</f>
      </c>
      <c r="I266" s="124">
        <f>SUMIFS(C_A04a!J5:J1045,C_A04a!B5:B1045,'By region'!B1,C_A04a!C5:C1045,'By region'!M266)</f>
      </c>
      <c r="J266" s="124">
        <f>SUMIFS(C_A04a!K5:K1045,C_A04a!B5:B1045,'By region'!B1,C_A04a!C5:C1045,'By region'!M266)</f>
      </c>
      <c r="K266" s="124">
        <f>SUMIFS(C_A04a!L5:L1045,C_A04a!B5:B1045,'By region'!B1,C_A04a!C5:C1045,'By region'!M266)</f>
      </c>
      <c r="L266" s="330"/>
      <c r="M266" s="67" t="s">
        <v>524</v>
      </c>
    </row>
    <row r="267">
      <c r="B267" s="60" t="s">
        <v>9</v>
      </c>
      <c r="C267" s="117">
        <f>SUMIFS(C_A04a!D5:D1045,C_A04a!B5:B1045,'By region'!B1,C_A04a!C5:C1045,'By region'!M267)</f>
      </c>
      <c r="D267" s="117">
        <f>SUMIFS(C_A04a!E5:E1045,C_A04a!B5:B1045,'By region'!B1,C_A04a!C5:C1045,'By region'!M267)</f>
      </c>
      <c r="E267" s="117">
        <f>SUMIFS(C_A04a!F5:F1045,C_A04a!B5:B1045,'By region'!B1,C_A04a!C5:C1045,'By region'!M267)</f>
      </c>
      <c r="F267" s="117">
        <f>SUMIFS(C_A04a!G5:G1045,C_A04a!B5:B1045,'By region'!B1,C_A04a!C5:C1045,'By region'!M267)</f>
      </c>
      <c r="G267" s="117">
        <f>SUMIFS(C_A04a!H5:H1045,C_A04a!B5:B1045,'By region'!B1,C_A04a!C5:C1045,'By region'!M267)</f>
      </c>
      <c r="H267" s="117">
        <f>SUMIFS(C_A04a!I5:I1045,C_A04a!B5:B1045,'By region'!B1,C_A04a!C5:C1045,'By region'!M267)</f>
      </c>
      <c r="I267" s="117">
        <f>SUMIFS(C_A04a!J5:J1045,C_A04a!B5:B1045,'By region'!B1,C_A04a!C5:C1045,'By region'!M267)</f>
      </c>
      <c r="J267" s="117">
        <f>SUMIFS(C_A04a!K5:K1045,C_A04a!B5:B1045,'By region'!B1,C_A04a!C5:C1045,'By region'!M267)</f>
      </c>
      <c r="K267" s="117">
        <f>SUMIFS(C_A04a!L5:L1045,C_A04a!B5:B1045,'By region'!B1,C_A04a!C5:C1045,'By region'!M267)</f>
      </c>
      <c r="L267" s="330"/>
      <c r="M267" s="67" t="s">
        <v>495</v>
      </c>
    </row>
    <row r="268">
      <c r="B268" s="60" t="s">
        <v>38</v>
      </c>
      <c r="C268" s="124">
        <f>SUMIFS(C_A04a!D5:D1045,C_A04a!B5:B1045,'By region'!B1,C_A04a!C5:C1045,'By region'!M268)</f>
      </c>
      <c r="D268" s="124">
        <f>SUMIFS(C_A04a!E5:E1045,C_A04a!B5:B1045,'By region'!B1,C_A04a!C5:C1045,'By region'!M268)</f>
      </c>
      <c r="E268" s="124">
        <f>SUMIFS(C_A04a!F5:F1045,C_A04a!B5:B1045,'By region'!B1,C_A04a!C5:C1045,'By region'!M268)</f>
      </c>
      <c r="F268" s="124">
        <f>SUMIFS(C_A04a!G5:G1045,C_A04a!B5:B1045,'By region'!B1,C_A04a!C5:C1045,'By region'!M268)</f>
      </c>
      <c r="G268" s="124">
        <f>SUMIFS(C_A04a!H5:H1045,C_A04a!B5:B1045,'By region'!B1,C_A04a!C5:C1045,'By region'!M268)</f>
      </c>
      <c r="H268" s="124">
        <f>SUMIFS(C_A04a!I5:I1045,C_A04a!B5:B1045,'By region'!B1,C_A04a!C5:C1045,'By region'!M268)</f>
      </c>
      <c r="I268" s="124">
        <f>SUMIFS(C_A04a!J5:J1045,C_A04a!B5:B1045,'By region'!B1,C_A04a!C5:C1045,'By region'!M268)</f>
      </c>
      <c r="J268" s="124">
        <f>SUMIFS(C_A04a!K5:K1045,C_A04a!B5:B1045,'By region'!B1,C_A04a!C5:C1045,'By region'!M268)</f>
      </c>
      <c r="K268" s="124">
        <f>SUMIFS(C_A04a!L5:L1045,C_A04a!B5:B1045,'By region'!B1,C_A04a!C5:C1045,'By region'!M268)</f>
      </c>
      <c r="L268" s="330"/>
      <c r="M268" s="67" t="s">
        <v>525</v>
      </c>
    </row>
    <row r="269">
      <c r="B269" s="60" t="s">
        <v>526</v>
      </c>
      <c r="C269" s="117">
        <f>SUMIFS(C_A04a!D5:D1045,C_A04a!B5:B1045,'By region'!B1,C_A04a!C5:C1045,'By region'!M269)</f>
      </c>
      <c r="D269" s="117">
        <f>SUMIFS(C_A04a!E5:E1045,C_A04a!B5:B1045,'By region'!B1,C_A04a!C5:C1045,'By region'!M269)</f>
      </c>
      <c r="E269" s="117">
        <f>SUMIFS(C_A04a!F5:F1045,C_A04a!B5:B1045,'By region'!B1,C_A04a!C5:C1045,'By region'!M269)</f>
      </c>
      <c r="F269" s="117">
        <f>SUMIFS(C_A04a!G5:G1045,C_A04a!B5:B1045,'By region'!B1,C_A04a!C5:C1045,'By region'!M269)</f>
      </c>
      <c r="G269" s="117">
        <f>SUMIFS(C_A04a!H5:H1045,C_A04a!B5:B1045,'By region'!B1,C_A04a!C5:C1045,'By region'!M269)</f>
      </c>
      <c r="H269" s="117">
        <f>SUMIFS(C_A04a!I5:I1045,C_A04a!B5:B1045,'By region'!B1,C_A04a!C5:C1045,'By region'!M269)</f>
      </c>
      <c r="I269" s="117">
        <f>SUMIFS(C_A04a!J5:J1045,C_A04a!B5:B1045,'By region'!B1,C_A04a!C5:C1045,'By region'!M269)</f>
      </c>
      <c r="J269" s="117">
        <f>SUMIFS(C_A04a!K5:K1045,C_A04a!B5:B1045,'By region'!B1,C_A04a!C5:C1045,'By region'!M269)</f>
      </c>
      <c r="K269" s="117">
        <f>SUMIFS(C_A04a!L5:L1045,C_A04a!B5:B1045,'By region'!B1,C_A04a!C5:C1045,'By region'!M269)</f>
      </c>
      <c r="L269" s="330"/>
      <c r="M269" s="67" t="s">
        <v>489</v>
      </c>
    </row>
    <row r="270">
      <c r="B270" s="60" t="s">
        <v>527</v>
      </c>
      <c r="C270" s="124">
        <f>SUMIFS(C_A04a!D5:D1045,C_A04a!B5:B1045,'By region'!B1,C_A04a!C5:C1045,'By region'!M270)</f>
      </c>
      <c r="D270" s="124">
        <f>SUMIFS(C_A04a!E5:E1045,C_A04a!B5:B1045,'By region'!B1,C_A04a!C5:C1045,'By region'!M270)</f>
      </c>
      <c r="E270" s="124">
        <f>SUMIFS(C_A04a!F5:F1045,C_A04a!B5:B1045,'By region'!B1,C_A04a!C5:C1045,'By region'!M270)</f>
      </c>
      <c r="F270" s="124">
        <f>SUMIFS(C_A04a!G5:G1045,C_A04a!B5:B1045,'By region'!B1,C_A04a!C5:C1045,'By region'!M270)</f>
      </c>
      <c r="G270" s="124">
        <f>SUMIFS(C_A04a!H5:H1045,C_A04a!B5:B1045,'By region'!B1,C_A04a!C5:C1045,'By region'!M270)</f>
      </c>
      <c r="H270" s="124">
        <f>SUMIFS(C_A04a!I5:I1045,C_A04a!B5:B1045,'By region'!B1,C_A04a!C5:C1045,'By region'!M270)</f>
      </c>
      <c r="I270" s="124">
        <f>SUMIFS(C_A04a!J5:J1045,C_A04a!B5:B1045,'By region'!B1,C_A04a!C5:C1045,'By region'!M270)</f>
      </c>
      <c r="J270" s="124">
        <f>SUMIFS(C_A04a!K5:K1045,C_A04a!B5:B1045,'By region'!B1,C_A04a!C5:C1045,'By region'!M270)</f>
      </c>
      <c r="K270" s="124">
        <f>SUMIFS(C_A04a!L5:L1045,C_A04a!B5:B1045,'By region'!B1,C_A04a!C5:C1045,'By region'!M270)</f>
      </c>
      <c r="L270" s="330"/>
      <c r="M270" s="67" t="s">
        <v>485</v>
      </c>
    </row>
    <row r="271">
      <c r="B271" s="60" t="s">
        <v>528</v>
      </c>
      <c r="C271" s="117">
        <f>SUMIFS(C_A04a!D5:D1045,C_A04a!B5:B1045,'By region'!B1,C_A04a!C5:C1045,'By region'!M271)</f>
      </c>
      <c r="D271" s="117">
        <f>SUMIFS(C_A04a!E5:E1045,C_A04a!B5:B1045,'By region'!B1,C_A04a!C5:C1045,'By region'!M271)</f>
      </c>
      <c r="E271" s="117">
        <f>SUMIFS(C_A04a!F5:F1045,C_A04a!B5:B1045,'By region'!B1,C_A04a!C5:C1045,'By region'!M271)</f>
      </c>
      <c r="F271" s="117">
        <f>SUMIFS(C_A04a!G5:G1045,C_A04a!B5:B1045,'By region'!B1,C_A04a!C5:C1045,'By region'!M271)</f>
      </c>
      <c r="G271" s="117">
        <f>SUMIFS(C_A04a!H5:H1045,C_A04a!B5:B1045,'By region'!B1,C_A04a!C5:C1045,'By region'!M271)</f>
      </c>
      <c r="H271" s="117">
        <f>SUMIFS(C_A04a!I5:I1045,C_A04a!B5:B1045,'By region'!B1,C_A04a!C5:C1045,'By region'!M271)</f>
      </c>
      <c r="I271" s="117">
        <f>SUMIFS(C_A04a!J5:J1045,C_A04a!B5:B1045,'By region'!B1,C_A04a!C5:C1045,'By region'!M271)</f>
      </c>
      <c r="J271" s="117">
        <f>SUMIFS(C_A04a!K5:K1045,C_A04a!B5:B1045,'By region'!B1,C_A04a!C5:C1045,'By region'!M271)</f>
      </c>
      <c r="K271" s="117">
        <f>SUMIFS(C_A04a!L5:L1045,C_A04a!B5:B1045,'By region'!B1,C_A04a!C5:C1045,'By region'!M271)</f>
      </c>
      <c r="L271" s="330"/>
      <c r="M271" s="67" t="s">
        <v>492</v>
      </c>
    </row>
    <row r="272">
      <c r="B272" s="60" t="s">
        <v>304</v>
      </c>
      <c r="C272" s="124">
        <f>SUMIFS(C_A04a!D5:D1045,C_A04a!B5:B1045,'By region'!B1,C_A04a!C5:C1045,'By region'!M272)</f>
      </c>
      <c r="D272" s="124">
        <f>SUMIFS(C_A04a!E5:E1045,C_A04a!B5:B1045,'By region'!B1,C_A04a!C5:C1045,'By region'!M272)</f>
      </c>
      <c r="E272" s="124">
        <f>SUMIFS(C_A04a!F5:F1045,C_A04a!B5:B1045,'By region'!B1,C_A04a!C5:C1045,'By region'!M272)</f>
      </c>
      <c r="F272" s="124">
        <f>SUMIFS(C_A04a!G5:G1045,C_A04a!B5:B1045,'By region'!B1,C_A04a!C5:C1045,'By region'!M272)</f>
      </c>
      <c r="G272" s="124">
        <f>SUMIFS(C_A04a!H5:H1045,C_A04a!B5:B1045,'By region'!B1,C_A04a!C5:C1045,'By region'!M272)</f>
      </c>
      <c r="H272" s="124">
        <f>SUMIFS(C_A04a!I5:I1045,C_A04a!B5:B1045,'By region'!B1,C_A04a!C5:C1045,'By region'!M272)</f>
      </c>
      <c r="I272" s="124">
        <f>SUMIFS(C_A04a!J5:J1045,C_A04a!B5:B1045,'By region'!B1,C_A04a!C5:C1045,'By region'!M272)</f>
      </c>
      <c r="J272" s="124">
        <f>SUMIFS(C_A04a!K5:K1045,C_A04a!B5:B1045,'By region'!B1,C_A04a!C5:C1045,'By region'!M272)</f>
      </c>
      <c r="K272" s="124">
        <f>SUMIFS(C_A04a!L5:L1045,C_A04a!B5:B1045,'By region'!B1,C_A04a!C5:C1045,'By region'!M272)</f>
      </c>
      <c r="L272" s="330"/>
      <c r="M272" s="67" t="s">
        <v>529</v>
      </c>
    </row>
    <row r="273">
      <c r="B273" s="60" t="s">
        <v>301</v>
      </c>
      <c r="C273" s="117">
        <f>SUMIFS(C_A04a!D5:D1045,C_A04a!B5:B1045,'By region'!B1,C_A04a!C5:C1045,'By region'!M273)</f>
      </c>
      <c r="D273" s="117">
        <f>SUMIFS(C_A04a!E5:E1045,C_A04a!B5:B1045,'By region'!B1,C_A04a!C5:C1045,'By region'!M273)</f>
      </c>
      <c r="E273" s="117">
        <f>SUMIFS(C_A04a!F5:F1045,C_A04a!B5:B1045,'By region'!B1,C_A04a!C5:C1045,'By region'!M273)</f>
      </c>
      <c r="F273" s="117">
        <f>SUMIFS(C_A04a!G5:G1045,C_A04a!B5:B1045,'By region'!B1,C_A04a!C5:C1045,'By region'!M273)</f>
      </c>
      <c r="G273" s="117">
        <f>SUMIFS(C_A04a!H5:H1045,C_A04a!B5:B1045,'By region'!B1,C_A04a!C5:C1045,'By region'!M273)</f>
      </c>
      <c r="H273" s="117">
        <f>SUMIFS(C_A04a!I5:I1045,C_A04a!B5:B1045,'By region'!B1,C_A04a!C5:C1045,'By region'!M273)</f>
      </c>
      <c r="I273" s="117">
        <f>SUMIFS(C_A04a!J5:J1045,C_A04a!B5:B1045,'By region'!B1,C_A04a!C5:C1045,'By region'!M273)</f>
      </c>
      <c r="J273" s="117">
        <f>SUMIFS(C_A04a!K5:K1045,C_A04a!B5:B1045,'By region'!B1,C_A04a!C5:C1045,'By region'!M273)</f>
      </c>
      <c r="K273" s="117">
        <f>SUMIFS(C_A04a!L5:L1045,C_A04a!B5:B1045,'By region'!B1,C_A04a!C5:C1045,'By region'!M273)</f>
      </c>
      <c r="L273" s="330"/>
      <c r="M273" s="67" t="s">
        <v>530</v>
      </c>
    </row>
    <row r="274">
      <c r="B274" s="60" t="s">
        <v>368</v>
      </c>
      <c r="C274" s="124">
        <f>SUMIFS(C_A04a!D5:D1045,C_A04a!B5:B1045,'By region'!B1,C_A04a!C5:C1045,'By region'!M274)</f>
      </c>
      <c r="D274" s="124">
        <f>SUMIFS(C_A04a!E5:E1045,C_A04a!B5:B1045,'By region'!B1,C_A04a!C5:C1045,'By region'!M274)</f>
      </c>
      <c r="E274" s="124">
        <f>SUMIFS(C_A04a!F5:F1045,C_A04a!B5:B1045,'By region'!B1,C_A04a!C5:C1045,'By region'!M274)</f>
      </c>
      <c r="F274" s="124">
        <f>SUMIFS(C_A04a!G5:G1045,C_A04a!B5:B1045,'By region'!B1,C_A04a!C5:C1045,'By region'!M274)</f>
      </c>
      <c r="G274" s="124">
        <f>SUMIFS(C_A04a!H5:H1045,C_A04a!B5:B1045,'By region'!B1,C_A04a!C5:C1045,'By region'!M274)</f>
      </c>
      <c r="H274" s="124">
        <f>SUMIFS(C_A04a!I5:I1045,C_A04a!B5:B1045,'By region'!B1,C_A04a!C5:C1045,'By region'!M274)</f>
      </c>
      <c r="I274" s="124">
        <f>SUMIFS(C_A04a!J5:J1045,C_A04a!B5:B1045,'By region'!B1,C_A04a!C5:C1045,'By region'!M274)</f>
      </c>
      <c r="J274" s="124">
        <f>SUMIFS(C_A04a!K5:K1045,C_A04a!B5:B1045,'By region'!B1,C_A04a!C5:C1045,'By region'!M274)</f>
      </c>
      <c r="K274" s="124">
        <f>SUMIFS(C_A04a!L5:L1045,C_A04a!B5:B1045,'By region'!B1,C_A04a!C5:C1045,'By region'!M274)</f>
      </c>
      <c r="L274" s="330"/>
      <c r="M274" s="67" t="s">
        <v>531</v>
      </c>
    </row>
    <row r="275">
      <c r="B275" s="60" t="s">
        <v>532</v>
      </c>
      <c r="C275" s="117">
        <f>SUMIFS(C_A04a!D5:D1045,C_A04a!B5:B1045,'By region'!B1,C_A04a!C5:C1045,'By region'!M275)</f>
      </c>
      <c r="D275" s="117">
        <f>SUMIFS(C_A04a!E5:E1045,C_A04a!B5:B1045,'By region'!B1,C_A04a!C5:C1045,'By region'!M275)</f>
      </c>
      <c r="E275" s="117">
        <f>SUMIFS(C_A04a!F5:F1045,C_A04a!B5:B1045,'By region'!B1,C_A04a!C5:C1045,'By region'!M275)</f>
      </c>
      <c r="F275" s="117">
        <f>SUMIFS(C_A04a!G5:G1045,C_A04a!B5:B1045,'By region'!B1,C_A04a!C5:C1045,'By region'!M275)</f>
      </c>
      <c r="G275" s="117">
        <f>SUMIFS(C_A04a!H5:H1045,C_A04a!B5:B1045,'By region'!B1,C_A04a!C5:C1045,'By region'!M275)</f>
      </c>
      <c r="H275" s="117">
        <f>SUMIFS(C_A04a!I5:I1045,C_A04a!B5:B1045,'By region'!B1,C_A04a!C5:C1045,'By region'!M275)</f>
      </c>
      <c r="I275" s="117">
        <f>SUMIFS(C_A04a!J5:J1045,C_A04a!B5:B1045,'By region'!B1,C_A04a!C5:C1045,'By region'!M275)</f>
      </c>
      <c r="J275" s="117">
        <f>SUMIFS(C_A04a!K5:K1045,C_A04a!B5:B1045,'By region'!B1,C_A04a!C5:C1045,'By region'!M275)</f>
      </c>
      <c r="K275" s="117">
        <f>SUMIFS(C_A04a!L5:L1045,C_A04a!B5:B1045,'By region'!B1,C_A04a!C5:C1045,'By region'!M275)</f>
      </c>
      <c r="L275" s="330"/>
      <c r="M275" s="67" t="s">
        <v>533</v>
      </c>
    </row>
    <row r="276">
      <c r="B276" s="154" t="s">
        <v>55</v>
      </c>
      <c r="C276" s="155">
        <f ref="C276:K276" t="shared" si="48">SUM(C261:C275)</f>
        <v>6040.6055663171082</v>
      </c>
      <c r="D276" s="155">
        <f t="shared" si="48"/>
        <v>5871.9496477282673</v>
      </c>
      <c r="E276" s="155">
        <f t="shared" si="48"/>
        <v>5960.9633986059544</v>
      </c>
      <c r="F276" s="155">
        <f t="shared" si="48"/>
        <v>6516.7058905275962</v>
      </c>
      <c r="G276" s="155">
        <f t="shared" si="48"/>
        <v>6072.0961037814886</v>
      </c>
      <c r="H276" s="155">
        <f t="shared" si="48"/>
        <v>6806.2271550384185</v>
      </c>
      <c r="I276" s="155">
        <f t="shared" si="48"/>
        <v>7079.7864344237205</v>
      </c>
      <c r="J276" s="155">
        <f t="shared" si="48"/>
        <v>7164.9660003871941</v>
      </c>
      <c r="K276" s="155">
        <f t="shared" si="48"/>
        <v>6835.6288918889522</v>
      </c>
      <c r="L276" s="228"/>
      <c r="M276" s="69"/>
    </row>
    <row r="277">
      <c r="L277" s="60"/>
    </row>
    <row r="278">
      <c r="L278" s="60"/>
    </row>
    <row r="279">
      <c r="A279" s="63" t="s">
        <v>534</v>
      </c>
      <c r="B279" s="320" t="s">
        <v>535</v>
      </c>
      <c r="L279" s="60"/>
    </row>
    <row r="280">
      <c r="B280" s="320" t="s">
        <v>21</v>
      </c>
      <c r="L280" s="60"/>
    </row>
    <row r="281">
      <c r="L281" s="60"/>
    </row>
    <row r="282" ht="16">
      <c r="B282" s="112"/>
      <c r="C282" s="307">
        <v>2010</v>
      </c>
      <c r="D282" s="307">
        <v>2015</v>
      </c>
      <c r="E282" s="307">
        <v>2020</v>
      </c>
      <c r="F282" s="307">
        <v>2025</v>
      </c>
      <c r="G282" s="307">
        <v>2030</v>
      </c>
      <c r="H282" s="307">
        <v>2035</v>
      </c>
      <c r="I282" s="307">
        <v>2040</v>
      </c>
      <c r="J282" s="307">
        <v>2045</v>
      </c>
      <c r="K282" s="307">
        <v>2050</v>
      </c>
      <c r="L282" s="337"/>
    </row>
    <row r="283">
      <c r="B283" s="60" t="s">
        <v>514</v>
      </c>
      <c r="C283" s="117">
        <f>SUMIFS(C_A04b!D5:D1073,C_A04b!B5:B1073,'By region'!B1,C_A04b!C5:C1073,'By region'!M283)</f>
      </c>
      <c r="D283" s="117">
        <f>SUMIFS(C_A04b!E5:E1073,C_A04b!B5:B1073,'By region'!B1,C_A04b!C5:C1073,'By region'!M283)</f>
      </c>
      <c r="E283" s="117">
        <f>SUMIFS(C_A04b!F5:F1073,C_A04b!B5:B1073,'By region'!B1,C_A04b!C5:C1073,'By region'!M283)</f>
      </c>
      <c r="F283" s="117">
        <f>SUMIFS(C_A04b!G5:G1073,C_A04b!B5:B1073,'By region'!B1,C_A04b!C5:C1073,'By region'!M283)</f>
      </c>
      <c r="G283" s="117">
        <f>SUMIFS(C_A04b!H5:H1073,C_A04b!B5:B1073,'By region'!B1,C_A04b!C5:C1073,'By region'!M283)</f>
      </c>
      <c r="H283" s="117">
        <f>SUMIFS(C_A04b!I5:I1073,C_A04b!B5:B1073,'By region'!B1,C_A04b!C5:C1073,'By region'!M283)</f>
      </c>
      <c r="I283" s="117">
        <f>SUMIFS(C_A04b!J5:J1073,C_A04b!B5:B1073,'By region'!B1,C_A04b!C5:C1073,'By region'!M283)</f>
      </c>
      <c r="J283" s="117">
        <f>SUMIFS(C_A04b!K5:K1073,C_A04b!B5:B1073,'By region'!B1,C_A04b!C5:C1073,'By region'!M283)</f>
      </c>
      <c r="K283" s="117">
        <f>SUMIFS(C_A04b!L5:L1073,C_A04b!B5:B1073,'By region'!B1,C_A04b!C5:C1073,'By region'!M283)</f>
      </c>
      <c r="L283" s="330"/>
      <c r="M283" s="67" t="s">
        <v>515</v>
      </c>
    </row>
    <row r="284">
      <c r="B284" s="60" t="s">
        <v>536</v>
      </c>
      <c r="C284" s="124">
        <f>SUMIFS(C_A04b!D5:D1073,C_A04b!B5:B1073,'By region'!B1,C_A04b!C5:C1073,'By region'!M284)</f>
      </c>
      <c r="D284" s="124">
        <f>SUMIFS(C_A04b!E5:E1073,C_A04b!B5:B1073,'By region'!B1,C_A04b!C5:C1073,'By region'!M284)</f>
      </c>
      <c r="E284" s="124">
        <f>SUMIFS(C_A04b!F5:F1073,C_A04b!B5:B1073,'By region'!B1,C_A04b!C5:C1073,'By region'!M284)</f>
      </c>
      <c r="F284" s="124">
        <f>SUMIFS(C_A04b!G5:G1073,C_A04b!B5:B1073,'By region'!B1,C_A04b!C5:C1073,'By region'!M284)</f>
      </c>
      <c r="G284" s="124">
        <f>SUMIFS(C_A04b!H5:H1073,C_A04b!B5:B1073,'By region'!B1,C_A04b!C5:C1073,'By region'!M284)</f>
      </c>
      <c r="H284" s="124">
        <f>SUMIFS(C_A04b!I5:I1073,C_A04b!B5:B1073,'By region'!B1,C_A04b!C5:C1073,'By region'!M284)</f>
      </c>
      <c r="I284" s="124">
        <f>SUMIFS(C_A04b!J5:J1073,C_A04b!B5:B1073,'By region'!B1,C_A04b!C5:C1073,'By region'!M284)</f>
      </c>
      <c r="J284" s="124">
        <f>SUMIFS(C_A04b!K5:K1073,C_A04b!B5:B1073,'By region'!B1,C_A04b!C5:C1073,'By region'!M284)</f>
      </c>
      <c r="K284" s="124">
        <f>SUMIFS(C_A04b!L5:L1073,C_A04b!B5:B1073,'By region'!B1,C_A04b!C5:C1073,'By region'!M284)</f>
      </c>
      <c r="L284" s="330"/>
      <c r="M284" s="67" t="s">
        <v>517</v>
      </c>
    </row>
    <row r="285">
      <c r="B285" s="60" t="s">
        <v>352</v>
      </c>
      <c r="C285" s="117">
        <f>SUMIFS(C_A04b!D5:D1073,C_A04b!B5:B1073,'By region'!B1,C_A04b!C5:C1073,'By region'!M285)</f>
      </c>
      <c r="D285" s="117">
        <f>SUMIFS(C_A04b!E5:E1073,C_A04b!B5:B1073,'By region'!B1,C_A04b!C5:C1073,'By region'!M285)</f>
      </c>
      <c r="E285" s="117">
        <f>SUMIFS(C_A04b!F5:F1073,C_A04b!B5:B1073,'By region'!B1,C_A04b!C5:C1073,'By region'!M285)</f>
      </c>
      <c r="F285" s="117">
        <f>SUMIFS(C_A04b!G5:G1073,C_A04b!B5:B1073,'By region'!B1,C_A04b!C5:C1073,'By region'!M285)</f>
      </c>
      <c r="G285" s="117">
        <f>SUMIFS(C_A04b!H5:H1073,C_A04b!B5:B1073,'By region'!B1,C_A04b!C5:C1073,'By region'!M285)</f>
      </c>
      <c r="H285" s="117">
        <f>SUMIFS(C_A04b!I5:I1073,C_A04b!B5:B1073,'By region'!B1,C_A04b!C5:C1073,'By region'!M285)</f>
      </c>
      <c r="I285" s="117">
        <f>SUMIFS(C_A04b!J5:J1073,C_A04b!B5:B1073,'By region'!B1,C_A04b!C5:C1073,'By region'!M285)</f>
      </c>
      <c r="J285" s="117">
        <f>SUMIFS(C_A04b!K5:K1073,C_A04b!B5:B1073,'By region'!B1,C_A04b!C5:C1073,'By region'!M285)</f>
      </c>
      <c r="K285" s="117">
        <f>SUMIFS(C_A04b!L5:L1073,C_A04b!B5:B1073,'By region'!B1,C_A04b!C5:C1073,'By region'!M285)</f>
      </c>
      <c r="L285" s="330"/>
      <c r="M285" s="67" t="s">
        <v>518</v>
      </c>
    </row>
    <row r="286">
      <c r="B286" s="60" t="s">
        <v>519</v>
      </c>
      <c r="C286" s="124">
        <f>SUMIFS(C_A04b!D5:D1073,C_A04b!B5:B1073,'By region'!B1,C_A04b!C5:C1073,'By region'!M286)</f>
      </c>
      <c r="D286" s="124">
        <f>SUMIFS(C_A04b!E5:E1073,C_A04b!B5:B1073,'By region'!B1,C_A04b!C5:C1073,'By region'!M286)</f>
      </c>
      <c r="E286" s="124">
        <f>SUMIFS(C_A04b!F5:F1073,C_A04b!B5:B1073,'By region'!B1,C_A04b!C5:C1073,'By region'!M286)</f>
      </c>
      <c r="F286" s="124">
        <f>SUMIFS(C_A04b!G5:G1073,C_A04b!B5:B1073,'By region'!B1,C_A04b!C5:C1073,'By region'!M286)</f>
      </c>
      <c r="G286" s="124">
        <f>SUMIFS(C_A04b!H5:H1073,C_A04b!B5:B1073,'By region'!B1,C_A04b!C5:C1073,'By region'!M286)</f>
      </c>
      <c r="H286" s="124">
        <f>SUMIFS(C_A04b!I5:I1073,C_A04b!B5:B1073,'By region'!B1,C_A04b!C5:C1073,'By region'!M286)</f>
      </c>
      <c r="I286" s="124">
        <f>SUMIFS(C_A04b!J5:J1073,C_A04b!B5:B1073,'By region'!B1,C_A04b!C5:C1073,'By region'!M286)</f>
      </c>
      <c r="J286" s="124">
        <f>SUMIFS(C_A04b!K5:K1073,C_A04b!B5:B1073,'By region'!B1,C_A04b!C5:C1073,'By region'!M286)</f>
      </c>
      <c r="K286" s="124">
        <f>SUMIFS(C_A04b!L5:L1073,C_A04b!B5:B1073,'By region'!B1,C_A04b!C5:C1073,'By region'!M286)</f>
      </c>
      <c r="L286" s="330"/>
      <c r="M286" s="67" t="s">
        <v>520</v>
      </c>
    </row>
    <row r="287">
      <c r="B287" s="60" t="s">
        <v>521</v>
      </c>
      <c r="C287" s="117">
        <f>SUMIFS(C_A04b!D5:D1073,C_A04b!B5:B1073,'By region'!B1,C_A04b!C5:C1073,'By region'!M287)</f>
      </c>
      <c r="D287" s="117">
        <f>SUMIFS(C_A04b!E5:E1073,C_A04b!B5:B1073,'By region'!B1,C_A04b!C5:C1073,'By region'!M287)</f>
      </c>
      <c r="E287" s="117">
        <f>SUMIFS(C_A04b!F5:F1073,C_A04b!B5:B1073,'By region'!B1,C_A04b!C5:C1073,'By region'!M287)</f>
      </c>
      <c r="F287" s="117">
        <f>SUMIFS(C_A04b!G5:G1073,C_A04b!B5:B1073,'By region'!B1,C_A04b!C5:C1073,'By region'!M287)</f>
      </c>
      <c r="G287" s="117">
        <f>SUMIFS(C_A04b!H5:H1073,C_A04b!B5:B1073,'By region'!B1,C_A04b!C5:C1073,'By region'!M287)</f>
      </c>
      <c r="H287" s="117">
        <f>SUMIFS(C_A04b!I5:I1073,C_A04b!B5:B1073,'By region'!B1,C_A04b!C5:C1073,'By region'!M287)</f>
      </c>
      <c r="I287" s="117">
        <f>SUMIFS(C_A04b!J5:J1073,C_A04b!B5:B1073,'By region'!B1,C_A04b!C5:C1073,'By region'!M287)</f>
      </c>
      <c r="J287" s="117">
        <f>SUMIFS(C_A04b!K5:K1073,C_A04b!B5:B1073,'By region'!B1,C_A04b!C5:C1073,'By region'!M287)</f>
      </c>
      <c r="K287" s="117">
        <f>SUMIFS(C_A04b!L5:L1073,C_A04b!B5:B1073,'By region'!B1,C_A04b!C5:C1073,'By region'!M287)</f>
      </c>
      <c r="L287" s="330"/>
      <c r="M287" s="67" t="s">
        <v>522</v>
      </c>
    </row>
    <row r="288">
      <c r="B288" s="60" t="s">
        <v>523</v>
      </c>
      <c r="C288" s="124">
        <f>SUMIFS(C_A04b!D5:D1073,C_A04b!B5:B1073,'By region'!B1,C_A04b!C5:C1073,'By region'!M288)</f>
      </c>
      <c r="D288" s="124">
        <f>SUMIFS(C_A04b!E5:E1073,C_A04b!B5:B1073,'By region'!B1,C_A04b!C5:C1073,'By region'!M288)</f>
      </c>
      <c r="E288" s="124">
        <f>SUMIFS(C_A04b!F5:F1073,C_A04b!B5:B1073,'By region'!B1,C_A04b!C5:C1073,'By region'!M288)</f>
      </c>
      <c r="F288" s="124">
        <f>SUMIFS(C_A04b!G5:G1073,C_A04b!B5:B1073,'By region'!B1,C_A04b!C5:C1073,'By region'!M288)</f>
      </c>
      <c r="G288" s="124">
        <f>SUMIFS(C_A04b!H5:H1073,C_A04b!B5:B1073,'By region'!B1,C_A04b!C5:C1073,'By region'!M288)</f>
      </c>
      <c r="H288" s="124">
        <f>SUMIFS(C_A04b!I5:I1073,C_A04b!B5:B1073,'By region'!B1,C_A04b!C5:C1073,'By region'!M288)</f>
      </c>
      <c r="I288" s="124">
        <f>SUMIFS(C_A04b!J5:J1073,C_A04b!B5:B1073,'By region'!B1,C_A04b!C5:C1073,'By region'!M288)</f>
      </c>
      <c r="J288" s="124">
        <f>SUMIFS(C_A04b!K5:K1073,C_A04b!B5:B1073,'By region'!B1,C_A04b!C5:C1073,'By region'!M288)</f>
      </c>
      <c r="K288" s="124">
        <f>SUMIFS(C_A04b!L5:L1073,C_A04b!B5:B1073,'By region'!B1,C_A04b!C5:C1073,'By region'!M288)</f>
      </c>
      <c r="L288" s="330"/>
      <c r="M288" s="67" t="s">
        <v>524</v>
      </c>
    </row>
    <row r="289">
      <c r="B289" s="60" t="s">
        <v>9</v>
      </c>
      <c r="C289" s="117">
        <f>SUMIFS(C_A04b!D5:D1073,C_A04b!B5:B1073,'By region'!B1,C_A04b!C5:C1073,'By region'!M289)</f>
      </c>
      <c r="D289" s="117">
        <f>SUMIFS(C_A04b!E5:E1073,C_A04b!B5:B1073,'By region'!B1,C_A04b!C5:C1073,'By region'!M289)</f>
      </c>
      <c r="E289" s="117">
        <f>SUMIFS(C_A04b!F5:F1073,C_A04b!B5:B1073,'By region'!B1,C_A04b!C5:C1073,'By region'!M289)</f>
      </c>
      <c r="F289" s="117">
        <f>SUMIFS(C_A04b!G5:G1073,C_A04b!B5:B1073,'By region'!B1,C_A04b!C5:C1073,'By region'!M289)</f>
      </c>
      <c r="G289" s="117">
        <f>SUMIFS(C_A04b!H5:H1073,C_A04b!B5:B1073,'By region'!B1,C_A04b!C5:C1073,'By region'!M289)</f>
      </c>
      <c r="H289" s="117">
        <f>SUMIFS(C_A04b!I5:I1073,C_A04b!B5:B1073,'By region'!B1,C_A04b!C5:C1073,'By region'!M289)</f>
      </c>
      <c r="I289" s="117">
        <f>SUMIFS(C_A04b!J5:J1073,C_A04b!B5:B1073,'By region'!B1,C_A04b!C5:C1073,'By region'!M289)</f>
      </c>
      <c r="J289" s="117">
        <f>SUMIFS(C_A04b!K5:K1073,C_A04b!B5:B1073,'By region'!B1,C_A04b!C5:C1073,'By region'!M289)</f>
      </c>
      <c r="K289" s="117">
        <f>SUMIFS(C_A04b!L5:L1073,C_A04b!B5:B1073,'By region'!B1,C_A04b!C5:C1073,'By region'!M289)</f>
      </c>
      <c r="L289" s="330"/>
      <c r="M289" s="67" t="s">
        <v>495</v>
      </c>
    </row>
    <row r="290">
      <c r="B290" s="60" t="s">
        <v>38</v>
      </c>
      <c r="C290" s="124">
        <f>SUMIFS(C_A04b!D5:D1073,C_A04b!B5:B1073,'By region'!B1,C_A04b!C5:C1073,'By region'!M290)</f>
      </c>
      <c r="D290" s="124">
        <f>SUMIFS(C_A04b!E5:E1073,C_A04b!B5:B1073,'By region'!B1,C_A04b!C5:C1073,'By region'!M290)</f>
      </c>
      <c r="E290" s="124">
        <f>SUMIFS(C_A04b!F5:F1073,C_A04b!B5:B1073,'By region'!B1,C_A04b!C5:C1073,'By region'!M290)</f>
      </c>
      <c r="F290" s="124">
        <f>SUMIFS(C_A04b!G5:G1073,C_A04b!B5:B1073,'By region'!B1,C_A04b!C5:C1073,'By region'!M290)</f>
      </c>
      <c r="G290" s="124">
        <f>SUMIFS(C_A04b!H5:H1073,C_A04b!B5:B1073,'By region'!B1,C_A04b!C5:C1073,'By region'!M290)</f>
      </c>
      <c r="H290" s="124">
        <f>SUMIFS(C_A04b!I5:I1073,C_A04b!B5:B1073,'By region'!B1,C_A04b!C5:C1073,'By region'!M290)</f>
      </c>
      <c r="I290" s="124">
        <f>SUMIFS(C_A04b!J5:J1073,C_A04b!B5:B1073,'By region'!B1,C_A04b!C5:C1073,'By region'!M290)</f>
      </c>
      <c r="J290" s="124">
        <f>SUMIFS(C_A04b!K5:K1073,C_A04b!B5:B1073,'By region'!B1,C_A04b!C5:C1073,'By region'!M290)</f>
      </c>
      <c r="K290" s="124">
        <f>SUMIFS(C_A04b!L5:L1073,C_A04b!B5:B1073,'By region'!B1,C_A04b!C5:C1073,'By region'!M290)</f>
      </c>
      <c r="L290" s="330"/>
      <c r="M290" s="67" t="s">
        <v>525</v>
      </c>
    </row>
    <row r="291">
      <c r="B291" s="60" t="s">
        <v>526</v>
      </c>
      <c r="C291" s="117">
        <f>SUMIFS(C_A04b!D5:D1073,C_A04b!B5:B1073,'By region'!B1,C_A04b!C5:C1073,'By region'!M291)</f>
      </c>
      <c r="D291" s="117">
        <f>SUMIFS(C_A04b!E5:E1073,C_A04b!B5:B1073,'By region'!B1,C_A04b!C5:C1073,'By region'!M291)</f>
      </c>
      <c r="E291" s="117">
        <f>SUMIFS(C_A04b!F5:F1073,C_A04b!B5:B1073,'By region'!B1,C_A04b!C5:C1073,'By region'!M291)</f>
      </c>
      <c r="F291" s="117">
        <f>SUMIFS(C_A04b!G5:G1073,C_A04b!B5:B1073,'By region'!B1,C_A04b!C5:C1073,'By region'!M291)</f>
      </c>
      <c r="G291" s="117">
        <f>SUMIFS(C_A04b!H5:H1073,C_A04b!B5:B1073,'By region'!B1,C_A04b!C5:C1073,'By region'!M291)</f>
      </c>
      <c r="H291" s="117">
        <f>SUMIFS(C_A04b!I5:I1073,C_A04b!B5:B1073,'By region'!B1,C_A04b!C5:C1073,'By region'!M291)</f>
      </c>
      <c r="I291" s="117">
        <f>SUMIFS(C_A04b!J5:J1073,C_A04b!B5:B1073,'By region'!B1,C_A04b!C5:C1073,'By region'!M291)</f>
      </c>
      <c r="J291" s="117">
        <f>SUMIFS(C_A04b!K5:K1073,C_A04b!B5:B1073,'By region'!B1,C_A04b!C5:C1073,'By region'!M291)</f>
      </c>
      <c r="K291" s="117">
        <f>SUMIFS(C_A04b!L5:L1073,C_A04b!B5:B1073,'By region'!B1,C_A04b!C5:C1073,'By region'!M291)</f>
      </c>
      <c r="L291" s="330"/>
      <c r="M291" s="67" t="s">
        <v>489</v>
      </c>
    </row>
    <row r="292">
      <c r="B292" s="60" t="s">
        <v>527</v>
      </c>
      <c r="C292" s="124">
        <f>SUMIFS(C_A04b!D5:D1073,C_A04b!B5:B1073,'By region'!B1,C_A04b!C5:C1073,'By region'!M292)</f>
      </c>
      <c r="D292" s="124">
        <f>SUMIFS(C_A04b!E5:E1073,C_A04b!B5:B1073,'By region'!B1,C_A04b!C5:C1073,'By region'!M292)</f>
      </c>
      <c r="E292" s="124">
        <f>SUMIFS(C_A04b!F5:F1073,C_A04b!B5:B1073,'By region'!B1,C_A04b!C5:C1073,'By region'!M292)</f>
      </c>
      <c r="F292" s="124">
        <f>SUMIFS(C_A04b!G5:G1073,C_A04b!B5:B1073,'By region'!B1,C_A04b!C5:C1073,'By region'!M292)</f>
      </c>
      <c r="G292" s="124">
        <f>SUMIFS(C_A04b!H5:H1073,C_A04b!B5:B1073,'By region'!B1,C_A04b!C5:C1073,'By region'!M292)</f>
      </c>
      <c r="H292" s="124">
        <f>SUMIFS(C_A04b!I5:I1073,C_A04b!B5:B1073,'By region'!B1,C_A04b!C5:C1073,'By region'!M292)</f>
      </c>
      <c r="I292" s="124">
        <f>SUMIFS(C_A04b!J5:J1073,C_A04b!B5:B1073,'By region'!B1,C_A04b!C5:C1073,'By region'!M292)</f>
      </c>
      <c r="J292" s="124">
        <f>SUMIFS(C_A04b!K5:K1073,C_A04b!B5:B1073,'By region'!B1,C_A04b!C5:C1073,'By region'!M292)</f>
      </c>
      <c r="K292" s="124">
        <f>SUMIFS(C_A04b!L5:L1073,C_A04b!B5:B1073,'By region'!B1,C_A04b!C5:C1073,'By region'!M292)</f>
      </c>
      <c r="L292" s="330"/>
      <c r="M292" s="67" t="s">
        <v>485</v>
      </c>
    </row>
    <row r="293">
      <c r="B293" s="60" t="s">
        <v>528</v>
      </c>
      <c r="C293" s="117">
        <f>SUMIFS(C_A04b!D5:D1073,C_A04b!B5:B1073,'By region'!B1,C_A04b!C5:C1073,'By region'!M293)</f>
      </c>
      <c r="D293" s="117">
        <f>SUMIFS(C_A04b!E5:E1073,C_A04b!B5:B1073,'By region'!B1,C_A04b!C5:C1073,'By region'!M293)</f>
      </c>
      <c r="E293" s="117">
        <f>SUMIFS(C_A04b!F5:F1073,C_A04b!B5:B1073,'By region'!B1,C_A04b!C5:C1073,'By region'!M293)</f>
      </c>
      <c r="F293" s="117">
        <f>SUMIFS(C_A04b!G5:G1073,C_A04b!B5:B1073,'By region'!B1,C_A04b!C5:C1073,'By region'!M293)</f>
      </c>
      <c r="G293" s="117">
        <f>SUMIFS(C_A04b!H5:H1073,C_A04b!B5:B1073,'By region'!B1,C_A04b!C5:C1073,'By region'!M293)</f>
      </c>
      <c r="H293" s="117">
        <f>SUMIFS(C_A04b!I5:I1073,C_A04b!B5:B1073,'By region'!B1,C_A04b!C5:C1073,'By region'!M293)</f>
      </c>
      <c r="I293" s="117">
        <f>SUMIFS(C_A04b!J5:J1073,C_A04b!B5:B1073,'By region'!B1,C_A04b!C5:C1073,'By region'!M293)</f>
      </c>
      <c r="J293" s="117">
        <f>SUMIFS(C_A04b!K5:K1073,C_A04b!B5:B1073,'By region'!B1,C_A04b!C5:C1073,'By region'!M293)</f>
      </c>
      <c r="K293" s="117">
        <f>SUMIFS(C_A04b!L5:L1073,C_A04b!B5:B1073,'By region'!B1,C_A04b!C5:C1073,'By region'!M293)</f>
      </c>
      <c r="L293" s="330"/>
      <c r="M293" s="67" t="s">
        <v>492</v>
      </c>
    </row>
    <row r="294">
      <c r="B294" s="60" t="s">
        <v>304</v>
      </c>
      <c r="C294" s="124">
        <f>SUMIFS(C_A04b!D5:D1073,C_A04b!B5:B1073,'By region'!B1,C_A04b!C5:C1073,'By region'!M294)</f>
      </c>
      <c r="D294" s="124">
        <f>SUMIFS(C_A04b!E5:E1073,C_A04b!B5:B1073,'By region'!B1,C_A04b!C5:C1073,'By region'!M294)</f>
      </c>
      <c r="E294" s="124">
        <f>SUMIFS(C_A04b!F5:F1073,C_A04b!B5:B1073,'By region'!B1,C_A04b!C5:C1073,'By region'!M294)</f>
      </c>
      <c r="F294" s="124">
        <f>SUMIFS(C_A04b!G5:G1073,C_A04b!B5:B1073,'By region'!B1,C_A04b!C5:C1073,'By region'!M294)</f>
      </c>
      <c r="G294" s="124">
        <f>SUMIFS(C_A04b!H5:H1073,C_A04b!B5:B1073,'By region'!B1,C_A04b!C5:C1073,'By region'!M294)</f>
      </c>
      <c r="H294" s="124">
        <f>SUMIFS(C_A04b!I5:I1073,C_A04b!B5:B1073,'By region'!B1,C_A04b!C5:C1073,'By region'!M294)</f>
      </c>
      <c r="I294" s="124">
        <f>SUMIFS(C_A04b!J5:J1073,C_A04b!B5:B1073,'By region'!B1,C_A04b!C5:C1073,'By region'!M294)</f>
      </c>
      <c r="J294" s="124">
        <f>SUMIFS(C_A04b!K5:K1073,C_A04b!B5:B1073,'By region'!B1,C_A04b!C5:C1073,'By region'!M294)</f>
      </c>
      <c r="K294" s="124">
        <f>SUMIFS(C_A04b!L5:L1073,C_A04b!B5:B1073,'By region'!B1,C_A04b!C5:C1073,'By region'!M294)</f>
      </c>
      <c r="L294" s="330"/>
      <c r="M294" s="67" t="s">
        <v>529</v>
      </c>
    </row>
    <row r="295">
      <c r="B295" s="60" t="s">
        <v>301</v>
      </c>
      <c r="C295" s="117">
        <f>SUMIFS(C_A04b!D5:D1073,C_A04b!B5:B1073,'By region'!B1,C_A04b!C5:C1073,'By region'!M295)</f>
      </c>
      <c r="D295" s="117">
        <f>SUMIFS(C_A04b!E5:E1073,C_A04b!B5:B1073,'By region'!B1,C_A04b!C5:C1073,'By region'!M295)</f>
      </c>
      <c r="E295" s="117">
        <f>SUMIFS(C_A04b!F5:F1073,C_A04b!B5:B1073,'By region'!B1,C_A04b!C5:C1073,'By region'!M295)</f>
      </c>
      <c r="F295" s="117">
        <f>SUMIFS(C_A04b!G5:G1073,C_A04b!B5:B1073,'By region'!B1,C_A04b!C5:C1073,'By region'!M295)</f>
      </c>
      <c r="G295" s="117">
        <f>SUMIFS(C_A04b!H5:H1073,C_A04b!B5:B1073,'By region'!B1,C_A04b!C5:C1073,'By region'!M295)</f>
      </c>
      <c r="H295" s="117">
        <f>SUMIFS(C_A04b!I5:I1073,C_A04b!B5:B1073,'By region'!B1,C_A04b!C5:C1073,'By region'!M295)</f>
      </c>
      <c r="I295" s="117">
        <f>SUMIFS(C_A04b!J5:J1073,C_A04b!B5:B1073,'By region'!B1,C_A04b!C5:C1073,'By region'!M295)</f>
      </c>
      <c r="J295" s="117">
        <f>SUMIFS(C_A04b!K5:K1073,C_A04b!B5:B1073,'By region'!B1,C_A04b!C5:C1073,'By region'!M295)</f>
      </c>
      <c r="K295" s="117">
        <f>SUMIFS(C_A04b!L5:L1073,C_A04b!B5:B1073,'By region'!B1,C_A04b!C5:C1073,'By region'!M295)</f>
      </c>
      <c r="L295" s="330"/>
      <c r="M295" s="67" t="s">
        <v>530</v>
      </c>
    </row>
    <row r="296">
      <c r="B296" s="60" t="s">
        <v>368</v>
      </c>
      <c r="C296" s="124">
        <f>SUMIFS(C_A04b!D5:D1073,C_A04b!B5:B1073,'By region'!B1,C_A04b!C5:C1073,'By region'!M296)</f>
      </c>
      <c r="D296" s="124">
        <f>SUMIFS(C_A04b!E5:E1073,C_A04b!B5:B1073,'By region'!B1,C_A04b!C5:C1073,'By region'!M296)</f>
      </c>
      <c r="E296" s="124">
        <f>SUMIFS(C_A04b!F5:F1073,C_A04b!B5:B1073,'By region'!B1,C_A04b!C5:C1073,'By region'!M296)</f>
      </c>
      <c r="F296" s="124">
        <f>SUMIFS(C_A04b!G5:G1073,C_A04b!B5:B1073,'By region'!B1,C_A04b!C5:C1073,'By region'!M296)</f>
      </c>
      <c r="G296" s="124">
        <f>SUMIFS(C_A04b!H5:H1073,C_A04b!B5:B1073,'By region'!B1,C_A04b!C5:C1073,'By region'!M296)</f>
      </c>
      <c r="H296" s="124">
        <f>SUMIFS(C_A04b!I5:I1073,C_A04b!B5:B1073,'By region'!B1,C_A04b!C5:C1073,'By region'!M296)</f>
      </c>
      <c r="I296" s="124">
        <f>SUMIFS(C_A04b!J5:J1073,C_A04b!B5:B1073,'By region'!B1,C_A04b!C5:C1073,'By region'!M296)</f>
      </c>
      <c r="J296" s="124">
        <f>SUMIFS(C_A04b!K5:K1073,C_A04b!B5:B1073,'By region'!B1,C_A04b!C5:C1073,'By region'!M296)</f>
      </c>
      <c r="K296" s="124">
        <f>SUMIFS(C_A04b!L5:L1073,C_A04b!B5:B1073,'By region'!B1,C_A04b!C5:C1073,'By region'!M296)</f>
      </c>
      <c r="L296" s="330"/>
      <c r="M296" s="67" t="s">
        <v>531</v>
      </c>
    </row>
    <row r="297">
      <c r="B297" s="60" t="s">
        <v>532</v>
      </c>
      <c r="C297" s="117">
        <f>SUMIFS(C_A04b!D5:D1073,C_A04b!B5:B1073,'By region'!B1,C_A04b!C5:C1073,'By region'!M297)</f>
      </c>
      <c r="D297" s="117">
        <f>SUMIFS(C_A04b!E5:E1073,C_A04b!B5:B1073,'By region'!B1,C_A04b!C5:C1073,'By region'!M297)</f>
      </c>
      <c r="E297" s="117">
        <f>SUMIFS(C_A04b!F5:F1073,C_A04b!B5:B1073,'By region'!B1,C_A04b!C5:C1073,'By region'!M297)</f>
      </c>
      <c r="F297" s="117">
        <f>SUMIFS(C_A04b!G5:G1073,C_A04b!B5:B1073,'By region'!B1,C_A04b!C5:C1073,'By region'!M297)</f>
      </c>
      <c r="G297" s="117">
        <f>SUMIFS(C_A04b!H5:H1073,C_A04b!B5:B1073,'By region'!B1,C_A04b!C5:C1073,'By region'!M297)</f>
      </c>
      <c r="H297" s="117">
        <f>SUMIFS(C_A04b!I5:I1073,C_A04b!B5:B1073,'By region'!B1,C_A04b!C5:C1073,'By region'!M297)</f>
      </c>
      <c r="I297" s="117">
        <f>SUMIFS(C_A04b!J5:J1073,C_A04b!B5:B1073,'By region'!B1,C_A04b!C5:C1073,'By region'!M297)</f>
      </c>
      <c r="J297" s="117">
        <f>SUMIFS(C_A04b!K5:K1073,C_A04b!B5:B1073,'By region'!B1,C_A04b!C5:C1073,'By region'!M297)</f>
      </c>
      <c r="K297" s="117">
        <f>SUMIFS(C_A04b!L5:L1073,C_A04b!B5:B1073,'By region'!B1,C_A04b!C5:C1073,'By region'!M297)</f>
      </c>
      <c r="L297" s="330"/>
      <c r="M297" s="67" t="s">
        <v>533</v>
      </c>
    </row>
    <row r="298">
      <c r="B298" s="151" t="s">
        <v>55</v>
      </c>
      <c r="C298" s="152">
        <f ref="C298:K298" t="shared" si="49">SUM(C283:C297)</f>
        <v>452.411071933835</v>
      </c>
      <c r="D298" s="152">
        <f t="shared" si="49"/>
        <v>720.34835885117013</v>
      </c>
      <c r="E298" s="152">
        <f t="shared" si="49"/>
        <v>893.20594209111107</v>
      </c>
      <c r="F298" s="152">
        <f t="shared" si="49"/>
        <v>1010.2351706906582</v>
      </c>
      <c r="G298" s="152">
        <f t="shared" si="49"/>
        <v>989.61275295633016</v>
      </c>
      <c r="H298" s="152">
        <f t="shared" si="49"/>
        <v>1474.7279163653293</v>
      </c>
      <c r="I298" s="152">
        <f t="shared" si="49"/>
        <v>886.28481510056417</v>
      </c>
      <c r="J298" s="152">
        <f t="shared" si="49"/>
        <v>778.58777127811811</v>
      </c>
      <c r="K298" s="152">
        <f t="shared" si="49"/>
        <v>756.83100945991919</v>
      </c>
      <c r="L298" s="228"/>
    </row>
    <row r="299">
      <c r="L299" s="64"/>
    </row>
    <row r="300">
      <c r="L300" s="64"/>
    </row>
    <row r="301">
      <c r="L301" s="64"/>
    </row>
    <row r="302">
      <c r="L302" s="64"/>
    </row>
    <row r="303">
      <c r="L303" s="64"/>
    </row>
    <row r="304">
      <c r="L304" s="64"/>
    </row>
    <row r="305">
      <c r="L305" s="64"/>
    </row>
    <row r="306">
      <c r="L306" s="64"/>
    </row>
    <row r="307">
      <c r="L307" s="64"/>
    </row>
    <row r="308">
      <c r="L308" s="64"/>
    </row>
    <row r="309">
      <c r="L309" s="64"/>
    </row>
    <row r="310">
      <c r="L310" s="64"/>
    </row>
    <row r="311">
      <c r="L311" s="64"/>
    </row>
    <row r="312">
      <c r="L312" s="64"/>
    </row>
    <row r="313">
      <c r="L313" s="64"/>
    </row>
    <row r="314">
      <c r="L314" s="64"/>
    </row>
    <row r="315">
      <c r="L315" s="64"/>
    </row>
    <row r="316">
      <c r="L316" s="64"/>
    </row>
    <row r="317">
      <c r="L317" s="64"/>
    </row>
    <row r="318">
      <c r="L318" s="64"/>
    </row>
    <row r="319">
      <c r="L319" s="64"/>
    </row>
    <row r="320">
      <c r="L320" s="64"/>
    </row>
    <row r="321">
      <c r="L321" s="64"/>
    </row>
    <row r="322">
      <c r="L322" s="64"/>
    </row>
    <row r="323">
      <c r="L323" s="64"/>
    </row>
    <row r="324">
      <c r="L324" s="64"/>
    </row>
    <row r="325">
      <c r="L325" s="64"/>
    </row>
    <row r="326">
      <c r="L326" s="64"/>
    </row>
    <row r="327">
      <c r="L327" s="64"/>
    </row>
    <row r="328">
      <c r="L328" s="64"/>
    </row>
    <row r="329">
      <c r="L329" s="64"/>
    </row>
    <row r="330">
      <c r="L330" s="64"/>
    </row>
    <row r="331">
      <c r="L331" s="64"/>
    </row>
    <row r="332">
      <c r="L332" s="64"/>
    </row>
    <row r="333">
      <c r="L333" s="64"/>
    </row>
    <row r="334">
      <c r="L334" s="64"/>
    </row>
    <row r="335">
      <c r="L335" s="64"/>
    </row>
    <row r="336">
      <c r="L336" s="64"/>
    </row>
    <row r="337">
      <c r="L337" s="64"/>
    </row>
    <row r="338">
      <c r="L338" s="64"/>
    </row>
    <row r="339">
      <c r="L339" s="64"/>
    </row>
    <row r="340">
      <c r="L340" s="64"/>
    </row>
    <row r="341">
      <c r="L341" s="64"/>
    </row>
    <row r="342">
      <c r="L342" s="64"/>
    </row>
    <row r="343">
      <c r="L343" s="64"/>
    </row>
    <row r="344">
      <c r="L344" s="64"/>
    </row>
    <row r="345">
      <c r="L345" s="64"/>
    </row>
    <row r="346">
      <c r="L346" s="64"/>
    </row>
    <row r="347">
      <c r="L347" s="64"/>
    </row>
    <row r="348">
      <c r="L348" s="64"/>
    </row>
    <row r="349">
      <c r="L349" s="64"/>
    </row>
    <row r="350">
      <c r="L350" s="64"/>
    </row>
    <row r="351">
      <c r="L351" s="64"/>
    </row>
    <row r="352">
      <c r="L352" s="64"/>
    </row>
    <row r="353">
      <c r="L353" s="64"/>
    </row>
    <row r="354">
      <c r="L354" s="64"/>
    </row>
    <row r="355">
      <c r="L355" s="64"/>
    </row>
    <row r="356">
      <c r="L356" s="64"/>
    </row>
    <row r="357">
      <c r="L357" s="64"/>
    </row>
    <row r="358">
      <c r="L358" s="64"/>
    </row>
    <row r="359">
      <c r="L359" s="64"/>
    </row>
    <row r="360">
      <c r="L360" s="64"/>
    </row>
    <row r="361">
      <c r="L361" s="64"/>
    </row>
    <row r="362">
      <c r="L362" s="64"/>
    </row>
    <row r="363">
      <c r="L363" s="64"/>
    </row>
    <row r="364">
      <c r="L364" s="64"/>
    </row>
    <row r="365">
      <c r="L365" s="64"/>
    </row>
    <row r="366">
      <c r="L366" s="64"/>
    </row>
    <row r="367">
      <c r="L367" s="64"/>
    </row>
    <row r="368">
      <c r="L368" s="64"/>
    </row>
    <row r="369">
      <c r="L369" s="64"/>
    </row>
    <row r="370">
      <c r="L370" s="64"/>
    </row>
    <row r="371">
      <c r="L371" s="64"/>
    </row>
    <row r="372">
      <c r="L372" s="64"/>
    </row>
    <row r="373">
      <c r="L373" s="64"/>
    </row>
    <row r="374">
      <c r="L374" s="64"/>
    </row>
    <row r="375">
      <c r="L375" s="64"/>
    </row>
    <row r="376">
      <c r="L376" s="64"/>
    </row>
    <row r="377">
      <c r="L377" s="64"/>
    </row>
    <row r="378">
      <c r="L378" s="64"/>
    </row>
    <row r="379">
      <c r="L379" s="64"/>
    </row>
    <row r="380">
      <c r="L380" s="64"/>
    </row>
    <row r="381">
      <c r="L381" s="64"/>
    </row>
    <row r="382">
      <c r="L382" s="64"/>
    </row>
    <row r="383">
      <c r="L383" s="64"/>
    </row>
    <row r="384">
      <c r="L384" s="64"/>
    </row>
    <row r="385">
      <c r="L385" s="64"/>
    </row>
    <row r="386">
      <c r="L386" s="64"/>
    </row>
    <row r="387">
      <c r="L387" s="64"/>
    </row>
    <row r="388">
      <c r="L388" s="64"/>
    </row>
    <row r="389">
      <c r="L389" s="64"/>
    </row>
    <row r="390">
      <c r="L390" s="64"/>
    </row>
    <row r="391">
      <c r="L391" s="64"/>
    </row>
    <row r="392">
      <c r="L392" s="64"/>
    </row>
    <row r="393">
      <c r="L393" s="64"/>
    </row>
    <row r="509" s="64" customFormat="1">
      <c r="A509" s="324" t="s">
        <v>273</v>
      </c>
      <c r="B509" s="320" t="s">
        <v>274</v>
      </c>
      <c r="C509" s="68"/>
      <c r="D509" s="68"/>
      <c r="E509" s="68"/>
      <c r="F509" s="68"/>
      <c r="G509" s="68"/>
      <c r="H509" s="68"/>
      <c r="I509" s="68"/>
      <c r="J509" s="68"/>
      <c r="L509" s="63"/>
      <c r="M509" s="67"/>
      <c r="N509" s="69"/>
      <c r="O509" s="69"/>
    </row>
    <row r="510" s="64" customFormat="1">
      <c r="A510" s="63"/>
      <c r="B510" s="74" t="s">
        <v>275</v>
      </c>
      <c r="C510" s="68"/>
      <c r="D510" s="68"/>
      <c r="E510" s="68"/>
      <c r="F510" s="68"/>
      <c r="G510" s="68"/>
      <c r="H510" s="68"/>
      <c r="I510" s="68"/>
      <c r="J510" s="68"/>
      <c r="L510" s="63"/>
      <c r="M510" s="67"/>
      <c r="N510" s="69"/>
      <c r="O510" s="69"/>
    </row>
    <row r="511" s="64" customFormat="1">
      <c r="A511" s="63"/>
      <c r="B511" s="63"/>
      <c r="C511" s="68"/>
      <c r="D511" s="68"/>
      <c r="E511" s="68"/>
      <c r="F511" s="68"/>
      <c r="G511" s="68"/>
      <c r="H511" s="68"/>
      <c r="I511" s="68"/>
      <c r="J511" s="68"/>
      <c r="L511" s="63"/>
      <c r="M511" s="67"/>
      <c r="N511" s="69"/>
      <c r="O511" s="69"/>
    </row>
    <row r="512">
      <c r="B512" s="121"/>
      <c r="C512" s="307">
        <v>2010</v>
      </c>
      <c r="D512" s="307">
        <v>2015</v>
      </c>
      <c r="E512" s="307">
        <v>2020</v>
      </c>
      <c r="F512" s="307">
        <v>2025</v>
      </c>
      <c r="G512" s="307">
        <v>2030</v>
      </c>
      <c r="H512" s="307">
        <v>2035</v>
      </c>
      <c r="I512" s="307">
        <v>2040</v>
      </c>
      <c r="J512" s="307">
        <v>2045</v>
      </c>
      <c r="K512" s="307">
        <v>2050</v>
      </c>
    </row>
    <row r="513">
      <c r="B513" s="142" t="s">
        <v>276</v>
      </c>
      <c r="C513" s="145"/>
      <c r="D513" s="145"/>
      <c r="E513" s="145"/>
      <c r="F513" s="145"/>
      <c r="G513" s="145"/>
      <c r="H513" s="145"/>
      <c r="I513" s="145"/>
      <c r="J513" s="145"/>
      <c r="K513" s="145"/>
    </row>
    <row r="514" s="64" customFormat="1">
      <c r="B514" s="144" t="s">
        <v>277</v>
      </c>
      <c r="C514" s="192">
        <f ref="C514:C514" t="array">(SUM(($B$1=(C_A08a!$B$5:$B$997))*('By region'!$M514=(C_A08a!$C$5:$C$997))*('By region'!$O514=(C_A08a!$D$5:$D$997))*(C_A08a!E$5:E$997)))+(SUM(($C$1=(C_A08a!$B$5:$B$997))*('By region'!$M514=(C_A08a!$C$5:$C$997))*('By region'!$O514=(C_A08a!$D$5:$D$997))*(C_A08a!E$5:E$997)))+(SUM(($D$1=(C_A08a!$B$5:$B$997))*('By region'!$M514=(C_A08a!$C$5:$C$997))*('By region'!$O514=(C_A08a!$D$5:$D$997))*(C_A08a!E$5:E$997)))+(SUM(($B$1=(C_A08a!$B$5:$B$997))*('By region'!$M514=(C_A08a!$C$5:$C$997))*('By region'!$N514=(C_A08a!$D$5:$D$997))*(C_A08a!E$5:E$997)))+(SUM(($C$1=(C_A08a!$B$5:$B$997))*('By region'!$M514=(C_A08a!$C$5:$C$997))*('By region'!$N514=(C_A08a!$D$5:$D$997))*(C_A08a!E$5:E$997)))+(SUM(($D$1=(C_A08a!$B$5:$B$997))*('By region'!$M514=(C_A08a!$C$5:$C$997))*('By region'!$N514=(C_A08a!$D$5:$D$997))*(C_A08a!E$5:E$997)))</f>
        <v>4.041181171642</v>
      </c>
      <c r="D514" s="192">
        <f ref="D514:D514" t="array">(SUM(($B$1=(C_A08a!$B$5:$B$997))*('By region'!$M514=(C_A08a!$C$5:$C$997))*('By region'!$O514=(C_A08a!$D$5:$D$997))*(C_A08a!F$5:F$997)))+(SUM(($C$1=(C_A08a!$B$5:$B$997))*('By region'!$M514=(C_A08a!$C$5:$C$997))*('By region'!$O514=(C_A08a!$D$5:$D$997))*(C_A08a!F$5:F$997)))+(SUM(($D$1=(C_A08a!$B$5:$B$997))*('By region'!$M514=(C_A08a!$C$5:$C$997))*('By region'!$O514=(C_A08a!$D$5:$D$997))*(C_A08a!F$5:F$997)))+(SUM(($B$1=(C_A08a!$B$5:$B$997))*('By region'!$M514=(C_A08a!$C$5:$C$997))*('By region'!$N514=(C_A08a!$D$5:$D$997))*(C_A08a!F$5:F$997)))+(SUM(($C$1=(C_A08a!$B$5:$B$997))*('By region'!$M514=(C_A08a!$C$5:$C$997))*('By region'!$N514=(C_A08a!$D$5:$D$997))*(C_A08a!F$5:F$997)))+(SUM(($D$1=(C_A08a!$B$5:$B$997))*('By region'!$M514=(C_A08a!$C$5:$C$997))*('By region'!$N514=(C_A08a!$D$5:$D$997))*(C_A08a!F$5:F$997)))</f>
        <v>2.020590585821</v>
      </c>
      <c r="E514" s="192">
        <f ref="E514:E514" t="array">(SUM(($B$1=(C_A08a!$B$5:$B$997))*('By region'!$M514=(C_A08a!$C$5:$C$997))*('By region'!$O514=(C_A08a!$D$5:$D$997))*(C_A08a!G$5:G$997)))+(SUM(($C$1=(C_A08a!$B$5:$B$997))*('By region'!$M514=(C_A08a!$C$5:$C$997))*('By region'!$O514=(C_A08a!$D$5:$D$997))*(C_A08a!G$5:G$997)))+(SUM(($D$1=(C_A08a!$B$5:$B$997))*('By region'!$M514=(C_A08a!$C$5:$C$997))*('By region'!$O514=(C_A08a!$D$5:$D$997))*(C_A08a!G$5:G$997)))+(SUM(($B$1=(C_A08a!$B$5:$B$997))*('By region'!$M514=(C_A08a!$C$5:$C$997))*('By region'!$N514=(C_A08a!$D$5:$D$997))*(C_A08a!G$5:G$997)))+(SUM(($C$1=(C_A08a!$B$5:$B$997))*('By region'!$M514=(C_A08a!$C$5:$C$997))*('By region'!$N514=(C_A08a!$D$5:$D$997))*(C_A08a!G$5:G$997)))+(SUM(($D$1=(C_A08a!$B$5:$B$997))*('By region'!$M514=(C_A08a!$C$5:$C$997))*('By region'!$N514=(C_A08a!$D$5:$D$997))*(C_A08a!G$5:G$997)))</f>
        <v>0</v>
      </c>
      <c r="F514" s="192">
        <f ref="F514:F514" t="array">(SUM(($B$1=(C_A08a!$B$5:$B$997))*('By region'!$M514=(C_A08a!$C$5:$C$997))*('By region'!$O514=(C_A08a!$D$5:$D$997))*(C_A08a!H$5:H$997)))+(SUM(($C$1=(C_A08a!$B$5:$B$997))*('By region'!$M514=(C_A08a!$C$5:$C$997))*('By region'!$O514=(C_A08a!$D$5:$D$997))*(C_A08a!H$5:H$997)))+(SUM(($D$1=(C_A08a!$B$5:$B$997))*('By region'!$M514=(C_A08a!$C$5:$C$997))*('By region'!$O514=(C_A08a!$D$5:$D$997))*(C_A08a!H$5:H$997)))+(SUM(($B$1=(C_A08a!$B$5:$B$997))*('By region'!$M514=(C_A08a!$C$5:$C$997))*('By region'!$N514=(C_A08a!$D$5:$D$997))*(C_A08a!H$5:H$997)))+(SUM(($C$1=(C_A08a!$B$5:$B$997))*('By region'!$M514=(C_A08a!$C$5:$C$997))*('By region'!$N514=(C_A08a!$D$5:$D$997))*(C_A08a!H$5:H$997)))+(SUM(($D$1=(C_A08a!$B$5:$B$997))*('By region'!$M514=(C_A08a!$C$5:$C$997))*('By region'!$N514=(C_A08a!$D$5:$D$997))*(C_A08a!H$5:H$997)))</f>
        <v>0</v>
      </c>
      <c r="G514" s="192">
        <f ref="G514:G514" t="array">(SUM(($B$1=(C_A08a!$B$5:$B$997))*('By region'!$M514=(C_A08a!$C$5:$C$997))*('By region'!$O514=(C_A08a!$D$5:$D$997))*(C_A08a!I$5:I$997)))+(SUM(($C$1=(C_A08a!$B$5:$B$997))*('By region'!$M514=(C_A08a!$C$5:$C$997))*('By region'!$O514=(C_A08a!$D$5:$D$997))*(C_A08a!I$5:I$997)))+(SUM(($D$1=(C_A08a!$B$5:$B$997))*('By region'!$M514=(C_A08a!$C$5:$C$997))*('By region'!$O514=(C_A08a!$D$5:$D$997))*(C_A08a!I$5:I$997)))+(SUM(($B$1=(C_A08a!$B$5:$B$997))*('By region'!$M514=(C_A08a!$C$5:$C$997))*('By region'!$N514=(C_A08a!$D$5:$D$997))*(C_A08a!I$5:I$997)))+(SUM(($C$1=(C_A08a!$B$5:$B$997))*('By region'!$M514=(C_A08a!$C$5:$C$997))*('By region'!$N514=(C_A08a!$D$5:$D$997))*(C_A08a!I$5:I$997)))+(SUM(($D$1=(C_A08a!$B$5:$B$997))*('By region'!$M514=(C_A08a!$C$5:$C$997))*('By region'!$N514=(C_A08a!$D$5:$D$997))*(C_A08a!I$5:I$997)))</f>
        <v>7.810777458137</v>
      </c>
      <c r="H514" s="192">
        <f ref="H514:H514" t="array">(SUM(($B$1=(C_A08a!$B$5:$B$997))*('By region'!$M514=(C_A08a!$C$5:$C$997))*('By region'!$O514=(C_A08a!$D$5:$D$997))*(C_A08a!J$5:J$997)))+(SUM(($C$1=(C_A08a!$B$5:$B$997))*('By region'!$M514=(C_A08a!$C$5:$C$997))*('By region'!$O514=(C_A08a!$D$5:$D$997))*(C_A08a!J$5:J$997)))+(SUM(($D$1=(C_A08a!$B$5:$B$997))*('By region'!$M514=(C_A08a!$C$5:$C$997))*('By region'!$O514=(C_A08a!$D$5:$D$997))*(C_A08a!J$5:J$997)))+(SUM(($B$1=(C_A08a!$B$5:$B$997))*('By region'!$M514=(C_A08a!$C$5:$C$997))*('By region'!$N514=(C_A08a!$D$5:$D$997))*(C_A08a!J$5:J$997)))+(SUM(($C$1=(C_A08a!$B$5:$B$997))*('By region'!$M514=(C_A08a!$C$5:$C$997))*('By region'!$N514=(C_A08a!$D$5:$D$997))*(C_A08a!J$5:J$997)))+(SUM(($D$1=(C_A08a!$B$5:$B$997))*('By region'!$M514=(C_A08a!$C$5:$C$997))*('By region'!$N514=(C_A08a!$D$5:$D$997))*(C_A08a!J$5:J$997)))</f>
        <v>7.810777458137</v>
      </c>
      <c r="I514" s="192">
        <f ref="I514:I514" t="array">(SUM(($B$1=(C_A08a!$B$5:$B$997))*('By region'!$M514=(C_A08a!$C$5:$C$997))*('By region'!$O514=(C_A08a!$D$5:$D$997))*(C_A08a!K$5:K$997)))+(SUM(($C$1=(C_A08a!$B$5:$B$997))*('By region'!$M514=(C_A08a!$C$5:$C$997))*('By region'!$O514=(C_A08a!$D$5:$D$997))*(C_A08a!K$5:K$997)))+(SUM(($D$1=(C_A08a!$B$5:$B$997))*('By region'!$M514=(C_A08a!$C$5:$C$997))*('By region'!$O514=(C_A08a!$D$5:$D$997))*(C_A08a!K$5:K$997)))+(SUM(($B$1=(C_A08a!$B$5:$B$997))*('By region'!$M514=(C_A08a!$C$5:$C$997))*('By region'!$N514=(C_A08a!$D$5:$D$997))*(C_A08a!K$5:K$997)))+(SUM(($C$1=(C_A08a!$B$5:$B$997))*('By region'!$M514=(C_A08a!$C$5:$C$997))*('By region'!$N514=(C_A08a!$D$5:$D$997))*(C_A08a!K$5:K$997)))+(SUM(($D$1=(C_A08a!$B$5:$B$997))*('By region'!$M514=(C_A08a!$C$5:$C$997))*('By region'!$N514=(C_A08a!$D$5:$D$997))*(C_A08a!K$5:K$997)))</f>
        <v>31.776723232745</v>
      </c>
      <c r="J514" s="192">
        <f ref="J514:J514" t="array">(SUM(($B$1=(C_A08a!$B$5:$B$997))*('By region'!$M514=(C_A08a!$C$5:$C$997))*('By region'!$O514=(C_A08a!$D$5:$D$997))*(C_A08a!L$5:L$997)))+(SUM(($C$1=(C_A08a!$B$5:$B$997))*('By region'!$M514=(C_A08a!$C$5:$C$997))*('By region'!$O514=(C_A08a!$D$5:$D$997))*(C_A08a!L$5:L$997)))+(SUM(($D$1=(C_A08a!$B$5:$B$997))*('By region'!$M514=(C_A08a!$C$5:$C$997))*('By region'!$O514=(C_A08a!$D$5:$D$997))*(C_A08a!L$5:L$997)))+(SUM(($B$1=(C_A08a!$B$5:$B$997))*('By region'!$M514=(C_A08a!$C$5:$C$997))*('By region'!$N514=(C_A08a!$D$5:$D$997))*(C_A08a!L$5:L$997)))+(SUM(($C$1=(C_A08a!$B$5:$B$997))*('By region'!$M514=(C_A08a!$C$5:$C$997))*('By region'!$N514=(C_A08a!$D$5:$D$997))*(C_A08a!L$5:L$997)))+(SUM(($D$1=(C_A08a!$B$5:$B$997))*('By region'!$M514=(C_A08a!$C$5:$C$997))*('By region'!$N514=(C_A08a!$D$5:$D$997))*(C_A08a!L$5:L$997)))</f>
        <v>43.588758324822</v>
      </c>
      <c r="K514" s="192">
        <f ref="K514:K514" t="array">(SUM(($B$1=(C_A08a!$B$5:$B$997))*('By region'!$M514=(C_A08a!$C$5:$C$997))*('By region'!$O514=(C_A08a!$D$5:$D$997))*(C_A08a!M$5:M$997)))+(SUM(($C$1=(C_A08a!$B$5:$B$997))*('By region'!$M514=(C_A08a!$C$5:$C$997))*('By region'!$O514=(C_A08a!$D$5:$D$997))*(C_A08a!M$5:M$997)))+(SUM(($D$1=(C_A08a!$B$5:$B$997))*('By region'!$M514=(C_A08a!$C$5:$C$997))*('By region'!$O514=(C_A08a!$D$5:$D$997))*(C_A08a!M$5:M$997)))+(SUM(($B$1=(C_A08a!$B$5:$B$997))*('By region'!$M514=(C_A08a!$C$5:$C$997))*('By region'!$N514=(C_A08a!$D$5:$D$997))*(C_A08a!M$5:M$997)))+(SUM(($C$1=(C_A08a!$B$5:$B$997))*('By region'!$M514=(C_A08a!$C$5:$C$997))*('By region'!$N514=(C_A08a!$D$5:$D$997))*(C_A08a!M$5:M$997)))+(SUM(($D$1=(C_A08a!$B$5:$B$997))*('By region'!$M514=(C_A08a!$C$5:$C$997))*('By region'!$N514=(C_A08a!$D$5:$D$997))*(C_A08a!M$5:M$997)))</f>
        <v>70.436247508663</v>
      </c>
      <c r="M514" s="69" t="s">
        <v>278</v>
      </c>
      <c r="N514" s="69" t="s">
        <v>279</v>
      </c>
      <c r="O514" s="69" t="s">
        <v>280</v>
      </c>
    </row>
    <row r="515">
      <c r="B515" s="143" t="s">
        <v>281</v>
      </c>
      <c r="C515" s="264">
        <f ref="C515:C515" t="array">(SUM(($B$1=(C_A08a!$B$5:$B$997))*('By region'!$M515=(C_A08a!$C$5:$C$997))*('By region'!$O515=(C_A08a!$D$5:$D$997))*(C_A08a!E$5:E$997)))+(SUM(($C$1=(C_A08a!$B$5:$B$997))*('By region'!$M515=(C_A08a!$C$5:$C$997))*('By region'!$O515=(C_A08a!$D$5:$D$997))*(C_A08a!E$5:E$997)))+(SUM(($D$1=(C_A08a!$B$5:$B$997))*('By region'!$M515=(C_A08a!$C$5:$C$997))*('By region'!$O515=(C_A08a!$D$5:$D$997))*(C_A08a!E$5:E$997)))+(SUM(($B$1=(C_A08a!$B$5:$B$997))*('By region'!$M515=(C_A08a!$C$5:$C$997))*('By region'!$N515=(C_A08a!$D$5:$D$997))*(C_A08a!E$5:E$997)))+(SUM(($C$1=(C_A08a!$B$5:$B$997))*('By region'!$M515=(C_A08a!$C$5:$C$997))*('By region'!$N515=(C_A08a!$D$5:$D$997))*(C_A08a!E$5:E$997)))+(SUM(($D$1=(C_A08a!$B$5:$B$997))*('By region'!$M515=(C_A08a!$C$5:$C$997))*('By region'!$N515=(C_A08a!$D$5:$D$997))*(C_A08a!E$5:E$997)))</f>
        <v>0</v>
      </c>
      <c r="D515" s="264">
        <f ref="D515:D515" t="array">(SUM(($B$1=(C_A08a!$B$5:$B$997))*('By region'!$M515=(C_A08a!$C$5:$C$997))*('By region'!$O515=(C_A08a!$D$5:$D$997))*(C_A08a!F$5:F$997)))+(SUM(($C$1=(C_A08a!$B$5:$B$997))*('By region'!$M515=(C_A08a!$C$5:$C$997))*('By region'!$O515=(C_A08a!$D$5:$D$997))*(C_A08a!F$5:F$997)))+(SUM(($D$1=(C_A08a!$B$5:$B$997))*('By region'!$M515=(C_A08a!$C$5:$C$997))*('By region'!$O515=(C_A08a!$D$5:$D$997))*(C_A08a!F$5:F$997)))+(SUM(($B$1=(C_A08a!$B$5:$B$997))*('By region'!$M515=(C_A08a!$C$5:$C$997))*('By region'!$N515=(C_A08a!$D$5:$D$997))*(C_A08a!F$5:F$997)))+(SUM(($C$1=(C_A08a!$B$5:$B$997))*('By region'!$M515=(C_A08a!$C$5:$C$997))*('By region'!$N515=(C_A08a!$D$5:$D$997))*(C_A08a!F$5:F$997)))+(SUM(($D$1=(C_A08a!$B$5:$B$997))*('By region'!$M515=(C_A08a!$C$5:$C$997))*('By region'!$N515=(C_A08a!$D$5:$D$997))*(C_A08a!F$5:F$997)))</f>
        <v>0</v>
      </c>
      <c r="E515" s="264">
        <f ref="E515:E515" t="array">(SUM(($B$1=(C_A08a!$B$5:$B$997))*('By region'!$M515=(C_A08a!$C$5:$C$997))*('By region'!$O515=(C_A08a!$D$5:$D$997))*(C_A08a!G$5:G$997)))+(SUM(($C$1=(C_A08a!$B$5:$B$997))*('By region'!$M515=(C_A08a!$C$5:$C$997))*('By region'!$O515=(C_A08a!$D$5:$D$997))*(C_A08a!G$5:G$997)))+(SUM(($D$1=(C_A08a!$B$5:$B$997))*('By region'!$M515=(C_A08a!$C$5:$C$997))*('By region'!$O515=(C_A08a!$D$5:$D$997))*(C_A08a!G$5:G$997)))+(SUM(($B$1=(C_A08a!$B$5:$B$997))*('By region'!$M515=(C_A08a!$C$5:$C$997))*('By region'!$N515=(C_A08a!$D$5:$D$997))*(C_A08a!G$5:G$997)))+(SUM(($C$1=(C_A08a!$B$5:$B$997))*('By region'!$M515=(C_A08a!$C$5:$C$997))*('By region'!$N515=(C_A08a!$D$5:$D$997))*(C_A08a!G$5:G$997)))+(SUM(($D$1=(C_A08a!$B$5:$B$997))*('By region'!$M515=(C_A08a!$C$5:$C$997))*('By region'!$N515=(C_A08a!$D$5:$D$997))*(C_A08a!G$5:G$997)))</f>
        <v>0</v>
      </c>
      <c r="F515" s="264">
        <f ref="F515:F515" t="array">(SUM(($B$1=(C_A08a!$B$5:$B$997))*('By region'!$M515=(C_A08a!$C$5:$C$997))*('By region'!$O515=(C_A08a!$D$5:$D$997))*(C_A08a!H$5:H$997)))+(SUM(($C$1=(C_A08a!$B$5:$B$997))*('By region'!$M515=(C_A08a!$C$5:$C$997))*('By region'!$O515=(C_A08a!$D$5:$D$997))*(C_A08a!H$5:H$997)))+(SUM(($D$1=(C_A08a!$B$5:$B$997))*('By region'!$M515=(C_A08a!$C$5:$C$997))*('By region'!$O515=(C_A08a!$D$5:$D$997))*(C_A08a!H$5:H$997)))+(SUM(($B$1=(C_A08a!$B$5:$B$997))*('By region'!$M515=(C_A08a!$C$5:$C$997))*('By region'!$N515=(C_A08a!$D$5:$D$997))*(C_A08a!H$5:H$997)))+(SUM(($C$1=(C_A08a!$B$5:$B$997))*('By region'!$M515=(C_A08a!$C$5:$C$997))*('By region'!$N515=(C_A08a!$D$5:$D$997))*(C_A08a!H$5:H$997)))+(SUM(($D$1=(C_A08a!$B$5:$B$997))*('By region'!$M515=(C_A08a!$C$5:$C$997))*('By region'!$N515=(C_A08a!$D$5:$D$997))*(C_A08a!H$5:H$997)))</f>
        <v>0</v>
      </c>
      <c r="G515" s="264">
        <f ref="G515:G515" t="array">(SUM(($B$1=(C_A08a!$B$5:$B$997))*('By region'!$M515=(C_A08a!$C$5:$C$997))*('By region'!$O515=(C_A08a!$D$5:$D$997))*(C_A08a!I$5:I$997)))+(SUM(($C$1=(C_A08a!$B$5:$B$997))*('By region'!$M515=(C_A08a!$C$5:$C$997))*('By region'!$O515=(C_A08a!$D$5:$D$997))*(C_A08a!I$5:I$997)))+(SUM(($D$1=(C_A08a!$B$5:$B$997))*('By region'!$M515=(C_A08a!$C$5:$C$997))*('By region'!$O515=(C_A08a!$D$5:$D$997))*(C_A08a!I$5:I$997)))+(SUM(($B$1=(C_A08a!$B$5:$B$997))*('By region'!$M515=(C_A08a!$C$5:$C$997))*('By region'!$N515=(C_A08a!$D$5:$D$997))*(C_A08a!I$5:I$997)))+(SUM(($C$1=(C_A08a!$B$5:$B$997))*('By region'!$M515=(C_A08a!$C$5:$C$997))*('By region'!$N515=(C_A08a!$D$5:$D$997))*(C_A08a!I$5:I$997)))+(SUM(($D$1=(C_A08a!$B$5:$B$997))*('By region'!$M515=(C_A08a!$C$5:$C$997))*('By region'!$N515=(C_A08a!$D$5:$D$997))*(C_A08a!I$5:I$997)))</f>
        <v>0</v>
      </c>
      <c r="H515" s="264">
        <f ref="H515:H515" t="array">(SUM(($B$1=(C_A08a!$B$5:$B$997))*('By region'!$M515=(C_A08a!$C$5:$C$997))*('By region'!$O515=(C_A08a!$D$5:$D$997))*(C_A08a!J$5:J$997)))+(SUM(($C$1=(C_A08a!$B$5:$B$997))*('By region'!$M515=(C_A08a!$C$5:$C$997))*('By region'!$O515=(C_A08a!$D$5:$D$997))*(C_A08a!J$5:J$997)))+(SUM(($D$1=(C_A08a!$B$5:$B$997))*('By region'!$M515=(C_A08a!$C$5:$C$997))*('By region'!$O515=(C_A08a!$D$5:$D$997))*(C_A08a!J$5:J$997)))+(SUM(($B$1=(C_A08a!$B$5:$B$997))*('By region'!$M515=(C_A08a!$C$5:$C$997))*('By region'!$N515=(C_A08a!$D$5:$D$997))*(C_A08a!J$5:J$997)))+(SUM(($C$1=(C_A08a!$B$5:$B$997))*('By region'!$M515=(C_A08a!$C$5:$C$997))*('By region'!$N515=(C_A08a!$D$5:$D$997))*(C_A08a!J$5:J$997)))+(SUM(($D$1=(C_A08a!$B$5:$B$997))*('By region'!$M515=(C_A08a!$C$5:$C$997))*('By region'!$N515=(C_A08a!$D$5:$D$997))*(C_A08a!J$5:J$997)))</f>
        <v>0</v>
      </c>
      <c r="I515" s="264">
        <f ref="I515:I515" t="array">(SUM(($B$1=(C_A08a!$B$5:$B$997))*('By region'!$M515=(C_A08a!$C$5:$C$997))*('By region'!$O515=(C_A08a!$D$5:$D$997))*(C_A08a!K$5:K$997)))+(SUM(($C$1=(C_A08a!$B$5:$B$997))*('By region'!$M515=(C_A08a!$C$5:$C$997))*('By region'!$O515=(C_A08a!$D$5:$D$997))*(C_A08a!K$5:K$997)))+(SUM(($D$1=(C_A08a!$B$5:$B$997))*('By region'!$M515=(C_A08a!$C$5:$C$997))*('By region'!$O515=(C_A08a!$D$5:$D$997))*(C_A08a!K$5:K$997)))+(SUM(($B$1=(C_A08a!$B$5:$B$997))*('By region'!$M515=(C_A08a!$C$5:$C$997))*('By region'!$N515=(C_A08a!$D$5:$D$997))*(C_A08a!K$5:K$997)))+(SUM(($C$1=(C_A08a!$B$5:$B$997))*('By region'!$M515=(C_A08a!$C$5:$C$997))*('By region'!$N515=(C_A08a!$D$5:$D$997))*(C_A08a!K$5:K$997)))+(SUM(($D$1=(C_A08a!$B$5:$B$997))*('By region'!$M515=(C_A08a!$C$5:$C$997))*('By region'!$N515=(C_A08a!$D$5:$D$997))*(C_A08a!K$5:K$997)))</f>
        <v>0</v>
      </c>
      <c r="J515" s="264">
        <f ref="J515:J515" t="array">(SUM(($B$1=(C_A08a!$B$5:$B$997))*('By region'!$M515=(C_A08a!$C$5:$C$997))*('By region'!$O515=(C_A08a!$D$5:$D$997))*(C_A08a!L$5:L$997)))+(SUM(($C$1=(C_A08a!$B$5:$B$997))*('By region'!$M515=(C_A08a!$C$5:$C$997))*('By region'!$O515=(C_A08a!$D$5:$D$997))*(C_A08a!L$5:L$997)))+(SUM(($D$1=(C_A08a!$B$5:$B$997))*('By region'!$M515=(C_A08a!$C$5:$C$997))*('By region'!$O515=(C_A08a!$D$5:$D$997))*(C_A08a!L$5:L$997)))+(SUM(($B$1=(C_A08a!$B$5:$B$997))*('By region'!$M515=(C_A08a!$C$5:$C$997))*('By region'!$N515=(C_A08a!$D$5:$D$997))*(C_A08a!L$5:L$997)))+(SUM(($C$1=(C_A08a!$B$5:$B$997))*('By region'!$M515=(C_A08a!$C$5:$C$997))*('By region'!$N515=(C_A08a!$D$5:$D$997))*(C_A08a!L$5:L$997)))+(SUM(($D$1=(C_A08a!$B$5:$B$997))*('By region'!$M515=(C_A08a!$C$5:$C$997))*('By region'!$N515=(C_A08a!$D$5:$D$997))*(C_A08a!L$5:L$997)))</f>
        <v>0</v>
      </c>
      <c r="K515" s="264">
        <f ref="K515:K515" t="array">(SUM(($B$1=(C_A08a!$B$5:$B$997))*('By region'!$M515=(C_A08a!$C$5:$C$997))*('By region'!$O515=(C_A08a!$D$5:$D$997))*(C_A08a!M$5:M$997)))+(SUM(($C$1=(C_A08a!$B$5:$B$997))*('By region'!$M515=(C_A08a!$C$5:$C$997))*('By region'!$O515=(C_A08a!$D$5:$D$997))*(C_A08a!M$5:M$997)))+(SUM(($D$1=(C_A08a!$B$5:$B$997))*('By region'!$M515=(C_A08a!$C$5:$C$997))*('By region'!$O515=(C_A08a!$D$5:$D$997))*(C_A08a!M$5:M$997)))+(SUM(($B$1=(C_A08a!$B$5:$B$997))*('By region'!$M515=(C_A08a!$C$5:$C$997))*('By region'!$N515=(C_A08a!$D$5:$D$997))*(C_A08a!M$5:M$997)))+(SUM(($C$1=(C_A08a!$B$5:$B$997))*('By region'!$M515=(C_A08a!$C$5:$C$997))*('By region'!$N515=(C_A08a!$D$5:$D$997))*(C_A08a!M$5:M$997)))+(SUM(($D$1=(C_A08a!$B$5:$B$997))*('By region'!$M515=(C_A08a!$C$5:$C$997))*('By region'!$N515=(C_A08a!$D$5:$D$997))*(C_A08a!M$5:M$997)))</f>
        <v>0</v>
      </c>
      <c r="M515" s="67" t="s">
        <v>282</v>
      </c>
      <c r="N515" s="67" t="s">
        <v>279</v>
      </c>
      <c r="O515" s="67" t="s">
        <v>280</v>
      </c>
    </row>
    <row r="516" s="64" customFormat="1">
      <c r="B516" s="144" t="s">
        <v>283</v>
      </c>
      <c r="C516" s="192">
        <f ref="C516:C516" t="array">(SUM(($B$1=(C_A08a!$B$5:$B$997))*('By region'!$M516=(C_A08a!$C$5:$C$997))*('By region'!$O516=(C_A08a!$D$5:$D$997))*(C_A08a!E$5:E$997)))+(SUM(($C$1=(C_A08a!$B$5:$B$997))*('By region'!$M516=(C_A08a!$C$5:$C$997))*('By region'!$O516=(C_A08a!$D$5:$D$997))*(C_A08a!E$5:E$997)))+(SUM(($D$1=(C_A08a!$B$5:$B$997))*('By region'!$M516=(C_A08a!$C$5:$C$997))*('By region'!$O516=(C_A08a!$D$5:$D$997))*(C_A08a!E$5:E$997)))+(SUM(($B$1=(C_A08a!$B$5:$B$997))*('By region'!$M516=(C_A08a!$C$5:$C$997))*('By region'!$N516=(C_A08a!$D$5:$D$997))*(C_A08a!E$5:E$997)))+(SUM(($C$1=(C_A08a!$B$5:$B$997))*('By region'!$M516=(C_A08a!$C$5:$C$997))*('By region'!$N516=(C_A08a!$D$5:$D$997))*(C_A08a!E$5:E$997)))+(SUM(($D$1=(C_A08a!$B$5:$B$997))*('By region'!$M516=(C_A08a!$C$5:$C$997))*('By region'!$N516=(C_A08a!$D$5:$D$997))*(C_A08a!E$5:E$997)))</f>
        <v>0</v>
      </c>
      <c r="D516" s="192">
        <f ref="D516:D516" t="array">(SUM(($B$1=(C_A08a!$B$5:$B$997))*('By region'!$M516=(C_A08a!$C$5:$C$997))*('By region'!$O516=(C_A08a!$D$5:$D$997))*(C_A08a!F$5:F$997)))+(SUM(($C$1=(C_A08a!$B$5:$B$997))*('By region'!$M516=(C_A08a!$C$5:$C$997))*('By region'!$O516=(C_A08a!$D$5:$D$997))*(C_A08a!F$5:F$997)))+(SUM(($D$1=(C_A08a!$B$5:$B$997))*('By region'!$M516=(C_A08a!$C$5:$C$997))*('By region'!$O516=(C_A08a!$D$5:$D$997))*(C_A08a!F$5:F$997)))+(SUM(($B$1=(C_A08a!$B$5:$B$997))*('By region'!$M516=(C_A08a!$C$5:$C$997))*('By region'!$N516=(C_A08a!$D$5:$D$997))*(C_A08a!F$5:F$997)))+(SUM(($C$1=(C_A08a!$B$5:$B$997))*('By region'!$M516=(C_A08a!$C$5:$C$997))*('By region'!$N516=(C_A08a!$D$5:$D$997))*(C_A08a!F$5:F$997)))+(SUM(($D$1=(C_A08a!$B$5:$B$997))*('By region'!$M516=(C_A08a!$C$5:$C$997))*('By region'!$N516=(C_A08a!$D$5:$D$997))*(C_A08a!F$5:F$997)))</f>
        <v>0</v>
      </c>
      <c r="E516" s="192">
        <f ref="E516:E516" t="array">(SUM(($B$1=(C_A08a!$B$5:$B$997))*('By region'!$M516=(C_A08a!$C$5:$C$997))*('By region'!$O516=(C_A08a!$D$5:$D$997))*(C_A08a!G$5:G$997)))+(SUM(($C$1=(C_A08a!$B$5:$B$997))*('By region'!$M516=(C_A08a!$C$5:$C$997))*('By region'!$O516=(C_A08a!$D$5:$D$997))*(C_A08a!G$5:G$997)))+(SUM(($D$1=(C_A08a!$B$5:$B$997))*('By region'!$M516=(C_A08a!$C$5:$C$997))*('By region'!$O516=(C_A08a!$D$5:$D$997))*(C_A08a!G$5:G$997)))+(SUM(($B$1=(C_A08a!$B$5:$B$997))*('By region'!$M516=(C_A08a!$C$5:$C$997))*('By region'!$N516=(C_A08a!$D$5:$D$997))*(C_A08a!G$5:G$997)))+(SUM(($C$1=(C_A08a!$B$5:$B$997))*('By region'!$M516=(C_A08a!$C$5:$C$997))*('By region'!$N516=(C_A08a!$D$5:$D$997))*(C_A08a!G$5:G$997)))+(SUM(($D$1=(C_A08a!$B$5:$B$997))*('By region'!$M516=(C_A08a!$C$5:$C$997))*('By region'!$N516=(C_A08a!$D$5:$D$997))*(C_A08a!G$5:G$997)))</f>
        <v>0</v>
      </c>
      <c r="F516" s="192">
        <f ref="F516:F516" t="array">(SUM(($B$1=(C_A08a!$B$5:$B$997))*('By region'!$M516=(C_A08a!$C$5:$C$997))*('By region'!$O516=(C_A08a!$D$5:$D$997))*(C_A08a!H$5:H$997)))+(SUM(($C$1=(C_A08a!$B$5:$B$997))*('By region'!$M516=(C_A08a!$C$5:$C$997))*('By region'!$O516=(C_A08a!$D$5:$D$997))*(C_A08a!H$5:H$997)))+(SUM(($D$1=(C_A08a!$B$5:$B$997))*('By region'!$M516=(C_A08a!$C$5:$C$997))*('By region'!$O516=(C_A08a!$D$5:$D$997))*(C_A08a!H$5:H$997)))+(SUM(($B$1=(C_A08a!$B$5:$B$997))*('By region'!$M516=(C_A08a!$C$5:$C$997))*('By region'!$N516=(C_A08a!$D$5:$D$997))*(C_A08a!H$5:H$997)))+(SUM(($C$1=(C_A08a!$B$5:$B$997))*('By region'!$M516=(C_A08a!$C$5:$C$997))*('By region'!$N516=(C_A08a!$D$5:$D$997))*(C_A08a!H$5:H$997)))+(SUM(($D$1=(C_A08a!$B$5:$B$997))*('By region'!$M516=(C_A08a!$C$5:$C$997))*('By region'!$N516=(C_A08a!$D$5:$D$997))*(C_A08a!H$5:H$997)))</f>
        <v>0</v>
      </c>
      <c r="G516" s="192">
        <f ref="G516:G516" t="array">(SUM(($B$1=(C_A08a!$B$5:$B$997))*('By region'!$M516=(C_A08a!$C$5:$C$997))*('By region'!$O516=(C_A08a!$D$5:$D$997))*(C_A08a!I$5:I$997)))+(SUM(($C$1=(C_A08a!$B$5:$B$997))*('By region'!$M516=(C_A08a!$C$5:$C$997))*('By region'!$O516=(C_A08a!$D$5:$D$997))*(C_A08a!I$5:I$997)))+(SUM(($D$1=(C_A08a!$B$5:$B$997))*('By region'!$M516=(C_A08a!$C$5:$C$997))*('By region'!$O516=(C_A08a!$D$5:$D$997))*(C_A08a!I$5:I$997)))+(SUM(($B$1=(C_A08a!$B$5:$B$997))*('By region'!$M516=(C_A08a!$C$5:$C$997))*('By region'!$N516=(C_A08a!$D$5:$D$997))*(C_A08a!I$5:I$997)))+(SUM(($C$1=(C_A08a!$B$5:$B$997))*('By region'!$M516=(C_A08a!$C$5:$C$997))*('By region'!$N516=(C_A08a!$D$5:$D$997))*(C_A08a!I$5:I$997)))+(SUM(($D$1=(C_A08a!$B$5:$B$997))*('By region'!$M516=(C_A08a!$C$5:$C$997))*('By region'!$N516=(C_A08a!$D$5:$D$997))*(C_A08a!I$5:I$997)))</f>
        <v>0</v>
      </c>
      <c r="H516" s="192">
        <f ref="H516:H516" t="array">(SUM(($B$1=(C_A08a!$B$5:$B$997))*('By region'!$M516=(C_A08a!$C$5:$C$997))*('By region'!$O516=(C_A08a!$D$5:$D$997))*(C_A08a!J$5:J$997)))+(SUM(($C$1=(C_A08a!$B$5:$B$997))*('By region'!$M516=(C_A08a!$C$5:$C$997))*('By region'!$O516=(C_A08a!$D$5:$D$997))*(C_A08a!J$5:J$997)))+(SUM(($D$1=(C_A08a!$B$5:$B$997))*('By region'!$M516=(C_A08a!$C$5:$C$997))*('By region'!$O516=(C_A08a!$D$5:$D$997))*(C_A08a!J$5:J$997)))+(SUM(($B$1=(C_A08a!$B$5:$B$997))*('By region'!$M516=(C_A08a!$C$5:$C$997))*('By region'!$N516=(C_A08a!$D$5:$D$997))*(C_A08a!J$5:J$997)))+(SUM(($C$1=(C_A08a!$B$5:$B$997))*('By region'!$M516=(C_A08a!$C$5:$C$997))*('By region'!$N516=(C_A08a!$D$5:$D$997))*(C_A08a!J$5:J$997)))+(SUM(($D$1=(C_A08a!$B$5:$B$997))*('By region'!$M516=(C_A08a!$C$5:$C$997))*('By region'!$N516=(C_A08a!$D$5:$D$997))*(C_A08a!J$5:J$997)))</f>
        <v>0</v>
      </c>
      <c r="I516" s="192">
        <f ref="I516:I516" t="array">(SUM(($B$1=(C_A08a!$B$5:$B$997))*('By region'!$M516=(C_A08a!$C$5:$C$997))*('By region'!$O516=(C_A08a!$D$5:$D$997))*(C_A08a!K$5:K$997)))+(SUM(($C$1=(C_A08a!$B$5:$B$997))*('By region'!$M516=(C_A08a!$C$5:$C$997))*('By region'!$O516=(C_A08a!$D$5:$D$997))*(C_A08a!K$5:K$997)))+(SUM(($D$1=(C_A08a!$B$5:$B$997))*('By region'!$M516=(C_A08a!$C$5:$C$997))*('By region'!$O516=(C_A08a!$D$5:$D$997))*(C_A08a!K$5:K$997)))+(SUM(($B$1=(C_A08a!$B$5:$B$997))*('By region'!$M516=(C_A08a!$C$5:$C$997))*('By region'!$N516=(C_A08a!$D$5:$D$997))*(C_A08a!K$5:K$997)))+(SUM(($C$1=(C_A08a!$B$5:$B$997))*('By region'!$M516=(C_A08a!$C$5:$C$997))*('By region'!$N516=(C_A08a!$D$5:$D$997))*(C_A08a!K$5:K$997)))+(SUM(($D$1=(C_A08a!$B$5:$B$997))*('By region'!$M516=(C_A08a!$C$5:$C$997))*('By region'!$N516=(C_A08a!$D$5:$D$997))*(C_A08a!K$5:K$997)))</f>
        <v>0</v>
      </c>
      <c r="J516" s="192">
        <f ref="J516:J516" t="array">(SUM(($B$1=(C_A08a!$B$5:$B$997))*('By region'!$M516=(C_A08a!$C$5:$C$997))*('By region'!$O516=(C_A08a!$D$5:$D$997))*(C_A08a!L$5:L$997)))+(SUM(($C$1=(C_A08a!$B$5:$B$997))*('By region'!$M516=(C_A08a!$C$5:$C$997))*('By region'!$O516=(C_A08a!$D$5:$D$997))*(C_A08a!L$5:L$997)))+(SUM(($D$1=(C_A08a!$B$5:$B$997))*('By region'!$M516=(C_A08a!$C$5:$C$997))*('By region'!$O516=(C_A08a!$D$5:$D$997))*(C_A08a!L$5:L$997)))+(SUM(($B$1=(C_A08a!$B$5:$B$997))*('By region'!$M516=(C_A08a!$C$5:$C$997))*('By region'!$N516=(C_A08a!$D$5:$D$997))*(C_A08a!L$5:L$997)))+(SUM(($C$1=(C_A08a!$B$5:$B$997))*('By region'!$M516=(C_A08a!$C$5:$C$997))*('By region'!$N516=(C_A08a!$D$5:$D$997))*(C_A08a!L$5:L$997)))+(SUM(($D$1=(C_A08a!$B$5:$B$997))*('By region'!$M516=(C_A08a!$C$5:$C$997))*('By region'!$N516=(C_A08a!$D$5:$D$997))*(C_A08a!L$5:L$997)))</f>
        <v>0</v>
      </c>
      <c r="K516" s="192">
        <f ref="K516:K516" t="array">(SUM(($B$1=(C_A08a!$B$5:$B$997))*('By region'!$M516=(C_A08a!$C$5:$C$997))*('By region'!$O516=(C_A08a!$D$5:$D$997))*(C_A08a!M$5:M$997)))+(SUM(($C$1=(C_A08a!$B$5:$B$997))*('By region'!$M516=(C_A08a!$C$5:$C$997))*('By region'!$O516=(C_A08a!$D$5:$D$997))*(C_A08a!M$5:M$997)))+(SUM(($D$1=(C_A08a!$B$5:$B$997))*('By region'!$M516=(C_A08a!$C$5:$C$997))*('By region'!$O516=(C_A08a!$D$5:$D$997))*(C_A08a!M$5:M$997)))+(SUM(($B$1=(C_A08a!$B$5:$B$997))*('By region'!$M516=(C_A08a!$C$5:$C$997))*('By region'!$N516=(C_A08a!$D$5:$D$997))*(C_A08a!M$5:M$997)))+(SUM(($C$1=(C_A08a!$B$5:$B$997))*('By region'!$M516=(C_A08a!$C$5:$C$997))*('By region'!$N516=(C_A08a!$D$5:$D$997))*(C_A08a!M$5:M$997)))+(SUM(($D$1=(C_A08a!$B$5:$B$997))*('By region'!$M516=(C_A08a!$C$5:$C$997))*('By region'!$N516=(C_A08a!$D$5:$D$997))*(C_A08a!M$5:M$997)))</f>
        <v>0</v>
      </c>
      <c r="M516" s="69" t="s">
        <v>284</v>
      </c>
      <c r="N516" s="69" t="s">
        <v>279</v>
      </c>
      <c r="O516" s="69" t="s">
        <v>280</v>
      </c>
    </row>
    <row r="517">
      <c r="B517" s="143" t="s">
        <v>285</v>
      </c>
      <c r="C517" s="264">
        <f ref="C517:C517" t="array">(SUM(($B$1=(C_A08a!$B$5:$B$997))*('By region'!$M517=(C_A08a!$C$5:$C$997))*('By region'!$O517=(C_A08a!$D$5:$D$997))*(C_A08a!E$5:E$997)))+(SUM(($C$1=(C_A08a!$B$5:$B$997))*('By region'!$M517=(C_A08a!$C$5:$C$997))*('By region'!$O517=(C_A08a!$D$5:$D$997))*(C_A08a!E$5:E$997)))+(SUM(($D$1=(C_A08a!$B$5:$B$997))*('By region'!$M517=(C_A08a!$C$5:$C$997))*('By region'!$O517=(C_A08a!$D$5:$D$997))*(C_A08a!E$5:E$997)))+(SUM(($B$1=(C_A08a!$B$5:$B$997))*('By region'!$M517=(C_A08a!$C$5:$C$997))*('By region'!$N517=(C_A08a!$D$5:$D$997))*(C_A08a!E$5:E$997)))+(SUM(($C$1=(C_A08a!$B$5:$B$997))*('By region'!$M517=(C_A08a!$C$5:$C$997))*('By region'!$N517=(C_A08a!$D$5:$D$997))*(C_A08a!E$5:E$997)))+(SUM(($D$1=(C_A08a!$B$5:$B$997))*('By region'!$M517=(C_A08a!$C$5:$C$997))*('By region'!$N517=(C_A08a!$D$5:$D$997))*(C_A08a!E$5:E$997)))</f>
        <v>0</v>
      </c>
      <c r="D517" s="264">
        <f ref="D517:D517" t="array">(SUM(($B$1=(C_A08a!$B$5:$B$997))*('By region'!$M517=(C_A08a!$C$5:$C$997))*('By region'!$O517=(C_A08a!$D$5:$D$997))*(C_A08a!F$5:F$997)))+(SUM(($C$1=(C_A08a!$B$5:$B$997))*('By region'!$M517=(C_A08a!$C$5:$C$997))*('By region'!$O517=(C_A08a!$D$5:$D$997))*(C_A08a!F$5:F$997)))+(SUM(($D$1=(C_A08a!$B$5:$B$997))*('By region'!$M517=(C_A08a!$C$5:$C$997))*('By region'!$O517=(C_A08a!$D$5:$D$997))*(C_A08a!F$5:F$997)))+(SUM(($B$1=(C_A08a!$B$5:$B$997))*('By region'!$M517=(C_A08a!$C$5:$C$997))*('By region'!$N517=(C_A08a!$D$5:$D$997))*(C_A08a!F$5:F$997)))+(SUM(($C$1=(C_A08a!$B$5:$B$997))*('By region'!$M517=(C_A08a!$C$5:$C$997))*('By region'!$N517=(C_A08a!$D$5:$D$997))*(C_A08a!F$5:F$997)))+(SUM(($D$1=(C_A08a!$B$5:$B$997))*('By region'!$M517=(C_A08a!$C$5:$C$997))*('By region'!$N517=(C_A08a!$D$5:$D$997))*(C_A08a!F$5:F$997)))</f>
        <v>0</v>
      </c>
      <c r="E517" s="264">
        <f ref="E517:E517" t="array">(SUM(($B$1=(C_A08a!$B$5:$B$997))*('By region'!$M517=(C_A08a!$C$5:$C$997))*('By region'!$O517=(C_A08a!$D$5:$D$997))*(C_A08a!G$5:G$997)))+(SUM(($C$1=(C_A08a!$B$5:$B$997))*('By region'!$M517=(C_A08a!$C$5:$C$997))*('By region'!$O517=(C_A08a!$D$5:$D$997))*(C_A08a!G$5:G$997)))+(SUM(($D$1=(C_A08a!$B$5:$B$997))*('By region'!$M517=(C_A08a!$C$5:$C$997))*('By region'!$O517=(C_A08a!$D$5:$D$997))*(C_A08a!G$5:G$997)))+(SUM(($B$1=(C_A08a!$B$5:$B$997))*('By region'!$M517=(C_A08a!$C$5:$C$997))*('By region'!$N517=(C_A08a!$D$5:$D$997))*(C_A08a!G$5:G$997)))+(SUM(($C$1=(C_A08a!$B$5:$B$997))*('By region'!$M517=(C_A08a!$C$5:$C$997))*('By region'!$N517=(C_A08a!$D$5:$D$997))*(C_A08a!G$5:G$997)))+(SUM(($D$1=(C_A08a!$B$5:$B$997))*('By region'!$M517=(C_A08a!$C$5:$C$997))*('By region'!$N517=(C_A08a!$D$5:$D$997))*(C_A08a!G$5:G$997)))</f>
        <v>0</v>
      </c>
      <c r="F517" s="264">
        <f ref="F517:F517" t="array">(SUM(($B$1=(C_A08a!$B$5:$B$997))*('By region'!$M517=(C_A08a!$C$5:$C$997))*('By region'!$O517=(C_A08a!$D$5:$D$997))*(C_A08a!H$5:H$997)))+(SUM(($C$1=(C_A08a!$B$5:$B$997))*('By region'!$M517=(C_A08a!$C$5:$C$997))*('By region'!$O517=(C_A08a!$D$5:$D$997))*(C_A08a!H$5:H$997)))+(SUM(($D$1=(C_A08a!$B$5:$B$997))*('By region'!$M517=(C_A08a!$C$5:$C$997))*('By region'!$O517=(C_A08a!$D$5:$D$997))*(C_A08a!H$5:H$997)))+(SUM(($B$1=(C_A08a!$B$5:$B$997))*('By region'!$M517=(C_A08a!$C$5:$C$997))*('By region'!$N517=(C_A08a!$D$5:$D$997))*(C_A08a!H$5:H$997)))+(SUM(($C$1=(C_A08a!$B$5:$B$997))*('By region'!$M517=(C_A08a!$C$5:$C$997))*('By region'!$N517=(C_A08a!$D$5:$D$997))*(C_A08a!H$5:H$997)))+(SUM(($D$1=(C_A08a!$B$5:$B$997))*('By region'!$M517=(C_A08a!$C$5:$C$997))*('By region'!$N517=(C_A08a!$D$5:$D$997))*(C_A08a!H$5:H$997)))</f>
        <v>0</v>
      </c>
      <c r="G517" s="264">
        <f ref="G517:G517" t="array">(SUM(($B$1=(C_A08a!$B$5:$B$997))*('By region'!$M517=(C_A08a!$C$5:$C$997))*('By region'!$O517=(C_A08a!$D$5:$D$997))*(C_A08a!I$5:I$997)))+(SUM(($C$1=(C_A08a!$B$5:$B$997))*('By region'!$M517=(C_A08a!$C$5:$C$997))*('By region'!$O517=(C_A08a!$D$5:$D$997))*(C_A08a!I$5:I$997)))+(SUM(($D$1=(C_A08a!$B$5:$B$997))*('By region'!$M517=(C_A08a!$C$5:$C$997))*('By region'!$O517=(C_A08a!$D$5:$D$997))*(C_A08a!I$5:I$997)))+(SUM(($B$1=(C_A08a!$B$5:$B$997))*('By region'!$M517=(C_A08a!$C$5:$C$997))*('By region'!$N517=(C_A08a!$D$5:$D$997))*(C_A08a!I$5:I$997)))+(SUM(($C$1=(C_A08a!$B$5:$B$997))*('By region'!$M517=(C_A08a!$C$5:$C$997))*('By region'!$N517=(C_A08a!$D$5:$D$997))*(C_A08a!I$5:I$997)))+(SUM(($D$1=(C_A08a!$B$5:$B$997))*('By region'!$M517=(C_A08a!$C$5:$C$997))*('By region'!$N517=(C_A08a!$D$5:$D$997))*(C_A08a!I$5:I$997)))</f>
        <v>0</v>
      </c>
      <c r="H517" s="264">
        <f ref="H517:H517" t="array">(SUM(($B$1=(C_A08a!$B$5:$B$997))*('By region'!$M517=(C_A08a!$C$5:$C$997))*('By region'!$O517=(C_A08a!$D$5:$D$997))*(C_A08a!J$5:J$997)))+(SUM(($C$1=(C_A08a!$B$5:$B$997))*('By region'!$M517=(C_A08a!$C$5:$C$997))*('By region'!$O517=(C_A08a!$D$5:$D$997))*(C_A08a!J$5:J$997)))+(SUM(($D$1=(C_A08a!$B$5:$B$997))*('By region'!$M517=(C_A08a!$C$5:$C$997))*('By region'!$O517=(C_A08a!$D$5:$D$997))*(C_A08a!J$5:J$997)))+(SUM(($B$1=(C_A08a!$B$5:$B$997))*('By region'!$M517=(C_A08a!$C$5:$C$997))*('By region'!$N517=(C_A08a!$D$5:$D$997))*(C_A08a!J$5:J$997)))+(SUM(($C$1=(C_A08a!$B$5:$B$997))*('By region'!$M517=(C_A08a!$C$5:$C$997))*('By region'!$N517=(C_A08a!$D$5:$D$997))*(C_A08a!J$5:J$997)))+(SUM(($D$1=(C_A08a!$B$5:$B$997))*('By region'!$M517=(C_A08a!$C$5:$C$997))*('By region'!$N517=(C_A08a!$D$5:$D$997))*(C_A08a!J$5:J$997)))</f>
        <v>0</v>
      </c>
      <c r="I517" s="264">
        <f ref="I517:I517" t="array">(SUM(($B$1=(C_A08a!$B$5:$B$997))*('By region'!$M517=(C_A08a!$C$5:$C$997))*('By region'!$O517=(C_A08a!$D$5:$D$997))*(C_A08a!K$5:K$997)))+(SUM(($C$1=(C_A08a!$B$5:$B$997))*('By region'!$M517=(C_A08a!$C$5:$C$997))*('By region'!$O517=(C_A08a!$D$5:$D$997))*(C_A08a!K$5:K$997)))+(SUM(($D$1=(C_A08a!$B$5:$B$997))*('By region'!$M517=(C_A08a!$C$5:$C$997))*('By region'!$O517=(C_A08a!$D$5:$D$997))*(C_A08a!K$5:K$997)))+(SUM(($B$1=(C_A08a!$B$5:$B$997))*('By region'!$M517=(C_A08a!$C$5:$C$997))*('By region'!$N517=(C_A08a!$D$5:$D$997))*(C_A08a!K$5:K$997)))+(SUM(($C$1=(C_A08a!$B$5:$B$997))*('By region'!$M517=(C_A08a!$C$5:$C$997))*('By region'!$N517=(C_A08a!$D$5:$D$997))*(C_A08a!K$5:K$997)))+(SUM(($D$1=(C_A08a!$B$5:$B$997))*('By region'!$M517=(C_A08a!$C$5:$C$997))*('By region'!$N517=(C_A08a!$D$5:$D$997))*(C_A08a!K$5:K$997)))</f>
        <v>0</v>
      </c>
      <c r="J517" s="264">
        <f ref="J517:J517" t="array">(SUM(($B$1=(C_A08a!$B$5:$B$997))*('By region'!$M517=(C_A08a!$C$5:$C$997))*('By region'!$O517=(C_A08a!$D$5:$D$997))*(C_A08a!L$5:L$997)))+(SUM(($C$1=(C_A08a!$B$5:$B$997))*('By region'!$M517=(C_A08a!$C$5:$C$997))*('By region'!$O517=(C_A08a!$D$5:$D$997))*(C_A08a!L$5:L$997)))+(SUM(($D$1=(C_A08a!$B$5:$B$997))*('By region'!$M517=(C_A08a!$C$5:$C$997))*('By region'!$O517=(C_A08a!$D$5:$D$997))*(C_A08a!L$5:L$997)))+(SUM(($B$1=(C_A08a!$B$5:$B$997))*('By region'!$M517=(C_A08a!$C$5:$C$997))*('By region'!$N517=(C_A08a!$D$5:$D$997))*(C_A08a!L$5:L$997)))+(SUM(($C$1=(C_A08a!$B$5:$B$997))*('By region'!$M517=(C_A08a!$C$5:$C$997))*('By region'!$N517=(C_A08a!$D$5:$D$997))*(C_A08a!L$5:L$997)))+(SUM(($D$1=(C_A08a!$B$5:$B$997))*('By region'!$M517=(C_A08a!$C$5:$C$997))*('By region'!$N517=(C_A08a!$D$5:$D$997))*(C_A08a!L$5:L$997)))</f>
        <v>0</v>
      </c>
      <c r="K517" s="264">
        <f ref="K517:K517" t="array">(SUM(($B$1=(C_A08a!$B$5:$B$997))*('By region'!$M517=(C_A08a!$C$5:$C$997))*('By region'!$O517=(C_A08a!$D$5:$D$997))*(C_A08a!M$5:M$997)))+(SUM(($C$1=(C_A08a!$B$5:$B$997))*('By region'!$M517=(C_A08a!$C$5:$C$997))*('By region'!$O517=(C_A08a!$D$5:$D$997))*(C_A08a!M$5:M$997)))+(SUM(($D$1=(C_A08a!$B$5:$B$997))*('By region'!$M517=(C_A08a!$C$5:$C$997))*('By region'!$O517=(C_A08a!$D$5:$D$997))*(C_A08a!M$5:M$997)))+(SUM(($B$1=(C_A08a!$B$5:$B$997))*('By region'!$M517=(C_A08a!$C$5:$C$997))*('By region'!$N517=(C_A08a!$D$5:$D$997))*(C_A08a!M$5:M$997)))+(SUM(($C$1=(C_A08a!$B$5:$B$997))*('By region'!$M517=(C_A08a!$C$5:$C$997))*('By region'!$N517=(C_A08a!$D$5:$D$997))*(C_A08a!M$5:M$997)))+(SUM(($D$1=(C_A08a!$B$5:$B$997))*('By region'!$M517=(C_A08a!$C$5:$C$997))*('By region'!$N517=(C_A08a!$D$5:$D$997))*(C_A08a!M$5:M$997)))</f>
        <v>0</v>
      </c>
      <c r="M517" s="67" t="s">
        <v>286</v>
      </c>
      <c r="N517" s="67" t="s">
        <v>279</v>
      </c>
      <c r="O517" s="67" t="s">
        <v>280</v>
      </c>
    </row>
    <row r="518" s="64" customFormat="1">
      <c r="B518" s="144" t="s">
        <v>287</v>
      </c>
      <c r="C518" s="192">
        <f ref="C518:C518" t="array">(SUM(($B$1=(C_A08a!$B$5:$B$997))*('By region'!$M518=(C_A08a!$C$5:$C$997))*('By region'!$O518=(C_A08a!$D$5:$D$997))*(C_A08a!E$5:E$997)))+(SUM(($C$1=(C_A08a!$B$5:$B$997))*('By region'!$M518=(C_A08a!$C$5:$C$997))*('By region'!$O518=(C_A08a!$D$5:$D$997))*(C_A08a!E$5:E$997)))+(SUM(($D$1=(C_A08a!$B$5:$B$997))*('By region'!$M518=(C_A08a!$C$5:$C$997))*('By region'!$O518=(C_A08a!$D$5:$D$997))*(C_A08a!E$5:E$997)))+(SUM(($B$1=(C_A08a!$B$5:$B$997))*('By region'!$M518=(C_A08a!$C$5:$C$997))*('By region'!$N518=(C_A08a!$D$5:$D$997))*(C_A08a!E$5:E$997)))+(SUM(($C$1=(C_A08a!$B$5:$B$997))*('By region'!$M518=(C_A08a!$C$5:$C$997))*('By region'!$N518=(C_A08a!$D$5:$D$997))*(C_A08a!E$5:E$997)))+(SUM(($D$1=(C_A08a!$B$5:$B$997))*('By region'!$M518=(C_A08a!$C$5:$C$997))*('By region'!$N518=(C_A08a!$D$5:$D$997))*(C_A08a!E$5:E$997)))</f>
        <v>1.215512554486</v>
      </c>
      <c r="D518" s="192">
        <f ref="D518:D518" t="array">(SUM(($B$1=(C_A08a!$B$5:$B$997))*('By region'!$M518=(C_A08a!$C$5:$C$997))*('By region'!$O518=(C_A08a!$D$5:$D$997))*(C_A08a!F$5:F$997)))+(SUM(($C$1=(C_A08a!$B$5:$B$997))*('By region'!$M518=(C_A08a!$C$5:$C$997))*('By region'!$O518=(C_A08a!$D$5:$D$997))*(C_A08a!F$5:F$997)))+(SUM(($D$1=(C_A08a!$B$5:$B$997))*('By region'!$M518=(C_A08a!$C$5:$C$997))*('By region'!$O518=(C_A08a!$D$5:$D$997))*(C_A08a!F$5:F$997)))+(SUM(($B$1=(C_A08a!$B$5:$B$997))*('By region'!$M518=(C_A08a!$C$5:$C$997))*('By region'!$N518=(C_A08a!$D$5:$D$997))*(C_A08a!F$5:F$997)))+(SUM(($C$1=(C_A08a!$B$5:$B$997))*('By region'!$M518=(C_A08a!$C$5:$C$997))*('By region'!$N518=(C_A08a!$D$5:$D$997))*(C_A08a!F$5:F$997)))+(SUM(($D$1=(C_A08a!$B$5:$B$997))*('By region'!$M518=(C_A08a!$C$5:$C$997))*('By region'!$N518=(C_A08a!$D$5:$D$997))*(C_A08a!F$5:F$997)))</f>
        <v>0.607756277243</v>
      </c>
      <c r="E518" s="192">
        <f ref="E518:E518" t="array">(SUM(($B$1=(C_A08a!$B$5:$B$997))*('By region'!$M518=(C_A08a!$C$5:$C$997))*('By region'!$O518=(C_A08a!$D$5:$D$997))*(C_A08a!G$5:G$997)))+(SUM(($C$1=(C_A08a!$B$5:$B$997))*('By region'!$M518=(C_A08a!$C$5:$C$997))*('By region'!$O518=(C_A08a!$D$5:$D$997))*(C_A08a!G$5:G$997)))+(SUM(($D$1=(C_A08a!$B$5:$B$997))*('By region'!$M518=(C_A08a!$C$5:$C$997))*('By region'!$O518=(C_A08a!$D$5:$D$997))*(C_A08a!G$5:G$997)))+(SUM(($B$1=(C_A08a!$B$5:$B$997))*('By region'!$M518=(C_A08a!$C$5:$C$997))*('By region'!$N518=(C_A08a!$D$5:$D$997))*(C_A08a!G$5:G$997)))+(SUM(($C$1=(C_A08a!$B$5:$B$997))*('By region'!$M518=(C_A08a!$C$5:$C$997))*('By region'!$N518=(C_A08a!$D$5:$D$997))*(C_A08a!G$5:G$997)))+(SUM(($D$1=(C_A08a!$B$5:$B$997))*('By region'!$M518=(C_A08a!$C$5:$C$997))*('By region'!$N518=(C_A08a!$D$5:$D$997))*(C_A08a!G$5:G$997)))</f>
        <v>0</v>
      </c>
      <c r="F518" s="192">
        <f ref="F518:F518" t="array">(SUM(($B$1=(C_A08a!$B$5:$B$997))*('By region'!$M518=(C_A08a!$C$5:$C$997))*('By region'!$O518=(C_A08a!$D$5:$D$997))*(C_A08a!H$5:H$997)))+(SUM(($C$1=(C_A08a!$B$5:$B$997))*('By region'!$M518=(C_A08a!$C$5:$C$997))*('By region'!$O518=(C_A08a!$D$5:$D$997))*(C_A08a!H$5:H$997)))+(SUM(($D$1=(C_A08a!$B$5:$B$997))*('By region'!$M518=(C_A08a!$C$5:$C$997))*('By region'!$O518=(C_A08a!$D$5:$D$997))*(C_A08a!H$5:H$997)))+(SUM(($B$1=(C_A08a!$B$5:$B$997))*('By region'!$M518=(C_A08a!$C$5:$C$997))*('By region'!$N518=(C_A08a!$D$5:$D$997))*(C_A08a!H$5:H$997)))+(SUM(($C$1=(C_A08a!$B$5:$B$997))*('By region'!$M518=(C_A08a!$C$5:$C$997))*('By region'!$N518=(C_A08a!$D$5:$D$997))*(C_A08a!H$5:H$997)))+(SUM(($D$1=(C_A08a!$B$5:$B$997))*('By region'!$M518=(C_A08a!$C$5:$C$997))*('By region'!$N518=(C_A08a!$D$5:$D$997))*(C_A08a!H$5:H$997)))</f>
        <v>0</v>
      </c>
      <c r="G518" s="192">
        <f ref="G518:G518" t="array">(SUM(($B$1=(C_A08a!$B$5:$B$997))*('By region'!$M518=(C_A08a!$C$5:$C$997))*('By region'!$O518=(C_A08a!$D$5:$D$997))*(C_A08a!I$5:I$997)))+(SUM(($C$1=(C_A08a!$B$5:$B$997))*('By region'!$M518=(C_A08a!$C$5:$C$997))*('By region'!$O518=(C_A08a!$D$5:$D$997))*(C_A08a!I$5:I$997)))+(SUM(($D$1=(C_A08a!$B$5:$B$997))*('By region'!$M518=(C_A08a!$C$5:$C$997))*('By region'!$O518=(C_A08a!$D$5:$D$997))*(C_A08a!I$5:I$997)))+(SUM(($B$1=(C_A08a!$B$5:$B$997))*('By region'!$M518=(C_A08a!$C$5:$C$997))*('By region'!$N518=(C_A08a!$D$5:$D$997))*(C_A08a!I$5:I$997)))+(SUM(($C$1=(C_A08a!$B$5:$B$997))*('By region'!$M518=(C_A08a!$C$5:$C$997))*('By region'!$N518=(C_A08a!$D$5:$D$997))*(C_A08a!I$5:I$997)))+(SUM(($D$1=(C_A08a!$B$5:$B$997))*('By region'!$M518=(C_A08a!$C$5:$C$997))*('By region'!$N518=(C_A08a!$D$5:$D$997))*(C_A08a!I$5:I$997)))</f>
        <v>0</v>
      </c>
      <c r="H518" s="192">
        <f ref="H518:H518" t="array">(SUM(($B$1=(C_A08a!$B$5:$B$997))*('By region'!$M518=(C_A08a!$C$5:$C$997))*('By region'!$O518=(C_A08a!$D$5:$D$997))*(C_A08a!J$5:J$997)))+(SUM(($C$1=(C_A08a!$B$5:$B$997))*('By region'!$M518=(C_A08a!$C$5:$C$997))*('By region'!$O518=(C_A08a!$D$5:$D$997))*(C_A08a!J$5:J$997)))+(SUM(($D$1=(C_A08a!$B$5:$B$997))*('By region'!$M518=(C_A08a!$C$5:$C$997))*('By region'!$O518=(C_A08a!$D$5:$D$997))*(C_A08a!J$5:J$997)))+(SUM(($B$1=(C_A08a!$B$5:$B$997))*('By region'!$M518=(C_A08a!$C$5:$C$997))*('By region'!$N518=(C_A08a!$D$5:$D$997))*(C_A08a!J$5:J$997)))+(SUM(($C$1=(C_A08a!$B$5:$B$997))*('By region'!$M518=(C_A08a!$C$5:$C$997))*('By region'!$N518=(C_A08a!$D$5:$D$997))*(C_A08a!J$5:J$997)))+(SUM(($D$1=(C_A08a!$B$5:$B$997))*('By region'!$M518=(C_A08a!$C$5:$C$997))*('By region'!$N518=(C_A08a!$D$5:$D$997))*(C_A08a!J$5:J$997)))</f>
        <v>0</v>
      </c>
      <c r="I518" s="192">
        <f ref="I518:I518" t="array">(SUM(($B$1=(C_A08a!$B$5:$B$997))*('By region'!$M518=(C_A08a!$C$5:$C$997))*('By region'!$O518=(C_A08a!$D$5:$D$997))*(C_A08a!K$5:K$997)))+(SUM(($C$1=(C_A08a!$B$5:$B$997))*('By region'!$M518=(C_A08a!$C$5:$C$997))*('By region'!$O518=(C_A08a!$D$5:$D$997))*(C_A08a!K$5:K$997)))+(SUM(($D$1=(C_A08a!$B$5:$B$997))*('By region'!$M518=(C_A08a!$C$5:$C$997))*('By region'!$O518=(C_A08a!$D$5:$D$997))*(C_A08a!K$5:K$997)))+(SUM(($B$1=(C_A08a!$B$5:$B$997))*('By region'!$M518=(C_A08a!$C$5:$C$997))*('By region'!$N518=(C_A08a!$D$5:$D$997))*(C_A08a!K$5:K$997)))+(SUM(($C$1=(C_A08a!$B$5:$B$997))*('By region'!$M518=(C_A08a!$C$5:$C$997))*('By region'!$N518=(C_A08a!$D$5:$D$997))*(C_A08a!K$5:K$997)))+(SUM(($D$1=(C_A08a!$B$5:$B$997))*('By region'!$M518=(C_A08a!$C$5:$C$997))*('By region'!$N518=(C_A08a!$D$5:$D$997))*(C_A08a!K$5:K$997)))</f>
        <v>0</v>
      </c>
      <c r="J518" s="192">
        <f ref="J518:J518" t="array">(SUM(($B$1=(C_A08a!$B$5:$B$997))*('By region'!$M518=(C_A08a!$C$5:$C$997))*('By region'!$O518=(C_A08a!$D$5:$D$997))*(C_A08a!L$5:L$997)))+(SUM(($C$1=(C_A08a!$B$5:$B$997))*('By region'!$M518=(C_A08a!$C$5:$C$997))*('By region'!$O518=(C_A08a!$D$5:$D$997))*(C_A08a!L$5:L$997)))+(SUM(($D$1=(C_A08a!$B$5:$B$997))*('By region'!$M518=(C_A08a!$C$5:$C$997))*('By region'!$O518=(C_A08a!$D$5:$D$997))*(C_A08a!L$5:L$997)))+(SUM(($B$1=(C_A08a!$B$5:$B$997))*('By region'!$M518=(C_A08a!$C$5:$C$997))*('By region'!$N518=(C_A08a!$D$5:$D$997))*(C_A08a!L$5:L$997)))+(SUM(($C$1=(C_A08a!$B$5:$B$997))*('By region'!$M518=(C_A08a!$C$5:$C$997))*('By region'!$N518=(C_A08a!$D$5:$D$997))*(C_A08a!L$5:L$997)))+(SUM(($D$1=(C_A08a!$B$5:$B$997))*('By region'!$M518=(C_A08a!$C$5:$C$997))*('By region'!$N518=(C_A08a!$D$5:$D$997))*(C_A08a!L$5:L$997)))</f>
        <v>0</v>
      </c>
      <c r="K518" s="192">
        <f ref="K518:K518" t="array">(SUM(($B$1=(C_A08a!$B$5:$B$997))*('By region'!$M518=(C_A08a!$C$5:$C$997))*('By region'!$O518=(C_A08a!$D$5:$D$997))*(C_A08a!M$5:M$997)))+(SUM(($C$1=(C_A08a!$B$5:$B$997))*('By region'!$M518=(C_A08a!$C$5:$C$997))*('By region'!$O518=(C_A08a!$D$5:$D$997))*(C_A08a!M$5:M$997)))+(SUM(($D$1=(C_A08a!$B$5:$B$997))*('By region'!$M518=(C_A08a!$C$5:$C$997))*('By region'!$O518=(C_A08a!$D$5:$D$997))*(C_A08a!M$5:M$997)))+(SUM(($B$1=(C_A08a!$B$5:$B$997))*('By region'!$M518=(C_A08a!$C$5:$C$997))*('By region'!$N518=(C_A08a!$D$5:$D$997))*(C_A08a!M$5:M$997)))+(SUM(($C$1=(C_A08a!$B$5:$B$997))*('By region'!$M518=(C_A08a!$C$5:$C$997))*('By region'!$N518=(C_A08a!$D$5:$D$997))*(C_A08a!M$5:M$997)))+(SUM(($D$1=(C_A08a!$B$5:$B$997))*('By region'!$M518=(C_A08a!$C$5:$C$997))*('By region'!$N518=(C_A08a!$D$5:$D$997))*(C_A08a!M$5:M$997)))</f>
        <v>0</v>
      </c>
      <c r="M518" s="69" t="s">
        <v>288</v>
      </c>
      <c r="N518" s="69" t="s">
        <v>279</v>
      </c>
      <c r="O518" s="69" t="s">
        <v>280</v>
      </c>
    </row>
    <row r="519">
      <c r="B519" s="143" t="s">
        <v>289</v>
      </c>
      <c r="C519" s="264">
        <f ref="C519:C519" t="array">(SUM(($B$1=(C_A08a!$B$5:$B$997))*('By region'!$M519=(C_A08a!$C$5:$C$997))*('By region'!$O519=(C_A08a!$D$5:$D$997))*(C_A08a!E$5:E$997)))+(SUM(($C$1=(C_A08a!$B$5:$B$997))*('By region'!$M519=(C_A08a!$C$5:$C$997))*('By region'!$O519=(C_A08a!$D$5:$D$997))*(C_A08a!E$5:E$997)))+(SUM(($D$1=(C_A08a!$B$5:$B$997))*('By region'!$M519=(C_A08a!$C$5:$C$997))*('By region'!$O519=(C_A08a!$D$5:$D$997))*(C_A08a!E$5:E$997)))+(SUM(($B$1=(C_A08a!$B$5:$B$997))*('By region'!$M519=(C_A08a!$C$5:$C$997))*('By region'!$N519=(C_A08a!$D$5:$D$997))*(C_A08a!E$5:E$997)))+(SUM(($C$1=(C_A08a!$B$5:$B$997))*('By region'!$M519=(C_A08a!$C$5:$C$997))*('By region'!$N519=(C_A08a!$D$5:$D$997))*(C_A08a!E$5:E$997)))+(SUM(($D$1=(C_A08a!$B$5:$B$997))*('By region'!$M519=(C_A08a!$C$5:$C$997))*('By region'!$N519=(C_A08a!$D$5:$D$997))*(C_A08a!E$5:E$997)))</f>
        <v>0.194308208501</v>
      </c>
      <c r="D519" s="264">
        <f ref="D519:D519" t="array">(SUM(($B$1=(C_A08a!$B$5:$B$997))*('By region'!$M519=(C_A08a!$C$5:$C$997))*('By region'!$O519=(C_A08a!$D$5:$D$997))*(C_A08a!F$5:F$997)))+(SUM(($C$1=(C_A08a!$B$5:$B$997))*('By region'!$M519=(C_A08a!$C$5:$C$997))*('By region'!$O519=(C_A08a!$D$5:$D$997))*(C_A08a!F$5:F$997)))+(SUM(($D$1=(C_A08a!$B$5:$B$997))*('By region'!$M519=(C_A08a!$C$5:$C$997))*('By region'!$O519=(C_A08a!$D$5:$D$997))*(C_A08a!F$5:F$997)))+(SUM(($B$1=(C_A08a!$B$5:$B$997))*('By region'!$M519=(C_A08a!$C$5:$C$997))*('By region'!$N519=(C_A08a!$D$5:$D$997))*(C_A08a!F$5:F$997)))+(SUM(($C$1=(C_A08a!$B$5:$B$997))*('By region'!$M519=(C_A08a!$C$5:$C$997))*('By region'!$N519=(C_A08a!$D$5:$D$997))*(C_A08a!F$5:F$997)))+(SUM(($D$1=(C_A08a!$B$5:$B$997))*('By region'!$M519=(C_A08a!$C$5:$C$997))*('By region'!$N519=(C_A08a!$D$5:$D$997))*(C_A08a!F$5:F$997)))</f>
        <v>0.097154104251</v>
      </c>
      <c r="E519" s="264">
        <f ref="E519:E519" t="array">(SUM(($B$1=(C_A08a!$B$5:$B$997))*('By region'!$M519=(C_A08a!$C$5:$C$997))*('By region'!$O519=(C_A08a!$D$5:$D$997))*(C_A08a!G$5:G$997)))+(SUM(($C$1=(C_A08a!$B$5:$B$997))*('By region'!$M519=(C_A08a!$C$5:$C$997))*('By region'!$O519=(C_A08a!$D$5:$D$997))*(C_A08a!G$5:G$997)))+(SUM(($D$1=(C_A08a!$B$5:$B$997))*('By region'!$M519=(C_A08a!$C$5:$C$997))*('By region'!$O519=(C_A08a!$D$5:$D$997))*(C_A08a!G$5:G$997)))+(SUM(($B$1=(C_A08a!$B$5:$B$997))*('By region'!$M519=(C_A08a!$C$5:$C$997))*('By region'!$N519=(C_A08a!$D$5:$D$997))*(C_A08a!G$5:G$997)))+(SUM(($C$1=(C_A08a!$B$5:$B$997))*('By region'!$M519=(C_A08a!$C$5:$C$997))*('By region'!$N519=(C_A08a!$D$5:$D$997))*(C_A08a!G$5:G$997)))+(SUM(($D$1=(C_A08a!$B$5:$B$997))*('By region'!$M519=(C_A08a!$C$5:$C$997))*('By region'!$N519=(C_A08a!$D$5:$D$997))*(C_A08a!G$5:G$997)))</f>
        <v>0</v>
      </c>
      <c r="F519" s="264">
        <f ref="F519:F519" t="array">(SUM(($B$1=(C_A08a!$B$5:$B$997))*('By region'!$M519=(C_A08a!$C$5:$C$997))*('By region'!$O519=(C_A08a!$D$5:$D$997))*(C_A08a!H$5:H$997)))+(SUM(($C$1=(C_A08a!$B$5:$B$997))*('By region'!$M519=(C_A08a!$C$5:$C$997))*('By region'!$O519=(C_A08a!$D$5:$D$997))*(C_A08a!H$5:H$997)))+(SUM(($D$1=(C_A08a!$B$5:$B$997))*('By region'!$M519=(C_A08a!$C$5:$C$997))*('By region'!$O519=(C_A08a!$D$5:$D$997))*(C_A08a!H$5:H$997)))+(SUM(($B$1=(C_A08a!$B$5:$B$997))*('By region'!$M519=(C_A08a!$C$5:$C$997))*('By region'!$N519=(C_A08a!$D$5:$D$997))*(C_A08a!H$5:H$997)))+(SUM(($C$1=(C_A08a!$B$5:$B$997))*('By region'!$M519=(C_A08a!$C$5:$C$997))*('By region'!$N519=(C_A08a!$D$5:$D$997))*(C_A08a!H$5:H$997)))+(SUM(($D$1=(C_A08a!$B$5:$B$997))*('By region'!$M519=(C_A08a!$C$5:$C$997))*('By region'!$N519=(C_A08a!$D$5:$D$997))*(C_A08a!H$5:H$997)))</f>
        <v>0</v>
      </c>
      <c r="G519" s="264">
        <f ref="G519:G519" t="array">(SUM(($B$1=(C_A08a!$B$5:$B$997))*('By region'!$M519=(C_A08a!$C$5:$C$997))*('By region'!$O519=(C_A08a!$D$5:$D$997))*(C_A08a!I$5:I$997)))+(SUM(($C$1=(C_A08a!$B$5:$B$997))*('By region'!$M519=(C_A08a!$C$5:$C$997))*('By region'!$O519=(C_A08a!$D$5:$D$997))*(C_A08a!I$5:I$997)))+(SUM(($D$1=(C_A08a!$B$5:$B$997))*('By region'!$M519=(C_A08a!$C$5:$C$997))*('By region'!$O519=(C_A08a!$D$5:$D$997))*(C_A08a!I$5:I$997)))+(SUM(($B$1=(C_A08a!$B$5:$B$997))*('By region'!$M519=(C_A08a!$C$5:$C$997))*('By region'!$N519=(C_A08a!$D$5:$D$997))*(C_A08a!I$5:I$997)))+(SUM(($C$1=(C_A08a!$B$5:$B$997))*('By region'!$M519=(C_A08a!$C$5:$C$997))*('By region'!$N519=(C_A08a!$D$5:$D$997))*(C_A08a!I$5:I$997)))+(SUM(($D$1=(C_A08a!$B$5:$B$997))*('By region'!$M519=(C_A08a!$C$5:$C$997))*('By region'!$N519=(C_A08a!$D$5:$D$997))*(C_A08a!I$5:I$997)))</f>
        <v>0</v>
      </c>
      <c r="H519" s="264">
        <f ref="H519:H519" t="array">(SUM(($B$1=(C_A08a!$B$5:$B$997))*('By region'!$M519=(C_A08a!$C$5:$C$997))*('By region'!$O519=(C_A08a!$D$5:$D$997))*(C_A08a!J$5:J$997)))+(SUM(($C$1=(C_A08a!$B$5:$B$997))*('By region'!$M519=(C_A08a!$C$5:$C$997))*('By region'!$O519=(C_A08a!$D$5:$D$997))*(C_A08a!J$5:J$997)))+(SUM(($D$1=(C_A08a!$B$5:$B$997))*('By region'!$M519=(C_A08a!$C$5:$C$997))*('By region'!$O519=(C_A08a!$D$5:$D$997))*(C_A08a!J$5:J$997)))+(SUM(($B$1=(C_A08a!$B$5:$B$997))*('By region'!$M519=(C_A08a!$C$5:$C$997))*('By region'!$N519=(C_A08a!$D$5:$D$997))*(C_A08a!J$5:J$997)))+(SUM(($C$1=(C_A08a!$B$5:$B$997))*('By region'!$M519=(C_A08a!$C$5:$C$997))*('By region'!$N519=(C_A08a!$D$5:$D$997))*(C_A08a!J$5:J$997)))+(SUM(($D$1=(C_A08a!$B$5:$B$997))*('By region'!$M519=(C_A08a!$C$5:$C$997))*('By region'!$N519=(C_A08a!$D$5:$D$997))*(C_A08a!J$5:J$997)))</f>
        <v>0</v>
      </c>
      <c r="I519" s="264">
        <f ref="I519:I519" t="array">(SUM(($B$1=(C_A08a!$B$5:$B$997))*('By region'!$M519=(C_A08a!$C$5:$C$997))*('By region'!$O519=(C_A08a!$D$5:$D$997))*(C_A08a!K$5:K$997)))+(SUM(($C$1=(C_A08a!$B$5:$B$997))*('By region'!$M519=(C_A08a!$C$5:$C$997))*('By region'!$O519=(C_A08a!$D$5:$D$997))*(C_A08a!K$5:K$997)))+(SUM(($D$1=(C_A08a!$B$5:$B$997))*('By region'!$M519=(C_A08a!$C$5:$C$997))*('By region'!$O519=(C_A08a!$D$5:$D$997))*(C_A08a!K$5:K$997)))+(SUM(($B$1=(C_A08a!$B$5:$B$997))*('By region'!$M519=(C_A08a!$C$5:$C$997))*('By region'!$N519=(C_A08a!$D$5:$D$997))*(C_A08a!K$5:K$997)))+(SUM(($C$1=(C_A08a!$B$5:$B$997))*('By region'!$M519=(C_A08a!$C$5:$C$997))*('By region'!$N519=(C_A08a!$D$5:$D$997))*(C_A08a!K$5:K$997)))+(SUM(($D$1=(C_A08a!$B$5:$B$997))*('By region'!$M519=(C_A08a!$C$5:$C$997))*('By region'!$N519=(C_A08a!$D$5:$D$997))*(C_A08a!K$5:K$997)))</f>
        <v>0</v>
      </c>
      <c r="J519" s="264">
        <f ref="J519:J519" t="array">(SUM(($B$1=(C_A08a!$B$5:$B$997))*('By region'!$M519=(C_A08a!$C$5:$C$997))*('By region'!$O519=(C_A08a!$D$5:$D$997))*(C_A08a!L$5:L$997)))+(SUM(($C$1=(C_A08a!$B$5:$B$997))*('By region'!$M519=(C_A08a!$C$5:$C$997))*('By region'!$O519=(C_A08a!$D$5:$D$997))*(C_A08a!L$5:L$997)))+(SUM(($D$1=(C_A08a!$B$5:$B$997))*('By region'!$M519=(C_A08a!$C$5:$C$997))*('By region'!$O519=(C_A08a!$D$5:$D$997))*(C_A08a!L$5:L$997)))+(SUM(($B$1=(C_A08a!$B$5:$B$997))*('By region'!$M519=(C_A08a!$C$5:$C$997))*('By region'!$N519=(C_A08a!$D$5:$D$997))*(C_A08a!L$5:L$997)))+(SUM(($C$1=(C_A08a!$B$5:$B$997))*('By region'!$M519=(C_A08a!$C$5:$C$997))*('By region'!$N519=(C_A08a!$D$5:$D$997))*(C_A08a!L$5:L$997)))+(SUM(($D$1=(C_A08a!$B$5:$B$997))*('By region'!$M519=(C_A08a!$C$5:$C$997))*('By region'!$N519=(C_A08a!$D$5:$D$997))*(C_A08a!L$5:L$997)))</f>
        <v>0</v>
      </c>
      <c r="K519" s="264">
        <f ref="K519:K519" t="array">(SUM(($B$1=(C_A08a!$B$5:$B$997))*('By region'!$M519=(C_A08a!$C$5:$C$997))*('By region'!$O519=(C_A08a!$D$5:$D$997))*(C_A08a!M$5:M$997)))+(SUM(($C$1=(C_A08a!$B$5:$B$997))*('By region'!$M519=(C_A08a!$C$5:$C$997))*('By region'!$O519=(C_A08a!$D$5:$D$997))*(C_A08a!M$5:M$997)))+(SUM(($D$1=(C_A08a!$B$5:$B$997))*('By region'!$M519=(C_A08a!$C$5:$C$997))*('By region'!$O519=(C_A08a!$D$5:$D$997))*(C_A08a!M$5:M$997)))+(SUM(($B$1=(C_A08a!$B$5:$B$997))*('By region'!$M519=(C_A08a!$C$5:$C$997))*('By region'!$N519=(C_A08a!$D$5:$D$997))*(C_A08a!M$5:M$997)))+(SUM(($C$1=(C_A08a!$B$5:$B$997))*('By region'!$M519=(C_A08a!$C$5:$C$997))*('By region'!$N519=(C_A08a!$D$5:$D$997))*(C_A08a!M$5:M$997)))+(SUM(($D$1=(C_A08a!$B$5:$B$997))*('By region'!$M519=(C_A08a!$C$5:$C$997))*('By region'!$N519=(C_A08a!$D$5:$D$997))*(C_A08a!M$5:M$997)))</f>
        <v>0</v>
      </c>
      <c r="M519" s="67" t="s">
        <v>290</v>
      </c>
      <c r="N519" s="67" t="s">
        <v>279</v>
      </c>
      <c r="O519" s="67" t="s">
        <v>280</v>
      </c>
    </row>
    <row r="520" s="64" customFormat="1">
      <c r="B520" s="211" t="s">
        <v>291</v>
      </c>
      <c r="C520" s="192">
        <f ref="C520:C520" t="array">(SUM(($B$1=(C_A08a!$B$5:$B$997))*('By region'!$M520=(C_A08a!$C$5:$C$997))*('By region'!$O520=(C_A08a!$D$5:$D$997))*(C_A08a!E$5:E$997)))+(SUM(($C$1=(C_A08a!$B$5:$B$997))*('By region'!$M520=(C_A08a!$C$5:$C$997))*('By region'!$O520=(C_A08a!$D$5:$D$997))*(C_A08a!E$5:E$997)))+(SUM(($D$1=(C_A08a!$B$5:$B$997))*('By region'!$M520=(C_A08a!$C$5:$C$997))*('By region'!$O520=(C_A08a!$D$5:$D$997))*(C_A08a!E$5:E$997)))+(SUM(($B$1=(C_A08a!$B$5:$B$997))*('By region'!$M520=(C_A08a!$C$5:$C$997))*('By region'!$N520=(C_A08a!$D$5:$D$997))*(C_A08a!E$5:E$997)))+(SUM(($C$1=(C_A08a!$B$5:$B$997))*('By region'!$M520=(C_A08a!$C$5:$C$997))*('By region'!$N520=(C_A08a!$D$5:$D$997))*(C_A08a!E$5:E$997)))+(SUM(($D$1=(C_A08a!$B$5:$B$997))*('By region'!$M520=(C_A08a!$C$5:$C$997))*('By region'!$N520=(C_A08a!$D$5:$D$997))*(C_A08a!E$5:E$997)))</f>
        <v>309.167074102921</v>
      </c>
      <c r="D520" s="192">
        <f ref="D520:D520" t="array">(SUM(($B$1=(C_A08a!$B$5:$B$997))*('By region'!$M520=(C_A08a!$C$5:$C$997))*('By region'!$O520=(C_A08a!$D$5:$D$997))*(C_A08a!F$5:F$997)))+(SUM(($C$1=(C_A08a!$B$5:$B$997))*('By region'!$M520=(C_A08a!$C$5:$C$997))*('By region'!$O520=(C_A08a!$D$5:$D$997))*(C_A08a!F$5:F$997)))+(SUM(($D$1=(C_A08a!$B$5:$B$997))*('By region'!$M520=(C_A08a!$C$5:$C$997))*('By region'!$O520=(C_A08a!$D$5:$D$997))*(C_A08a!F$5:F$997)))+(SUM(($B$1=(C_A08a!$B$5:$B$997))*('By region'!$M520=(C_A08a!$C$5:$C$997))*('By region'!$N520=(C_A08a!$D$5:$D$997))*(C_A08a!F$5:F$997)))+(SUM(($C$1=(C_A08a!$B$5:$B$997))*('By region'!$M520=(C_A08a!$C$5:$C$997))*('By region'!$N520=(C_A08a!$D$5:$D$997))*(C_A08a!F$5:F$997)))+(SUM(($D$1=(C_A08a!$B$5:$B$997))*('By region'!$M520=(C_A08a!$C$5:$C$997))*('By region'!$N520=(C_A08a!$D$5:$D$997))*(C_A08a!F$5:F$997)))</f>
        <v>333.855773736269</v>
      </c>
      <c r="E520" s="192">
        <f ref="E520:E520" t="array">(SUM(($B$1=(C_A08a!$B$5:$B$997))*('By region'!$M520=(C_A08a!$C$5:$C$997))*('By region'!$O520=(C_A08a!$D$5:$D$997))*(C_A08a!G$5:G$997)))+(SUM(($C$1=(C_A08a!$B$5:$B$997))*('By region'!$M520=(C_A08a!$C$5:$C$997))*('By region'!$O520=(C_A08a!$D$5:$D$997))*(C_A08a!G$5:G$997)))+(SUM(($D$1=(C_A08a!$B$5:$B$997))*('By region'!$M520=(C_A08a!$C$5:$C$997))*('By region'!$O520=(C_A08a!$D$5:$D$997))*(C_A08a!G$5:G$997)))+(SUM(($B$1=(C_A08a!$B$5:$B$997))*('By region'!$M520=(C_A08a!$C$5:$C$997))*('By region'!$N520=(C_A08a!$D$5:$D$997))*(C_A08a!G$5:G$997)))+(SUM(($C$1=(C_A08a!$B$5:$B$997))*('By region'!$M520=(C_A08a!$C$5:$C$997))*('By region'!$N520=(C_A08a!$D$5:$D$997))*(C_A08a!G$5:G$997)))+(SUM(($D$1=(C_A08a!$B$5:$B$997))*('By region'!$M520=(C_A08a!$C$5:$C$997))*('By region'!$N520=(C_A08a!$D$5:$D$997))*(C_A08a!G$5:G$997)))</f>
        <v>370.094668556098</v>
      </c>
      <c r="F520" s="192">
        <f ref="F520:F520" t="array">(SUM(($B$1=(C_A08a!$B$5:$B$997))*('By region'!$M520=(C_A08a!$C$5:$C$997))*('By region'!$O520=(C_A08a!$D$5:$D$997))*(C_A08a!H$5:H$997)))+(SUM(($C$1=(C_A08a!$B$5:$B$997))*('By region'!$M520=(C_A08a!$C$5:$C$997))*('By region'!$O520=(C_A08a!$D$5:$D$997))*(C_A08a!H$5:H$997)))+(SUM(($D$1=(C_A08a!$B$5:$B$997))*('By region'!$M520=(C_A08a!$C$5:$C$997))*('By region'!$O520=(C_A08a!$D$5:$D$997))*(C_A08a!H$5:H$997)))+(SUM(($B$1=(C_A08a!$B$5:$B$997))*('By region'!$M520=(C_A08a!$C$5:$C$997))*('By region'!$N520=(C_A08a!$D$5:$D$997))*(C_A08a!H$5:H$997)))+(SUM(($C$1=(C_A08a!$B$5:$B$997))*('By region'!$M520=(C_A08a!$C$5:$C$997))*('By region'!$N520=(C_A08a!$D$5:$D$997))*(C_A08a!H$5:H$997)))+(SUM(($D$1=(C_A08a!$B$5:$B$997))*('By region'!$M520=(C_A08a!$C$5:$C$997))*('By region'!$N520=(C_A08a!$D$5:$D$997))*(C_A08a!H$5:H$997)))</f>
        <v>404.38599098146904</v>
      </c>
      <c r="G520" s="192">
        <f ref="G520:G520" t="array">(SUM(($B$1=(C_A08a!$B$5:$B$997))*('By region'!$M520=(C_A08a!$C$5:$C$997))*('By region'!$O520=(C_A08a!$D$5:$D$997))*(C_A08a!I$5:I$997)))+(SUM(($C$1=(C_A08a!$B$5:$B$997))*('By region'!$M520=(C_A08a!$C$5:$C$997))*('By region'!$O520=(C_A08a!$D$5:$D$997))*(C_A08a!I$5:I$997)))+(SUM(($D$1=(C_A08a!$B$5:$B$997))*('By region'!$M520=(C_A08a!$C$5:$C$997))*('By region'!$O520=(C_A08a!$D$5:$D$997))*(C_A08a!I$5:I$997)))+(SUM(($B$1=(C_A08a!$B$5:$B$997))*('By region'!$M520=(C_A08a!$C$5:$C$997))*('By region'!$N520=(C_A08a!$D$5:$D$997))*(C_A08a!I$5:I$997)))+(SUM(($C$1=(C_A08a!$B$5:$B$997))*('By region'!$M520=(C_A08a!$C$5:$C$997))*('By region'!$N520=(C_A08a!$D$5:$D$997))*(C_A08a!I$5:I$997)))+(SUM(($D$1=(C_A08a!$B$5:$B$997))*('By region'!$M520=(C_A08a!$C$5:$C$997))*('By region'!$N520=(C_A08a!$D$5:$D$997))*(C_A08a!I$5:I$997)))</f>
        <v>434.716128635402</v>
      </c>
      <c r="H520" s="192">
        <f ref="H520:H520" t="array">(SUM(($B$1=(C_A08a!$B$5:$B$997))*('By region'!$M520=(C_A08a!$C$5:$C$997))*('By region'!$O520=(C_A08a!$D$5:$D$997))*(C_A08a!J$5:J$997)))+(SUM(($C$1=(C_A08a!$B$5:$B$997))*('By region'!$M520=(C_A08a!$C$5:$C$997))*('By region'!$O520=(C_A08a!$D$5:$D$997))*(C_A08a!J$5:J$997)))+(SUM(($D$1=(C_A08a!$B$5:$B$997))*('By region'!$M520=(C_A08a!$C$5:$C$997))*('By region'!$O520=(C_A08a!$D$5:$D$997))*(C_A08a!J$5:J$997)))+(SUM(($B$1=(C_A08a!$B$5:$B$997))*('By region'!$M520=(C_A08a!$C$5:$C$997))*('By region'!$N520=(C_A08a!$D$5:$D$997))*(C_A08a!J$5:J$997)))+(SUM(($C$1=(C_A08a!$B$5:$B$997))*('By region'!$M520=(C_A08a!$C$5:$C$997))*('By region'!$N520=(C_A08a!$D$5:$D$997))*(C_A08a!J$5:J$997)))+(SUM(($D$1=(C_A08a!$B$5:$B$997))*('By region'!$M520=(C_A08a!$C$5:$C$997))*('By region'!$N520=(C_A08a!$D$5:$D$997))*(C_A08a!J$5:J$997)))</f>
        <v>475.000808296271</v>
      </c>
      <c r="I520" s="192">
        <f ref="I520:I520" t="array">(SUM(($B$1=(C_A08a!$B$5:$B$997))*('By region'!$M520=(C_A08a!$C$5:$C$997))*('By region'!$O520=(C_A08a!$D$5:$D$997))*(C_A08a!K$5:K$997)))+(SUM(($C$1=(C_A08a!$B$5:$B$997))*('By region'!$M520=(C_A08a!$C$5:$C$997))*('By region'!$O520=(C_A08a!$D$5:$D$997))*(C_A08a!K$5:K$997)))+(SUM(($D$1=(C_A08a!$B$5:$B$997))*('By region'!$M520=(C_A08a!$C$5:$C$997))*('By region'!$O520=(C_A08a!$D$5:$D$997))*(C_A08a!K$5:K$997)))+(SUM(($B$1=(C_A08a!$B$5:$B$997))*('By region'!$M520=(C_A08a!$C$5:$C$997))*('By region'!$N520=(C_A08a!$D$5:$D$997))*(C_A08a!K$5:K$997)))+(SUM(($C$1=(C_A08a!$B$5:$B$997))*('By region'!$M520=(C_A08a!$C$5:$C$997))*('By region'!$N520=(C_A08a!$D$5:$D$997))*(C_A08a!K$5:K$997)))+(SUM(($D$1=(C_A08a!$B$5:$B$997))*('By region'!$M520=(C_A08a!$C$5:$C$997))*('By region'!$N520=(C_A08a!$D$5:$D$997))*(C_A08a!K$5:K$997)))</f>
        <v>495.03322472460195</v>
      </c>
      <c r="J520" s="192">
        <f ref="J520:J520" t="array">(SUM(($B$1=(C_A08a!$B$5:$B$997))*('By region'!$M520=(C_A08a!$C$5:$C$997))*('By region'!$O520=(C_A08a!$D$5:$D$997))*(C_A08a!L$5:L$997)))+(SUM(($C$1=(C_A08a!$B$5:$B$997))*('By region'!$M520=(C_A08a!$C$5:$C$997))*('By region'!$O520=(C_A08a!$D$5:$D$997))*(C_A08a!L$5:L$997)))+(SUM(($D$1=(C_A08a!$B$5:$B$997))*('By region'!$M520=(C_A08a!$C$5:$C$997))*('By region'!$O520=(C_A08a!$D$5:$D$997))*(C_A08a!L$5:L$997)))+(SUM(($B$1=(C_A08a!$B$5:$B$997))*('By region'!$M520=(C_A08a!$C$5:$C$997))*('By region'!$N520=(C_A08a!$D$5:$D$997))*(C_A08a!L$5:L$997)))+(SUM(($C$1=(C_A08a!$B$5:$B$997))*('By region'!$M520=(C_A08a!$C$5:$C$997))*('By region'!$N520=(C_A08a!$D$5:$D$997))*(C_A08a!L$5:L$997)))+(SUM(($D$1=(C_A08a!$B$5:$B$997))*('By region'!$M520=(C_A08a!$C$5:$C$997))*('By region'!$N520=(C_A08a!$D$5:$D$997))*(C_A08a!L$5:L$997)))</f>
        <v>523.679420371443</v>
      </c>
      <c r="K520" s="192">
        <f ref="K520:K520" t="array">(SUM(($B$1=(C_A08a!$B$5:$B$997))*('By region'!$M520=(C_A08a!$C$5:$C$997))*('By region'!$O520=(C_A08a!$D$5:$D$997))*(C_A08a!M$5:M$997)))+(SUM(($C$1=(C_A08a!$B$5:$B$997))*('By region'!$M520=(C_A08a!$C$5:$C$997))*('By region'!$O520=(C_A08a!$D$5:$D$997))*(C_A08a!M$5:M$997)))+(SUM(($D$1=(C_A08a!$B$5:$B$997))*('By region'!$M520=(C_A08a!$C$5:$C$997))*('By region'!$O520=(C_A08a!$D$5:$D$997))*(C_A08a!M$5:M$997)))+(SUM(($B$1=(C_A08a!$B$5:$B$997))*('By region'!$M520=(C_A08a!$C$5:$C$997))*('By region'!$N520=(C_A08a!$D$5:$D$997))*(C_A08a!M$5:M$997)))+(SUM(($C$1=(C_A08a!$B$5:$B$997))*('By region'!$M520=(C_A08a!$C$5:$C$997))*('By region'!$N520=(C_A08a!$D$5:$D$997))*(C_A08a!M$5:M$997)))+(SUM(($D$1=(C_A08a!$B$5:$B$997))*('By region'!$M520=(C_A08a!$C$5:$C$997))*('By region'!$N520=(C_A08a!$D$5:$D$997))*(C_A08a!M$5:M$997)))</f>
        <v>387.78206572410204</v>
      </c>
      <c r="M520" s="69" t="s">
        <v>292</v>
      </c>
      <c r="N520" s="69" t="s">
        <v>279</v>
      </c>
      <c r="O520" s="69" t="s">
        <v>280</v>
      </c>
    </row>
    <row r="521" ht="16">
      <c r="B521" s="186" t="s">
        <v>537</v>
      </c>
      <c r="C521" s="194">
        <f ref="C521:C521" t="array">(SUM(($B$1=(C_A08a!$B$5:$B$997))*('By region'!$M521=(C_A08a!$C$5:$C$997))*('By region'!$O521=(C_A08a!$D$5:$D$997))*(C_A08a!E$5:E$997)))+(SUM(($C$1=(C_A08a!$B$5:$B$997))*('By region'!$M521=(C_A08a!$C$5:$C$997))*('By region'!$O521=(C_A08a!$D$5:$D$997))*(C_A08a!E$5:E$997)))+(SUM(($D$1=(C_A08a!$B$5:$B$997))*('By region'!$M521=(C_A08a!$C$5:$C$997))*('By region'!$O521=(C_A08a!$D$5:$D$997))*(C_A08a!E$5:E$997)))+(SUM(($B$1=(C_A08a!$B$5:$B$997))*('By region'!$M521=(C_A08a!$C$5:$C$997))*('By region'!$N521=(C_A08a!$D$5:$D$997))*(C_A08a!E$5:E$997)))+(SUM(($C$1=(C_A08a!$B$5:$B$997))*('By region'!$M521=(C_A08a!$C$5:$C$997))*('By region'!$N521=(C_A08a!$D$5:$D$997))*(C_A08a!E$5:E$997)))+(SUM(($D$1=(C_A08a!$B$5:$B$997))*('By region'!$M521=(C_A08a!$C$5:$C$997))*('By region'!$N521=(C_A08a!$D$5:$D$997))*(C_A08a!E$5:E$997)))</f>
        <v>0</v>
      </c>
      <c r="D521" s="194">
        <f ref="D521:D521" t="array">(SUM(($B$1=(C_A08a!$B$5:$B$997))*('By region'!$M521=(C_A08a!$C$5:$C$997))*('By region'!$O521=(C_A08a!$D$5:$D$997))*(C_A08a!F$5:F$997)))+(SUM(($C$1=(C_A08a!$B$5:$B$997))*('By region'!$M521=(C_A08a!$C$5:$C$997))*('By region'!$O521=(C_A08a!$D$5:$D$997))*(C_A08a!F$5:F$997)))+(SUM(($D$1=(C_A08a!$B$5:$B$997))*('By region'!$M521=(C_A08a!$C$5:$C$997))*('By region'!$O521=(C_A08a!$D$5:$D$997))*(C_A08a!F$5:F$997)))+(SUM(($B$1=(C_A08a!$B$5:$B$997))*('By region'!$M521=(C_A08a!$C$5:$C$997))*('By region'!$N521=(C_A08a!$D$5:$D$997))*(C_A08a!F$5:F$997)))+(SUM(($C$1=(C_A08a!$B$5:$B$997))*('By region'!$M521=(C_A08a!$C$5:$C$997))*('By region'!$N521=(C_A08a!$D$5:$D$997))*(C_A08a!F$5:F$997)))+(SUM(($D$1=(C_A08a!$B$5:$B$997))*('By region'!$M521=(C_A08a!$C$5:$C$997))*('By region'!$N521=(C_A08a!$D$5:$D$997))*(C_A08a!F$5:F$997)))</f>
        <v>0</v>
      </c>
      <c r="E521" s="194">
        <f ref="E521:E521" t="array">(SUM(($B$1=(C_A08a!$B$5:$B$997))*('By region'!$M521=(C_A08a!$C$5:$C$997))*('By region'!$O521=(C_A08a!$D$5:$D$997))*(C_A08a!G$5:G$997)))+(SUM(($C$1=(C_A08a!$B$5:$B$997))*('By region'!$M521=(C_A08a!$C$5:$C$997))*('By region'!$O521=(C_A08a!$D$5:$D$997))*(C_A08a!G$5:G$997)))+(SUM(($D$1=(C_A08a!$B$5:$B$997))*('By region'!$M521=(C_A08a!$C$5:$C$997))*('By region'!$O521=(C_A08a!$D$5:$D$997))*(C_A08a!G$5:G$997)))+(SUM(($B$1=(C_A08a!$B$5:$B$997))*('By region'!$M521=(C_A08a!$C$5:$C$997))*('By region'!$N521=(C_A08a!$D$5:$D$997))*(C_A08a!G$5:G$997)))+(SUM(($C$1=(C_A08a!$B$5:$B$997))*('By region'!$M521=(C_A08a!$C$5:$C$997))*('By region'!$N521=(C_A08a!$D$5:$D$997))*(C_A08a!G$5:G$997)))+(SUM(($D$1=(C_A08a!$B$5:$B$997))*('By region'!$M521=(C_A08a!$C$5:$C$997))*('By region'!$N521=(C_A08a!$D$5:$D$997))*(C_A08a!G$5:G$997)))</f>
        <v>0</v>
      </c>
      <c r="F521" s="194">
        <f ref="F521:F521" t="array">(SUM(($B$1=(C_A08a!$B$5:$B$997))*('By region'!$M521=(C_A08a!$C$5:$C$997))*('By region'!$O521=(C_A08a!$D$5:$D$997))*(C_A08a!H$5:H$997)))+(SUM(($C$1=(C_A08a!$B$5:$B$997))*('By region'!$M521=(C_A08a!$C$5:$C$997))*('By region'!$O521=(C_A08a!$D$5:$D$997))*(C_A08a!H$5:H$997)))+(SUM(($D$1=(C_A08a!$B$5:$B$997))*('By region'!$M521=(C_A08a!$C$5:$C$997))*('By region'!$O521=(C_A08a!$D$5:$D$997))*(C_A08a!H$5:H$997)))+(SUM(($B$1=(C_A08a!$B$5:$B$997))*('By region'!$M521=(C_A08a!$C$5:$C$997))*('By region'!$N521=(C_A08a!$D$5:$D$997))*(C_A08a!H$5:H$997)))+(SUM(($C$1=(C_A08a!$B$5:$B$997))*('By region'!$M521=(C_A08a!$C$5:$C$997))*('By region'!$N521=(C_A08a!$D$5:$D$997))*(C_A08a!H$5:H$997)))+(SUM(($D$1=(C_A08a!$B$5:$B$997))*('By region'!$M521=(C_A08a!$C$5:$C$997))*('By region'!$N521=(C_A08a!$D$5:$D$997))*(C_A08a!H$5:H$997)))</f>
        <v>0</v>
      </c>
      <c r="G521" s="194">
        <f ref="G521:G521" t="array">(SUM(($B$1=(C_A08a!$B$5:$B$997))*('By region'!$M521=(C_A08a!$C$5:$C$997))*('By region'!$O521=(C_A08a!$D$5:$D$997))*(C_A08a!I$5:I$997)))+(SUM(($C$1=(C_A08a!$B$5:$B$997))*('By region'!$M521=(C_A08a!$C$5:$C$997))*('By region'!$O521=(C_A08a!$D$5:$D$997))*(C_A08a!I$5:I$997)))+(SUM(($D$1=(C_A08a!$B$5:$B$997))*('By region'!$M521=(C_A08a!$C$5:$C$997))*('By region'!$O521=(C_A08a!$D$5:$D$997))*(C_A08a!I$5:I$997)))+(SUM(($B$1=(C_A08a!$B$5:$B$997))*('By region'!$M521=(C_A08a!$C$5:$C$997))*('By region'!$N521=(C_A08a!$D$5:$D$997))*(C_A08a!I$5:I$997)))+(SUM(($C$1=(C_A08a!$B$5:$B$997))*('By region'!$M521=(C_A08a!$C$5:$C$997))*('By region'!$N521=(C_A08a!$D$5:$D$997))*(C_A08a!I$5:I$997)))+(SUM(($D$1=(C_A08a!$B$5:$B$997))*('By region'!$M521=(C_A08a!$C$5:$C$997))*('By region'!$N521=(C_A08a!$D$5:$D$997))*(C_A08a!I$5:I$997)))</f>
        <v>0</v>
      </c>
      <c r="H521" s="194">
        <f ref="H521:H521" t="array">(SUM(($B$1=(C_A08a!$B$5:$B$997))*('By region'!$M521=(C_A08a!$C$5:$C$997))*('By region'!$O521=(C_A08a!$D$5:$D$997))*(C_A08a!J$5:J$997)))+(SUM(($C$1=(C_A08a!$B$5:$B$997))*('By region'!$M521=(C_A08a!$C$5:$C$997))*('By region'!$O521=(C_A08a!$D$5:$D$997))*(C_A08a!J$5:J$997)))+(SUM(($D$1=(C_A08a!$B$5:$B$997))*('By region'!$M521=(C_A08a!$C$5:$C$997))*('By region'!$O521=(C_A08a!$D$5:$D$997))*(C_A08a!J$5:J$997)))+(SUM(($B$1=(C_A08a!$B$5:$B$997))*('By region'!$M521=(C_A08a!$C$5:$C$997))*('By region'!$N521=(C_A08a!$D$5:$D$997))*(C_A08a!J$5:J$997)))+(SUM(($C$1=(C_A08a!$B$5:$B$997))*('By region'!$M521=(C_A08a!$C$5:$C$997))*('By region'!$N521=(C_A08a!$D$5:$D$997))*(C_A08a!J$5:J$997)))+(SUM(($D$1=(C_A08a!$B$5:$B$997))*('By region'!$M521=(C_A08a!$C$5:$C$997))*('By region'!$N521=(C_A08a!$D$5:$D$997))*(C_A08a!J$5:J$997)))</f>
        <v>0</v>
      </c>
      <c r="I521" s="194">
        <f ref="I521:I521" t="array">(SUM(($B$1=(C_A08a!$B$5:$B$997))*('By region'!$M521=(C_A08a!$C$5:$C$997))*('By region'!$O521=(C_A08a!$D$5:$D$997))*(C_A08a!K$5:K$997)))+(SUM(($C$1=(C_A08a!$B$5:$B$997))*('By region'!$M521=(C_A08a!$C$5:$C$997))*('By region'!$O521=(C_A08a!$D$5:$D$997))*(C_A08a!K$5:K$997)))+(SUM(($D$1=(C_A08a!$B$5:$B$997))*('By region'!$M521=(C_A08a!$C$5:$C$997))*('By region'!$O521=(C_A08a!$D$5:$D$997))*(C_A08a!K$5:K$997)))+(SUM(($B$1=(C_A08a!$B$5:$B$997))*('By region'!$M521=(C_A08a!$C$5:$C$997))*('By region'!$N521=(C_A08a!$D$5:$D$997))*(C_A08a!K$5:K$997)))+(SUM(($C$1=(C_A08a!$B$5:$B$997))*('By region'!$M521=(C_A08a!$C$5:$C$997))*('By region'!$N521=(C_A08a!$D$5:$D$997))*(C_A08a!K$5:K$997)))+(SUM(($D$1=(C_A08a!$B$5:$B$997))*('By region'!$M521=(C_A08a!$C$5:$C$997))*('By region'!$N521=(C_A08a!$D$5:$D$997))*(C_A08a!K$5:K$997)))</f>
        <v>0</v>
      </c>
      <c r="J521" s="194">
        <f ref="J521:J521" t="array">(SUM(($B$1=(C_A08a!$B$5:$B$997))*('By region'!$M521=(C_A08a!$C$5:$C$997))*('By region'!$O521=(C_A08a!$D$5:$D$997))*(C_A08a!L$5:L$997)))+(SUM(($C$1=(C_A08a!$B$5:$B$997))*('By region'!$M521=(C_A08a!$C$5:$C$997))*('By region'!$O521=(C_A08a!$D$5:$D$997))*(C_A08a!L$5:L$997)))+(SUM(($D$1=(C_A08a!$B$5:$B$997))*('By region'!$M521=(C_A08a!$C$5:$C$997))*('By region'!$O521=(C_A08a!$D$5:$D$997))*(C_A08a!L$5:L$997)))+(SUM(($B$1=(C_A08a!$B$5:$B$997))*('By region'!$M521=(C_A08a!$C$5:$C$997))*('By region'!$N521=(C_A08a!$D$5:$D$997))*(C_A08a!L$5:L$997)))+(SUM(($C$1=(C_A08a!$B$5:$B$997))*('By region'!$M521=(C_A08a!$C$5:$C$997))*('By region'!$N521=(C_A08a!$D$5:$D$997))*(C_A08a!L$5:L$997)))+(SUM(($D$1=(C_A08a!$B$5:$B$997))*('By region'!$M521=(C_A08a!$C$5:$C$997))*('By region'!$N521=(C_A08a!$D$5:$D$997))*(C_A08a!L$5:L$997)))</f>
        <v>5.480220384734</v>
      </c>
      <c r="K521" s="194">
        <f ref="K521:K521" t="array">(SUM(($B$1=(C_A08a!$B$5:$B$997))*('By region'!$M521=(C_A08a!$C$5:$C$997))*('By region'!$O521=(C_A08a!$D$5:$D$997))*(C_A08a!M$5:M$997)))+(SUM(($C$1=(C_A08a!$B$5:$B$997))*('By region'!$M521=(C_A08a!$C$5:$C$997))*('By region'!$O521=(C_A08a!$D$5:$D$997))*(C_A08a!M$5:M$997)))+(SUM(($D$1=(C_A08a!$B$5:$B$997))*('By region'!$M521=(C_A08a!$C$5:$C$997))*('By region'!$O521=(C_A08a!$D$5:$D$997))*(C_A08a!M$5:M$997)))+(SUM(($B$1=(C_A08a!$B$5:$B$997))*('By region'!$M521=(C_A08a!$C$5:$C$997))*('By region'!$N521=(C_A08a!$D$5:$D$997))*(C_A08a!M$5:M$997)))+(SUM(($C$1=(C_A08a!$B$5:$B$997))*('By region'!$M521=(C_A08a!$C$5:$C$997))*('By region'!$N521=(C_A08a!$D$5:$D$997))*(C_A08a!M$5:M$997)))+(SUM(($D$1=(C_A08a!$B$5:$B$997))*('By region'!$M521=(C_A08a!$C$5:$C$997))*('By region'!$N521=(C_A08a!$D$5:$D$997))*(C_A08a!M$5:M$997)))</f>
        <v>157.953638672861</v>
      </c>
      <c r="M521" s="67" t="s">
        <v>294</v>
      </c>
      <c r="N521" s="67" t="s">
        <v>279</v>
      </c>
      <c r="O521" s="67" t="s">
        <v>280</v>
      </c>
    </row>
    <row r="522" ht="17">
      <c r="B522" s="190" t="s">
        <v>55</v>
      </c>
      <c r="C522" s="195">
        <f>SUM(C514:C521)</f>
        <v>314.61807603755</v>
      </c>
      <c r="D522" s="195">
        <f ref="D522:K522" t="shared" si="50">SUM(D514:D521)</f>
        <v>336.581274703584</v>
      </c>
      <c r="E522" s="195">
        <f t="shared" si="50"/>
        <v>370.094668556098</v>
      </c>
      <c r="F522" s="195">
        <f t="shared" si="50"/>
        <v>404.38599098146904</v>
      </c>
      <c r="G522" s="195">
        <f t="shared" si="50"/>
        <v>442.526906093539</v>
      </c>
      <c r="H522" s="195">
        <f t="shared" si="50"/>
        <v>482.811585754408</v>
      </c>
      <c r="I522" s="195">
        <f t="shared" si="50"/>
        <v>526.80994795734694</v>
      </c>
      <c r="J522" s="195">
        <f t="shared" si="50"/>
        <v>572.74839908099909</v>
      </c>
      <c r="K522" s="195">
        <f t="shared" si="50"/>
        <v>616.171951905626</v>
      </c>
    </row>
    <row r="523" ht="16" s="64" customFormat="1">
      <c r="B523" s="191" t="s">
        <v>295</v>
      </c>
      <c r="C523" s="181"/>
      <c r="D523" s="181"/>
      <c r="E523" s="181"/>
      <c r="F523" s="181"/>
      <c r="G523" s="181"/>
      <c r="H523" s="181"/>
      <c r="I523" s="181"/>
      <c r="J523" s="181"/>
      <c r="K523" s="181"/>
      <c r="M523" s="69"/>
      <c r="N523" s="69"/>
      <c r="O523" s="69"/>
    </row>
    <row r="524">
      <c r="B524" s="144" t="s">
        <v>277</v>
      </c>
      <c r="C524" s="192">
        <f ref="C524:C524" t="array">(SUM(($B$1=(C_A08a!$B$5:$B$997))*('By region'!$M524=(C_A08a!$C$5:$C$997))*('By region'!$N524=(C_A08a!$D$5:$D$997))*(C_A08a!E$5:E$997)))+(SUM(($C$1=(C_A08a!$B$5:$B$997))*('By region'!$M524=(C_A08a!$C$5:$C$997))*('By region'!$N524=(C_A08a!$D$5:$D$997))*(C_A08a!E$5:E$997)))+(SUM(($D$1=(C_A08a!$B$5:$B$997))*('By region'!$M524=(C_A08a!$C$5:$C$997))*('By region'!$N524=(C_A08a!$D$5:$D$997))*(C_A08a!E$5:E$997)))</f>
        <v>0</v>
      </c>
      <c r="D524" s="192">
        <f ref="D524:D524" t="array">(SUM(($B$1=(C_A08a!$B$5:$B$997))*('By region'!$M524=(C_A08a!$C$5:$C$997))*('By region'!$N524=(C_A08a!$D$5:$D$997))*(C_A08a!F$5:F$997)))+(SUM(($C$1=(C_A08a!$B$5:$B$997))*('By region'!$M524=(C_A08a!$C$5:$C$997))*('By region'!$N524=(C_A08a!$D$5:$D$997))*(C_A08a!F$5:F$997)))+(SUM(($D$1=(C_A08a!$B$5:$B$997))*('By region'!$M524=(C_A08a!$C$5:$C$997))*('By region'!$N524=(C_A08a!$D$5:$D$997))*(C_A08a!F$5:F$997)))</f>
        <v>2.29747460134</v>
      </c>
      <c r="E524" s="192">
        <f ref="E524:E524" t="array">(SUM(($B$1=(C_A08a!$B$5:$B$997))*('By region'!$M524=(C_A08a!$C$5:$C$997))*('By region'!$N524=(C_A08a!$D$5:$D$997))*(C_A08a!G$5:G$997)))+(SUM(($C$1=(C_A08a!$B$5:$B$997))*('By region'!$M524=(C_A08a!$C$5:$C$997))*('By region'!$N524=(C_A08a!$D$5:$D$997))*(C_A08a!G$5:G$997)))+(SUM(($D$1=(C_A08a!$B$5:$B$997))*('By region'!$M524=(C_A08a!$C$5:$C$997))*('By region'!$N524=(C_A08a!$D$5:$D$997))*(C_A08a!G$5:G$997)))</f>
        <v>18.381581668208</v>
      </c>
      <c r="F524" s="192">
        <f ref="F524:F524" t="array">(SUM(($B$1=(C_A08a!$B$5:$B$997))*('By region'!$M524=(C_A08a!$C$5:$C$997))*('By region'!$N524=(C_A08a!$D$5:$D$997))*(C_A08a!H$5:H$997)))+(SUM(($C$1=(C_A08a!$B$5:$B$997))*('By region'!$M524=(C_A08a!$C$5:$C$997))*('By region'!$N524=(C_A08a!$D$5:$D$997))*(C_A08a!H$5:H$997)))+(SUM(($D$1=(C_A08a!$B$5:$B$997))*('By region'!$M524=(C_A08a!$C$5:$C$997))*('By region'!$N524=(C_A08a!$D$5:$D$997))*(C_A08a!H$5:H$997)))</f>
        <v>17.396949696205</v>
      </c>
      <c r="G524" s="192">
        <f ref="G524:G524" t="array">(SUM(($B$1=(C_A08a!$B$5:$B$997))*('By region'!$M524=(C_A08a!$C$5:$C$997))*('By region'!$N524=(C_A08a!$D$5:$D$997))*(C_A08a!I$5:I$997)))+(SUM(($C$1=(C_A08a!$B$5:$B$997))*('By region'!$M524=(C_A08a!$C$5:$C$997))*('By region'!$N524=(C_A08a!$D$5:$D$997))*(C_A08a!I$5:I$997)))+(SUM(($D$1=(C_A08a!$B$5:$B$997))*('By region'!$M524=(C_A08a!$C$5:$C$997))*('By region'!$N524=(C_A08a!$D$5:$D$997))*(C_A08a!I$5:I$997)))</f>
        <v>16.35029227448</v>
      </c>
      <c r="H524" s="192">
        <f ref="H524:H524" t="array">(SUM(($B$1=(C_A08a!$B$5:$B$997))*('By region'!$M524=(C_A08a!$C$5:$C$997))*('By region'!$N524=(C_A08a!$D$5:$D$997))*(C_A08a!J$5:J$997)))+(SUM(($C$1=(C_A08a!$B$5:$B$997))*('By region'!$M524=(C_A08a!$C$5:$C$997))*('By region'!$N524=(C_A08a!$D$5:$D$997))*(C_A08a!J$5:J$997)))+(SUM(($D$1=(C_A08a!$B$5:$B$997))*('By region'!$M524=(C_A08a!$C$5:$C$997))*('By region'!$N524=(C_A08a!$D$5:$D$997))*(C_A08a!J$5:J$997)))</f>
        <v>7.570864653391</v>
      </c>
      <c r="I524" s="192">
        <f ref="I524:I524" t="array">(SUM(($B$1=(C_A08a!$B$5:$B$997))*('By region'!$M524=(C_A08a!$C$5:$C$997))*('By region'!$N524=(C_A08a!$D$5:$D$997))*(C_A08a!K$5:K$997)))+(SUM(($C$1=(C_A08a!$B$5:$B$997))*('By region'!$M524=(C_A08a!$C$5:$C$997))*('By region'!$N524=(C_A08a!$D$5:$D$997))*(C_A08a!K$5:K$997)))+(SUM(($D$1=(C_A08a!$B$5:$B$997))*('By region'!$M524=(C_A08a!$C$5:$C$997))*('By region'!$N524=(C_A08a!$D$5:$D$997))*(C_A08a!K$5:K$997)))</f>
        <v>3.97944120697</v>
      </c>
      <c r="J524" s="192">
        <f ref="J524:J524" t="array">(SUM(($B$1=(C_A08a!$B$5:$B$997))*('By region'!$M524=(C_A08a!$C$5:$C$997))*('By region'!$N524=(C_A08a!$D$5:$D$997))*(C_A08a!L$5:L$997)))+(SUM(($C$1=(C_A08a!$B$5:$B$997))*('By region'!$M524=(C_A08a!$C$5:$C$997))*('By region'!$N524=(C_A08a!$D$5:$D$997))*(C_A08a!L$5:L$997)))+(SUM(($D$1=(C_A08a!$B$5:$B$997))*('By region'!$M524=(C_A08a!$C$5:$C$997))*('By region'!$N524=(C_A08a!$D$5:$D$997))*(C_A08a!L$5:L$997)))</f>
        <v>3.511693141034</v>
      </c>
      <c r="K524" s="192">
        <f ref="K524:K524" t="array">(SUM(($B$1=(C_A08a!$B$5:$B$997))*('By region'!$M524=(C_A08a!$C$5:$C$997))*('By region'!$N524=(C_A08a!$D$5:$D$997))*(C_A08a!M$5:M$997)))+(SUM(($C$1=(C_A08a!$B$5:$B$997))*('By region'!$M524=(C_A08a!$C$5:$C$997))*('By region'!$N524=(C_A08a!$D$5:$D$997))*(C_A08a!M$5:M$997)))+(SUM(($D$1=(C_A08a!$B$5:$B$997))*('By region'!$M524=(C_A08a!$C$5:$C$997))*('By region'!$N524=(C_A08a!$D$5:$D$997))*(C_A08a!M$5:M$997)))</f>
        <v>8.974916325159</v>
      </c>
      <c r="M524" s="67" t="s">
        <v>278</v>
      </c>
      <c r="N524" s="67" t="s">
        <v>296</v>
      </c>
    </row>
    <row r="525" s="64" customFormat="1">
      <c r="B525" s="143" t="s">
        <v>281</v>
      </c>
      <c r="C525" s="264">
        <f ref="C525:C525" t="array">(SUM(($B$1=(C_A08a!$B$5:$B$997))*('By region'!$M525=(C_A08a!$C$5:$C$997))*('By region'!$N525=(C_A08a!$D$5:$D$997))*(C_A08a!E$5:E$997)))+(SUM(($C$1=(C_A08a!$B$5:$B$997))*('By region'!$M525=(C_A08a!$C$5:$C$997))*('By region'!$N525=(C_A08a!$D$5:$D$997))*(C_A08a!E$5:E$997)))+(SUM(($D$1=(C_A08a!$B$5:$B$997))*('By region'!$M525=(C_A08a!$C$5:$C$997))*('By region'!$N525=(C_A08a!$D$5:$D$997))*(C_A08a!E$5:E$997)))</f>
        <v>0</v>
      </c>
      <c r="D525" s="264">
        <f ref="D525:D525" t="array">(SUM(($B$1=(C_A08a!$B$5:$B$997))*('By region'!$M525=(C_A08a!$C$5:$C$997))*('By region'!$N525=(C_A08a!$D$5:$D$997))*(C_A08a!F$5:F$997)))+(SUM(($C$1=(C_A08a!$B$5:$B$997))*('By region'!$M525=(C_A08a!$C$5:$C$997))*('By region'!$N525=(C_A08a!$D$5:$D$997))*(C_A08a!F$5:F$997)))+(SUM(($D$1=(C_A08a!$B$5:$B$997))*('By region'!$M525=(C_A08a!$C$5:$C$997))*('By region'!$N525=(C_A08a!$D$5:$D$997))*(C_A08a!F$5:F$997)))</f>
        <v>0</v>
      </c>
      <c r="E525" s="264">
        <f ref="E525:E525" t="array">(SUM(($B$1=(C_A08a!$B$5:$B$997))*('By region'!$M525=(C_A08a!$C$5:$C$997))*('By region'!$N525=(C_A08a!$D$5:$D$997))*(C_A08a!G$5:G$997)))+(SUM(($C$1=(C_A08a!$B$5:$B$997))*('By region'!$M525=(C_A08a!$C$5:$C$997))*('By region'!$N525=(C_A08a!$D$5:$D$997))*(C_A08a!G$5:G$997)))+(SUM(($D$1=(C_A08a!$B$5:$B$997))*('By region'!$M525=(C_A08a!$C$5:$C$997))*('By region'!$N525=(C_A08a!$D$5:$D$997))*(C_A08a!G$5:G$997)))</f>
        <v>0</v>
      </c>
      <c r="F525" s="264">
        <f ref="F525:F525" t="array">(SUM(($B$1=(C_A08a!$B$5:$B$997))*('By region'!$M525=(C_A08a!$C$5:$C$997))*('By region'!$N525=(C_A08a!$D$5:$D$997))*(C_A08a!H$5:H$997)))+(SUM(($C$1=(C_A08a!$B$5:$B$997))*('By region'!$M525=(C_A08a!$C$5:$C$997))*('By region'!$N525=(C_A08a!$D$5:$D$997))*(C_A08a!H$5:H$997)))+(SUM(($D$1=(C_A08a!$B$5:$B$997))*('By region'!$M525=(C_A08a!$C$5:$C$997))*('By region'!$N525=(C_A08a!$D$5:$D$997))*(C_A08a!H$5:H$997)))</f>
        <v>0</v>
      </c>
      <c r="G525" s="264">
        <f ref="G525:G525" t="array">(SUM(($B$1=(C_A08a!$B$5:$B$997))*('By region'!$M525=(C_A08a!$C$5:$C$997))*('By region'!$N525=(C_A08a!$D$5:$D$997))*(C_A08a!I$5:I$997)))+(SUM(($C$1=(C_A08a!$B$5:$B$997))*('By region'!$M525=(C_A08a!$C$5:$C$997))*('By region'!$N525=(C_A08a!$D$5:$D$997))*(C_A08a!I$5:I$997)))+(SUM(($D$1=(C_A08a!$B$5:$B$997))*('By region'!$M525=(C_A08a!$C$5:$C$997))*('By region'!$N525=(C_A08a!$D$5:$D$997))*(C_A08a!I$5:I$997)))</f>
        <v>0</v>
      </c>
      <c r="H525" s="264">
        <f ref="H525:H525" t="array">(SUM(($B$1=(C_A08a!$B$5:$B$997))*('By region'!$M525=(C_A08a!$C$5:$C$997))*('By region'!$N525=(C_A08a!$D$5:$D$997))*(C_A08a!J$5:J$997)))+(SUM(($C$1=(C_A08a!$B$5:$B$997))*('By region'!$M525=(C_A08a!$C$5:$C$997))*('By region'!$N525=(C_A08a!$D$5:$D$997))*(C_A08a!J$5:J$997)))+(SUM(($D$1=(C_A08a!$B$5:$B$997))*('By region'!$M525=(C_A08a!$C$5:$C$997))*('By region'!$N525=(C_A08a!$D$5:$D$997))*(C_A08a!J$5:J$997)))</f>
        <v>0</v>
      </c>
      <c r="I525" s="264">
        <f ref="I525:I525" t="array">(SUM(($B$1=(C_A08a!$B$5:$B$997))*('By region'!$M525=(C_A08a!$C$5:$C$997))*('By region'!$N525=(C_A08a!$D$5:$D$997))*(C_A08a!K$5:K$997)))+(SUM(($C$1=(C_A08a!$B$5:$B$997))*('By region'!$M525=(C_A08a!$C$5:$C$997))*('By region'!$N525=(C_A08a!$D$5:$D$997))*(C_A08a!K$5:K$997)))+(SUM(($D$1=(C_A08a!$B$5:$B$997))*('By region'!$M525=(C_A08a!$C$5:$C$997))*('By region'!$N525=(C_A08a!$D$5:$D$997))*(C_A08a!K$5:K$997)))</f>
        <v>0</v>
      </c>
      <c r="J525" s="264">
        <f ref="J525:J525" t="array">(SUM(($B$1=(C_A08a!$B$5:$B$997))*('By region'!$M525=(C_A08a!$C$5:$C$997))*('By region'!$N525=(C_A08a!$D$5:$D$997))*(C_A08a!L$5:L$997)))+(SUM(($C$1=(C_A08a!$B$5:$B$997))*('By region'!$M525=(C_A08a!$C$5:$C$997))*('By region'!$N525=(C_A08a!$D$5:$D$997))*(C_A08a!L$5:L$997)))+(SUM(($D$1=(C_A08a!$B$5:$B$997))*('By region'!$M525=(C_A08a!$C$5:$C$997))*('By region'!$N525=(C_A08a!$D$5:$D$997))*(C_A08a!L$5:L$997)))</f>
        <v>0</v>
      </c>
      <c r="K525" s="264">
        <f ref="K525:K525" t="array">(SUM(($B$1=(C_A08a!$B$5:$B$997))*('By region'!$M525=(C_A08a!$C$5:$C$997))*('By region'!$N525=(C_A08a!$D$5:$D$997))*(C_A08a!M$5:M$997)))+(SUM(($C$1=(C_A08a!$B$5:$B$997))*('By region'!$M525=(C_A08a!$C$5:$C$997))*('By region'!$N525=(C_A08a!$D$5:$D$997))*(C_A08a!M$5:M$997)))+(SUM(($D$1=(C_A08a!$B$5:$B$997))*('By region'!$M525=(C_A08a!$C$5:$C$997))*('By region'!$N525=(C_A08a!$D$5:$D$997))*(C_A08a!M$5:M$997)))</f>
        <v>0</v>
      </c>
      <c r="M525" s="69" t="s">
        <v>282</v>
      </c>
      <c r="N525" s="69" t="s">
        <v>296</v>
      </c>
      <c r="O525" s="69"/>
    </row>
    <row r="526">
      <c r="B526" s="144" t="s">
        <v>283</v>
      </c>
      <c r="C526" s="192">
        <f ref="C526:C526" t="array">(SUM(($B$1=(C_A08a!$B$5:$B$997))*('By region'!$M526=(C_A08a!$C$5:$C$997))*('By region'!$N526=(C_A08a!$D$5:$D$997))*(C_A08a!E$5:E$997)))+(SUM(($C$1=(C_A08a!$B$5:$B$997))*('By region'!$M526=(C_A08a!$C$5:$C$997))*('By region'!$N526=(C_A08a!$D$5:$D$997))*(C_A08a!E$5:E$997)))+(SUM(($D$1=(C_A08a!$B$5:$B$997))*('By region'!$M526=(C_A08a!$C$5:$C$997))*('By region'!$N526=(C_A08a!$D$5:$D$997))*(C_A08a!E$5:E$997)))</f>
        <v>0</v>
      </c>
      <c r="D526" s="192">
        <f ref="D526:D526" t="array">(SUM(($B$1=(C_A08a!$B$5:$B$997))*('By region'!$M526=(C_A08a!$C$5:$C$997))*('By region'!$N526=(C_A08a!$D$5:$D$997))*(C_A08a!F$5:F$997)))+(SUM(($C$1=(C_A08a!$B$5:$B$997))*('By region'!$M526=(C_A08a!$C$5:$C$997))*('By region'!$N526=(C_A08a!$D$5:$D$997))*(C_A08a!F$5:F$997)))+(SUM(($D$1=(C_A08a!$B$5:$B$997))*('By region'!$M526=(C_A08a!$C$5:$C$997))*('By region'!$N526=(C_A08a!$D$5:$D$997))*(C_A08a!F$5:F$997)))</f>
        <v>0</v>
      </c>
      <c r="E526" s="192">
        <f ref="E526:E526" t="array">(SUM(($B$1=(C_A08a!$B$5:$B$997))*('By region'!$M526=(C_A08a!$C$5:$C$997))*('By region'!$N526=(C_A08a!$D$5:$D$997))*(C_A08a!G$5:G$997)))+(SUM(($C$1=(C_A08a!$B$5:$B$997))*('By region'!$M526=(C_A08a!$C$5:$C$997))*('By region'!$N526=(C_A08a!$D$5:$D$997))*(C_A08a!G$5:G$997)))+(SUM(($D$1=(C_A08a!$B$5:$B$997))*('By region'!$M526=(C_A08a!$C$5:$C$997))*('By region'!$N526=(C_A08a!$D$5:$D$997))*(C_A08a!G$5:G$997)))</f>
        <v>0</v>
      </c>
      <c r="F526" s="192">
        <f ref="F526:F526" t="array">(SUM(($B$1=(C_A08a!$B$5:$B$997))*('By region'!$M526=(C_A08a!$C$5:$C$997))*('By region'!$N526=(C_A08a!$D$5:$D$997))*(C_A08a!H$5:H$997)))+(SUM(($C$1=(C_A08a!$B$5:$B$997))*('By region'!$M526=(C_A08a!$C$5:$C$997))*('By region'!$N526=(C_A08a!$D$5:$D$997))*(C_A08a!H$5:H$997)))+(SUM(($D$1=(C_A08a!$B$5:$B$997))*('By region'!$M526=(C_A08a!$C$5:$C$997))*('By region'!$N526=(C_A08a!$D$5:$D$997))*(C_A08a!H$5:H$997)))</f>
        <v>0</v>
      </c>
      <c r="G526" s="192">
        <f ref="G526:G526" t="array">(SUM(($B$1=(C_A08a!$B$5:$B$997))*('By region'!$M526=(C_A08a!$C$5:$C$997))*('By region'!$N526=(C_A08a!$D$5:$D$997))*(C_A08a!I$5:I$997)))+(SUM(($C$1=(C_A08a!$B$5:$B$997))*('By region'!$M526=(C_A08a!$C$5:$C$997))*('By region'!$N526=(C_A08a!$D$5:$D$997))*(C_A08a!I$5:I$997)))+(SUM(($D$1=(C_A08a!$B$5:$B$997))*('By region'!$M526=(C_A08a!$C$5:$C$997))*('By region'!$N526=(C_A08a!$D$5:$D$997))*(C_A08a!I$5:I$997)))</f>
        <v>10.631658159645</v>
      </c>
      <c r="H526" s="192">
        <f ref="H526:H526" t="array">(SUM(($B$1=(C_A08a!$B$5:$B$997))*('By region'!$M526=(C_A08a!$C$5:$C$997))*('By region'!$N526=(C_A08a!$D$5:$D$997))*(C_A08a!J$5:J$997)))+(SUM(($C$1=(C_A08a!$B$5:$B$997))*('By region'!$M526=(C_A08a!$C$5:$C$997))*('By region'!$N526=(C_A08a!$D$5:$D$997))*(C_A08a!J$5:J$997)))+(SUM(($D$1=(C_A08a!$B$5:$B$997))*('By region'!$M526=(C_A08a!$C$5:$C$997))*('By region'!$N526=(C_A08a!$D$5:$D$997))*(C_A08a!J$5:J$997)))</f>
        <v>14.745628656564</v>
      </c>
      <c r="I526" s="192">
        <f ref="I526:I526" t="array">(SUM(($B$1=(C_A08a!$B$5:$B$997))*('By region'!$M526=(C_A08a!$C$5:$C$997))*('By region'!$N526=(C_A08a!$D$5:$D$997))*(C_A08a!K$5:K$997)))+(SUM(($C$1=(C_A08a!$B$5:$B$997))*('By region'!$M526=(C_A08a!$C$5:$C$997))*('By region'!$N526=(C_A08a!$D$5:$D$997))*(C_A08a!K$5:K$997)))+(SUM(($D$1=(C_A08a!$B$5:$B$997))*('By region'!$M526=(C_A08a!$C$5:$C$997))*('By region'!$N526=(C_A08a!$D$5:$D$997))*(C_A08a!K$5:K$997)))</f>
        <v>27.322735548144</v>
      </c>
      <c r="J526" s="192">
        <f ref="J526:J526" t="array">(SUM(($B$1=(C_A08a!$B$5:$B$997))*('By region'!$M526=(C_A08a!$C$5:$C$997))*('By region'!$N526=(C_A08a!$D$5:$D$997))*(C_A08a!L$5:L$997)))+(SUM(($C$1=(C_A08a!$B$5:$B$997))*('By region'!$M526=(C_A08a!$C$5:$C$997))*('By region'!$N526=(C_A08a!$D$5:$D$997))*(C_A08a!L$5:L$997)))+(SUM(($D$1=(C_A08a!$B$5:$B$997))*('By region'!$M526=(C_A08a!$C$5:$C$997))*('By region'!$N526=(C_A08a!$D$5:$D$997))*(C_A08a!L$5:L$997)))</f>
        <v>37.658806948085</v>
      </c>
      <c r="K526" s="192">
        <f ref="K526:K526" t="array">(SUM(($B$1=(C_A08a!$B$5:$B$997))*('By region'!$M526=(C_A08a!$C$5:$C$997))*('By region'!$N526=(C_A08a!$D$5:$D$997))*(C_A08a!M$5:M$997)))+(SUM(($C$1=(C_A08a!$B$5:$B$997))*('By region'!$M526=(C_A08a!$C$5:$C$997))*('By region'!$N526=(C_A08a!$D$5:$D$997))*(C_A08a!M$5:M$997)))+(SUM(($D$1=(C_A08a!$B$5:$B$997))*('By region'!$M526=(C_A08a!$C$5:$C$997))*('By region'!$N526=(C_A08a!$D$5:$D$997))*(C_A08a!M$5:M$997)))</f>
        <v>45.243583178915</v>
      </c>
      <c r="M526" s="67" t="s">
        <v>284</v>
      </c>
      <c r="N526" s="67" t="s">
        <v>296</v>
      </c>
    </row>
    <row r="527" s="64" customFormat="1">
      <c r="B527" s="143" t="s">
        <v>285</v>
      </c>
      <c r="C527" s="264">
        <f ref="C527:C527" t="array">(SUM(($B$1=(C_A08a!$B$5:$B$997))*('By region'!$M527=(C_A08a!$C$5:$C$997))*('By region'!$N527=(C_A08a!$D$5:$D$997))*(C_A08a!E$5:E$997)))+(SUM(($C$1=(C_A08a!$B$5:$B$997))*('By region'!$M527=(C_A08a!$C$5:$C$997))*('By region'!$N527=(C_A08a!$D$5:$D$997))*(C_A08a!E$5:E$997)))+(SUM(($D$1=(C_A08a!$B$5:$B$997))*('By region'!$M527=(C_A08a!$C$5:$C$997))*('By region'!$N527=(C_A08a!$D$5:$D$997))*(C_A08a!E$5:E$997)))</f>
        <v>0</v>
      </c>
      <c r="D527" s="264">
        <f ref="D527:D527" t="array">(SUM(($B$1=(C_A08a!$B$5:$B$997))*('By region'!$M527=(C_A08a!$C$5:$C$997))*('By region'!$N527=(C_A08a!$D$5:$D$997))*(C_A08a!F$5:F$997)))+(SUM(($C$1=(C_A08a!$B$5:$B$997))*('By region'!$M527=(C_A08a!$C$5:$C$997))*('By region'!$N527=(C_A08a!$D$5:$D$997))*(C_A08a!F$5:F$997)))+(SUM(($D$1=(C_A08a!$B$5:$B$997))*('By region'!$M527=(C_A08a!$C$5:$C$997))*('By region'!$N527=(C_A08a!$D$5:$D$997))*(C_A08a!F$5:F$997)))</f>
        <v>0</v>
      </c>
      <c r="E527" s="264">
        <f ref="E527:E527" t="array">(SUM(($B$1=(C_A08a!$B$5:$B$997))*('By region'!$M527=(C_A08a!$C$5:$C$997))*('By region'!$N527=(C_A08a!$D$5:$D$997))*(C_A08a!G$5:G$997)))+(SUM(($C$1=(C_A08a!$B$5:$B$997))*('By region'!$M527=(C_A08a!$C$5:$C$997))*('By region'!$N527=(C_A08a!$D$5:$D$997))*(C_A08a!G$5:G$997)))+(SUM(($D$1=(C_A08a!$B$5:$B$997))*('By region'!$M527=(C_A08a!$C$5:$C$997))*('By region'!$N527=(C_A08a!$D$5:$D$997))*(C_A08a!G$5:G$997)))</f>
        <v>0</v>
      </c>
      <c r="F527" s="264">
        <f ref="F527:F527" t="array">(SUM(($B$1=(C_A08a!$B$5:$B$997))*('By region'!$M527=(C_A08a!$C$5:$C$997))*('By region'!$N527=(C_A08a!$D$5:$D$997))*(C_A08a!H$5:H$997)))+(SUM(($C$1=(C_A08a!$B$5:$B$997))*('By region'!$M527=(C_A08a!$C$5:$C$997))*('By region'!$N527=(C_A08a!$D$5:$D$997))*(C_A08a!H$5:H$997)))+(SUM(($D$1=(C_A08a!$B$5:$B$997))*('By region'!$M527=(C_A08a!$C$5:$C$997))*('By region'!$N527=(C_A08a!$D$5:$D$997))*(C_A08a!H$5:H$997)))</f>
        <v>0</v>
      </c>
      <c r="G527" s="264">
        <f ref="G527:G527" t="array">(SUM(($B$1=(C_A08a!$B$5:$B$997))*('By region'!$M527=(C_A08a!$C$5:$C$997))*('By region'!$N527=(C_A08a!$D$5:$D$997))*(C_A08a!I$5:I$997)))+(SUM(($C$1=(C_A08a!$B$5:$B$997))*('By region'!$M527=(C_A08a!$C$5:$C$997))*('By region'!$N527=(C_A08a!$D$5:$D$997))*(C_A08a!I$5:I$997)))+(SUM(($D$1=(C_A08a!$B$5:$B$997))*('By region'!$M527=(C_A08a!$C$5:$C$997))*('By region'!$N527=(C_A08a!$D$5:$D$997))*(C_A08a!I$5:I$997)))</f>
        <v>0</v>
      </c>
      <c r="H527" s="264">
        <f ref="H527:H527" t="array">(SUM(($B$1=(C_A08a!$B$5:$B$997))*('By region'!$M527=(C_A08a!$C$5:$C$997))*('By region'!$N527=(C_A08a!$D$5:$D$997))*(C_A08a!J$5:J$997)))+(SUM(($C$1=(C_A08a!$B$5:$B$997))*('By region'!$M527=(C_A08a!$C$5:$C$997))*('By region'!$N527=(C_A08a!$D$5:$D$997))*(C_A08a!J$5:J$997)))+(SUM(($D$1=(C_A08a!$B$5:$B$997))*('By region'!$M527=(C_A08a!$C$5:$C$997))*('By region'!$N527=(C_A08a!$D$5:$D$997))*(C_A08a!J$5:J$997)))</f>
        <v>0</v>
      </c>
      <c r="I527" s="264">
        <f ref="I527:I527" t="array">(SUM(($B$1=(C_A08a!$B$5:$B$997))*('By region'!$M527=(C_A08a!$C$5:$C$997))*('By region'!$N527=(C_A08a!$D$5:$D$997))*(C_A08a!K$5:K$997)))+(SUM(($C$1=(C_A08a!$B$5:$B$997))*('By region'!$M527=(C_A08a!$C$5:$C$997))*('By region'!$N527=(C_A08a!$D$5:$D$997))*(C_A08a!K$5:K$997)))+(SUM(($D$1=(C_A08a!$B$5:$B$997))*('By region'!$M527=(C_A08a!$C$5:$C$997))*('By region'!$N527=(C_A08a!$D$5:$D$997))*(C_A08a!K$5:K$997)))</f>
        <v>0</v>
      </c>
      <c r="J527" s="264">
        <f ref="J527:J527" t="array">(SUM(($B$1=(C_A08a!$B$5:$B$997))*('By region'!$M527=(C_A08a!$C$5:$C$997))*('By region'!$N527=(C_A08a!$D$5:$D$997))*(C_A08a!L$5:L$997)))+(SUM(($C$1=(C_A08a!$B$5:$B$997))*('By region'!$M527=(C_A08a!$C$5:$C$997))*('By region'!$N527=(C_A08a!$D$5:$D$997))*(C_A08a!L$5:L$997)))+(SUM(($D$1=(C_A08a!$B$5:$B$997))*('By region'!$M527=(C_A08a!$C$5:$C$997))*('By region'!$N527=(C_A08a!$D$5:$D$997))*(C_A08a!L$5:L$997)))</f>
        <v>0</v>
      </c>
      <c r="K527" s="264">
        <f ref="K527:K527" t="array">(SUM(($B$1=(C_A08a!$B$5:$B$997))*('By region'!$M527=(C_A08a!$C$5:$C$997))*('By region'!$N527=(C_A08a!$D$5:$D$997))*(C_A08a!M$5:M$997)))+(SUM(($C$1=(C_A08a!$B$5:$B$997))*('By region'!$M527=(C_A08a!$C$5:$C$997))*('By region'!$N527=(C_A08a!$D$5:$D$997))*(C_A08a!M$5:M$997)))+(SUM(($D$1=(C_A08a!$B$5:$B$997))*('By region'!$M527=(C_A08a!$C$5:$C$997))*('By region'!$N527=(C_A08a!$D$5:$D$997))*(C_A08a!M$5:M$997)))</f>
        <v>0</v>
      </c>
      <c r="M527" s="69" t="s">
        <v>286</v>
      </c>
      <c r="N527" s="69" t="s">
        <v>296</v>
      </c>
      <c r="O527" s="69"/>
    </row>
    <row r="528">
      <c r="B528" s="144" t="s">
        <v>287</v>
      </c>
      <c r="C528" s="192">
        <f ref="C528:C528" t="array">(SUM(($B$1=(C_A08a!$B$5:$B$997))*('By region'!$M528=(C_A08a!$C$5:$C$997))*('By region'!$N528=(C_A08a!$D$5:$D$997))*(C_A08a!E$5:E$997)))+(SUM(($C$1=(C_A08a!$B$5:$B$997))*('By region'!$M528=(C_A08a!$C$5:$C$997))*('By region'!$N528=(C_A08a!$D$5:$D$997))*(C_A08a!E$5:E$997)))+(SUM(($D$1=(C_A08a!$B$5:$B$997))*('By region'!$M528=(C_A08a!$C$5:$C$997))*('By region'!$N528=(C_A08a!$D$5:$D$997))*(C_A08a!E$5:E$997)))</f>
        <v>0</v>
      </c>
      <c r="D528" s="192">
        <f ref="D528:D528" t="array">(SUM(($B$1=(C_A08a!$B$5:$B$997))*('By region'!$M528=(C_A08a!$C$5:$C$997))*('By region'!$N528=(C_A08a!$D$5:$D$997))*(C_A08a!F$5:F$997)))+(SUM(($C$1=(C_A08a!$B$5:$B$997))*('By region'!$M528=(C_A08a!$C$5:$C$997))*('By region'!$N528=(C_A08a!$D$5:$D$997))*(C_A08a!F$5:F$997)))+(SUM(($D$1=(C_A08a!$B$5:$B$997))*('By region'!$M528=(C_A08a!$C$5:$C$997))*('By region'!$N528=(C_A08a!$D$5:$D$997))*(C_A08a!F$5:F$997)))</f>
        <v>0</v>
      </c>
      <c r="E528" s="192">
        <f ref="E528:E528" t="array">(SUM(($B$1=(C_A08a!$B$5:$B$997))*('By region'!$M528=(C_A08a!$C$5:$C$997))*('By region'!$N528=(C_A08a!$D$5:$D$997))*(C_A08a!G$5:G$997)))+(SUM(($C$1=(C_A08a!$B$5:$B$997))*('By region'!$M528=(C_A08a!$C$5:$C$997))*('By region'!$N528=(C_A08a!$D$5:$D$997))*(C_A08a!G$5:G$997)))+(SUM(($D$1=(C_A08a!$B$5:$B$997))*('By region'!$M528=(C_A08a!$C$5:$C$997))*('By region'!$N528=(C_A08a!$D$5:$D$997))*(C_A08a!G$5:G$997)))</f>
        <v>0</v>
      </c>
      <c r="F528" s="192">
        <f ref="F528:F528" t="array">(SUM(($B$1=(C_A08a!$B$5:$B$997))*('By region'!$M528=(C_A08a!$C$5:$C$997))*('By region'!$N528=(C_A08a!$D$5:$D$997))*(C_A08a!H$5:H$997)))+(SUM(($C$1=(C_A08a!$B$5:$B$997))*('By region'!$M528=(C_A08a!$C$5:$C$997))*('By region'!$N528=(C_A08a!$D$5:$D$997))*(C_A08a!H$5:H$997)))+(SUM(($D$1=(C_A08a!$B$5:$B$997))*('By region'!$M528=(C_A08a!$C$5:$C$997))*('By region'!$N528=(C_A08a!$D$5:$D$997))*(C_A08a!H$5:H$997)))</f>
        <v>0</v>
      </c>
      <c r="G528" s="192">
        <f ref="G528:G528" t="array">(SUM(($B$1=(C_A08a!$B$5:$B$997))*('By region'!$M528=(C_A08a!$C$5:$C$997))*('By region'!$N528=(C_A08a!$D$5:$D$997))*(C_A08a!I$5:I$997)))+(SUM(($C$1=(C_A08a!$B$5:$B$997))*('By region'!$M528=(C_A08a!$C$5:$C$997))*('By region'!$N528=(C_A08a!$D$5:$D$997))*(C_A08a!I$5:I$997)))+(SUM(($D$1=(C_A08a!$B$5:$B$997))*('By region'!$M528=(C_A08a!$C$5:$C$997))*('By region'!$N528=(C_A08a!$D$5:$D$997))*(C_A08a!I$5:I$997)))</f>
        <v>0</v>
      </c>
      <c r="H528" s="192">
        <f ref="H528:H528" t="array">(SUM(($B$1=(C_A08a!$B$5:$B$997))*('By region'!$M528=(C_A08a!$C$5:$C$997))*('By region'!$N528=(C_A08a!$D$5:$D$997))*(C_A08a!J$5:J$997)))+(SUM(($C$1=(C_A08a!$B$5:$B$997))*('By region'!$M528=(C_A08a!$C$5:$C$997))*('By region'!$N528=(C_A08a!$D$5:$D$997))*(C_A08a!J$5:J$997)))+(SUM(($D$1=(C_A08a!$B$5:$B$997))*('By region'!$M528=(C_A08a!$C$5:$C$997))*('By region'!$N528=(C_A08a!$D$5:$D$997))*(C_A08a!J$5:J$997)))</f>
        <v>0</v>
      </c>
      <c r="I528" s="192">
        <f ref="I528:I528" t="array">(SUM(($B$1=(C_A08a!$B$5:$B$997))*('By region'!$M528=(C_A08a!$C$5:$C$997))*('By region'!$N528=(C_A08a!$D$5:$D$997))*(C_A08a!K$5:K$997)))+(SUM(($C$1=(C_A08a!$B$5:$B$997))*('By region'!$M528=(C_A08a!$C$5:$C$997))*('By region'!$N528=(C_A08a!$D$5:$D$997))*(C_A08a!K$5:K$997)))+(SUM(($D$1=(C_A08a!$B$5:$B$997))*('By region'!$M528=(C_A08a!$C$5:$C$997))*('By region'!$N528=(C_A08a!$D$5:$D$997))*(C_A08a!K$5:K$997)))</f>
        <v>0</v>
      </c>
      <c r="J528" s="192">
        <f ref="J528:J528" t="array">(SUM(($B$1=(C_A08a!$B$5:$B$997))*('By region'!$M528=(C_A08a!$C$5:$C$997))*('By region'!$N528=(C_A08a!$D$5:$D$997))*(C_A08a!L$5:L$997)))+(SUM(($C$1=(C_A08a!$B$5:$B$997))*('By region'!$M528=(C_A08a!$C$5:$C$997))*('By region'!$N528=(C_A08a!$D$5:$D$997))*(C_A08a!L$5:L$997)))+(SUM(($D$1=(C_A08a!$B$5:$B$997))*('By region'!$M528=(C_A08a!$C$5:$C$997))*('By region'!$N528=(C_A08a!$D$5:$D$997))*(C_A08a!L$5:L$997)))</f>
        <v>0</v>
      </c>
      <c r="K528" s="192">
        <f ref="K528:K528" t="array">(SUM(($B$1=(C_A08a!$B$5:$B$997))*('By region'!$M528=(C_A08a!$C$5:$C$997))*('By region'!$N528=(C_A08a!$D$5:$D$997))*(C_A08a!M$5:M$997)))+(SUM(($C$1=(C_A08a!$B$5:$B$997))*('By region'!$M528=(C_A08a!$C$5:$C$997))*('By region'!$N528=(C_A08a!$D$5:$D$997))*(C_A08a!M$5:M$997)))+(SUM(($D$1=(C_A08a!$B$5:$B$997))*('By region'!$M528=(C_A08a!$C$5:$C$997))*('By region'!$N528=(C_A08a!$D$5:$D$997))*(C_A08a!M$5:M$997)))</f>
        <v>0</v>
      </c>
      <c r="M528" s="67" t="s">
        <v>288</v>
      </c>
      <c r="N528" s="67" t="s">
        <v>296</v>
      </c>
    </row>
    <row r="529" s="64" customFormat="1">
      <c r="B529" s="143" t="s">
        <v>289</v>
      </c>
      <c r="C529" s="264">
        <f ref="C529:C529" t="array">(SUM(($B$1=(C_A08a!$B$5:$B$997))*('By region'!$M529=(C_A08a!$C$5:$C$997))*('By region'!$N529=(C_A08a!$D$5:$D$997))*(C_A08a!E$5:E$997)))+(SUM(($C$1=(C_A08a!$B$5:$B$997))*('By region'!$M529=(C_A08a!$C$5:$C$997))*('By region'!$N529=(C_A08a!$D$5:$D$997))*(C_A08a!E$5:E$997)))+(SUM(($D$1=(C_A08a!$B$5:$B$997))*('By region'!$M529=(C_A08a!$C$5:$C$997))*('By region'!$N529=(C_A08a!$D$5:$D$997))*(C_A08a!E$5:E$997)))</f>
        <v>0</v>
      </c>
      <c r="D529" s="264">
        <f ref="D529:D529" t="array">(SUM(($B$1=(C_A08a!$B$5:$B$997))*('By region'!$M529=(C_A08a!$C$5:$C$997))*('By region'!$N529=(C_A08a!$D$5:$D$997))*(C_A08a!F$5:F$997)))+(SUM(($C$1=(C_A08a!$B$5:$B$997))*('By region'!$M529=(C_A08a!$C$5:$C$997))*('By region'!$N529=(C_A08a!$D$5:$D$997))*(C_A08a!F$5:F$997)))+(SUM(($D$1=(C_A08a!$B$5:$B$997))*('By region'!$M529=(C_A08a!$C$5:$C$997))*('By region'!$N529=(C_A08a!$D$5:$D$997))*(C_A08a!F$5:F$997)))</f>
        <v>0</v>
      </c>
      <c r="E529" s="264">
        <f ref="E529:E529" t="array">(SUM(($B$1=(C_A08a!$B$5:$B$997))*('By region'!$M529=(C_A08a!$C$5:$C$997))*('By region'!$N529=(C_A08a!$D$5:$D$997))*(C_A08a!G$5:G$997)))+(SUM(($C$1=(C_A08a!$B$5:$B$997))*('By region'!$M529=(C_A08a!$C$5:$C$997))*('By region'!$N529=(C_A08a!$D$5:$D$997))*(C_A08a!G$5:G$997)))+(SUM(($D$1=(C_A08a!$B$5:$B$997))*('By region'!$M529=(C_A08a!$C$5:$C$997))*('By region'!$N529=(C_A08a!$D$5:$D$997))*(C_A08a!G$5:G$997)))</f>
        <v>0</v>
      </c>
      <c r="F529" s="264">
        <f ref="F529:F529" t="array">(SUM(($B$1=(C_A08a!$B$5:$B$997))*('By region'!$M529=(C_A08a!$C$5:$C$997))*('By region'!$N529=(C_A08a!$D$5:$D$997))*(C_A08a!H$5:H$997)))+(SUM(($C$1=(C_A08a!$B$5:$B$997))*('By region'!$M529=(C_A08a!$C$5:$C$997))*('By region'!$N529=(C_A08a!$D$5:$D$997))*(C_A08a!H$5:H$997)))+(SUM(($D$1=(C_A08a!$B$5:$B$997))*('By region'!$M529=(C_A08a!$C$5:$C$997))*('By region'!$N529=(C_A08a!$D$5:$D$997))*(C_A08a!H$5:H$997)))</f>
        <v>0</v>
      </c>
      <c r="G529" s="264">
        <f ref="G529:G529" t="array">(SUM(($B$1=(C_A08a!$B$5:$B$997))*('By region'!$M529=(C_A08a!$C$5:$C$997))*('By region'!$N529=(C_A08a!$D$5:$D$997))*(C_A08a!I$5:I$997)))+(SUM(($C$1=(C_A08a!$B$5:$B$997))*('By region'!$M529=(C_A08a!$C$5:$C$997))*('By region'!$N529=(C_A08a!$D$5:$D$997))*(C_A08a!I$5:I$997)))+(SUM(($D$1=(C_A08a!$B$5:$B$997))*('By region'!$M529=(C_A08a!$C$5:$C$997))*('By region'!$N529=(C_A08a!$D$5:$D$997))*(C_A08a!I$5:I$997)))</f>
        <v>0</v>
      </c>
      <c r="H529" s="264">
        <f ref="H529:H529" t="array">(SUM(($B$1=(C_A08a!$B$5:$B$997))*('By region'!$M529=(C_A08a!$C$5:$C$997))*('By region'!$N529=(C_A08a!$D$5:$D$997))*(C_A08a!J$5:J$997)))+(SUM(($C$1=(C_A08a!$B$5:$B$997))*('By region'!$M529=(C_A08a!$C$5:$C$997))*('By region'!$N529=(C_A08a!$D$5:$D$997))*(C_A08a!J$5:J$997)))+(SUM(($D$1=(C_A08a!$B$5:$B$997))*('By region'!$M529=(C_A08a!$C$5:$C$997))*('By region'!$N529=(C_A08a!$D$5:$D$997))*(C_A08a!J$5:J$997)))</f>
        <v>0</v>
      </c>
      <c r="I529" s="264">
        <f ref="I529:I529" t="array">(SUM(($B$1=(C_A08a!$B$5:$B$997))*('By region'!$M529=(C_A08a!$C$5:$C$997))*('By region'!$N529=(C_A08a!$D$5:$D$997))*(C_A08a!K$5:K$997)))+(SUM(($C$1=(C_A08a!$B$5:$B$997))*('By region'!$M529=(C_A08a!$C$5:$C$997))*('By region'!$N529=(C_A08a!$D$5:$D$997))*(C_A08a!K$5:K$997)))+(SUM(($D$1=(C_A08a!$B$5:$B$997))*('By region'!$M529=(C_A08a!$C$5:$C$997))*('By region'!$N529=(C_A08a!$D$5:$D$997))*(C_A08a!K$5:K$997)))</f>
        <v>0</v>
      </c>
      <c r="J529" s="264">
        <f ref="J529:J529" t="array">(SUM(($B$1=(C_A08a!$B$5:$B$997))*('By region'!$M529=(C_A08a!$C$5:$C$997))*('By region'!$N529=(C_A08a!$D$5:$D$997))*(C_A08a!L$5:L$997)))+(SUM(($C$1=(C_A08a!$B$5:$B$997))*('By region'!$M529=(C_A08a!$C$5:$C$997))*('By region'!$N529=(C_A08a!$D$5:$D$997))*(C_A08a!L$5:L$997)))+(SUM(($D$1=(C_A08a!$B$5:$B$997))*('By region'!$M529=(C_A08a!$C$5:$C$997))*('By region'!$N529=(C_A08a!$D$5:$D$997))*(C_A08a!L$5:L$997)))</f>
        <v>0</v>
      </c>
      <c r="K529" s="264">
        <f ref="K529:K529" t="array">(SUM(($B$1=(C_A08a!$B$5:$B$997))*('By region'!$M529=(C_A08a!$C$5:$C$997))*('By region'!$N529=(C_A08a!$D$5:$D$997))*(C_A08a!M$5:M$997)))+(SUM(($C$1=(C_A08a!$B$5:$B$997))*('By region'!$M529=(C_A08a!$C$5:$C$997))*('By region'!$N529=(C_A08a!$D$5:$D$997))*(C_A08a!M$5:M$997)))+(SUM(($D$1=(C_A08a!$B$5:$B$997))*('By region'!$M529=(C_A08a!$C$5:$C$997))*('By region'!$N529=(C_A08a!$D$5:$D$997))*(C_A08a!M$5:M$997)))</f>
        <v>0</v>
      </c>
      <c r="M529" s="69" t="s">
        <v>290</v>
      </c>
      <c r="N529" s="69" t="s">
        <v>296</v>
      </c>
      <c r="O529" s="69"/>
    </row>
    <row r="530">
      <c r="B530" s="211" t="s">
        <v>291</v>
      </c>
      <c r="C530" s="192">
        <f ref="C530:C530" t="array">(SUM(($B$1=(C_A08a!$B$5:$B$997))*('By region'!$M530=(C_A08a!$C$5:$C$997))*('By region'!$N530=(C_A08a!$D$5:$D$997))*(C_A08a!E$5:E$997)))+(SUM(($C$1=(C_A08a!$B$5:$B$997))*('By region'!$M530=(C_A08a!$C$5:$C$997))*('By region'!$N530=(C_A08a!$D$5:$D$997))*(C_A08a!E$5:E$997)))+(SUM(($D$1=(C_A08a!$B$5:$B$997))*('By region'!$M530=(C_A08a!$C$5:$C$997))*('By region'!$N530=(C_A08a!$D$5:$D$997))*(C_A08a!E$5:E$997)))</f>
        <v>40.524045073696</v>
      </c>
      <c r="D530" s="192">
        <f ref="D530:D530" t="array">(SUM(($B$1=(C_A08a!$B$5:$B$997))*('By region'!$M530=(C_A08a!$C$5:$C$997))*('By region'!$N530=(C_A08a!$D$5:$D$997))*(C_A08a!F$5:F$997)))+(SUM(($C$1=(C_A08a!$B$5:$B$997))*('By region'!$M530=(C_A08a!$C$5:$C$997))*('By region'!$N530=(C_A08a!$D$5:$D$997))*(C_A08a!F$5:F$997)))+(SUM(($D$1=(C_A08a!$B$5:$B$997))*('By region'!$M530=(C_A08a!$C$5:$C$997))*('By region'!$N530=(C_A08a!$D$5:$D$997))*(C_A08a!F$5:F$997)))</f>
        <v>41.488982962654</v>
      </c>
      <c r="E530" s="192">
        <f ref="E530:E530" t="array">(SUM(($B$1=(C_A08a!$B$5:$B$997))*('By region'!$M530=(C_A08a!$C$5:$C$997))*('By region'!$N530=(C_A08a!$D$5:$D$997))*(C_A08a!G$5:G$997)))+(SUM(($C$1=(C_A08a!$B$5:$B$997))*('By region'!$M530=(C_A08a!$C$5:$C$997))*('By region'!$N530=(C_A08a!$D$5:$D$997))*(C_A08a!G$5:G$997)))+(SUM(($D$1=(C_A08a!$B$5:$B$997))*('By region'!$M530=(C_A08a!$C$5:$C$997))*('By region'!$N530=(C_A08a!$D$5:$D$997))*(C_A08a!G$5:G$997)))</f>
        <v>29.234397981386</v>
      </c>
      <c r="F530" s="192">
        <f ref="F530:F530" t="array">(SUM(($B$1=(C_A08a!$B$5:$B$997))*('By region'!$M530=(C_A08a!$C$5:$C$997))*('By region'!$N530=(C_A08a!$D$5:$D$997))*(C_A08a!H$5:H$997)))+(SUM(($C$1=(C_A08a!$B$5:$B$997))*('By region'!$M530=(C_A08a!$C$5:$C$997))*('By region'!$N530=(C_A08a!$D$5:$D$997))*(C_A08a!H$5:H$997)))+(SUM(($D$1=(C_A08a!$B$5:$B$997))*('By region'!$M530=(C_A08a!$C$5:$C$997))*('By region'!$N530=(C_A08a!$D$5:$D$997))*(C_A08a!H$5:H$997)))</f>
        <v>34.119188349312</v>
      </c>
      <c r="G530" s="192">
        <f ref="G530:G530" t="array">(SUM(($B$1=(C_A08a!$B$5:$B$997))*('By region'!$M530=(C_A08a!$C$5:$C$997))*('By region'!$N530=(C_A08a!$D$5:$D$997))*(C_A08a!I$5:I$997)))+(SUM(($C$1=(C_A08a!$B$5:$B$997))*('By region'!$M530=(C_A08a!$C$5:$C$997))*('By region'!$N530=(C_A08a!$D$5:$D$997))*(C_A08a!I$5:I$997)))+(SUM(($D$1=(C_A08a!$B$5:$B$997))*('By region'!$M530=(C_A08a!$C$5:$C$997))*('By region'!$N530=(C_A08a!$D$5:$D$997))*(C_A08a!I$5:I$997)))</f>
        <v>28.694066703937</v>
      </c>
      <c r="H530" s="192">
        <f ref="H530:H530" t="array">(SUM(($B$1=(C_A08a!$B$5:$B$997))*('By region'!$M530=(C_A08a!$C$5:$C$997))*('By region'!$N530=(C_A08a!$D$5:$D$997))*(C_A08a!J$5:J$997)))+(SUM(($C$1=(C_A08a!$B$5:$B$997))*('By region'!$M530=(C_A08a!$C$5:$C$997))*('By region'!$N530=(C_A08a!$D$5:$D$997))*(C_A08a!J$5:J$997)))+(SUM(($D$1=(C_A08a!$B$5:$B$997))*('By region'!$M530=(C_A08a!$C$5:$C$997))*('By region'!$N530=(C_A08a!$D$5:$D$997))*(C_A08a!J$5:J$997)))</f>
        <v>37.894455753772</v>
      </c>
      <c r="I530" s="192">
        <f ref="I530:I530" t="array">(SUM(($B$1=(C_A08a!$B$5:$B$997))*('By region'!$M530=(C_A08a!$C$5:$C$997))*('By region'!$N530=(C_A08a!$D$5:$D$997))*(C_A08a!K$5:K$997)))+(SUM(($C$1=(C_A08a!$B$5:$B$997))*('By region'!$M530=(C_A08a!$C$5:$C$997))*('By region'!$N530=(C_A08a!$D$5:$D$997))*(C_A08a!K$5:K$997)))+(SUM(($D$1=(C_A08a!$B$5:$B$997))*('By region'!$M530=(C_A08a!$C$5:$C$997))*('By region'!$N530=(C_A08a!$D$5:$D$997))*(C_A08a!K$5:K$997)))</f>
        <v>33.789000585318</v>
      </c>
      <c r="J530" s="192">
        <f ref="J530:J530" t="array">(SUM(($B$1=(C_A08a!$B$5:$B$997))*('By region'!$M530=(C_A08a!$C$5:$C$997))*('By region'!$N530=(C_A08a!$D$5:$D$997))*(C_A08a!L$5:L$997)))+(SUM(($C$1=(C_A08a!$B$5:$B$997))*('By region'!$M530=(C_A08a!$C$5:$C$997))*('By region'!$N530=(C_A08a!$D$5:$D$997))*(C_A08a!L$5:L$997)))+(SUM(($D$1=(C_A08a!$B$5:$B$997))*('By region'!$M530=(C_A08a!$C$5:$C$997))*('By region'!$N530=(C_A08a!$D$5:$D$997))*(C_A08a!L$5:L$997)))</f>
        <v>29.151829910572</v>
      </c>
      <c r="K530" s="192">
        <f ref="K530:K530" t="array">(SUM(($B$1=(C_A08a!$B$5:$B$997))*('By region'!$M530=(C_A08a!$C$5:$C$997))*('By region'!$N530=(C_A08a!$D$5:$D$997))*(C_A08a!M$5:M$997)))+(SUM(($C$1=(C_A08a!$B$5:$B$997))*('By region'!$M530=(C_A08a!$C$5:$C$997))*('By region'!$N530=(C_A08a!$D$5:$D$997))*(C_A08a!M$5:M$997)))+(SUM(($D$1=(C_A08a!$B$5:$B$997))*('By region'!$M530=(C_A08a!$C$5:$C$997))*('By region'!$N530=(C_A08a!$D$5:$D$997))*(C_A08a!M$5:M$997)))</f>
        <v>21.731110730433</v>
      </c>
      <c r="M530" s="67" t="s">
        <v>292</v>
      </c>
      <c r="N530" s="67" t="s">
        <v>296</v>
      </c>
    </row>
    <row r="531" ht="16" s="64" customFormat="1">
      <c r="B531" s="186" t="s">
        <v>537</v>
      </c>
      <c r="C531" s="194">
        <f ref="C531:C531" t="array">(SUM(($B$1=(C_A08a!$B$5:$B$997))*('By region'!$M531=(C_A08a!$C$5:$C$997))*('By region'!$N531=(C_A08a!$D$5:$D$997))*(C_A08a!E$5:E$997)))+(SUM(($C$1=(C_A08a!$B$5:$B$997))*('By region'!$M531=(C_A08a!$C$5:$C$997))*('By region'!$N531=(C_A08a!$D$5:$D$997))*(C_A08a!E$5:E$997)))+(SUM(($D$1=(C_A08a!$B$5:$B$997))*('By region'!$M531=(C_A08a!$C$5:$C$997))*('By region'!$N531=(C_A08a!$D$5:$D$997))*(C_A08a!E$5:E$997)))</f>
        <v>0</v>
      </c>
      <c r="D531" s="194">
        <f ref="D531:D531" t="array">(SUM(($B$1=(C_A08a!$B$5:$B$997))*('By region'!$M531=(C_A08a!$C$5:$C$997))*('By region'!$N531=(C_A08a!$D$5:$D$997))*(C_A08a!F$5:F$997)))+(SUM(($C$1=(C_A08a!$B$5:$B$997))*('By region'!$M531=(C_A08a!$C$5:$C$997))*('By region'!$N531=(C_A08a!$D$5:$D$997))*(C_A08a!F$5:F$997)))+(SUM(($D$1=(C_A08a!$B$5:$B$997))*('By region'!$M531=(C_A08a!$C$5:$C$997))*('By region'!$N531=(C_A08a!$D$5:$D$997))*(C_A08a!F$5:F$997)))</f>
        <v>0</v>
      </c>
      <c r="E531" s="194">
        <f ref="E531:E531" t="array">(SUM(($B$1=(C_A08a!$B$5:$B$997))*('By region'!$M531=(C_A08a!$C$5:$C$997))*('By region'!$N531=(C_A08a!$D$5:$D$997))*(C_A08a!G$5:G$997)))+(SUM(($C$1=(C_A08a!$B$5:$B$997))*('By region'!$M531=(C_A08a!$C$5:$C$997))*('By region'!$N531=(C_A08a!$D$5:$D$997))*(C_A08a!G$5:G$997)))+(SUM(($D$1=(C_A08a!$B$5:$B$997))*('By region'!$M531=(C_A08a!$C$5:$C$997))*('By region'!$N531=(C_A08a!$D$5:$D$997))*(C_A08a!G$5:G$997)))</f>
        <v>0</v>
      </c>
      <c r="F531" s="194">
        <f ref="F531:F531" t="array">(SUM(($B$1=(C_A08a!$B$5:$B$997))*('By region'!$M531=(C_A08a!$C$5:$C$997))*('By region'!$N531=(C_A08a!$D$5:$D$997))*(C_A08a!H$5:H$997)))+(SUM(($C$1=(C_A08a!$B$5:$B$997))*('By region'!$M531=(C_A08a!$C$5:$C$997))*('By region'!$N531=(C_A08a!$D$5:$D$997))*(C_A08a!H$5:H$997)))+(SUM(($D$1=(C_A08a!$B$5:$B$997))*('By region'!$M531=(C_A08a!$C$5:$C$997))*('By region'!$N531=(C_A08a!$D$5:$D$997))*(C_A08a!H$5:H$997)))</f>
        <v>0</v>
      </c>
      <c r="G531" s="194">
        <f ref="G531:G531" t="array">(SUM(($B$1=(C_A08a!$B$5:$B$997))*('By region'!$M531=(C_A08a!$C$5:$C$997))*('By region'!$N531=(C_A08a!$D$5:$D$997))*(C_A08a!I$5:I$997)))+(SUM(($C$1=(C_A08a!$B$5:$B$997))*('By region'!$M531=(C_A08a!$C$5:$C$997))*('By region'!$N531=(C_A08a!$D$5:$D$997))*(C_A08a!I$5:I$997)))+(SUM(($D$1=(C_A08a!$B$5:$B$997))*('By region'!$M531=(C_A08a!$C$5:$C$997))*('By region'!$N531=(C_A08a!$D$5:$D$997))*(C_A08a!I$5:I$997)))</f>
        <v>0</v>
      </c>
      <c r="H531" s="194">
        <f ref="H531:H531" t="array">(SUM(($B$1=(C_A08a!$B$5:$B$997))*('By region'!$M531=(C_A08a!$C$5:$C$997))*('By region'!$N531=(C_A08a!$D$5:$D$997))*(C_A08a!J$5:J$997)))+(SUM(($C$1=(C_A08a!$B$5:$B$997))*('By region'!$M531=(C_A08a!$C$5:$C$997))*('By region'!$N531=(C_A08a!$D$5:$D$997))*(C_A08a!J$5:J$997)))+(SUM(($D$1=(C_A08a!$B$5:$B$997))*('By region'!$M531=(C_A08a!$C$5:$C$997))*('By region'!$N531=(C_A08a!$D$5:$D$997))*(C_A08a!J$5:J$997)))</f>
        <v>0</v>
      </c>
      <c r="I531" s="194">
        <f ref="I531:I531" t="array">(SUM(($B$1=(C_A08a!$B$5:$B$997))*('By region'!$M531=(C_A08a!$C$5:$C$997))*('By region'!$N531=(C_A08a!$D$5:$D$997))*(C_A08a!K$5:K$997)))+(SUM(($C$1=(C_A08a!$B$5:$B$997))*('By region'!$M531=(C_A08a!$C$5:$C$997))*('By region'!$N531=(C_A08a!$D$5:$D$997))*(C_A08a!K$5:K$997)))+(SUM(($D$1=(C_A08a!$B$5:$B$997))*('By region'!$M531=(C_A08a!$C$5:$C$997))*('By region'!$N531=(C_A08a!$D$5:$D$997))*(C_A08a!K$5:K$997)))</f>
        <v>0</v>
      </c>
      <c r="J531" s="194">
        <f ref="J531:J531" t="array">(SUM(($B$1=(C_A08a!$B$5:$B$997))*('By region'!$M531=(C_A08a!$C$5:$C$997))*('By region'!$N531=(C_A08a!$D$5:$D$997))*(C_A08a!L$5:L$997)))+(SUM(($C$1=(C_A08a!$B$5:$B$997))*('By region'!$M531=(C_A08a!$C$5:$C$997))*('By region'!$N531=(C_A08a!$D$5:$D$997))*(C_A08a!L$5:L$997)))+(SUM(($D$1=(C_A08a!$B$5:$B$997))*('By region'!$M531=(C_A08a!$C$5:$C$997))*('By region'!$N531=(C_A08a!$D$5:$D$997))*(C_A08a!L$5:L$997)))</f>
        <v>0</v>
      </c>
      <c r="K531" s="194">
        <f ref="K531:K531" t="array">(SUM(($B$1=(C_A08a!$B$5:$B$997))*('By region'!$M531=(C_A08a!$C$5:$C$997))*('By region'!$N531=(C_A08a!$D$5:$D$997))*(C_A08a!M$5:M$997)))+(SUM(($C$1=(C_A08a!$B$5:$B$997))*('By region'!$M531=(C_A08a!$C$5:$C$997))*('By region'!$N531=(C_A08a!$D$5:$D$997))*(C_A08a!M$5:M$997)))+(SUM(($D$1=(C_A08a!$B$5:$B$997))*('By region'!$M531=(C_A08a!$C$5:$C$997))*('By region'!$N531=(C_A08a!$D$5:$D$997))*(C_A08a!M$5:M$997)))</f>
        <v>0</v>
      </c>
      <c r="M531" s="69" t="s">
        <v>294</v>
      </c>
      <c r="N531" s="69" t="s">
        <v>296</v>
      </c>
      <c r="O531" s="69"/>
    </row>
    <row r="532" ht="17" s="64" customFormat="1">
      <c r="B532" s="190" t="s">
        <v>55</v>
      </c>
      <c r="C532" s="195">
        <f ref="C532:K532" t="shared" si="51">SUM(C524:C531)</f>
        <v>40.524045073696</v>
      </c>
      <c r="D532" s="195">
        <f t="shared" si="51"/>
        <v>43.786457563994</v>
      </c>
      <c r="E532" s="195">
        <f t="shared" si="51"/>
        <v>47.615979649593996</v>
      </c>
      <c r="F532" s="195">
        <f t="shared" si="51"/>
        <v>51.516138045516996</v>
      </c>
      <c r="G532" s="195">
        <f t="shared" si="51"/>
        <v>55.676017138062</v>
      </c>
      <c r="H532" s="195">
        <f t="shared" si="51"/>
        <v>60.210949063727</v>
      </c>
      <c r="I532" s="195">
        <f t="shared" si="51"/>
        <v>65.091177340432</v>
      </c>
      <c r="J532" s="195">
        <f t="shared" si="51"/>
        <v>70.322329999691007</v>
      </c>
      <c r="K532" s="195">
        <f t="shared" si="51"/>
        <v>75.949610234507</v>
      </c>
      <c r="M532" s="69"/>
      <c r="N532" s="69"/>
      <c r="O532" s="69"/>
    </row>
    <row r="533" ht="16">
      <c r="B533" s="142" t="s">
        <v>297</v>
      </c>
      <c r="C533" s="177"/>
      <c r="D533" s="177"/>
      <c r="E533" s="177"/>
      <c r="F533" s="177"/>
      <c r="G533" s="177"/>
      <c r="H533" s="177"/>
      <c r="I533" s="177"/>
      <c r="J533" s="177"/>
      <c r="K533" s="177"/>
    </row>
    <row r="534" s="64" customFormat="1">
      <c r="B534" s="144" t="s">
        <v>277</v>
      </c>
      <c r="C534" s="192">
        <f ref="C534:C534" t="array">(SUM(($B$1=(C_A08a!$B$5:$B$997))*('By region'!$M534=(C_A08a!$C$5:$C$997))*('By region'!$O534=(C_A08a!$D$5:$D$997))*(C_A08a!E$5:E$997)))+(SUM(($C$1=(C_A08a!$B$5:$B$997))*('By region'!$M534=(C_A08a!$C$5:$C$997))*('By region'!$O534=(C_A08a!$D$5:$D$997))*(C_A08a!E$5:E$997)))+(SUM(($D$1=(C_A08a!$B$5:$B$997))*('By region'!$M534=(C_A08a!$C$5:$C$997))*('By region'!$O534=(C_A08a!$D$5:$D$997))*(C_A08a!E$5:E$997)))+(SUM(($B$1=(C_A08a!$B$5:$B$997))*('By region'!$M534=(C_A08a!$C$5:$C$997))*('By region'!$N534=(C_A08a!$D$5:$D$997))*(C_A08a!E$5:E$997)))+(SUM(($C$1=(C_A08a!$B$5:$B$997))*('By region'!$M534=(C_A08a!$C$5:$C$997))*('By region'!$N534=(C_A08a!$D$5:$D$997))*(C_A08a!E$5:E$997)))+(SUM(($D$1=(C_A08a!$B$5:$B$997))*('By region'!$M534=(C_A08a!$C$5:$C$997))*('By region'!$N534=(C_A08a!$D$5:$D$997))*(C_A08a!E$5:E$997)))</f>
        <v>0</v>
      </c>
      <c r="D534" s="192">
        <f ref="D534:D534" t="array">(SUM(($B$1=(C_A08a!$B$5:$B$997))*('By region'!$M534=(C_A08a!$C$5:$C$997))*('By region'!$O534=(C_A08a!$D$5:$D$997))*(C_A08a!F$5:F$997)))+(SUM(($C$1=(C_A08a!$B$5:$B$997))*('By region'!$M534=(C_A08a!$C$5:$C$997))*('By region'!$O534=(C_A08a!$D$5:$D$997))*(C_A08a!F$5:F$997)))+(SUM(($D$1=(C_A08a!$B$5:$B$997))*('By region'!$M534=(C_A08a!$C$5:$C$997))*('By region'!$O534=(C_A08a!$D$5:$D$997))*(C_A08a!F$5:F$997)))+(SUM(($B$1=(C_A08a!$B$5:$B$997))*('By region'!$M534=(C_A08a!$C$5:$C$997))*('By region'!$N534=(C_A08a!$D$5:$D$997))*(C_A08a!F$5:F$997)))+(SUM(($C$1=(C_A08a!$B$5:$B$997))*('By region'!$M534=(C_A08a!$C$5:$C$997))*('By region'!$N534=(C_A08a!$D$5:$D$997))*(C_A08a!F$5:F$997)))+(SUM(($D$1=(C_A08a!$B$5:$B$997))*('By region'!$M534=(C_A08a!$C$5:$C$997))*('By region'!$N534=(C_A08a!$D$5:$D$997))*(C_A08a!F$5:F$997)))</f>
        <v>0</v>
      </c>
      <c r="E534" s="192">
        <f ref="E534:E534" t="array">(SUM(($B$1=(C_A08a!$B$5:$B$997))*('By region'!$M534=(C_A08a!$C$5:$C$997))*('By region'!$O534=(C_A08a!$D$5:$D$997))*(C_A08a!G$5:G$997)))+(SUM(($C$1=(C_A08a!$B$5:$B$997))*('By region'!$M534=(C_A08a!$C$5:$C$997))*('By region'!$O534=(C_A08a!$D$5:$D$997))*(C_A08a!G$5:G$997)))+(SUM(($D$1=(C_A08a!$B$5:$B$997))*('By region'!$M534=(C_A08a!$C$5:$C$997))*('By region'!$O534=(C_A08a!$D$5:$D$997))*(C_A08a!G$5:G$997)))+(SUM(($B$1=(C_A08a!$B$5:$B$997))*('By region'!$M534=(C_A08a!$C$5:$C$997))*('By region'!$N534=(C_A08a!$D$5:$D$997))*(C_A08a!G$5:G$997)))+(SUM(($C$1=(C_A08a!$B$5:$B$997))*('By region'!$M534=(C_A08a!$C$5:$C$997))*('By region'!$N534=(C_A08a!$D$5:$D$997))*(C_A08a!G$5:G$997)))+(SUM(($D$1=(C_A08a!$B$5:$B$997))*('By region'!$M534=(C_A08a!$C$5:$C$997))*('By region'!$N534=(C_A08a!$D$5:$D$997))*(C_A08a!G$5:G$997)))</f>
        <v>0</v>
      </c>
      <c r="F534" s="192">
        <f ref="F534:F534" t="array">(SUM(($B$1=(C_A08a!$B$5:$B$997))*('By region'!$M534=(C_A08a!$C$5:$C$997))*('By region'!$O534=(C_A08a!$D$5:$D$997))*(C_A08a!H$5:H$997)))+(SUM(($C$1=(C_A08a!$B$5:$B$997))*('By region'!$M534=(C_A08a!$C$5:$C$997))*('By region'!$O534=(C_A08a!$D$5:$D$997))*(C_A08a!H$5:H$997)))+(SUM(($D$1=(C_A08a!$B$5:$B$997))*('By region'!$M534=(C_A08a!$C$5:$C$997))*('By region'!$O534=(C_A08a!$D$5:$D$997))*(C_A08a!H$5:H$997)))+(SUM(($B$1=(C_A08a!$B$5:$B$997))*('By region'!$M534=(C_A08a!$C$5:$C$997))*('By region'!$N534=(C_A08a!$D$5:$D$997))*(C_A08a!H$5:H$997)))+(SUM(($C$1=(C_A08a!$B$5:$B$997))*('By region'!$M534=(C_A08a!$C$5:$C$997))*('By region'!$N534=(C_A08a!$D$5:$D$997))*(C_A08a!H$5:H$997)))+(SUM(($D$1=(C_A08a!$B$5:$B$997))*('By region'!$M534=(C_A08a!$C$5:$C$997))*('By region'!$N534=(C_A08a!$D$5:$D$997))*(C_A08a!H$5:H$997)))</f>
        <v>0</v>
      </c>
      <c r="G534" s="192">
        <f ref="G534:G534" t="array">(SUM(($B$1=(C_A08a!$B$5:$B$997))*('By region'!$M534=(C_A08a!$C$5:$C$997))*('By region'!$O534=(C_A08a!$D$5:$D$997))*(C_A08a!I$5:I$997)))+(SUM(($C$1=(C_A08a!$B$5:$B$997))*('By region'!$M534=(C_A08a!$C$5:$C$997))*('By region'!$O534=(C_A08a!$D$5:$D$997))*(C_A08a!I$5:I$997)))+(SUM(($D$1=(C_A08a!$B$5:$B$997))*('By region'!$M534=(C_A08a!$C$5:$C$997))*('By region'!$O534=(C_A08a!$D$5:$D$997))*(C_A08a!I$5:I$997)))+(SUM(($B$1=(C_A08a!$B$5:$B$997))*('By region'!$M534=(C_A08a!$C$5:$C$997))*('By region'!$N534=(C_A08a!$D$5:$D$997))*(C_A08a!I$5:I$997)))+(SUM(($C$1=(C_A08a!$B$5:$B$997))*('By region'!$M534=(C_A08a!$C$5:$C$997))*('By region'!$N534=(C_A08a!$D$5:$D$997))*(C_A08a!I$5:I$997)))+(SUM(($D$1=(C_A08a!$B$5:$B$997))*('By region'!$M534=(C_A08a!$C$5:$C$997))*('By region'!$N534=(C_A08a!$D$5:$D$997))*(C_A08a!I$5:I$997)))</f>
        <v>0</v>
      </c>
      <c r="H534" s="192">
        <f ref="H534:H534" t="array">(SUM(($B$1=(C_A08a!$B$5:$B$997))*('By region'!$M534=(C_A08a!$C$5:$C$997))*('By region'!$O534=(C_A08a!$D$5:$D$997))*(C_A08a!J$5:J$997)))+(SUM(($C$1=(C_A08a!$B$5:$B$997))*('By region'!$M534=(C_A08a!$C$5:$C$997))*('By region'!$O534=(C_A08a!$D$5:$D$997))*(C_A08a!J$5:J$997)))+(SUM(($D$1=(C_A08a!$B$5:$B$997))*('By region'!$M534=(C_A08a!$C$5:$C$997))*('By region'!$O534=(C_A08a!$D$5:$D$997))*(C_A08a!J$5:J$997)))+(SUM(($B$1=(C_A08a!$B$5:$B$997))*('By region'!$M534=(C_A08a!$C$5:$C$997))*('By region'!$N534=(C_A08a!$D$5:$D$997))*(C_A08a!J$5:J$997)))+(SUM(($C$1=(C_A08a!$B$5:$B$997))*('By region'!$M534=(C_A08a!$C$5:$C$997))*('By region'!$N534=(C_A08a!$D$5:$D$997))*(C_A08a!J$5:J$997)))+(SUM(($D$1=(C_A08a!$B$5:$B$997))*('By region'!$M534=(C_A08a!$C$5:$C$997))*('By region'!$N534=(C_A08a!$D$5:$D$997))*(C_A08a!J$5:J$997)))</f>
        <v>0</v>
      </c>
      <c r="I534" s="192">
        <f ref="I534:I534" t="array">(SUM(($B$1=(C_A08a!$B$5:$B$997))*('By region'!$M534=(C_A08a!$C$5:$C$997))*('By region'!$O534=(C_A08a!$D$5:$D$997))*(C_A08a!K$5:K$997)))+(SUM(($C$1=(C_A08a!$B$5:$B$997))*('By region'!$M534=(C_A08a!$C$5:$C$997))*('By region'!$O534=(C_A08a!$D$5:$D$997))*(C_A08a!K$5:K$997)))+(SUM(($D$1=(C_A08a!$B$5:$B$997))*('By region'!$M534=(C_A08a!$C$5:$C$997))*('By region'!$O534=(C_A08a!$D$5:$D$997))*(C_A08a!K$5:K$997)))+(SUM(($B$1=(C_A08a!$B$5:$B$997))*('By region'!$M534=(C_A08a!$C$5:$C$997))*('By region'!$N534=(C_A08a!$D$5:$D$997))*(C_A08a!K$5:K$997)))+(SUM(($C$1=(C_A08a!$B$5:$B$997))*('By region'!$M534=(C_A08a!$C$5:$C$997))*('By region'!$N534=(C_A08a!$D$5:$D$997))*(C_A08a!K$5:K$997)))+(SUM(($D$1=(C_A08a!$B$5:$B$997))*('By region'!$M534=(C_A08a!$C$5:$C$997))*('By region'!$N534=(C_A08a!$D$5:$D$997))*(C_A08a!K$5:K$997)))</f>
        <v>0</v>
      </c>
      <c r="J534" s="192">
        <f ref="J534:J534" t="array">(SUM(($B$1=(C_A08a!$B$5:$B$997))*('By region'!$M534=(C_A08a!$C$5:$C$997))*('By region'!$O534=(C_A08a!$D$5:$D$997))*(C_A08a!L$5:L$997)))+(SUM(($C$1=(C_A08a!$B$5:$B$997))*('By region'!$M534=(C_A08a!$C$5:$C$997))*('By region'!$O534=(C_A08a!$D$5:$D$997))*(C_A08a!L$5:L$997)))+(SUM(($D$1=(C_A08a!$B$5:$B$997))*('By region'!$M534=(C_A08a!$C$5:$C$997))*('By region'!$O534=(C_A08a!$D$5:$D$997))*(C_A08a!L$5:L$997)))+(SUM(($B$1=(C_A08a!$B$5:$B$997))*('By region'!$M534=(C_A08a!$C$5:$C$997))*('By region'!$N534=(C_A08a!$D$5:$D$997))*(C_A08a!L$5:L$997)))+(SUM(($C$1=(C_A08a!$B$5:$B$997))*('By region'!$M534=(C_A08a!$C$5:$C$997))*('By region'!$N534=(C_A08a!$D$5:$D$997))*(C_A08a!L$5:L$997)))+(SUM(($D$1=(C_A08a!$B$5:$B$997))*('By region'!$M534=(C_A08a!$C$5:$C$997))*('By region'!$N534=(C_A08a!$D$5:$D$997))*(C_A08a!L$5:L$997)))</f>
        <v>0</v>
      </c>
      <c r="K534" s="192">
        <f ref="K534:K534" t="array">(SUM(($B$1=(C_A08a!$B$5:$B$997))*('By region'!$M534=(C_A08a!$C$5:$C$997))*('By region'!$O534=(C_A08a!$D$5:$D$997))*(C_A08a!M$5:M$997)))+(SUM(($C$1=(C_A08a!$B$5:$B$997))*('By region'!$M534=(C_A08a!$C$5:$C$997))*('By region'!$O534=(C_A08a!$D$5:$D$997))*(C_A08a!M$5:M$997)))+(SUM(($D$1=(C_A08a!$B$5:$B$997))*('By region'!$M534=(C_A08a!$C$5:$C$997))*('By region'!$O534=(C_A08a!$D$5:$D$997))*(C_A08a!M$5:M$997)))+(SUM(($B$1=(C_A08a!$B$5:$B$997))*('By region'!$M534=(C_A08a!$C$5:$C$997))*('By region'!$N534=(C_A08a!$D$5:$D$997))*(C_A08a!M$5:M$997)))+(SUM(($C$1=(C_A08a!$B$5:$B$997))*('By region'!$M534=(C_A08a!$C$5:$C$997))*('By region'!$N534=(C_A08a!$D$5:$D$997))*(C_A08a!M$5:M$997)))+(SUM(($D$1=(C_A08a!$B$5:$B$997))*('By region'!$M534=(C_A08a!$C$5:$C$997))*('By region'!$N534=(C_A08a!$D$5:$D$997))*(C_A08a!M$5:M$997)))</f>
        <v>0</v>
      </c>
      <c r="M534" s="69" t="s">
        <v>278</v>
      </c>
      <c r="N534" s="69" t="s">
        <v>298</v>
      </c>
      <c r="O534" s="69"/>
    </row>
    <row r="535">
      <c r="B535" s="143" t="s">
        <v>281</v>
      </c>
      <c r="C535" s="264">
        <f ref="C535:C535" t="array">(SUM(($B$1=(C_A08a!$B$5:$B$997))*('By region'!$M535=(C_A08a!$C$5:$C$997))*('By region'!$O535=(C_A08a!$D$5:$D$997))*(C_A08a!E$5:E$997)))+(SUM(($C$1=(C_A08a!$B$5:$B$997))*('By region'!$M535=(C_A08a!$C$5:$C$997))*('By region'!$O535=(C_A08a!$D$5:$D$997))*(C_A08a!E$5:E$997)))+(SUM(($D$1=(C_A08a!$B$5:$B$997))*('By region'!$M535=(C_A08a!$C$5:$C$997))*('By region'!$O535=(C_A08a!$D$5:$D$997))*(C_A08a!E$5:E$997)))+(SUM(($B$1=(C_A08a!$B$5:$B$997))*('By region'!$M535=(C_A08a!$C$5:$C$997))*('By region'!$N535=(C_A08a!$D$5:$D$997))*(C_A08a!E$5:E$997)))+(SUM(($C$1=(C_A08a!$B$5:$B$997))*('By region'!$M535=(C_A08a!$C$5:$C$997))*('By region'!$N535=(C_A08a!$D$5:$D$997))*(C_A08a!E$5:E$997)))+(SUM(($D$1=(C_A08a!$B$5:$B$997))*('By region'!$M535=(C_A08a!$C$5:$C$997))*('By region'!$N535=(C_A08a!$D$5:$D$997))*(C_A08a!E$5:E$997)))</f>
        <v>0</v>
      </c>
      <c r="D535" s="264">
        <f ref="D535:D535" t="array">(SUM(($B$1=(C_A08a!$B$5:$B$997))*('By region'!$M535=(C_A08a!$C$5:$C$997))*('By region'!$O535=(C_A08a!$D$5:$D$997))*(C_A08a!F$5:F$997)))+(SUM(($C$1=(C_A08a!$B$5:$B$997))*('By region'!$M535=(C_A08a!$C$5:$C$997))*('By region'!$O535=(C_A08a!$D$5:$D$997))*(C_A08a!F$5:F$997)))+(SUM(($D$1=(C_A08a!$B$5:$B$997))*('By region'!$M535=(C_A08a!$C$5:$C$997))*('By region'!$O535=(C_A08a!$D$5:$D$997))*(C_A08a!F$5:F$997)))+(SUM(($B$1=(C_A08a!$B$5:$B$997))*('By region'!$M535=(C_A08a!$C$5:$C$997))*('By region'!$N535=(C_A08a!$D$5:$D$997))*(C_A08a!F$5:F$997)))+(SUM(($C$1=(C_A08a!$B$5:$B$997))*('By region'!$M535=(C_A08a!$C$5:$C$997))*('By region'!$N535=(C_A08a!$D$5:$D$997))*(C_A08a!F$5:F$997)))+(SUM(($D$1=(C_A08a!$B$5:$B$997))*('By region'!$M535=(C_A08a!$C$5:$C$997))*('By region'!$N535=(C_A08a!$D$5:$D$997))*(C_A08a!F$5:F$997)))</f>
        <v>0</v>
      </c>
      <c r="E535" s="264">
        <f ref="E535:E535" t="array">(SUM(($B$1=(C_A08a!$B$5:$B$997))*('By region'!$M535=(C_A08a!$C$5:$C$997))*('By region'!$O535=(C_A08a!$D$5:$D$997))*(C_A08a!G$5:G$997)))+(SUM(($C$1=(C_A08a!$B$5:$B$997))*('By region'!$M535=(C_A08a!$C$5:$C$997))*('By region'!$O535=(C_A08a!$D$5:$D$997))*(C_A08a!G$5:G$997)))+(SUM(($D$1=(C_A08a!$B$5:$B$997))*('By region'!$M535=(C_A08a!$C$5:$C$997))*('By region'!$O535=(C_A08a!$D$5:$D$997))*(C_A08a!G$5:G$997)))+(SUM(($B$1=(C_A08a!$B$5:$B$997))*('By region'!$M535=(C_A08a!$C$5:$C$997))*('By region'!$N535=(C_A08a!$D$5:$D$997))*(C_A08a!G$5:G$997)))+(SUM(($C$1=(C_A08a!$B$5:$B$997))*('By region'!$M535=(C_A08a!$C$5:$C$997))*('By region'!$N535=(C_A08a!$D$5:$D$997))*(C_A08a!G$5:G$997)))+(SUM(($D$1=(C_A08a!$B$5:$B$997))*('By region'!$M535=(C_A08a!$C$5:$C$997))*('By region'!$N535=(C_A08a!$D$5:$D$997))*(C_A08a!G$5:G$997)))</f>
        <v>0</v>
      </c>
      <c r="F535" s="264">
        <f ref="F535:F535" t="array">(SUM(($B$1=(C_A08a!$B$5:$B$997))*('By region'!$M535=(C_A08a!$C$5:$C$997))*('By region'!$O535=(C_A08a!$D$5:$D$997))*(C_A08a!H$5:H$997)))+(SUM(($C$1=(C_A08a!$B$5:$B$997))*('By region'!$M535=(C_A08a!$C$5:$C$997))*('By region'!$O535=(C_A08a!$D$5:$D$997))*(C_A08a!H$5:H$997)))+(SUM(($D$1=(C_A08a!$B$5:$B$997))*('By region'!$M535=(C_A08a!$C$5:$C$997))*('By region'!$O535=(C_A08a!$D$5:$D$997))*(C_A08a!H$5:H$997)))+(SUM(($B$1=(C_A08a!$B$5:$B$997))*('By region'!$M535=(C_A08a!$C$5:$C$997))*('By region'!$N535=(C_A08a!$D$5:$D$997))*(C_A08a!H$5:H$997)))+(SUM(($C$1=(C_A08a!$B$5:$B$997))*('By region'!$M535=(C_A08a!$C$5:$C$997))*('By region'!$N535=(C_A08a!$D$5:$D$997))*(C_A08a!H$5:H$997)))+(SUM(($D$1=(C_A08a!$B$5:$B$997))*('By region'!$M535=(C_A08a!$C$5:$C$997))*('By region'!$N535=(C_A08a!$D$5:$D$997))*(C_A08a!H$5:H$997)))</f>
        <v>0</v>
      </c>
      <c r="G535" s="264">
        <f ref="G535:G535" t="array">(SUM(($B$1=(C_A08a!$B$5:$B$997))*('By region'!$M535=(C_A08a!$C$5:$C$997))*('By region'!$O535=(C_A08a!$D$5:$D$997))*(C_A08a!I$5:I$997)))+(SUM(($C$1=(C_A08a!$B$5:$B$997))*('By region'!$M535=(C_A08a!$C$5:$C$997))*('By region'!$O535=(C_A08a!$D$5:$D$997))*(C_A08a!I$5:I$997)))+(SUM(($D$1=(C_A08a!$B$5:$B$997))*('By region'!$M535=(C_A08a!$C$5:$C$997))*('By region'!$O535=(C_A08a!$D$5:$D$997))*(C_A08a!I$5:I$997)))+(SUM(($B$1=(C_A08a!$B$5:$B$997))*('By region'!$M535=(C_A08a!$C$5:$C$997))*('By region'!$N535=(C_A08a!$D$5:$D$997))*(C_A08a!I$5:I$997)))+(SUM(($C$1=(C_A08a!$B$5:$B$997))*('By region'!$M535=(C_A08a!$C$5:$C$997))*('By region'!$N535=(C_A08a!$D$5:$D$997))*(C_A08a!I$5:I$997)))+(SUM(($D$1=(C_A08a!$B$5:$B$997))*('By region'!$M535=(C_A08a!$C$5:$C$997))*('By region'!$N535=(C_A08a!$D$5:$D$997))*(C_A08a!I$5:I$997)))</f>
        <v>0</v>
      </c>
      <c r="H535" s="264">
        <f ref="H535:H535" t="array">(SUM(($B$1=(C_A08a!$B$5:$B$997))*('By region'!$M535=(C_A08a!$C$5:$C$997))*('By region'!$O535=(C_A08a!$D$5:$D$997))*(C_A08a!J$5:J$997)))+(SUM(($C$1=(C_A08a!$B$5:$B$997))*('By region'!$M535=(C_A08a!$C$5:$C$997))*('By region'!$O535=(C_A08a!$D$5:$D$997))*(C_A08a!J$5:J$997)))+(SUM(($D$1=(C_A08a!$B$5:$B$997))*('By region'!$M535=(C_A08a!$C$5:$C$997))*('By region'!$O535=(C_A08a!$D$5:$D$997))*(C_A08a!J$5:J$997)))+(SUM(($B$1=(C_A08a!$B$5:$B$997))*('By region'!$M535=(C_A08a!$C$5:$C$997))*('By region'!$N535=(C_A08a!$D$5:$D$997))*(C_A08a!J$5:J$997)))+(SUM(($C$1=(C_A08a!$B$5:$B$997))*('By region'!$M535=(C_A08a!$C$5:$C$997))*('By region'!$N535=(C_A08a!$D$5:$D$997))*(C_A08a!J$5:J$997)))+(SUM(($D$1=(C_A08a!$B$5:$B$997))*('By region'!$M535=(C_A08a!$C$5:$C$997))*('By region'!$N535=(C_A08a!$D$5:$D$997))*(C_A08a!J$5:J$997)))</f>
        <v>0</v>
      </c>
      <c r="I535" s="264">
        <f ref="I535:I535" t="array">(SUM(($B$1=(C_A08a!$B$5:$B$997))*('By region'!$M535=(C_A08a!$C$5:$C$997))*('By region'!$O535=(C_A08a!$D$5:$D$997))*(C_A08a!K$5:K$997)))+(SUM(($C$1=(C_A08a!$B$5:$B$997))*('By region'!$M535=(C_A08a!$C$5:$C$997))*('By region'!$O535=(C_A08a!$D$5:$D$997))*(C_A08a!K$5:K$997)))+(SUM(($D$1=(C_A08a!$B$5:$B$997))*('By region'!$M535=(C_A08a!$C$5:$C$997))*('By region'!$O535=(C_A08a!$D$5:$D$997))*(C_A08a!K$5:K$997)))+(SUM(($B$1=(C_A08a!$B$5:$B$997))*('By region'!$M535=(C_A08a!$C$5:$C$997))*('By region'!$N535=(C_A08a!$D$5:$D$997))*(C_A08a!K$5:K$997)))+(SUM(($C$1=(C_A08a!$B$5:$B$997))*('By region'!$M535=(C_A08a!$C$5:$C$997))*('By region'!$N535=(C_A08a!$D$5:$D$997))*(C_A08a!K$5:K$997)))+(SUM(($D$1=(C_A08a!$B$5:$B$997))*('By region'!$M535=(C_A08a!$C$5:$C$997))*('By region'!$N535=(C_A08a!$D$5:$D$997))*(C_A08a!K$5:K$997)))</f>
        <v>0</v>
      </c>
      <c r="J535" s="264">
        <f ref="J535:J535" t="array">(SUM(($B$1=(C_A08a!$B$5:$B$997))*('By region'!$M535=(C_A08a!$C$5:$C$997))*('By region'!$O535=(C_A08a!$D$5:$D$997))*(C_A08a!L$5:L$997)))+(SUM(($C$1=(C_A08a!$B$5:$B$997))*('By region'!$M535=(C_A08a!$C$5:$C$997))*('By region'!$O535=(C_A08a!$D$5:$D$997))*(C_A08a!L$5:L$997)))+(SUM(($D$1=(C_A08a!$B$5:$B$997))*('By region'!$M535=(C_A08a!$C$5:$C$997))*('By region'!$O535=(C_A08a!$D$5:$D$997))*(C_A08a!L$5:L$997)))+(SUM(($B$1=(C_A08a!$B$5:$B$997))*('By region'!$M535=(C_A08a!$C$5:$C$997))*('By region'!$N535=(C_A08a!$D$5:$D$997))*(C_A08a!L$5:L$997)))+(SUM(($C$1=(C_A08a!$B$5:$B$997))*('By region'!$M535=(C_A08a!$C$5:$C$997))*('By region'!$N535=(C_A08a!$D$5:$D$997))*(C_A08a!L$5:L$997)))+(SUM(($D$1=(C_A08a!$B$5:$B$997))*('By region'!$M535=(C_A08a!$C$5:$C$997))*('By region'!$N535=(C_A08a!$D$5:$D$997))*(C_A08a!L$5:L$997)))</f>
        <v>0</v>
      </c>
      <c r="K535" s="264">
        <f ref="K535:K535" t="array">(SUM(($B$1=(C_A08a!$B$5:$B$997))*('By region'!$M535=(C_A08a!$C$5:$C$997))*('By region'!$O535=(C_A08a!$D$5:$D$997))*(C_A08a!M$5:M$997)))+(SUM(($C$1=(C_A08a!$B$5:$B$997))*('By region'!$M535=(C_A08a!$C$5:$C$997))*('By region'!$O535=(C_A08a!$D$5:$D$997))*(C_A08a!M$5:M$997)))+(SUM(($D$1=(C_A08a!$B$5:$B$997))*('By region'!$M535=(C_A08a!$C$5:$C$997))*('By region'!$O535=(C_A08a!$D$5:$D$997))*(C_A08a!M$5:M$997)))+(SUM(($B$1=(C_A08a!$B$5:$B$997))*('By region'!$M535=(C_A08a!$C$5:$C$997))*('By region'!$N535=(C_A08a!$D$5:$D$997))*(C_A08a!M$5:M$997)))+(SUM(($C$1=(C_A08a!$B$5:$B$997))*('By region'!$M535=(C_A08a!$C$5:$C$997))*('By region'!$N535=(C_A08a!$D$5:$D$997))*(C_A08a!M$5:M$997)))+(SUM(($D$1=(C_A08a!$B$5:$B$997))*('By region'!$M535=(C_A08a!$C$5:$C$997))*('By region'!$N535=(C_A08a!$D$5:$D$997))*(C_A08a!M$5:M$997)))</f>
        <v>0</v>
      </c>
      <c r="M535" s="67" t="s">
        <v>282</v>
      </c>
      <c r="N535" s="67" t="s">
        <v>298</v>
      </c>
    </row>
    <row r="536" s="64" customFormat="1">
      <c r="B536" s="144" t="s">
        <v>283</v>
      </c>
      <c r="C536" s="192">
        <f ref="C536:C536" t="array">(SUM(($B$1=(C_A08a!$B$5:$B$997))*('By region'!$M536=(C_A08a!$C$5:$C$997))*('By region'!$O536=(C_A08a!$D$5:$D$997))*(C_A08a!E$5:E$997)))+(SUM(($C$1=(C_A08a!$B$5:$B$997))*('By region'!$M536=(C_A08a!$C$5:$C$997))*('By region'!$O536=(C_A08a!$D$5:$D$997))*(C_A08a!E$5:E$997)))+(SUM(($D$1=(C_A08a!$B$5:$B$997))*('By region'!$M536=(C_A08a!$C$5:$C$997))*('By region'!$O536=(C_A08a!$D$5:$D$997))*(C_A08a!E$5:E$997)))+(SUM(($B$1=(C_A08a!$B$5:$B$997))*('By region'!$M536=(C_A08a!$C$5:$C$997))*('By region'!$N536=(C_A08a!$D$5:$D$997))*(C_A08a!E$5:E$997)))+(SUM(($C$1=(C_A08a!$B$5:$B$997))*('By region'!$M536=(C_A08a!$C$5:$C$997))*('By region'!$N536=(C_A08a!$D$5:$D$997))*(C_A08a!E$5:E$997)))+(SUM(($D$1=(C_A08a!$B$5:$B$997))*('By region'!$M536=(C_A08a!$C$5:$C$997))*('By region'!$N536=(C_A08a!$D$5:$D$997))*(C_A08a!E$5:E$997)))</f>
        <v>0</v>
      </c>
      <c r="D536" s="192">
        <f ref="D536:D536" t="array">(SUM(($B$1=(C_A08a!$B$5:$B$997))*('By region'!$M536=(C_A08a!$C$5:$C$997))*('By region'!$O536=(C_A08a!$D$5:$D$997))*(C_A08a!F$5:F$997)))+(SUM(($C$1=(C_A08a!$B$5:$B$997))*('By region'!$M536=(C_A08a!$C$5:$C$997))*('By region'!$O536=(C_A08a!$D$5:$D$997))*(C_A08a!F$5:F$997)))+(SUM(($D$1=(C_A08a!$B$5:$B$997))*('By region'!$M536=(C_A08a!$C$5:$C$997))*('By region'!$O536=(C_A08a!$D$5:$D$997))*(C_A08a!F$5:F$997)))+(SUM(($B$1=(C_A08a!$B$5:$B$997))*('By region'!$M536=(C_A08a!$C$5:$C$997))*('By region'!$N536=(C_A08a!$D$5:$D$997))*(C_A08a!F$5:F$997)))+(SUM(($C$1=(C_A08a!$B$5:$B$997))*('By region'!$M536=(C_A08a!$C$5:$C$997))*('By region'!$N536=(C_A08a!$D$5:$D$997))*(C_A08a!F$5:F$997)))+(SUM(($D$1=(C_A08a!$B$5:$B$997))*('By region'!$M536=(C_A08a!$C$5:$C$997))*('By region'!$N536=(C_A08a!$D$5:$D$997))*(C_A08a!F$5:F$997)))</f>
        <v>0</v>
      </c>
      <c r="E536" s="192">
        <f ref="E536:E536" t="array">(SUM(($B$1=(C_A08a!$B$5:$B$997))*('By region'!$M536=(C_A08a!$C$5:$C$997))*('By region'!$O536=(C_A08a!$D$5:$D$997))*(C_A08a!G$5:G$997)))+(SUM(($C$1=(C_A08a!$B$5:$B$997))*('By region'!$M536=(C_A08a!$C$5:$C$997))*('By region'!$O536=(C_A08a!$D$5:$D$997))*(C_A08a!G$5:G$997)))+(SUM(($D$1=(C_A08a!$B$5:$B$997))*('By region'!$M536=(C_A08a!$C$5:$C$997))*('By region'!$O536=(C_A08a!$D$5:$D$997))*(C_A08a!G$5:G$997)))+(SUM(($B$1=(C_A08a!$B$5:$B$997))*('By region'!$M536=(C_A08a!$C$5:$C$997))*('By region'!$N536=(C_A08a!$D$5:$D$997))*(C_A08a!G$5:G$997)))+(SUM(($C$1=(C_A08a!$B$5:$B$997))*('By region'!$M536=(C_A08a!$C$5:$C$997))*('By region'!$N536=(C_A08a!$D$5:$D$997))*(C_A08a!G$5:G$997)))+(SUM(($D$1=(C_A08a!$B$5:$B$997))*('By region'!$M536=(C_A08a!$C$5:$C$997))*('By region'!$N536=(C_A08a!$D$5:$D$997))*(C_A08a!G$5:G$997)))</f>
        <v>0</v>
      </c>
      <c r="F536" s="192">
        <f ref="F536:F536" t="array">(SUM(($B$1=(C_A08a!$B$5:$B$997))*('By region'!$M536=(C_A08a!$C$5:$C$997))*('By region'!$O536=(C_A08a!$D$5:$D$997))*(C_A08a!H$5:H$997)))+(SUM(($C$1=(C_A08a!$B$5:$B$997))*('By region'!$M536=(C_A08a!$C$5:$C$997))*('By region'!$O536=(C_A08a!$D$5:$D$997))*(C_A08a!H$5:H$997)))+(SUM(($D$1=(C_A08a!$B$5:$B$997))*('By region'!$M536=(C_A08a!$C$5:$C$997))*('By region'!$O536=(C_A08a!$D$5:$D$997))*(C_A08a!H$5:H$997)))+(SUM(($B$1=(C_A08a!$B$5:$B$997))*('By region'!$M536=(C_A08a!$C$5:$C$997))*('By region'!$N536=(C_A08a!$D$5:$D$997))*(C_A08a!H$5:H$997)))+(SUM(($C$1=(C_A08a!$B$5:$B$997))*('By region'!$M536=(C_A08a!$C$5:$C$997))*('By region'!$N536=(C_A08a!$D$5:$D$997))*(C_A08a!H$5:H$997)))+(SUM(($D$1=(C_A08a!$B$5:$B$997))*('By region'!$M536=(C_A08a!$C$5:$C$997))*('By region'!$N536=(C_A08a!$D$5:$D$997))*(C_A08a!H$5:H$997)))</f>
        <v>0</v>
      </c>
      <c r="G536" s="192">
        <f ref="G536:G536" t="array">(SUM(($B$1=(C_A08a!$B$5:$B$997))*('By region'!$M536=(C_A08a!$C$5:$C$997))*('By region'!$O536=(C_A08a!$D$5:$D$997))*(C_A08a!I$5:I$997)))+(SUM(($C$1=(C_A08a!$B$5:$B$997))*('By region'!$M536=(C_A08a!$C$5:$C$997))*('By region'!$O536=(C_A08a!$D$5:$D$997))*(C_A08a!I$5:I$997)))+(SUM(($D$1=(C_A08a!$B$5:$B$997))*('By region'!$M536=(C_A08a!$C$5:$C$997))*('By region'!$O536=(C_A08a!$D$5:$D$997))*(C_A08a!I$5:I$997)))+(SUM(($B$1=(C_A08a!$B$5:$B$997))*('By region'!$M536=(C_A08a!$C$5:$C$997))*('By region'!$N536=(C_A08a!$D$5:$D$997))*(C_A08a!I$5:I$997)))+(SUM(($C$1=(C_A08a!$B$5:$B$997))*('By region'!$M536=(C_A08a!$C$5:$C$997))*('By region'!$N536=(C_A08a!$D$5:$D$997))*(C_A08a!I$5:I$997)))+(SUM(($D$1=(C_A08a!$B$5:$B$997))*('By region'!$M536=(C_A08a!$C$5:$C$997))*('By region'!$N536=(C_A08a!$D$5:$D$997))*(C_A08a!I$5:I$997)))</f>
        <v>0</v>
      </c>
      <c r="H536" s="192">
        <f ref="H536:H536" t="array">(SUM(($B$1=(C_A08a!$B$5:$B$997))*('By region'!$M536=(C_A08a!$C$5:$C$997))*('By region'!$O536=(C_A08a!$D$5:$D$997))*(C_A08a!J$5:J$997)))+(SUM(($C$1=(C_A08a!$B$5:$B$997))*('By region'!$M536=(C_A08a!$C$5:$C$997))*('By region'!$O536=(C_A08a!$D$5:$D$997))*(C_A08a!J$5:J$997)))+(SUM(($D$1=(C_A08a!$B$5:$B$997))*('By region'!$M536=(C_A08a!$C$5:$C$997))*('By region'!$O536=(C_A08a!$D$5:$D$997))*(C_A08a!J$5:J$997)))+(SUM(($B$1=(C_A08a!$B$5:$B$997))*('By region'!$M536=(C_A08a!$C$5:$C$997))*('By region'!$N536=(C_A08a!$D$5:$D$997))*(C_A08a!J$5:J$997)))+(SUM(($C$1=(C_A08a!$B$5:$B$997))*('By region'!$M536=(C_A08a!$C$5:$C$997))*('By region'!$N536=(C_A08a!$D$5:$D$997))*(C_A08a!J$5:J$997)))+(SUM(($D$1=(C_A08a!$B$5:$B$997))*('By region'!$M536=(C_A08a!$C$5:$C$997))*('By region'!$N536=(C_A08a!$D$5:$D$997))*(C_A08a!J$5:J$997)))</f>
        <v>0</v>
      </c>
      <c r="I536" s="192">
        <f ref="I536:I536" t="array">(SUM(($B$1=(C_A08a!$B$5:$B$997))*('By region'!$M536=(C_A08a!$C$5:$C$997))*('By region'!$O536=(C_A08a!$D$5:$D$997))*(C_A08a!K$5:K$997)))+(SUM(($C$1=(C_A08a!$B$5:$B$997))*('By region'!$M536=(C_A08a!$C$5:$C$997))*('By region'!$O536=(C_A08a!$D$5:$D$997))*(C_A08a!K$5:K$997)))+(SUM(($D$1=(C_A08a!$B$5:$B$997))*('By region'!$M536=(C_A08a!$C$5:$C$997))*('By region'!$O536=(C_A08a!$D$5:$D$997))*(C_A08a!K$5:K$997)))+(SUM(($B$1=(C_A08a!$B$5:$B$997))*('By region'!$M536=(C_A08a!$C$5:$C$997))*('By region'!$N536=(C_A08a!$D$5:$D$997))*(C_A08a!K$5:K$997)))+(SUM(($C$1=(C_A08a!$B$5:$B$997))*('By region'!$M536=(C_A08a!$C$5:$C$997))*('By region'!$N536=(C_A08a!$D$5:$D$997))*(C_A08a!K$5:K$997)))+(SUM(($D$1=(C_A08a!$B$5:$B$997))*('By region'!$M536=(C_A08a!$C$5:$C$997))*('By region'!$N536=(C_A08a!$D$5:$D$997))*(C_A08a!K$5:K$997)))</f>
        <v>0</v>
      </c>
      <c r="J536" s="192">
        <f ref="J536:J536" t="array">(SUM(($B$1=(C_A08a!$B$5:$B$997))*('By region'!$M536=(C_A08a!$C$5:$C$997))*('By region'!$O536=(C_A08a!$D$5:$D$997))*(C_A08a!L$5:L$997)))+(SUM(($C$1=(C_A08a!$B$5:$B$997))*('By region'!$M536=(C_A08a!$C$5:$C$997))*('By region'!$O536=(C_A08a!$D$5:$D$997))*(C_A08a!L$5:L$997)))+(SUM(($D$1=(C_A08a!$B$5:$B$997))*('By region'!$M536=(C_A08a!$C$5:$C$997))*('By region'!$O536=(C_A08a!$D$5:$D$997))*(C_A08a!L$5:L$997)))+(SUM(($B$1=(C_A08a!$B$5:$B$997))*('By region'!$M536=(C_A08a!$C$5:$C$997))*('By region'!$N536=(C_A08a!$D$5:$D$997))*(C_A08a!L$5:L$997)))+(SUM(($C$1=(C_A08a!$B$5:$B$997))*('By region'!$M536=(C_A08a!$C$5:$C$997))*('By region'!$N536=(C_A08a!$D$5:$D$997))*(C_A08a!L$5:L$997)))+(SUM(($D$1=(C_A08a!$B$5:$B$997))*('By region'!$M536=(C_A08a!$C$5:$C$997))*('By region'!$N536=(C_A08a!$D$5:$D$997))*(C_A08a!L$5:L$997)))</f>
        <v>0</v>
      </c>
      <c r="K536" s="192">
        <f ref="K536:K536" t="array">(SUM(($B$1=(C_A08a!$B$5:$B$997))*('By region'!$M536=(C_A08a!$C$5:$C$997))*('By region'!$O536=(C_A08a!$D$5:$D$997))*(C_A08a!M$5:M$997)))+(SUM(($C$1=(C_A08a!$B$5:$B$997))*('By region'!$M536=(C_A08a!$C$5:$C$997))*('By region'!$O536=(C_A08a!$D$5:$D$997))*(C_A08a!M$5:M$997)))+(SUM(($D$1=(C_A08a!$B$5:$B$997))*('By region'!$M536=(C_A08a!$C$5:$C$997))*('By region'!$O536=(C_A08a!$D$5:$D$997))*(C_A08a!M$5:M$997)))+(SUM(($B$1=(C_A08a!$B$5:$B$997))*('By region'!$M536=(C_A08a!$C$5:$C$997))*('By region'!$N536=(C_A08a!$D$5:$D$997))*(C_A08a!M$5:M$997)))+(SUM(($C$1=(C_A08a!$B$5:$B$997))*('By region'!$M536=(C_A08a!$C$5:$C$997))*('By region'!$N536=(C_A08a!$D$5:$D$997))*(C_A08a!M$5:M$997)))+(SUM(($D$1=(C_A08a!$B$5:$B$997))*('By region'!$M536=(C_A08a!$C$5:$C$997))*('By region'!$N536=(C_A08a!$D$5:$D$997))*(C_A08a!M$5:M$997)))</f>
        <v>0</v>
      </c>
      <c r="M536" s="69" t="s">
        <v>284</v>
      </c>
      <c r="N536" s="69" t="s">
        <v>298</v>
      </c>
      <c r="O536" s="69"/>
    </row>
    <row r="537">
      <c r="B537" s="143" t="s">
        <v>285</v>
      </c>
      <c r="C537" s="264">
        <f ref="C537:C537" t="array">(SUM(($B$1=(C_A08a!$B$5:$B$997))*('By region'!$M537=(C_A08a!$C$5:$C$997))*('By region'!$O537=(C_A08a!$D$5:$D$997))*(C_A08a!E$5:E$997)))+(SUM(($C$1=(C_A08a!$B$5:$B$997))*('By region'!$M537=(C_A08a!$C$5:$C$997))*('By region'!$O537=(C_A08a!$D$5:$D$997))*(C_A08a!E$5:E$997)))+(SUM(($D$1=(C_A08a!$B$5:$B$997))*('By region'!$M537=(C_A08a!$C$5:$C$997))*('By region'!$O537=(C_A08a!$D$5:$D$997))*(C_A08a!E$5:E$997)))+(SUM(($B$1=(C_A08a!$B$5:$B$997))*('By region'!$M537=(C_A08a!$C$5:$C$997))*('By region'!$N537=(C_A08a!$D$5:$D$997))*(C_A08a!E$5:E$997)))+(SUM(($C$1=(C_A08a!$B$5:$B$997))*('By region'!$M537=(C_A08a!$C$5:$C$997))*('By region'!$N537=(C_A08a!$D$5:$D$997))*(C_A08a!E$5:E$997)))+(SUM(($D$1=(C_A08a!$B$5:$B$997))*('By region'!$M537=(C_A08a!$C$5:$C$997))*('By region'!$N537=(C_A08a!$D$5:$D$997))*(C_A08a!E$5:E$997)))</f>
        <v>0</v>
      </c>
      <c r="D537" s="264">
        <f ref="D537:D537" t="array">(SUM(($B$1=(C_A08a!$B$5:$B$997))*('By region'!$M537=(C_A08a!$C$5:$C$997))*('By region'!$O537=(C_A08a!$D$5:$D$997))*(C_A08a!F$5:F$997)))+(SUM(($C$1=(C_A08a!$B$5:$B$997))*('By region'!$M537=(C_A08a!$C$5:$C$997))*('By region'!$O537=(C_A08a!$D$5:$D$997))*(C_A08a!F$5:F$997)))+(SUM(($D$1=(C_A08a!$B$5:$B$997))*('By region'!$M537=(C_A08a!$C$5:$C$997))*('By region'!$O537=(C_A08a!$D$5:$D$997))*(C_A08a!F$5:F$997)))+(SUM(($B$1=(C_A08a!$B$5:$B$997))*('By region'!$M537=(C_A08a!$C$5:$C$997))*('By region'!$N537=(C_A08a!$D$5:$D$997))*(C_A08a!F$5:F$997)))+(SUM(($C$1=(C_A08a!$B$5:$B$997))*('By region'!$M537=(C_A08a!$C$5:$C$997))*('By region'!$N537=(C_A08a!$D$5:$D$997))*(C_A08a!F$5:F$997)))+(SUM(($D$1=(C_A08a!$B$5:$B$997))*('By region'!$M537=(C_A08a!$C$5:$C$997))*('By region'!$N537=(C_A08a!$D$5:$D$997))*(C_A08a!F$5:F$997)))</f>
        <v>0</v>
      </c>
      <c r="E537" s="264">
        <f ref="E537:E537" t="array">(SUM(($B$1=(C_A08a!$B$5:$B$997))*('By region'!$M537=(C_A08a!$C$5:$C$997))*('By region'!$O537=(C_A08a!$D$5:$D$997))*(C_A08a!G$5:G$997)))+(SUM(($C$1=(C_A08a!$B$5:$B$997))*('By region'!$M537=(C_A08a!$C$5:$C$997))*('By region'!$O537=(C_A08a!$D$5:$D$997))*(C_A08a!G$5:G$997)))+(SUM(($D$1=(C_A08a!$B$5:$B$997))*('By region'!$M537=(C_A08a!$C$5:$C$997))*('By region'!$O537=(C_A08a!$D$5:$D$997))*(C_A08a!G$5:G$997)))+(SUM(($B$1=(C_A08a!$B$5:$B$997))*('By region'!$M537=(C_A08a!$C$5:$C$997))*('By region'!$N537=(C_A08a!$D$5:$D$997))*(C_A08a!G$5:G$997)))+(SUM(($C$1=(C_A08a!$B$5:$B$997))*('By region'!$M537=(C_A08a!$C$5:$C$997))*('By region'!$N537=(C_A08a!$D$5:$D$997))*(C_A08a!G$5:G$997)))+(SUM(($D$1=(C_A08a!$B$5:$B$997))*('By region'!$M537=(C_A08a!$C$5:$C$997))*('By region'!$N537=(C_A08a!$D$5:$D$997))*(C_A08a!G$5:G$997)))</f>
        <v>0</v>
      </c>
      <c r="F537" s="264">
        <f ref="F537:F537" t="array">(SUM(($B$1=(C_A08a!$B$5:$B$997))*('By region'!$M537=(C_A08a!$C$5:$C$997))*('By region'!$O537=(C_A08a!$D$5:$D$997))*(C_A08a!H$5:H$997)))+(SUM(($C$1=(C_A08a!$B$5:$B$997))*('By region'!$M537=(C_A08a!$C$5:$C$997))*('By region'!$O537=(C_A08a!$D$5:$D$997))*(C_A08a!H$5:H$997)))+(SUM(($D$1=(C_A08a!$B$5:$B$997))*('By region'!$M537=(C_A08a!$C$5:$C$997))*('By region'!$O537=(C_A08a!$D$5:$D$997))*(C_A08a!H$5:H$997)))+(SUM(($B$1=(C_A08a!$B$5:$B$997))*('By region'!$M537=(C_A08a!$C$5:$C$997))*('By region'!$N537=(C_A08a!$D$5:$D$997))*(C_A08a!H$5:H$997)))+(SUM(($C$1=(C_A08a!$B$5:$B$997))*('By region'!$M537=(C_A08a!$C$5:$C$997))*('By region'!$N537=(C_A08a!$D$5:$D$997))*(C_A08a!H$5:H$997)))+(SUM(($D$1=(C_A08a!$B$5:$B$997))*('By region'!$M537=(C_A08a!$C$5:$C$997))*('By region'!$N537=(C_A08a!$D$5:$D$997))*(C_A08a!H$5:H$997)))</f>
        <v>0</v>
      </c>
      <c r="G537" s="264">
        <f ref="G537:G537" t="array">(SUM(($B$1=(C_A08a!$B$5:$B$997))*('By region'!$M537=(C_A08a!$C$5:$C$997))*('By region'!$O537=(C_A08a!$D$5:$D$997))*(C_A08a!I$5:I$997)))+(SUM(($C$1=(C_A08a!$B$5:$B$997))*('By region'!$M537=(C_A08a!$C$5:$C$997))*('By region'!$O537=(C_A08a!$D$5:$D$997))*(C_A08a!I$5:I$997)))+(SUM(($D$1=(C_A08a!$B$5:$B$997))*('By region'!$M537=(C_A08a!$C$5:$C$997))*('By region'!$O537=(C_A08a!$D$5:$D$997))*(C_A08a!I$5:I$997)))+(SUM(($B$1=(C_A08a!$B$5:$B$997))*('By region'!$M537=(C_A08a!$C$5:$C$997))*('By region'!$N537=(C_A08a!$D$5:$D$997))*(C_A08a!I$5:I$997)))+(SUM(($C$1=(C_A08a!$B$5:$B$997))*('By region'!$M537=(C_A08a!$C$5:$C$997))*('By region'!$N537=(C_A08a!$D$5:$D$997))*(C_A08a!I$5:I$997)))+(SUM(($D$1=(C_A08a!$B$5:$B$997))*('By region'!$M537=(C_A08a!$C$5:$C$997))*('By region'!$N537=(C_A08a!$D$5:$D$997))*(C_A08a!I$5:I$997)))</f>
        <v>17.841220534287</v>
      </c>
      <c r="H537" s="264">
        <f ref="H537:H537" t="array">(SUM(($B$1=(C_A08a!$B$5:$B$997))*('By region'!$M537=(C_A08a!$C$5:$C$997))*('By region'!$O537=(C_A08a!$D$5:$D$997))*(C_A08a!J$5:J$997)))+(SUM(($C$1=(C_A08a!$B$5:$B$997))*('By region'!$M537=(C_A08a!$C$5:$C$997))*('By region'!$O537=(C_A08a!$D$5:$D$997))*(C_A08a!J$5:J$997)))+(SUM(($D$1=(C_A08a!$B$5:$B$997))*('By region'!$M537=(C_A08a!$C$5:$C$997))*('By region'!$O537=(C_A08a!$D$5:$D$997))*(C_A08a!J$5:J$997)))+(SUM(($B$1=(C_A08a!$B$5:$B$997))*('By region'!$M537=(C_A08a!$C$5:$C$997))*('By region'!$N537=(C_A08a!$D$5:$D$997))*(C_A08a!J$5:J$997)))+(SUM(($C$1=(C_A08a!$B$5:$B$997))*('By region'!$M537=(C_A08a!$C$5:$C$997))*('By region'!$N537=(C_A08a!$D$5:$D$997))*(C_A08a!J$5:J$997)))+(SUM(($D$1=(C_A08a!$B$5:$B$997))*('By region'!$M537=(C_A08a!$C$5:$C$997))*('By region'!$N537=(C_A08a!$D$5:$D$997))*(C_A08a!J$5:J$997)))</f>
        <v>17.841220534287</v>
      </c>
      <c r="I537" s="264">
        <f ref="I537:I537" t="array">(SUM(($B$1=(C_A08a!$B$5:$B$997))*('By region'!$M537=(C_A08a!$C$5:$C$997))*('By region'!$O537=(C_A08a!$D$5:$D$997))*(C_A08a!K$5:K$997)))+(SUM(($C$1=(C_A08a!$B$5:$B$997))*('By region'!$M537=(C_A08a!$C$5:$C$997))*('By region'!$O537=(C_A08a!$D$5:$D$997))*(C_A08a!K$5:K$997)))+(SUM(($D$1=(C_A08a!$B$5:$B$997))*('By region'!$M537=(C_A08a!$C$5:$C$997))*('By region'!$O537=(C_A08a!$D$5:$D$997))*(C_A08a!K$5:K$997)))+(SUM(($B$1=(C_A08a!$B$5:$B$997))*('By region'!$M537=(C_A08a!$C$5:$C$997))*('By region'!$N537=(C_A08a!$D$5:$D$997))*(C_A08a!K$5:K$997)))+(SUM(($C$1=(C_A08a!$B$5:$B$997))*('By region'!$M537=(C_A08a!$C$5:$C$997))*('By region'!$N537=(C_A08a!$D$5:$D$997))*(C_A08a!K$5:K$997)))+(SUM(($D$1=(C_A08a!$B$5:$B$997))*('By region'!$M537=(C_A08a!$C$5:$C$997))*('By region'!$N537=(C_A08a!$D$5:$D$997))*(C_A08a!K$5:K$997)))</f>
        <v>0</v>
      </c>
      <c r="J537" s="264">
        <f ref="J537:J537" t="array">(SUM(($B$1=(C_A08a!$B$5:$B$997))*('By region'!$M537=(C_A08a!$C$5:$C$997))*('By region'!$O537=(C_A08a!$D$5:$D$997))*(C_A08a!L$5:L$997)))+(SUM(($C$1=(C_A08a!$B$5:$B$997))*('By region'!$M537=(C_A08a!$C$5:$C$997))*('By region'!$O537=(C_A08a!$D$5:$D$997))*(C_A08a!L$5:L$997)))+(SUM(($D$1=(C_A08a!$B$5:$B$997))*('By region'!$M537=(C_A08a!$C$5:$C$997))*('By region'!$O537=(C_A08a!$D$5:$D$997))*(C_A08a!L$5:L$997)))+(SUM(($B$1=(C_A08a!$B$5:$B$997))*('By region'!$M537=(C_A08a!$C$5:$C$997))*('By region'!$N537=(C_A08a!$D$5:$D$997))*(C_A08a!L$5:L$997)))+(SUM(($C$1=(C_A08a!$B$5:$B$997))*('By region'!$M537=(C_A08a!$C$5:$C$997))*('By region'!$N537=(C_A08a!$D$5:$D$997))*(C_A08a!L$5:L$997)))+(SUM(($D$1=(C_A08a!$B$5:$B$997))*('By region'!$M537=(C_A08a!$C$5:$C$997))*('By region'!$N537=(C_A08a!$D$5:$D$997))*(C_A08a!L$5:L$997)))</f>
        <v>0</v>
      </c>
      <c r="K537" s="264">
        <f ref="K537:K537" t="array">(SUM(($B$1=(C_A08a!$B$5:$B$997))*('By region'!$M537=(C_A08a!$C$5:$C$997))*('By region'!$O537=(C_A08a!$D$5:$D$997))*(C_A08a!M$5:M$997)))+(SUM(($C$1=(C_A08a!$B$5:$B$997))*('By region'!$M537=(C_A08a!$C$5:$C$997))*('By region'!$O537=(C_A08a!$D$5:$D$997))*(C_A08a!M$5:M$997)))+(SUM(($D$1=(C_A08a!$B$5:$B$997))*('By region'!$M537=(C_A08a!$C$5:$C$997))*('By region'!$O537=(C_A08a!$D$5:$D$997))*(C_A08a!M$5:M$997)))+(SUM(($B$1=(C_A08a!$B$5:$B$997))*('By region'!$M537=(C_A08a!$C$5:$C$997))*('By region'!$N537=(C_A08a!$D$5:$D$997))*(C_A08a!M$5:M$997)))+(SUM(($C$1=(C_A08a!$B$5:$B$997))*('By region'!$M537=(C_A08a!$C$5:$C$997))*('By region'!$N537=(C_A08a!$D$5:$D$997))*(C_A08a!M$5:M$997)))+(SUM(($D$1=(C_A08a!$B$5:$B$997))*('By region'!$M537=(C_A08a!$C$5:$C$997))*('By region'!$N537=(C_A08a!$D$5:$D$997))*(C_A08a!M$5:M$997)))</f>
        <v>0</v>
      </c>
      <c r="M537" s="67" t="s">
        <v>286</v>
      </c>
      <c r="N537" s="67" t="s">
        <v>298</v>
      </c>
    </row>
    <row r="538" s="64" customFormat="1">
      <c r="B538" s="144" t="s">
        <v>287</v>
      </c>
      <c r="C538" s="192">
        <f ref="C538:C538" t="array">(SUM(($B$1=(C_A08a!$B$5:$B$997))*('By region'!$M538=(C_A08a!$C$5:$C$997))*('By region'!$O538=(C_A08a!$D$5:$D$997))*(C_A08a!E$5:E$997)))+(SUM(($C$1=(C_A08a!$B$5:$B$997))*('By region'!$M538=(C_A08a!$C$5:$C$997))*('By region'!$O538=(C_A08a!$D$5:$D$997))*(C_A08a!E$5:E$997)))+(SUM(($D$1=(C_A08a!$B$5:$B$997))*('By region'!$M538=(C_A08a!$C$5:$C$997))*('By region'!$O538=(C_A08a!$D$5:$D$997))*(C_A08a!E$5:E$997)))+(SUM(($B$1=(C_A08a!$B$5:$B$997))*('By region'!$M538=(C_A08a!$C$5:$C$997))*('By region'!$N538=(C_A08a!$D$5:$D$997))*(C_A08a!E$5:E$997)))+(SUM(($C$1=(C_A08a!$B$5:$B$997))*('By region'!$M538=(C_A08a!$C$5:$C$997))*('By region'!$N538=(C_A08a!$D$5:$D$997))*(C_A08a!E$5:E$997)))+(SUM(($D$1=(C_A08a!$B$5:$B$997))*('By region'!$M538=(C_A08a!$C$5:$C$997))*('By region'!$N538=(C_A08a!$D$5:$D$997))*(C_A08a!E$5:E$997)))</f>
        <v>0.148841342899</v>
      </c>
      <c r="D538" s="192">
        <f ref="D538:D538" t="array">(SUM(($B$1=(C_A08a!$B$5:$B$997))*('By region'!$M538=(C_A08a!$C$5:$C$997))*('By region'!$O538=(C_A08a!$D$5:$D$997))*(C_A08a!F$5:F$997)))+(SUM(($C$1=(C_A08a!$B$5:$B$997))*('By region'!$M538=(C_A08a!$C$5:$C$997))*('By region'!$O538=(C_A08a!$D$5:$D$997))*(C_A08a!F$5:F$997)))+(SUM(($D$1=(C_A08a!$B$5:$B$997))*('By region'!$M538=(C_A08a!$C$5:$C$997))*('By region'!$O538=(C_A08a!$D$5:$D$997))*(C_A08a!F$5:F$997)))+(SUM(($B$1=(C_A08a!$B$5:$B$997))*('By region'!$M538=(C_A08a!$C$5:$C$997))*('By region'!$N538=(C_A08a!$D$5:$D$997))*(C_A08a!F$5:F$997)))+(SUM(($C$1=(C_A08a!$B$5:$B$997))*('By region'!$M538=(C_A08a!$C$5:$C$997))*('By region'!$N538=(C_A08a!$D$5:$D$997))*(C_A08a!F$5:F$997)))+(SUM(($D$1=(C_A08a!$B$5:$B$997))*('By region'!$M538=(C_A08a!$C$5:$C$997))*('By region'!$N538=(C_A08a!$D$5:$D$997))*(C_A08a!F$5:F$997)))</f>
        <v>0.099227561933</v>
      </c>
      <c r="E538" s="192">
        <f ref="E538:E538" t="array">(SUM(($B$1=(C_A08a!$B$5:$B$997))*('By region'!$M538=(C_A08a!$C$5:$C$997))*('By region'!$O538=(C_A08a!$D$5:$D$997))*(C_A08a!G$5:G$997)))+(SUM(($C$1=(C_A08a!$B$5:$B$997))*('By region'!$M538=(C_A08a!$C$5:$C$997))*('By region'!$O538=(C_A08a!$D$5:$D$997))*(C_A08a!G$5:G$997)))+(SUM(($D$1=(C_A08a!$B$5:$B$997))*('By region'!$M538=(C_A08a!$C$5:$C$997))*('By region'!$O538=(C_A08a!$D$5:$D$997))*(C_A08a!G$5:G$997)))+(SUM(($B$1=(C_A08a!$B$5:$B$997))*('By region'!$M538=(C_A08a!$C$5:$C$997))*('By region'!$N538=(C_A08a!$D$5:$D$997))*(C_A08a!G$5:G$997)))+(SUM(($C$1=(C_A08a!$B$5:$B$997))*('By region'!$M538=(C_A08a!$C$5:$C$997))*('By region'!$N538=(C_A08a!$D$5:$D$997))*(C_A08a!G$5:G$997)))+(SUM(($D$1=(C_A08a!$B$5:$B$997))*('By region'!$M538=(C_A08a!$C$5:$C$997))*('By region'!$N538=(C_A08a!$D$5:$D$997))*(C_A08a!G$5:G$997)))</f>
        <v>0.049613780966</v>
      </c>
      <c r="F538" s="192">
        <f ref="F538:F538" t="array">(SUM(($B$1=(C_A08a!$B$5:$B$997))*('By region'!$M538=(C_A08a!$C$5:$C$997))*('By region'!$O538=(C_A08a!$D$5:$D$997))*(C_A08a!H$5:H$997)))+(SUM(($C$1=(C_A08a!$B$5:$B$997))*('By region'!$M538=(C_A08a!$C$5:$C$997))*('By region'!$O538=(C_A08a!$D$5:$D$997))*(C_A08a!H$5:H$997)))+(SUM(($D$1=(C_A08a!$B$5:$B$997))*('By region'!$M538=(C_A08a!$C$5:$C$997))*('By region'!$O538=(C_A08a!$D$5:$D$997))*(C_A08a!H$5:H$997)))+(SUM(($B$1=(C_A08a!$B$5:$B$997))*('By region'!$M538=(C_A08a!$C$5:$C$997))*('By region'!$N538=(C_A08a!$D$5:$D$997))*(C_A08a!H$5:H$997)))+(SUM(($C$1=(C_A08a!$B$5:$B$997))*('By region'!$M538=(C_A08a!$C$5:$C$997))*('By region'!$N538=(C_A08a!$D$5:$D$997))*(C_A08a!H$5:H$997)))+(SUM(($D$1=(C_A08a!$B$5:$B$997))*('By region'!$M538=(C_A08a!$C$5:$C$997))*('By region'!$N538=(C_A08a!$D$5:$D$997))*(C_A08a!H$5:H$997)))</f>
        <v>0</v>
      </c>
      <c r="G538" s="192">
        <f ref="G538:G538" t="array">(SUM(($B$1=(C_A08a!$B$5:$B$997))*('By region'!$M538=(C_A08a!$C$5:$C$997))*('By region'!$O538=(C_A08a!$D$5:$D$997))*(C_A08a!I$5:I$997)))+(SUM(($C$1=(C_A08a!$B$5:$B$997))*('By region'!$M538=(C_A08a!$C$5:$C$997))*('By region'!$O538=(C_A08a!$D$5:$D$997))*(C_A08a!I$5:I$997)))+(SUM(($D$1=(C_A08a!$B$5:$B$997))*('By region'!$M538=(C_A08a!$C$5:$C$997))*('By region'!$O538=(C_A08a!$D$5:$D$997))*(C_A08a!I$5:I$997)))+(SUM(($B$1=(C_A08a!$B$5:$B$997))*('By region'!$M538=(C_A08a!$C$5:$C$997))*('By region'!$N538=(C_A08a!$D$5:$D$997))*(C_A08a!I$5:I$997)))+(SUM(($C$1=(C_A08a!$B$5:$B$997))*('By region'!$M538=(C_A08a!$C$5:$C$997))*('By region'!$N538=(C_A08a!$D$5:$D$997))*(C_A08a!I$5:I$997)))+(SUM(($D$1=(C_A08a!$B$5:$B$997))*('By region'!$M538=(C_A08a!$C$5:$C$997))*('By region'!$N538=(C_A08a!$D$5:$D$997))*(C_A08a!I$5:I$997)))</f>
        <v>0</v>
      </c>
      <c r="H538" s="192">
        <f ref="H538:H538" t="array">(SUM(($B$1=(C_A08a!$B$5:$B$997))*('By region'!$M538=(C_A08a!$C$5:$C$997))*('By region'!$O538=(C_A08a!$D$5:$D$997))*(C_A08a!J$5:J$997)))+(SUM(($C$1=(C_A08a!$B$5:$B$997))*('By region'!$M538=(C_A08a!$C$5:$C$997))*('By region'!$O538=(C_A08a!$D$5:$D$997))*(C_A08a!J$5:J$997)))+(SUM(($D$1=(C_A08a!$B$5:$B$997))*('By region'!$M538=(C_A08a!$C$5:$C$997))*('By region'!$O538=(C_A08a!$D$5:$D$997))*(C_A08a!J$5:J$997)))+(SUM(($B$1=(C_A08a!$B$5:$B$997))*('By region'!$M538=(C_A08a!$C$5:$C$997))*('By region'!$N538=(C_A08a!$D$5:$D$997))*(C_A08a!J$5:J$997)))+(SUM(($C$1=(C_A08a!$B$5:$B$997))*('By region'!$M538=(C_A08a!$C$5:$C$997))*('By region'!$N538=(C_A08a!$D$5:$D$997))*(C_A08a!J$5:J$997)))+(SUM(($D$1=(C_A08a!$B$5:$B$997))*('By region'!$M538=(C_A08a!$C$5:$C$997))*('By region'!$N538=(C_A08a!$D$5:$D$997))*(C_A08a!J$5:J$997)))</f>
        <v>0</v>
      </c>
      <c r="I538" s="192">
        <f ref="I538:I538" t="array">(SUM(($B$1=(C_A08a!$B$5:$B$997))*('By region'!$M538=(C_A08a!$C$5:$C$997))*('By region'!$O538=(C_A08a!$D$5:$D$997))*(C_A08a!K$5:K$997)))+(SUM(($C$1=(C_A08a!$B$5:$B$997))*('By region'!$M538=(C_A08a!$C$5:$C$997))*('By region'!$O538=(C_A08a!$D$5:$D$997))*(C_A08a!K$5:K$997)))+(SUM(($D$1=(C_A08a!$B$5:$B$997))*('By region'!$M538=(C_A08a!$C$5:$C$997))*('By region'!$O538=(C_A08a!$D$5:$D$997))*(C_A08a!K$5:K$997)))+(SUM(($B$1=(C_A08a!$B$5:$B$997))*('By region'!$M538=(C_A08a!$C$5:$C$997))*('By region'!$N538=(C_A08a!$D$5:$D$997))*(C_A08a!K$5:K$997)))+(SUM(($C$1=(C_A08a!$B$5:$B$997))*('By region'!$M538=(C_A08a!$C$5:$C$997))*('By region'!$N538=(C_A08a!$D$5:$D$997))*(C_A08a!K$5:K$997)))+(SUM(($D$1=(C_A08a!$B$5:$B$997))*('By region'!$M538=(C_A08a!$C$5:$C$997))*('By region'!$N538=(C_A08a!$D$5:$D$997))*(C_A08a!K$5:K$997)))</f>
        <v>0</v>
      </c>
      <c r="J538" s="192">
        <f ref="J538:J538" t="array">(SUM(($B$1=(C_A08a!$B$5:$B$997))*('By region'!$M538=(C_A08a!$C$5:$C$997))*('By region'!$O538=(C_A08a!$D$5:$D$997))*(C_A08a!L$5:L$997)))+(SUM(($C$1=(C_A08a!$B$5:$B$997))*('By region'!$M538=(C_A08a!$C$5:$C$997))*('By region'!$O538=(C_A08a!$D$5:$D$997))*(C_A08a!L$5:L$997)))+(SUM(($D$1=(C_A08a!$B$5:$B$997))*('By region'!$M538=(C_A08a!$C$5:$C$997))*('By region'!$O538=(C_A08a!$D$5:$D$997))*(C_A08a!L$5:L$997)))+(SUM(($B$1=(C_A08a!$B$5:$B$997))*('By region'!$M538=(C_A08a!$C$5:$C$997))*('By region'!$N538=(C_A08a!$D$5:$D$997))*(C_A08a!L$5:L$997)))+(SUM(($C$1=(C_A08a!$B$5:$B$997))*('By region'!$M538=(C_A08a!$C$5:$C$997))*('By region'!$N538=(C_A08a!$D$5:$D$997))*(C_A08a!L$5:L$997)))+(SUM(($D$1=(C_A08a!$B$5:$B$997))*('By region'!$M538=(C_A08a!$C$5:$C$997))*('By region'!$N538=(C_A08a!$D$5:$D$997))*(C_A08a!L$5:L$997)))</f>
        <v>0</v>
      </c>
      <c r="K538" s="192">
        <f ref="K538:K538" t="array">(SUM(($B$1=(C_A08a!$B$5:$B$997))*('By region'!$M538=(C_A08a!$C$5:$C$997))*('By region'!$O538=(C_A08a!$D$5:$D$997))*(C_A08a!M$5:M$997)))+(SUM(($C$1=(C_A08a!$B$5:$B$997))*('By region'!$M538=(C_A08a!$C$5:$C$997))*('By region'!$O538=(C_A08a!$D$5:$D$997))*(C_A08a!M$5:M$997)))+(SUM(($D$1=(C_A08a!$B$5:$B$997))*('By region'!$M538=(C_A08a!$C$5:$C$997))*('By region'!$O538=(C_A08a!$D$5:$D$997))*(C_A08a!M$5:M$997)))+(SUM(($B$1=(C_A08a!$B$5:$B$997))*('By region'!$M538=(C_A08a!$C$5:$C$997))*('By region'!$N538=(C_A08a!$D$5:$D$997))*(C_A08a!M$5:M$997)))+(SUM(($C$1=(C_A08a!$B$5:$B$997))*('By region'!$M538=(C_A08a!$C$5:$C$997))*('By region'!$N538=(C_A08a!$D$5:$D$997))*(C_A08a!M$5:M$997)))+(SUM(($D$1=(C_A08a!$B$5:$B$997))*('By region'!$M538=(C_A08a!$C$5:$C$997))*('By region'!$N538=(C_A08a!$D$5:$D$997))*(C_A08a!M$5:M$997)))</f>
        <v>0</v>
      </c>
      <c r="M538" s="69" t="s">
        <v>288</v>
      </c>
      <c r="N538" s="69" t="s">
        <v>298</v>
      </c>
      <c r="O538" s="69"/>
    </row>
    <row r="539">
      <c r="B539" s="143" t="s">
        <v>289</v>
      </c>
      <c r="C539" s="264">
        <f ref="C539:C539" t="array">(SUM(($B$1=(C_A08a!$B$5:$B$997))*('By region'!$M539=(C_A08a!$C$5:$C$997))*('By region'!$O539=(C_A08a!$D$5:$D$997))*(C_A08a!E$5:E$997)))+(SUM(($C$1=(C_A08a!$B$5:$B$997))*('By region'!$M539=(C_A08a!$C$5:$C$997))*('By region'!$O539=(C_A08a!$D$5:$D$997))*(C_A08a!E$5:E$997)))+(SUM(($D$1=(C_A08a!$B$5:$B$997))*('By region'!$M539=(C_A08a!$C$5:$C$997))*('By region'!$O539=(C_A08a!$D$5:$D$997))*(C_A08a!E$5:E$997)))+(SUM(($B$1=(C_A08a!$B$5:$B$997))*('By region'!$M539=(C_A08a!$C$5:$C$997))*('By region'!$N539=(C_A08a!$D$5:$D$997))*(C_A08a!E$5:E$997)))+(SUM(($C$1=(C_A08a!$B$5:$B$997))*('By region'!$M539=(C_A08a!$C$5:$C$997))*('By region'!$N539=(C_A08a!$D$5:$D$997))*(C_A08a!E$5:E$997)))+(SUM(($D$1=(C_A08a!$B$5:$B$997))*('By region'!$M539=(C_A08a!$C$5:$C$997))*('By region'!$N539=(C_A08a!$D$5:$D$997))*(C_A08a!E$5:E$997)))</f>
        <v>0</v>
      </c>
      <c r="D539" s="264">
        <f ref="D539:D539" t="array">(SUM(($B$1=(C_A08a!$B$5:$B$997))*('By region'!$M539=(C_A08a!$C$5:$C$997))*('By region'!$O539=(C_A08a!$D$5:$D$997))*(C_A08a!F$5:F$997)))+(SUM(($C$1=(C_A08a!$B$5:$B$997))*('By region'!$M539=(C_A08a!$C$5:$C$997))*('By region'!$O539=(C_A08a!$D$5:$D$997))*(C_A08a!F$5:F$997)))+(SUM(($D$1=(C_A08a!$B$5:$B$997))*('By region'!$M539=(C_A08a!$C$5:$C$997))*('By region'!$O539=(C_A08a!$D$5:$D$997))*(C_A08a!F$5:F$997)))+(SUM(($B$1=(C_A08a!$B$5:$B$997))*('By region'!$M539=(C_A08a!$C$5:$C$997))*('By region'!$N539=(C_A08a!$D$5:$D$997))*(C_A08a!F$5:F$997)))+(SUM(($C$1=(C_A08a!$B$5:$B$997))*('By region'!$M539=(C_A08a!$C$5:$C$997))*('By region'!$N539=(C_A08a!$D$5:$D$997))*(C_A08a!F$5:F$997)))+(SUM(($D$1=(C_A08a!$B$5:$B$997))*('By region'!$M539=(C_A08a!$C$5:$C$997))*('By region'!$N539=(C_A08a!$D$5:$D$997))*(C_A08a!F$5:F$997)))</f>
        <v>0</v>
      </c>
      <c r="E539" s="264">
        <f ref="E539:E539" t="array">(SUM(($B$1=(C_A08a!$B$5:$B$997))*('By region'!$M539=(C_A08a!$C$5:$C$997))*('By region'!$O539=(C_A08a!$D$5:$D$997))*(C_A08a!G$5:G$997)))+(SUM(($C$1=(C_A08a!$B$5:$B$997))*('By region'!$M539=(C_A08a!$C$5:$C$997))*('By region'!$O539=(C_A08a!$D$5:$D$997))*(C_A08a!G$5:G$997)))+(SUM(($D$1=(C_A08a!$B$5:$B$997))*('By region'!$M539=(C_A08a!$C$5:$C$997))*('By region'!$O539=(C_A08a!$D$5:$D$997))*(C_A08a!G$5:G$997)))+(SUM(($B$1=(C_A08a!$B$5:$B$997))*('By region'!$M539=(C_A08a!$C$5:$C$997))*('By region'!$N539=(C_A08a!$D$5:$D$997))*(C_A08a!G$5:G$997)))+(SUM(($C$1=(C_A08a!$B$5:$B$997))*('By region'!$M539=(C_A08a!$C$5:$C$997))*('By region'!$N539=(C_A08a!$D$5:$D$997))*(C_A08a!G$5:G$997)))+(SUM(($D$1=(C_A08a!$B$5:$B$997))*('By region'!$M539=(C_A08a!$C$5:$C$997))*('By region'!$N539=(C_A08a!$D$5:$D$997))*(C_A08a!G$5:G$997)))</f>
        <v>0</v>
      </c>
      <c r="F539" s="264">
        <f ref="F539:F539" t="array">(SUM(($B$1=(C_A08a!$B$5:$B$997))*('By region'!$M539=(C_A08a!$C$5:$C$997))*('By region'!$O539=(C_A08a!$D$5:$D$997))*(C_A08a!H$5:H$997)))+(SUM(($C$1=(C_A08a!$B$5:$B$997))*('By region'!$M539=(C_A08a!$C$5:$C$997))*('By region'!$O539=(C_A08a!$D$5:$D$997))*(C_A08a!H$5:H$997)))+(SUM(($D$1=(C_A08a!$B$5:$B$997))*('By region'!$M539=(C_A08a!$C$5:$C$997))*('By region'!$O539=(C_A08a!$D$5:$D$997))*(C_A08a!H$5:H$997)))+(SUM(($B$1=(C_A08a!$B$5:$B$997))*('By region'!$M539=(C_A08a!$C$5:$C$997))*('By region'!$N539=(C_A08a!$D$5:$D$997))*(C_A08a!H$5:H$997)))+(SUM(($C$1=(C_A08a!$B$5:$B$997))*('By region'!$M539=(C_A08a!$C$5:$C$997))*('By region'!$N539=(C_A08a!$D$5:$D$997))*(C_A08a!H$5:H$997)))+(SUM(($D$1=(C_A08a!$B$5:$B$997))*('By region'!$M539=(C_A08a!$C$5:$C$997))*('By region'!$N539=(C_A08a!$D$5:$D$997))*(C_A08a!H$5:H$997)))</f>
        <v>0</v>
      </c>
      <c r="G539" s="264">
        <f ref="G539:G539" t="array">(SUM(($B$1=(C_A08a!$B$5:$B$997))*('By region'!$M539=(C_A08a!$C$5:$C$997))*('By region'!$O539=(C_A08a!$D$5:$D$997))*(C_A08a!I$5:I$997)))+(SUM(($C$1=(C_A08a!$B$5:$B$997))*('By region'!$M539=(C_A08a!$C$5:$C$997))*('By region'!$O539=(C_A08a!$D$5:$D$997))*(C_A08a!I$5:I$997)))+(SUM(($D$1=(C_A08a!$B$5:$B$997))*('By region'!$M539=(C_A08a!$C$5:$C$997))*('By region'!$O539=(C_A08a!$D$5:$D$997))*(C_A08a!I$5:I$997)))+(SUM(($B$1=(C_A08a!$B$5:$B$997))*('By region'!$M539=(C_A08a!$C$5:$C$997))*('By region'!$N539=(C_A08a!$D$5:$D$997))*(C_A08a!I$5:I$997)))+(SUM(($C$1=(C_A08a!$B$5:$B$997))*('By region'!$M539=(C_A08a!$C$5:$C$997))*('By region'!$N539=(C_A08a!$D$5:$D$997))*(C_A08a!I$5:I$997)))+(SUM(($D$1=(C_A08a!$B$5:$B$997))*('By region'!$M539=(C_A08a!$C$5:$C$997))*('By region'!$N539=(C_A08a!$D$5:$D$997))*(C_A08a!I$5:I$997)))</f>
        <v>0</v>
      </c>
      <c r="H539" s="264">
        <f ref="H539:H539" t="array">(SUM(($B$1=(C_A08a!$B$5:$B$997))*('By region'!$M539=(C_A08a!$C$5:$C$997))*('By region'!$O539=(C_A08a!$D$5:$D$997))*(C_A08a!J$5:J$997)))+(SUM(($C$1=(C_A08a!$B$5:$B$997))*('By region'!$M539=(C_A08a!$C$5:$C$997))*('By region'!$O539=(C_A08a!$D$5:$D$997))*(C_A08a!J$5:J$997)))+(SUM(($D$1=(C_A08a!$B$5:$B$997))*('By region'!$M539=(C_A08a!$C$5:$C$997))*('By region'!$O539=(C_A08a!$D$5:$D$997))*(C_A08a!J$5:J$997)))+(SUM(($B$1=(C_A08a!$B$5:$B$997))*('By region'!$M539=(C_A08a!$C$5:$C$997))*('By region'!$N539=(C_A08a!$D$5:$D$997))*(C_A08a!J$5:J$997)))+(SUM(($C$1=(C_A08a!$B$5:$B$997))*('By region'!$M539=(C_A08a!$C$5:$C$997))*('By region'!$N539=(C_A08a!$D$5:$D$997))*(C_A08a!J$5:J$997)))+(SUM(($D$1=(C_A08a!$B$5:$B$997))*('By region'!$M539=(C_A08a!$C$5:$C$997))*('By region'!$N539=(C_A08a!$D$5:$D$997))*(C_A08a!J$5:J$997)))</f>
        <v>0</v>
      </c>
      <c r="I539" s="264">
        <f ref="I539:I539" t="array">(SUM(($B$1=(C_A08a!$B$5:$B$997))*('By region'!$M539=(C_A08a!$C$5:$C$997))*('By region'!$O539=(C_A08a!$D$5:$D$997))*(C_A08a!K$5:K$997)))+(SUM(($C$1=(C_A08a!$B$5:$B$997))*('By region'!$M539=(C_A08a!$C$5:$C$997))*('By region'!$O539=(C_A08a!$D$5:$D$997))*(C_A08a!K$5:K$997)))+(SUM(($D$1=(C_A08a!$B$5:$B$997))*('By region'!$M539=(C_A08a!$C$5:$C$997))*('By region'!$O539=(C_A08a!$D$5:$D$997))*(C_A08a!K$5:K$997)))+(SUM(($B$1=(C_A08a!$B$5:$B$997))*('By region'!$M539=(C_A08a!$C$5:$C$997))*('By region'!$N539=(C_A08a!$D$5:$D$997))*(C_A08a!K$5:K$997)))+(SUM(($C$1=(C_A08a!$B$5:$B$997))*('By region'!$M539=(C_A08a!$C$5:$C$997))*('By region'!$N539=(C_A08a!$D$5:$D$997))*(C_A08a!K$5:K$997)))+(SUM(($D$1=(C_A08a!$B$5:$B$997))*('By region'!$M539=(C_A08a!$C$5:$C$997))*('By region'!$N539=(C_A08a!$D$5:$D$997))*(C_A08a!K$5:K$997)))</f>
        <v>0</v>
      </c>
      <c r="J539" s="264">
        <f ref="J539:J539" t="array">(SUM(($B$1=(C_A08a!$B$5:$B$997))*('By region'!$M539=(C_A08a!$C$5:$C$997))*('By region'!$O539=(C_A08a!$D$5:$D$997))*(C_A08a!L$5:L$997)))+(SUM(($C$1=(C_A08a!$B$5:$B$997))*('By region'!$M539=(C_A08a!$C$5:$C$997))*('By region'!$O539=(C_A08a!$D$5:$D$997))*(C_A08a!L$5:L$997)))+(SUM(($D$1=(C_A08a!$B$5:$B$997))*('By region'!$M539=(C_A08a!$C$5:$C$997))*('By region'!$O539=(C_A08a!$D$5:$D$997))*(C_A08a!L$5:L$997)))+(SUM(($B$1=(C_A08a!$B$5:$B$997))*('By region'!$M539=(C_A08a!$C$5:$C$997))*('By region'!$N539=(C_A08a!$D$5:$D$997))*(C_A08a!L$5:L$997)))+(SUM(($C$1=(C_A08a!$B$5:$B$997))*('By region'!$M539=(C_A08a!$C$5:$C$997))*('By region'!$N539=(C_A08a!$D$5:$D$997))*(C_A08a!L$5:L$997)))+(SUM(($D$1=(C_A08a!$B$5:$B$997))*('By region'!$M539=(C_A08a!$C$5:$C$997))*('By region'!$N539=(C_A08a!$D$5:$D$997))*(C_A08a!L$5:L$997)))</f>
        <v>0</v>
      </c>
      <c r="K539" s="264">
        <f ref="K539:K539" t="array">(SUM(($B$1=(C_A08a!$B$5:$B$997))*('By region'!$M539=(C_A08a!$C$5:$C$997))*('By region'!$O539=(C_A08a!$D$5:$D$997))*(C_A08a!M$5:M$997)))+(SUM(($C$1=(C_A08a!$B$5:$B$997))*('By region'!$M539=(C_A08a!$C$5:$C$997))*('By region'!$O539=(C_A08a!$D$5:$D$997))*(C_A08a!M$5:M$997)))+(SUM(($D$1=(C_A08a!$B$5:$B$997))*('By region'!$M539=(C_A08a!$C$5:$C$997))*('By region'!$O539=(C_A08a!$D$5:$D$997))*(C_A08a!M$5:M$997)))+(SUM(($B$1=(C_A08a!$B$5:$B$997))*('By region'!$M539=(C_A08a!$C$5:$C$997))*('By region'!$N539=(C_A08a!$D$5:$D$997))*(C_A08a!M$5:M$997)))+(SUM(($C$1=(C_A08a!$B$5:$B$997))*('By region'!$M539=(C_A08a!$C$5:$C$997))*('By region'!$N539=(C_A08a!$D$5:$D$997))*(C_A08a!M$5:M$997)))+(SUM(($D$1=(C_A08a!$B$5:$B$997))*('By region'!$M539=(C_A08a!$C$5:$C$997))*('By region'!$N539=(C_A08a!$D$5:$D$997))*(C_A08a!M$5:M$997)))</f>
        <v>0</v>
      </c>
      <c r="M539" s="67" t="s">
        <v>290</v>
      </c>
      <c r="N539" s="67" t="s">
        <v>298</v>
      </c>
    </row>
    <row r="540" s="64" customFormat="1">
      <c r="B540" s="211" t="s">
        <v>291</v>
      </c>
      <c r="C540" s="192">
        <f ref="C540:C540" t="array">(SUM(($B$1=(C_A08a!$B$5:$B$997))*('By region'!$M540=(C_A08a!$C$5:$C$997))*('By region'!$O540=(C_A08a!$D$5:$D$997))*(C_A08a!E$5:E$997)))+(SUM(($C$1=(C_A08a!$B$5:$B$997))*('By region'!$M540=(C_A08a!$C$5:$C$997))*('By region'!$O540=(C_A08a!$D$5:$D$997))*(C_A08a!E$5:E$997)))+(SUM(($D$1=(C_A08a!$B$5:$B$997))*('By region'!$M540=(C_A08a!$C$5:$C$997))*('By region'!$O540=(C_A08a!$D$5:$D$997))*(C_A08a!E$5:E$997)))+(SUM(($B$1=(C_A08a!$B$5:$B$997))*('By region'!$M540=(C_A08a!$C$5:$C$997))*('By region'!$N540=(C_A08a!$D$5:$D$997))*(C_A08a!E$5:E$997)))+(SUM(($C$1=(C_A08a!$B$5:$B$997))*('By region'!$M540=(C_A08a!$C$5:$C$997))*('By region'!$N540=(C_A08a!$D$5:$D$997))*(C_A08a!E$5:E$997)))+(SUM(($D$1=(C_A08a!$B$5:$B$997))*('By region'!$M540=(C_A08a!$C$5:$C$997))*('By region'!$N540=(C_A08a!$D$5:$D$997))*(C_A08a!E$5:E$997)))</f>
        <v>24.031474244988</v>
      </c>
      <c r="D540" s="192">
        <f ref="D540:D540" t="array">(SUM(($B$1=(C_A08a!$B$5:$B$997))*('By region'!$M540=(C_A08a!$C$5:$C$997))*('By region'!$O540=(C_A08a!$D$5:$D$997))*(C_A08a!F$5:F$997)))+(SUM(($C$1=(C_A08a!$B$5:$B$997))*('By region'!$M540=(C_A08a!$C$5:$C$997))*('By region'!$O540=(C_A08a!$D$5:$D$997))*(C_A08a!F$5:F$997)))+(SUM(($D$1=(C_A08a!$B$5:$B$997))*('By region'!$M540=(C_A08a!$C$5:$C$997))*('By region'!$O540=(C_A08a!$D$5:$D$997))*(C_A08a!F$5:F$997)))+(SUM(($B$1=(C_A08a!$B$5:$B$997))*('By region'!$M540=(C_A08a!$C$5:$C$997))*('By region'!$N540=(C_A08a!$D$5:$D$997))*(C_A08a!F$5:F$997)))+(SUM(($C$1=(C_A08a!$B$5:$B$997))*('By region'!$M540=(C_A08a!$C$5:$C$997))*('By region'!$N540=(C_A08a!$D$5:$D$997))*(C_A08a!F$5:F$997)))+(SUM(($D$1=(C_A08a!$B$5:$B$997))*('By region'!$M540=(C_A08a!$C$5:$C$997))*('By region'!$N540=(C_A08a!$D$5:$D$997))*(C_A08a!F$5:F$997)))</f>
        <v>26.027738797116</v>
      </c>
      <c r="E540" s="192">
        <f ref="E540:E540" t="array">(SUM(($B$1=(C_A08a!$B$5:$B$997))*('By region'!$M540=(C_A08a!$C$5:$C$997))*('By region'!$O540=(C_A08a!$D$5:$D$997))*(C_A08a!G$5:G$997)))+(SUM(($C$1=(C_A08a!$B$5:$B$997))*('By region'!$M540=(C_A08a!$C$5:$C$997))*('By region'!$O540=(C_A08a!$D$5:$D$997))*(C_A08a!G$5:G$997)))+(SUM(($D$1=(C_A08a!$B$5:$B$997))*('By region'!$M540=(C_A08a!$C$5:$C$997))*('By region'!$O540=(C_A08a!$D$5:$D$997))*(C_A08a!G$5:G$997)))+(SUM(($B$1=(C_A08a!$B$5:$B$997))*('By region'!$M540=(C_A08a!$C$5:$C$997))*('By region'!$N540=(C_A08a!$D$5:$D$997))*(C_A08a!G$5:G$997)))+(SUM(($C$1=(C_A08a!$B$5:$B$997))*('By region'!$M540=(C_A08a!$C$5:$C$997))*('By region'!$N540=(C_A08a!$D$5:$D$997))*(C_A08a!G$5:G$997)))+(SUM(($D$1=(C_A08a!$B$5:$B$997))*('By region'!$M540=(C_A08a!$C$5:$C$997))*('By region'!$N540=(C_A08a!$D$5:$D$997))*(C_A08a!G$5:G$997)))</f>
        <v>28.362392297394</v>
      </c>
      <c r="F540" s="192">
        <f ref="F540:F540" t="array">(SUM(($B$1=(C_A08a!$B$5:$B$997))*('By region'!$M540=(C_A08a!$C$5:$C$997))*('By region'!$O540=(C_A08a!$D$5:$D$997))*(C_A08a!H$5:H$997)))+(SUM(($C$1=(C_A08a!$B$5:$B$997))*('By region'!$M540=(C_A08a!$C$5:$C$997))*('By region'!$O540=(C_A08a!$D$5:$D$997))*(C_A08a!H$5:H$997)))+(SUM(($D$1=(C_A08a!$B$5:$B$997))*('By region'!$M540=(C_A08a!$C$5:$C$997))*('By region'!$O540=(C_A08a!$D$5:$D$997))*(C_A08a!H$5:H$997)))+(SUM(($B$1=(C_A08a!$B$5:$B$997))*('By region'!$M540=(C_A08a!$C$5:$C$997))*('By region'!$N540=(C_A08a!$D$5:$D$997))*(C_A08a!H$5:H$997)))+(SUM(($C$1=(C_A08a!$B$5:$B$997))*('By region'!$M540=(C_A08a!$C$5:$C$997))*('By region'!$N540=(C_A08a!$D$5:$D$997))*(C_A08a!H$5:H$997)))+(SUM(($D$1=(C_A08a!$B$5:$B$997))*('By region'!$M540=(C_A08a!$C$5:$C$997))*('By region'!$N540=(C_A08a!$D$5:$D$997))*(C_A08a!H$5:H$997)))</f>
        <v>30.739193818002</v>
      </c>
      <c r="G540" s="192">
        <f ref="G540:G540" t="array">(SUM(($B$1=(C_A08a!$B$5:$B$997))*('By region'!$M540=(C_A08a!$C$5:$C$997))*('By region'!$O540=(C_A08a!$D$5:$D$997))*(C_A08a!I$5:I$997)))+(SUM(($C$1=(C_A08a!$B$5:$B$997))*('By region'!$M540=(C_A08a!$C$5:$C$997))*('By region'!$O540=(C_A08a!$D$5:$D$997))*(C_A08a!I$5:I$997)))+(SUM(($D$1=(C_A08a!$B$5:$B$997))*('By region'!$M540=(C_A08a!$C$5:$C$997))*('By region'!$O540=(C_A08a!$D$5:$D$997))*(C_A08a!I$5:I$997)))+(SUM(($B$1=(C_A08a!$B$5:$B$997))*('By region'!$M540=(C_A08a!$C$5:$C$997))*('By region'!$N540=(C_A08a!$D$5:$D$997))*(C_A08a!I$5:I$997)))+(SUM(($C$1=(C_A08a!$B$5:$B$997))*('By region'!$M540=(C_A08a!$C$5:$C$997))*('By region'!$N540=(C_A08a!$D$5:$D$997))*(C_A08a!I$5:I$997)))+(SUM(($D$1=(C_A08a!$B$5:$B$997))*('By region'!$M540=(C_A08a!$C$5:$C$997))*('By region'!$N540=(C_A08a!$D$5:$D$997))*(C_A08a!I$5:I$997)))</f>
        <v>15.380133914083</v>
      </c>
      <c r="H540" s="192">
        <f ref="H540:H540" t="array">(SUM(($B$1=(C_A08a!$B$5:$B$997))*('By region'!$M540=(C_A08a!$C$5:$C$997))*('By region'!$O540=(C_A08a!$D$5:$D$997))*(C_A08a!J$5:J$997)))+(SUM(($C$1=(C_A08a!$B$5:$B$997))*('By region'!$M540=(C_A08a!$C$5:$C$997))*('By region'!$O540=(C_A08a!$D$5:$D$997))*(C_A08a!J$5:J$997)))+(SUM(($D$1=(C_A08a!$B$5:$B$997))*('By region'!$M540=(C_A08a!$C$5:$C$997))*('By region'!$O540=(C_A08a!$D$5:$D$997))*(C_A08a!J$5:J$997)))+(SUM(($B$1=(C_A08a!$B$5:$B$997))*('By region'!$M540=(C_A08a!$C$5:$C$997))*('By region'!$N540=(C_A08a!$D$5:$D$997))*(C_A08a!J$5:J$997)))+(SUM(($C$1=(C_A08a!$B$5:$B$997))*('By region'!$M540=(C_A08a!$C$5:$C$997))*('By region'!$N540=(C_A08a!$D$5:$D$997))*(C_A08a!J$5:J$997)))+(SUM(($D$1=(C_A08a!$B$5:$B$997))*('By region'!$M540=(C_A08a!$C$5:$C$997))*('By region'!$N540=(C_A08a!$D$5:$D$997))*(C_A08a!J$5:J$997)))</f>
        <v>0</v>
      </c>
      <c r="I540" s="192">
        <f ref="I540:I540" t="array">(SUM(($B$1=(C_A08a!$B$5:$B$997))*('By region'!$M540=(C_A08a!$C$5:$C$997))*('By region'!$O540=(C_A08a!$D$5:$D$997))*(C_A08a!K$5:K$997)))+(SUM(($C$1=(C_A08a!$B$5:$B$997))*('By region'!$M540=(C_A08a!$C$5:$C$997))*('By region'!$O540=(C_A08a!$D$5:$D$997))*(C_A08a!K$5:K$997)))+(SUM(($D$1=(C_A08a!$B$5:$B$997))*('By region'!$M540=(C_A08a!$C$5:$C$997))*('By region'!$O540=(C_A08a!$D$5:$D$997))*(C_A08a!K$5:K$997)))+(SUM(($B$1=(C_A08a!$B$5:$B$997))*('By region'!$M540=(C_A08a!$C$5:$C$997))*('By region'!$N540=(C_A08a!$D$5:$D$997))*(C_A08a!K$5:K$997)))+(SUM(($C$1=(C_A08a!$B$5:$B$997))*('By region'!$M540=(C_A08a!$C$5:$C$997))*('By region'!$N540=(C_A08a!$D$5:$D$997))*(C_A08a!K$5:K$997)))+(SUM(($D$1=(C_A08a!$B$5:$B$997))*('By region'!$M540=(C_A08a!$C$5:$C$997))*('By region'!$N540=(C_A08a!$D$5:$D$997))*(C_A08a!K$5:K$997)))</f>
        <v>0</v>
      </c>
      <c r="J540" s="192">
        <f ref="J540:J540" t="array">(SUM(($B$1=(C_A08a!$B$5:$B$997))*('By region'!$M540=(C_A08a!$C$5:$C$997))*('By region'!$O540=(C_A08a!$D$5:$D$997))*(C_A08a!L$5:L$997)))+(SUM(($C$1=(C_A08a!$B$5:$B$997))*('By region'!$M540=(C_A08a!$C$5:$C$997))*('By region'!$O540=(C_A08a!$D$5:$D$997))*(C_A08a!L$5:L$997)))+(SUM(($D$1=(C_A08a!$B$5:$B$997))*('By region'!$M540=(C_A08a!$C$5:$C$997))*('By region'!$O540=(C_A08a!$D$5:$D$997))*(C_A08a!L$5:L$997)))+(SUM(($B$1=(C_A08a!$B$5:$B$997))*('By region'!$M540=(C_A08a!$C$5:$C$997))*('By region'!$N540=(C_A08a!$D$5:$D$997))*(C_A08a!L$5:L$997)))+(SUM(($C$1=(C_A08a!$B$5:$B$997))*('By region'!$M540=(C_A08a!$C$5:$C$997))*('By region'!$N540=(C_A08a!$D$5:$D$997))*(C_A08a!L$5:L$997)))+(SUM(($D$1=(C_A08a!$B$5:$B$997))*('By region'!$M540=(C_A08a!$C$5:$C$997))*('By region'!$N540=(C_A08a!$D$5:$D$997))*(C_A08a!L$5:L$997)))</f>
        <v>0</v>
      </c>
      <c r="K540" s="192">
        <f ref="K540:K540" t="array">(SUM(($B$1=(C_A08a!$B$5:$B$997))*('By region'!$M540=(C_A08a!$C$5:$C$997))*('By region'!$O540=(C_A08a!$D$5:$D$997))*(C_A08a!M$5:M$997)))+(SUM(($C$1=(C_A08a!$B$5:$B$997))*('By region'!$M540=(C_A08a!$C$5:$C$997))*('By region'!$O540=(C_A08a!$D$5:$D$997))*(C_A08a!M$5:M$997)))+(SUM(($D$1=(C_A08a!$B$5:$B$997))*('By region'!$M540=(C_A08a!$C$5:$C$997))*('By region'!$O540=(C_A08a!$D$5:$D$997))*(C_A08a!M$5:M$997)))+(SUM(($B$1=(C_A08a!$B$5:$B$997))*('By region'!$M540=(C_A08a!$C$5:$C$997))*('By region'!$N540=(C_A08a!$D$5:$D$997))*(C_A08a!M$5:M$997)))+(SUM(($C$1=(C_A08a!$B$5:$B$997))*('By region'!$M540=(C_A08a!$C$5:$C$997))*('By region'!$N540=(C_A08a!$D$5:$D$997))*(C_A08a!M$5:M$997)))+(SUM(($D$1=(C_A08a!$B$5:$B$997))*('By region'!$M540=(C_A08a!$C$5:$C$997))*('By region'!$N540=(C_A08a!$D$5:$D$997))*(C_A08a!M$5:M$997)))</f>
        <v>0</v>
      </c>
      <c r="M540" s="69" t="s">
        <v>292</v>
      </c>
      <c r="N540" s="69" t="s">
        <v>298</v>
      </c>
      <c r="O540" s="69"/>
    </row>
    <row r="541" ht="16">
      <c r="B541" s="186" t="s">
        <v>537</v>
      </c>
      <c r="C541" s="194">
        <f ref="C541:C541" t="array">(SUM(($B$1=(C_A08a!$B$5:$B$997))*('By region'!$M541=(C_A08a!$C$5:$C$997))*('By region'!$O541=(C_A08a!$D$5:$D$997))*(C_A08a!E$5:E$997)))+(SUM(($C$1=(C_A08a!$B$5:$B$997))*('By region'!$M541=(C_A08a!$C$5:$C$997))*('By region'!$O541=(C_A08a!$D$5:$D$997))*(C_A08a!E$5:E$997)))+(SUM(($D$1=(C_A08a!$B$5:$B$997))*('By region'!$M541=(C_A08a!$C$5:$C$997))*('By region'!$O541=(C_A08a!$D$5:$D$997))*(C_A08a!E$5:E$997)))+(SUM(($B$1=(C_A08a!$B$5:$B$997))*('By region'!$M541=(C_A08a!$C$5:$C$997))*('By region'!$N541=(C_A08a!$D$5:$D$997))*(C_A08a!E$5:E$997)))+(SUM(($C$1=(C_A08a!$B$5:$B$997))*('By region'!$M541=(C_A08a!$C$5:$C$997))*('By region'!$N541=(C_A08a!$D$5:$D$997))*(C_A08a!E$5:E$997)))+(SUM(($D$1=(C_A08a!$B$5:$B$997))*('By region'!$M541=(C_A08a!$C$5:$C$997))*('By region'!$N541=(C_A08a!$D$5:$D$997))*(C_A08a!E$5:E$997)))</f>
        <v>0</v>
      </c>
      <c r="D541" s="194">
        <f ref="D541:D541" t="array">(SUM(($B$1=(C_A08a!$B$5:$B$997))*('By region'!$M541=(C_A08a!$C$5:$C$997))*('By region'!$O541=(C_A08a!$D$5:$D$997))*(C_A08a!F$5:F$997)))+(SUM(($C$1=(C_A08a!$B$5:$B$997))*('By region'!$M541=(C_A08a!$C$5:$C$997))*('By region'!$O541=(C_A08a!$D$5:$D$997))*(C_A08a!F$5:F$997)))+(SUM(($D$1=(C_A08a!$B$5:$B$997))*('By region'!$M541=(C_A08a!$C$5:$C$997))*('By region'!$O541=(C_A08a!$D$5:$D$997))*(C_A08a!F$5:F$997)))+(SUM(($B$1=(C_A08a!$B$5:$B$997))*('By region'!$M541=(C_A08a!$C$5:$C$997))*('By region'!$N541=(C_A08a!$D$5:$D$997))*(C_A08a!F$5:F$997)))+(SUM(($C$1=(C_A08a!$B$5:$B$997))*('By region'!$M541=(C_A08a!$C$5:$C$997))*('By region'!$N541=(C_A08a!$D$5:$D$997))*(C_A08a!F$5:F$997)))+(SUM(($D$1=(C_A08a!$B$5:$B$997))*('By region'!$M541=(C_A08a!$C$5:$C$997))*('By region'!$N541=(C_A08a!$D$5:$D$997))*(C_A08a!F$5:F$997)))</f>
        <v>0</v>
      </c>
      <c r="E541" s="194">
        <f ref="E541:E541" t="array">(SUM(($B$1=(C_A08a!$B$5:$B$997))*('By region'!$M541=(C_A08a!$C$5:$C$997))*('By region'!$O541=(C_A08a!$D$5:$D$997))*(C_A08a!G$5:G$997)))+(SUM(($C$1=(C_A08a!$B$5:$B$997))*('By region'!$M541=(C_A08a!$C$5:$C$997))*('By region'!$O541=(C_A08a!$D$5:$D$997))*(C_A08a!G$5:G$997)))+(SUM(($D$1=(C_A08a!$B$5:$B$997))*('By region'!$M541=(C_A08a!$C$5:$C$997))*('By region'!$O541=(C_A08a!$D$5:$D$997))*(C_A08a!G$5:G$997)))+(SUM(($B$1=(C_A08a!$B$5:$B$997))*('By region'!$M541=(C_A08a!$C$5:$C$997))*('By region'!$N541=(C_A08a!$D$5:$D$997))*(C_A08a!G$5:G$997)))+(SUM(($C$1=(C_A08a!$B$5:$B$997))*('By region'!$M541=(C_A08a!$C$5:$C$997))*('By region'!$N541=(C_A08a!$D$5:$D$997))*(C_A08a!G$5:G$997)))+(SUM(($D$1=(C_A08a!$B$5:$B$997))*('By region'!$M541=(C_A08a!$C$5:$C$997))*('By region'!$N541=(C_A08a!$D$5:$D$997))*(C_A08a!G$5:G$997)))</f>
        <v>0</v>
      </c>
      <c r="F541" s="194">
        <f ref="F541:F541" t="array">(SUM(($B$1=(C_A08a!$B$5:$B$997))*('By region'!$M541=(C_A08a!$C$5:$C$997))*('By region'!$O541=(C_A08a!$D$5:$D$997))*(C_A08a!H$5:H$997)))+(SUM(($C$1=(C_A08a!$B$5:$B$997))*('By region'!$M541=(C_A08a!$C$5:$C$997))*('By region'!$O541=(C_A08a!$D$5:$D$997))*(C_A08a!H$5:H$997)))+(SUM(($D$1=(C_A08a!$B$5:$B$997))*('By region'!$M541=(C_A08a!$C$5:$C$997))*('By region'!$O541=(C_A08a!$D$5:$D$997))*(C_A08a!H$5:H$997)))+(SUM(($B$1=(C_A08a!$B$5:$B$997))*('By region'!$M541=(C_A08a!$C$5:$C$997))*('By region'!$N541=(C_A08a!$D$5:$D$997))*(C_A08a!H$5:H$997)))+(SUM(($C$1=(C_A08a!$B$5:$B$997))*('By region'!$M541=(C_A08a!$C$5:$C$997))*('By region'!$N541=(C_A08a!$D$5:$D$997))*(C_A08a!H$5:H$997)))+(SUM(($D$1=(C_A08a!$B$5:$B$997))*('By region'!$M541=(C_A08a!$C$5:$C$997))*('By region'!$N541=(C_A08a!$D$5:$D$997))*(C_A08a!H$5:H$997)))</f>
        <v>0</v>
      </c>
      <c r="G541" s="194">
        <f ref="G541:G541" t="array">(SUM(($B$1=(C_A08a!$B$5:$B$997))*('By region'!$M541=(C_A08a!$C$5:$C$997))*('By region'!$O541=(C_A08a!$D$5:$D$997))*(C_A08a!I$5:I$997)))+(SUM(($C$1=(C_A08a!$B$5:$B$997))*('By region'!$M541=(C_A08a!$C$5:$C$997))*('By region'!$O541=(C_A08a!$D$5:$D$997))*(C_A08a!I$5:I$997)))+(SUM(($D$1=(C_A08a!$B$5:$B$997))*('By region'!$M541=(C_A08a!$C$5:$C$997))*('By region'!$O541=(C_A08a!$D$5:$D$997))*(C_A08a!I$5:I$997)))+(SUM(($B$1=(C_A08a!$B$5:$B$997))*('By region'!$M541=(C_A08a!$C$5:$C$997))*('By region'!$N541=(C_A08a!$D$5:$D$997))*(C_A08a!I$5:I$997)))+(SUM(($C$1=(C_A08a!$B$5:$B$997))*('By region'!$M541=(C_A08a!$C$5:$C$997))*('By region'!$N541=(C_A08a!$D$5:$D$997))*(C_A08a!I$5:I$997)))+(SUM(($D$1=(C_A08a!$B$5:$B$997))*('By region'!$M541=(C_A08a!$C$5:$C$997))*('By region'!$N541=(C_A08a!$D$5:$D$997))*(C_A08a!I$5:I$997)))</f>
        <v>0</v>
      </c>
      <c r="H541" s="194">
        <f ref="H541:H541" t="array">(SUM(($B$1=(C_A08a!$B$5:$B$997))*('By region'!$M541=(C_A08a!$C$5:$C$997))*('By region'!$O541=(C_A08a!$D$5:$D$997))*(C_A08a!J$5:J$997)))+(SUM(($C$1=(C_A08a!$B$5:$B$997))*('By region'!$M541=(C_A08a!$C$5:$C$997))*('By region'!$O541=(C_A08a!$D$5:$D$997))*(C_A08a!J$5:J$997)))+(SUM(($D$1=(C_A08a!$B$5:$B$997))*('By region'!$M541=(C_A08a!$C$5:$C$997))*('By region'!$O541=(C_A08a!$D$5:$D$997))*(C_A08a!J$5:J$997)))+(SUM(($B$1=(C_A08a!$B$5:$B$997))*('By region'!$M541=(C_A08a!$C$5:$C$997))*('By region'!$N541=(C_A08a!$D$5:$D$997))*(C_A08a!J$5:J$997)))+(SUM(($C$1=(C_A08a!$B$5:$B$997))*('By region'!$M541=(C_A08a!$C$5:$C$997))*('By region'!$N541=(C_A08a!$D$5:$D$997))*(C_A08a!J$5:J$997)))+(SUM(($D$1=(C_A08a!$B$5:$B$997))*('By region'!$M541=(C_A08a!$C$5:$C$997))*('By region'!$N541=(C_A08a!$D$5:$D$997))*(C_A08a!J$5:J$997)))</f>
        <v>18.086085033542</v>
      </c>
      <c r="I541" s="194">
        <f ref="I541:I541" t="array">(SUM(($B$1=(C_A08a!$B$5:$B$997))*('By region'!$M541=(C_A08a!$C$5:$C$997))*('By region'!$O541=(C_A08a!$D$5:$D$997))*(C_A08a!K$5:K$997)))+(SUM(($C$1=(C_A08a!$B$5:$B$997))*('By region'!$M541=(C_A08a!$C$5:$C$997))*('By region'!$O541=(C_A08a!$D$5:$D$997))*(C_A08a!K$5:K$997)))+(SUM(($D$1=(C_A08a!$B$5:$B$997))*('By region'!$M541=(C_A08a!$C$5:$C$997))*('By region'!$O541=(C_A08a!$D$5:$D$997))*(C_A08a!K$5:K$997)))+(SUM(($B$1=(C_A08a!$B$5:$B$997))*('By region'!$M541=(C_A08a!$C$5:$C$997))*('By region'!$N541=(C_A08a!$D$5:$D$997))*(C_A08a!K$5:K$997)))+(SUM(($C$1=(C_A08a!$B$5:$B$997))*('By region'!$M541=(C_A08a!$C$5:$C$997))*('By region'!$N541=(C_A08a!$D$5:$D$997))*(C_A08a!K$5:K$997)))+(SUM(($D$1=(C_A08a!$B$5:$B$997))*('By region'!$M541=(C_A08a!$C$5:$C$997))*('By region'!$N541=(C_A08a!$D$5:$D$997))*(C_A08a!K$5:K$997)))</f>
        <v>38.839291764099</v>
      </c>
      <c r="J541" s="194">
        <f ref="J541:J541" t="array">(SUM(($B$1=(C_A08a!$B$5:$B$997))*('By region'!$M541=(C_A08a!$C$5:$C$997))*('By region'!$O541=(C_A08a!$D$5:$D$997))*(C_A08a!L$5:L$997)))+(SUM(($C$1=(C_A08a!$B$5:$B$997))*('By region'!$M541=(C_A08a!$C$5:$C$997))*('By region'!$O541=(C_A08a!$D$5:$D$997))*(C_A08a!L$5:L$997)))+(SUM(($D$1=(C_A08a!$B$5:$B$997))*('By region'!$M541=(C_A08a!$C$5:$C$997))*('By region'!$O541=(C_A08a!$D$5:$D$997))*(C_A08a!L$5:L$997)))+(SUM(($B$1=(C_A08a!$B$5:$B$997))*('By region'!$M541=(C_A08a!$C$5:$C$997))*('By region'!$N541=(C_A08a!$D$5:$D$997))*(C_A08a!L$5:L$997)))+(SUM(($C$1=(C_A08a!$B$5:$B$997))*('By region'!$M541=(C_A08a!$C$5:$C$997))*('By region'!$N541=(C_A08a!$D$5:$D$997))*(C_A08a!L$5:L$997)))+(SUM(($D$1=(C_A08a!$B$5:$B$997))*('By region'!$M541=(C_A08a!$C$5:$C$997))*('By region'!$N541=(C_A08a!$D$5:$D$997))*(C_A08a!L$5:L$997)))</f>
        <v>41.960671230518</v>
      </c>
      <c r="K541" s="194">
        <f ref="K541:K541" t="array">(SUM(($B$1=(C_A08a!$B$5:$B$997))*('By region'!$M541=(C_A08a!$C$5:$C$997))*('By region'!$O541=(C_A08a!$D$5:$D$997))*(C_A08a!M$5:M$997)))+(SUM(($C$1=(C_A08a!$B$5:$B$997))*('By region'!$M541=(C_A08a!$C$5:$C$997))*('By region'!$O541=(C_A08a!$D$5:$D$997))*(C_A08a!M$5:M$997)))+(SUM(($D$1=(C_A08a!$B$5:$B$997))*('By region'!$M541=(C_A08a!$C$5:$C$997))*('By region'!$O541=(C_A08a!$D$5:$D$997))*(C_A08a!M$5:M$997)))+(SUM(($B$1=(C_A08a!$B$5:$B$997))*('By region'!$M541=(C_A08a!$C$5:$C$997))*('By region'!$N541=(C_A08a!$D$5:$D$997))*(C_A08a!M$5:M$997)))+(SUM(($C$1=(C_A08a!$B$5:$B$997))*('By region'!$M541=(C_A08a!$C$5:$C$997))*('By region'!$N541=(C_A08a!$D$5:$D$997))*(C_A08a!M$5:M$997)))+(SUM(($D$1=(C_A08a!$B$5:$B$997))*('By region'!$M541=(C_A08a!$C$5:$C$997))*('By region'!$N541=(C_A08a!$D$5:$D$997))*(C_A08a!M$5:M$997)))</f>
        <v>45.318416286125</v>
      </c>
      <c r="M541" s="67" t="s">
        <v>294</v>
      </c>
      <c r="N541" s="67" t="s">
        <v>298</v>
      </c>
    </row>
    <row r="542" ht="17">
      <c r="B542" s="187" t="s">
        <v>55</v>
      </c>
      <c r="C542" s="196">
        <f ref="C542:K542" t="shared" si="52">SUM(C534:C541)</f>
        <v>24.180315587887</v>
      </c>
      <c r="D542" s="196">
        <f t="shared" si="52"/>
        <v>26.126966359049</v>
      </c>
      <c r="E542" s="196">
        <f t="shared" si="52"/>
        <v>28.412006078359997</v>
      </c>
      <c r="F542" s="196">
        <f t="shared" si="52"/>
        <v>30.739193818002</v>
      </c>
      <c r="G542" s="196">
        <f t="shared" si="52"/>
        <v>33.22135444837</v>
      </c>
      <c r="H542" s="196">
        <f t="shared" si="52"/>
        <v>35.927305567828995</v>
      </c>
      <c r="I542" s="196">
        <f t="shared" si="52"/>
        <v>38.839291764099</v>
      </c>
      <c r="J542" s="196">
        <f t="shared" si="52"/>
        <v>41.960671230518</v>
      </c>
      <c r="K542" s="196">
        <f t="shared" si="52"/>
        <v>45.318416286125</v>
      </c>
    </row>
    <row r="543" ht="16" s="64" customFormat="1">
      <c r="B543" s="188"/>
      <c r="C543" s="189"/>
      <c r="D543" s="189"/>
      <c r="E543" s="189"/>
      <c r="F543" s="189"/>
      <c r="G543" s="189"/>
      <c r="H543" s="189"/>
      <c r="I543" s="189"/>
      <c r="J543" s="189"/>
      <c r="M543" s="69"/>
      <c r="N543" s="69"/>
      <c r="O543" s="69"/>
    </row>
    <row r="544" s="64" customFormat="1">
      <c r="A544" s="48" t="s">
        <v>299</v>
      </c>
      <c r="B544" s="320" t="s">
        <v>300</v>
      </c>
      <c r="C544" s="189"/>
      <c r="D544" s="189"/>
      <c r="E544" s="189"/>
      <c r="F544" s="189"/>
      <c r="G544" s="189"/>
      <c r="H544" s="189"/>
      <c r="I544" s="189"/>
      <c r="J544" s="189"/>
      <c r="M544" s="69"/>
      <c r="N544" s="69"/>
      <c r="O544" s="69"/>
    </row>
    <row r="545" s="64" customFormat="1">
      <c r="B545" s="74" t="s">
        <v>21</v>
      </c>
      <c r="C545" s="189"/>
      <c r="D545" s="189"/>
      <c r="E545" s="189"/>
      <c r="F545" s="189"/>
      <c r="G545" s="189"/>
      <c r="H545" s="189"/>
      <c r="I545" s="189"/>
      <c r="J545" s="189"/>
      <c r="M545" s="69"/>
      <c r="N545" s="69"/>
      <c r="O545" s="69"/>
    </row>
    <row r="546" s="64" customFormat="1">
      <c r="C546" s="73"/>
      <c r="D546" s="73"/>
      <c r="E546" s="73"/>
      <c r="F546" s="73"/>
      <c r="G546" s="73"/>
      <c r="H546" s="73"/>
      <c r="I546" s="73"/>
      <c r="L546" s="69"/>
      <c r="M546" s="69"/>
      <c r="N546" s="69"/>
      <c r="O546" s="69"/>
    </row>
    <row r="547" s="64" customFormat="1">
      <c r="B547" s="121"/>
      <c r="C547" s="307">
        <v>2010</v>
      </c>
      <c r="D547" s="307">
        <v>2015</v>
      </c>
      <c r="E547" s="307">
        <v>2020</v>
      </c>
      <c r="F547" s="307">
        <v>2025</v>
      </c>
      <c r="G547" s="307">
        <v>2030</v>
      </c>
      <c r="H547" s="307">
        <v>2035</v>
      </c>
      <c r="I547" s="307">
        <v>2040</v>
      </c>
      <c r="J547" s="307">
        <v>2045</v>
      </c>
      <c r="K547" s="307">
        <v>2050</v>
      </c>
      <c r="L547" s="69"/>
      <c r="M547" s="69"/>
      <c r="N547" s="69"/>
      <c r="O547" s="69"/>
    </row>
    <row r="548" s="64" customFormat="1">
      <c r="B548" s="116" t="s">
        <v>276</v>
      </c>
      <c r="C548" s="177"/>
      <c r="D548" s="177"/>
      <c r="E548" s="177"/>
      <c r="F548" s="177"/>
      <c r="G548" s="177"/>
      <c r="H548" s="177"/>
      <c r="I548" s="177"/>
      <c r="J548" s="177"/>
      <c r="K548" s="177"/>
      <c r="L548" s="69"/>
      <c r="M548" s="69"/>
      <c r="N548" s="69"/>
      <c r="O548" s="69"/>
    </row>
    <row r="549" s="64" customFormat="1">
      <c r="B549" s="210" t="s">
        <v>301</v>
      </c>
      <c r="C549" s="192">
        <f>SUMIFS(C_A08c!E5:E1009,C_A08c!B5:B1009,'By region'!B1,C_A08c!D5:D1009,'By region'!N549,C_A08c!C5:C1009,'By region'!M549)</f>
      </c>
      <c r="D549" s="192">
        <f>SUMIFS(C_A08c!F5:F1009,C_A08c!B5:B1009,'By region'!B1,C_A08c!D5:D1009,'By region'!N549,C_A08c!C5:C1009,'By region'!M549)</f>
      </c>
      <c r="E549" s="192">
        <f>SUMIFS(C_A08c!G5:G1009,C_A08c!B5:B1009,'By region'!B1,C_A08c!D5:D1009,'By region'!N549,C_A08c!C5:C1009,'By region'!M549)</f>
      </c>
      <c r="F549" s="192">
        <f>SUMIFS(C_A08c!H5:H1009,C_A08c!B5:B1009,'By region'!B1,C_A08c!D5:D1009,'By region'!N549,C_A08c!C5:C1009,'By region'!M549)</f>
      </c>
      <c r="G549" s="192">
        <f>SUMIFS(C_A08c!I5:I1009,C_A08c!B5:B1009,'By region'!B1,C_A08c!D5:D1009,'By region'!N549,C_A08c!C5:C1009,'By region'!M549)</f>
      </c>
      <c r="H549" s="192">
        <f>SUMIFS(C_A08c!J5:J1009,C_A08c!B5:B1009,'By region'!B1,C_A08c!D5:D1009,'By region'!N549,C_A08c!C5:C1009,'By region'!M549)</f>
      </c>
      <c r="I549" s="192">
        <f>SUMIFS(C_A08c!K5:K1009,C_A08c!B5:B1009,'By region'!B1,C_A08c!D5:D1009,'By region'!N549,C_A08c!C5:C1009,'By region'!M549)</f>
      </c>
      <c r="J549" s="192">
        <f>SUMIFS(C_A08c!L5:L1009,C_A08c!B5:B1009,'By region'!B1,C_A08c!D5:D1009,'By region'!N549,C_A08c!C5:C1009,'By region'!M549)</f>
      </c>
      <c r="K549" s="192">
        <f>SUMIFS(C_A08c!M5:M1009,C_A08c!B5:B1009,'By region'!B1,C_A08c!D5:D1009,'By region'!N549,C_A08c!C5:C1009,'By region'!M549)</f>
      </c>
      <c r="L549" s="69"/>
      <c r="M549" s="67" t="s">
        <v>302</v>
      </c>
      <c r="N549" s="67" t="s">
        <v>303</v>
      </c>
      <c r="O549" s="69"/>
    </row>
    <row r="550" s="64" customFormat="1">
      <c r="B550" s="217" t="s">
        <v>304</v>
      </c>
      <c r="C550" s="192">
        <f>SUMIFS(C_A08c!E5:E1009,C_A08c!B5:B1009,'By region'!B1,C_A08c!D5:D1009,'By region'!N550,C_A08c!C5:C1009,'By region'!M550)</f>
      </c>
      <c r="D550" s="192">
        <f>SUMIFS(C_A08c!F5:F1009,C_A08c!B5:B1009,'By region'!B1,C_A08c!D5:D1009,'By region'!N550,C_A08c!C5:C1009,'By region'!M550)</f>
      </c>
      <c r="E550" s="192">
        <f>SUMIFS(C_A08c!G5:G1009,C_A08c!B5:B1009,'By region'!B1,C_A08c!D5:D1009,'By region'!N550,C_A08c!C5:C1009,'By region'!M550)</f>
      </c>
      <c r="F550" s="192">
        <f>SUMIFS(C_A08c!H5:H1009,C_A08c!B5:B1009,'By region'!B1,C_A08c!D5:D1009,'By region'!N550,C_A08c!C5:C1009,'By region'!M550)</f>
      </c>
      <c r="G550" s="192">
        <f>SUMIFS(C_A08c!I5:I1009,C_A08c!B5:B1009,'By region'!B1,C_A08c!D5:D1009,'By region'!N550,C_A08c!C5:C1009,'By region'!M550)</f>
      </c>
      <c r="H550" s="192">
        <f>SUMIFS(C_A08c!J5:J1009,C_A08c!B5:B1009,'By region'!B1,C_A08c!D5:D1009,'By region'!N550,C_A08c!C5:C1009,'By region'!M550)</f>
      </c>
      <c r="I550" s="192">
        <f>SUMIFS(C_A08c!K5:K1009,C_A08c!B5:B1009,'By region'!B1,C_A08c!D5:D1009,'By region'!N550,C_A08c!C5:C1009,'By region'!M550)</f>
      </c>
      <c r="J550" s="192">
        <f>SUMIFS(C_A08c!L5:L1009,C_A08c!B5:B1009,'By region'!B1,C_A08c!D5:D1009,'By region'!N550,C_A08c!C5:C1009,'By region'!M550)</f>
      </c>
      <c r="K550" s="192">
        <f>SUMIFS(C_A08c!M5:M1009,C_A08c!B5:B1009,'By region'!B1,C_A08c!D5:D1009,'By region'!N550,C_A08c!C5:C1009,'By region'!M550)</f>
      </c>
      <c r="L550" s="67"/>
      <c r="M550" s="67" t="s">
        <v>305</v>
      </c>
      <c r="N550" s="67" t="s">
        <v>303</v>
      </c>
      <c r="O550" s="69"/>
    </row>
    <row r="551" s="64" customFormat="1">
      <c r="B551" s="217" t="s">
        <v>306</v>
      </c>
      <c r="C551" s="192">
        <f>SUMIFS(C_A08c!E5:E1009,C_A08c!B5:B1009,'By region'!B1,C_A08c!D5:D1009,'By region'!N551,C_A08c!C5:C1009,'By region'!M551)</f>
      </c>
      <c r="D551" s="192">
        <f>SUMIFS(C_A08c!F5:F1009,C_A08c!B5:B1009,'By region'!B1,C_A08c!D5:D1009,'By region'!N551,C_A08c!C5:C1009,'By region'!M551)</f>
      </c>
      <c r="E551" s="192">
        <f>SUMIFS(C_A08c!G5:G1009,C_A08c!B5:B1009,'By region'!B1,C_A08c!D5:D1009,'By region'!N551,C_A08c!C5:C1009,'By region'!M551)</f>
      </c>
      <c r="F551" s="192">
        <f>SUMIFS(C_A08c!H5:H1009,C_A08c!B5:B1009,'By region'!B1,C_A08c!D5:D1009,'By region'!N551,C_A08c!C5:C1009,'By region'!M551)</f>
      </c>
      <c r="G551" s="192">
        <f>SUMIFS(C_A08c!I5:I1009,C_A08c!B5:B1009,'By region'!B1,C_A08c!D5:D1009,'By region'!N551,C_A08c!C5:C1009,'By region'!M551)</f>
      </c>
      <c r="H551" s="192">
        <f>SUMIFS(C_A08c!J5:J1009,C_A08c!B5:B1009,'By region'!B1,C_A08c!D5:D1009,'By region'!N551,C_A08c!C5:C1009,'By region'!M551)</f>
      </c>
      <c r="I551" s="192">
        <f>SUMIFS(C_A08c!K5:K1009,C_A08c!B5:B1009,'By region'!B1,C_A08c!D5:D1009,'By region'!N551,C_A08c!C5:C1009,'By region'!M551)</f>
      </c>
      <c r="J551" s="192">
        <f>SUMIFS(C_A08c!L5:L1009,C_A08c!B5:B1009,'By region'!B1,C_A08c!D5:D1009,'By region'!N551,C_A08c!C5:C1009,'By region'!M551)</f>
      </c>
      <c r="K551" s="192">
        <f>SUMIFS(C_A08c!M5:M1009,C_A08c!B5:B1009,'By region'!B1,C_A08c!D5:D1009,'By region'!N551,C_A08c!C5:C1009,'By region'!M551)</f>
      </c>
      <c r="L551" s="67"/>
      <c r="M551" s="67" t="s">
        <v>307</v>
      </c>
      <c r="N551" s="67" t="s">
        <v>303</v>
      </c>
      <c r="O551" s="69"/>
    </row>
    <row r="552" s="64" customFormat="1">
      <c r="B552" s="210" t="s">
        <v>289</v>
      </c>
      <c r="C552" s="192">
        <f>SUMIFS(C_A08c!E5:E1009,C_A08c!B5:B1009,'By region'!B1,C_A08c!D5:D1009,'By region'!N552,C_A08c!C5:C1009,'By region'!M552)</f>
      </c>
      <c r="D552" s="192">
        <f>SUMIFS(C_A08c!F5:F1009,C_A08c!B5:B1009,'By region'!B1,C_A08c!D5:D1009,'By region'!N552,C_A08c!C5:C1009,'By region'!M552)</f>
      </c>
      <c r="E552" s="192">
        <f>SUMIFS(C_A08c!G5:G1009,C_A08c!B5:B1009,'By region'!B1,C_A08c!D5:D1009,'By region'!N552,C_A08c!C5:C1009,'By region'!M552)</f>
      </c>
      <c r="F552" s="192">
        <f>SUMIFS(C_A08c!H5:H1009,C_A08c!B5:B1009,'By region'!B1,C_A08c!D5:D1009,'By region'!N552,C_A08c!C5:C1009,'By region'!M552)</f>
      </c>
      <c r="G552" s="192">
        <f>SUMIFS(C_A08c!I5:I1009,C_A08c!B5:B1009,'By region'!B1,C_A08c!D5:D1009,'By region'!N552,C_A08c!C5:C1009,'By region'!M552)</f>
      </c>
      <c r="H552" s="192">
        <f>SUMIFS(C_A08c!J5:J1009,C_A08c!B5:B1009,'By region'!B1,C_A08c!D5:D1009,'By region'!N552,C_A08c!C5:C1009,'By region'!M552)</f>
      </c>
      <c r="I552" s="192">
        <f>SUMIFS(C_A08c!K5:K1009,C_A08c!B5:B1009,'By region'!B1,C_A08c!D5:D1009,'By region'!N552,C_A08c!C5:C1009,'By region'!M552)</f>
      </c>
      <c r="J552" s="192">
        <f>SUMIFS(C_A08c!L5:L1009,C_A08c!B5:B1009,'By region'!B1,C_A08c!D5:D1009,'By region'!N552,C_A08c!C5:C1009,'By region'!M552)</f>
      </c>
      <c r="K552" s="192">
        <f>SUMIFS(C_A08c!M5:M1009,C_A08c!B5:B1009,'By region'!B1,C_A08c!D5:D1009,'By region'!N552,C_A08c!C5:C1009,'By region'!M552)</f>
      </c>
      <c r="L552" s="69"/>
      <c r="M552" s="69" t="s">
        <v>308</v>
      </c>
      <c r="N552" s="67" t="s">
        <v>303</v>
      </c>
      <c r="O552" s="69"/>
    </row>
    <row r="553" s="64" customFormat="1">
      <c r="B553" s="217" t="s">
        <v>287</v>
      </c>
      <c r="C553" s="192">
        <f>SUMIFS(C_A08c!E5:E1009,C_A08c!B5:B1009,'By region'!B1,C_A08c!D5:D1009,'By region'!N553,C_A08c!C5:C1009,'By region'!M553)</f>
      </c>
      <c r="D553" s="192">
        <f>SUMIFS(C_A08c!F5:F1009,C_A08c!B5:B1009,'By region'!B1,C_A08c!D5:D1009,'By region'!N553,C_A08c!C5:C1009,'By region'!M553)</f>
      </c>
      <c r="E553" s="192">
        <f>SUMIFS(C_A08c!G5:G1009,C_A08c!B5:B1009,'By region'!B1,C_A08c!D5:D1009,'By region'!N553,C_A08c!C5:C1009,'By region'!M553)</f>
      </c>
      <c r="F553" s="192">
        <f>SUMIFS(C_A08c!H5:H1009,C_A08c!B5:B1009,'By region'!B1,C_A08c!D5:D1009,'By region'!N553,C_A08c!C5:C1009,'By region'!M553)</f>
      </c>
      <c r="G553" s="192">
        <f>SUMIFS(C_A08c!I5:I1009,C_A08c!B5:B1009,'By region'!B1,C_A08c!D5:D1009,'By region'!N553,C_A08c!C5:C1009,'By region'!M553)</f>
      </c>
      <c r="H553" s="192">
        <f>SUMIFS(C_A08c!J5:J1009,C_A08c!B5:B1009,'By region'!B1,C_A08c!D5:D1009,'By region'!N553,C_A08c!C5:C1009,'By region'!M553)</f>
      </c>
      <c r="I553" s="192">
        <f>SUMIFS(C_A08c!K5:K1009,C_A08c!B5:B1009,'By region'!B1,C_A08c!D5:D1009,'By region'!N553,C_A08c!C5:C1009,'By region'!M553)</f>
      </c>
      <c r="J553" s="192">
        <f>SUMIFS(C_A08c!L5:L1009,C_A08c!B5:B1009,'By region'!B1,C_A08c!D5:D1009,'By region'!N553,C_A08c!C5:C1009,'By region'!M553)</f>
      </c>
      <c r="K553" s="192">
        <f>SUMIFS(C_A08c!M5:M1009,C_A08c!B5:B1009,'By region'!B1,C_A08c!D5:D1009,'By region'!N553,C_A08c!C5:C1009,'By region'!M553)</f>
      </c>
      <c r="L553" s="67"/>
      <c r="M553" s="67" t="s">
        <v>309</v>
      </c>
      <c r="N553" s="67" t="s">
        <v>303</v>
      </c>
      <c r="O553" s="69"/>
    </row>
    <row r="554" s="64" customFormat="1">
      <c r="A554" s="63"/>
      <c r="B554" s="210" t="s">
        <v>310</v>
      </c>
      <c r="C554" s="192">
        <f>SUMIFS(C_A08c!E5:E1009,C_A08c!B5:B1009,'By region'!B1,C_A08c!D5:D1009,'By region'!N554,C_A08c!C5:C1009,'By region'!M554)</f>
      </c>
      <c r="D554" s="192">
        <f>SUMIFS(C_A08c!F5:F1009,C_A08c!B5:B1009,'By region'!B1,C_A08c!D5:D1009,'By region'!N554,C_A08c!C5:C1009,'By region'!M554)</f>
      </c>
      <c r="E554" s="192">
        <f>SUMIFS(C_A08c!G5:G1009,C_A08c!B5:B1009,'By region'!B1,C_A08c!D5:D1009,'By region'!N554,C_A08c!C5:C1009,'By region'!M554)</f>
      </c>
      <c r="F554" s="192">
        <f>SUMIFS(C_A08c!H5:H1009,C_A08c!B5:B1009,'By region'!B1,C_A08c!D5:D1009,'By region'!N554,C_A08c!C5:C1009,'By region'!M554)</f>
      </c>
      <c r="G554" s="192">
        <f>SUMIFS(C_A08c!I5:I1009,C_A08c!B5:B1009,'By region'!B1,C_A08c!D5:D1009,'By region'!N554,C_A08c!C5:C1009,'By region'!M554)</f>
      </c>
      <c r="H554" s="192">
        <f>SUMIFS(C_A08c!J5:J1009,C_A08c!B5:B1009,'By region'!B1,C_A08c!D5:D1009,'By region'!N554,C_A08c!C5:C1009,'By region'!M554)</f>
      </c>
      <c r="I554" s="192">
        <f>SUMIFS(C_A08c!K5:K1009,C_A08c!B5:B1009,'By region'!B1,C_A08c!D5:D1009,'By region'!N554,C_A08c!C5:C1009,'By region'!M554)</f>
      </c>
      <c r="J554" s="192">
        <f>SUMIFS(C_A08c!L5:L1009,C_A08c!B5:B1009,'By region'!B1,C_A08c!D5:D1009,'By region'!N554,C_A08c!C5:C1009,'By region'!M554)</f>
      </c>
      <c r="K554" s="192">
        <f>SUMIFS(C_A08c!M5:M1009,C_A08c!B5:B1009,'By region'!B1,C_A08c!D5:D1009,'By region'!N554,C_A08c!C5:C1009,'By region'!M554)</f>
      </c>
      <c r="L554" s="69"/>
      <c r="M554" s="69" t="s">
        <v>311</v>
      </c>
      <c r="N554" s="67" t="s">
        <v>303</v>
      </c>
      <c r="O554" s="69" t="s">
        <v>312</v>
      </c>
    </row>
    <row r="555" s="64" customFormat="1">
      <c r="B555" s="120" t="s">
        <v>313</v>
      </c>
      <c r="C555" s="192">
        <f>SUMIFS(C_A08c!E5:E1009,C_A08c!B5:B1009,'By region'!B1,C_A08c!D5:D1009,'By region'!N555,C_A08c!C5:C1009,'By region'!M555)</f>
      </c>
      <c r="D555" s="192">
        <f>SUMIFS(C_A08c!F5:F1009,C_A08c!B5:B1009,'By region'!B1,C_A08c!D5:D1009,'By region'!N555,C_A08c!C5:C1009,'By region'!M555)</f>
      </c>
      <c r="E555" s="192">
        <f>SUMIFS(C_A08c!G5:G1009,C_A08c!B5:B1009,'By region'!B1,C_A08c!D5:D1009,'By region'!N555,C_A08c!C5:C1009,'By region'!M555)</f>
      </c>
      <c r="F555" s="192">
        <f>SUMIFS(C_A08c!H5:H1009,C_A08c!B5:B1009,'By region'!B1,C_A08c!D5:D1009,'By region'!N555,C_A08c!C5:C1009,'By region'!M555)</f>
      </c>
      <c r="G555" s="192">
        <f>SUMIFS(C_A08c!I5:I1009,C_A08c!B5:B1009,'By region'!B1,C_A08c!D5:D1009,'By region'!N555,C_A08c!C5:C1009,'By region'!M555)</f>
      </c>
      <c r="H555" s="192">
        <f>SUMIFS(C_A08c!J5:J1009,C_A08c!B5:B1009,'By region'!B1,C_A08c!D5:D1009,'By region'!N555,C_A08c!C5:C1009,'By region'!M555)</f>
      </c>
      <c r="I555" s="192">
        <f>SUMIFS(C_A08c!K5:K1009,C_A08c!B5:B1009,'By region'!B1,C_A08c!D5:D1009,'By region'!N555,C_A08c!C5:C1009,'By region'!M555)</f>
      </c>
      <c r="J555" s="192">
        <f>SUMIFS(C_A08c!L5:L1009,C_A08c!B5:B1009,'By region'!B1,C_A08c!D5:D1009,'By region'!N555,C_A08c!C5:C1009,'By region'!M555)</f>
      </c>
      <c r="K555" s="192">
        <f>SUMIFS(C_A08c!M5:M1009,C_A08c!B5:B1009,'By region'!B1,C_A08c!D5:D1009,'By region'!N555,C_A08c!C5:C1009,'By region'!M555)</f>
      </c>
      <c r="L555" s="69"/>
      <c r="M555" s="69" t="s">
        <v>314</v>
      </c>
      <c r="N555" s="67" t="s">
        <v>303</v>
      </c>
      <c r="O555" s="69"/>
    </row>
    <row r="556" ht="16" s="64" customFormat="1">
      <c r="B556" s="119" t="s">
        <v>149</v>
      </c>
      <c r="C556" s="192">
        <f>SUMIFS(C_A08c!E5:E1009,C_A08c!B5:B1009,'By region'!B1,C_A08c!D5:D1009,'By region'!N556,C_A08c!C5:C1009,'By region'!M556)</f>
      </c>
      <c r="D556" s="192">
        <f>SUMIFS(C_A08c!F5:F1009,C_A08c!B5:B1009,'By region'!B1,C_A08c!D5:D1009,'By region'!N556,C_A08c!C5:C1009,'By region'!M556)</f>
      </c>
      <c r="E556" s="192">
        <f>SUMIFS(C_A08c!G5:G1009,C_A08c!B5:B1009,'By region'!B1,C_A08c!D5:D1009,'By region'!N556,C_A08c!C5:C1009,'By region'!M556)</f>
      </c>
      <c r="F556" s="192">
        <f>SUMIFS(C_A08c!H5:H1009,C_A08c!B5:B1009,'By region'!B1,C_A08c!D5:D1009,'By region'!N556,C_A08c!C5:C1009,'By region'!M556)</f>
      </c>
      <c r="G556" s="192">
        <f>SUMIFS(C_A08c!I5:I1009,C_A08c!B5:B1009,'By region'!B1,C_A08c!D5:D1009,'By region'!N556,C_A08c!C5:C1009,'By region'!M556)</f>
      </c>
      <c r="H556" s="192">
        <f>SUMIFS(C_A08c!J5:J1009,C_A08c!B5:B1009,'By region'!B1,C_A08c!D5:D1009,'By region'!N556,C_A08c!C5:C1009,'By region'!M556)</f>
      </c>
      <c r="I556" s="192">
        <f>SUMIFS(C_A08c!K5:K1009,C_A08c!B5:B1009,'By region'!B1,C_A08c!D5:D1009,'By region'!N556,C_A08c!C5:C1009,'By region'!M556)</f>
      </c>
      <c r="J556" s="192">
        <f>SUMIFS(C_A08c!L5:L1009,C_A08c!B5:B1009,'By region'!B1,C_A08c!D5:D1009,'By region'!N556,C_A08c!C5:C1009,'By region'!M556)</f>
      </c>
      <c r="K556" s="192">
        <f>SUMIFS(C_A08c!M5:M1009,C_A08c!B5:B1009,'By region'!B1,C_A08c!D5:D1009,'By region'!N556,C_A08c!C5:C1009,'By region'!M556)</f>
      </c>
      <c r="L556" s="67"/>
      <c r="M556" s="67" t="s">
        <v>315</v>
      </c>
      <c r="N556" s="67" t="s">
        <v>303</v>
      </c>
      <c r="O556" s="69"/>
    </row>
    <row r="557" ht="17" s="64" customFormat="1">
      <c r="B557" s="182" t="s">
        <v>55</v>
      </c>
      <c r="C557" s="183">
        <f>SUM(C549:C556)</f>
        <v>916.42278190515083</v>
      </c>
      <c r="D557" s="183">
        <f ref="D557:I557" t="shared" si="53">SUM(D549:D556)</f>
        <v>882.818105212102</v>
      </c>
      <c r="E557" s="183">
        <f t="shared" si="53"/>
        <v>821.59389356868792</v>
      </c>
      <c r="F557" s="183">
        <f t="shared" si="53"/>
        <v>844.01836103678306</v>
      </c>
      <c r="G557" s="183">
        <f t="shared" si="53"/>
        <v>906.280378897469</v>
      </c>
      <c r="H557" s="183">
        <f t="shared" si="53"/>
        <v>966.77609266360889</v>
      </c>
      <c r="I557" s="183">
        <f t="shared" si="53"/>
        <v>1055.115039743923</v>
      </c>
      <c r="J557" s="183">
        <f>SUM(J549:J556)</f>
        <v>1119.9444282869331</v>
      </c>
      <c r="K557" s="183">
        <f>SUM(K549:K556)</f>
        <v>1026.519462495281</v>
      </c>
      <c r="L557" s="69"/>
      <c r="M557" s="69"/>
      <c r="N557" s="69"/>
      <c r="O557" s="69"/>
    </row>
    <row r="558" ht="16" s="64" customFormat="1">
      <c r="B558" s="151" t="s">
        <v>295</v>
      </c>
      <c r="C558" s="181"/>
      <c r="D558" s="181"/>
      <c r="E558" s="181"/>
      <c r="F558" s="181"/>
      <c r="G558" s="181"/>
      <c r="H558" s="181"/>
      <c r="I558" s="181"/>
      <c r="J558" s="181"/>
      <c r="K558" s="181"/>
      <c r="L558" s="69"/>
      <c r="M558" s="69"/>
      <c r="N558" s="69"/>
      <c r="O558" s="69"/>
    </row>
    <row r="559" s="64" customFormat="1">
      <c r="B559" s="210" t="s">
        <v>301</v>
      </c>
      <c r="C559" s="192">
        <f>SUMIFS(C_A08c!E5:E1009,C_A08c!B5:B1009,'By region'!B1,C_A08c!D5:D1009,'By region'!N559,C_A08c!C5:C1009,'By region'!M559)</f>
      </c>
      <c r="D559" s="192">
        <f>SUMIFS(C_A08c!F5:F1009,C_A08c!B5:B1009,'By region'!B1,C_A08c!D5:D1009,'By region'!N559,C_A08c!C5:C1009,'By region'!M559)</f>
      </c>
      <c r="E559" s="192">
        <f>SUMIFS(C_A08c!G5:G1009,C_A08c!B5:B1009,'By region'!B1,C_A08c!D5:D1009,'By region'!N559,C_A08c!C5:C1009,'By region'!M559)</f>
      </c>
      <c r="F559" s="192">
        <f>SUMIFS(C_A08c!H5:H1009,C_A08c!B5:B1009,'By region'!B1,C_A08c!D5:D1009,'By region'!N559,C_A08c!C5:C1009,'By region'!M559)</f>
      </c>
      <c r="G559" s="192">
        <f>SUMIFS(C_A08c!I5:I1009,C_A08c!B5:B1009,'By region'!B1,C_A08c!D5:D1009,'By region'!N559,C_A08c!C5:C1009,'By region'!M559)</f>
      </c>
      <c r="H559" s="192">
        <f>SUMIFS(C_A08c!J5:J1009,C_A08c!B5:B1009,'By region'!B1,C_A08c!D5:D1009,'By region'!N559,C_A08c!C5:C1009,'By region'!M559)</f>
      </c>
      <c r="I559" s="192">
        <f>SUMIFS(C_A08c!K5:K1009,C_A08c!B5:B1009,'By region'!B1,C_A08c!D5:D1009,'By region'!N559,C_A08c!C5:C1009,'By region'!M559)</f>
      </c>
      <c r="J559" s="192">
        <f>SUMIFS(C_A08c!L5:L1009,C_A08c!B5:B1009,'By region'!B1,C_A08c!D5:D1009,'By region'!N559,C_A08c!C5:C1009,'By region'!M559)</f>
      </c>
      <c r="K559" s="192">
        <f>SUMIFS(C_A08c!M5:M1009,C_A08c!B5:B1009,'By region'!B1,C_A08c!D5:D1009,'By region'!N559,C_A08c!C5:C1009,'By region'!M559)</f>
      </c>
      <c r="L559" s="69"/>
      <c r="M559" s="69" t="s">
        <v>302</v>
      </c>
      <c r="N559" s="67" t="s">
        <v>316</v>
      </c>
      <c r="O559" s="69"/>
    </row>
    <row r="560" s="64" customFormat="1">
      <c r="B560" s="217" t="s">
        <v>304</v>
      </c>
      <c r="C560" s="264">
        <f>SUMIFS(C_A08c!E5:E1009,C_A08c!B5:B1009,'By region'!B1,C_A08c!D5:D1009,'By region'!N560,C_A08c!C5:C1009,'By region'!M560)</f>
      </c>
      <c r="D560" s="264">
        <f>SUMIFS(C_A08c!F5:F1009,C_A08c!B5:B1009,'By region'!B1,C_A08c!D5:D1009,'By region'!N560,C_A08c!C5:C1009,'By region'!M560)</f>
      </c>
      <c r="E560" s="264">
        <f>SUMIFS(C_A08c!G5:G1009,C_A08c!B5:B1009,'By region'!B1,C_A08c!D5:D1009,'By region'!N560,C_A08c!C5:C1009,'By region'!M560)</f>
      </c>
      <c r="F560" s="264">
        <f>SUMIFS(C_A08c!H5:H1009,C_A08c!B5:B1009,'By region'!B1,C_A08c!D5:D1009,'By region'!N560,C_A08c!C5:C1009,'By region'!M560)</f>
      </c>
      <c r="G560" s="264">
        <f>SUMIFS(C_A08c!I5:I1009,C_A08c!B5:B1009,'By region'!B1,C_A08c!D5:D1009,'By region'!N560,C_A08c!C5:C1009,'By region'!M560)</f>
      </c>
      <c r="H560" s="264">
        <f>SUMIFS(C_A08c!J5:J1009,C_A08c!B5:B1009,'By region'!B1,C_A08c!D5:D1009,'By region'!N560,C_A08c!C5:C1009,'By region'!M560)</f>
      </c>
      <c r="I560" s="264">
        <f>SUMIFS(C_A08c!K5:K1009,C_A08c!B5:B1009,'By region'!B1,C_A08c!D5:D1009,'By region'!N560,C_A08c!C5:C1009,'By region'!M560)</f>
      </c>
      <c r="J560" s="264">
        <f>SUMIFS(C_A08c!L5:L1009,C_A08c!B5:B1009,'By region'!B1,C_A08c!D5:D1009,'By region'!N560,C_A08c!C5:C1009,'By region'!M560)</f>
      </c>
      <c r="K560" s="264">
        <f>SUMIFS(C_A08c!M5:M1009,C_A08c!B5:B1009,'By region'!B1,C_A08c!D5:D1009,'By region'!N560,C_A08c!C5:C1009,'By region'!M560)</f>
      </c>
      <c r="L560" s="67"/>
      <c r="M560" s="67" t="s">
        <v>305</v>
      </c>
      <c r="N560" s="67" t="s">
        <v>316</v>
      </c>
      <c r="O560" s="69"/>
    </row>
    <row r="561" s="64" customFormat="1">
      <c r="B561" s="217" t="s">
        <v>306</v>
      </c>
      <c r="C561" s="264">
        <f>SUMIFS(C_A08c!E5:E1009,C_A08c!B5:B1009,'By region'!B1,C_A08c!D5:D1009,'By region'!N561,C_A08c!C5:C1009,'By region'!M561)</f>
      </c>
      <c r="D561" s="264">
        <f>SUMIFS(C_A08c!F5:F1009,C_A08c!B5:B1009,'By region'!B1,C_A08c!D5:D1009,'By region'!N561,C_A08c!C5:C1009,'By region'!M561)</f>
      </c>
      <c r="E561" s="264">
        <f>SUMIFS(C_A08c!G5:G1009,C_A08c!B5:B1009,'By region'!B1,C_A08c!D5:D1009,'By region'!N561,C_A08c!C5:C1009,'By region'!M561)</f>
      </c>
      <c r="F561" s="264">
        <f>SUMIFS(C_A08c!H5:H1009,C_A08c!B5:B1009,'By region'!B1,C_A08c!D5:D1009,'By region'!N561,C_A08c!C5:C1009,'By region'!M561)</f>
      </c>
      <c r="G561" s="264">
        <f>SUMIFS(C_A08c!I5:I1009,C_A08c!B5:B1009,'By region'!B1,C_A08c!D5:D1009,'By region'!N561,C_A08c!C5:C1009,'By region'!M561)</f>
      </c>
      <c r="H561" s="264">
        <f>SUMIFS(C_A08c!J5:J1009,C_A08c!B5:B1009,'By region'!B1,C_A08c!D5:D1009,'By region'!N561,C_A08c!C5:C1009,'By region'!M561)</f>
      </c>
      <c r="I561" s="264">
        <f>SUMIFS(C_A08c!K5:K1009,C_A08c!B5:B1009,'By region'!B1,C_A08c!D5:D1009,'By region'!N561,C_A08c!C5:C1009,'By region'!M561)</f>
      </c>
      <c r="J561" s="264">
        <f>SUMIFS(C_A08c!L5:L1009,C_A08c!B5:B1009,'By region'!B1,C_A08c!D5:D1009,'By region'!N561,C_A08c!C5:C1009,'By region'!M561)</f>
      </c>
      <c r="K561" s="264">
        <f>SUMIFS(C_A08c!M5:M1009,C_A08c!B5:B1009,'By region'!B1,C_A08c!D5:D1009,'By region'!N561,C_A08c!C5:C1009,'By region'!M561)</f>
      </c>
      <c r="L561" s="67"/>
      <c r="M561" s="67" t="s">
        <v>307</v>
      </c>
      <c r="N561" s="67" t="s">
        <v>316</v>
      </c>
      <c r="O561" s="69"/>
    </row>
    <row r="562" s="64" customFormat="1">
      <c r="B562" s="210" t="s">
        <v>289</v>
      </c>
      <c r="C562" s="192">
        <f>SUMIFS(C_A08c!E5:E1009,C_A08c!B5:B1009,'By region'!B1,C_A08c!D5:D1009,'By region'!N562,C_A08c!C5:C1009,'By region'!M562)</f>
      </c>
      <c r="D562" s="192">
        <f>SUMIFS(C_A08c!F5:F1009,C_A08c!B5:B1009,'By region'!B1,C_A08c!D5:D1009,'By region'!N562,C_A08c!C5:C1009,'By region'!M562)</f>
      </c>
      <c r="E562" s="192">
        <f>SUMIFS(C_A08c!G5:G1009,C_A08c!B5:B1009,'By region'!B1,C_A08c!D5:D1009,'By region'!N562,C_A08c!C5:C1009,'By region'!M562)</f>
      </c>
      <c r="F562" s="192">
        <f>SUMIFS(C_A08c!H5:H1009,C_A08c!B5:B1009,'By region'!B1,C_A08c!D5:D1009,'By region'!N562,C_A08c!C5:C1009,'By region'!M562)</f>
      </c>
      <c r="G562" s="192">
        <f>SUMIFS(C_A08c!I5:I1009,C_A08c!B5:B1009,'By region'!B1,C_A08c!D5:D1009,'By region'!N562,C_A08c!C5:C1009,'By region'!M562)</f>
      </c>
      <c r="H562" s="192">
        <f>SUMIFS(C_A08c!J5:J1009,C_A08c!B5:B1009,'By region'!B1,C_A08c!D5:D1009,'By region'!N562,C_A08c!C5:C1009,'By region'!M562)</f>
      </c>
      <c r="I562" s="192">
        <f>SUMIFS(C_A08c!K5:K1009,C_A08c!B5:B1009,'By region'!B1,C_A08c!D5:D1009,'By region'!N562,C_A08c!C5:C1009,'By region'!M562)</f>
      </c>
      <c r="J562" s="192">
        <f>SUMIFS(C_A08c!L5:L1009,C_A08c!B5:B1009,'By region'!B1,C_A08c!D5:D1009,'By region'!N562,C_A08c!C5:C1009,'By region'!M562)</f>
      </c>
      <c r="K562" s="192">
        <f>SUMIFS(C_A08c!M5:M1009,C_A08c!B5:B1009,'By region'!B1,C_A08c!D5:D1009,'By region'!N562,C_A08c!C5:C1009,'By region'!M562)</f>
      </c>
      <c r="L562" s="69"/>
      <c r="M562" s="69" t="s">
        <v>308</v>
      </c>
      <c r="N562" s="67" t="s">
        <v>316</v>
      </c>
      <c r="O562" s="69"/>
    </row>
    <row r="563" s="64" customFormat="1">
      <c r="B563" s="217" t="s">
        <v>287</v>
      </c>
      <c r="C563" s="264">
        <f>SUMIFS(C_A08c!E5:E1009,C_A08c!B5:B1009,'By region'!B1,C_A08c!D5:D1009,'By region'!N563,C_A08c!C5:C1009,'By region'!M563)</f>
      </c>
      <c r="D563" s="264">
        <f>SUMIFS(C_A08c!F5:F1009,C_A08c!B5:B1009,'By region'!B1,C_A08c!D5:D1009,'By region'!N563,C_A08c!C5:C1009,'By region'!M563)</f>
      </c>
      <c r="E563" s="264">
        <f>SUMIFS(C_A08c!G5:G1009,C_A08c!B5:B1009,'By region'!B1,C_A08c!D5:D1009,'By region'!N563,C_A08c!C5:C1009,'By region'!M563)</f>
      </c>
      <c r="F563" s="264">
        <f>SUMIFS(C_A08c!H5:H1009,C_A08c!B5:B1009,'By region'!B1,C_A08c!D5:D1009,'By region'!N563,C_A08c!C5:C1009,'By region'!M563)</f>
      </c>
      <c r="G563" s="264">
        <f>SUMIFS(C_A08c!I5:I1009,C_A08c!B5:B1009,'By region'!B1,C_A08c!D5:D1009,'By region'!N563,C_A08c!C5:C1009,'By region'!M563)</f>
      </c>
      <c r="H563" s="264">
        <f>SUMIFS(C_A08c!J5:J1009,C_A08c!B5:B1009,'By region'!B1,C_A08c!D5:D1009,'By region'!N563,C_A08c!C5:C1009,'By region'!M563)</f>
      </c>
      <c r="I563" s="264">
        <f>SUMIFS(C_A08c!K5:K1009,C_A08c!B5:B1009,'By region'!B1,C_A08c!D5:D1009,'By region'!N563,C_A08c!C5:C1009,'By region'!M563)</f>
      </c>
      <c r="J563" s="264">
        <f>SUMIFS(C_A08c!L5:L1009,C_A08c!B5:B1009,'By region'!B1,C_A08c!D5:D1009,'By region'!N563,C_A08c!C5:C1009,'By region'!M563)</f>
      </c>
      <c r="K563" s="264">
        <f>SUMIFS(C_A08c!M5:M1009,C_A08c!B5:B1009,'By region'!B1,C_A08c!D5:D1009,'By region'!N563,C_A08c!C5:C1009,'By region'!M563)</f>
      </c>
      <c r="L563" s="67"/>
      <c r="M563" s="67" t="s">
        <v>309</v>
      </c>
      <c r="N563" s="67" t="s">
        <v>316</v>
      </c>
      <c r="O563" s="69"/>
    </row>
    <row r="564" s="64" customFormat="1">
      <c r="A564" s="63"/>
      <c r="B564" s="210" t="s">
        <v>310</v>
      </c>
      <c r="C564" s="192">
        <f>SUMIFS(C_A08c!E5:E1009,C_A08c!B5:B1009,'By region'!B1,C_A08c!D5:D1009,'By region'!N564,C_A08c!C5:C1009,'By region'!M564)</f>
      </c>
      <c r="D564" s="192">
        <f>SUMIFS(C_A08c!F5:F1009,C_A08c!B5:B1009,'By region'!B1,C_A08c!D5:D1009,'By region'!N564,C_A08c!C5:C1009,'By region'!M564)</f>
      </c>
      <c r="E564" s="192">
        <f>SUMIFS(C_A08c!G5:G1009,C_A08c!B5:B1009,'By region'!B1,C_A08c!D5:D1009,'By region'!N564,C_A08c!C5:C1009,'By region'!M564)</f>
      </c>
      <c r="F564" s="192">
        <f>SUMIFS(C_A08c!H5:H1009,C_A08c!B5:B1009,'By region'!B1,C_A08c!D5:D1009,'By region'!N564,C_A08c!C5:C1009,'By region'!M564)</f>
      </c>
      <c r="G564" s="192">
        <f>SUMIFS(C_A08c!I5:I1009,C_A08c!B5:B1009,'By region'!B1,C_A08c!D5:D1009,'By region'!N564,C_A08c!C5:C1009,'By region'!M564)</f>
      </c>
      <c r="H564" s="192">
        <f>SUMIFS(C_A08c!J5:J1009,C_A08c!B5:B1009,'By region'!B1,C_A08c!D5:D1009,'By region'!N564,C_A08c!C5:C1009,'By region'!M564)</f>
      </c>
      <c r="I564" s="192">
        <f>SUMIFS(C_A08c!K5:K1009,C_A08c!B5:B1009,'By region'!B1,C_A08c!D5:D1009,'By region'!N564,C_A08c!C5:C1009,'By region'!M564)</f>
      </c>
      <c r="J564" s="192">
        <f>SUMIFS(C_A08c!L5:L1009,C_A08c!B5:B1009,'By region'!B1,C_A08c!D5:D1009,'By region'!N564,C_A08c!C5:C1009,'By region'!M564)</f>
      </c>
      <c r="K564" s="192">
        <f>SUMIFS(C_A08c!M5:M1009,C_A08c!B5:B1009,'By region'!B1,C_A08c!D5:D1009,'By region'!N564,C_A08c!C5:C1009,'By region'!M564)</f>
      </c>
      <c r="L564" s="69"/>
      <c r="M564" s="69" t="s">
        <v>311</v>
      </c>
      <c r="N564" s="67" t="s">
        <v>316</v>
      </c>
      <c r="O564" s="69" t="s">
        <v>312</v>
      </c>
    </row>
    <row r="565" s="64" customFormat="1">
      <c r="B565" s="120" t="s">
        <v>313</v>
      </c>
      <c r="C565" s="264">
        <f>SUMIFS(C_A08c!E5:E1009,C_A08c!B5:B1009,'By region'!B1,C_A08c!D5:D1009,'By region'!N565,C_A08c!C5:C1009,'By region'!M565)</f>
      </c>
      <c r="D565" s="264">
        <f>SUMIFS(C_A08c!F5:F1009,C_A08c!B5:B1009,'By region'!B1,C_A08c!D5:D1009,'By region'!N565,C_A08c!C5:C1009,'By region'!M565)</f>
      </c>
      <c r="E565" s="264">
        <f>SUMIFS(C_A08c!G5:G1009,C_A08c!B5:B1009,'By region'!B1,C_A08c!D5:D1009,'By region'!N565,C_A08c!C5:C1009,'By region'!M565)</f>
      </c>
      <c r="F565" s="264">
        <f>SUMIFS(C_A08c!H5:H1009,C_A08c!B5:B1009,'By region'!B1,C_A08c!D5:D1009,'By region'!N565,C_A08c!C5:C1009,'By region'!M565)</f>
      </c>
      <c r="G565" s="264">
        <f>SUMIFS(C_A08c!I5:I1009,C_A08c!B5:B1009,'By region'!B1,C_A08c!D5:D1009,'By region'!N565,C_A08c!C5:C1009,'By region'!M565)</f>
      </c>
      <c r="H565" s="264">
        <f>SUMIFS(C_A08c!J5:J1009,C_A08c!B5:B1009,'By region'!B1,C_A08c!D5:D1009,'By region'!N565,C_A08c!C5:C1009,'By region'!M565)</f>
      </c>
      <c r="I565" s="264">
        <f>SUMIFS(C_A08c!K5:K1009,C_A08c!B5:B1009,'By region'!B1,C_A08c!D5:D1009,'By region'!N565,C_A08c!C5:C1009,'By region'!M565)</f>
      </c>
      <c r="J565" s="264">
        <f>SUMIFS(C_A08c!L5:L1009,C_A08c!B5:B1009,'By region'!B1,C_A08c!D5:D1009,'By region'!N565,C_A08c!C5:C1009,'By region'!M565)</f>
      </c>
      <c r="K565" s="264">
        <f>SUMIFS(C_A08c!M5:M1009,C_A08c!B5:B1009,'By region'!B1,C_A08c!D5:D1009,'By region'!N565,C_A08c!C5:C1009,'By region'!M565)</f>
      </c>
      <c r="L565" s="69"/>
      <c r="M565" s="69" t="s">
        <v>314</v>
      </c>
      <c r="N565" s="67" t="s">
        <v>316</v>
      </c>
      <c r="O565" s="69"/>
    </row>
    <row r="566" ht="16" s="64" customFormat="1">
      <c r="B566" s="119" t="s">
        <v>149</v>
      </c>
      <c r="C566" s="192">
        <f>SUMIFS(C_A08c!E5:E1009,C_A08c!B5:B1009,'By region'!B1,C_A08c!D5:D1009,'By region'!N566,C_A08c!C5:C1009,'By region'!M566)</f>
      </c>
      <c r="D566" s="192">
        <f>SUMIFS(C_A08c!F5:F1009,C_A08c!B5:B1009,'By region'!B1,C_A08c!D5:D1009,'By region'!N566,C_A08c!C5:C1009,'By region'!M566)</f>
      </c>
      <c r="E566" s="192">
        <f>SUMIFS(C_A08c!G5:G1009,C_A08c!B5:B1009,'By region'!B1,C_A08c!D5:D1009,'By region'!N566,C_A08c!C5:C1009,'By region'!M566)</f>
      </c>
      <c r="F566" s="192">
        <f>SUMIFS(C_A08c!H5:H1009,C_A08c!B5:B1009,'By region'!B1,C_A08c!D5:D1009,'By region'!N566,C_A08c!C5:C1009,'By region'!M566)</f>
      </c>
      <c r="G566" s="192">
        <f>SUMIFS(C_A08c!I5:I1009,C_A08c!B5:B1009,'By region'!B1,C_A08c!D5:D1009,'By region'!N566,C_A08c!C5:C1009,'By region'!M566)</f>
      </c>
      <c r="H566" s="192">
        <f>SUMIFS(C_A08c!J5:J1009,C_A08c!B5:B1009,'By region'!B1,C_A08c!D5:D1009,'By region'!N566,C_A08c!C5:C1009,'By region'!M566)</f>
      </c>
      <c r="I566" s="192">
        <f>SUMIFS(C_A08c!K5:K1009,C_A08c!B5:B1009,'By region'!B1,C_A08c!D5:D1009,'By region'!N566,C_A08c!C5:C1009,'By region'!M566)</f>
      </c>
      <c r="J566" s="192">
        <f>SUMIFS(C_A08c!L5:L1009,C_A08c!B5:B1009,'By region'!B1,C_A08c!D5:D1009,'By region'!N566,C_A08c!C5:C1009,'By region'!M566)</f>
      </c>
      <c r="K566" s="192">
        <f>SUMIFS(C_A08c!M5:M1009,C_A08c!B5:B1009,'By region'!B1,C_A08c!D5:D1009,'By region'!N566,C_A08c!C5:C1009,'By region'!M566)</f>
      </c>
      <c r="L566" s="67"/>
      <c r="M566" s="67" t="s">
        <v>317</v>
      </c>
      <c r="N566" s="67" t="s">
        <v>316</v>
      </c>
      <c r="O566" s="69"/>
    </row>
    <row r="567" ht="17" s="64" customFormat="1">
      <c r="B567" s="182" t="s">
        <v>55</v>
      </c>
      <c r="C567" s="183">
        <f>SUM(C559:C566)</f>
        <v>407.4815995344</v>
      </c>
      <c r="D567" s="183">
        <f ref="D567:K567" t="shared" si="54">SUM(D559:D566)</f>
        <v>392.082504723029</v>
      </c>
      <c r="E567" s="183">
        <f t="shared" si="54"/>
        <v>420.67907999029103</v>
      </c>
      <c r="F567" s="183">
        <f t="shared" si="54"/>
        <v>406.50038145215603</v>
      </c>
      <c r="G567" s="183">
        <f t="shared" si="54"/>
        <v>463.918508292215</v>
      </c>
      <c r="H567" s="183">
        <f t="shared" si="54"/>
        <v>463.832428612042</v>
      </c>
      <c r="I567" s="183">
        <f t="shared" si="54"/>
        <v>508.158719606256</v>
      </c>
      <c r="J567" s="183">
        <f t="shared" si="54"/>
        <v>579.272061151489</v>
      </c>
      <c r="K567" s="183">
        <f t="shared" si="54"/>
        <v>645.073913421083</v>
      </c>
      <c r="L567" s="69"/>
      <c r="M567" s="69"/>
      <c r="N567" s="69"/>
      <c r="O567" s="69"/>
    </row>
    <row r="568" ht="16" s="64" customFormat="1">
      <c r="B568" s="151" t="s">
        <v>318</v>
      </c>
      <c r="C568" s="181"/>
      <c r="D568" s="181"/>
      <c r="E568" s="181"/>
      <c r="F568" s="181"/>
      <c r="G568" s="181"/>
      <c r="H568" s="181"/>
      <c r="I568" s="181"/>
      <c r="J568" s="181"/>
      <c r="K568" s="181"/>
      <c r="L568" s="69"/>
      <c r="M568" s="69"/>
      <c r="N568" s="69"/>
      <c r="O568" s="69"/>
    </row>
    <row r="569" s="64" customFormat="1">
      <c r="B569" s="210" t="s">
        <v>301</v>
      </c>
      <c r="C569" s="192">
        <f>SUMIFS(C_A08c!E5:E1009,C_A08c!B5:B1009,'By region'!B1,C_A08c!D5:D1009,'By region'!N569,C_A08c!C5:C1009,'By region'!M569)</f>
      </c>
      <c r="D569" s="192">
        <f>SUMIFS(C_A08c!F5:F1009,C_A08c!B5:B1009,'By region'!B1,C_A08c!D5:D1009,'By region'!N569,C_A08c!C5:C1009,'By region'!M569)</f>
      </c>
      <c r="E569" s="192">
        <f>SUMIFS(C_A08c!G5:G1009,C_A08c!B5:B1009,'By region'!B1,C_A08c!D5:D1009,'By region'!N569,C_A08c!C5:C1009,'By region'!M569)</f>
      </c>
      <c r="F569" s="192">
        <f>SUMIFS(C_A08c!H5:H1009,C_A08c!B5:B1009,'By region'!B1,C_A08c!D5:D1009,'By region'!N569,C_A08c!C5:C1009,'By region'!M569)</f>
      </c>
      <c r="G569" s="192">
        <f>SUMIFS(C_A08c!I5:I1009,C_A08c!B5:B1009,'By region'!B1,C_A08c!D5:D1009,'By region'!N569,C_A08c!C5:C1009,'By region'!M569)</f>
      </c>
      <c r="H569" s="192">
        <f>SUMIFS(C_A08c!J5:J1009,C_A08c!B5:B1009,'By region'!B1,C_A08c!D5:D1009,'By region'!N569,C_A08c!C5:C1009,'By region'!M569)</f>
      </c>
      <c r="I569" s="192">
        <f>SUMIFS(C_A08c!K5:K1009,C_A08c!B5:B1009,'By region'!B1,C_A08c!D5:D1009,'By region'!N569,C_A08c!C5:C1009,'By region'!M569)</f>
      </c>
      <c r="J569" s="192">
        <f>SUMIFS(C_A08c!L5:L1009,C_A08c!B5:B1009,'By region'!B1,C_A08c!D5:D1009,'By region'!N569,C_A08c!C5:C1009,'By region'!M569)</f>
      </c>
      <c r="K569" s="192">
        <f>SUMIFS(C_A08c!M5:M1009,C_A08c!B5:B1009,'By region'!B1,C_A08c!D5:D1009,'By region'!N569,C_A08c!C5:C1009,'By region'!M569)</f>
      </c>
      <c r="L569" s="69"/>
      <c r="M569" s="69" t="s">
        <v>302</v>
      </c>
      <c r="N569" s="67" t="s">
        <v>319</v>
      </c>
      <c r="O569" s="69"/>
    </row>
    <row r="570" s="64" customFormat="1">
      <c r="B570" s="217" t="s">
        <v>304</v>
      </c>
      <c r="C570" s="264">
        <f>SUMIFS(C_A08c!E5:E1009,C_A08c!B5:B1009,'By region'!B1,C_A08c!D5:D1009,'By region'!N570,C_A08c!C5:C1009,'By region'!M570)</f>
      </c>
      <c r="D570" s="264">
        <f>SUMIFS(C_A08c!F5:F1009,C_A08c!B5:B1009,'By region'!B1,C_A08c!D5:D1009,'By region'!N570,C_A08c!C5:C1009,'By region'!M570)</f>
      </c>
      <c r="E570" s="264">
        <f>SUMIFS(C_A08c!G5:G1009,C_A08c!B5:B1009,'By region'!B1,C_A08c!D5:D1009,'By region'!N570,C_A08c!C5:C1009,'By region'!M570)</f>
      </c>
      <c r="F570" s="264">
        <f>SUMIFS(C_A08c!H5:H1009,C_A08c!B5:B1009,'By region'!B1,C_A08c!D5:D1009,'By region'!N570,C_A08c!C5:C1009,'By region'!M570)</f>
      </c>
      <c r="G570" s="264">
        <f>SUMIFS(C_A08c!I5:I1009,C_A08c!B5:B1009,'By region'!B1,C_A08c!D5:D1009,'By region'!N570,C_A08c!C5:C1009,'By region'!M570)</f>
      </c>
      <c r="H570" s="264">
        <f>SUMIFS(C_A08c!J5:J1009,C_A08c!B5:B1009,'By region'!B1,C_A08c!D5:D1009,'By region'!N570,C_A08c!C5:C1009,'By region'!M570)</f>
      </c>
      <c r="I570" s="264">
        <f>SUMIFS(C_A08c!K5:K1009,C_A08c!B5:B1009,'By region'!B1,C_A08c!D5:D1009,'By region'!N570,C_A08c!C5:C1009,'By region'!M570)</f>
      </c>
      <c r="J570" s="264">
        <f>SUMIFS(C_A08c!L5:L1009,C_A08c!B5:B1009,'By region'!B1,C_A08c!D5:D1009,'By region'!N570,C_A08c!C5:C1009,'By region'!M570)</f>
      </c>
      <c r="K570" s="264">
        <f>SUMIFS(C_A08c!M5:M1009,C_A08c!B5:B1009,'By region'!B1,C_A08c!D5:D1009,'By region'!N570,C_A08c!C5:C1009,'By region'!M570)</f>
      </c>
      <c r="L570" s="69"/>
      <c r="M570" s="67" t="s">
        <v>305</v>
      </c>
      <c r="N570" s="67" t="s">
        <v>319</v>
      </c>
      <c r="O570" s="69"/>
    </row>
    <row r="571" s="64" customFormat="1">
      <c r="B571" s="217" t="s">
        <v>306</v>
      </c>
      <c r="C571" s="264">
        <f>SUMIFS(C_A08c!E5:E1009,C_A08c!B5:B1009,'By region'!B1,C_A08c!D5:D1009,'By region'!N571,C_A08c!C5:C1009,'By region'!M571)</f>
      </c>
      <c r="D571" s="264">
        <f>SUMIFS(C_A08c!F5:F1009,C_A08c!B5:B1009,'By region'!B1,C_A08c!D5:D1009,'By region'!N571,C_A08c!C5:C1009,'By region'!M571)</f>
      </c>
      <c r="E571" s="264">
        <f>SUMIFS(C_A08c!G5:G1009,C_A08c!B5:B1009,'By region'!B1,C_A08c!D5:D1009,'By region'!N571,C_A08c!C5:C1009,'By region'!M571)</f>
      </c>
      <c r="F571" s="264">
        <f>SUMIFS(C_A08c!H5:H1009,C_A08c!B5:B1009,'By region'!B1,C_A08c!D5:D1009,'By region'!N571,C_A08c!C5:C1009,'By region'!M571)</f>
      </c>
      <c r="G571" s="264">
        <f>SUMIFS(C_A08c!I5:I1009,C_A08c!B5:B1009,'By region'!B1,C_A08c!D5:D1009,'By region'!N571,C_A08c!C5:C1009,'By region'!M571)</f>
      </c>
      <c r="H571" s="264">
        <f>SUMIFS(C_A08c!J5:J1009,C_A08c!B5:B1009,'By region'!B1,C_A08c!D5:D1009,'By region'!N571,C_A08c!C5:C1009,'By region'!M571)</f>
      </c>
      <c r="I571" s="264">
        <f>SUMIFS(C_A08c!K5:K1009,C_A08c!B5:B1009,'By region'!B1,C_A08c!D5:D1009,'By region'!N571,C_A08c!C5:C1009,'By region'!M571)</f>
      </c>
      <c r="J571" s="264">
        <f>SUMIFS(C_A08c!L5:L1009,C_A08c!B5:B1009,'By region'!B1,C_A08c!D5:D1009,'By region'!N571,C_A08c!C5:C1009,'By region'!M571)</f>
      </c>
      <c r="K571" s="264">
        <f>SUMIFS(C_A08c!M5:M1009,C_A08c!B5:B1009,'By region'!B1,C_A08c!D5:D1009,'By region'!N571,C_A08c!C5:C1009,'By region'!M571)</f>
      </c>
      <c r="L571" s="67"/>
      <c r="M571" s="67" t="s">
        <v>307</v>
      </c>
      <c r="N571" s="67" t="s">
        <v>319</v>
      </c>
      <c r="O571" s="69"/>
    </row>
    <row r="572" s="64" customFormat="1">
      <c r="B572" s="210" t="s">
        <v>289</v>
      </c>
      <c r="C572" s="192">
        <f>SUMIFS(C_A08c!E5:E1009,C_A08c!B5:B1009,'By region'!B1,C_A08c!D5:D1009,'By region'!N572,C_A08c!C5:C1009,'By region'!M572)</f>
      </c>
      <c r="D572" s="192">
        <f>SUMIFS(C_A08c!F5:F1009,C_A08c!B5:B1009,'By region'!B1,C_A08c!D5:D1009,'By region'!N572,C_A08c!C5:C1009,'By region'!M572)</f>
      </c>
      <c r="E572" s="192">
        <f>SUMIFS(C_A08c!G5:G1009,C_A08c!B5:B1009,'By region'!B1,C_A08c!D5:D1009,'By region'!N572,C_A08c!C5:C1009,'By region'!M572)</f>
      </c>
      <c r="F572" s="192">
        <f>SUMIFS(C_A08c!H5:H1009,C_A08c!B5:B1009,'By region'!B1,C_A08c!D5:D1009,'By region'!N572,C_A08c!C5:C1009,'By region'!M572)</f>
      </c>
      <c r="G572" s="192">
        <f>SUMIFS(C_A08c!I5:I1009,C_A08c!B5:B1009,'By region'!B1,C_A08c!D5:D1009,'By region'!N572,C_A08c!C5:C1009,'By region'!M572)</f>
      </c>
      <c r="H572" s="192">
        <f>SUMIFS(C_A08c!J5:J1009,C_A08c!B5:B1009,'By region'!B1,C_A08c!D5:D1009,'By region'!N572,C_A08c!C5:C1009,'By region'!M572)</f>
      </c>
      <c r="I572" s="192">
        <f>SUMIFS(C_A08c!K5:K1009,C_A08c!B5:B1009,'By region'!B1,C_A08c!D5:D1009,'By region'!N572,C_A08c!C5:C1009,'By region'!M572)</f>
      </c>
      <c r="J572" s="192">
        <f>SUMIFS(C_A08c!L5:L1009,C_A08c!B5:B1009,'By region'!B1,C_A08c!D5:D1009,'By region'!N572,C_A08c!C5:C1009,'By region'!M572)</f>
      </c>
      <c r="K572" s="192">
        <f>SUMIFS(C_A08c!M5:M1009,C_A08c!B5:B1009,'By region'!B1,C_A08c!D5:D1009,'By region'!N572,C_A08c!C5:C1009,'By region'!M572)</f>
      </c>
      <c r="L572" s="69"/>
      <c r="M572" s="69" t="s">
        <v>308</v>
      </c>
      <c r="N572" s="67" t="s">
        <v>319</v>
      </c>
      <c r="O572" s="69"/>
    </row>
    <row r="573" s="64" customFormat="1">
      <c r="B573" s="217" t="s">
        <v>287</v>
      </c>
      <c r="C573" s="264">
        <f>SUMIFS(C_A08c!E5:E1009,C_A08c!B5:B1009,'By region'!B1,C_A08c!D5:D1009,'By region'!N573,C_A08c!C5:C1009,'By region'!M573)</f>
      </c>
      <c r="D573" s="264">
        <f>SUMIFS(C_A08c!F5:F1009,C_A08c!B5:B1009,'By region'!B1,C_A08c!D5:D1009,'By region'!N573,C_A08c!C5:C1009,'By region'!M573)</f>
      </c>
      <c r="E573" s="264">
        <f>SUMIFS(C_A08c!G5:G1009,C_A08c!B5:B1009,'By region'!B1,C_A08c!D5:D1009,'By region'!N573,C_A08c!C5:C1009,'By region'!M573)</f>
      </c>
      <c r="F573" s="264">
        <f>SUMIFS(C_A08c!H5:H1009,C_A08c!B5:B1009,'By region'!B1,C_A08c!D5:D1009,'By region'!N573,C_A08c!C5:C1009,'By region'!M573)</f>
      </c>
      <c r="G573" s="264">
        <f>SUMIFS(C_A08c!I5:I1009,C_A08c!B5:B1009,'By region'!B1,C_A08c!D5:D1009,'By region'!N573,C_A08c!C5:C1009,'By region'!M573)</f>
      </c>
      <c r="H573" s="264">
        <f>SUMIFS(C_A08c!J5:J1009,C_A08c!B5:B1009,'By region'!B1,C_A08c!D5:D1009,'By region'!N573,C_A08c!C5:C1009,'By region'!M573)</f>
      </c>
      <c r="I573" s="264">
        <f>SUMIFS(C_A08c!K5:K1009,C_A08c!B5:B1009,'By region'!B1,C_A08c!D5:D1009,'By region'!N573,C_A08c!C5:C1009,'By region'!M573)</f>
      </c>
      <c r="J573" s="264">
        <f>SUMIFS(C_A08c!L5:L1009,C_A08c!B5:B1009,'By region'!B1,C_A08c!D5:D1009,'By region'!N573,C_A08c!C5:C1009,'By region'!M573)</f>
      </c>
      <c r="K573" s="264">
        <f>SUMIFS(C_A08c!M5:M1009,C_A08c!B5:B1009,'By region'!B1,C_A08c!D5:D1009,'By region'!N573,C_A08c!C5:C1009,'By region'!M573)</f>
      </c>
      <c r="L573" s="69"/>
      <c r="M573" s="67" t="s">
        <v>309</v>
      </c>
      <c r="N573" s="67" t="s">
        <v>319</v>
      </c>
      <c r="O573" s="69"/>
    </row>
    <row r="574" s="64" customFormat="1">
      <c r="A574" s="63"/>
      <c r="B574" s="210" t="s">
        <v>310</v>
      </c>
      <c r="C574" s="192">
        <f>SUMIFS(C_A08c!E5:E1009,C_A08c!B5:B1009,'By region'!B1,C_A08c!D5:D1009,'By region'!N574,C_A08c!C5:C1009,'By region'!M574)</f>
      </c>
      <c r="D574" s="192">
        <f>SUMIFS(C_A08c!F5:F1009,C_A08c!B5:B1009,'By region'!B1,C_A08c!D5:D1009,'By region'!N574,C_A08c!C5:C1009,'By region'!M574)</f>
      </c>
      <c r="E574" s="192">
        <f>SUMIFS(C_A08c!G5:G1009,C_A08c!B5:B1009,'By region'!B1,C_A08c!D5:D1009,'By region'!N574,C_A08c!C5:C1009,'By region'!M574)</f>
      </c>
      <c r="F574" s="192">
        <f>SUMIFS(C_A08c!H5:H1009,C_A08c!B5:B1009,'By region'!B1,C_A08c!D5:D1009,'By region'!N574,C_A08c!C5:C1009,'By region'!M574)</f>
      </c>
      <c r="G574" s="192">
        <f>SUMIFS(C_A08c!I5:I1009,C_A08c!B5:B1009,'By region'!B1,C_A08c!D5:D1009,'By region'!N574,C_A08c!C5:C1009,'By region'!M574)</f>
      </c>
      <c r="H574" s="192">
        <f>SUMIFS(C_A08c!J5:J1009,C_A08c!B5:B1009,'By region'!B1,C_A08c!D5:D1009,'By region'!N574,C_A08c!C5:C1009,'By region'!M574)</f>
      </c>
      <c r="I574" s="192">
        <f>SUMIFS(C_A08c!K5:K1009,C_A08c!B5:B1009,'By region'!B1,C_A08c!D5:D1009,'By region'!N574,C_A08c!C5:C1009,'By region'!M574)</f>
      </c>
      <c r="J574" s="192">
        <f>SUMIFS(C_A08c!L5:L1009,C_A08c!B5:B1009,'By region'!B1,C_A08c!D5:D1009,'By region'!N574,C_A08c!C5:C1009,'By region'!M574)</f>
      </c>
      <c r="K574" s="192">
        <f>SUMIFS(C_A08c!M5:M1009,C_A08c!B5:B1009,'By region'!B1,C_A08c!D5:D1009,'By region'!N574,C_A08c!C5:C1009,'By region'!M574)</f>
      </c>
      <c r="L574" s="69"/>
      <c r="M574" s="69" t="s">
        <v>311</v>
      </c>
      <c r="N574" s="67" t="s">
        <v>319</v>
      </c>
      <c r="O574" s="69" t="s">
        <v>312</v>
      </c>
    </row>
    <row r="575" s="64" customFormat="1">
      <c r="B575" s="120" t="s">
        <v>313</v>
      </c>
      <c r="C575" s="264">
        <f>SUMIFS(C_A08c!E5:E1009,C_A08c!B5:B1009,'By region'!B1,C_A08c!D5:D1009,'By region'!N575,C_A08c!C5:C1009,'By region'!M575)</f>
      </c>
      <c r="D575" s="264">
        <f>SUMIFS(C_A08c!F5:F1009,C_A08c!B5:B1009,'By region'!B1,C_A08c!D5:D1009,'By region'!N575,C_A08c!C5:C1009,'By region'!M575)</f>
      </c>
      <c r="E575" s="264">
        <f>SUMIFS(C_A08c!G5:G1009,C_A08c!B5:B1009,'By region'!B1,C_A08c!D5:D1009,'By region'!N575,C_A08c!C5:C1009,'By region'!M575)</f>
      </c>
      <c r="F575" s="264">
        <f>SUMIFS(C_A08c!H5:H1009,C_A08c!B5:B1009,'By region'!B1,C_A08c!D5:D1009,'By region'!N575,C_A08c!C5:C1009,'By region'!M575)</f>
      </c>
      <c r="G575" s="264">
        <f>SUMIFS(C_A08c!I5:I1009,C_A08c!B5:B1009,'By region'!B1,C_A08c!D5:D1009,'By region'!N575,C_A08c!C5:C1009,'By region'!M575)</f>
      </c>
      <c r="H575" s="264">
        <f>SUMIFS(C_A08c!J5:J1009,C_A08c!B5:B1009,'By region'!B1,C_A08c!D5:D1009,'By region'!N575,C_A08c!C5:C1009,'By region'!M575)</f>
      </c>
      <c r="I575" s="264">
        <f>SUMIFS(C_A08c!K5:K1009,C_A08c!B5:B1009,'By region'!B1,C_A08c!D5:D1009,'By region'!N575,C_A08c!C5:C1009,'By region'!M575)</f>
      </c>
      <c r="J575" s="264">
        <f>SUMIFS(C_A08c!L5:L1009,C_A08c!B5:B1009,'By region'!B1,C_A08c!D5:D1009,'By region'!N575,C_A08c!C5:C1009,'By region'!M575)</f>
      </c>
      <c r="K575" s="264">
        <f>SUMIFS(C_A08c!M5:M1009,C_A08c!B5:B1009,'By region'!B1,C_A08c!D5:D1009,'By region'!N575,C_A08c!C5:C1009,'By region'!M575)</f>
      </c>
      <c r="L575" s="69"/>
      <c r="M575" s="69" t="s">
        <v>314</v>
      </c>
      <c r="N575" s="67" t="s">
        <v>319</v>
      </c>
      <c r="O575" s="69"/>
    </row>
    <row r="576" ht="16" s="64" customFormat="1">
      <c r="B576" s="119" t="s">
        <v>149</v>
      </c>
      <c r="C576" s="192">
        <f>SUMIFS(C_A08c!E5:E1009,C_A08c!B5:B1009,'By region'!B1,C_A08c!D5:D1009,'By region'!N576,C_A08c!C5:C1009,'By region'!M576)</f>
      </c>
      <c r="D576" s="192">
        <f>SUMIFS(C_A08c!F5:F1009,C_A08c!B5:B1009,'By region'!B1,C_A08c!D5:D1009,'By region'!N576,C_A08c!C5:C1009,'By region'!M576)</f>
      </c>
      <c r="E576" s="192">
        <f>SUMIFS(C_A08c!G5:G1009,C_A08c!B5:B1009,'By region'!B1,C_A08c!D5:D1009,'By region'!N576,C_A08c!C5:C1009,'By region'!M576)</f>
      </c>
      <c r="F576" s="192">
        <f>SUMIFS(C_A08c!H5:H1009,C_A08c!B5:B1009,'By region'!B1,C_A08c!D5:D1009,'By region'!N576,C_A08c!C5:C1009,'By region'!M576)</f>
      </c>
      <c r="G576" s="192">
        <f>SUMIFS(C_A08c!I5:I1009,C_A08c!B5:B1009,'By region'!B1,C_A08c!D5:D1009,'By region'!N576,C_A08c!C5:C1009,'By region'!M576)</f>
      </c>
      <c r="H576" s="192">
        <f>SUMIFS(C_A08c!J5:J1009,C_A08c!B5:B1009,'By region'!B1,C_A08c!D5:D1009,'By region'!N576,C_A08c!C5:C1009,'By region'!M576)</f>
      </c>
      <c r="I576" s="192">
        <f>SUMIFS(C_A08c!K5:K1009,C_A08c!B5:B1009,'By region'!B1,C_A08c!D5:D1009,'By region'!N576,C_A08c!C5:C1009,'By region'!M576)</f>
      </c>
      <c r="J576" s="192">
        <f>SUMIFS(C_A08c!L5:L1009,C_A08c!B5:B1009,'By region'!B1,C_A08c!D5:D1009,'By region'!N576,C_A08c!C5:C1009,'By region'!M576)</f>
      </c>
      <c r="K576" s="192">
        <f>SUMIFS(C_A08c!M5:M1009,C_A08c!B5:B1009,'By region'!B1,C_A08c!D5:D1009,'By region'!N576,C_A08c!C5:C1009,'By region'!M576)</f>
      </c>
      <c r="L576" s="69"/>
      <c r="M576" s="67" t="s">
        <v>317</v>
      </c>
      <c r="N576" s="67" t="s">
        <v>319</v>
      </c>
      <c r="O576" s="69"/>
    </row>
    <row r="577" ht="17" s="64" customFormat="1">
      <c r="B577" s="182" t="s">
        <v>55</v>
      </c>
      <c r="C577" s="183">
        <f>SUM(C569:C576)</f>
        <v>430.619434883604</v>
      </c>
      <c r="D577" s="183">
        <f ref="D577:K577" t="shared" si="55">SUM(D569:D576)</f>
        <v>371.790358357831</v>
      </c>
      <c r="E577" s="183">
        <f>SUM(E569:E576)</f>
        <v>499.428631239894</v>
      </c>
      <c r="F577" s="183">
        <f t="shared" si="55"/>
        <v>374.908618112505</v>
      </c>
      <c r="G577" s="183">
        <f t="shared" si="55"/>
        <v>338.642117763435</v>
      </c>
      <c r="H577" s="183">
        <f t="shared" si="55"/>
        <v>305.00024943395704</v>
      </c>
      <c r="I577" s="183">
        <f t="shared" si="55"/>
        <v>284.268781684444</v>
      </c>
      <c r="J577" s="183">
        <f t="shared" si="55"/>
        <v>316.363471965166</v>
      </c>
      <c r="K577" s="183">
        <f t="shared" si="55"/>
        <v>325.99543032513793</v>
      </c>
      <c r="L577" s="69"/>
      <c r="M577" s="69"/>
      <c r="N577" s="69"/>
      <c r="O577" s="69"/>
    </row>
    <row r="578" ht="16" s="64" customFormat="1">
      <c r="B578" s="151" t="s">
        <v>320</v>
      </c>
      <c r="C578" s="181"/>
      <c r="D578" s="181"/>
      <c r="E578" s="181"/>
      <c r="F578" s="181"/>
      <c r="G578" s="181"/>
      <c r="H578" s="181"/>
      <c r="I578" s="181"/>
      <c r="J578" s="181"/>
      <c r="K578" s="181"/>
      <c r="L578" s="69"/>
      <c r="M578" s="69"/>
      <c r="N578" s="69"/>
      <c r="O578" s="69"/>
    </row>
    <row r="579" s="64" customFormat="1">
      <c r="B579" s="210" t="s">
        <v>301</v>
      </c>
      <c r="C579" s="192">
        <f>SUMIFS(C_A08c!E5:E1009,C_A08c!B5:B1009,'By region'!B1,C_A08c!D5:D1009,'By region'!N579,C_A08c!C5:C1009,'By region'!M579)</f>
      </c>
      <c r="D579" s="192">
        <f>SUMIFS(C_A08c!F5:F1009,C_A08c!B5:B1009,'By region'!B1,C_A08c!D5:D1009,'By region'!N579,C_A08c!C5:C1009,'By region'!M579)</f>
      </c>
      <c r="E579" s="192">
        <f>SUMIFS(C_A08c!G5:G1009,C_A08c!B5:B1009,'By region'!B1,C_A08c!D5:D1009,'By region'!N579,C_A08c!C5:C1009,'By region'!M579)</f>
      </c>
      <c r="F579" s="192">
        <f>SUMIFS(C_A08c!H5:H1009,C_A08c!B5:B1009,'By region'!B1,C_A08c!D5:D1009,'By region'!N579,C_A08c!C5:C1009,'By region'!M579)</f>
      </c>
      <c r="G579" s="192">
        <f>SUMIFS(C_A08c!I5:I1009,C_A08c!B5:B1009,'By region'!B1,C_A08c!D5:D1009,'By region'!N579,C_A08c!C5:C1009,'By region'!M579)</f>
      </c>
      <c r="H579" s="192">
        <f>SUMIFS(C_A08c!J5:J1009,C_A08c!B5:B1009,'By region'!B1,C_A08c!D5:D1009,'By region'!N579,C_A08c!C5:C1009,'By region'!M579)</f>
      </c>
      <c r="I579" s="192">
        <f>SUMIFS(C_A08c!K5:K1009,C_A08c!B5:B1009,'By region'!B1,C_A08c!D5:D1009,'By region'!N579,C_A08c!C5:C1009,'By region'!M579)</f>
      </c>
      <c r="J579" s="192">
        <f>SUMIFS(C_A08c!L5:L1009,C_A08c!B5:B1009,'By region'!B1,C_A08c!D5:D1009,'By region'!N579,C_A08c!C5:C1009,'By region'!M579)</f>
      </c>
      <c r="K579" s="192">
        <f>SUMIFS(C_A08c!M5:M1009,C_A08c!B5:B1009,'By region'!B1,C_A08c!D5:D1009,'By region'!N579,C_A08c!C5:C1009,'By region'!M579)</f>
      </c>
      <c r="L579" s="69"/>
      <c r="M579" s="69" t="s">
        <v>302</v>
      </c>
      <c r="N579" s="67" t="s">
        <v>321</v>
      </c>
      <c r="O579" s="69"/>
    </row>
    <row r="580" s="64" customFormat="1">
      <c r="B580" s="217" t="s">
        <v>304</v>
      </c>
      <c r="C580" s="264">
        <f>SUMIFS(C_A08c!E5:E1009,C_A08c!B5:B1009,'By region'!B1,C_A08c!D5:D1009,'By region'!N580,C_A08c!C5:C1009,'By region'!M580)</f>
      </c>
      <c r="D580" s="264">
        <f>SUMIFS(C_A08c!F5:F1009,C_A08c!B5:B1009,'By region'!B1,C_A08c!D5:D1009,'By region'!N580,C_A08c!C5:C1009,'By region'!M580)</f>
      </c>
      <c r="E580" s="264">
        <f>SUMIFS(C_A08c!G5:G1009,C_A08c!B5:B1009,'By region'!B1,C_A08c!D5:D1009,'By region'!N580,C_A08c!C5:C1009,'By region'!M580)</f>
      </c>
      <c r="F580" s="264">
        <f>SUMIFS(C_A08c!H5:H1009,C_A08c!B5:B1009,'By region'!B1,C_A08c!D5:D1009,'By region'!N580,C_A08c!C5:C1009,'By region'!M580)</f>
      </c>
      <c r="G580" s="264">
        <f>SUMIFS(C_A08c!I5:I1009,C_A08c!B5:B1009,'By region'!B1,C_A08c!D5:D1009,'By region'!N580,C_A08c!C5:C1009,'By region'!M580)</f>
      </c>
      <c r="H580" s="264">
        <f>SUMIFS(C_A08c!J5:J1009,C_A08c!B5:B1009,'By region'!B1,C_A08c!D5:D1009,'By region'!N580,C_A08c!C5:C1009,'By region'!M580)</f>
      </c>
      <c r="I580" s="264">
        <f>SUMIFS(C_A08c!K5:K1009,C_A08c!B5:B1009,'By region'!B1,C_A08c!D5:D1009,'By region'!N580,C_A08c!C5:C1009,'By region'!M580)</f>
      </c>
      <c r="J580" s="264">
        <f>SUMIFS(C_A08c!L5:L1009,C_A08c!B5:B1009,'By region'!B1,C_A08c!D5:D1009,'By region'!N580,C_A08c!C5:C1009,'By region'!M580)</f>
      </c>
      <c r="K580" s="264">
        <f>SUMIFS(C_A08c!M5:M1009,C_A08c!B5:B1009,'By region'!B1,C_A08c!D5:D1009,'By region'!N580,C_A08c!C5:C1009,'By region'!M580)</f>
      </c>
      <c r="L580" s="69"/>
      <c r="M580" s="67" t="s">
        <v>305</v>
      </c>
      <c r="N580" s="67" t="s">
        <v>321</v>
      </c>
      <c r="O580" s="69"/>
    </row>
    <row r="581" s="64" customFormat="1">
      <c r="B581" s="217" t="s">
        <v>306</v>
      </c>
      <c r="C581" s="264">
        <f>SUMIFS(C_A08c!E5:E1009,C_A08c!B5:B1009,'By region'!B1,C_A08c!D5:D1009,'By region'!N581,C_A08c!C5:C1009,'By region'!M581)</f>
      </c>
      <c r="D581" s="264">
        <f>SUMIFS(C_A08c!F5:F1009,C_A08c!B5:B1009,'By region'!B1,C_A08c!D5:D1009,'By region'!N581,C_A08c!C5:C1009,'By region'!M581)</f>
      </c>
      <c r="E581" s="264">
        <f>SUMIFS(C_A08c!G5:G1009,C_A08c!B5:B1009,'By region'!B1,C_A08c!D5:D1009,'By region'!N581,C_A08c!C5:C1009,'By region'!M581)</f>
      </c>
      <c r="F581" s="264">
        <f>SUMIFS(C_A08c!H5:H1009,C_A08c!B5:B1009,'By region'!B1,C_A08c!D5:D1009,'By region'!N581,C_A08c!C5:C1009,'By region'!M581)</f>
      </c>
      <c r="G581" s="264">
        <f>SUMIFS(C_A08c!I5:I1009,C_A08c!B5:B1009,'By region'!B1,C_A08c!D5:D1009,'By region'!N581,C_A08c!C5:C1009,'By region'!M581)</f>
      </c>
      <c r="H581" s="264">
        <f>SUMIFS(C_A08c!J5:J1009,C_A08c!B5:B1009,'By region'!B1,C_A08c!D5:D1009,'By region'!N581,C_A08c!C5:C1009,'By region'!M581)</f>
      </c>
      <c r="I581" s="264">
        <f>SUMIFS(C_A08c!K5:K1009,C_A08c!B5:B1009,'By region'!B1,C_A08c!D5:D1009,'By region'!N581,C_A08c!C5:C1009,'By region'!M581)</f>
      </c>
      <c r="J581" s="264">
        <f>SUMIFS(C_A08c!L5:L1009,C_A08c!B5:B1009,'By region'!B1,C_A08c!D5:D1009,'By region'!N581,C_A08c!C5:C1009,'By region'!M581)</f>
      </c>
      <c r="K581" s="264">
        <f>SUMIFS(C_A08c!M5:M1009,C_A08c!B5:B1009,'By region'!B1,C_A08c!D5:D1009,'By region'!N581,C_A08c!C5:C1009,'By region'!M581)</f>
      </c>
      <c r="L581" s="67"/>
      <c r="M581" s="67" t="s">
        <v>307</v>
      </c>
      <c r="N581" s="67" t="s">
        <v>321</v>
      </c>
      <c r="O581" s="69"/>
    </row>
    <row r="582" s="64" customFormat="1">
      <c r="B582" s="210" t="s">
        <v>289</v>
      </c>
      <c r="C582" s="192">
        <f>SUMIFS(C_A08c!E5:E1009,C_A08c!B5:B1009,'By region'!B1,C_A08c!D5:D1009,'By region'!N582,C_A08c!C5:C1009,'By region'!M582)</f>
      </c>
      <c r="D582" s="192">
        <f>SUMIFS(C_A08c!F5:F1009,C_A08c!B5:B1009,'By region'!B1,C_A08c!D5:D1009,'By region'!N582,C_A08c!C5:C1009,'By region'!M582)</f>
      </c>
      <c r="E582" s="192">
        <f>SUMIFS(C_A08c!G5:G1009,C_A08c!B5:B1009,'By region'!B1,C_A08c!D5:D1009,'By region'!N582,C_A08c!C5:C1009,'By region'!M582)</f>
      </c>
      <c r="F582" s="192">
        <f>SUMIFS(C_A08c!H5:H1009,C_A08c!B5:B1009,'By region'!B1,C_A08c!D5:D1009,'By region'!N582,C_A08c!C5:C1009,'By region'!M582)</f>
      </c>
      <c r="G582" s="192">
        <f>SUMIFS(C_A08c!I5:I1009,C_A08c!B5:B1009,'By region'!B1,C_A08c!D5:D1009,'By region'!N582,C_A08c!C5:C1009,'By region'!M582)</f>
      </c>
      <c r="H582" s="192">
        <f>SUMIFS(C_A08c!J5:J1009,C_A08c!B5:B1009,'By region'!B1,C_A08c!D5:D1009,'By region'!N582,C_A08c!C5:C1009,'By region'!M582)</f>
      </c>
      <c r="I582" s="192">
        <f>SUMIFS(C_A08c!K5:K1009,C_A08c!B5:B1009,'By region'!B1,C_A08c!D5:D1009,'By region'!N582,C_A08c!C5:C1009,'By region'!M582)</f>
      </c>
      <c r="J582" s="192">
        <f>SUMIFS(C_A08c!L5:L1009,C_A08c!B5:B1009,'By region'!B1,C_A08c!D5:D1009,'By region'!N582,C_A08c!C5:C1009,'By region'!M582)</f>
      </c>
      <c r="K582" s="192">
        <f>SUMIFS(C_A08c!M5:M1009,C_A08c!B5:B1009,'By region'!B1,C_A08c!D5:D1009,'By region'!N582,C_A08c!C5:C1009,'By region'!M582)</f>
      </c>
      <c r="L582" s="69"/>
      <c r="M582" s="69" t="s">
        <v>308</v>
      </c>
      <c r="N582" s="67" t="s">
        <v>321</v>
      </c>
      <c r="O582" s="69"/>
    </row>
    <row r="583" s="64" customFormat="1">
      <c r="B583" s="217" t="s">
        <v>287</v>
      </c>
      <c r="C583" s="264">
        <f>SUMIFS(C_A08c!E5:E1009,C_A08c!B5:B1009,'By region'!B1,C_A08c!D5:D1009,'By region'!N583,C_A08c!C5:C1009,'By region'!M583)</f>
      </c>
      <c r="D583" s="264">
        <f>SUMIFS(C_A08c!F5:F1009,C_A08c!B5:B1009,'By region'!B1,C_A08c!D5:D1009,'By region'!N583,C_A08c!C5:C1009,'By region'!M583)</f>
      </c>
      <c r="E583" s="264">
        <f>SUMIFS(C_A08c!G5:G1009,C_A08c!B5:B1009,'By region'!B1,C_A08c!D5:D1009,'By region'!N583,C_A08c!C5:C1009,'By region'!M583)</f>
      </c>
      <c r="F583" s="264">
        <f>SUMIFS(C_A08c!H5:H1009,C_A08c!B5:B1009,'By region'!B1,C_A08c!D5:D1009,'By region'!N583,C_A08c!C5:C1009,'By region'!M583)</f>
      </c>
      <c r="G583" s="264">
        <f>SUMIFS(C_A08c!I5:I1009,C_A08c!B5:B1009,'By region'!B1,C_A08c!D5:D1009,'By region'!N583,C_A08c!C5:C1009,'By region'!M583)</f>
      </c>
      <c r="H583" s="264">
        <f>SUMIFS(C_A08c!J5:J1009,C_A08c!B5:B1009,'By region'!B1,C_A08c!D5:D1009,'By region'!N583,C_A08c!C5:C1009,'By region'!M583)</f>
      </c>
      <c r="I583" s="264">
        <f>SUMIFS(C_A08c!K5:K1009,C_A08c!B5:B1009,'By region'!B1,C_A08c!D5:D1009,'By region'!N583,C_A08c!C5:C1009,'By region'!M583)</f>
      </c>
      <c r="J583" s="264">
        <f>SUMIFS(C_A08c!L5:L1009,C_A08c!B5:B1009,'By region'!B1,C_A08c!D5:D1009,'By region'!N583,C_A08c!C5:C1009,'By region'!M583)</f>
      </c>
      <c r="K583" s="264">
        <f>SUMIFS(C_A08c!M5:M1009,C_A08c!B5:B1009,'By region'!B1,C_A08c!D5:D1009,'By region'!N583,C_A08c!C5:C1009,'By region'!M583)</f>
      </c>
      <c r="L583" s="69"/>
      <c r="M583" s="67" t="s">
        <v>309</v>
      </c>
      <c r="N583" s="67" t="s">
        <v>321</v>
      </c>
      <c r="O583" s="69"/>
    </row>
    <row r="584" s="64" customFormat="1">
      <c r="A584" s="63"/>
      <c r="B584" s="210" t="s">
        <v>310</v>
      </c>
      <c r="C584" s="192">
        <f>SUMIFS(C_A08c!E5:E1009,C_A08c!B5:B1009,'By region'!B1,C_A08c!D5:D1009,'By region'!N584,C_A08c!C5:C1009,'By region'!M584)</f>
      </c>
      <c r="D584" s="192">
        <f>SUMIFS(C_A08c!F5:F1009,C_A08c!B5:B1009,'By region'!B1,C_A08c!D5:D1009,'By region'!N584,C_A08c!C5:C1009,'By region'!M584)</f>
      </c>
      <c r="E584" s="192">
        <f>SUMIFS(C_A08c!G5:G1009,C_A08c!B5:B1009,'By region'!B1,C_A08c!D5:D1009,'By region'!N584,C_A08c!C5:C1009,'By region'!M584)</f>
      </c>
      <c r="F584" s="192">
        <f>SUMIFS(C_A08c!H5:H1009,C_A08c!B5:B1009,'By region'!B1,C_A08c!D5:D1009,'By region'!N584,C_A08c!C5:C1009,'By region'!M584)</f>
      </c>
      <c r="G584" s="192">
        <f>SUMIFS(C_A08c!I5:I1009,C_A08c!B5:B1009,'By region'!B1,C_A08c!D5:D1009,'By region'!N584,C_A08c!C5:C1009,'By region'!M584)</f>
      </c>
      <c r="H584" s="192">
        <f>SUMIFS(C_A08c!J5:J1009,C_A08c!B5:B1009,'By region'!B1,C_A08c!D5:D1009,'By region'!N584,C_A08c!C5:C1009,'By region'!M584)</f>
      </c>
      <c r="I584" s="192">
        <f>SUMIFS(C_A08c!K5:K1009,C_A08c!B5:B1009,'By region'!B1,C_A08c!D5:D1009,'By region'!N584,C_A08c!C5:C1009,'By region'!M584)</f>
      </c>
      <c r="J584" s="192">
        <f>SUMIFS(C_A08c!L5:L1009,C_A08c!B5:B1009,'By region'!B1,C_A08c!D5:D1009,'By region'!N584,C_A08c!C5:C1009,'By region'!M584)</f>
      </c>
      <c r="K584" s="192">
        <f>SUMIFS(C_A08c!M5:M1009,C_A08c!B5:B1009,'By region'!B1,C_A08c!D5:D1009,'By region'!N584,C_A08c!C5:C1009,'By region'!M584)</f>
      </c>
      <c r="L584" s="69"/>
      <c r="M584" s="69" t="s">
        <v>311</v>
      </c>
      <c r="N584" s="67" t="s">
        <v>321</v>
      </c>
      <c r="O584" s="69" t="s">
        <v>312</v>
      </c>
    </row>
    <row r="585" s="64" customFormat="1">
      <c r="B585" s="120" t="s">
        <v>313</v>
      </c>
      <c r="C585" s="264">
        <f>SUMIFS(C_A08c!E5:E1009,C_A08c!B5:B1009,'By region'!B1,C_A08c!D5:D1009,'By region'!N585,C_A08c!C5:C1009,'By region'!M585)</f>
      </c>
      <c r="D585" s="264">
        <f>SUMIFS(C_A08c!F5:F1009,C_A08c!B5:B1009,'By region'!B1,C_A08c!D5:D1009,'By region'!N585,C_A08c!C5:C1009,'By region'!M585)</f>
      </c>
      <c r="E585" s="264">
        <f>SUMIFS(C_A08c!G5:G1009,C_A08c!B5:B1009,'By region'!B1,C_A08c!D5:D1009,'By region'!N585,C_A08c!C5:C1009,'By region'!M585)</f>
      </c>
      <c r="F585" s="264">
        <f>SUMIFS(C_A08c!H5:H1009,C_A08c!B5:B1009,'By region'!B1,C_A08c!D5:D1009,'By region'!N585,C_A08c!C5:C1009,'By region'!M585)</f>
      </c>
      <c r="G585" s="264">
        <f>SUMIFS(C_A08c!I5:I1009,C_A08c!B5:B1009,'By region'!B1,C_A08c!D5:D1009,'By region'!N585,C_A08c!C5:C1009,'By region'!M585)</f>
      </c>
      <c r="H585" s="264">
        <f>SUMIFS(C_A08c!J5:J1009,C_A08c!B5:B1009,'By region'!B1,C_A08c!D5:D1009,'By region'!N585,C_A08c!C5:C1009,'By region'!M585)</f>
      </c>
      <c r="I585" s="264">
        <f>SUMIFS(C_A08c!K5:K1009,C_A08c!B5:B1009,'By region'!B1,C_A08c!D5:D1009,'By region'!N585,C_A08c!C5:C1009,'By region'!M585)</f>
      </c>
      <c r="J585" s="264">
        <f>SUMIFS(C_A08c!L5:L1009,C_A08c!B5:B1009,'By region'!B1,C_A08c!D5:D1009,'By region'!N585,C_A08c!C5:C1009,'By region'!M585)</f>
      </c>
      <c r="K585" s="264">
        <f>SUMIFS(C_A08c!M5:M1009,C_A08c!B5:B1009,'By region'!B1,C_A08c!D5:D1009,'By region'!N585,C_A08c!C5:C1009,'By region'!M585)</f>
      </c>
      <c r="L585" s="69"/>
      <c r="M585" s="69" t="s">
        <v>314</v>
      </c>
      <c r="N585" s="67" t="s">
        <v>321</v>
      </c>
      <c r="O585" s="69"/>
    </row>
    <row r="586" ht="16" s="64" customFormat="1">
      <c r="B586" s="119" t="s">
        <v>149</v>
      </c>
      <c r="C586" s="192">
        <f>SUMIFS(C_A08c!E5:E1009,C_A08c!B5:B1009,'By region'!B1,C_A08c!D5:D1009,'By region'!N586,C_A08c!C5:C1009,'By region'!M586)</f>
      </c>
      <c r="D586" s="192">
        <f>SUMIFS(C_A08c!F5:F1009,C_A08c!B5:B1009,'By region'!B1,C_A08c!D5:D1009,'By region'!N586,C_A08c!C5:C1009,'By region'!M586)</f>
      </c>
      <c r="E586" s="192">
        <f>SUMIFS(C_A08c!G5:G1009,C_A08c!B5:B1009,'By region'!B1,C_A08c!D5:D1009,'By region'!N586,C_A08c!C5:C1009,'By region'!M586)</f>
      </c>
      <c r="F586" s="192">
        <f>SUMIFS(C_A08c!H5:H1009,C_A08c!B5:B1009,'By region'!B1,C_A08c!D5:D1009,'By region'!N586,C_A08c!C5:C1009,'By region'!M586)</f>
      </c>
      <c r="G586" s="192">
        <f>SUMIFS(C_A08c!I5:I1009,C_A08c!B5:B1009,'By region'!B1,C_A08c!D5:D1009,'By region'!N586,C_A08c!C5:C1009,'By region'!M586)</f>
      </c>
      <c r="H586" s="192">
        <f>SUMIFS(C_A08c!J5:J1009,C_A08c!B5:B1009,'By region'!B1,C_A08c!D5:D1009,'By region'!N586,C_A08c!C5:C1009,'By region'!M586)</f>
      </c>
      <c r="I586" s="192">
        <f>SUMIFS(C_A08c!K5:K1009,C_A08c!B5:B1009,'By region'!B1,C_A08c!D5:D1009,'By region'!N586,C_A08c!C5:C1009,'By region'!M586)</f>
      </c>
      <c r="J586" s="192">
        <f>SUMIFS(C_A08c!L5:L1009,C_A08c!B5:B1009,'By region'!B1,C_A08c!D5:D1009,'By region'!N586,C_A08c!C5:C1009,'By region'!M586)</f>
      </c>
      <c r="K586" s="192">
        <f>SUMIFS(C_A08c!M5:M1009,C_A08c!B5:B1009,'By region'!B1,C_A08c!D5:D1009,'By region'!N586,C_A08c!C5:C1009,'By region'!M586)</f>
      </c>
      <c r="L586" s="69"/>
      <c r="M586" s="67" t="s">
        <v>322</v>
      </c>
      <c r="N586" s="67" t="s">
        <v>321</v>
      </c>
      <c r="O586" s="69"/>
    </row>
    <row r="587" ht="17" s="64" customFormat="1">
      <c r="B587" s="182" t="s">
        <v>55</v>
      </c>
      <c r="C587" s="183">
        <f>SUM(C579:C586)</f>
        <v>42.102833634540005</v>
      </c>
      <c r="D587" s="183">
        <f ref="D587:K587" t="shared" si="56">SUM(D579:D586)</f>
        <v>40.007640926232</v>
      </c>
      <c r="E587" s="183">
        <f>SUM(E579:E586)</f>
        <v>38.748923372657</v>
      </c>
      <c r="F587" s="183">
        <f t="shared" si="56"/>
        <v>37.399340270981</v>
      </c>
      <c r="G587" s="183">
        <f t="shared" si="56"/>
        <v>38.196332798626</v>
      </c>
      <c r="H587" s="183">
        <f t="shared" si="56"/>
        <v>37.970622700331</v>
      </c>
      <c r="I587" s="183">
        <f t="shared" si="56"/>
        <v>37.243843901115</v>
      </c>
      <c r="J587" s="183">
        <f t="shared" si="56"/>
        <v>36.923934992171</v>
      </c>
      <c r="K587" s="183">
        <f t="shared" si="56"/>
        <v>35.97849819611</v>
      </c>
      <c r="L587" s="69"/>
      <c r="M587" s="69"/>
      <c r="N587" s="69"/>
      <c r="O587" s="69"/>
    </row>
    <row r="588" ht="16" s="64" customFormat="1">
      <c r="B588" s="151" t="s">
        <v>323</v>
      </c>
      <c r="C588" s="181"/>
      <c r="D588" s="181"/>
      <c r="E588" s="181"/>
      <c r="F588" s="181"/>
      <c r="G588" s="181"/>
      <c r="H588" s="181"/>
      <c r="I588" s="181"/>
      <c r="J588" s="181"/>
      <c r="K588" s="181"/>
      <c r="L588" s="69"/>
      <c r="M588" s="69"/>
      <c r="N588" s="69"/>
      <c r="O588" s="69"/>
    </row>
    <row r="589" s="64" customFormat="1">
      <c r="B589" s="210" t="s">
        <v>301</v>
      </c>
      <c r="C589" s="192">
        <f>SUMIFS(C_A08c!E5:E1009,C_A08c!B5:B1009,'By region'!B1,C_A08c!D5:D1009,'By region'!N589,C_A08c!C5:C1009,'By region'!M589)</f>
      </c>
      <c r="D589" s="192">
        <f>SUMIFS(C_A08c!F5:F1009,C_A08c!B5:B1009,'By region'!B1,C_A08c!D5:D1009,'By region'!N589,C_A08c!C5:C1009,'By region'!M589)</f>
      </c>
      <c r="E589" s="192">
        <f>SUMIFS(C_A08c!G5:G1009,C_A08c!B5:B1009,'By region'!B1,C_A08c!D5:D1009,'By region'!N589,C_A08c!C5:C1009,'By region'!M589)</f>
      </c>
      <c r="F589" s="192">
        <f>SUMIFS(C_A08c!H5:H1009,C_A08c!B5:B1009,'By region'!B1,C_A08c!D5:D1009,'By region'!N589,C_A08c!C5:C1009,'By region'!M589)</f>
      </c>
      <c r="G589" s="192">
        <f>SUMIFS(C_A08c!I5:I1009,C_A08c!B5:B1009,'By region'!B1,C_A08c!D5:D1009,'By region'!N589,C_A08c!C5:C1009,'By region'!M589)</f>
      </c>
      <c r="H589" s="192">
        <f>SUMIFS(C_A08c!J5:J1009,C_A08c!B5:B1009,'By region'!B1,C_A08c!D5:D1009,'By region'!N589,C_A08c!C5:C1009,'By region'!M589)</f>
      </c>
      <c r="I589" s="192">
        <f>SUMIFS(C_A08c!K5:K1009,C_A08c!B5:B1009,'By region'!B1,C_A08c!D5:D1009,'By region'!N589,C_A08c!C5:C1009,'By region'!M589)</f>
      </c>
      <c r="J589" s="192">
        <f>SUMIFS(C_A08c!L5:L1009,C_A08c!B5:B1009,'By region'!B1,C_A08c!D5:D1009,'By region'!N589,C_A08c!C5:C1009,'By region'!M589)</f>
      </c>
      <c r="K589" s="192">
        <f>SUMIFS(C_A08c!M5:M1009,C_A08c!B5:B1009,'By region'!B1,C_A08c!D5:D1009,'By region'!N589,C_A08c!C5:C1009,'By region'!M589)</f>
      </c>
      <c r="L589" s="69"/>
      <c r="M589" s="69" t="s">
        <v>302</v>
      </c>
      <c r="N589" s="67" t="s">
        <v>324</v>
      </c>
      <c r="O589" s="69"/>
    </row>
    <row r="590" s="64" customFormat="1">
      <c r="B590" s="217" t="s">
        <v>304</v>
      </c>
      <c r="C590" s="264">
        <f>SUMIFS(C_A08c!E5:E1009,C_A08c!B5:B1009,'By region'!B1,C_A08c!D5:D1009,'By region'!N590,C_A08c!C5:C1009,'By region'!M590)</f>
      </c>
      <c r="D590" s="264">
        <f>SUMIFS(C_A08c!F5:F1009,C_A08c!B5:B1009,'By region'!B1,C_A08c!D5:D1009,'By region'!N590,C_A08c!C5:C1009,'By region'!M590)</f>
      </c>
      <c r="E590" s="264">
        <f>SUMIFS(C_A08c!G5:G1009,C_A08c!B5:B1009,'By region'!B1,C_A08c!D5:D1009,'By region'!N590,C_A08c!C5:C1009,'By region'!M590)</f>
      </c>
      <c r="F590" s="264">
        <f>SUMIFS(C_A08c!H5:H1009,C_A08c!B5:B1009,'By region'!B1,C_A08c!D5:D1009,'By region'!N590,C_A08c!C5:C1009,'By region'!M590)</f>
      </c>
      <c r="G590" s="264">
        <f>SUMIFS(C_A08c!I5:I1009,C_A08c!B5:B1009,'By region'!B1,C_A08c!D5:D1009,'By region'!N590,C_A08c!C5:C1009,'By region'!M590)</f>
      </c>
      <c r="H590" s="264">
        <f>SUMIFS(C_A08c!J5:J1009,C_A08c!B5:B1009,'By region'!B1,C_A08c!D5:D1009,'By region'!N590,C_A08c!C5:C1009,'By region'!M590)</f>
      </c>
      <c r="I590" s="264">
        <f>SUMIFS(C_A08c!K5:K1009,C_A08c!B5:B1009,'By region'!B1,C_A08c!D5:D1009,'By region'!N590,C_A08c!C5:C1009,'By region'!M590)</f>
      </c>
      <c r="J590" s="264">
        <f>SUMIFS(C_A08c!L5:L1009,C_A08c!B5:B1009,'By region'!B1,C_A08c!D5:D1009,'By region'!N590,C_A08c!C5:C1009,'By region'!M590)</f>
      </c>
      <c r="K590" s="264">
        <f>SUMIFS(C_A08c!M5:M1009,C_A08c!B5:B1009,'By region'!B1,C_A08c!D5:D1009,'By region'!N590,C_A08c!C5:C1009,'By region'!M590)</f>
      </c>
      <c r="L590" s="69"/>
      <c r="M590" s="67" t="s">
        <v>305</v>
      </c>
      <c r="N590" s="67" t="s">
        <v>324</v>
      </c>
      <c r="O590" s="69"/>
    </row>
    <row r="591" ht="16" s="64" customFormat="1">
      <c r="B591" s="217" t="s">
        <v>306</v>
      </c>
      <c r="C591" s="264">
        <f>SUMIFS(C_A08c!E5:E1009,C_A08c!B5:B1009,'By region'!B1,C_A08c!D5:D1009,'By region'!N591,C_A08c!C5:C1009,'By region'!M591)</f>
      </c>
      <c r="D591" s="264">
        <f>SUMIFS(C_A08c!F5:F1009,C_A08c!B5:B1009,'By region'!B1,C_A08c!D5:D1009,'By region'!N591,C_A08c!C5:C1009,'By region'!M591)</f>
      </c>
      <c r="E591" s="264">
        <f>SUMIFS(C_A08c!G5:G1009,C_A08c!B5:B1009,'By region'!B1,C_A08c!D5:D1009,'By region'!N591,C_A08c!C5:C1009,'By region'!M591)</f>
      </c>
      <c r="F591" s="264">
        <f>SUMIFS(C_A08c!H5:H1009,C_A08c!B5:B1009,'By region'!B1,C_A08c!D5:D1009,'By region'!N591,C_A08c!C5:C1009,'By region'!M591)</f>
      </c>
      <c r="G591" s="264">
        <f>SUMIFS(C_A08c!I5:I1009,C_A08c!B5:B1009,'By region'!B1,C_A08c!D5:D1009,'By region'!N591,C_A08c!C5:C1009,'By region'!M591)</f>
      </c>
      <c r="H591" s="264">
        <f>SUMIFS(C_A08c!J5:J1009,C_A08c!B5:B1009,'By region'!B1,C_A08c!D5:D1009,'By region'!N591,C_A08c!C5:C1009,'By region'!M591)</f>
      </c>
      <c r="I591" s="264">
        <f>SUMIFS(C_A08c!K5:K1009,C_A08c!B5:B1009,'By region'!B1,C_A08c!D5:D1009,'By region'!N591,C_A08c!C5:C1009,'By region'!M591)</f>
      </c>
      <c r="J591" s="264">
        <f>SUMIFS(C_A08c!L5:L1009,C_A08c!B5:B1009,'By region'!B1,C_A08c!D5:D1009,'By region'!N591,C_A08c!C5:C1009,'By region'!M591)</f>
      </c>
      <c r="K591" s="264">
        <f>SUMIFS(C_A08c!M5:M1009,C_A08c!B5:B1009,'By region'!B1,C_A08c!D5:D1009,'By region'!N591,C_A08c!C5:C1009,'By region'!M591)</f>
      </c>
      <c r="L591" s="67"/>
      <c r="M591" s="67" t="s">
        <v>307</v>
      </c>
      <c r="N591" s="67" t="s">
        <v>324</v>
      </c>
      <c r="O591" s="69"/>
    </row>
    <row r="592" ht="17" s="64" customFormat="1">
      <c r="B592" s="182" t="s">
        <v>55</v>
      </c>
      <c r="C592" s="183">
        <f>SUM(C589:C591)</f>
        <v>3.504027931052</v>
      </c>
      <c r="D592" s="183">
        <f ref="D592:K592" t="shared" si="57">SUM(D589:D591)</f>
        <v>3.042536127419</v>
      </c>
      <c r="E592" s="183">
        <f>SUM(E589:E591)</f>
        <v>3.674302914957</v>
      </c>
      <c r="F592" s="183">
        <f t="shared" si="57"/>
        <v>2.153034851247</v>
      </c>
      <c r="G592" s="183">
        <f t="shared" si="57"/>
        <v>2.194506163593</v>
      </c>
      <c r="H592" s="183">
        <f t="shared" si="57"/>
        <v>2.219600900851</v>
      </c>
      <c r="I592" s="183">
        <f t="shared" si="57"/>
        <v>2.244982602826</v>
      </c>
      <c r="J592" s="183">
        <f t="shared" si="57"/>
        <v>2.261076344589</v>
      </c>
      <c r="K592" s="183">
        <f t="shared" si="57"/>
        <v>2.277285458526</v>
      </c>
      <c r="L592" s="69"/>
      <c r="M592" s="69"/>
      <c r="N592" s="69"/>
      <c r="O592" s="69"/>
    </row>
    <row r="593" ht="16" s="64" customFormat="1">
      <c r="B593" s="151" t="s">
        <v>325</v>
      </c>
      <c r="C593" s="181"/>
      <c r="D593" s="181"/>
      <c r="E593" s="181"/>
      <c r="F593" s="181"/>
      <c r="G593" s="181"/>
      <c r="H593" s="181"/>
      <c r="I593" s="181"/>
      <c r="J593" s="181"/>
      <c r="K593" s="181"/>
      <c r="L593" s="69"/>
      <c r="M593" s="69"/>
      <c r="N593" s="69"/>
      <c r="O593" s="69"/>
    </row>
    <row r="594" s="64" customFormat="1">
      <c r="B594" s="210" t="s">
        <v>301</v>
      </c>
      <c r="C594" s="192">
        <f ref="C594:C594" t="array">(SUM(($B$1=(C_A08c!$B$5:$B$1009))*('By region'!$M594=(C_A08c!$C$5:$C$1009))*('By region'!$N594=(C_A08c!$D$5:$D$1009))*(C_A08c!E$5:E$1009)))+(SUM(($C$1=(C_A08c!$B$5:$B$1009))*('By region'!$M594=(C_A08c!$C$5:$C$1009))*('By region'!$N594=(C_A08c!$D$5:$D$1009))*(C_A08c!E$5:E$1009)))+(SUM(($D$1=(C_A08c!$B$5:$B$1009))*('By region'!$M594=(C_A08c!$C$5:$C$1009))*('By region'!$N594=(C_A08c!$D$5:$D$1009))*(C_A08c!E$5:E$1009)))</f>
        <v>3.504027931052</v>
      </c>
      <c r="D594" s="192">
        <f ref="D594:D594" t="array">(SUM(($B$1=(C_A08c!$B$5:$B$1009))*('By region'!$M594=(C_A08c!$C$5:$C$1009))*('By region'!$N594=(C_A08c!$D$5:$D$1009))*(C_A08c!F$5:F$1009)))+(SUM(($C$1=(C_A08c!$B$5:$B$1009))*('By region'!$M594=(C_A08c!$C$5:$C$1009))*('By region'!$N594=(C_A08c!$D$5:$D$1009))*(C_A08c!F$5:F$1009)))+(SUM(($D$1=(C_A08c!$B$5:$B$1009))*('By region'!$M594=(C_A08c!$C$5:$C$1009))*('By region'!$N594=(C_A08c!$D$5:$D$1009))*(C_A08c!F$5:F$1009)))</f>
        <v>2.999135766292</v>
      </c>
      <c r="E594" s="192">
        <f ref="E594:E594" t="array">(SUM(($B$1=(C_A08c!$B$5:$B$1009))*('By region'!$M594=(C_A08c!$C$5:$C$1009))*('By region'!$N594=(C_A08c!$D$5:$D$1009))*(C_A08c!G$5:G$1009)))+(SUM(($C$1=(C_A08c!$B$5:$B$1009))*('By region'!$M594=(C_A08c!$C$5:$C$1009))*('By region'!$N594=(C_A08c!$D$5:$D$1009))*(C_A08c!G$5:G$1009)))+(SUM(($D$1=(C_A08c!$B$5:$B$1009))*('By region'!$M594=(C_A08c!$C$5:$C$1009))*('By region'!$N594=(C_A08c!$D$5:$D$1009))*(C_A08c!G$5:G$1009)))</f>
        <v>3.520344879245</v>
      </c>
      <c r="F594" s="192">
        <f ref="F594:F594" t="array">(SUM(($B$1=(C_A08c!$B$5:$B$1009))*('By region'!$M594=(C_A08c!$C$5:$C$1009))*('By region'!$N594=(C_A08c!$D$5:$D$1009))*(C_A08c!H$5:H$1009)))+(SUM(($C$1=(C_A08c!$B$5:$B$1009))*('By region'!$M594=(C_A08c!$C$5:$C$1009))*('By region'!$N594=(C_A08c!$D$5:$D$1009))*(C_A08c!H$5:H$1009)))+(SUM(($D$1=(C_A08c!$B$5:$B$1009))*('By region'!$M594=(C_A08c!$C$5:$C$1009))*('By region'!$N594=(C_A08c!$D$5:$D$1009))*(C_A08c!H$5:H$1009)))</f>
        <v>2.020776996099</v>
      </c>
      <c r="G594" s="192">
        <f ref="G594:G594" t="array">(SUM(($B$1=(C_A08c!$B$5:$B$1009))*('By region'!$M594=(C_A08c!$C$5:$C$1009))*('By region'!$N594=(C_A08c!$D$5:$D$1009))*(C_A08c!I$5:I$1009)))+(SUM(($C$1=(C_A08c!$B$5:$B$1009))*('By region'!$M594=(C_A08c!$C$5:$C$1009))*('By region'!$N594=(C_A08c!$D$5:$D$1009))*(C_A08c!I$5:I$1009)))+(SUM(($D$1=(C_A08c!$B$5:$B$1009))*('By region'!$M594=(C_A08c!$C$5:$C$1009))*('By region'!$N594=(C_A08c!$D$5:$D$1009))*(C_A08c!I$5:I$1009)))</f>
        <v>2.059700784972</v>
      </c>
      <c r="H594" s="192">
        <f ref="H594:H594" t="array">(SUM(($B$1=(C_A08c!$B$5:$B$1009))*('By region'!$M594=(C_A08c!$C$5:$C$1009))*('By region'!$N594=(C_A08c!$D$5:$D$1009))*(C_A08c!J$5:J$1009)))+(SUM(($C$1=(C_A08c!$B$5:$B$1009))*('By region'!$M594=(C_A08c!$C$5:$C$1009))*('By region'!$N594=(C_A08c!$D$5:$D$1009))*(C_A08c!J$5:J$1009)))+(SUM(($D$1=(C_A08c!$B$5:$B$1009))*('By region'!$M594=(C_A08c!$C$5:$C$1009))*('By region'!$N594=(C_A08c!$D$5:$D$1009))*(C_A08c!J$5:J$1009)))</f>
        <v>2.08325398837</v>
      </c>
      <c r="I594" s="192">
        <f ref="I594:I594" t="array">(SUM(($B$1=(C_A08c!$B$5:$B$1009))*('By region'!$M594=(C_A08c!$C$5:$C$1009))*('By region'!$N594=(C_A08c!$D$5:$D$1009))*(C_A08c!K$5:K$1009)))+(SUM(($C$1=(C_A08c!$B$5:$B$1009))*('By region'!$M594=(C_A08c!$C$5:$C$1009))*('By region'!$N594=(C_A08c!$D$5:$D$1009))*(C_A08c!K$5:K$1009)))+(SUM(($D$1=(C_A08c!$B$5:$B$1009))*('By region'!$M594=(C_A08c!$C$5:$C$1009))*('By region'!$N594=(C_A08c!$D$5:$D$1009))*(C_A08c!K$5:K$1009)))</f>
        <v>2.107076528653</v>
      </c>
      <c r="J594" s="192">
        <f ref="J594:J594" t="array">(SUM(($B$1=(C_A08c!$B$5:$B$1009))*('By region'!$M594=(C_A08c!$C$5:$C$1009))*('By region'!$N594=(C_A08c!$D$5:$D$1009))*(C_A08c!L$5:L$1009)))+(SUM(($C$1=(C_A08c!$B$5:$B$1009))*('By region'!$M594=(C_A08c!$C$5:$C$1009))*('By region'!$N594=(C_A08c!$D$5:$D$1009))*(C_A08c!L$5:L$1009)))+(SUM(($D$1=(C_A08c!$B$5:$B$1009))*('By region'!$M594=(C_A08c!$C$5:$C$1009))*('By region'!$N594=(C_A08c!$D$5:$D$1009))*(C_A08c!L$5:L$1009)))</f>
        <v>2.12218165485</v>
      </c>
      <c r="K594" s="192">
        <f ref="K594:K594" t="array">(SUM(($B$1=(C_A08c!$B$5:$B$1009))*('By region'!$M594=(C_A08c!$C$5:$C$1009))*('By region'!$N594=(C_A08c!$D$5:$D$1009))*(C_A08c!M$5:M$1009)))+(SUM(($C$1=(C_A08c!$B$5:$B$1009))*('By region'!$M594=(C_A08c!$C$5:$C$1009))*('By region'!$N594=(C_A08c!$D$5:$D$1009))*(C_A08c!M$5:M$1009)))+(SUM(($D$1=(C_A08c!$B$5:$B$1009))*('By region'!$M594=(C_A08c!$C$5:$C$1009))*('By region'!$N594=(C_A08c!$D$5:$D$1009))*(C_A08c!M$5:M$1009)))</f>
        <v>2.137395066074</v>
      </c>
      <c r="L594" s="69"/>
      <c r="M594" s="69" t="s">
        <v>302</v>
      </c>
      <c r="N594" s="67" t="s">
        <v>326</v>
      </c>
      <c r="O594" s="69"/>
    </row>
    <row r="595" ht="16" s="64" customFormat="1">
      <c r="B595" s="217" t="s">
        <v>304</v>
      </c>
      <c r="C595" s="264">
        <f ref="C595:C595" t="array">(SUM(($B$1=(C_A08c!$B$5:$B$1009))*('By region'!$M595=(C_A08c!$C$5:$C$1009))*('By region'!$N595=(C_A08c!$D$5:$D$1009))*(C_A08c!E$5:E$1009)))+(SUM(($C$1=(C_A08c!$B$5:$B$1009))*('By region'!$M595=(C_A08c!$C$5:$C$1009))*('By region'!$N595=(C_A08c!$D$5:$D$1009))*(C_A08c!E$5:E$1009)))+(SUM(($D$1=(C_A08c!$B$5:$B$1009))*('By region'!$M595=(C_A08c!$C$5:$C$1009))*('By region'!$N595=(C_A08c!$D$5:$D$1009))*(C_A08c!E$5:E$1009)))</f>
        <v>0</v>
      </c>
      <c r="D595" s="264">
        <f ref="D595:D595" t="array">(SUM(($B$1=(C_A08c!$B$5:$B$1009))*('By region'!$M595=(C_A08c!$C$5:$C$1009))*('By region'!$N595=(C_A08c!$D$5:$D$1009))*(C_A08c!F$5:F$1009)))+(SUM(($C$1=(C_A08c!$B$5:$B$1009))*('By region'!$M595=(C_A08c!$C$5:$C$1009))*('By region'!$N595=(C_A08c!$D$5:$D$1009))*(C_A08c!F$5:F$1009)))+(SUM(($D$1=(C_A08c!$B$5:$B$1009))*('By region'!$M595=(C_A08c!$C$5:$C$1009))*('By region'!$N595=(C_A08c!$D$5:$D$1009))*(C_A08c!F$5:F$1009)))</f>
        <v>0</v>
      </c>
      <c r="E595" s="264">
        <f ref="E595:E595" t="array">(SUM(($B$1=(C_A08c!$B$5:$B$1009))*('By region'!$M595=(C_A08c!$C$5:$C$1009))*('By region'!$N595=(C_A08c!$D$5:$D$1009))*(C_A08c!G$5:G$1009)))+(SUM(($C$1=(C_A08c!$B$5:$B$1009))*('By region'!$M595=(C_A08c!$C$5:$C$1009))*('By region'!$N595=(C_A08c!$D$5:$D$1009))*(C_A08c!G$5:G$1009)))+(SUM(($D$1=(C_A08c!$B$5:$B$1009))*('By region'!$M595=(C_A08c!$C$5:$C$1009))*('By region'!$N595=(C_A08c!$D$5:$D$1009))*(C_A08c!G$5:G$1009)))</f>
        <v>0</v>
      </c>
      <c r="F595" s="264">
        <f ref="F595:F595" t="array">(SUM(($B$1=(C_A08c!$B$5:$B$1009))*('By region'!$M595=(C_A08c!$C$5:$C$1009))*('By region'!$N595=(C_A08c!$D$5:$D$1009))*(C_A08c!H$5:H$1009)))+(SUM(($C$1=(C_A08c!$B$5:$B$1009))*('By region'!$M595=(C_A08c!$C$5:$C$1009))*('By region'!$N595=(C_A08c!$D$5:$D$1009))*(C_A08c!H$5:H$1009)))+(SUM(($D$1=(C_A08c!$B$5:$B$1009))*('By region'!$M595=(C_A08c!$C$5:$C$1009))*('By region'!$N595=(C_A08c!$D$5:$D$1009))*(C_A08c!H$5:H$1009)))</f>
        <v>0</v>
      </c>
      <c r="G595" s="264">
        <f ref="G595:G595" t="array">(SUM(($B$1=(C_A08c!$B$5:$B$1009))*('By region'!$M595=(C_A08c!$C$5:$C$1009))*('By region'!$N595=(C_A08c!$D$5:$D$1009))*(C_A08c!I$5:I$1009)))+(SUM(($C$1=(C_A08c!$B$5:$B$1009))*('By region'!$M595=(C_A08c!$C$5:$C$1009))*('By region'!$N595=(C_A08c!$D$5:$D$1009))*(C_A08c!I$5:I$1009)))+(SUM(($D$1=(C_A08c!$B$5:$B$1009))*('By region'!$M595=(C_A08c!$C$5:$C$1009))*('By region'!$N595=(C_A08c!$D$5:$D$1009))*(C_A08c!I$5:I$1009)))</f>
        <v>0</v>
      </c>
      <c r="H595" s="264">
        <f ref="H595:H595" t="array">(SUM(($B$1=(C_A08c!$B$5:$B$1009))*('By region'!$M595=(C_A08c!$C$5:$C$1009))*('By region'!$N595=(C_A08c!$D$5:$D$1009))*(C_A08c!J$5:J$1009)))+(SUM(($C$1=(C_A08c!$B$5:$B$1009))*('By region'!$M595=(C_A08c!$C$5:$C$1009))*('By region'!$N595=(C_A08c!$D$5:$D$1009))*(C_A08c!J$5:J$1009)))+(SUM(($D$1=(C_A08c!$B$5:$B$1009))*('By region'!$M595=(C_A08c!$C$5:$C$1009))*('By region'!$N595=(C_A08c!$D$5:$D$1009))*(C_A08c!J$5:J$1009)))</f>
        <v>0</v>
      </c>
      <c r="I595" s="264">
        <f ref="I595:I595" t="array">(SUM(($B$1=(C_A08c!$B$5:$B$1009))*('By region'!$M595=(C_A08c!$C$5:$C$1009))*('By region'!$N595=(C_A08c!$D$5:$D$1009))*(C_A08c!K$5:K$1009)))+(SUM(($C$1=(C_A08c!$B$5:$B$1009))*('By region'!$M595=(C_A08c!$C$5:$C$1009))*('By region'!$N595=(C_A08c!$D$5:$D$1009))*(C_A08c!K$5:K$1009)))+(SUM(($D$1=(C_A08c!$B$5:$B$1009))*('By region'!$M595=(C_A08c!$C$5:$C$1009))*('By region'!$N595=(C_A08c!$D$5:$D$1009))*(C_A08c!K$5:K$1009)))</f>
        <v>0</v>
      </c>
      <c r="J595" s="264">
        <f ref="J595:J595" t="array">(SUM(($B$1=(C_A08c!$B$5:$B$1009))*('By region'!$M595=(C_A08c!$C$5:$C$1009))*('By region'!$N595=(C_A08c!$D$5:$D$1009))*(C_A08c!L$5:L$1009)))+(SUM(($C$1=(C_A08c!$B$5:$B$1009))*('By region'!$M595=(C_A08c!$C$5:$C$1009))*('By region'!$N595=(C_A08c!$D$5:$D$1009))*(C_A08c!L$5:L$1009)))+(SUM(($D$1=(C_A08c!$B$5:$B$1009))*('By region'!$M595=(C_A08c!$C$5:$C$1009))*('By region'!$N595=(C_A08c!$D$5:$D$1009))*(C_A08c!L$5:L$1009)))</f>
        <v>0</v>
      </c>
      <c r="K595" s="264">
        <f ref="K595:K595" t="array">(SUM(($B$1=(C_A08c!$B$5:$B$1009))*('By region'!$M595=(C_A08c!$C$5:$C$1009))*('By region'!$N595=(C_A08c!$D$5:$D$1009))*(C_A08c!M$5:M$1009)))+(SUM(($C$1=(C_A08c!$B$5:$B$1009))*('By region'!$M595=(C_A08c!$C$5:$C$1009))*('By region'!$N595=(C_A08c!$D$5:$D$1009))*(C_A08c!M$5:M$1009)))+(SUM(($D$1=(C_A08c!$B$5:$B$1009))*('By region'!$M595=(C_A08c!$C$5:$C$1009))*('By region'!$N595=(C_A08c!$D$5:$D$1009))*(C_A08c!M$5:M$1009)))</f>
        <v>0</v>
      </c>
      <c r="L595" s="69"/>
      <c r="M595" s="67" t="s">
        <v>305</v>
      </c>
      <c r="N595" s="67" t="s">
        <v>326</v>
      </c>
      <c r="O595" s="69"/>
    </row>
    <row r="596" ht="17" s="64" customFormat="1">
      <c r="B596" s="182" t="s">
        <v>55</v>
      </c>
      <c r="C596" s="183">
        <f>SUM(C594:C595)</f>
        <v>3.504027931052</v>
      </c>
      <c r="D596" s="183">
        <f ref="D596:K596" t="shared" si="58">SUM(D594:D595)</f>
        <v>2.999135766292</v>
      </c>
      <c r="E596" s="183">
        <f>SUM(E594:E595)</f>
        <v>3.520344879245</v>
      </c>
      <c r="F596" s="183">
        <f t="shared" si="58"/>
        <v>2.020776996099</v>
      </c>
      <c r="G596" s="183">
        <f t="shared" si="58"/>
        <v>2.059700784972</v>
      </c>
      <c r="H596" s="183">
        <f t="shared" si="58"/>
        <v>2.08325398837</v>
      </c>
      <c r="I596" s="183">
        <f t="shared" si="58"/>
        <v>2.107076528653</v>
      </c>
      <c r="J596" s="183">
        <f t="shared" si="58"/>
        <v>2.12218165485</v>
      </c>
      <c r="K596" s="183">
        <f t="shared" si="58"/>
        <v>2.137395066074</v>
      </c>
      <c r="L596" s="69"/>
      <c r="M596" s="69"/>
      <c r="N596" s="69"/>
      <c r="O596" s="69"/>
    </row>
    <row r="597" ht="16" s="64" customFormat="1">
      <c r="B597" s="151" t="s">
        <v>327</v>
      </c>
      <c r="C597" s="181"/>
      <c r="D597" s="181"/>
      <c r="E597" s="181"/>
      <c r="F597" s="181"/>
      <c r="G597" s="181"/>
      <c r="H597" s="181"/>
      <c r="I597" s="181"/>
      <c r="J597" s="181"/>
      <c r="K597" s="181"/>
      <c r="L597" s="69"/>
      <c r="M597" s="69"/>
      <c r="N597" s="69"/>
      <c r="O597" s="69"/>
    </row>
    <row r="598" s="64" customFormat="1">
      <c r="B598" s="210" t="s">
        <v>328</v>
      </c>
      <c r="C598" s="264">
        <f>SUMIFS(C_A08c!E5:E1009,C_A08c!B5:B1009,'By region'!B1,C_A08c!D5:D1009,'By region'!N598,C_A08c!C5:C1009,'By region'!M598)</f>
      </c>
      <c r="D598" s="264">
        <f>SUMIFS(C_A08c!F5:F1009,C_A08c!B5:B1009,'By region'!B1,C_A08c!D5:D1009,'By region'!N598,C_A08c!C5:C1009,'By region'!M598)</f>
      </c>
      <c r="E598" s="264">
        <f>SUMIFS(C_A08c!G5:G1009,C_A08c!B5:B1009,'By region'!B1,C_A08c!D5:D1009,'By region'!N598,C_A08c!C5:C1009,'By region'!M598)</f>
      </c>
      <c r="F598" s="264">
        <f>SUMIFS(C_A08c!H5:H1009,C_A08c!B5:B1009,'By region'!B1,C_A08c!D5:D1009,'By region'!N598,C_A08c!C5:C1009,'By region'!M598)</f>
      </c>
      <c r="G598" s="264">
        <f>SUMIFS(C_A08c!I5:I1009,C_A08c!B5:B1009,'By region'!B1,C_A08c!D5:D1009,'By region'!N598,C_A08c!C5:C1009,'By region'!M598)</f>
      </c>
      <c r="H598" s="264">
        <f>SUMIFS(C_A08c!J5:J1009,C_A08c!B5:B1009,'By region'!B1,C_A08c!D5:D1009,'By region'!N598,C_A08c!C5:C1009,'By region'!M598)</f>
      </c>
      <c r="I598" s="264">
        <f>SUMIFS(C_A08c!K5:K1009,C_A08c!B5:B1009,'By region'!B1,C_A08c!D5:D1009,'By region'!N598,C_A08c!C5:C1009,'By region'!M598)</f>
      </c>
      <c r="J598" s="264">
        <f>SUMIFS(C_A08c!L5:L1009,C_A08c!B5:B1009,'By region'!B1,C_A08c!D5:D1009,'By region'!N598,C_A08c!C5:C1009,'By region'!M598)</f>
      </c>
      <c r="K598" s="264">
        <f>SUMIFS(C_A08c!M5:M1009,C_A08c!B5:B1009,'By region'!B1,C_A08c!D5:D1009,'By region'!N598,C_A08c!C5:C1009,'By region'!M598)</f>
      </c>
      <c r="L598" s="69"/>
      <c r="M598" s="67" t="s">
        <v>329</v>
      </c>
      <c r="N598" s="67" t="s">
        <v>330</v>
      </c>
      <c r="O598" s="69"/>
    </row>
    <row r="599" s="64" customFormat="1">
      <c r="B599" s="210" t="s">
        <v>331</v>
      </c>
      <c r="C599" s="192">
        <f>SUMIFS(C_A08c!E5:E1009,C_A08c!B5:B1009,'By region'!B1,C_A08c!D5:D1009,'By region'!N599,C_A08c!C5:C1009,'By region'!M599)</f>
      </c>
      <c r="D599" s="192">
        <f>SUMIFS(C_A08c!F5:F1009,C_A08c!B5:B1009,'By region'!B1,C_A08c!D5:D1009,'By region'!N599,C_A08c!C5:C1009,'By region'!M599)</f>
      </c>
      <c r="E599" s="192">
        <f>SUMIFS(C_A08c!G5:G1009,C_A08c!B5:B1009,'By region'!B1,C_A08c!D5:D1009,'By region'!N599,C_A08c!C5:C1009,'By region'!M599)</f>
      </c>
      <c r="F599" s="192">
        <f>SUMIFS(C_A08c!H5:H1009,C_A08c!B5:B1009,'By region'!B1,C_A08c!D5:D1009,'By region'!N599,C_A08c!C5:C1009,'By region'!M599)</f>
      </c>
      <c r="G599" s="192">
        <f>SUMIFS(C_A08c!I5:I1009,C_A08c!B5:B1009,'By region'!B1,C_A08c!D5:D1009,'By region'!N599,C_A08c!C5:C1009,'By region'!M599)</f>
      </c>
      <c r="H599" s="192">
        <f>SUMIFS(C_A08c!J5:J1009,C_A08c!B5:B1009,'By region'!B1,C_A08c!D5:D1009,'By region'!N599,C_A08c!C5:C1009,'By region'!M599)</f>
      </c>
      <c r="I599" s="192">
        <f>SUMIFS(C_A08c!K5:K1009,C_A08c!B5:B1009,'By region'!B1,C_A08c!D5:D1009,'By region'!N599,C_A08c!C5:C1009,'By region'!M599)</f>
      </c>
      <c r="J599" s="192">
        <f>SUMIFS(C_A08c!L5:L1009,C_A08c!B5:B1009,'By region'!B1,C_A08c!D5:D1009,'By region'!N599,C_A08c!C5:C1009,'By region'!M599)</f>
      </c>
      <c r="K599" s="192">
        <f>SUMIFS(C_A08c!M5:M1009,C_A08c!B5:B1009,'By region'!B1,C_A08c!D5:D1009,'By region'!N599,C_A08c!C5:C1009,'By region'!M599)</f>
      </c>
      <c r="L599" s="69"/>
      <c r="M599" s="69" t="s">
        <v>332</v>
      </c>
      <c r="N599" s="67" t="s">
        <v>330</v>
      </c>
      <c r="O599" s="69"/>
    </row>
    <row r="600" s="64" customFormat="1">
      <c r="B600" s="210" t="s">
        <v>333</v>
      </c>
      <c r="C600" s="264">
        <f>SUMIFS(C_A08c!E5:E1009,C_A08c!B5:B1009,'By region'!B1,C_A08c!D5:D1009,'By region'!N600,C_A08c!C5:C1009,'By region'!M600)</f>
      </c>
      <c r="D600" s="264">
        <f>SUMIFS(C_A08c!F5:F1009,C_A08c!B5:B1009,'By region'!B1,C_A08c!D5:D1009,'By region'!N600,C_A08c!C5:C1009,'By region'!M600)</f>
      </c>
      <c r="E600" s="264">
        <f>SUMIFS(C_A08c!G5:G1009,C_A08c!B5:B1009,'By region'!B1,C_A08c!D5:D1009,'By region'!N600,C_A08c!C5:C1009,'By region'!M600)</f>
      </c>
      <c r="F600" s="264">
        <f>SUMIFS(C_A08c!H5:H1009,C_A08c!B5:B1009,'By region'!B1,C_A08c!D5:D1009,'By region'!N600,C_A08c!C5:C1009,'By region'!M600)</f>
      </c>
      <c r="G600" s="264">
        <f>SUMIFS(C_A08c!I5:I1009,C_A08c!B5:B1009,'By region'!B1,C_A08c!D5:D1009,'By region'!N600,C_A08c!C5:C1009,'By region'!M600)</f>
      </c>
      <c r="H600" s="264">
        <f>SUMIFS(C_A08c!J5:J1009,C_A08c!B5:B1009,'By region'!B1,C_A08c!D5:D1009,'By region'!N600,C_A08c!C5:C1009,'By region'!M600)</f>
      </c>
      <c r="I600" s="264">
        <f>SUMIFS(C_A08c!K5:K1009,C_A08c!B5:B1009,'By region'!B1,C_A08c!D5:D1009,'By region'!N600,C_A08c!C5:C1009,'By region'!M600)</f>
      </c>
      <c r="J600" s="264">
        <f>SUMIFS(C_A08c!L5:L1009,C_A08c!B5:B1009,'By region'!B1,C_A08c!D5:D1009,'By region'!N600,C_A08c!C5:C1009,'By region'!M600)</f>
      </c>
      <c r="K600" s="264">
        <f>SUMIFS(C_A08c!M5:M1009,C_A08c!B5:B1009,'By region'!B1,C_A08c!D5:D1009,'By region'!N600,C_A08c!C5:C1009,'By region'!M600)</f>
      </c>
      <c r="L600" s="69"/>
      <c r="M600" s="69" t="s">
        <v>334</v>
      </c>
      <c r="N600" s="67" t="s">
        <v>330</v>
      </c>
      <c r="O600" s="69"/>
    </row>
    <row r="601" s="64" customFormat="1">
      <c r="B601" s="217" t="s">
        <v>335</v>
      </c>
      <c r="C601" s="192">
        <f>SUMIFS(C_A08c!E5:E1009,C_A08c!B5:B1009,'By region'!B1,C_A08c!D5:D1009,'By region'!N601,C_A08c!C5:C1009,'By region'!M601)</f>
      </c>
      <c r="D601" s="192">
        <f>SUMIFS(C_A08c!F5:F1009,C_A08c!B5:B1009,'By region'!B1,C_A08c!D5:D1009,'By region'!N601,C_A08c!C5:C1009,'By region'!M601)</f>
      </c>
      <c r="E601" s="192">
        <f>SUMIFS(C_A08c!G5:G1009,C_A08c!B5:B1009,'By region'!B1,C_A08c!D5:D1009,'By region'!N601,C_A08c!C5:C1009,'By region'!M601)</f>
      </c>
      <c r="F601" s="192">
        <f>SUMIFS(C_A08c!H5:H1009,C_A08c!B5:B1009,'By region'!B1,C_A08c!D5:D1009,'By region'!N601,C_A08c!C5:C1009,'By region'!M601)</f>
      </c>
      <c r="G601" s="192">
        <f>SUMIFS(C_A08c!I5:I1009,C_A08c!B5:B1009,'By region'!B1,C_A08c!D5:D1009,'By region'!N601,C_A08c!C5:C1009,'By region'!M601)</f>
      </c>
      <c r="H601" s="192">
        <f>SUMIFS(C_A08c!J5:J1009,C_A08c!B5:B1009,'By region'!B1,C_A08c!D5:D1009,'By region'!N601,C_A08c!C5:C1009,'By region'!M601)</f>
      </c>
      <c r="I601" s="192">
        <f>SUMIFS(C_A08c!K5:K1009,C_A08c!B5:B1009,'By region'!B1,C_A08c!D5:D1009,'By region'!N601,C_A08c!C5:C1009,'By region'!M601)</f>
      </c>
      <c r="J601" s="192">
        <f>SUMIFS(C_A08c!L5:L1009,C_A08c!B5:B1009,'By region'!B1,C_A08c!D5:D1009,'By region'!N601,C_A08c!C5:C1009,'By region'!M601)</f>
      </c>
      <c r="K601" s="192">
        <f>SUMIFS(C_A08c!M5:M1009,C_A08c!B5:B1009,'By region'!B1,C_A08c!D5:D1009,'By region'!N601,C_A08c!C5:C1009,'By region'!M601)</f>
      </c>
      <c r="L601" s="69"/>
      <c r="M601" s="67" t="s">
        <v>329</v>
      </c>
      <c r="N601" s="67" t="s">
        <v>336</v>
      </c>
      <c r="O601" s="69"/>
    </row>
    <row r="602" s="64" customFormat="1">
      <c r="B602" s="217" t="s">
        <v>337</v>
      </c>
      <c r="C602" s="264">
        <f>SUMIFS(C_A08c!E5:E1009,C_A08c!B5:B1009,'By region'!B1,C_A08c!D5:D1009,'By region'!N602,C_A08c!C5:C1009,'By region'!M602)</f>
      </c>
      <c r="D602" s="264">
        <f>SUMIFS(C_A08c!F5:F1009,C_A08c!B5:B1009,'By region'!B1,C_A08c!D5:D1009,'By region'!N602,C_A08c!C5:C1009,'By region'!M602)</f>
      </c>
      <c r="E602" s="264">
        <f>SUMIFS(C_A08c!G5:G1009,C_A08c!B5:B1009,'By region'!B1,C_A08c!D5:D1009,'By region'!N602,C_A08c!C5:C1009,'By region'!M602)</f>
      </c>
      <c r="F602" s="264">
        <f>SUMIFS(C_A08c!H5:H1009,C_A08c!B5:B1009,'By region'!B1,C_A08c!D5:D1009,'By region'!N602,C_A08c!C5:C1009,'By region'!M602)</f>
      </c>
      <c r="G602" s="264">
        <f>SUMIFS(C_A08c!I5:I1009,C_A08c!B5:B1009,'By region'!B1,C_A08c!D5:D1009,'By region'!N602,C_A08c!C5:C1009,'By region'!M602)</f>
      </c>
      <c r="H602" s="264">
        <f>SUMIFS(C_A08c!J5:J1009,C_A08c!B5:B1009,'By region'!B1,C_A08c!D5:D1009,'By region'!N602,C_A08c!C5:C1009,'By region'!M602)</f>
      </c>
      <c r="I602" s="264">
        <f>SUMIFS(C_A08c!K5:K1009,C_A08c!B5:B1009,'By region'!B1,C_A08c!D5:D1009,'By region'!N602,C_A08c!C5:C1009,'By region'!M602)</f>
      </c>
      <c r="J602" s="264">
        <f>SUMIFS(C_A08c!L5:L1009,C_A08c!B5:B1009,'By region'!B1,C_A08c!D5:D1009,'By region'!N602,C_A08c!C5:C1009,'By region'!M602)</f>
      </c>
      <c r="K602" s="264">
        <f>SUMIFS(C_A08c!M5:M1009,C_A08c!B5:B1009,'By region'!B1,C_A08c!D5:D1009,'By region'!N602,C_A08c!C5:C1009,'By region'!M602)</f>
      </c>
      <c r="L602" s="69"/>
      <c r="M602" s="69" t="s">
        <v>332</v>
      </c>
      <c r="N602" s="67" t="s">
        <v>336</v>
      </c>
      <c r="O602" s="69"/>
    </row>
    <row r="603" ht="16" s="64" customFormat="1">
      <c r="B603" s="217" t="s">
        <v>338</v>
      </c>
      <c r="C603" s="192">
        <f>SUMIFS(C_A08c!E5:E1009,C_A08c!B5:B1009,'By region'!B1,C_A08c!D5:D1009,'By region'!N603,C_A08c!C5:C1009,'By region'!M603)</f>
      </c>
      <c r="D603" s="192">
        <f>SUMIFS(C_A08c!F5:F1009,C_A08c!B5:B1009,'By region'!B1,C_A08c!D5:D1009,'By region'!N603,C_A08c!C5:C1009,'By region'!M603)</f>
      </c>
      <c r="E603" s="192">
        <f>SUMIFS(C_A08c!G5:G1009,C_A08c!B5:B1009,'By region'!B1,C_A08c!D5:D1009,'By region'!N603,C_A08c!C5:C1009,'By region'!M603)</f>
      </c>
      <c r="F603" s="192">
        <f>SUMIFS(C_A08c!H5:H1009,C_A08c!B5:B1009,'By region'!B1,C_A08c!D5:D1009,'By region'!N603,C_A08c!C5:C1009,'By region'!M603)</f>
      </c>
      <c r="G603" s="192">
        <f>SUMIFS(C_A08c!I5:I1009,C_A08c!B5:B1009,'By region'!B1,C_A08c!D5:D1009,'By region'!N603,C_A08c!C5:C1009,'By region'!M603)</f>
      </c>
      <c r="H603" s="192">
        <f>SUMIFS(C_A08c!J5:J1009,C_A08c!B5:B1009,'By region'!B1,C_A08c!D5:D1009,'By region'!N603,C_A08c!C5:C1009,'By region'!M603)</f>
      </c>
      <c r="I603" s="192">
        <f>SUMIFS(C_A08c!K5:K1009,C_A08c!B5:B1009,'By region'!B1,C_A08c!D5:D1009,'By region'!N603,C_A08c!C5:C1009,'By region'!M603)</f>
      </c>
      <c r="J603" s="192">
        <f>SUMIFS(C_A08c!L5:L1009,C_A08c!B5:B1009,'By region'!B1,C_A08c!D5:D1009,'By region'!N603,C_A08c!C5:C1009,'By region'!M603)</f>
      </c>
      <c r="K603" s="192">
        <f>SUMIFS(C_A08c!M5:M1009,C_A08c!B5:B1009,'By region'!B1,C_A08c!D5:D1009,'By region'!N603,C_A08c!C5:C1009,'By region'!M603)</f>
      </c>
      <c r="L603" s="69"/>
      <c r="M603" s="69" t="s">
        <v>334</v>
      </c>
      <c r="N603" s="67" t="s">
        <v>336</v>
      </c>
      <c r="O603" s="69"/>
    </row>
    <row r="604" ht="17" s="64" customFormat="1">
      <c r="B604" s="182" t="s">
        <v>55</v>
      </c>
      <c r="C604" s="183">
        <f ref="C604:K604" t="shared" si="59">SUM(C598:C603)</f>
        <v>493.32013120747</v>
      </c>
      <c r="D604" s="183">
        <f t="shared" si="59"/>
        <v>486.005988265338</v>
      </c>
      <c r="E604" s="183">
        <f t="shared" si="59"/>
        <v>487.36792366923396</v>
      </c>
      <c r="F604" s="183">
        <f t="shared" si="59"/>
        <v>488.821460480558</v>
      </c>
      <c r="G604" s="183">
        <f t="shared" si="59"/>
        <v>489.791962342719</v>
      </c>
      <c r="H604" s="183">
        <f t="shared" si="59"/>
        <v>487.95236788937</v>
      </c>
      <c r="I604" s="183">
        <f t="shared" si="59"/>
        <v>487.81026434242904</v>
      </c>
      <c r="J604" s="183">
        <f t="shared" si="59"/>
        <v>486.91403750989207</v>
      </c>
      <c r="K604" s="183">
        <f t="shared" si="59"/>
        <v>484.201351784018</v>
      </c>
      <c r="L604" s="69"/>
      <c r="M604" s="69"/>
      <c r="N604" s="69"/>
      <c r="O604" s="69"/>
    </row>
    <row r="605" ht="16" s="64" customFormat="1">
      <c r="B605" s="151" t="s">
        <v>339</v>
      </c>
      <c r="C605" s="181"/>
      <c r="D605" s="181"/>
      <c r="E605" s="181"/>
      <c r="F605" s="181"/>
      <c r="G605" s="181"/>
      <c r="H605" s="181"/>
      <c r="I605" s="181"/>
      <c r="J605" s="181"/>
      <c r="K605" s="181"/>
      <c r="L605" s="69"/>
      <c r="M605" s="69"/>
      <c r="N605" s="69"/>
      <c r="O605" s="69"/>
    </row>
    <row r="606" s="64" customFormat="1">
      <c r="B606" s="210" t="s">
        <v>340</v>
      </c>
      <c r="C606" s="124">
        <f>SUMIFS(C_A08c!E5:E1009,C_A08c!B5:B1009,'By region'!B1,C_A08c!D5:D1009,'By region'!N606,C_A08c!C5:C1009,'By region'!M606)</f>
      </c>
      <c r="D606" s="124">
        <f>SUMIFS(C_A08c!F5:F1009,C_A08c!B5:B1009,'By region'!B1,C_A08c!D5:D1009,'By region'!N606,C_A08c!C5:C1009,'By region'!M606)</f>
      </c>
      <c r="E606" s="124">
        <f>SUMIFS(C_A08c!G5:G1009,C_A08c!B5:B1009,'By region'!B1,C_A08c!D5:D1009,'By region'!N606,C_A08c!C5:C1009,'By region'!M606)</f>
      </c>
      <c r="F606" s="124">
        <f>SUMIFS(C_A08c!H5:H1009,C_A08c!B5:B1009,'By region'!B1,C_A08c!D5:D1009,'By region'!N606,C_A08c!C5:C1009,'By region'!M606)</f>
      </c>
      <c r="G606" s="124">
        <f>SUMIFS(C_A08c!I5:I1009,C_A08c!B5:B1009,'By region'!B1,C_A08c!D5:D1009,'By region'!N606,C_A08c!C5:C1009,'By region'!M606)</f>
      </c>
      <c r="H606" s="124">
        <f>SUMIFS(C_A08c!J5:J1009,C_A08c!B5:B1009,'By region'!B1,C_A08c!D5:D1009,'By region'!N606,C_A08c!C5:C1009,'By region'!M606)</f>
      </c>
      <c r="I606" s="124">
        <f>SUMIFS(C_A08c!K5:K1009,C_A08c!B5:B1009,'By region'!B1,C_A08c!D5:D1009,'By region'!N606,C_A08c!C5:C1009,'By region'!M606)</f>
      </c>
      <c r="J606" s="124">
        <f>SUMIFS(C_A08c!L5:L1009,C_A08c!B5:B1009,'By region'!B1,C_A08c!D5:D1009,'By region'!N606,C_A08c!C5:C1009,'By region'!M606)</f>
      </c>
      <c r="K606" s="124">
        <f>SUMIFS(C_A08c!M5:M1009,C_A08c!B5:B1009,'By region'!B1,C_A08c!D5:D1009,'By region'!N606,C_A08c!C5:C1009,'By region'!M606)</f>
      </c>
      <c r="L606" s="69"/>
      <c r="M606" s="67" t="s">
        <v>341</v>
      </c>
      <c r="N606" s="69"/>
      <c r="O606" s="69"/>
    </row>
    <row r="607" s="64" customFormat="1">
      <c r="B607" s="210" t="s">
        <v>342</v>
      </c>
      <c r="C607" s="192">
        <f>SUMIFS(C_A08c!E5:E1009,C_A08c!B5:B1009,'By region'!B1,C_A08c!D5:D1009,'By region'!N607,C_A08c!C5:C1009,'By region'!M607)</f>
      </c>
      <c r="D607" s="192">
        <f>SUMIFS(C_A08c!F5:F1009,C_A08c!B5:B1009,'By region'!B1,C_A08c!D5:D1009,'By region'!N607,C_A08c!C5:C1009,'By region'!M607)</f>
      </c>
      <c r="E607" s="192">
        <f>SUMIFS(C_A08c!G5:G1009,C_A08c!B5:B1009,'By region'!B1,C_A08c!D5:D1009,'By region'!N607,C_A08c!C5:C1009,'By region'!M607)</f>
      </c>
      <c r="F607" s="192">
        <f>SUMIFS(C_A08c!H5:H1009,C_A08c!B5:B1009,'By region'!B1,C_A08c!D5:D1009,'By region'!N607,C_A08c!C5:C1009,'By region'!M607)</f>
      </c>
      <c r="G607" s="192">
        <f>SUMIFS(C_A08c!I5:I1009,C_A08c!B5:B1009,'By region'!B1,C_A08c!D5:D1009,'By region'!N607,C_A08c!C5:C1009,'By region'!M607)</f>
      </c>
      <c r="H607" s="192">
        <f>SUMIFS(C_A08c!J5:J1009,C_A08c!B5:B1009,'By region'!B1,C_A08c!D5:D1009,'By region'!N607,C_A08c!C5:C1009,'By region'!M607)</f>
      </c>
      <c r="I607" s="192">
        <f>SUMIFS(C_A08c!K5:K1009,C_A08c!B5:B1009,'By region'!B1,C_A08c!D5:D1009,'By region'!N607,C_A08c!C5:C1009,'By region'!M607)</f>
      </c>
      <c r="J607" s="192">
        <f>SUMIFS(C_A08c!L5:L1009,C_A08c!B5:B1009,'By region'!B1,C_A08c!D5:D1009,'By region'!N607,C_A08c!C5:C1009,'By region'!M607)</f>
      </c>
      <c r="K607" s="192">
        <f>SUMIFS(C_A08c!M5:M1009,C_A08c!B5:B1009,'By region'!B1,C_A08c!D5:D1009,'By region'!N607,C_A08c!C5:C1009,'By region'!M607)</f>
      </c>
      <c r="L607" s="69"/>
      <c r="M607" s="69" t="s">
        <v>307</v>
      </c>
      <c r="N607" s="67" t="s">
        <v>341</v>
      </c>
      <c r="O607" s="69"/>
    </row>
    <row r="608" s="64" customFormat="1">
      <c r="B608" s="210" t="s">
        <v>343</v>
      </c>
      <c r="C608" s="124">
        <f>SUMIFS(C_A08c!E5:E1009,C_A08c!B5:B1009,'By region'!B1,C_A08c!D5:D1009,'By region'!N608,C_A08c!C5:C1009,'By region'!M608)</f>
      </c>
      <c r="D608" s="124">
        <f>SUMIFS(C_A08c!F5:F1009,C_A08c!B5:B1009,'By region'!B1,C_A08c!D5:D1009,'By region'!N608,C_A08c!C5:C1009,'By region'!M608)</f>
      </c>
      <c r="E608" s="124">
        <f>SUMIFS(C_A08c!G5:G1009,C_A08c!B5:B1009,'By region'!B1,C_A08c!D5:D1009,'By region'!N608,C_A08c!C5:C1009,'By region'!M608)</f>
      </c>
      <c r="F608" s="124">
        <f>SUMIFS(C_A08c!H5:H1009,C_A08c!B5:B1009,'By region'!B1,C_A08c!D5:D1009,'By region'!N608,C_A08c!C5:C1009,'By region'!M608)</f>
      </c>
      <c r="G608" s="124">
        <f>SUMIFS(C_A08c!I5:I1009,C_A08c!B5:B1009,'By region'!B1,C_A08c!D5:D1009,'By region'!N608,C_A08c!C5:C1009,'By region'!M608)</f>
      </c>
      <c r="H608" s="124">
        <f>SUMIFS(C_A08c!J5:J1009,C_A08c!B5:B1009,'By region'!B1,C_A08c!D5:D1009,'By region'!N608,C_A08c!C5:C1009,'By region'!M608)</f>
      </c>
      <c r="I608" s="124">
        <f>SUMIFS(C_A08c!K5:K1009,C_A08c!B5:B1009,'By region'!B1,C_A08c!D5:D1009,'By region'!N608,C_A08c!C5:C1009,'By region'!M608)</f>
      </c>
      <c r="J608" s="124">
        <f>SUMIFS(C_A08c!L5:L1009,C_A08c!B5:B1009,'By region'!B1,C_A08c!D5:D1009,'By region'!N608,C_A08c!C5:C1009,'By region'!M608)</f>
      </c>
      <c r="K608" s="124">
        <f>SUMIFS(C_A08c!M5:M1009,C_A08c!B5:B1009,'By region'!B1,C_A08c!D5:D1009,'By region'!N608,C_A08c!C5:C1009,'By region'!M608)</f>
      </c>
      <c r="L608" s="69"/>
      <c r="M608" s="67" t="s">
        <v>344</v>
      </c>
      <c r="N608" s="69"/>
      <c r="O608" s="69"/>
    </row>
    <row r="609" ht="16" s="64" customFormat="1">
      <c r="B609" s="217" t="s">
        <v>345</v>
      </c>
      <c r="C609" s="192">
        <f>SUMIFS(C_A08c!E5:E1009,C_A08c!B5:B1009,'By region'!B1,C_A08c!D5:D1009,'By region'!N609,C_A08c!C5:C1009,'By region'!M609)</f>
      </c>
      <c r="D609" s="192">
        <f>SUMIFS(C_A08c!F5:F1009,C_A08c!B5:B1009,'By region'!B1,C_A08c!D5:D1009,'By region'!N609,C_A08c!C5:C1009,'By region'!M609)</f>
      </c>
      <c r="E609" s="192">
        <f>SUMIFS(C_A08c!G5:G1009,C_A08c!B5:B1009,'By region'!B1,C_A08c!D5:D1009,'By region'!N609,C_A08c!C5:C1009,'By region'!M609)</f>
      </c>
      <c r="F609" s="192">
        <f>SUMIFS(C_A08c!H5:H1009,C_A08c!B5:B1009,'By region'!B1,C_A08c!D5:D1009,'By region'!N609,C_A08c!C5:C1009,'By region'!M609)</f>
      </c>
      <c r="G609" s="192">
        <f>SUMIFS(C_A08c!I5:I1009,C_A08c!B5:B1009,'By region'!B1,C_A08c!D5:D1009,'By region'!N609,C_A08c!C5:C1009,'By region'!M609)</f>
      </c>
      <c r="H609" s="192">
        <f>SUMIFS(C_A08c!J5:J1009,C_A08c!B5:B1009,'By region'!B1,C_A08c!D5:D1009,'By region'!N609,C_A08c!C5:C1009,'By region'!M609)</f>
      </c>
      <c r="I609" s="192">
        <f>SUMIFS(C_A08c!K5:K1009,C_A08c!B5:B1009,'By region'!B1,C_A08c!D5:D1009,'By region'!N609,C_A08c!C5:C1009,'By region'!M609)</f>
      </c>
      <c r="J609" s="192">
        <f>SUMIFS(C_A08c!L5:L1009,C_A08c!B5:B1009,'By region'!B1,C_A08c!D5:D1009,'By region'!N609,C_A08c!C5:C1009,'By region'!M609)</f>
      </c>
      <c r="K609" s="192">
        <f>SUMIFS(C_A08c!M5:M1009,C_A08c!B5:B1009,'By region'!B1,C_A08c!D5:D1009,'By region'!N609,C_A08c!C5:C1009,'By region'!M609)</f>
      </c>
      <c r="L609" s="69"/>
      <c r="M609" s="67" t="s">
        <v>307</v>
      </c>
      <c r="N609" s="67" t="s">
        <v>344</v>
      </c>
      <c r="O609" s="69"/>
    </row>
    <row r="610" ht="17" s="64" customFormat="1">
      <c r="B610" s="182" t="s">
        <v>55</v>
      </c>
      <c r="C610" s="183">
        <f>C606+C608</f>
        <v>143.565927742078</v>
      </c>
      <c r="D610" s="183">
        <f ref="D610:K610" t="shared" si="60">D606+D608</f>
        <v>148.755540729793</v>
      </c>
      <c r="E610" s="183">
        <f>E606+E608</f>
        <v>155.661705425881</v>
      </c>
      <c r="F610" s="183">
        <f t="shared" si="60"/>
        <v>162.333547272112</v>
      </c>
      <c r="G610" s="183">
        <f t="shared" si="60"/>
        <v>169.45110522320698</v>
      </c>
      <c r="H610" s="183">
        <f t="shared" si="60"/>
        <v>173.58364316691598</v>
      </c>
      <c r="I610" s="183">
        <f t="shared" si="60"/>
        <v>178.08108878734998</v>
      </c>
      <c r="J610" s="183">
        <f t="shared" si="60"/>
        <v>182.89814276475198</v>
      </c>
      <c r="K610" s="183">
        <f t="shared" si="60"/>
        <v>186.069540512681</v>
      </c>
      <c r="L610" s="69"/>
      <c r="M610" s="69"/>
      <c r="N610" s="69"/>
      <c r="O610" s="69"/>
    </row>
    <row r="611" ht="16" s="64" customFormat="1">
      <c r="B611" s="151" t="s">
        <v>346</v>
      </c>
      <c r="C611" s="181"/>
      <c r="D611" s="181"/>
      <c r="E611" s="181"/>
      <c r="F611" s="181"/>
      <c r="G611" s="181"/>
      <c r="H611" s="181"/>
      <c r="I611" s="181"/>
      <c r="J611" s="181"/>
      <c r="K611" s="181"/>
      <c r="L611" s="69"/>
      <c r="M611" s="69"/>
      <c r="N611" s="69"/>
      <c r="O611" s="69"/>
    </row>
    <row r="612" s="64" customFormat="1">
      <c r="B612" s="210" t="s">
        <v>347</v>
      </c>
      <c r="C612" s="124">
        <f>SUMIFS(C_A08c!E5:E1009,C_A08c!B5:B1009,'By region'!B1,C_A08c!D5:D1009,'By region'!N612,C_A08c!C5:C1009,'By region'!M612)</f>
      </c>
      <c r="D612" s="124">
        <f>SUMIFS(C_A08c!F5:F1009,C_A08c!B5:B1009,'By region'!B1,C_A08c!D5:D1009,'By region'!N612,C_A08c!C5:C1009,'By region'!M612)</f>
      </c>
      <c r="E612" s="124">
        <f>SUMIFS(C_A08c!G5:G1009,C_A08c!B5:B1009,'By region'!B1,C_A08c!D5:D1009,'By region'!N612,C_A08c!C5:C1009,'By region'!M612)</f>
      </c>
      <c r="F612" s="124">
        <f>SUMIFS(C_A08c!H5:H1009,C_A08c!B5:B1009,'By region'!B1,C_A08c!D5:D1009,'By region'!N612,C_A08c!C5:C1009,'By region'!M612)</f>
      </c>
      <c r="G612" s="124">
        <f>SUMIFS(C_A08c!I5:I1009,C_A08c!B5:B1009,'By region'!B1,C_A08c!D5:D1009,'By region'!N612,C_A08c!C5:C1009,'By region'!M612)</f>
      </c>
      <c r="H612" s="124">
        <f>SUMIFS(C_A08c!J5:J1009,C_A08c!B5:B1009,'By region'!B1,C_A08c!D5:D1009,'By region'!N612,C_A08c!C5:C1009,'By region'!M612)</f>
      </c>
      <c r="I612" s="124">
        <f>SUMIFS(C_A08c!K5:K1009,C_A08c!B5:B1009,'By region'!B1,C_A08c!D5:D1009,'By region'!N612,C_A08c!C5:C1009,'By region'!M612)</f>
      </c>
      <c r="J612" s="124">
        <f>SUMIFS(C_A08c!L5:L1009,C_A08c!B5:B1009,'By region'!B1,C_A08c!D5:D1009,'By region'!N612,C_A08c!C5:C1009,'By region'!M612)</f>
      </c>
      <c r="K612" s="124">
        <f>SUMIFS(C_A08c!M5:M1009,C_A08c!B5:B1009,'By region'!B1,C_A08c!D5:D1009,'By region'!N612,C_A08c!C5:C1009,'By region'!M612)</f>
      </c>
      <c r="L612" s="69"/>
      <c r="M612" s="67" t="s">
        <v>348</v>
      </c>
      <c r="N612" s="69"/>
      <c r="O612" s="69"/>
    </row>
    <row r="613" ht="16" s="64" customFormat="1">
      <c r="B613" s="217" t="s">
        <v>349</v>
      </c>
      <c r="C613" s="264">
        <f>SUMIFS(C_A08c!E5:E1009,C_A08c!B5:B1009,'By region'!B1,C_A08c!D5:D1009,'By region'!N613,C_A08c!C5:C1009,'By region'!M613)</f>
      </c>
      <c r="D613" s="264">
        <f>SUMIFS(C_A08c!F5:F1009,C_A08c!B5:B1009,'By region'!B1,C_A08c!D5:D1009,'By region'!N613,C_A08c!C5:C1009,'By region'!M613)</f>
      </c>
      <c r="E613" s="264">
        <f>SUMIFS(C_A08c!G5:G1009,C_A08c!B5:B1009,'By region'!B1,C_A08c!D5:D1009,'By region'!N613,C_A08c!C5:C1009,'By region'!M613)</f>
      </c>
      <c r="F613" s="264">
        <f>SUMIFS(C_A08c!H5:H1009,C_A08c!B5:B1009,'By region'!B1,C_A08c!D5:D1009,'By region'!N613,C_A08c!C5:C1009,'By region'!M613)</f>
      </c>
      <c r="G613" s="264">
        <f>SUMIFS(C_A08c!I5:I1009,C_A08c!B5:B1009,'By region'!B1,C_A08c!D5:D1009,'By region'!N613,C_A08c!C5:C1009,'By region'!M613)</f>
      </c>
      <c r="H613" s="264">
        <f>SUMIFS(C_A08c!J5:J1009,C_A08c!B5:B1009,'By region'!B1,C_A08c!D5:D1009,'By region'!N613,C_A08c!C5:C1009,'By region'!M613)</f>
      </c>
      <c r="I613" s="264">
        <f>SUMIFS(C_A08c!K5:K1009,C_A08c!B5:B1009,'By region'!B1,C_A08c!D5:D1009,'By region'!N613,C_A08c!C5:C1009,'By region'!M613)</f>
      </c>
      <c r="J613" s="264">
        <f>SUMIFS(C_A08c!L5:L1009,C_A08c!B5:B1009,'By region'!B1,C_A08c!D5:D1009,'By region'!N613,C_A08c!C5:C1009,'By region'!M613)</f>
      </c>
      <c r="K613" s="264">
        <f>SUMIFS(C_A08c!M5:M1009,C_A08c!B5:B1009,'By region'!B1,C_A08c!D5:D1009,'By region'!N613,C_A08c!C5:C1009,'By region'!M613)</f>
      </c>
      <c r="L613" s="69"/>
      <c r="M613" s="67" t="s">
        <v>350</v>
      </c>
      <c r="N613" s="69"/>
      <c r="O613" s="69"/>
    </row>
    <row r="614" ht="16" s="64" customFormat="1">
      <c r="B614" s="218" t="s">
        <v>55</v>
      </c>
      <c r="C614" s="219">
        <f>SUM(C612:C613)</f>
        <v>41.06769318</v>
      </c>
      <c r="D614" s="219">
        <f ref="D614:K614" t="shared" si="61">SUM(D612:D613)</f>
        <v>44.106943833802</v>
      </c>
      <c r="E614" s="219">
        <f>SUM(E612:E613)</f>
        <v>47.907157240683006</v>
      </c>
      <c r="F614" s="219">
        <f t="shared" si="61"/>
        <v>51.867354700675996</v>
      </c>
      <c r="G614" s="219">
        <f t="shared" si="61"/>
        <v>56.198126395611</v>
      </c>
      <c r="H614" s="219">
        <f t="shared" si="61"/>
        <v>60.868545815280996</v>
      </c>
      <c r="I614" s="219">
        <f t="shared" si="61"/>
        <v>65.048565531550992</v>
      </c>
      <c r="J614" s="219">
        <f t="shared" si="61"/>
        <v>69.469765475416</v>
      </c>
      <c r="K614" s="219">
        <f t="shared" si="61"/>
        <v>73.104001630258011</v>
      </c>
      <c r="L614" s="69"/>
      <c r="M614" s="69"/>
      <c r="N614" s="69"/>
      <c r="O614" s="69"/>
    </row>
    <row r="615" s="64" customFormat="1">
      <c r="B615" s="58"/>
      <c r="C615" s="220"/>
      <c r="D615" s="220"/>
      <c r="E615" s="220"/>
      <c r="F615" s="220"/>
      <c r="G615" s="220"/>
      <c r="H615" s="220"/>
      <c r="I615" s="220"/>
      <c r="J615" s="220"/>
      <c r="L615" s="69"/>
      <c r="M615" s="69"/>
      <c r="N615" s="69"/>
      <c r="O615" s="69"/>
    </row>
    <row r="616" s="64" customFormat="1">
      <c r="B616" s="320" t="s">
        <v>351</v>
      </c>
      <c r="C616" s="220"/>
      <c r="D616" s="220"/>
      <c r="E616" s="220"/>
      <c r="F616" s="220"/>
      <c r="G616" s="220"/>
      <c r="H616" s="220"/>
      <c r="I616" s="220"/>
      <c r="J616" s="220"/>
      <c r="K616" s="220"/>
      <c r="L616" s="69"/>
      <c r="M616" s="69"/>
      <c r="N616" s="69"/>
      <c r="O616" s="69"/>
    </row>
    <row r="617" s="64" customFormat="1"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9"/>
      <c r="M617" s="69"/>
      <c r="N617" s="69"/>
      <c r="O617" s="69"/>
    </row>
    <row r="618" s="64" customFormat="1">
      <c r="B618" s="221"/>
      <c r="C618" s="307">
        <v>2010</v>
      </c>
      <c r="D618" s="307">
        <v>2015</v>
      </c>
      <c r="E618" s="307">
        <v>2020</v>
      </c>
      <c r="F618" s="307">
        <v>2025</v>
      </c>
      <c r="G618" s="307">
        <v>2030</v>
      </c>
      <c r="H618" s="307">
        <v>2035</v>
      </c>
      <c r="I618" s="307">
        <v>2040</v>
      </c>
      <c r="J618" s="307">
        <v>2045</v>
      </c>
      <c r="K618" s="307">
        <v>2050</v>
      </c>
      <c r="L618" s="69"/>
      <c r="M618" s="69"/>
      <c r="N618" s="69"/>
      <c r="O618" s="69"/>
    </row>
    <row r="619" s="64" customFormat="1">
      <c r="B619" s="210" t="s">
        <v>301</v>
      </c>
      <c r="C619" s="192">
        <f ref="C619:K619" t="shared" si="62">C549+C559+C569+C579+C589+C594</f>
        <v>722.47998578399881</v>
      </c>
      <c r="D619" s="192">
        <f t="shared" si="62"/>
        <v>652.03818717006016</v>
      </c>
      <c r="E619" s="192">
        <f t="shared" si="62"/>
        <v>619.436277811556</v>
      </c>
      <c r="F619" s="192">
        <f t="shared" si="62"/>
        <v>588.464463920978</v>
      </c>
      <c r="G619" s="192">
        <f t="shared" si="62"/>
        <v>597.4106231551051</v>
      </c>
      <c r="H619" s="192">
        <f t="shared" si="62"/>
        <v>529.61801752887993</v>
      </c>
      <c r="I619" s="192">
        <f t="shared" si="62"/>
        <v>522.011416695572</v>
      </c>
      <c r="J619" s="192">
        <f t="shared" si="62"/>
        <v>476.656215775992</v>
      </c>
      <c r="K619" s="192">
        <f t="shared" si="62"/>
        <v>476.31493723481708</v>
      </c>
      <c r="L619" s="69"/>
      <c r="M619" s="69"/>
      <c r="N619" s="69"/>
      <c r="O619" s="69"/>
    </row>
    <row r="620" s="64" customFormat="1">
      <c r="B620" s="217" t="s">
        <v>304</v>
      </c>
      <c r="C620" s="136">
        <f ref="C620:K620" t="shared" si="63">C550+C560+C570+C580+C590+C595</f>
        <v>1060.7688140238001</v>
      </c>
      <c r="D620" s="136">
        <f t="shared" si="63"/>
        <v>1007.730373322609</v>
      </c>
      <c r="E620" s="136">
        <f t="shared" si="63"/>
        <v>988.99394429087511</v>
      </c>
      <c r="F620" s="136">
        <f t="shared" si="63"/>
        <v>909.476661923657</v>
      </c>
      <c r="G620" s="136">
        <f t="shared" si="63"/>
        <v>874.412979620753</v>
      </c>
      <c r="H620" s="136">
        <f t="shared" si="63"/>
        <v>909.121234738893</v>
      </c>
      <c r="I620" s="136">
        <f t="shared" si="63"/>
        <v>879.816851148966</v>
      </c>
      <c r="J620" s="136">
        <f t="shared" si="63"/>
        <v>926.41704304946006</v>
      </c>
      <c r="K620" s="136">
        <f t="shared" si="63"/>
        <v>768.035419499248</v>
      </c>
      <c r="L620" s="69"/>
      <c r="M620" s="69"/>
      <c r="N620" s="69"/>
      <c r="O620" s="69"/>
    </row>
    <row r="621" s="64" customFormat="1">
      <c r="B621" s="217" t="s">
        <v>352</v>
      </c>
      <c r="C621" s="136">
        <f ref="C621:K621" t="shared" si="64">C551+C561+C571+C581+C591</f>
        <v>0</v>
      </c>
      <c r="D621" s="136">
        <f t="shared" si="64"/>
        <v>0</v>
      </c>
      <c r="E621" s="136">
        <f t="shared" si="64"/>
        <v>0</v>
      </c>
      <c r="F621" s="136">
        <f t="shared" si="64"/>
        <v>0</v>
      </c>
      <c r="G621" s="136">
        <f t="shared" si="64"/>
        <v>0</v>
      </c>
      <c r="H621" s="136">
        <f t="shared" si="64"/>
        <v>0</v>
      </c>
      <c r="I621" s="136">
        <f t="shared" si="64"/>
        <v>0</v>
      </c>
      <c r="J621" s="136">
        <f t="shared" si="64"/>
        <v>0</v>
      </c>
      <c r="K621" s="136">
        <f t="shared" si="64"/>
        <v>0</v>
      </c>
      <c r="L621" s="69"/>
      <c r="M621" s="69"/>
      <c r="N621" s="69"/>
      <c r="O621" s="69"/>
    </row>
    <row r="622" s="64" customFormat="1">
      <c r="B622" s="210" t="s">
        <v>289</v>
      </c>
      <c r="C622" s="192">
        <f ref="C622:K622" t="shared" si="65">C552+C562+C572+C582</f>
        <v>0.852055668</v>
      </c>
      <c r="D622" s="192">
        <f t="shared" si="65"/>
        <v>0.471186784404</v>
      </c>
      <c r="E622" s="192">
        <f t="shared" si="65"/>
        <v>0.090317900808</v>
      </c>
      <c r="F622" s="192">
        <f t="shared" si="65"/>
        <v>0</v>
      </c>
      <c r="G622" s="192">
        <f t="shared" si="65"/>
        <v>0</v>
      </c>
      <c r="H622" s="192">
        <f t="shared" si="65"/>
        <v>0</v>
      </c>
      <c r="I622" s="192">
        <f t="shared" si="65"/>
        <v>4.740595260189</v>
      </c>
      <c r="J622" s="192">
        <f t="shared" si="65"/>
        <v>57.069605918699</v>
      </c>
      <c r="K622" s="192">
        <f t="shared" si="65"/>
        <v>57.081321684134</v>
      </c>
      <c r="L622" s="69"/>
      <c r="M622" s="69"/>
      <c r="N622" s="69"/>
      <c r="O622" s="69"/>
    </row>
    <row r="623" s="64" customFormat="1">
      <c r="B623" s="217" t="s">
        <v>287</v>
      </c>
      <c r="C623" s="136">
        <f ref="C623:K623" t="shared" si="66">C553+C563+C573+C583</f>
        <v>4.92200208</v>
      </c>
      <c r="D623" s="136">
        <f t="shared" si="66"/>
        <v>2.66608446</v>
      </c>
      <c r="E623" s="136">
        <f t="shared" si="66"/>
        <v>0.41016684</v>
      </c>
      <c r="F623" s="136">
        <f t="shared" si="66"/>
        <v>0</v>
      </c>
      <c r="G623" s="136">
        <f t="shared" si="66"/>
        <v>0</v>
      </c>
      <c r="H623" s="136">
        <f t="shared" si="66"/>
        <v>0</v>
      </c>
      <c r="I623" s="136">
        <f t="shared" si="66"/>
        <v>0</v>
      </c>
      <c r="J623" s="136">
        <f t="shared" si="66"/>
        <v>0</v>
      </c>
      <c r="K623" s="136">
        <f t="shared" si="66"/>
        <v>0</v>
      </c>
      <c r="L623" s="69"/>
      <c r="M623" s="69"/>
      <c r="N623" s="69"/>
      <c r="O623" s="69"/>
    </row>
    <row r="624" s="64" customFormat="1">
      <c r="B624" s="210" t="s">
        <v>310</v>
      </c>
      <c r="C624" s="192">
        <f ref="C624:K624" t="shared" si="67">C554+C564+C574+C584</f>
        <v>14.611848264</v>
      </c>
      <c r="D624" s="192">
        <f t="shared" si="67"/>
        <v>29.834449375832</v>
      </c>
      <c r="E624" s="192">
        <f t="shared" si="67"/>
        <v>178.714469122493</v>
      </c>
      <c r="F624" s="192">
        <f t="shared" si="67"/>
        <v>169.059386875136</v>
      </c>
      <c r="G624" s="192">
        <f t="shared" si="67"/>
        <v>173.151360328001</v>
      </c>
      <c r="H624" s="192">
        <f t="shared" si="67"/>
        <v>181.25</v>
      </c>
      <c r="I624" s="192">
        <f t="shared" si="67"/>
        <v>187.499999999999</v>
      </c>
      <c r="J624" s="192">
        <f t="shared" si="67"/>
        <v>195.352620858493</v>
      </c>
      <c r="K624" s="192">
        <f t="shared" si="67"/>
        <v>200.534206952831</v>
      </c>
      <c r="L624" s="69"/>
      <c r="M624" s="69"/>
      <c r="N624" s="69"/>
      <c r="O624" s="69"/>
    </row>
    <row r="625" s="64" customFormat="1">
      <c r="B625" s="120" t="s">
        <v>313</v>
      </c>
      <c r="C625" s="136">
        <f ref="C625:K625" t="shared" si="68">C555+C565+C575+C585</f>
        <v>0</v>
      </c>
      <c r="D625" s="136">
        <f t="shared" si="68"/>
        <v>0</v>
      </c>
      <c r="E625" s="136">
        <f t="shared" si="68"/>
        <v>0</v>
      </c>
      <c r="F625" s="136">
        <f t="shared" si="68"/>
        <v>0</v>
      </c>
      <c r="G625" s="136">
        <f t="shared" si="68"/>
        <v>0</v>
      </c>
      <c r="H625" s="136">
        <f t="shared" si="68"/>
        <v>10.436709465749</v>
      </c>
      <c r="I625" s="136">
        <f t="shared" si="68"/>
        <v>21.842225481053</v>
      </c>
      <c r="J625" s="136">
        <f t="shared" si="68"/>
        <v>24.803599311708002</v>
      </c>
      <c r="K625" s="136">
        <f t="shared" si="68"/>
        <v>83.58026780203</v>
      </c>
      <c r="L625" s="69"/>
      <c r="M625" s="69"/>
      <c r="N625" s="69"/>
      <c r="O625" s="69"/>
    </row>
    <row r="626" ht="16" s="64" customFormat="1">
      <c r="B626" s="119" t="s">
        <v>149</v>
      </c>
      <c r="C626" s="192">
        <f ref="C626:K626" t="shared" si="69">C556+C566+C576+C586</f>
        <v>0</v>
      </c>
      <c r="D626" s="192">
        <f t="shared" si="69"/>
        <v>0</v>
      </c>
      <c r="E626" s="192">
        <f t="shared" si="69"/>
        <v>0</v>
      </c>
      <c r="F626" s="192">
        <f t="shared" si="69"/>
        <v>0</v>
      </c>
      <c r="G626" s="192">
        <f t="shared" si="69"/>
        <v>106.316581596451</v>
      </c>
      <c r="H626" s="192">
        <f t="shared" si="69"/>
        <v>147.456286565638</v>
      </c>
      <c r="I626" s="192">
        <f t="shared" si="69"/>
        <v>273.227355481438</v>
      </c>
      <c r="J626" s="192">
        <f t="shared" si="69"/>
        <v>376.588069480846</v>
      </c>
      <c r="K626" s="192">
        <f t="shared" si="69"/>
        <v>452.435831789152</v>
      </c>
      <c r="L626" s="69"/>
      <c r="M626" s="69"/>
      <c r="N626" s="69"/>
      <c r="O626" s="69"/>
    </row>
    <row r="627" ht="17" s="64" customFormat="1">
      <c r="B627" s="182" t="s">
        <v>55</v>
      </c>
      <c r="C627" s="183">
        <f>SUM(C619:C626)</f>
        <v>1803.6347058197991</v>
      </c>
      <c r="D627" s="183">
        <f ref="D627:K627" t="shared" si="70">SUM(D619:D626)</f>
        <v>1692.7402811129052</v>
      </c>
      <c r="E627" s="183">
        <f t="shared" si="70"/>
        <v>1787.6451759657323</v>
      </c>
      <c r="F627" s="183">
        <f t="shared" si="70"/>
        <v>1667.000512719771</v>
      </c>
      <c r="G627" s="183">
        <f t="shared" si="70"/>
        <v>1751.29154470031</v>
      </c>
      <c r="H627" s="183">
        <f t="shared" si="70"/>
        <v>1777.8822482991598</v>
      </c>
      <c r="I627" s="183">
        <f t="shared" si="70"/>
        <v>1889.1384440672171</v>
      </c>
      <c r="J627" s="183">
        <f t="shared" si="70"/>
        <v>2056.8871543951982</v>
      </c>
      <c r="K627" s="183">
        <f t="shared" si="70"/>
        <v>2037.981984962212</v>
      </c>
      <c r="L627" s="69"/>
      <c r="M627" s="69"/>
      <c r="N627" s="69"/>
      <c r="O627" s="69"/>
    </row>
    <row r="628" ht="16" s="64" customFormat="1">
      <c r="A628" s="60"/>
      <c r="B628" s="58"/>
      <c r="C628" s="220"/>
      <c r="D628" s="220"/>
      <c r="E628" s="220"/>
      <c r="F628" s="220"/>
      <c r="G628" s="220"/>
      <c r="H628" s="220"/>
      <c r="I628" s="220"/>
      <c r="J628" s="220"/>
      <c r="K628" s="220"/>
      <c r="L628" s="69"/>
      <c r="M628" s="69"/>
      <c r="N628" s="69"/>
      <c r="O628" s="69"/>
    </row>
    <row r="629" s="60" customFormat="1">
      <c r="B629" s="320" t="s">
        <v>538</v>
      </c>
      <c r="C629" s="220"/>
      <c r="D629" s="220"/>
      <c r="E629" s="220"/>
      <c r="F629" s="220"/>
      <c r="G629" s="220"/>
      <c r="H629" s="220"/>
      <c r="I629" s="220"/>
      <c r="J629" s="220"/>
      <c r="K629" s="220"/>
      <c r="L629" s="84"/>
      <c r="M629" s="84"/>
      <c r="N629" s="84"/>
      <c r="O629" s="84"/>
    </row>
    <row r="630" s="60" customFormat="1">
      <c r="L630" s="84"/>
      <c r="M630" s="84"/>
      <c r="N630" s="84"/>
      <c r="O630" s="84"/>
    </row>
    <row r="631" s="60" customFormat="1">
      <c r="A631" s="64"/>
      <c r="B631" s="221"/>
      <c r="C631" s="307">
        <v>2010</v>
      </c>
      <c r="D631" s="307">
        <v>2015</v>
      </c>
      <c r="E631" s="307">
        <v>2020</v>
      </c>
      <c r="F631" s="307">
        <v>2025</v>
      </c>
      <c r="G631" s="307">
        <v>2030</v>
      </c>
      <c r="H631" s="307">
        <v>2035</v>
      </c>
      <c r="I631" s="307">
        <v>2040</v>
      </c>
      <c r="J631" s="307">
        <v>2045</v>
      </c>
      <c r="K631" s="307">
        <v>2050</v>
      </c>
      <c r="L631" s="84"/>
      <c r="M631" s="84"/>
      <c r="N631" s="84"/>
      <c r="O631" s="84"/>
    </row>
    <row r="632" s="64" customFormat="1">
      <c r="B632" s="210" t="s">
        <v>276</v>
      </c>
      <c r="C632" s="192">
        <f ref="C632:I632" t="shared" si="71">C557</f>
        <v>916.42278190515083</v>
      </c>
      <c r="D632" s="192">
        <f t="shared" si="71"/>
        <v>882.818105212102</v>
      </c>
      <c r="E632" s="192">
        <f t="shared" si="71"/>
        <v>821.59389356868792</v>
      </c>
      <c r="F632" s="192">
        <f t="shared" si="71"/>
        <v>844.01836103678306</v>
      </c>
      <c r="G632" s="192">
        <f t="shared" si="71"/>
        <v>906.280378897469</v>
      </c>
      <c r="H632" s="192">
        <f t="shared" si="71"/>
        <v>966.77609266360889</v>
      </c>
      <c r="I632" s="192">
        <f t="shared" si="71"/>
        <v>1055.115039743923</v>
      </c>
      <c r="J632" s="192">
        <f>J557</f>
        <v>1119.9444282869331</v>
      </c>
      <c r="K632" s="192">
        <f>K557</f>
        <v>1026.519462495281</v>
      </c>
      <c r="L632" s="69"/>
      <c r="M632" s="69"/>
      <c r="N632" s="69"/>
      <c r="O632" s="69"/>
    </row>
    <row r="633" s="64" customFormat="1">
      <c r="B633" s="217" t="s">
        <v>320</v>
      </c>
      <c r="C633" s="136">
        <f ref="C633:K633" t="shared" si="72">C587</f>
        <v>42.102833634540005</v>
      </c>
      <c r="D633" s="136">
        <f t="shared" si="72"/>
        <v>40.007640926232</v>
      </c>
      <c r="E633" s="136">
        <f t="shared" si="72"/>
        <v>38.748923372657</v>
      </c>
      <c r="F633" s="136">
        <f t="shared" si="72"/>
        <v>37.399340270981</v>
      </c>
      <c r="G633" s="136">
        <f t="shared" si="72"/>
        <v>38.196332798626</v>
      </c>
      <c r="H633" s="136">
        <f t="shared" si="72"/>
        <v>37.970622700331</v>
      </c>
      <c r="I633" s="136">
        <f t="shared" si="72"/>
        <v>37.243843901115</v>
      </c>
      <c r="J633" s="136">
        <f t="shared" si="72"/>
        <v>36.923934992171</v>
      </c>
      <c r="K633" s="136">
        <f t="shared" si="72"/>
        <v>35.97849819611</v>
      </c>
      <c r="L633" s="69"/>
      <c r="M633" s="69"/>
      <c r="N633" s="69"/>
      <c r="O633" s="69"/>
    </row>
    <row r="634" s="64" customFormat="1">
      <c r="B634" s="210" t="s">
        <v>295</v>
      </c>
      <c r="C634" s="192">
        <f ref="C634:K634" t="shared" si="73">C567</f>
        <v>407.4815995344</v>
      </c>
      <c r="D634" s="192">
        <f t="shared" si="73"/>
        <v>392.082504723029</v>
      </c>
      <c r="E634" s="192">
        <f t="shared" si="73"/>
        <v>420.67907999029103</v>
      </c>
      <c r="F634" s="192">
        <f t="shared" si="73"/>
        <v>406.50038145215603</v>
      </c>
      <c r="G634" s="192">
        <f t="shared" si="73"/>
        <v>463.918508292215</v>
      </c>
      <c r="H634" s="192">
        <f t="shared" si="73"/>
        <v>463.832428612042</v>
      </c>
      <c r="I634" s="192">
        <f t="shared" si="73"/>
        <v>508.158719606256</v>
      </c>
      <c r="J634" s="192">
        <f t="shared" si="73"/>
        <v>579.272061151489</v>
      </c>
      <c r="K634" s="192">
        <f t="shared" si="73"/>
        <v>645.073913421083</v>
      </c>
      <c r="L634" s="69"/>
      <c r="M634" s="69"/>
      <c r="N634" s="69"/>
      <c r="O634" s="69"/>
    </row>
    <row r="635" s="64" customFormat="1">
      <c r="B635" s="217" t="s">
        <v>354</v>
      </c>
      <c r="C635" s="136">
        <f ref="C635:K635" t="shared" si="74">C577</f>
        <v>430.619434883604</v>
      </c>
      <c r="D635" s="136">
        <f t="shared" si="74"/>
        <v>371.790358357831</v>
      </c>
      <c r="E635" s="136">
        <f t="shared" si="74"/>
        <v>499.428631239894</v>
      </c>
      <c r="F635" s="136">
        <f t="shared" si="74"/>
        <v>374.908618112505</v>
      </c>
      <c r="G635" s="136">
        <f t="shared" si="74"/>
        <v>338.642117763435</v>
      </c>
      <c r="H635" s="136">
        <f t="shared" si="74"/>
        <v>305.00024943395704</v>
      </c>
      <c r="I635" s="136">
        <f t="shared" si="74"/>
        <v>284.268781684444</v>
      </c>
      <c r="J635" s="136">
        <f t="shared" si="74"/>
        <v>316.363471965166</v>
      </c>
      <c r="K635" s="136">
        <f t="shared" si="74"/>
        <v>325.99543032513793</v>
      </c>
      <c r="L635" s="69"/>
      <c r="M635" s="69"/>
      <c r="N635" s="69"/>
      <c r="O635" s="69"/>
    </row>
    <row r="636" s="64" customFormat="1">
      <c r="B636" s="210" t="s">
        <v>323</v>
      </c>
      <c r="C636" s="192">
        <f ref="C636:K636" t="shared" si="75">C592</f>
        <v>3.504027931052</v>
      </c>
      <c r="D636" s="192">
        <f t="shared" si="75"/>
        <v>3.042536127419</v>
      </c>
      <c r="E636" s="192">
        <f t="shared" si="75"/>
        <v>3.674302914957</v>
      </c>
      <c r="F636" s="192">
        <f t="shared" si="75"/>
        <v>2.153034851247</v>
      </c>
      <c r="G636" s="192">
        <f t="shared" si="75"/>
        <v>2.194506163593</v>
      </c>
      <c r="H636" s="192">
        <f t="shared" si="75"/>
        <v>2.219600900851</v>
      </c>
      <c r="I636" s="192">
        <f t="shared" si="75"/>
        <v>2.244982602826</v>
      </c>
      <c r="J636" s="192">
        <f t="shared" si="75"/>
        <v>2.261076344589</v>
      </c>
      <c r="K636" s="192">
        <f t="shared" si="75"/>
        <v>2.277285458526</v>
      </c>
      <c r="L636" s="69"/>
      <c r="M636" s="69"/>
      <c r="N636" s="69"/>
      <c r="O636" s="69"/>
    </row>
    <row r="637" s="64" customFormat="1">
      <c r="B637" s="217" t="s">
        <v>325</v>
      </c>
      <c r="C637" s="136">
        <f ref="C637:K637" t="shared" si="76">C596</f>
        <v>3.504027931052</v>
      </c>
      <c r="D637" s="136">
        <f t="shared" si="76"/>
        <v>2.999135766292</v>
      </c>
      <c r="E637" s="136">
        <f t="shared" si="76"/>
        <v>3.520344879245</v>
      </c>
      <c r="F637" s="136">
        <f t="shared" si="76"/>
        <v>2.020776996099</v>
      </c>
      <c r="G637" s="136">
        <f t="shared" si="76"/>
        <v>2.059700784972</v>
      </c>
      <c r="H637" s="136">
        <f t="shared" si="76"/>
        <v>2.08325398837</v>
      </c>
      <c r="I637" s="136">
        <f t="shared" si="76"/>
        <v>2.107076528653</v>
      </c>
      <c r="J637" s="136">
        <f t="shared" si="76"/>
        <v>2.12218165485</v>
      </c>
      <c r="K637" s="136">
        <f t="shared" si="76"/>
        <v>2.137395066074</v>
      </c>
      <c r="L637" s="69"/>
      <c r="M637" s="69"/>
      <c r="N637" s="69"/>
      <c r="O637" s="69"/>
    </row>
    <row r="638" s="64" customFormat="1">
      <c r="B638" s="210" t="s">
        <v>346</v>
      </c>
      <c r="C638" s="192">
        <f ref="C638:K638" t="shared" si="77">C614</f>
        <v>41.06769318</v>
      </c>
      <c r="D638" s="192">
        <f t="shared" si="77"/>
        <v>44.106943833802</v>
      </c>
      <c r="E638" s="192">
        <f t="shared" si="77"/>
        <v>47.907157240683006</v>
      </c>
      <c r="F638" s="192">
        <f t="shared" si="77"/>
        <v>51.867354700675996</v>
      </c>
      <c r="G638" s="192">
        <f t="shared" si="77"/>
        <v>56.198126395611</v>
      </c>
      <c r="H638" s="192">
        <f t="shared" si="77"/>
        <v>60.868545815280996</v>
      </c>
      <c r="I638" s="192">
        <f t="shared" si="77"/>
        <v>65.048565531550992</v>
      </c>
      <c r="J638" s="192">
        <f t="shared" si="77"/>
        <v>69.469765475416</v>
      </c>
      <c r="K638" s="192">
        <f t="shared" si="77"/>
        <v>73.104001630258011</v>
      </c>
      <c r="L638" s="69"/>
      <c r="M638" s="69"/>
      <c r="N638" s="69"/>
      <c r="O638" s="69"/>
    </row>
    <row r="639" s="64" customFormat="1">
      <c r="B639" s="217" t="s">
        <v>327</v>
      </c>
      <c r="C639" s="177">
        <f ref="C639:K639" t="shared" si="78">C604</f>
        <v>493.32013120747</v>
      </c>
      <c r="D639" s="177">
        <f t="shared" si="78"/>
        <v>486.005988265338</v>
      </c>
      <c r="E639" s="177">
        <f t="shared" si="78"/>
        <v>487.36792366923396</v>
      </c>
      <c r="F639" s="177">
        <f t="shared" si="78"/>
        <v>488.821460480558</v>
      </c>
      <c r="G639" s="177">
        <f t="shared" si="78"/>
        <v>489.791962342719</v>
      </c>
      <c r="H639" s="177">
        <f t="shared" si="78"/>
        <v>487.95236788937</v>
      </c>
      <c r="I639" s="177">
        <f t="shared" si="78"/>
        <v>487.81026434242904</v>
      </c>
      <c r="J639" s="177">
        <f t="shared" si="78"/>
        <v>486.91403750989207</v>
      </c>
      <c r="K639" s="177">
        <f t="shared" si="78"/>
        <v>484.201351784018</v>
      </c>
      <c r="L639" s="69"/>
      <c r="M639" s="69"/>
      <c r="N639" s="69"/>
      <c r="O639" s="69"/>
    </row>
    <row r="640" ht="16" s="64" customFormat="1">
      <c r="B640" s="210" t="s">
        <v>339</v>
      </c>
      <c r="C640" s="222">
        <f ref="C640:K640" t="shared" si="79">C610</f>
        <v>143.565927742078</v>
      </c>
      <c r="D640" s="222">
        <f t="shared" si="79"/>
        <v>148.755540729793</v>
      </c>
      <c r="E640" s="222">
        <f t="shared" si="79"/>
        <v>155.661705425881</v>
      </c>
      <c r="F640" s="222">
        <f t="shared" si="79"/>
        <v>162.333547272112</v>
      </c>
      <c r="G640" s="222">
        <f t="shared" si="79"/>
        <v>169.45110522320698</v>
      </c>
      <c r="H640" s="222">
        <f t="shared" si="79"/>
        <v>173.58364316691598</v>
      </c>
      <c r="I640" s="222">
        <f t="shared" si="79"/>
        <v>178.08108878734998</v>
      </c>
      <c r="J640" s="222">
        <f t="shared" si="79"/>
        <v>182.89814276475198</v>
      </c>
      <c r="K640" s="222">
        <f t="shared" si="79"/>
        <v>186.069540512681</v>
      </c>
      <c r="L640" s="69"/>
      <c r="M640" s="69"/>
      <c r="N640" s="69"/>
      <c r="O640" s="69"/>
    </row>
    <row r="641" ht="17" s="64" customFormat="1">
      <c r="B641" s="182" t="s">
        <v>55</v>
      </c>
      <c r="C641" s="183">
        <f>SUM(C632:C640)</f>
        <v>2481.5884579493472</v>
      </c>
      <c r="D641" s="183">
        <f ref="D641:K641" t="shared" si="80">SUM(D632:D640)</f>
        <v>2371.6087539418381</v>
      </c>
      <c r="E641" s="183">
        <f t="shared" si="80"/>
        <v>2478.58196230153</v>
      </c>
      <c r="F641" s="183">
        <f t="shared" si="80"/>
        <v>2370.022875173117</v>
      </c>
      <c r="G641" s="183">
        <f t="shared" si="80"/>
        <v>2466.7327386618467</v>
      </c>
      <c r="H641" s="183">
        <f t="shared" si="80"/>
        <v>2500.2868051707269</v>
      </c>
      <c r="I641" s="183">
        <f t="shared" si="80"/>
        <v>2620.0783627285468</v>
      </c>
      <c r="J641" s="183">
        <f t="shared" si="80"/>
        <v>2796.1691001452577</v>
      </c>
      <c r="K641" s="183">
        <f t="shared" si="80"/>
        <v>2781.3568788891689</v>
      </c>
      <c r="L641" s="69"/>
      <c r="M641" s="69"/>
      <c r="N641" s="69"/>
      <c r="O641" s="69"/>
    </row>
    <row r="642" ht="16" s="64" customFormat="1">
      <c r="B642" s="59"/>
      <c r="C642" s="231"/>
      <c r="D642" s="60"/>
      <c r="E642" s="60"/>
      <c r="F642" s="60"/>
      <c r="G642" s="60"/>
      <c r="H642" s="60"/>
      <c r="I642" s="60"/>
      <c r="J642" s="60"/>
      <c r="K642" s="60"/>
      <c r="L642" s="69"/>
      <c r="M642" s="69"/>
      <c r="N642" s="69"/>
      <c r="O642" s="69"/>
    </row>
    <row r="643" s="64" customFormat="1">
      <c r="B643" s="188"/>
      <c r="C643" s="189"/>
      <c r="D643" s="189"/>
      <c r="E643" s="189"/>
      <c r="F643" s="189"/>
      <c r="G643" s="189"/>
      <c r="H643" s="189"/>
      <c r="I643" s="189"/>
      <c r="J643" s="189"/>
      <c r="K643" s="60"/>
      <c r="M643" s="69"/>
      <c r="N643" s="69"/>
      <c r="O643" s="69"/>
    </row>
    <row r="644" s="64" customFormat="1">
      <c r="B644" s="188"/>
      <c r="C644" s="189"/>
      <c r="D644" s="189"/>
      <c r="E644" s="189"/>
      <c r="F644" s="189"/>
      <c r="G644" s="189"/>
      <c r="H644" s="189"/>
      <c r="I644" s="189"/>
      <c r="J644" s="189"/>
      <c r="M644" s="69"/>
      <c r="N644" s="69"/>
      <c r="O644" s="69"/>
    </row>
    <row r="645" s="64" customFormat="1">
      <c r="B645" s="188"/>
      <c r="C645" s="189"/>
      <c r="D645" s="189"/>
      <c r="E645" s="189"/>
      <c r="F645" s="189"/>
      <c r="G645" s="189"/>
      <c r="H645" s="189"/>
      <c r="I645" s="189"/>
      <c r="J645" s="189"/>
      <c r="M645" s="69"/>
      <c r="N645" s="69"/>
      <c r="O645" s="69"/>
    </row>
    <row r="646" s="64" customFormat="1">
      <c r="B646" s="188"/>
      <c r="C646" s="189"/>
      <c r="D646" s="189"/>
      <c r="E646" s="189"/>
      <c r="F646" s="189"/>
      <c r="G646" s="189"/>
      <c r="H646" s="189"/>
      <c r="I646" s="189"/>
      <c r="J646" s="189"/>
      <c r="M646" s="69"/>
      <c r="N646" s="69"/>
      <c r="O646" s="69"/>
    </row>
    <row r="647" s="64" customFormat="1">
      <c r="B647" s="188"/>
      <c r="C647" s="189"/>
      <c r="D647" s="189"/>
      <c r="E647" s="189"/>
      <c r="F647" s="189"/>
      <c r="G647" s="189"/>
      <c r="H647" s="189"/>
      <c r="I647" s="189"/>
      <c r="J647" s="189"/>
      <c r="M647" s="69"/>
      <c r="N647" s="69"/>
      <c r="O647" s="69"/>
    </row>
    <row r="648" s="64" customFormat="1">
      <c r="B648" s="188"/>
      <c r="C648" s="189"/>
      <c r="D648" s="189"/>
      <c r="E648" s="189"/>
      <c r="F648" s="189"/>
      <c r="G648" s="189"/>
      <c r="H648" s="189"/>
      <c r="I648" s="189"/>
      <c r="J648" s="189"/>
      <c r="M648" s="69"/>
      <c r="N648" s="69"/>
      <c r="O648" s="69"/>
    </row>
    <row r="649" s="64" customFormat="1">
      <c r="B649" s="188"/>
      <c r="C649" s="189"/>
      <c r="D649" s="189"/>
      <c r="E649" s="189"/>
      <c r="F649" s="189"/>
      <c r="G649" s="189"/>
      <c r="H649" s="189"/>
      <c r="I649" s="189"/>
      <c r="J649" s="189"/>
      <c r="M649" s="69"/>
      <c r="N649" s="69"/>
      <c r="O649" s="69"/>
    </row>
    <row r="650" s="64" customFormat="1">
      <c r="B650" s="188"/>
      <c r="C650" s="189"/>
      <c r="D650" s="189"/>
      <c r="E650" s="189"/>
      <c r="F650" s="189"/>
      <c r="G650" s="189"/>
      <c r="H650" s="189"/>
      <c r="I650" s="189"/>
      <c r="J650" s="189"/>
      <c r="M650" s="69"/>
      <c r="N650" s="69"/>
      <c r="O650" s="69"/>
    </row>
    <row r="651" s="64" customFormat="1">
      <c r="B651" s="188"/>
      <c r="C651" s="189"/>
      <c r="D651" s="189"/>
      <c r="E651" s="189"/>
      <c r="F651" s="189"/>
      <c r="G651" s="189"/>
      <c r="H651" s="189"/>
      <c r="I651" s="189"/>
      <c r="J651" s="189"/>
      <c r="M651" s="69"/>
      <c r="N651" s="69"/>
      <c r="O651" s="69"/>
    </row>
    <row r="652" s="64" customFormat="1">
      <c r="B652" s="188"/>
      <c r="C652" s="189"/>
      <c r="D652" s="189"/>
      <c r="E652" s="189"/>
      <c r="F652" s="189"/>
      <c r="G652" s="189"/>
      <c r="H652" s="189"/>
      <c r="I652" s="189"/>
      <c r="J652" s="189"/>
      <c r="M652" s="69"/>
      <c r="N652" s="69"/>
      <c r="O652" s="69"/>
    </row>
    <row r="653" s="64" customFormat="1">
      <c r="B653" s="188"/>
      <c r="C653" s="189"/>
      <c r="D653" s="189"/>
      <c r="E653" s="189"/>
      <c r="F653" s="189"/>
      <c r="G653" s="189"/>
      <c r="H653" s="189"/>
      <c r="I653" s="189"/>
      <c r="J653" s="189"/>
      <c r="M653" s="69"/>
      <c r="N653" s="69"/>
      <c r="O653" s="69"/>
    </row>
    <row r="654" s="64" customFormat="1">
      <c r="B654" s="188"/>
      <c r="C654" s="189"/>
      <c r="D654" s="189"/>
      <c r="E654" s="189"/>
      <c r="F654" s="189"/>
      <c r="G654" s="189"/>
      <c r="H654" s="189"/>
      <c r="I654" s="189"/>
      <c r="J654" s="189"/>
      <c r="M654" s="69"/>
      <c r="N654" s="69"/>
      <c r="O654" s="69"/>
    </row>
    <row r="655" s="64" customFormat="1">
      <c r="B655" s="188"/>
      <c r="C655" s="189"/>
      <c r="D655" s="189"/>
      <c r="E655" s="189"/>
      <c r="F655" s="189"/>
      <c r="G655" s="189"/>
      <c r="H655" s="189"/>
      <c r="I655" s="189"/>
      <c r="J655" s="189"/>
      <c r="M655" s="69"/>
      <c r="N655" s="69"/>
      <c r="O655" s="69"/>
    </row>
    <row r="656" s="64" customFormat="1">
      <c r="B656" s="188"/>
      <c r="C656" s="189"/>
      <c r="D656" s="189"/>
      <c r="E656" s="189"/>
      <c r="F656" s="189"/>
      <c r="G656" s="189"/>
      <c r="H656" s="189"/>
      <c r="I656" s="189"/>
      <c r="J656" s="189"/>
      <c r="M656" s="69"/>
      <c r="N656" s="69"/>
      <c r="O656" s="69"/>
    </row>
    <row r="657" s="64" customFormat="1">
      <c r="B657" s="188"/>
      <c r="C657" s="189"/>
      <c r="D657" s="189"/>
      <c r="E657" s="189"/>
      <c r="F657" s="189"/>
      <c r="G657" s="189"/>
      <c r="H657" s="189"/>
      <c r="I657" s="189"/>
      <c r="J657" s="189"/>
      <c r="M657" s="69"/>
      <c r="N657" s="69"/>
      <c r="O657" s="69"/>
    </row>
    <row r="658" s="64" customFormat="1">
      <c r="B658" s="188"/>
      <c r="C658" s="189"/>
      <c r="D658" s="189"/>
      <c r="E658" s="189"/>
      <c r="F658" s="189"/>
      <c r="G658" s="189"/>
      <c r="H658" s="189"/>
      <c r="I658" s="189"/>
      <c r="J658" s="189"/>
      <c r="M658" s="69"/>
      <c r="N658" s="69"/>
      <c r="O658" s="69"/>
    </row>
    <row r="659" s="64" customFormat="1">
      <c r="B659" s="188"/>
      <c r="C659" s="189"/>
      <c r="D659" s="189"/>
      <c r="E659" s="189"/>
      <c r="F659" s="189"/>
      <c r="G659" s="189"/>
      <c r="H659" s="189"/>
      <c r="I659" s="189"/>
      <c r="J659" s="189"/>
      <c r="M659" s="69"/>
      <c r="N659" s="69"/>
      <c r="O659" s="69"/>
    </row>
    <row r="660" s="64" customFormat="1">
      <c r="B660" s="188"/>
      <c r="C660" s="189"/>
      <c r="D660" s="189"/>
      <c r="E660" s="189"/>
      <c r="F660" s="189"/>
      <c r="G660" s="189"/>
      <c r="H660" s="189"/>
      <c r="I660" s="189"/>
      <c r="J660" s="189"/>
      <c r="M660" s="69"/>
      <c r="N660" s="69"/>
      <c r="O660" s="69"/>
    </row>
    <row r="661" s="64" customFormat="1">
      <c r="B661" s="188"/>
      <c r="C661" s="189"/>
      <c r="D661" s="189"/>
      <c r="E661" s="189"/>
      <c r="F661" s="189"/>
      <c r="G661" s="189"/>
      <c r="H661" s="189"/>
      <c r="I661" s="189"/>
      <c r="J661" s="189"/>
      <c r="M661" s="69"/>
      <c r="N661" s="69"/>
      <c r="O661" s="69"/>
    </row>
    <row r="662" s="64" customFormat="1">
      <c r="B662" s="188"/>
      <c r="C662" s="189"/>
      <c r="D662" s="189"/>
      <c r="E662" s="189"/>
      <c r="F662" s="189"/>
      <c r="G662" s="189"/>
      <c r="H662" s="189"/>
      <c r="I662" s="189"/>
      <c r="J662" s="189"/>
      <c r="M662" s="69"/>
      <c r="N662" s="69"/>
      <c r="O662" s="69"/>
    </row>
    <row r="663">
      <c r="A663" s="324" t="s">
        <v>362</v>
      </c>
      <c r="B663" s="320" t="s">
        <v>363</v>
      </c>
      <c r="C663" s="72"/>
      <c r="D663" s="72"/>
      <c r="E663" s="72"/>
      <c r="F663" s="72"/>
      <c r="G663" s="72"/>
      <c r="H663" s="72"/>
      <c r="I663" s="72"/>
      <c r="J663" s="72"/>
    </row>
    <row r="664">
      <c r="A664" s="64"/>
      <c r="B664" s="320" t="s">
        <v>21</v>
      </c>
      <c r="C664" s="72"/>
      <c r="D664" s="72"/>
      <c r="E664" s="72"/>
      <c r="F664" s="72"/>
      <c r="G664" s="72"/>
      <c r="H664" s="72"/>
      <c r="I664" s="72"/>
      <c r="J664" s="72"/>
    </row>
    <row r="665">
      <c r="A665" s="64"/>
      <c r="C665" s="72"/>
      <c r="D665" s="72"/>
      <c r="E665" s="72"/>
      <c r="F665" s="72"/>
      <c r="G665" s="72"/>
      <c r="H665" s="72"/>
      <c r="I665" s="72"/>
      <c r="J665" s="72"/>
    </row>
    <row r="666">
      <c r="A666" s="64"/>
      <c r="B666" s="121"/>
      <c r="C666" s="307">
        <v>2010</v>
      </c>
      <c r="D666" s="307">
        <v>2015</v>
      </c>
      <c r="E666" s="307">
        <v>2020</v>
      </c>
      <c r="F666" s="307">
        <v>2025</v>
      </c>
      <c r="G666" s="307">
        <v>2030</v>
      </c>
      <c r="H666" s="307">
        <v>2035</v>
      </c>
      <c r="I666" s="307">
        <v>2040</v>
      </c>
      <c r="J666" s="307">
        <v>2045</v>
      </c>
      <c r="K666" s="307">
        <v>2050</v>
      </c>
    </row>
    <row r="667">
      <c r="A667" s="64"/>
      <c r="B667" s="116" t="s">
        <v>364</v>
      </c>
      <c r="C667" s="117"/>
      <c r="D667" s="117"/>
      <c r="E667" s="117"/>
      <c r="F667" s="117"/>
      <c r="G667" s="117"/>
      <c r="H667" s="117"/>
      <c r="I667" s="117"/>
      <c r="J667" s="117"/>
      <c r="K667" s="117"/>
    </row>
    <row r="668" s="64" customFormat="1">
      <c r="B668" s="119" t="s">
        <v>365</v>
      </c>
      <c r="C668" s="124">
        <f ref="C668:C668" t="array">(SUM(($B$1=(C_A08b!$B$5:$B$1004))*('By region'!$M668=(C_A08b!$C$5:$C$1004))*('By region'!$O668=(C_A08b!$D$5:$D$1004))*(C_A08b!E$5:E$1004)))+(SUM(($C$1=(C_A08b!$B$5:$B$1004))*('By region'!$M668=(C_A08b!$C$5:$C$1004))*('By region'!$O668=(C_A08b!$D$5:$D$1004))*(C_A08b!E$5:E$1004)))+(SUM(($D$1=(C_A08b!$B$5:$B$1004))*('By region'!$M668=(C_A08b!$C$5:$C$1004))*('By region'!$O668=(C_A08b!$D$5:$D$1004))*(C_A08b!E$5:E$1004)))+(SUM(($B$1=(C_A08b!$B$5:$B$1004))*('By region'!$M668=(C_A08b!$C$5:$C$1004))*('By region'!$N668=(C_A08b!$D$5:$D$1004))*(C_A08b!E$5:E$1004)))+(SUM(($C$1=(C_A08b!$B$5:$B$1004))*('By region'!$M668=(C_A08b!$C$5:$C$1004))*('By region'!$N668=(C_A08b!$D$5:$D$1004))*(C_A08b!E$5:E$1004)))+(SUM(($D$1=(C_A08b!$B$5:$B$1004))*('By region'!$M668=(C_A08b!$C$5:$C$1004))*('By region'!$N668=(C_A08b!$D$5:$D$1004))*(C_A08b!E$5:E$1004)))</f>
        <v>493.32013120747</v>
      </c>
      <c r="D668" s="124">
        <f ref="D668:D668" t="array">(SUM(($B$1=(C_A08b!$B$5:$B$1004))*('By region'!$M668=(C_A08b!$C$5:$C$1004))*('By region'!$O668=(C_A08b!$D$5:$D$1004))*(C_A08b!F$5:F$1004)))+(SUM(($C$1=(C_A08b!$B$5:$B$1004))*('By region'!$M668=(C_A08b!$C$5:$C$1004))*('By region'!$O668=(C_A08b!$D$5:$D$1004))*(C_A08b!F$5:F$1004)))+(SUM(($D$1=(C_A08b!$B$5:$B$1004))*('By region'!$M668=(C_A08b!$C$5:$C$1004))*('By region'!$O668=(C_A08b!$D$5:$D$1004))*(C_A08b!F$5:F$1004)))+(SUM(($B$1=(C_A08b!$B$5:$B$1004))*('By region'!$M668=(C_A08b!$C$5:$C$1004))*('By region'!$N668=(C_A08b!$D$5:$D$1004))*(C_A08b!F$5:F$1004)))+(SUM(($C$1=(C_A08b!$B$5:$B$1004))*('By region'!$M668=(C_A08b!$C$5:$C$1004))*('By region'!$N668=(C_A08b!$D$5:$D$1004))*(C_A08b!F$5:F$1004)))+(SUM(($D$1=(C_A08b!$B$5:$B$1004))*('By region'!$M668=(C_A08b!$C$5:$C$1004))*('By region'!$N668=(C_A08b!$D$5:$D$1004))*(C_A08b!F$5:F$1004)))</f>
        <v>486.005988265338</v>
      </c>
      <c r="E668" s="124">
        <f ref="E668:E668" t="array">(SUM(($B$1=(C_A08b!$B$5:$B$1004))*('By region'!$M668=(C_A08b!$C$5:$C$1004))*('By region'!$O668=(C_A08b!$D$5:$D$1004))*(C_A08b!G$5:G$1004)))+(SUM(($C$1=(C_A08b!$B$5:$B$1004))*('By region'!$M668=(C_A08b!$C$5:$C$1004))*('By region'!$O668=(C_A08b!$D$5:$D$1004))*(C_A08b!G$5:G$1004)))+(SUM(($D$1=(C_A08b!$B$5:$B$1004))*('By region'!$M668=(C_A08b!$C$5:$C$1004))*('By region'!$O668=(C_A08b!$D$5:$D$1004))*(C_A08b!G$5:G$1004)))+(SUM(($B$1=(C_A08b!$B$5:$B$1004))*('By region'!$M668=(C_A08b!$C$5:$C$1004))*('By region'!$N668=(C_A08b!$D$5:$D$1004))*(C_A08b!G$5:G$1004)))+(SUM(($C$1=(C_A08b!$B$5:$B$1004))*('By region'!$M668=(C_A08b!$C$5:$C$1004))*('By region'!$N668=(C_A08b!$D$5:$D$1004))*(C_A08b!G$5:G$1004)))+(SUM(($D$1=(C_A08b!$B$5:$B$1004))*('By region'!$M668=(C_A08b!$C$5:$C$1004))*('By region'!$N668=(C_A08b!$D$5:$D$1004))*(C_A08b!G$5:G$1004)))</f>
        <v>487.36792366923396</v>
      </c>
      <c r="F668" s="124">
        <f ref="F668:F668" t="array">(SUM(($B$1=(C_A08b!$B$5:$B$1004))*('By region'!$M668=(C_A08b!$C$5:$C$1004))*('By region'!$O668=(C_A08b!$D$5:$D$1004))*(C_A08b!H$5:H$1004)))+(SUM(($C$1=(C_A08b!$B$5:$B$1004))*('By region'!$M668=(C_A08b!$C$5:$C$1004))*('By region'!$O668=(C_A08b!$D$5:$D$1004))*(C_A08b!H$5:H$1004)))+(SUM(($D$1=(C_A08b!$B$5:$B$1004))*('By region'!$M668=(C_A08b!$C$5:$C$1004))*('By region'!$O668=(C_A08b!$D$5:$D$1004))*(C_A08b!H$5:H$1004)))+(SUM(($B$1=(C_A08b!$B$5:$B$1004))*('By region'!$M668=(C_A08b!$C$5:$C$1004))*('By region'!$N668=(C_A08b!$D$5:$D$1004))*(C_A08b!H$5:H$1004)))+(SUM(($C$1=(C_A08b!$B$5:$B$1004))*('By region'!$M668=(C_A08b!$C$5:$C$1004))*('By region'!$N668=(C_A08b!$D$5:$D$1004))*(C_A08b!H$5:H$1004)))+(SUM(($D$1=(C_A08b!$B$5:$B$1004))*('By region'!$M668=(C_A08b!$C$5:$C$1004))*('By region'!$N668=(C_A08b!$D$5:$D$1004))*(C_A08b!H$5:H$1004)))</f>
        <v>488.82146048055796</v>
      </c>
      <c r="G668" s="124">
        <f ref="G668:G668" t="array">(SUM(($B$1=(C_A08b!$B$5:$B$1004))*('By region'!$M668=(C_A08b!$C$5:$C$1004))*('By region'!$O668=(C_A08b!$D$5:$D$1004))*(C_A08b!I$5:I$1004)))+(SUM(($C$1=(C_A08b!$B$5:$B$1004))*('By region'!$M668=(C_A08b!$C$5:$C$1004))*('By region'!$O668=(C_A08b!$D$5:$D$1004))*(C_A08b!I$5:I$1004)))+(SUM(($D$1=(C_A08b!$B$5:$B$1004))*('By region'!$M668=(C_A08b!$C$5:$C$1004))*('By region'!$O668=(C_A08b!$D$5:$D$1004))*(C_A08b!I$5:I$1004)))+(SUM(($B$1=(C_A08b!$B$5:$B$1004))*('By region'!$M668=(C_A08b!$C$5:$C$1004))*('By region'!$N668=(C_A08b!$D$5:$D$1004))*(C_A08b!I$5:I$1004)))+(SUM(($C$1=(C_A08b!$B$5:$B$1004))*('By region'!$M668=(C_A08b!$C$5:$C$1004))*('By region'!$N668=(C_A08b!$D$5:$D$1004))*(C_A08b!I$5:I$1004)))+(SUM(($D$1=(C_A08b!$B$5:$B$1004))*('By region'!$M668=(C_A08b!$C$5:$C$1004))*('By region'!$N668=(C_A08b!$D$5:$D$1004))*(C_A08b!I$5:I$1004)))</f>
        <v>489.79196234271905</v>
      </c>
      <c r="H668" s="124">
        <f ref="H668:H668" t="array">(SUM(($B$1=(C_A08b!$B$5:$B$1004))*('By region'!$M668=(C_A08b!$C$5:$C$1004))*('By region'!$O668=(C_A08b!$D$5:$D$1004))*(C_A08b!J$5:J$1004)))+(SUM(($C$1=(C_A08b!$B$5:$B$1004))*('By region'!$M668=(C_A08b!$C$5:$C$1004))*('By region'!$O668=(C_A08b!$D$5:$D$1004))*(C_A08b!J$5:J$1004)))+(SUM(($D$1=(C_A08b!$B$5:$B$1004))*('By region'!$M668=(C_A08b!$C$5:$C$1004))*('By region'!$O668=(C_A08b!$D$5:$D$1004))*(C_A08b!J$5:J$1004)))+(SUM(($B$1=(C_A08b!$B$5:$B$1004))*('By region'!$M668=(C_A08b!$C$5:$C$1004))*('By region'!$N668=(C_A08b!$D$5:$D$1004))*(C_A08b!J$5:J$1004)))+(SUM(($C$1=(C_A08b!$B$5:$B$1004))*('By region'!$M668=(C_A08b!$C$5:$C$1004))*('By region'!$N668=(C_A08b!$D$5:$D$1004))*(C_A08b!J$5:J$1004)))+(SUM(($D$1=(C_A08b!$B$5:$B$1004))*('By region'!$M668=(C_A08b!$C$5:$C$1004))*('By region'!$N668=(C_A08b!$D$5:$D$1004))*(C_A08b!J$5:J$1004)))</f>
        <v>487.95236788937</v>
      </c>
      <c r="I668" s="124">
        <f ref="I668:I668" t="array">(SUM(($B$1=(C_A08b!$B$5:$B$1004))*('By region'!$M668=(C_A08b!$C$5:$C$1004))*('By region'!$O668=(C_A08b!$D$5:$D$1004))*(C_A08b!K$5:K$1004)))+(SUM(($C$1=(C_A08b!$B$5:$B$1004))*('By region'!$M668=(C_A08b!$C$5:$C$1004))*('By region'!$O668=(C_A08b!$D$5:$D$1004))*(C_A08b!K$5:K$1004)))+(SUM(($D$1=(C_A08b!$B$5:$B$1004))*('By region'!$M668=(C_A08b!$C$5:$C$1004))*('By region'!$O668=(C_A08b!$D$5:$D$1004))*(C_A08b!K$5:K$1004)))+(SUM(($B$1=(C_A08b!$B$5:$B$1004))*('By region'!$M668=(C_A08b!$C$5:$C$1004))*('By region'!$N668=(C_A08b!$D$5:$D$1004))*(C_A08b!K$5:K$1004)))+(SUM(($C$1=(C_A08b!$B$5:$B$1004))*('By region'!$M668=(C_A08b!$C$5:$C$1004))*('By region'!$N668=(C_A08b!$D$5:$D$1004))*(C_A08b!K$5:K$1004)))+(SUM(($D$1=(C_A08b!$B$5:$B$1004))*('By region'!$M668=(C_A08b!$C$5:$C$1004))*('By region'!$N668=(C_A08b!$D$5:$D$1004))*(C_A08b!K$5:K$1004)))</f>
        <v>487.810264342429</v>
      </c>
      <c r="J668" s="124">
        <f ref="J668:J668" t="array">(SUM(($B$1=(C_A08b!$B$5:$B$1004))*('By region'!$M668=(C_A08b!$C$5:$C$1004))*('By region'!$O668=(C_A08b!$D$5:$D$1004))*(C_A08b!L$5:L$1004)))+(SUM(($C$1=(C_A08b!$B$5:$B$1004))*('By region'!$M668=(C_A08b!$C$5:$C$1004))*('By region'!$O668=(C_A08b!$D$5:$D$1004))*(C_A08b!L$5:L$1004)))+(SUM(($D$1=(C_A08b!$B$5:$B$1004))*('By region'!$M668=(C_A08b!$C$5:$C$1004))*('By region'!$O668=(C_A08b!$D$5:$D$1004))*(C_A08b!L$5:L$1004)))+(SUM(($B$1=(C_A08b!$B$5:$B$1004))*('By region'!$M668=(C_A08b!$C$5:$C$1004))*('By region'!$N668=(C_A08b!$D$5:$D$1004))*(C_A08b!L$5:L$1004)))+(SUM(($C$1=(C_A08b!$B$5:$B$1004))*('By region'!$M668=(C_A08b!$C$5:$C$1004))*('By region'!$N668=(C_A08b!$D$5:$D$1004))*(C_A08b!L$5:L$1004)))+(SUM(($D$1=(C_A08b!$B$5:$B$1004))*('By region'!$M668=(C_A08b!$C$5:$C$1004))*('By region'!$N668=(C_A08b!$D$5:$D$1004))*(C_A08b!L$5:L$1004)))</f>
        <v>486.914037509892</v>
      </c>
      <c r="K668" s="124">
        <f ref="K668:K668" t="array">(SUM(($B$1=(C_A08b!$B$5:$B$1004))*('By region'!$M668=(C_A08b!$C$5:$C$1004))*('By region'!$O668=(C_A08b!$D$5:$D$1004))*(C_A08b!M$5:M$1004)))+(SUM(($C$1=(C_A08b!$B$5:$B$1004))*('By region'!$M668=(C_A08b!$C$5:$C$1004))*('By region'!$O668=(C_A08b!$D$5:$D$1004))*(C_A08b!M$5:M$1004)))+(SUM(($D$1=(C_A08b!$B$5:$B$1004))*('By region'!$M668=(C_A08b!$C$5:$C$1004))*('By region'!$O668=(C_A08b!$D$5:$D$1004))*(C_A08b!M$5:M$1004)))+(SUM(($B$1=(C_A08b!$B$5:$B$1004))*('By region'!$M668=(C_A08b!$C$5:$C$1004))*('By region'!$N668=(C_A08b!$D$5:$D$1004))*(C_A08b!M$5:M$1004)))+(SUM(($C$1=(C_A08b!$B$5:$B$1004))*('By region'!$M668=(C_A08b!$C$5:$C$1004))*('By region'!$N668=(C_A08b!$D$5:$D$1004))*(C_A08b!M$5:M$1004)))+(SUM(($D$1=(C_A08b!$B$5:$B$1004))*('By region'!$M668=(C_A08b!$C$5:$C$1004))*('By region'!$N668=(C_A08b!$D$5:$D$1004))*(C_A08b!M$5:M$1004)))</f>
        <v>484.20135178401796</v>
      </c>
      <c r="M668" s="339" t="s">
        <v>77</v>
      </c>
      <c r="N668" s="346" t="s">
        <v>329</v>
      </c>
      <c r="O668" s="346" t="s">
        <v>332</v>
      </c>
    </row>
    <row r="669" s="64" customFormat="1">
      <c r="B669" s="119" t="s">
        <v>366</v>
      </c>
      <c r="C669" s="117">
        <f ref="C669:C669" t="array">(SUM(($B$1=(C_A08b!$B$5:$B$1004))*('By region'!$M669=(C_A08b!$C$5:$C$1004))*('By region'!$O669=(C_A08b!$D$5:$D$1004))*(C_A08b!E$5:E$1004)))+(SUM(($C$1=(C_A08b!$B$5:$B$1004))*('By region'!$M669=(C_A08b!$C$5:$C$1004))*('By region'!$O669=(C_A08b!$D$5:$D$1004))*(C_A08b!E$5:E$1004)))+(SUM(($D$1=(C_A08b!$B$5:$B$1004))*('By region'!$M669=(C_A08b!$C$5:$C$1004))*('By region'!$O669=(C_A08b!$D$5:$D$1004))*(C_A08b!E$5:E$1004)))+(SUM(($B$1=(C_A08b!$B$5:$B$1004))*('By region'!$M669=(C_A08b!$C$5:$C$1004))*('By region'!$N669=(C_A08b!$D$5:$D$1004))*(C_A08b!E$5:E$1004)))+(SUM(($C$1=(C_A08b!$B$5:$B$1004))*('By region'!$M669=(C_A08b!$C$5:$C$1004))*('By region'!$N669=(C_A08b!$D$5:$D$1004))*(C_A08b!E$5:E$1004)))+(SUM(($D$1=(C_A08b!$B$5:$B$1004))*('By region'!$M669=(C_A08b!$C$5:$C$1004))*('By region'!$N669=(C_A08b!$D$5:$D$1004))*(C_A08b!E$5:E$1004)))</f>
        <v>0</v>
      </c>
      <c r="D669" s="117">
        <f ref="D669:D669" t="array">(SUM(($B$1=(C_A08b!$B$5:$B$1004))*('By region'!$M669=(C_A08b!$C$5:$C$1004))*('By region'!$O669=(C_A08b!$D$5:$D$1004))*(C_A08b!F$5:F$1004)))+(SUM(($C$1=(C_A08b!$B$5:$B$1004))*('By region'!$M669=(C_A08b!$C$5:$C$1004))*('By region'!$O669=(C_A08b!$D$5:$D$1004))*(C_A08b!F$5:F$1004)))+(SUM(($D$1=(C_A08b!$B$5:$B$1004))*('By region'!$M669=(C_A08b!$C$5:$C$1004))*('By region'!$O669=(C_A08b!$D$5:$D$1004))*(C_A08b!F$5:F$1004)))+(SUM(($B$1=(C_A08b!$B$5:$B$1004))*('By region'!$M669=(C_A08b!$C$5:$C$1004))*('By region'!$N669=(C_A08b!$D$5:$D$1004))*(C_A08b!F$5:F$1004)))+(SUM(($C$1=(C_A08b!$B$5:$B$1004))*('By region'!$M669=(C_A08b!$C$5:$C$1004))*('By region'!$N669=(C_A08b!$D$5:$D$1004))*(C_A08b!F$5:F$1004)))+(SUM(($D$1=(C_A08b!$B$5:$B$1004))*('By region'!$M669=(C_A08b!$C$5:$C$1004))*('By region'!$N669=(C_A08b!$D$5:$D$1004))*(C_A08b!F$5:F$1004)))</f>
        <v>0</v>
      </c>
      <c r="E669" s="117">
        <f ref="E669:E669" t="array">(SUM(($B$1=(C_A08b!$B$5:$B$1004))*('By region'!$M669=(C_A08b!$C$5:$C$1004))*('By region'!$O669=(C_A08b!$D$5:$D$1004))*(C_A08b!G$5:G$1004)))+(SUM(($C$1=(C_A08b!$B$5:$B$1004))*('By region'!$M669=(C_A08b!$C$5:$C$1004))*('By region'!$O669=(C_A08b!$D$5:$D$1004))*(C_A08b!G$5:G$1004)))+(SUM(($D$1=(C_A08b!$B$5:$B$1004))*('By region'!$M669=(C_A08b!$C$5:$C$1004))*('By region'!$O669=(C_A08b!$D$5:$D$1004))*(C_A08b!G$5:G$1004)))+(SUM(($B$1=(C_A08b!$B$5:$B$1004))*('By region'!$M669=(C_A08b!$C$5:$C$1004))*('By region'!$N669=(C_A08b!$D$5:$D$1004))*(C_A08b!G$5:G$1004)))+(SUM(($C$1=(C_A08b!$B$5:$B$1004))*('By region'!$M669=(C_A08b!$C$5:$C$1004))*('By region'!$N669=(C_A08b!$D$5:$D$1004))*(C_A08b!G$5:G$1004)))+(SUM(($D$1=(C_A08b!$B$5:$B$1004))*('By region'!$M669=(C_A08b!$C$5:$C$1004))*('By region'!$N669=(C_A08b!$D$5:$D$1004))*(C_A08b!G$5:G$1004)))</f>
        <v>0</v>
      </c>
      <c r="F669" s="117">
        <f ref="F669:F669" t="array">(SUM(($B$1=(C_A08b!$B$5:$B$1004))*('By region'!$M669=(C_A08b!$C$5:$C$1004))*('By region'!$O669=(C_A08b!$D$5:$D$1004))*(C_A08b!H$5:H$1004)))+(SUM(($C$1=(C_A08b!$B$5:$B$1004))*('By region'!$M669=(C_A08b!$C$5:$C$1004))*('By region'!$O669=(C_A08b!$D$5:$D$1004))*(C_A08b!H$5:H$1004)))+(SUM(($D$1=(C_A08b!$B$5:$B$1004))*('By region'!$M669=(C_A08b!$C$5:$C$1004))*('By region'!$O669=(C_A08b!$D$5:$D$1004))*(C_A08b!H$5:H$1004)))+(SUM(($B$1=(C_A08b!$B$5:$B$1004))*('By region'!$M669=(C_A08b!$C$5:$C$1004))*('By region'!$N669=(C_A08b!$D$5:$D$1004))*(C_A08b!H$5:H$1004)))+(SUM(($C$1=(C_A08b!$B$5:$B$1004))*('By region'!$M669=(C_A08b!$C$5:$C$1004))*('By region'!$N669=(C_A08b!$D$5:$D$1004))*(C_A08b!H$5:H$1004)))+(SUM(($D$1=(C_A08b!$B$5:$B$1004))*('By region'!$M669=(C_A08b!$C$5:$C$1004))*('By region'!$N669=(C_A08b!$D$5:$D$1004))*(C_A08b!H$5:H$1004)))</f>
        <v>0</v>
      </c>
      <c r="G669" s="117">
        <f ref="G669:G669" t="array">(SUM(($B$1=(C_A08b!$B$5:$B$1004))*('By region'!$M669=(C_A08b!$C$5:$C$1004))*('By region'!$O669=(C_A08b!$D$5:$D$1004))*(C_A08b!I$5:I$1004)))+(SUM(($C$1=(C_A08b!$B$5:$B$1004))*('By region'!$M669=(C_A08b!$C$5:$C$1004))*('By region'!$O669=(C_A08b!$D$5:$D$1004))*(C_A08b!I$5:I$1004)))+(SUM(($D$1=(C_A08b!$B$5:$B$1004))*('By region'!$M669=(C_A08b!$C$5:$C$1004))*('By region'!$O669=(C_A08b!$D$5:$D$1004))*(C_A08b!I$5:I$1004)))+(SUM(($B$1=(C_A08b!$B$5:$B$1004))*('By region'!$M669=(C_A08b!$C$5:$C$1004))*('By region'!$N669=(C_A08b!$D$5:$D$1004))*(C_A08b!I$5:I$1004)))+(SUM(($C$1=(C_A08b!$B$5:$B$1004))*('By region'!$M669=(C_A08b!$C$5:$C$1004))*('By region'!$N669=(C_A08b!$D$5:$D$1004))*(C_A08b!I$5:I$1004)))+(SUM(($D$1=(C_A08b!$B$5:$B$1004))*('By region'!$M669=(C_A08b!$C$5:$C$1004))*('By region'!$N669=(C_A08b!$D$5:$D$1004))*(C_A08b!I$5:I$1004)))</f>
        <v>0</v>
      </c>
      <c r="H669" s="117">
        <f ref="H669:H669" t="array">(SUM(($B$1=(C_A08b!$B$5:$B$1004))*('By region'!$M669=(C_A08b!$C$5:$C$1004))*('By region'!$O669=(C_A08b!$D$5:$D$1004))*(C_A08b!J$5:J$1004)))+(SUM(($C$1=(C_A08b!$B$5:$B$1004))*('By region'!$M669=(C_A08b!$C$5:$C$1004))*('By region'!$O669=(C_A08b!$D$5:$D$1004))*(C_A08b!J$5:J$1004)))+(SUM(($D$1=(C_A08b!$B$5:$B$1004))*('By region'!$M669=(C_A08b!$C$5:$C$1004))*('By region'!$O669=(C_A08b!$D$5:$D$1004))*(C_A08b!J$5:J$1004)))+(SUM(($B$1=(C_A08b!$B$5:$B$1004))*('By region'!$M669=(C_A08b!$C$5:$C$1004))*('By region'!$N669=(C_A08b!$D$5:$D$1004))*(C_A08b!J$5:J$1004)))+(SUM(($C$1=(C_A08b!$B$5:$B$1004))*('By region'!$M669=(C_A08b!$C$5:$C$1004))*('By region'!$N669=(C_A08b!$D$5:$D$1004))*(C_A08b!J$5:J$1004)))+(SUM(($D$1=(C_A08b!$B$5:$B$1004))*('By region'!$M669=(C_A08b!$C$5:$C$1004))*('By region'!$N669=(C_A08b!$D$5:$D$1004))*(C_A08b!J$5:J$1004)))</f>
        <v>0</v>
      </c>
      <c r="I669" s="117">
        <f ref="I669:I669" t="array">(SUM(($B$1=(C_A08b!$B$5:$B$1004))*('By region'!$M669=(C_A08b!$C$5:$C$1004))*('By region'!$O669=(C_A08b!$D$5:$D$1004))*(C_A08b!K$5:K$1004)))+(SUM(($C$1=(C_A08b!$B$5:$B$1004))*('By region'!$M669=(C_A08b!$C$5:$C$1004))*('By region'!$O669=(C_A08b!$D$5:$D$1004))*(C_A08b!K$5:K$1004)))+(SUM(($D$1=(C_A08b!$B$5:$B$1004))*('By region'!$M669=(C_A08b!$C$5:$C$1004))*('By region'!$O669=(C_A08b!$D$5:$D$1004))*(C_A08b!K$5:K$1004)))+(SUM(($B$1=(C_A08b!$B$5:$B$1004))*('By region'!$M669=(C_A08b!$C$5:$C$1004))*('By region'!$N669=(C_A08b!$D$5:$D$1004))*(C_A08b!K$5:K$1004)))+(SUM(($C$1=(C_A08b!$B$5:$B$1004))*('By region'!$M669=(C_A08b!$C$5:$C$1004))*('By region'!$N669=(C_A08b!$D$5:$D$1004))*(C_A08b!K$5:K$1004)))+(SUM(($D$1=(C_A08b!$B$5:$B$1004))*('By region'!$M669=(C_A08b!$C$5:$C$1004))*('By region'!$N669=(C_A08b!$D$5:$D$1004))*(C_A08b!K$5:K$1004)))</f>
        <v>0</v>
      </c>
      <c r="J669" s="117">
        <f ref="J669:J669" t="array">(SUM(($B$1=(C_A08b!$B$5:$B$1004))*('By region'!$M669=(C_A08b!$C$5:$C$1004))*('By region'!$O669=(C_A08b!$D$5:$D$1004))*(C_A08b!L$5:L$1004)))+(SUM(($C$1=(C_A08b!$B$5:$B$1004))*('By region'!$M669=(C_A08b!$C$5:$C$1004))*('By region'!$O669=(C_A08b!$D$5:$D$1004))*(C_A08b!L$5:L$1004)))+(SUM(($D$1=(C_A08b!$B$5:$B$1004))*('By region'!$M669=(C_A08b!$C$5:$C$1004))*('By region'!$O669=(C_A08b!$D$5:$D$1004))*(C_A08b!L$5:L$1004)))+(SUM(($B$1=(C_A08b!$B$5:$B$1004))*('By region'!$M669=(C_A08b!$C$5:$C$1004))*('By region'!$N669=(C_A08b!$D$5:$D$1004))*(C_A08b!L$5:L$1004)))+(SUM(($C$1=(C_A08b!$B$5:$B$1004))*('By region'!$M669=(C_A08b!$C$5:$C$1004))*('By region'!$N669=(C_A08b!$D$5:$D$1004))*(C_A08b!L$5:L$1004)))+(SUM(($D$1=(C_A08b!$B$5:$B$1004))*('By region'!$M669=(C_A08b!$C$5:$C$1004))*('By region'!$N669=(C_A08b!$D$5:$D$1004))*(C_A08b!L$5:L$1004)))</f>
        <v>0</v>
      </c>
      <c r="K669" s="117">
        <f ref="K669:K669" t="array">(SUM(($B$1=(C_A08b!$B$5:$B$1004))*('By region'!$M669=(C_A08b!$C$5:$C$1004))*('By region'!$O669=(C_A08b!$D$5:$D$1004))*(C_A08b!M$5:M$1004)))+(SUM(($C$1=(C_A08b!$B$5:$B$1004))*('By region'!$M669=(C_A08b!$C$5:$C$1004))*('By region'!$O669=(C_A08b!$D$5:$D$1004))*(C_A08b!M$5:M$1004)))+(SUM(($D$1=(C_A08b!$B$5:$B$1004))*('By region'!$M669=(C_A08b!$C$5:$C$1004))*('By region'!$O669=(C_A08b!$D$5:$D$1004))*(C_A08b!M$5:M$1004)))+(SUM(($B$1=(C_A08b!$B$5:$B$1004))*('By region'!$M669=(C_A08b!$C$5:$C$1004))*('By region'!$N669=(C_A08b!$D$5:$D$1004))*(C_A08b!M$5:M$1004)))+(SUM(($C$1=(C_A08b!$B$5:$B$1004))*('By region'!$M669=(C_A08b!$C$5:$C$1004))*('By region'!$N669=(C_A08b!$D$5:$D$1004))*(C_A08b!M$5:M$1004)))+(SUM(($D$1=(C_A08b!$B$5:$B$1004))*('By region'!$M669=(C_A08b!$C$5:$C$1004))*('By region'!$N669=(C_A08b!$D$5:$D$1004))*(C_A08b!M$5:M$1004)))</f>
        <v>0</v>
      </c>
      <c r="M669" s="339" t="s">
        <v>77</v>
      </c>
      <c r="N669" s="346" t="s">
        <v>334</v>
      </c>
      <c r="O669" s="346"/>
    </row>
    <row r="670">
      <c r="A670" s="64"/>
      <c r="B670" s="116" t="s">
        <v>339</v>
      </c>
      <c r="C670" s="117"/>
      <c r="D670" s="117"/>
      <c r="E670" s="117"/>
      <c r="F670" s="117"/>
      <c r="G670" s="117"/>
      <c r="H670" s="117"/>
      <c r="I670" s="117"/>
      <c r="J670" s="117"/>
      <c r="K670" s="117"/>
      <c r="M670" s="339"/>
      <c r="N670" s="339"/>
      <c r="O670" s="339"/>
    </row>
    <row r="671" s="64" customFormat="1">
      <c r="B671" s="119" t="s">
        <v>367</v>
      </c>
      <c r="C671" s="124">
        <f ref="C671:C671" t="array">(SUM(($B$1=(C_A08b!$B$5:$B$1004))*('By region'!$M671=(C_A08b!$C$5:$C$1004))*('By region'!$O671=(C_A08b!$D$5:$D$1004))*(C_A08b!E$5:E$1004)))+(SUM(($C$1=(C_A08b!$B$5:$B$1004))*('By region'!$M671=(C_A08b!$C$5:$C$1004))*('By region'!$O671=(C_A08b!$D$5:$D$1004))*(C_A08b!E$5:E$1004)))+(SUM(($D$1=(C_A08b!$B$5:$B$1004))*('By region'!$M671=(C_A08b!$C$5:$C$1004))*('By region'!$O671=(C_A08b!$D$5:$D$1004))*(C_A08b!E$5:E$1004)))+(SUM(($B$1=(C_A08b!$B$5:$B$1004))*('By region'!$M671=(C_A08b!$C$5:$C$1004))*('By region'!$N671=(C_A08b!$D$5:$D$1004))*(C_A08b!E$5:E$1004)))+(SUM(($C$1=(C_A08b!$B$5:$B$1004))*('By region'!$M671=(C_A08b!$C$5:$C$1004))*('By region'!$N671=(C_A08b!$D$5:$D$1004))*(C_A08b!E$5:E$1004)))+(SUM(($D$1=(C_A08b!$B$5:$B$1004))*('By region'!$M671=(C_A08b!$C$5:$C$1004))*('By region'!$N671=(C_A08b!$D$5:$D$1004))*(C_A08b!E$5:E$1004)))</f>
        <v>68.035847879051</v>
      </c>
      <c r="D671" s="124">
        <f ref="D671:D671" t="array">(SUM(($B$1=(C_A08b!$B$5:$B$1004))*('By region'!$M671=(C_A08b!$C$5:$C$1004))*('By region'!$O671=(C_A08b!$D$5:$D$1004))*(C_A08b!F$5:F$1004)))+(SUM(($C$1=(C_A08b!$B$5:$B$1004))*('By region'!$M671=(C_A08b!$C$5:$C$1004))*('By region'!$O671=(C_A08b!$D$5:$D$1004))*(C_A08b!F$5:F$1004)))+(SUM(($D$1=(C_A08b!$B$5:$B$1004))*('By region'!$M671=(C_A08b!$C$5:$C$1004))*('By region'!$O671=(C_A08b!$D$5:$D$1004))*(C_A08b!F$5:F$1004)))+(SUM(($B$1=(C_A08b!$B$5:$B$1004))*('By region'!$M671=(C_A08b!$C$5:$C$1004))*('By region'!$N671=(C_A08b!$D$5:$D$1004))*(C_A08b!F$5:F$1004)))+(SUM(($C$1=(C_A08b!$B$5:$B$1004))*('By region'!$M671=(C_A08b!$C$5:$C$1004))*('By region'!$N671=(C_A08b!$D$5:$D$1004))*(C_A08b!F$5:F$1004)))+(SUM(($D$1=(C_A08b!$B$5:$B$1004))*('By region'!$M671=(C_A08b!$C$5:$C$1004))*('By region'!$N671=(C_A08b!$D$5:$D$1004))*(C_A08b!F$5:F$1004)))</f>
        <v>70.495203837226</v>
      </c>
      <c r="E671" s="124">
        <f ref="E671:E671" t="array">(SUM(($B$1=(C_A08b!$B$5:$B$1004))*('By region'!$M671=(C_A08b!$C$5:$C$1004))*('By region'!$O671=(C_A08b!$D$5:$D$1004))*(C_A08b!G$5:G$1004)))+(SUM(($C$1=(C_A08b!$B$5:$B$1004))*('By region'!$M671=(C_A08b!$C$5:$C$1004))*('By region'!$O671=(C_A08b!$D$5:$D$1004))*(C_A08b!G$5:G$1004)))+(SUM(($D$1=(C_A08b!$B$5:$B$1004))*('By region'!$M671=(C_A08b!$C$5:$C$1004))*('By region'!$O671=(C_A08b!$D$5:$D$1004))*(C_A08b!G$5:G$1004)))+(SUM(($B$1=(C_A08b!$B$5:$B$1004))*('By region'!$M671=(C_A08b!$C$5:$C$1004))*('By region'!$N671=(C_A08b!$D$5:$D$1004))*(C_A08b!G$5:G$1004)))+(SUM(($C$1=(C_A08b!$B$5:$B$1004))*('By region'!$M671=(C_A08b!$C$5:$C$1004))*('By region'!$N671=(C_A08b!$D$5:$D$1004))*(C_A08b!G$5:G$1004)))+(SUM(($D$1=(C_A08b!$B$5:$B$1004))*('By region'!$M671=(C_A08b!$C$5:$C$1004))*('By region'!$N671=(C_A08b!$D$5:$D$1004))*(C_A08b!G$5:G$1004)))</f>
        <v>55.326024831473</v>
      </c>
      <c r="F671" s="124">
        <f ref="F671:F671" t="array">(SUM(($B$1=(C_A08b!$B$5:$B$1004))*('By region'!$M671=(C_A08b!$C$5:$C$1004))*('By region'!$O671=(C_A08b!$D$5:$D$1004))*(C_A08b!H$5:H$1004)))+(SUM(($C$1=(C_A08b!$B$5:$B$1004))*('By region'!$M671=(C_A08b!$C$5:$C$1004))*('By region'!$O671=(C_A08b!$D$5:$D$1004))*(C_A08b!H$5:H$1004)))+(SUM(($D$1=(C_A08b!$B$5:$B$1004))*('By region'!$M671=(C_A08b!$C$5:$C$1004))*('By region'!$O671=(C_A08b!$D$5:$D$1004))*(C_A08b!H$5:H$1004)))+(SUM(($B$1=(C_A08b!$B$5:$B$1004))*('By region'!$M671=(C_A08b!$C$5:$C$1004))*('By region'!$N671=(C_A08b!$D$5:$D$1004))*(C_A08b!H$5:H$1004)))+(SUM(($C$1=(C_A08b!$B$5:$B$1004))*('By region'!$M671=(C_A08b!$C$5:$C$1004))*('By region'!$N671=(C_A08b!$D$5:$D$1004))*(C_A08b!H$5:H$1004)))+(SUM(($D$1=(C_A08b!$B$5:$B$1004))*('By region'!$M671=(C_A08b!$C$5:$C$1004))*('By region'!$N671=(C_A08b!$D$5:$D$1004))*(C_A08b!H$5:H$1004)))</f>
        <v>38.464908427695</v>
      </c>
      <c r="G671" s="124">
        <f ref="G671:G671" t="array">(SUM(($B$1=(C_A08b!$B$5:$B$1004))*('By region'!$M671=(C_A08b!$C$5:$C$1004))*('By region'!$O671=(C_A08b!$D$5:$D$1004))*(C_A08b!I$5:I$1004)))+(SUM(($C$1=(C_A08b!$B$5:$B$1004))*('By region'!$M671=(C_A08b!$C$5:$C$1004))*('By region'!$O671=(C_A08b!$D$5:$D$1004))*(C_A08b!I$5:I$1004)))+(SUM(($D$1=(C_A08b!$B$5:$B$1004))*('By region'!$M671=(C_A08b!$C$5:$C$1004))*('By region'!$O671=(C_A08b!$D$5:$D$1004))*(C_A08b!I$5:I$1004)))+(SUM(($B$1=(C_A08b!$B$5:$B$1004))*('By region'!$M671=(C_A08b!$C$5:$C$1004))*('By region'!$N671=(C_A08b!$D$5:$D$1004))*(C_A08b!I$5:I$1004)))+(SUM(($C$1=(C_A08b!$B$5:$B$1004))*('By region'!$M671=(C_A08b!$C$5:$C$1004))*('By region'!$N671=(C_A08b!$D$5:$D$1004))*(C_A08b!I$5:I$1004)))+(SUM(($D$1=(C_A08b!$B$5:$B$1004))*('By region'!$M671=(C_A08b!$C$5:$C$1004))*('By region'!$N671=(C_A08b!$D$5:$D$1004))*(C_A08b!I$5:I$1004)))</f>
        <v>30.113559496377</v>
      </c>
      <c r="H671" s="124">
        <f ref="H671:H671" t="array">(SUM(($B$1=(C_A08b!$B$5:$B$1004))*('By region'!$M671=(C_A08b!$C$5:$C$1004))*('By region'!$O671=(C_A08b!$D$5:$D$1004))*(C_A08b!J$5:J$1004)))+(SUM(($C$1=(C_A08b!$B$5:$B$1004))*('By region'!$M671=(C_A08b!$C$5:$C$1004))*('By region'!$O671=(C_A08b!$D$5:$D$1004))*(C_A08b!J$5:J$1004)))+(SUM(($D$1=(C_A08b!$B$5:$B$1004))*('By region'!$M671=(C_A08b!$C$5:$C$1004))*('By region'!$O671=(C_A08b!$D$5:$D$1004))*(C_A08b!J$5:J$1004)))+(SUM(($B$1=(C_A08b!$B$5:$B$1004))*('By region'!$M671=(C_A08b!$C$5:$C$1004))*('By region'!$N671=(C_A08b!$D$5:$D$1004))*(C_A08b!J$5:J$1004)))+(SUM(($C$1=(C_A08b!$B$5:$B$1004))*('By region'!$M671=(C_A08b!$C$5:$C$1004))*('By region'!$N671=(C_A08b!$D$5:$D$1004))*(C_A08b!J$5:J$1004)))+(SUM(($D$1=(C_A08b!$B$5:$B$1004))*('By region'!$M671=(C_A08b!$C$5:$C$1004))*('By region'!$N671=(C_A08b!$D$5:$D$1004))*(C_A08b!J$5:J$1004)))</f>
        <v>20.565308437969</v>
      </c>
      <c r="I671" s="124">
        <f ref="I671:I671" t="array">(SUM(($B$1=(C_A08b!$B$5:$B$1004))*('By region'!$M671=(C_A08b!$C$5:$C$1004))*('By region'!$O671=(C_A08b!$D$5:$D$1004))*(C_A08b!K$5:K$1004)))+(SUM(($C$1=(C_A08b!$B$5:$B$1004))*('By region'!$M671=(C_A08b!$C$5:$C$1004))*('By region'!$O671=(C_A08b!$D$5:$D$1004))*(C_A08b!K$5:K$1004)))+(SUM(($D$1=(C_A08b!$B$5:$B$1004))*('By region'!$M671=(C_A08b!$C$5:$C$1004))*('By region'!$O671=(C_A08b!$D$5:$D$1004))*(C_A08b!K$5:K$1004)))+(SUM(($B$1=(C_A08b!$B$5:$B$1004))*('By region'!$M671=(C_A08b!$C$5:$C$1004))*('By region'!$N671=(C_A08b!$D$5:$D$1004))*(C_A08b!K$5:K$1004)))+(SUM(($C$1=(C_A08b!$B$5:$B$1004))*('By region'!$M671=(C_A08b!$C$5:$C$1004))*('By region'!$N671=(C_A08b!$D$5:$D$1004))*(C_A08b!K$5:K$1004)))+(SUM(($D$1=(C_A08b!$B$5:$B$1004))*('By region'!$M671=(C_A08b!$C$5:$C$1004))*('By region'!$N671=(C_A08b!$D$5:$D$1004))*(C_A08b!K$5:K$1004)))</f>
        <v>14.065428635498</v>
      </c>
      <c r="J671" s="124">
        <f ref="J671:J671" t="array">(SUM(($B$1=(C_A08b!$B$5:$B$1004))*('By region'!$M671=(C_A08b!$C$5:$C$1004))*('By region'!$O671=(C_A08b!$D$5:$D$1004))*(C_A08b!L$5:L$1004)))+(SUM(($C$1=(C_A08b!$B$5:$B$1004))*('By region'!$M671=(C_A08b!$C$5:$C$1004))*('By region'!$O671=(C_A08b!$D$5:$D$1004))*(C_A08b!L$5:L$1004)))+(SUM(($D$1=(C_A08b!$B$5:$B$1004))*('By region'!$M671=(C_A08b!$C$5:$C$1004))*('By region'!$O671=(C_A08b!$D$5:$D$1004))*(C_A08b!L$5:L$1004)))+(SUM(($B$1=(C_A08b!$B$5:$B$1004))*('By region'!$M671=(C_A08b!$C$5:$C$1004))*('By region'!$N671=(C_A08b!$D$5:$D$1004))*(C_A08b!L$5:L$1004)))+(SUM(($C$1=(C_A08b!$B$5:$B$1004))*('By region'!$M671=(C_A08b!$C$5:$C$1004))*('By region'!$N671=(C_A08b!$D$5:$D$1004))*(C_A08b!L$5:L$1004)))+(SUM(($D$1=(C_A08b!$B$5:$B$1004))*('By region'!$M671=(C_A08b!$C$5:$C$1004))*('By region'!$N671=(C_A08b!$D$5:$D$1004))*(C_A08b!L$5:L$1004)))</f>
        <v>7.22294768114</v>
      </c>
      <c r="K671" s="124">
        <f ref="K671:K671" t="array">(SUM(($B$1=(C_A08b!$B$5:$B$1004))*('By region'!$M671=(C_A08b!$C$5:$C$1004))*('By region'!$O671=(C_A08b!$D$5:$D$1004))*(C_A08b!M$5:M$1004)))+(SUM(($C$1=(C_A08b!$B$5:$B$1004))*('By region'!$M671=(C_A08b!$C$5:$C$1004))*('By region'!$O671=(C_A08b!$D$5:$D$1004))*(C_A08b!M$5:M$1004)))+(SUM(($D$1=(C_A08b!$B$5:$B$1004))*('By region'!$M671=(C_A08b!$C$5:$C$1004))*('By region'!$O671=(C_A08b!$D$5:$D$1004))*(C_A08b!M$5:M$1004)))+(SUM(($B$1=(C_A08b!$B$5:$B$1004))*('By region'!$M671=(C_A08b!$C$5:$C$1004))*('By region'!$N671=(C_A08b!$D$5:$D$1004))*(C_A08b!M$5:M$1004)))+(SUM(($C$1=(C_A08b!$B$5:$B$1004))*('By region'!$M671=(C_A08b!$C$5:$C$1004))*('By region'!$N671=(C_A08b!$D$5:$D$1004))*(C_A08b!M$5:M$1004)))+(SUM(($D$1=(C_A08b!$B$5:$B$1004))*('By region'!$M671=(C_A08b!$C$5:$C$1004))*('By region'!$N671=(C_A08b!$D$5:$D$1004))*(C_A08b!M$5:M$1004)))</f>
        <v>0</v>
      </c>
      <c r="M671" s="339" t="s">
        <v>75</v>
      </c>
      <c r="N671" s="339" t="s">
        <v>305</v>
      </c>
      <c r="O671" s="339" t="s">
        <v>302</v>
      </c>
    </row>
    <row r="672">
      <c r="A672" s="64"/>
      <c r="B672" s="120" t="s">
        <v>368</v>
      </c>
      <c r="C672" s="117">
        <f ref="C672:C672" t="array">(SUM(($B$1=(C_A08b!$B$5:$B$1004))*('By region'!$M672=(C_A08b!$C$5:$C$1004))*('By region'!$O672=(C_A08b!$D$5:$D$1004))*(C_A08b!E$5:E$1004)))+(SUM(($C$1=(C_A08b!$B$5:$B$1004))*('By region'!$M672=(C_A08b!$C$5:$C$1004))*('By region'!$O672=(C_A08b!$D$5:$D$1004))*(C_A08b!E$5:E$1004)))+(SUM(($D$1=(C_A08b!$B$5:$B$1004))*('By region'!$M672=(C_A08b!$C$5:$C$1004))*('By region'!$O672=(C_A08b!$D$5:$D$1004))*(C_A08b!E$5:E$1004)))+(SUM(($B$1=(C_A08b!$B$5:$B$1004))*('By region'!$M672=(C_A08b!$C$5:$C$1004))*('By region'!$N672=(C_A08b!$D$5:$D$1004))*(C_A08b!E$5:E$1004)))+(SUM(($C$1=(C_A08b!$B$5:$B$1004))*('By region'!$M672=(C_A08b!$C$5:$C$1004))*('By region'!$N672=(C_A08b!$D$5:$D$1004))*(C_A08b!E$5:E$1004)))+(SUM(($D$1=(C_A08b!$B$5:$B$1004))*('By region'!$M672=(C_A08b!$C$5:$C$1004))*('By region'!$N672=(C_A08b!$D$5:$D$1004))*(C_A08b!E$5:E$1004)))</f>
        <v>75.530079863027</v>
      </c>
      <c r="D672" s="117">
        <f ref="D672:D672" t="array">(SUM(($B$1=(C_A08b!$B$5:$B$1004))*('By region'!$M672=(C_A08b!$C$5:$C$1004))*('By region'!$O672=(C_A08b!$D$5:$D$1004))*(C_A08b!F$5:F$1004)))+(SUM(($C$1=(C_A08b!$B$5:$B$1004))*('By region'!$M672=(C_A08b!$C$5:$C$1004))*('By region'!$O672=(C_A08b!$D$5:$D$1004))*(C_A08b!F$5:F$1004)))+(SUM(($D$1=(C_A08b!$B$5:$B$1004))*('By region'!$M672=(C_A08b!$C$5:$C$1004))*('By region'!$O672=(C_A08b!$D$5:$D$1004))*(C_A08b!F$5:F$1004)))+(SUM(($B$1=(C_A08b!$B$5:$B$1004))*('By region'!$M672=(C_A08b!$C$5:$C$1004))*('By region'!$N672=(C_A08b!$D$5:$D$1004))*(C_A08b!F$5:F$1004)))+(SUM(($C$1=(C_A08b!$B$5:$B$1004))*('By region'!$M672=(C_A08b!$C$5:$C$1004))*('By region'!$N672=(C_A08b!$D$5:$D$1004))*(C_A08b!F$5:F$1004)))+(SUM(($D$1=(C_A08b!$B$5:$B$1004))*('By region'!$M672=(C_A08b!$C$5:$C$1004))*('By region'!$N672=(C_A08b!$D$5:$D$1004))*(C_A08b!F$5:F$1004)))</f>
        <v>78.260336892568</v>
      </c>
      <c r="E672" s="117">
        <f ref="E672:E672" t="array">(SUM(($B$1=(C_A08b!$B$5:$B$1004))*('By region'!$M672=(C_A08b!$C$5:$C$1004))*('By region'!$O672=(C_A08b!$D$5:$D$1004))*(C_A08b!G$5:G$1004)))+(SUM(($C$1=(C_A08b!$B$5:$B$1004))*('By region'!$M672=(C_A08b!$C$5:$C$1004))*('By region'!$O672=(C_A08b!$D$5:$D$1004))*(C_A08b!G$5:G$1004)))+(SUM(($D$1=(C_A08b!$B$5:$B$1004))*('By region'!$M672=(C_A08b!$C$5:$C$1004))*('By region'!$O672=(C_A08b!$D$5:$D$1004))*(C_A08b!G$5:G$1004)))+(SUM(($B$1=(C_A08b!$B$5:$B$1004))*('By region'!$M672=(C_A08b!$C$5:$C$1004))*('By region'!$N672=(C_A08b!$D$5:$D$1004))*(C_A08b!G$5:G$1004)))+(SUM(($C$1=(C_A08b!$B$5:$B$1004))*('By region'!$M672=(C_A08b!$C$5:$C$1004))*('By region'!$N672=(C_A08b!$D$5:$D$1004))*(C_A08b!G$5:G$1004)))+(SUM(($D$1=(C_A08b!$B$5:$B$1004))*('By region'!$M672=(C_A08b!$C$5:$C$1004))*('By region'!$N672=(C_A08b!$D$5:$D$1004))*(C_A08b!G$5:G$1004)))</f>
        <v>100.335680594408</v>
      </c>
      <c r="F672" s="117">
        <f ref="F672:F672" t="array">(SUM(($B$1=(C_A08b!$B$5:$B$1004))*('By region'!$M672=(C_A08b!$C$5:$C$1004))*('By region'!$O672=(C_A08b!$D$5:$D$1004))*(C_A08b!H$5:H$1004)))+(SUM(($C$1=(C_A08b!$B$5:$B$1004))*('By region'!$M672=(C_A08b!$C$5:$C$1004))*('By region'!$O672=(C_A08b!$D$5:$D$1004))*(C_A08b!H$5:H$1004)))+(SUM(($D$1=(C_A08b!$B$5:$B$1004))*('By region'!$M672=(C_A08b!$C$5:$C$1004))*('By region'!$O672=(C_A08b!$D$5:$D$1004))*(C_A08b!H$5:H$1004)))+(SUM(($B$1=(C_A08b!$B$5:$B$1004))*('By region'!$M672=(C_A08b!$C$5:$C$1004))*('By region'!$N672=(C_A08b!$D$5:$D$1004))*(C_A08b!H$5:H$1004)))+(SUM(($C$1=(C_A08b!$B$5:$B$1004))*('By region'!$M672=(C_A08b!$C$5:$C$1004))*('By region'!$N672=(C_A08b!$D$5:$D$1004))*(C_A08b!H$5:H$1004)))+(SUM(($D$1=(C_A08b!$B$5:$B$1004))*('By region'!$M672=(C_A08b!$C$5:$C$1004))*('By region'!$N672=(C_A08b!$D$5:$D$1004))*(C_A08b!H$5:H$1004)))</f>
        <v>123.868638844418</v>
      </c>
      <c r="G672" s="117">
        <f ref="G672:G672" t="array">(SUM(($B$1=(C_A08b!$B$5:$B$1004))*('By region'!$M672=(C_A08b!$C$5:$C$1004))*('By region'!$O672=(C_A08b!$D$5:$D$1004))*(C_A08b!I$5:I$1004)))+(SUM(($C$1=(C_A08b!$B$5:$B$1004))*('By region'!$M672=(C_A08b!$C$5:$C$1004))*('By region'!$O672=(C_A08b!$D$5:$D$1004))*(C_A08b!I$5:I$1004)))+(SUM(($D$1=(C_A08b!$B$5:$B$1004))*('By region'!$M672=(C_A08b!$C$5:$C$1004))*('By region'!$O672=(C_A08b!$D$5:$D$1004))*(C_A08b!I$5:I$1004)))+(SUM(($B$1=(C_A08b!$B$5:$B$1004))*('By region'!$M672=(C_A08b!$C$5:$C$1004))*('By region'!$N672=(C_A08b!$D$5:$D$1004))*(C_A08b!I$5:I$1004)))+(SUM(($C$1=(C_A08b!$B$5:$B$1004))*('By region'!$M672=(C_A08b!$C$5:$C$1004))*('By region'!$N672=(C_A08b!$D$5:$D$1004))*(C_A08b!I$5:I$1004)))+(SUM(($D$1=(C_A08b!$B$5:$B$1004))*('By region'!$M672=(C_A08b!$C$5:$C$1004))*('By region'!$N672=(C_A08b!$D$5:$D$1004))*(C_A08b!I$5:I$1004)))</f>
        <v>139.337545726828</v>
      </c>
      <c r="H672" s="117">
        <f ref="H672:H672" t="array">(SUM(($B$1=(C_A08b!$B$5:$B$1004))*('By region'!$M672=(C_A08b!$C$5:$C$1004))*('By region'!$O672=(C_A08b!$D$5:$D$1004))*(C_A08b!J$5:J$1004)))+(SUM(($C$1=(C_A08b!$B$5:$B$1004))*('By region'!$M672=(C_A08b!$C$5:$C$1004))*('By region'!$O672=(C_A08b!$D$5:$D$1004))*(C_A08b!J$5:J$1004)))+(SUM(($D$1=(C_A08b!$B$5:$B$1004))*('By region'!$M672=(C_A08b!$C$5:$C$1004))*('By region'!$O672=(C_A08b!$D$5:$D$1004))*(C_A08b!J$5:J$1004)))+(SUM(($B$1=(C_A08b!$B$5:$B$1004))*('By region'!$M672=(C_A08b!$C$5:$C$1004))*('By region'!$N672=(C_A08b!$D$5:$D$1004))*(C_A08b!J$5:J$1004)))+(SUM(($C$1=(C_A08b!$B$5:$B$1004))*('By region'!$M672=(C_A08b!$C$5:$C$1004))*('By region'!$N672=(C_A08b!$D$5:$D$1004))*(C_A08b!J$5:J$1004)))+(SUM(($D$1=(C_A08b!$B$5:$B$1004))*('By region'!$M672=(C_A08b!$C$5:$C$1004))*('By region'!$N672=(C_A08b!$D$5:$D$1004))*(C_A08b!J$5:J$1004)))</f>
        <v>153.018334728947</v>
      </c>
      <c r="I672" s="117">
        <f ref="I672:I672" t="array">(SUM(($B$1=(C_A08b!$B$5:$B$1004))*('By region'!$M672=(C_A08b!$C$5:$C$1004))*('By region'!$O672=(C_A08b!$D$5:$D$1004))*(C_A08b!K$5:K$1004)))+(SUM(($C$1=(C_A08b!$B$5:$B$1004))*('By region'!$M672=(C_A08b!$C$5:$C$1004))*('By region'!$O672=(C_A08b!$D$5:$D$1004))*(C_A08b!K$5:K$1004)))+(SUM(($D$1=(C_A08b!$B$5:$B$1004))*('By region'!$M672=(C_A08b!$C$5:$C$1004))*('By region'!$O672=(C_A08b!$D$5:$D$1004))*(C_A08b!K$5:K$1004)))+(SUM(($B$1=(C_A08b!$B$5:$B$1004))*('By region'!$M672=(C_A08b!$C$5:$C$1004))*('By region'!$N672=(C_A08b!$D$5:$D$1004))*(C_A08b!K$5:K$1004)))+(SUM(($C$1=(C_A08b!$B$5:$B$1004))*('By region'!$M672=(C_A08b!$C$5:$C$1004))*('By region'!$N672=(C_A08b!$D$5:$D$1004))*(C_A08b!K$5:K$1004)))+(SUM(($D$1=(C_A08b!$B$5:$B$1004))*('By region'!$M672=(C_A08b!$C$5:$C$1004))*('By region'!$N672=(C_A08b!$D$5:$D$1004))*(C_A08b!K$5:K$1004)))</f>
        <v>164.015660151852</v>
      </c>
      <c r="J672" s="117">
        <f ref="J672:J672" t="array">(SUM(($B$1=(C_A08b!$B$5:$B$1004))*('By region'!$M672=(C_A08b!$C$5:$C$1004))*('By region'!$O672=(C_A08b!$D$5:$D$1004))*(C_A08b!L$5:L$1004)))+(SUM(($C$1=(C_A08b!$B$5:$B$1004))*('By region'!$M672=(C_A08b!$C$5:$C$1004))*('By region'!$O672=(C_A08b!$D$5:$D$1004))*(C_A08b!L$5:L$1004)))+(SUM(($D$1=(C_A08b!$B$5:$B$1004))*('By region'!$M672=(C_A08b!$C$5:$C$1004))*('By region'!$O672=(C_A08b!$D$5:$D$1004))*(C_A08b!L$5:L$1004)))+(SUM(($B$1=(C_A08b!$B$5:$B$1004))*('By region'!$M672=(C_A08b!$C$5:$C$1004))*('By region'!$N672=(C_A08b!$D$5:$D$1004))*(C_A08b!L$5:L$1004)))+(SUM(($C$1=(C_A08b!$B$5:$B$1004))*('By region'!$M672=(C_A08b!$C$5:$C$1004))*('By region'!$N672=(C_A08b!$D$5:$D$1004))*(C_A08b!L$5:L$1004)))+(SUM(($D$1=(C_A08b!$B$5:$B$1004))*('By region'!$M672=(C_A08b!$C$5:$C$1004))*('By region'!$N672=(C_A08b!$D$5:$D$1004))*(C_A08b!L$5:L$1004)))</f>
        <v>175.675195083612</v>
      </c>
      <c r="K672" s="117">
        <f ref="K672:K672" t="array">(SUM(($B$1=(C_A08b!$B$5:$B$1004))*('By region'!$M672=(C_A08b!$C$5:$C$1004))*('By region'!$O672=(C_A08b!$D$5:$D$1004))*(C_A08b!M$5:M$1004)))+(SUM(($C$1=(C_A08b!$B$5:$B$1004))*('By region'!$M672=(C_A08b!$C$5:$C$1004))*('By region'!$O672=(C_A08b!$D$5:$D$1004))*(C_A08b!M$5:M$1004)))+(SUM(($D$1=(C_A08b!$B$5:$B$1004))*('By region'!$M672=(C_A08b!$C$5:$C$1004))*('By region'!$O672=(C_A08b!$D$5:$D$1004))*(C_A08b!M$5:M$1004)))+(SUM(($B$1=(C_A08b!$B$5:$B$1004))*('By region'!$M672=(C_A08b!$C$5:$C$1004))*('By region'!$N672=(C_A08b!$D$5:$D$1004))*(C_A08b!M$5:M$1004)))+(SUM(($C$1=(C_A08b!$B$5:$B$1004))*('By region'!$M672=(C_A08b!$C$5:$C$1004))*('By region'!$N672=(C_A08b!$D$5:$D$1004))*(C_A08b!M$5:M$1004)))+(SUM(($D$1=(C_A08b!$B$5:$B$1004))*('By region'!$M672=(C_A08b!$C$5:$C$1004))*('By region'!$N672=(C_A08b!$D$5:$D$1004))*(C_A08b!M$5:M$1004)))</f>
        <v>186.069540512681</v>
      </c>
      <c r="M672" s="339" t="s">
        <v>75</v>
      </c>
      <c r="N672" s="339" t="s">
        <v>369</v>
      </c>
      <c r="O672" s="339"/>
    </row>
    <row r="673">
      <c r="A673" s="64"/>
      <c r="B673" s="120" t="s">
        <v>140</v>
      </c>
      <c r="C673" s="117">
        <f ref="C673:C673" t="array">(SUM(($B$1=(C_A08b!$B$5:$B$1004))*('By region'!$M673=(C_A08b!$C$5:$C$1004))*('By region'!$O673=(C_A08b!$D$5:$D$1004))*(C_A08b!E$5:E$1004)))+(SUM(($C$1=(C_A08b!$B$5:$B$1004))*('By region'!$M673=(C_A08b!$C$5:$C$1004))*('By region'!$O673=(C_A08b!$D$5:$D$1004))*(C_A08b!E$5:E$1004)))+(SUM(($D$1=(C_A08b!$B$5:$B$1004))*('By region'!$M673=(C_A08b!$C$5:$C$1004))*('By region'!$O673=(C_A08b!$D$5:$D$1004))*(C_A08b!E$5:E$1004)))+(SUM(($B$1=(C_A08b!$B$5:$B$1004))*('By region'!$M673=(C_A08b!$C$5:$C$1004))*('By region'!$N673=(C_A08b!$D$5:$D$1004))*(C_A08b!E$5:E$1004)))+(SUM(($C$1=(C_A08b!$B$5:$B$1004))*('By region'!$M673=(C_A08b!$C$5:$C$1004))*('By region'!$N673=(C_A08b!$D$5:$D$1004))*(C_A08b!E$5:E$1004)))+(SUM(($D$1=(C_A08b!$B$5:$B$1004))*('By region'!$M673=(C_A08b!$C$5:$C$1004))*('By region'!$N673=(C_A08b!$D$5:$D$1004))*(C_A08b!E$5:E$1004)))</f>
        <v>0</v>
      </c>
      <c r="D673" s="117">
        <f ref="D673:D673" t="array">(SUM(($B$1=(C_A08b!$B$5:$B$1004))*('By region'!$M673=(C_A08b!$C$5:$C$1004))*('By region'!$O673=(C_A08b!$D$5:$D$1004))*(C_A08b!F$5:F$1004)))+(SUM(($C$1=(C_A08b!$B$5:$B$1004))*('By region'!$M673=(C_A08b!$C$5:$C$1004))*('By region'!$O673=(C_A08b!$D$5:$D$1004))*(C_A08b!F$5:F$1004)))+(SUM(($D$1=(C_A08b!$B$5:$B$1004))*('By region'!$M673=(C_A08b!$C$5:$C$1004))*('By region'!$O673=(C_A08b!$D$5:$D$1004))*(C_A08b!F$5:F$1004)))+(SUM(($B$1=(C_A08b!$B$5:$B$1004))*('By region'!$M673=(C_A08b!$C$5:$C$1004))*('By region'!$N673=(C_A08b!$D$5:$D$1004))*(C_A08b!F$5:F$1004)))+(SUM(($C$1=(C_A08b!$B$5:$B$1004))*('By region'!$M673=(C_A08b!$C$5:$C$1004))*('By region'!$N673=(C_A08b!$D$5:$D$1004))*(C_A08b!F$5:F$1004)))+(SUM(($D$1=(C_A08b!$B$5:$B$1004))*('By region'!$M673=(C_A08b!$C$5:$C$1004))*('By region'!$N673=(C_A08b!$D$5:$D$1004))*(C_A08b!F$5:F$1004)))</f>
        <v>0</v>
      </c>
      <c r="E673" s="117">
        <f ref="E673:E673" t="array">(SUM(($B$1=(C_A08b!$B$5:$B$1004))*('By region'!$M673=(C_A08b!$C$5:$C$1004))*('By region'!$O673=(C_A08b!$D$5:$D$1004))*(C_A08b!G$5:G$1004)))+(SUM(($C$1=(C_A08b!$B$5:$B$1004))*('By region'!$M673=(C_A08b!$C$5:$C$1004))*('By region'!$O673=(C_A08b!$D$5:$D$1004))*(C_A08b!G$5:G$1004)))+(SUM(($D$1=(C_A08b!$B$5:$B$1004))*('By region'!$M673=(C_A08b!$C$5:$C$1004))*('By region'!$O673=(C_A08b!$D$5:$D$1004))*(C_A08b!G$5:G$1004)))+(SUM(($B$1=(C_A08b!$B$5:$B$1004))*('By region'!$M673=(C_A08b!$C$5:$C$1004))*('By region'!$N673=(C_A08b!$D$5:$D$1004))*(C_A08b!G$5:G$1004)))+(SUM(($C$1=(C_A08b!$B$5:$B$1004))*('By region'!$M673=(C_A08b!$C$5:$C$1004))*('By region'!$N673=(C_A08b!$D$5:$D$1004))*(C_A08b!G$5:G$1004)))+(SUM(($D$1=(C_A08b!$B$5:$B$1004))*('By region'!$M673=(C_A08b!$C$5:$C$1004))*('By region'!$N673=(C_A08b!$D$5:$D$1004))*(C_A08b!G$5:G$1004)))</f>
        <v>0</v>
      </c>
      <c r="F673" s="117">
        <f ref="F673:F673" t="array">(SUM(($B$1=(C_A08b!$B$5:$B$1004))*('By region'!$M673=(C_A08b!$C$5:$C$1004))*('By region'!$O673=(C_A08b!$D$5:$D$1004))*(C_A08b!H$5:H$1004)))+(SUM(($C$1=(C_A08b!$B$5:$B$1004))*('By region'!$M673=(C_A08b!$C$5:$C$1004))*('By region'!$O673=(C_A08b!$D$5:$D$1004))*(C_A08b!H$5:H$1004)))+(SUM(($D$1=(C_A08b!$B$5:$B$1004))*('By region'!$M673=(C_A08b!$C$5:$C$1004))*('By region'!$O673=(C_A08b!$D$5:$D$1004))*(C_A08b!H$5:H$1004)))+(SUM(($B$1=(C_A08b!$B$5:$B$1004))*('By region'!$M673=(C_A08b!$C$5:$C$1004))*('By region'!$N673=(C_A08b!$D$5:$D$1004))*(C_A08b!H$5:H$1004)))+(SUM(($C$1=(C_A08b!$B$5:$B$1004))*('By region'!$M673=(C_A08b!$C$5:$C$1004))*('By region'!$N673=(C_A08b!$D$5:$D$1004))*(C_A08b!H$5:H$1004)))+(SUM(($D$1=(C_A08b!$B$5:$B$1004))*('By region'!$M673=(C_A08b!$C$5:$C$1004))*('By region'!$N673=(C_A08b!$D$5:$D$1004))*(C_A08b!H$5:H$1004)))</f>
        <v>0</v>
      </c>
      <c r="G673" s="117">
        <f ref="G673:G673" t="array">(SUM(($B$1=(C_A08b!$B$5:$B$1004))*('By region'!$M673=(C_A08b!$C$5:$C$1004))*('By region'!$O673=(C_A08b!$D$5:$D$1004))*(C_A08b!I$5:I$1004)))+(SUM(($C$1=(C_A08b!$B$5:$B$1004))*('By region'!$M673=(C_A08b!$C$5:$C$1004))*('By region'!$O673=(C_A08b!$D$5:$D$1004))*(C_A08b!I$5:I$1004)))+(SUM(($D$1=(C_A08b!$B$5:$B$1004))*('By region'!$M673=(C_A08b!$C$5:$C$1004))*('By region'!$O673=(C_A08b!$D$5:$D$1004))*(C_A08b!I$5:I$1004)))+(SUM(($B$1=(C_A08b!$B$5:$B$1004))*('By region'!$M673=(C_A08b!$C$5:$C$1004))*('By region'!$N673=(C_A08b!$D$5:$D$1004))*(C_A08b!I$5:I$1004)))+(SUM(($C$1=(C_A08b!$B$5:$B$1004))*('By region'!$M673=(C_A08b!$C$5:$C$1004))*('By region'!$N673=(C_A08b!$D$5:$D$1004))*(C_A08b!I$5:I$1004)))+(SUM(($D$1=(C_A08b!$B$5:$B$1004))*('By region'!$M673=(C_A08b!$C$5:$C$1004))*('By region'!$N673=(C_A08b!$D$5:$D$1004))*(C_A08b!I$5:I$1004)))</f>
        <v>0</v>
      </c>
      <c r="H673" s="117">
        <f ref="H673:H673" t="array">(SUM(($B$1=(C_A08b!$B$5:$B$1004))*('By region'!$M673=(C_A08b!$C$5:$C$1004))*('By region'!$O673=(C_A08b!$D$5:$D$1004))*(C_A08b!J$5:J$1004)))+(SUM(($C$1=(C_A08b!$B$5:$B$1004))*('By region'!$M673=(C_A08b!$C$5:$C$1004))*('By region'!$O673=(C_A08b!$D$5:$D$1004))*(C_A08b!J$5:J$1004)))+(SUM(($D$1=(C_A08b!$B$5:$B$1004))*('By region'!$M673=(C_A08b!$C$5:$C$1004))*('By region'!$O673=(C_A08b!$D$5:$D$1004))*(C_A08b!J$5:J$1004)))+(SUM(($B$1=(C_A08b!$B$5:$B$1004))*('By region'!$M673=(C_A08b!$C$5:$C$1004))*('By region'!$N673=(C_A08b!$D$5:$D$1004))*(C_A08b!J$5:J$1004)))+(SUM(($C$1=(C_A08b!$B$5:$B$1004))*('By region'!$M673=(C_A08b!$C$5:$C$1004))*('By region'!$N673=(C_A08b!$D$5:$D$1004))*(C_A08b!J$5:J$1004)))+(SUM(($D$1=(C_A08b!$B$5:$B$1004))*('By region'!$M673=(C_A08b!$C$5:$C$1004))*('By region'!$N673=(C_A08b!$D$5:$D$1004))*(C_A08b!J$5:J$1004)))</f>
        <v>0</v>
      </c>
      <c r="I673" s="117">
        <f ref="I673:I673" t="array">(SUM(($B$1=(C_A08b!$B$5:$B$1004))*('By region'!$M673=(C_A08b!$C$5:$C$1004))*('By region'!$O673=(C_A08b!$D$5:$D$1004))*(C_A08b!K$5:K$1004)))+(SUM(($C$1=(C_A08b!$B$5:$B$1004))*('By region'!$M673=(C_A08b!$C$5:$C$1004))*('By region'!$O673=(C_A08b!$D$5:$D$1004))*(C_A08b!K$5:K$1004)))+(SUM(($D$1=(C_A08b!$B$5:$B$1004))*('By region'!$M673=(C_A08b!$C$5:$C$1004))*('By region'!$O673=(C_A08b!$D$5:$D$1004))*(C_A08b!K$5:K$1004)))+(SUM(($B$1=(C_A08b!$B$5:$B$1004))*('By region'!$M673=(C_A08b!$C$5:$C$1004))*('By region'!$N673=(C_A08b!$D$5:$D$1004))*(C_A08b!K$5:K$1004)))+(SUM(($C$1=(C_A08b!$B$5:$B$1004))*('By region'!$M673=(C_A08b!$C$5:$C$1004))*('By region'!$N673=(C_A08b!$D$5:$D$1004))*(C_A08b!K$5:K$1004)))+(SUM(($D$1=(C_A08b!$B$5:$B$1004))*('By region'!$M673=(C_A08b!$C$5:$C$1004))*('By region'!$N673=(C_A08b!$D$5:$D$1004))*(C_A08b!K$5:K$1004)))</f>
        <v>0</v>
      </c>
      <c r="J673" s="117">
        <f ref="J673:J673" t="array">(SUM(($B$1=(C_A08b!$B$5:$B$1004))*('By region'!$M673=(C_A08b!$C$5:$C$1004))*('By region'!$O673=(C_A08b!$D$5:$D$1004))*(C_A08b!L$5:L$1004)))+(SUM(($C$1=(C_A08b!$B$5:$B$1004))*('By region'!$M673=(C_A08b!$C$5:$C$1004))*('By region'!$O673=(C_A08b!$D$5:$D$1004))*(C_A08b!L$5:L$1004)))+(SUM(($D$1=(C_A08b!$B$5:$B$1004))*('By region'!$M673=(C_A08b!$C$5:$C$1004))*('By region'!$O673=(C_A08b!$D$5:$D$1004))*(C_A08b!L$5:L$1004)))+(SUM(($B$1=(C_A08b!$B$5:$B$1004))*('By region'!$M673=(C_A08b!$C$5:$C$1004))*('By region'!$N673=(C_A08b!$D$5:$D$1004))*(C_A08b!L$5:L$1004)))+(SUM(($C$1=(C_A08b!$B$5:$B$1004))*('By region'!$M673=(C_A08b!$C$5:$C$1004))*('By region'!$N673=(C_A08b!$D$5:$D$1004))*(C_A08b!L$5:L$1004)))+(SUM(($D$1=(C_A08b!$B$5:$B$1004))*('By region'!$M673=(C_A08b!$C$5:$C$1004))*('By region'!$N673=(C_A08b!$D$5:$D$1004))*(C_A08b!L$5:L$1004)))</f>
        <v>0</v>
      </c>
      <c r="K673" s="117">
        <f ref="K673:K673" t="array">(SUM(($B$1=(C_A08b!$B$5:$B$1004))*('By region'!$M673=(C_A08b!$C$5:$C$1004))*('By region'!$O673=(C_A08b!$D$5:$D$1004))*(C_A08b!M$5:M$1004)))+(SUM(($C$1=(C_A08b!$B$5:$B$1004))*('By region'!$M673=(C_A08b!$C$5:$C$1004))*('By region'!$O673=(C_A08b!$D$5:$D$1004))*(C_A08b!M$5:M$1004)))+(SUM(($D$1=(C_A08b!$B$5:$B$1004))*('By region'!$M673=(C_A08b!$C$5:$C$1004))*('By region'!$O673=(C_A08b!$D$5:$D$1004))*(C_A08b!M$5:M$1004)))+(SUM(($B$1=(C_A08b!$B$5:$B$1004))*('By region'!$M673=(C_A08b!$C$5:$C$1004))*('By region'!$N673=(C_A08b!$D$5:$D$1004))*(C_A08b!M$5:M$1004)))+(SUM(($C$1=(C_A08b!$B$5:$B$1004))*('By region'!$M673=(C_A08b!$C$5:$C$1004))*('By region'!$N673=(C_A08b!$D$5:$D$1004))*(C_A08b!M$5:M$1004)))+(SUM(($D$1=(C_A08b!$B$5:$B$1004))*('By region'!$M673=(C_A08b!$C$5:$C$1004))*('By region'!$N673=(C_A08b!$D$5:$D$1004))*(C_A08b!M$5:M$1004)))</f>
        <v>0</v>
      </c>
      <c r="M673" s="339" t="s">
        <v>75</v>
      </c>
      <c r="N673" s="339" t="s">
        <v>307</v>
      </c>
      <c r="O673" s="339"/>
    </row>
    <row r="674" s="64" customFormat="1">
      <c r="B674" s="119" t="s">
        <v>9</v>
      </c>
      <c r="C674" s="117">
        <f ref="C674:C674" t="array">(SUM(($B$1=(C_A08b!$B$5:$B$1004))*('By region'!$M674=(C_A08b!$C$5:$C$1004))*('By region'!$O674=(C_A08b!$D$5:$D$1004))*(C_A08b!E$5:E$1004)))+(SUM(($C$1=(C_A08b!$B$5:$B$1004))*('By region'!$M674=(C_A08b!$C$5:$C$1004))*('By region'!$O674=(C_A08b!$D$5:$D$1004))*(C_A08b!E$5:E$1004)))+(SUM(($D$1=(C_A08b!$B$5:$B$1004))*('By region'!$M674=(C_A08b!$C$5:$C$1004))*('By region'!$O674=(C_A08b!$D$5:$D$1004))*(C_A08b!E$5:E$1004)))+(SUM(($B$1=(C_A08b!$B$5:$B$1004))*('By region'!$M674=(C_A08b!$C$5:$C$1004))*('By region'!$N674=(C_A08b!$D$5:$D$1004))*(C_A08b!E$5:E$1004)))+(SUM(($C$1=(C_A08b!$B$5:$B$1004))*('By region'!$M674=(C_A08b!$C$5:$C$1004))*('By region'!$N674=(C_A08b!$D$5:$D$1004))*(C_A08b!E$5:E$1004)))+(SUM(($D$1=(C_A08b!$B$5:$B$1004))*('By region'!$M674=(C_A08b!$C$5:$C$1004))*('By region'!$N674=(C_A08b!$D$5:$D$1004))*(C_A08b!E$5:E$1004)))</f>
        <v>0</v>
      </c>
      <c r="D674" s="117">
        <f ref="D674:D674" t="array">(SUM(($B$1=(C_A08b!$B$5:$B$1004))*('By region'!$M674=(C_A08b!$C$5:$C$1004))*('By region'!$O674=(C_A08b!$D$5:$D$1004))*(C_A08b!F$5:F$1004)))+(SUM(($C$1=(C_A08b!$B$5:$B$1004))*('By region'!$M674=(C_A08b!$C$5:$C$1004))*('By region'!$O674=(C_A08b!$D$5:$D$1004))*(C_A08b!F$5:F$1004)))+(SUM(($D$1=(C_A08b!$B$5:$B$1004))*('By region'!$M674=(C_A08b!$C$5:$C$1004))*('By region'!$O674=(C_A08b!$D$5:$D$1004))*(C_A08b!F$5:F$1004)))+(SUM(($B$1=(C_A08b!$B$5:$B$1004))*('By region'!$M674=(C_A08b!$C$5:$C$1004))*('By region'!$N674=(C_A08b!$D$5:$D$1004))*(C_A08b!F$5:F$1004)))+(SUM(($C$1=(C_A08b!$B$5:$B$1004))*('By region'!$M674=(C_A08b!$C$5:$C$1004))*('By region'!$N674=(C_A08b!$D$5:$D$1004))*(C_A08b!F$5:F$1004)))+(SUM(($D$1=(C_A08b!$B$5:$B$1004))*('By region'!$M674=(C_A08b!$C$5:$C$1004))*('By region'!$N674=(C_A08b!$D$5:$D$1004))*(C_A08b!F$5:F$1004)))</f>
        <v>0</v>
      </c>
      <c r="E674" s="117">
        <f ref="E674:E674" t="array">(SUM(($B$1=(C_A08b!$B$5:$B$1004))*('By region'!$M674=(C_A08b!$C$5:$C$1004))*('By region'!$O674=(C_A08b!$D$5:$D$1004))*(C_A08b!G$5:G$1004)))+(SUM(($C$1=(C_A08b!$B$5:$B$1004))*('By region'!$M674=(C_A08b!$C$5:$C$1004))*('By region'!$O674=(C_A08b!$D$5:$D$1004))*(C_A08b!G$5:G$1004)))+(SUM(($D$1=(C_A08b!$B$5:$B$1004))*('By region'!$M674=(C_A08b!$C$5:$C$1004))*('By region'!$O674=(C_A08b!$D$5:$D$1004))*(C_A08b!G$5:G$1004)))+(SUM(($B$1=(C_A08b!$B$5:$B$1004))*('By region'!$M674=(C_A08b!$C$5:$C$1004))*('By region'!$N674=(C_A08b!$D$5:$D$1004))*(C_A08b!G$5:G$1004)))+(SUM(($C$1=(C_A08b!$B$5:$B$1004))*('By region'!$M674=(C_A08b!$C$5:$C$1004))*('By region'!$N674=(C_A08b!$D$5:$D$1004))*(C_A08b!G$5:G$1004)))+(SUM(($D$1=(C_A08b!$B$5:$B$1004))*('By region'!$M674=(C_A08b!$C$5:$C$1004))*('By region'!$N674=(C_A08b!$D$5:$D$1004))*(C_A08b!G$5:G$1004)))</f>
        <v>0</v>
      </c>
      <c r="F674" s="117">
        <f ref="F674:F674" t="array">(SUM(($B$1=(C_A08b!$B$5:$B$1004))*('By region'!$M674=(C_A08b!$C$5:$C$1004))*('By region'!$O674=(C_A08b!$D$5:$D$1004))*(C_A08b!H$5:H$1004)))+(SUM(($C$1=(C_A08b!$B$5:$B$1004))*('By region'!$M674=(C_A08b!$C$5:$C$1004))*('By region'!$O674=(C_A08b!$D$5:$D$1004))*(C_A08b!H$5:H$1004)))+(SUM(($D$1=(C_A08b!$B$5:$B$1004))*('By region'!$M674=(C_A08b!$C$5:$C$1004))*('By region'!$O674=(C_A08b!$D$5:$D$1004))*(C_A08b!H$5:H$1004)))+(SUM(($B$1=(C_A08b!$B$5:$B$1004))*('By region'!$M674=(C_A08b!$C$5:$C$1004))*('By region'!$N674=(C_A08b!$D$5:$D$1004))*(C_A08b!H$5:H$1004)))+(SUM(($C$1=(C_A08b!$B$5:$B$1004))*('By region'!$M674=(C_A08b!$C$5:$C$1004))*('By region'!$N674=(C_A08b!$D$5:$D$1004))*(C_A08b!H$5:H$1004)))+(SUM(($D$1=(C_A08b!$B$5:$B$1004))*('By region'!$M674=(C_A08b!$C$5:$C$1004))*('By region'!$N674=(C_A08b!$D$5:$D$1004))*(C_A08b!H$5:H$1004)))</f>
        <v>0</v>
      </c>
      <c r="G674" s="117">
        <f ref="G674:G674" t="array">(SUM(($B$1=(C_A08b!$B$5:$B$1004))*('By region'!$M674=(C_A08b!$C$5:$C$1004))*('By region'!$O674=(C_A08b!$D$5:$D$1004))*(C_A08b!I$5:I$1004)))+(SUM(($C$1=(C_A08b!$B$5:$B$1004))*('By region'!$M674=(C_A08b!$C$5:$C$1004))*('By region'!$O674=(C_A08b!$D$5:$D$1004))*(C_A08b!I$5:I$1004)))+(SUM(($D$1=(C_A08b!$B$5:$B$1004))*('By region'!$M674=(C_A08b!$C$5:$C$1004))*('By region'!$O674=(C_A08b!$D$5:$D$1004))*(C_A08b!I$5:I$1004)))+(SUM(($B$1=(C_A08b!$B$5:$B$1004))*('By region'!$M674=(C_A08b!$C$5:$C$1004))*('By region'!$N674=(C_A08b!$D$5:$D$1004))*(C_A08b!I$5:I$1004)))+(SUM(($C$1=(C_A08b!$B$5:$B$1004))*('By region'!$M674=(C_A08b!$C$5:$C$1004))*('By region'!$N674=(C_A08b!$D$5:$D$1004))*(C_A08b!I$5:I$1004)))+(SUM(($D$1=(C_A08b!$B$5:$B$1004))*('By region'!$M674=(C_A08b!$C$5:$C$1004))*('By region'!$N674=(C_A08b!$D$5:$D$1004))*(C_A08b!I$5:I$1004)))</f>
        <v>0</v>
      </c>
      <c r="H674" s="117">
        <f ref="H674:H674" t="array">(SUM(($B$1=(C_A08b!$B$5:$B$1004))*('By region'!$M674=(C_A08b!$C$5:$C$1004))*('By region'!$O674=(C_A08b!$D$5:$D$1004))*(C_A08b!J$5:J$1004)))+(SUM(($C$1=(C_A08b!$B$5:$B$1004))*('By region'!$M674=(C_A08b!$C$5:$C$1004))*('By region'!$O674=(C_A08b!$D$5:$D$1004))*(C_A08b!J$5:J$1004)))+(SUM(($D$1=(C_A08b!$B$5:$B$1004))*('By region'!$M674=(C_A08b!$C$5:$C$1004))*('By region'!$O674=(C_A08b!$D$5:$D$1004))*(C_A08b!J$5:J$1004)))+(SUM(($B$1=(C_A08b!$B$5:$B$1004))*('By region'!$M674=(C_A08b!$C$5:$C$1004))*('By region'!$N674=(C_A08b!$D$5:$D$1004))*(C_A08b!J$5:J$1004)))+(SUM(($C$1=(C_A08b!$B$5:$B$1004))*('By region'!$M674=(C_A08b!$C$5:$C$1004))*('By region'!$N674=(C_A08b!$D$5:$D$1004))*(C_A08b!J$5:J$1004)))+(SUM(($D$1=(C_A08b!$B$5:$B$1004))*('By region'!$M674=(C_A08b!$C$5:$C$1004))*('By region'!$N674=(C_A08b!$D$5:$D$1004))*(C_A08b!J$5:J$1004)))</f>
        <v>0</v>
      </c>
      <c r="I674" s="117">
        <f ref="I674:I674" t="array">(SUM(($B$1=(C_A08b!$B$5:$B$1004))*('By region'!$M674=(C_A08b!$C$5:$C$1004))*('By region'!$O674=(C_A08b!$D$5:$D$1004))*(C_A08b!K$5:K$1004)))+(SUM(($C$1=(C_A08b!$B$5:$B$1004))*('By region'!$M674=(C_A08b!$C$5:$C$1004))*('By region'!$O674=(C_A08b!$D$5:$D$1004))*(C_A08b!K$5:K$1004)))+(SUM(($D$1=(C_A08b!$B$5:$B$1004))*('By region'!$M674=(C_A08b!$C$5:$C$1004))*('By region'!$O674=(C_A08b!$D$5:$D$1004))*(C_A08b!K$5:K$1004)))+(SUM(($B$1=(C_A08b!$B$5:$B$1004))*('By region'!$M674=(C_A08b!$C$5:$C$1004))*('By region'!$N674=(C_A08b!$D$5:$D$1004))*(C_A08b!K$5:K$1004)))+(SUM(($C$1=(C_A08b!$B$5:$B$1004))*('By region'!$M674=(C_A08b!$C$5:$C$1004))*('By region'!$N674=(C_A08b!$D$5:$D$1004))*(C_A08b!K$5:K$1004)))+(SUM(($D$1=(C_A08b!$B$5:$B$1004))*('By region'!$M674=(C_A08b!$C$5:$C$1004))*('By region'!$N674=(C_A08b!$D$5:$D$1004))*(C_A08b!K$5:K$1004)))</f>
        <v>0</v>
      </c>
      <c r="J674" s="117">
        <f ref="J674:J674" t="array">(SUM(($B$1=(C_A08b!$B$5:$B$1004))*('By region'!$M674=(C_A08b!$C$5:$C$1004))*('By region'!$O674=(C_A08b!$D$5:$D$1004))*(C_A08b!L$5:L$1004)))+(SUM(($C$1=(C_A08b!$B$5:$B$1004))*('By region'!$M674=(C_A08b!$C$5:$C$1004))*('By region'!$O674=(C_A08b!$D$5:$D$1004))*(C_A08b!L$5:L$1004)))+(SUM(($D$1=(C_A08b!$B$5:$B$1004))*('By region'!$M674=(C_A08b!$C$5:$C$1004))*('By region'!$O674=(C_A08b!$D$5:$D$1004))*(C_A08b!L$5:L$1004)))+(SUM(($B$1=(C_A08b!$B$5:$B$1004))*('By region'!$M674=(C_A08b!$C$5:$C$1004))*('By region'!$N674=(C_A08b!$D$5:$D$1004))*(C_A08b!L$5:L$1004)))+(SUM(($C$1=(C_A08b!$B$5:$B$1004))*('By region'!$M674=(C_A08b!$C$5:$C$1004))*('By region'!$N674=(C_A08b!$D$5:$D$1004))*(C_A08b!L$5:L$1004)))+(SUM(($D$1=(C_A08b!$B$5:$B$1004))*('By region'!$M674=(C_A08b!$C$5:$C$1004))*('By region'!$N674=(C_A08b!$D$5:$D$1004))*(C_A08b!L$5:L$1004)))</f>
        <v>0</v>
      </c>
      <c r="K674" s="117">
        <f ref="K674:K674" t="array">(SUM(($B$1=(C_A08b!$B$5:$B$1004))*('By region'!$M674=(C_A08b!$C$5:$C$1004))*('By region'!$O674=(C_A08b!$D$5:$D$1004))*(C_A08b!M$5:M$1004)))+(SUM(($C$1=(C_A08b!$B$5:$B$1004))*('By region'!$M674=(C_A08b!$C$5:$C$1004))*('By region'!$O674=(C_A08b!$D$5:$D$1004))*(C_A08b!M$5:M$1004)))+(SUM(($D$1=(C_A08b!$B$5:$B$1004))*('By region'!$M674=(C_A08b!$C$5:$C$1004))*('By region'!$O674=(C_A08b!$D$5:$D$1004))*(C_A08b!M$5:M$1004)))+(SUM(($B$1=(C_A08b!$B$5:$B$1004))*('By region'!$M674=(C_A08b!$C$5:$C$1004))*('By region'!$N674=(C_A08b!$D$5:$D$1004))*(C_A08b!M$5:M$1004)))+(SUM(($C$1=(C_A08b!$B$5:$B$1004))*('By region'!$M674=(C_A08b!$C$5:$C$1004))*('By region'!$N674=(C_A08b!$D$5:$D$1004))*(C_A08b!M$5:M$1004)))+(SUM(($D$1=(C_A08b!$B$5:$B$1004))*('By region'!$M674=(C_A08b!$C$5:$C$1004))*('By region'!$N674=(C_A08b!$D$5:$D$1004))*(C_A08b!M$5:M$1004)))</f>
        <v>0</v>
      </c>
      <c r="M674" s="339" t="s">
        <v>75</v>
      </c>
      <c r="N674" s="339" t="s">
        <v>370</v>
      </c>
      <c r="O674" s="339"/>
    </row>
    <row r="675" ht="18.75" customHeight="1">
      <c r="A675" s="64"/>
      <c r="B675" s="116" t="s">
        <v>346</v>
      </c>
      <c r="C675" s="117"/>
      <c r="D675" s="117"/>
      <c r="E675" s="117"/>
      <c r="F675" s="117"/>
      <c r="G675" s="117"/>
      <c r="H675" s="117"/>
      <c r="I675" s="117"/>
      <c r="J675" s="117"/>
      <c r="K675" s="117"/>
      <c r="M675" s="339"/>
      <c r="N675" s="339"/>
      <c r="O675" s="339"/>
    </row>
    <row r="676" s="64" customFormat="1">
      <c r="B676" s="119" t="s">
        <v>367</v>
      </c>
      <c r="C676" s="124">
        <f ref="C676:C676" t="array">(SUM(($B$1=(C_A08b!$B$5:$B$1004))*('By region'!$M676=(C_A08b!$C$5:$C$1004))*('By region'!$O676=(C_A08b!$D$5:$D$1004))*(C_A08b!E$5:E$1004)))+(SUM(($C$1=(C_A08b!$B$5:$B$1004))*('By region'!$M676=(C_A08b!$C$5:$C$1004))*('By region'!$O676=(C_A08b!$D$5:$D$1004))*(C_A08b!E$5:E$1004)))+(SUM(($D$1=(C_A08b!$B$5:$B$1004))*('By region'!$M676=(C_A08b!$C$5:$C$1004))*('By region'!$O676=(C_A08b!$D$5:$D$1004))*(C_A08b!E$5:E$1004)))+(SUM(($B$1=(C_A08b!$B$5:$B$1004))*('By region'!$M676=(C_A08b!$C$5:$C$1004))*('By region'!$N676=(C_A08b!$D$5:$D$1004))*(C_A08b!E$5:E$1004)))+(SUM(($C$1=(C_A08b!$B$5:$B$1004))*('By region'!$M676=(C_A08b!$C$5:$C$1004))*('By region'!$N676=(C_A08b!$D$5:$D$1004))*(C_A08b!E$5:E$1004)))+(SUM(($D$1=(C_A08b!$B$5:$B$1004))*('By region'!$M676=(C_A08b!$C$5:$C$1004))*('By region'!$N676=(C_A08b!$D$5:$D$1004))*(C_A08b!E$5:E$1004)))</f>
        <v>27.093578292</v>
      </c>
      <c r="D676" s="124">
        <f ref="D676:D676" t="array">(SUM(($B$1=(C_A08b!$B$5:$B$1004))*('By region'!$M676=(C_A08b!$C$5:$C$1004))*('By region'!$O676=(C_A08b!$D$5:$D$1004))*(C_A08b!F$5:F$1004)))+(SUM(($C$1=(C_A08b!$B$5:$B$1004))*('By region'!$M676=(C_A08b!$C$5:$C$1004))*('By region'!$O676=(C_A08b!$D$5:$D$1004))*(C_A08b!F$5:F$1004)))+(SUM(($D$1=(C_A08b!$B$5:$B$1004))*('By region'!$M676=(C_A08b!$C$5:$C$1004))*('By region'!$O676=(C_A08b!$D$5:$D$1004))*(C_A08b!F$5:F$1004)))+(SUM(($B$1=(C_A08b!$B$5:$B$1004))*('By region'!$M676=(C_A08b!$C$5:$C$1004))*('By region'!$N676=(C_A08b!$D$5:$D$1004))*(C_A08b!F$5:F$1004)))+(SUM(($C$1=(C_A08b!$B$5:$B$1004))*('By region'!$M676=(C_A08b!$C$5:$C$1004))*('By region'!$N676=(C_A08b!$D$5:$D$1004))*(C_A08b!F$5:F$1004)))+(SUM(($D$1=(C_A08b!$B$5:$B$1004))*('By region'!$M676=(C_A08b!$C$5:$C$1004))*('By region'!$N676=(C_A08b!$D$5:$D$1004))*(C_A08b!F$5:F$1004)))</f>
        <v>29.936101054477</v>
      </c>
      <c r="E676" s="124">
        <f ref="E676:E676" t="array">(SUM(($B$1=(C_A08b!$B$5:$B$1004))*('By region'!$M676=(C_A08b!$C$5:$C$1004))*('By region'!$O676=(C_A08b!$D$5:$D$1004))*(C_A08b!G$5:G$1004)))+(SUM(($C$1=(C_A08b!$B$5:$B$1004))*('By region'!$M676=(C_A08b!$C$5:$C$1004))*('By region'!$O676=(C_A08b!$D$5:$D$1004))*(C_A08b!G$5:G$1004)))+(SUM(($D$1=(C_A08b!$B$5:$B$1004))*('By region'!$M676=(C_A08b!$C$5:$C$1004))*('By region'!$O676=(C_A08b!$D$5:$D$1004))*(C_A08b!G$5:G$1004)))+(SUM(($B$1=(C_A08b!$B$5:$B$1004))*('By region'!$M676=(C_A08b!$C$5:$C$1004))*('By region'!$N676=(C_A08b!$D$5:$D$1004))*(C_A08b!G$5:G$1004)))+(SUM(($C$1=(C_A08b!$B$5:$B$1004))*('By region'!$M676=(C_A08b!$C$5:$C$1004))*('By region'!$N676=(C_A08b!$D$5:$D$1004))*(C_A08b!G$5:G$1004)))+(SUM(($D$1=(C_A08b!$B$5:$B$1004))*('By region'!$M676=(C_A08b!$C$5:$C$1004))*('By region'!$N676=(C_A08b!$D$5:$D$1004))*(C_A08b!G$5:G$1004)))</f>
        <v>26.200625566992002</v>
      </c>
      <c r="F676" s="124">
        <f ref="F676:F676" t="array">(SUM(($B$1=(C_A08b!$B$5:$B$1004))*('By region'!$M676=(C_A08b!$C$5:$C$1004))*('By region'!$O676=(C_A08b!$D$5:$D$1004))*(C_A08b!H$5:H$1004)))+(SUM(($C$1=(C_A08b!$B$5:$B$1004))*('By region'!$M676=(C_A08b!$C$5:$C$1004))*('By region'!$O676=(C_A08b!$D$5:$D$1004))*(C_A08b!H$5:H$1004)))+(SUM(($D$1=(C_A08b!$B$5:$B$1004))*('By region'!$M676=(C_A08b!$C$5:$C$1004))*('By region'!$O676=(C_A08b!$D$5:$D$1004))*(C_A08b!H$5:H$1004)))+(SUM(($B$1=(C_A08b!$B$5:$B$1004))*('By region'!$M676=(C_A08b!$C$5:$C$1004))*('By region'!$N676=(C_A08b!$D$5:$D$1004))*(C_A08b!H$5:H$1004)))+(SUM(($C$1=(C_A08b!$B$5:$B$1004))*('By region'!$M676=(C_A08b!$C$5:$C$1004))*('By region'!$N676=(C_A08b!$D$5:$D$1004))*(C_A08b!H$5:H$1004)))+(SUM(($D$1=(C_A08b!$B$5:$B$1004))*('By region'!$M676=(C_A08b!$C$5:$C$1004))*('By region'!$N676=(C_A08b!$D$5:$D$1004))*(C_A08b!H$5:H$1004)))</f>
        <v>41.161049385198</v>
      </c>
      <c r="G676" s="124">
        <f ref="G676:G676" t="array">(SUM(($B$1=(C_A08b!$B$5:$B$1004))*('By region'!$M676=(C_A08b!$C$5:$C$1004))*('By region'!$O676=(C_A08b!$D$5:$D$1004))*(C_A08b!I$5:I$1004)))+(SUM(($C$1=(C_A08b!$B$5:$B$1004))*('By region'!$M676=(C_A08b!$C$5:$C$1004))*('By region'!$O676=(C_A08b!$D$5:$D$1004))*(C_A08b!I$5:I$1004)))+(SUM(($D$1=(C_A08b!$B$5:$B$1004))*('By region'!$M676=(C_A08b!$C$5:$C$1004))*('By region'!$O676=(C_A08b!$D$5:$D$1004))*(C_A08b!I$5:I$1004)))+(SUM(($B$1=(C_A08b!$B$5:$B$1004))*('By region'!$M676=(C_A08b!$C$5:$C$1004))*('By region'!$N676=(C_A08b!$D$5:$D$1004))*(C_A08b!I$5:I$1004)))+(SUM(($C$1=(C_A08b!$B$5:$B$1004))*('By region'!$M676=(C_A08b!$C$5:$C$1004))*('By region'!$N676=(C_A08b!$D$5:$D$1004))*(C_A08b!I$5:I$1004)))+(SUM(($D$1=(C_A08b!$B$5:$B$1004))*('By region'!$M676=(C_A08b!$C$5:$C$1004))*('By region'!$N676=(C_A08b!$D$5:$D$1004))*(C_A08b!I$5:I$1004)))</f>
        <v>42.148594796708004</v>
      </c>
      <c r="H676" s="124">
        <f ref="H676:H676" t="array">(SUM(($B$1=(C_A08b!$B$5:$B$1004))*('By region'!$M676=(C_A08b!$C$5:$C$1004))*('By region'!$O676=(C_A08b!$D$5:$D$1004))*(C_A08b!J$5:J$1004)))+(SUM(($C$1=(C_A08b!$B$5:$B$1004))*('By region'!$M676=(C_A08b!$C$5:$C$1004))*('By region'!$O676=(C_A08b!$D$5:$D$1004))*(C_A08b!J$5:J$1004)))+(SUM(($D$1=(C_A08b!$B$5:$B$1004))*('By region'!$M676=(C_A08b!$C$5:$C$1004))*('By region'!$O676=(C_A08b!$D$5:$D$1004))*(C_A08b!J$5:J$1004)))+(SUM(($B$1=(C_A08b!$B$5:$B$1004))*('By region'!$M676=(C_A08b!$C$5:$C$1004))*('By region'!$N676=(C_A08b!$D$5:$D$1004))*(C_A08b!J$5:J$1004)))+(SUM(($C$1=(C_A08b!$B$5:$B$1004))*('By region'!$M676=(C_A08b!$C$5:$C$1004))*('By region'!$N676=(C_A08b!$D$5:$D$1004))*(C_A08b!J$5:J$1004)))+(SUM(($D$1=(C_A08b!$B$5:$B$1004))*('By region'!$M676=(C_A08b!$C$5:$C$1004))*('By region'!$N676=(C_A08b!$D$5:$D$1004))*(C_A08b!J$5:J$1004)))</f>
        <v>17.015805840435</v>
      </c>
      <c r="I676" s="124">
        <f ref="I676:I676" t="array">(SUM(($B$1=(C_A08b!$B$5:$B$1004))*('By region'!$M676=(C_A08b!$C$5:$C$1004))*('By region'!$O676=(C_A08b!$D$5:$D$1004))*(C_A08b!K$5:K$1004)))+(SUM(($C$1=(C_A08b!$B$5:$B$1004))*('By region'!$M676=(C_A08b!$C$5:$C$1004))*('By region'!$O676=(C_A08b!$D$5:$D$1004))*(C_A08b!K$5:K$1004)))+(SUM(($D$1=(C_A08b!$B$5:$B$1004))*('By region'!$M676=(C_A08b!$C$5:$C$1004))*('By region'!$O676=(C_A08b!$D$5:$D$1004))*(C_A08b!K$5:K$1004)))+(SUM(($B$1=(C_A08b!$B$5:$B$1004))*('By region'!$M676=(C_A08b!$C$5:$C$1004))*('By region'!$N676=(C_A08b!$D$5:$D$1004))*(C_A08b!K$5:K$1004)))+(SUM(($C$1=(C_A08b!$B$5:$B$1004))*('By region'!$M676=(C_A08b!$C$5:$C$1004))*('By region'!$N676=(C_A08b!$D$5:$D$1004))*(C_A08b!K$5:K$1004)))+(SUM(($D$1=(C_A08b!$B$5:$B$1004))*('By region'!$M676=(C_A08b!$C$5:$C$1004))*('By region'!$N676=(C_A08b!$D$5:$D$1004))*(C_A08b!K$5:K$1004)))</f>
        <v>24.234106684112</v>
      </c>
      <c r="J676" s="124">
        <f ref="J676:J676" t="array">(SUM(($B$1=(C_A08b!$B$5:$B$1004))*('By region'!$M676=(C_A08b!$C$5:$C$1004))*('By region'!$O676=(C_A08b!$D$5:$D$1004))*(C_A08b!L$5:L$1004)))+(SUM(($C$1=(C_A08b!$B$5:$B$1004))*('By region'!$M676=(C_A08b!$C$5:$C$1004))*('By region'!$O676=(C_A08b!$D$5:$D$1004))*(C_A08b!L$5:L$1004)))+(SUM(($D$1=(C_A08b!$B$5:$B$1004))*('By region'!$M676=(C_A08b!$C$5:$C$1004))*('By region'!$O676=(C_A08b!$D$5:$D$1004))*(C_A08b!L$5:L$1004)))+(SUM(($B$1=(C_A08b!$B$5:$B$1004))*('By region'!$M676=(C_A08b!$C$5:$C$1004))*('By region'!$N676=(C_A08b!$D$5:$D$1004))*(C_A08b!L$5:L$1004)))+(SUM(($C$1=(C_A08b!$B$5:$B$1004))*('By region'!$M676=(C_A08b!$C$5:$C$1004))*('By region'!$N676=(C_A08b!$D$5:$D$1004))*(C_A08b!L$5:L$1004)))+(SUM(($D$1=(C_A08b!$B$5:$B$1004))*('By region'!$M676=(C_A08b!$C$5:$C$1004))*('By region'!$N676=(C_A08b!$D$5:$D$1004))*(C_A08b!L$5:L$1004)))</f>
        <v>20.034958258479</v>
      </c>
      <c r="K676" s="124">
        <f ref="K676:K676" t="array">(SUM(($B$1=(C_A08b!$B$5:$B$1004))*('By region'!$M676=(C_A08b!$C$5:$C$1004))*('By region'!$O676=(C_A08b!$D$5:$D$1004))*(C_A08b!M$5:M$1004)))+(SUM(($C$1=(C_A08b!$B$5:$B$1004))*('By region'!$M676=(C_A08b!$C$5:$C$1004))*('By region'!$O676=(C_A08b!$D$5:$D$1004))*(C_A08b!M$5:M$1004)))+(SUM(($D$1=(C_A08b!$B$5:$B$1004))*('By region'!$M676=(C_A08b!$C$5:$C$1004))*('By region'!$O676=(C_A08b!$D$5:$D$1004))*(C_A08b!M$5:M$1004)))+(SUM(($B$1=(C_A08b!$B$5:$B$1004))*('By region'!$M676=(C_A08b!$C$5:$C$1004))*('By region'!$N676=(C_A08b!$D$5:$D$1004))*(C_A08b!M$5:M$1004)))+(SUM(($C$1=(C_A08b!$B$5:$B$1004))*('By region'!$M676=(C_A08b!$C$5:$C$1004))*('By region'!$N676=(C_A08b!$D$5:$D$1004))*(C_A08b!M$5:M$1004)))+(SUM(($D$1=(C_A08b!$B$5:$B$1004))*('By region'!$M676=(C_A08b!$C$5:$C$1004))*('By region'!$N676=(C_A08b!$D$5:$D$1004))*(C_A08b!M$5:M$1004)))</f>
        <v>34.605680904806</v>
      </c>
      <c r="M676" s="339" t="s">
        <v>371</v>
      </c>
      <c r="N676" s="339" t="s">
        <v>305</v>
      </c>
      <c r="O676" s="339" t="s">
        <v>302</v>
      </c>
    </row>
    <row r="677" s="64" customFormat="1">
      <c r="B677" s="120" t="s">
        <v>140</v>
      </c>
      <c r="C677" s="117">
        <f ref="C677:C677" t="array">(SUM(($B$1=(C_A08b!$B$5:$B$1004))*('By region'!$M677=(C_A08b!$C$5:$C$1004))*('By region'!$O677=(C_A08b!$D$5:$D$1004))*(C_A08b!E$5:E$1004)))+(SUM(($C$1=(C_A08b!$B$5:$B$1004))*('By region'!$M677=(C_A08b!$C$5:$C$1004))*('By region'!$O677=(C_A08b!$D$5:$D$1004))*(C_A08b!E$5:E$1004)))+(SUM(($D$1=(C_A08b!$B$5:$B$1004))*('By region'!$M677=(C_A08b!$C$5:$C$1004))*('By region'!$O677=(C_A08b!$D$5:$D$1004))*(C_A08b!E$5:E$1004)))+(SUM(($B$1=(C_A08b!$B$5:$B$1004))*('By region'!$M677=(C_A08b!$C$5:$C$1004))*('By region'!$N677=(C_A08b!$D$5:$D$1004))*(C_A08b!E$5:E$1004)))+(SUM(($C$1=(C_A08b!$B$5:$B$1004))*('By region'!$M677=(C_A08b!$C$5:$C$1004))*('By region'!$N677=(C_A08b!$D$5:$D$1004))*(C_A08b!E$5:E$1004)))+(SUM(($D$1=(C_A08b!$B$5:$B$1004))*('By region'!$M677=(C_A08b!$C$5:$C$1004))*('By region'!$N677=(C_A08b!$D$5:$D$1004))*(C_A08b!E$5:E$1004)))</f>
        <v>0</v>
      </c>
      <c r="D677" s="117">
        <f ref="D677:D677" t="array">(SUM(($B$1=(C_A08b!$B$5:$B$1004))*('By region'!$M677=(C_A08b!$C$5:$C$1004))*('By region'!$O677=(C_A08b!$D$5:$D$1004))*(C_A08b!F$5:F$1004)))+(SUM(($C$1=(C_A08b!$B$5:$B$1004))*('By region'!$M677=(C_A08b!$C$5:$C$1004))*('By region'!$O677=(C_A08b!$D$5:$D$1004))*(C_A08b!F$5:F$1004)))+(SUM(($D$1=(C_A08b!$B$5:$B$1004))*('By region'!$M677=(C_A08b!$C$5:$C$1004))*('By region'!$O677=(C_A08b!$D$5:$D$1004))*(C_A08b!F$5:F$1004)))+(SUM(($B$1=(C_A08b!$B$5:$B$1004))*('By region'!$M677=(C_A08b!$C$5:$C$1004))*('By region'!$N677=(C_A08b!$D$5:$D$1004))*(C_A08b!F$5:F$1004)))+(SUM(($C$1=(C_A08b!$B$5:$B$1004))*('By region'!$M677=(C_A08b!$C$5:$C$1004))*('By region'!$N677=(C_A08b!$D$5:$D$1004))*(C_A08b!F$5:F$1004)))+(SUM(($D$1=(C_A08b!$B$5:$B$1004))*('By region'!$M677=(C_A08b!$C$5:$C$1004))*('By region'!$N677=(C_A08b!$D$5:$D$1004))*(C_A08b!F$5:F$1004)))</f>
        <v>0</v>
      </c>
      <c r="E677" s="117">
        <f ref="E677:E677" t="array">(SUM(($B$1=(C_A08b!$B$5:$B$1004))*('By region'!$M677=(C_A08b!$C$5:$C$1004))*('By region'!$O677=(C_A08b!$D$5:$D$1004))*(C_A08b!G$5:G$1004)))+(SUM(($C$1=(C_A08b!$B$5:$B$1004))*('By region'!$M677=(C_A08b!$C$5:$C$1004))*('By region'!$O677=(C_A08b!$D$5:$D$1004))*(C_A08b!G$5:G$1004)))+(SUM(($D$1=(C_A08b!$B$5:$B$1004))*('By region'!$M677=(C_A08b!$C$5:$C$1004))*('By region'!$O677=(C_A08b!$D$5:$D$1004))*(C_A08b!G$5:G$1004)))+(SUM(($B$1=(C_A08b!$B$5:$B$1004))*('By region'!$M677=(C_A08b!$C$5:$C$1004))*('By region'!$N677=(C_A08b!$D$5:$D$1004))*(C_A08b!G$5:G$1004)))+(SUM(($C$1=(C_A08b!$B$5:$B$1004))*('By region'!$M677=(C_A08b!$C$5:$C$1004))*('By region'!$N677=(C_A08b!$D$5:$D$1004))*(C_A08b!G$5:G$1004)))+(SUM(($D$1=(C_A08b!$B$5:$B$1004))*('By region'!$M677=(C_A08b!$C$5:$C$1004))*('By region'!$N677=(C_A08b!$D$5:$D$1004))*(C_A08b!G$5:G$1004)))</f>
        <v>0</v>
      </c>
      <c r="F677" s="117">
        <f ref="F677:F677" t="array">(SUM(($B$1=(C_A08b!$B$5:$B$1004))*('By region'!$M677=(C_A08b!$C$5:$C$1004))*('By region'!$O677=(C_A08b!$D$5:$D$1004))*(C_A08b!H$5:H$1004)))+(SUM(($C$1=(C_A08b!$B$5:$B$1004))*('By region'!$M677=(C_A08b!$C$5:$C$1004))*('By region'!$O677=(C_A08b!$D$5:$D$1004))*(C_A08b!H$5:H$1004)))+(SUM(($D$1=(C_A08b!$B$5:$B$1004))*('By region'!$M677=(C_A08b!$C$5:$C$1004))*('By region'!$O677=(C_A08b!$D$5:$D$1004))*(C_A08b!H$5:H$1004)))+(SUM(($B$1=(C_A08b!$B$5:$B$1004))*('By region'!$M677=(C_A08b!$C$5:$C$1004))*('By region'!$N677=(C_A08b!$D$5:$D$1004))*(C_A08b!H$5:H$1004)))+(SUM(($C$1=(C_A08b!$B$5:$B$1004))*('By region'!$M677=(C_A08b!$C$5:$C$1004))*('By region'!$N677=(C_A08b!$D$5:$D$1004))*(C_A08b!H$5:H$1004)))+(SUM(($D$1=(C_A08b!$B$5:$B$1004))*('By region'!$M677=(C_A08b!$C$5:$C$1004))*('By region'!$N677=(C_A08b!$D$5:$D$1004))*(C_A08b!H$5:H$1004)))</f>
        <v>0</v>
      </c>
      <c r="G677" s="117">
        <f ref="G677:G677" t="array">(SUM(($B$1=(C_A08b!$B$5:$B$1004))*('By region'!$M677=(C_A08b!$C$5:$C$1004))*('By region'!$O677=(C_A08b!$D$5:$D$1004))*(C_A08b!I$5:I$1004)))+(SUM(($C$1=(C_A08b!$B$5:$B$1004))*('By region'!$M677=(C_A08b!$C$5:$C$1004))*('By region'!$O677=(C_A08b!$D$5:$D$1004))*(C_A08b!I$5:I$1004)))+(SUM(($D$1=(C_A08b!$B$5:$B$1004))*('By region'!$M677=(C_A08b!$C$5:$C$1004))*('By region'!$O677=(C_A08b!$D$5:$D$1004))*(C_A08b!I$5:I$1004)))+(SUM(($B$1=(C_A08b!$B$5:$B$1004))*('By region'!$M677=(C_A08b!$C$5:$C$1004))*('By region'!$N677=(C_A08b!$D$5:$D$1004))*(C_A08b!I$5:I$1004)))+(SUM(($C$1=(C_A08b!$B$5:$B$1004))*('By region'!$M677=(C_A08b!$C$5:$C$1004))*('By region'!$N677=(C_A08b!$D$5:$D$1004))*(C_A08b!I$5:I$1004)))+(SUM(($D$1=(C_A08b!$B$5:$B$1004))*('By region'!$M677=(C_A08b!$C$5:$C$1004))*('By region'!$N677=(C_A08b!$D$5:$D$1004))*(C_A08b!I$5:I$1004)))</f>
        <v>0</v>
      </c>
      <c r="H677" s="117">
        <f ref="H677:H677" t="array">(SUM(($B$1=(C_A08b!$B$5:$B$1004))*('By region'!$M677=(C_A08b!$C$5:$C$1004))*('By region'!$O677=(C_A08b!$D$5:$D$1004))*(C_A08b!J$5:J$1004)))+(SUM(($C$1=(C_A08b!$B$5:$B$1004))*('By region'!$M677=(C_A08b!$C$5:$C$1004))*('By region'!$O677=(C_A08b!$D$5:$D$1004))*(C_A08b!J$5:J$1004)))+(SUM(($D$1=(C_A08b!$B$5:$B$1004))*('By region'!$M677=(C_A08b!$C$5:$C$1004))*('By region'!$O677=(C_A08b!$D$5:$D$1004))*(C_A08b!J$5:J$1004)))+(SUM(($B$1=(C_A08b!$B$5:$B$1004))*('By region'!$M677=(C_A08b!$C$5:$C$1004))*('By region'!$N677=(C_A08b!$D$5:$D$1004))*(C_A08b!J$5:J$1004)))+(SUM(($C$1=(C_A08b!$B$5:$B$1004))*('By region'!$M677=(C_A08b!$C$5:$C$1004))*('By region'!$N677=(C_A08b!$D$5:$D$1004))*(C_A08b!J$5:J$1004)))+(SUM(($D$1=(C_A08b!$B$5:$B$1004))*('By region'!$M677=(C_A08b!$C$5:$C$1004))*('By region'!$N677=(C_A08b!$D$5:$D$1004))*(C_A08b!J$5:J$1004)))</f>
        <v>0</v>
      </c>
      <c r="I677" s="117">
        <f ref="I677:I677" t="array">(SUM(($B$1=(C_A08b!$B$5:$B$1004))*('By region'!$M677=(C_A08b!$C$5:$C$1004))*('By region'!$O677=(C_A08b!$D$5:$D$1004))*(C_A08b!K$5:K$1004)))+(SUM(($C$1=(C_A08b!$B$5:$B$1004))*('By region'!$M677=(C_A08b!$C$5:$C$1004))*('By region'!$O677=(C_A08b!$D$5:$D$1004))*(C_A08b!K$5:K$1004)))+(SUM(($D$1=(C_A08b!$B$5:$B$1004))*('By region'!$M677=(C_A08b!$C$5:$C$1004))*('By region'!$O677=(C_A08b!$D$5:$D$1004))*(C_A08b!K$5:K$1004)))+(SUM(($B$1=(C_A08b!$B$5:$B$1004))*('By region'!$M677=(C_A08b!$C$5:$C$1004))*('By region'!$N677=(C_A08b!$D$5:$D$1004))*(C_A08b!K$5:K$1004)))+(SUM(($C$1=(C_A08b!$B$5:$B$1004))*('By region'!$M677=(C_A08b!$C$5:$C$1004))*('By region'!$N677=(C_A08b!$D$5:$D$1004))*(C_A08b!K$5:K$1004)))+(SUM(($D$1=(C_A08b!$B$5:$B$1004))*('By region'!$M677=(C_A08b!$C$5:$C$1004))*('By region'!$N677=(C_A08b!$D$5:$D$1004))*(C_A08b!K$5:K$1004)))</f>
        <v>0</v>
      </c>
      <c r="J677" s="117">
        <f ref="J677:J677" t="array">(SUM(($B$1=(C_A08b!$B$5:$B$1004))*('By region'!$M677=(C_A08b!$C$5:$C$1004))*('By region'!$O677=(C_A08b!$D$5:$D$1004))*(C_A08b!L$5:L$1004)))+(SUM(($C$1=(C_A08b!$B$5:$B$1004))*('By region'!$M677=(C_A08b!$C$5:$C$1004))*('By region'!$O677=(C_A08b!$D$5:$D$1004))*(C_A08b!L$5:L$1004)))+(SUM(($D$1=(C_A08b!$B$5:$B$1004))*('By region'!$M677=(C_A08b!$C$5:$C$1004))*('By region'!$O677=(C_A08b!$D$5:$D$1004))*(C_A08b!L$5:L$1004)))+(SUM(($B$1=(C_A08b!$B$5:$B$1004))*('By region'!$M677=(C_A08b!$C$5:$C$1004))*('By region'!$N677=(C_A08b!$D$5:$D$1004))*(C_A08b!L$5:L$1004)))+(SUM(($C$1=(C_A08b!$B$5:$B$1004))*('By region'!$M677=(C_A08b!$C$5:$C$1004))*('By region'!$N677=(C_A08b!$D$5:$D$1004))*(C_A08b!L$5:L$1004)))+(SUM(($D$1=(C_A08b!$B$5:$B$1004))*('By region'!$M677=(C_A08b!$C$5:$C$1004))*('By region'!$N677=(C_A08b!$D$5:$D$1004))*(C_A08b!L$5:L$1004)))</f>
        <v>0</v>
      </c>
      <c r="K677" s="117">
        <f ref="K677:K677" t="array">(SUM(($B$1=(C_A08b!$B$5:$B$1004))*('By region'!$M677=(C_A08b!$C$5:$C$1004))*('By region'!$O677=(C_A08b!$D$5:$D$1004))*(C_A08b!M$5:M$1004)))+(SUM(($C$1=(C_A08b!$B$5:$B$1004))*('By region'!$M677=(C_A08b!$C$5:$C$1004))*('By region'!$O677=(C_A08b!$D$5:$D$1004))*(C_A08b!M$5:M$1004)))+(SUM(($D$1=(C_A08b!$B$5:$B$1004))*('By region'!$M677=(C_A08b!$C$5:$C$1004))*('By region'!$O677=(C_A08b!$D$5:$D$1004))*(C_A08b!M$5:M$1004)))+(SUM(($B$1=(C_A08b!$B$5:$B$1004))*('By region'!$M677=(C_A08b!$C$5:$C$1004))*('By region'!$N677=(C_A08b!$D$5:$D$1004))*(C_A08b!M$5:M$1004)))+(SUM(($C$1=(C_A08b!$B$5:$B$1004))*('By region'!$M677=(C_A08b!$C$5:$C$1004))*('By region'!$N677=(C_A08b!$D$5:$D$1004))*(C_A08b!M$5:M$1004)))+(SUM(($D$1=(C_A08b!$B$5:$B$1004))*('By region'!$M677=(C_A08b!$C$5:$C$1004))*('By region'!$N677=(C_A08b!$D$5:$D$1004))*(C_A08b!M$5:M$1004)))</f>
        <v>0</v>
      </c>
      <c r="M677" s="339" t="s">
        <v>371</v>
      </c>
      <c r="N677" s="339" t="s">
        <v>307</v>
      </c>
      <c r="O677" s="339"/>
    </row>
    <row r="678">
      <c r="A678" s="64"/>
      <c r="B678" s="120" t="s">
        <v>67</v>
      </c>
      <c r="C678" s="117">
        <f ref="C678:C678" t="array">(SUM(($B$1=(C_A08b!$B$5:$B$1004))*('By region'!$M678=(C_A08b!$C$5:$C$1004))*('By region'!$O678=(C_A08b!$D$5:$D$1004))*(C_A08b!E$5:E$1004)))+(SUM(($C$1=(C_A08b!$B$5:$B$1004))*('By region'!$M678=(C_A08b!$C$5:$C$1004))*('By region'!$O678=(C_A08b!$D$5:$D$1004))*(C_A08b!E$5:E$1004)))+(SUM(($D$1=(C_A08b!$B$5:$B$1004))*('By region'!$M678=(C_A08b!$C$5:$C$1004))*('By region'!$O678=(C_A08b!$D$5:$D$1004))*(C_A08b!E$5:E$1004)))+(SUM(($B$1=(C_A08b!$B$5:$B$1004))*('By region'!$M678=(C_A08b!$C$5:$C$1004))*('By region'!$N678=(C_A08b!$D$5:$D$1004))*(C_A08b!E$5:E$1004)))+(SUM(($C$1=(C_A08b!$B$5:$B$1004))*('By region'!$M678=(C_A08b!$C$5:$C$1004))*('By region'!$N678=(C_A08b!$D$5:$D$1004))*(C_A08b!E$5:E$1004)))+(SUM(($D$1=(C_A08b!$B$5:$B$1004))*('By region'!$M678=(C_A08b!$C$5:$C$1004))*('By region'!$N678=(C_A08b!$D$5:$D$1004))*(C_A08b!E$5:E$1004)))</f>
        <v>13.974114888</v>
      </c>
      <c r="D678" s="117">
        <f ref="D678:D678" t="array">(SUM(($B$1=(C_A08b!$B$5:$B$1004))*('By region'!$M678=(C_A08b!$C$5:$C$1004))*('By region'!$O678=(C_A08b!$D$5:$D$1004))*(C_A08b!F$5:F$1004)))+(SUM(($C$1=(C_A08b!$B$5:$B$1004))*('By region'!$M678=(C_A08b!$C$5:$C$1004))*('By region'!$O678=(C_A08b!$D$5:$D$1004))*(C_A08b!F$5:F$1004)))+(SUM(($D$1=(C_A08b!$B$5:$B$1004))*('By region'!$M678=(C_A08b!$C$5:$C$1004))*('By region'!$O678=(C_A08b!$D$5:$D$1004))*(C_A08b!F$5:F$1004)))+(SUM(($B$1=(C_A08b!$B$5:$B$1004))*('By region'!$M678=(C_A08b!$C$5:$C$1004))*('By region'!$N678=(C_A08b!$D$5:$D$1004))*(C_A08b!F$5:F$1004)))+(SUM(($C$1=(C_A08b!$B$5:$B$1004))*('By region'!$M678=(C_A08b!$C$5:$C$1004))*('By region'!$N678=(C_A08b!$D$5:$D$1004))*(C_A08b!F$5:F$1004)))+(SUM(($D$1=(C_A08b!$B$5:$B$1004))*('By region'!$M678=(C_A08b!$C$5:$C$1004))*('By region'!$N678=(C_A08b!$D$5:$D$1004))*(C_A08b!F$5:F$1004)))</f>
        <v>14.170842779325</v>
      </c>
      <c r="E678" s="117">
        <f ref="E678:E678" t="array">(SUM(($B$1=(C_A08b!$B$5:$B$1004))*('By region'!$M678=(C_A08b!$C$5:$C$1004))*('By region'!$O678=(C_A08b!$D$5:$D$1004))*(C_A08b!G$5:G$1004)))+(SUM(($C$1=(C_A08b!$B$5:$B$1004))*('By region'!$M678=(C_A08b!$C$5:$C$1004))*('By region'!$O678=(C_A08b!$D$5:$D$1004))*(C_A08b!G$5:G$1004)))+(SUM(($D$1=(C_A08b!$B$5:$B$1004))*('By region'!$M678=(C_A08b!$C$5:$C$1004))*('By region'!$O678=(C_A08b!$D$5:$D$1004))*(C_A08b!G$5:G$1004)))+(SUM(($B$1=(C_A08b!$B$5:$B$1004))*('By region'!$M678=(C_A08b!$C$5:$C$1004))*('By region'!$N678=(C_A08b!$D$5:$D$1004))*(C_A08b!G$5:G$1004)))+(SUM(($C$1=(C_A08b!$B$5:$B$1004))*('By region'!$M678=(C_A08b!$C$5:$C$1004))*('By region'!$N678=(C_A08b!$D$5:$D$1004))*(C_A08b!G$5:G$1004)))+(SUM(($D$1=(C_A08b!$B$5:$B$1004))*('By region'!$M678=(C_A08b!$C$5:$C$1004))*('By region'!$N678=(C_A08b!$D$5:$D$1004))*(C_A08b!G$5:G$1004)))</f>
        <v>16.915815949623</v>
      </c>
      <c r="F678" s="117">
        <f ref="F678:F678" t="array">(SUM(($B$1=(C_A08b!$B$5:$B$1004))*('By region'!$M678=(C_A08b!$C$5:$C$1004))*('By region'!$O678=(C_A08b!$D$5:$D$1004))*(C_A08b!H$5:H$1004)))+(SUM(($C$1=(C_A08b!$B$5:$B$1004))*('By region'!$M678=(C_A08b!$C$5:$C$1004))*('By region'!$O678=(C_A08b!$D$5:$D$1004))*(C_A08b!H$5:H$1004)))+(SUM(($D$1=(C_A08b!$B$5:$B$1004))*('By region'!$M678=(C_A08b!$C$5:$C$1004))*('By region'!$O678=(C_A08b!$D$5:$D$1004))*(C_A08b!H$5:H$1004)))+(SUM(($B$1=(C_A08b!$B$5:$B$1004))*('By region'!$M678=(C_A08b!$C$5:$C$1004))*('By region'!$N678=(C_A08b!$D$5:$D$1004))*(C_A08b!H$5:H$1004)))+(SUM(($C$1=(C_A08b!$B$5:$B$1004))*('By region'!$M678=(C_A08b!$C$5:$C$1004))*('By region'!$N678=(C_A08b!$D$5:$D$1004))*(C_A08b!H$5:H$1004)))+(SUM(($D$1=(C_A08b!$B$5:$B$1004))*('By region'!$M678=(C_A08b!$C$5:$C$1004))*('By region'!$N678=(C_A08b!$D$5:$D$1004))*(C_A08b!H$5:H$1004)))</f>
        <v>0.332834375342</v>
      </c>
      <c r="G678" s="117">
        <f ref="G678:G678" t="array">(SUM(($B$1=(C_A08b!$B$5:$B$1004))*('By region'!$M678=(C_A08b!$C$5:$C$1004))*('By region'!$O678=(C_A08b!$D$5:$D$1004))*(C_A08b!I$5:I$1004)))+(SUM(($C$1=(C_A08b!$B$5:$B$1004))*('By region'!$M678=(C_A08b!$C$5:$C$1004))*('By region'!$O678=(C_A08b!$D$5:$D$1004))*(C_A08b!I$5:I$1004)))+(SUM(($D$1=(C_A08b!$B$5:$B$1004))*('By region'!$M678=(C_A08b!$C$5:$C$1004))*('By region'!$O678=(C_A08b!$D$5:$D$1004))*(C_A08b!I$5:I$1004)))+(SUM(($B$1=(C_A08b!$B$5:$B$1004))*('By region'!$M678=(C_A08b!$C$5:$C$1004))*('By region'!$N678=(C_A08b!$D$5:$D$1004))*(C_A08b!I$5:I$1004)))+(SUM(($C$1=(C_A08b!$B$5:$B$1004))*('By region'!$M678=(C_A08b!$C$5:$C$1004))*('By region'!$N678=(C_A08b!$D$5:$D$1004))*(C_A08b!I$5:I$1004)))+(SUM(($D$1=(C_A08b!$B$5:$B$1004))*('By region'!$M678=(C_A08b!$C$5:$C$1004))*('By region'!$N678=(C_A08b!$D$5:$D$1004))*(C_A08b!I$5:I$1004)))</f>
        <v>0</v>
      </c>
      <c r="H678" s="117">
        <f ref="H678:H678" t="array">(SUM(($B$1=(C_A08b!$B$5:$B$1004))*('By region'!$M678=(C_A08b!$C$5:$C$1004))*('By region'!$O678=(C_A08b!$D$5:$D$1004))*(C_A08b!J$5:J$1004)))+(SUM(($C$1=(C_A08b!$B$5:$B$1004))*('By region'!$M678=(C_A08b!$C$5:$C$1004))*('By region'!$O678=(C_A08b!$D$5:$D$1004))*(C_A08b!J$5:J$1004)))+(SUM(($D$1=(C_A08b!$B$5:$B$1004))*('By region'!$M678=(C_A08b!$C$5:$C$1004))*('By region'!$O678=(C_A08b!$D$5:$D$1004))*(C_A08b!J$5:J$1004)))+(SUM(($B$1=(C_A08b!$B$5:$B$1004))*('By region'!$M678=(C_A08b!$C$5:$C$1004))*('By region'!$N678=(C_A08b!$D$5:$D$1004))*(C_A08b!J$5:J$1004)))+(SUM(($C$1=(C_A08b!$B$5:$B$1004))*('By region'!$M678=(C_A08b!$C$5:$C$1004))*('By region'!$N678=(C_A08b!$D$5:$D$1004))*(C_A08b!J$5:J$1004)))+(SUM(($D$1=(C_A08b!$B$5:$B$1004))*('By region'!$M678=(C_A08b!$C$5:$C$1004))*('By region'!$N678=(C_A08b!$D$5:$D$1004))*(C_A08b!J$5:J$1004)))</f>
        <v>25.592176230262</v>
      </c>
      <c r="I678" s="117">
        <f ref="I678:I678" t="array">(SUM(($B$1=(C_A08b!$B$5:$B$1004))*('By region'!$M678=(C_A08b!$C$5:$C$1004))*('By region'!$O678=(C_A08b!$D$5:$D$1004))*(C_A08b!K$5:K$1004)))+(SUM(($C$1=(C_A08b!$B$5:$B$1004))*('By region'!$M678=(C_A08b!$C$5:$C$1004))*('By region'!$O678=(C_A08b!$D$5:$D$1004))*(C_A08b!K$5:K$1004)))+(SUM(($D$1=(C_A08b!$B$5:$B$1004))*('By region'!$M678=(C_A08b!$C$5:$C$1004))*('By region'!$O678=(C_A08b!$D$5:$D$1004))*(C_A08b!K$5:K$1004)))+(SUM(($B$1=(C_A08b!$B$5:$B$1004))*('By region'!$M678=(C_A08b!$C$5:$C$1004))*('By region'!$N678=(C_A08b!$D$5:$D$1004))*(C_A08b!K$5:K$1004)))+(SUM(($C$1=(C_A08b!$B$5:$B$1004))*('By region'!$M678=(C_A08b!$C$5:$C$1004))*('By region'!$N678=(C_A08b!$D$5:$D$1004))*(C_A08b!K$5:K$1004)))+(SUM(($D$1=(C_A08b!$B$5:$B$1004))*('By region'!$M678=(C_A08b!$C$5:$C$1004))*('By region'!$N678=(C_A08b!$D$5:$D$1004))*(C_A08b!K$5:K$1004)))</f>
        <v>20.577199624917</v>
      </c>
      <c r="J678" s="117">
        <f ref="J678:J678" t="array">(SUM(($B$1=(C_A08b!$B$5:$B$1004))*('By region'!$M678=(C_A08b!$C$5:$C$1004))*('By region'!$O678=(C_A08b!$D$5:$D$1004))*(C_A08b!L$5:L$1004)))+(SUM(($C$1=(C_A08b!$B$5:$B$1004))*('By region'!$M678=(C_A08b!$C$5:$C$1004))*('By region'!$O678=(C_A08b!$D$5:$D$1004))*(C_A08b!L$5:L$1004)))+(SUM(($D$1=(C_A08b!$B$5:$B$1004))*('By region'!$M678=(C_A08b!$C$5:$C$1004))*('By region'!$O678=(C_A08b!$D$5:$D$1004))*(C_A08b!L$5:L$1004)))+(SUM(($B$1=(C_A08b!$B$5:$B$1004))*('By region'!$M678=(C_A08b!$C$5:$C$1004))*('By region'!$N678=(C_A08b!$D$5:$D$1004))*(C_A08b!L$5:L$1004)))+(SUM(($C$1=(C_A08b!$B$5:$B$1004))*('By region'!$M678=(C_A08b!$C$5:$C$1004))*('By region'!$N678=(C_A08b!$D$5:$D$1004))*(C_A08b!L$5:L$1004)))+(SUM(($D$1=(C_A08b!$B$5:$B$1004))*('By region'!$M678=(C_A08b!$C$5:$C$1004))*('By region'!$N678=(C_A08b!$D$5:$D$1004))*(C_A08b!L$5:L$1004)))</f>
        <v>27.050259385448</v>
      </c>
      <c r="K678" s="117">
        <f ref="K678:K678" t="array">(SUM(($B$1=(C_A08b!$B$5:$B$1004))*('By region'!$M678=(C_A08b!$C$5:$C$1004))*('By region'!$O678=(C_A08b!$D$5:$D$1004))*(C_A08b!M$5:M$1004)))+(SUM(($C$1=(C_A08b!$B$5:$B$1004))*('By region'!$M678=(C_A08b!$C$5:$C$1004))*('By region'!$O678=(C_A08b!$D$5:$D$1004))*(C_A08b!M$5:M$1004)))+(SUM(($D$1=(C_A08b!$B$5:$B$1004))*('By region'!$M678=(C_A08b!$C$5:$C$1004))*('By region'!$O678=(C_A08b!$D$5:$D$1004))*(C_A08b!M$5:M$1004)))+(SUM(($B$1=(C_A08b!$B$5:$B$1004))*('By region'!$M678=(C_A08b!$C$5:$C$1004))*('By region'!$N678=(C_A08b!$D$5:$D$1004))*(C_A08b!M$5:M$1004)))+(SUM(($C$1=(C_A08b!$B$5:$B$1004))*('By region'!$M678=(C_A08b!$C$5:$C$1004))*('By region'!$N678=(C_A08b!$D$5:$D$1004))*(C_A08b!M$5:M$1004)))+(SUM(($D$1=(C_A08b!$B$5:$B$1004))*('By region'!$M678=(C_A08b!$C$5:$C$1004))*('By region'!$N678=(C_A08b!$D$5:$D$1004))*(C_A08b!M$5:M$1004)))</f>
        <v>14.130563862039</v>
      </c>
      <c r="M678" s="339" t="s">
        <v>371</v>
      </c>
      <c r="N678" s="339" t="s">
        <v>314</v>
      </c>
      <c r="O678" s="339"/>
    </row>
    <row r="679" s="64" customFormat="1">
      <c r="B679" s="119" t="s">
        <v>372</v>
      </c>
      <c r="C679" s="124">
        <f ref="C679:C679" t="array">(SUM(($B$1=(C_A08b!$B$5:$B$1004))*('By region'!$M679=(C_A08b!$C$5:$C$1004))*('By region'!$O679=(C_A08b!$D$5:$D$1004))*(C_A08b!E$5:E$1004)))+(SUM(($C$1=(C_A08b!$B$5:$B$1004))*('By region'!$M679=(C_A08b!$C$5:$C$1004))*('By region'!$O679=(C_A08b!$D$5:$D$1004))*(C_A08b!E$5:E$1004)))+(SUM(($D$1=(C_A08b!$B$5:$B$1004))*('By region'!$M679=(C_A08b!$C$5:$C$1004))*('By region'!$O679=(C_A08b!$D$5:$D$1004))*(C_A08b!E$5:E$1004)))+(SUM(($B$1=(C_A08b!$B$5:$B$1004))*('By region'!$M679=(C_A08b!$C$5:$C$1004))*('By region'!$N679=(C_A08b!$D$5:$D$1004))*(C_A08b!E$5:E$1004)))+(SUM(($C$1=(C_A08b!$B$5:$B$1004))*('By region'!$M679=(C_A08b!$C$5:$C$1004))*('By region'!$N679=(C_A08b!$D$5:$D$1004))*(C_A08b!E$5:E$1004)))+(SUM(($D$1=(C_A08b!$B$5:$B$1004))*('By region'!$M679=(C_A08b!$C$5:$C$1004))*('By region'!$N679=(C_A08b!$D$5:$D$1004))*(C_A08b!E$5:E$1004)))</f>
        <v>0</v>
      </c>
      <c r="D679" s="124">
        <f ref="D679:D679" t="array">(SUM(($B$1=(C_A08b!$B$5:$B$1004))*('By region'!$M679=(C_A08b!$C$5:$C$1004))*('By region'!$O679=(C_A08b!$D$5:$D$1004))*(C_A08b!F$5:F$1004)))+(SUM(($C$1=(C_A08b!$B$5:$B$1004))*('By region'!$M679=(C_A08b!$C$5:$C$1004))*('By region'!$O679=(C_A08b!$D$5:$D$1004))*(C_A08b!F$5:F$1004)))+(SUM(($D$1=(C_A08b!$B$5:$B$1004))*('By region'!$M679=(C_A08b!$C$5:$C$1004))*('By region'!$O679=(C_A08b!$D$5:$D$1004))*(C_A08b!F$5:F$1004)))+(SUM(($B$1=(C_A08b!$B$5:$B$1004))*('By region'!$M679=(C_A08b!$C$5:$C$1004))*('By region'!$N679=(C_A08b!$D$5:$D$1004))*(C_A08b!F$5:F$1004)))+(SUM(($C$1=(C_A08b!$B$5:$B$1004))*('By region'!$M679=(C_A08b!$C$5:$C$1004))*('By region'!$N679=(C_A08b!$D$5:$D$1004))*(C_A08b!F$5:F$1004)))+(SUM(($D$1=(C_A08b!$B$5:$B$1004))*('By region'!$M679=(C_A08b!$C$5:$C$1004))*('By region'!$N679=(C_A08b!$D$5:$D$1004))*(C_A08b!F$5:F$1004)))</f>
        <v>0</v>
      </c>
      <c r="E679" s="124">
        <f ref="E679:E679" t="array">(SUM(($B$1=(C_A08b!$B$5:$B$1004))*('By region'!$M679=(C_A08b!$C$5:$C$1004))*('By region'!$O679=(C_A08b!$D$5:$D$1004))*(C_A08b!G$5:G$1004)))+(SUM(($C$1=(C_A08b!$B$5:$B$1004))*('By region'!$M679=(C_A08b!$C$5:$C$1004))*('By region'!$O679=(C_A08b!$D$5:$D$1004))*(C_A08b!G$5:G$1004)))+(SUM(($D$1=(C_A08b!$B$5:$B$1004))*('By region'!$M679=(C_A08b!$C$5:$C$1004))*('By region'!$O679=(C_A08b!$D$5:$D$1004))*(C_A08b!G$5:G$1004)))+(SUM(($B$1=(C_A08b!$B$5:$B$1004))*('By region'!$M679=(C_A08b!$C$5:$C$1004))*('By region'!$N679=(C_A08b!$D$5:$D$1004))*(C_A08b!G$5:G$1004)))+(SUM(($C$1=(C_A08b!$B$5:$B$1004))*('By region'!$M679=(C_A08b!$C$5:$C$1004))*('By region'!$N679=(C_A08b!$D$5:$D$1004))*(C_A08b!G$5:G$1004)))+(SUM(($D$1=(C_A08b!$B$5:$B$1004))*('By region'!$M679=(C_A08b!$C$5:$C$1004))*('By region'!$N679=(C_A08b!$D$5:$D$1004))*(C_A08b!G$5:G$1004)))</f>
        <v>4.790715724068</v>
      </c>
      <c r="F679" s="124">
        <f ref="F679:F679" t="array">(SUM(($B$1=(C_A08b!$B$5:$B$1004))*('By region'!$M679=(C_A08b!$C$5:$C$1004))*('By region'!$O679=(C_A08b!$D$5:$D$1004))*(C_A08b!H$5:H$1004)))+(SUM(($C$1=(C_A08b!$B$5:$B$1004))*('By region'!$M679=(C_A08b!$C$5:$C$1004))*('By region'!$O679=(C_A08b!$D$5:$D$1004))*(C_A08b!H$5:H$1004)))+(SUM(($D$1=(C_A08b!$B$5:$B$1004))*('By region'!$M679=(C_A08b!$C$5:$C$1004))*('By region'!$O679=(C_A08b!$D$5:$D$1004))*(C_A08b!H$5:H$1004)))+(SUM(($B$1=(C_A08b!$B$5:$B$1004))*('By region'!$M679=(C_A08b!$C$5:$C$1004))*('By region'!$N679=(C_A08b!$D$5:$D$1004))*(C_A08b!H$5:H$1004)))+(SUM(($C$1=(C_A08b!$B$5:$B$1004))*('By region'!$M679=(C_A08b!$C$5:$C$1004))*('By region'!$N679=(C_A08b!$D$5:$D$1004))*(C_A08b!H$5:H$1004)))+(SUM(($D$1=(C_A08b!$B$5:$B$1004))*('By region'!$M679=(C_A08b!$C$5:$C$1004))*('By region'!$N679=(C_A08b!$D$5:$D$1004))*(C_A08b!H$5:H$1004)))</f>
        <v>10.373470940135</v>
      </c>
      <c r="G679" s="124">
        <f ref="G679:G679" t="array">(SUM(($B$1=(C_A08b!$B$5:$B$1004))*('By region'!$M679=(C_A08b!$C$5:$C$1004))*('By region'!$O679=(C_A08b!$D$5:$D$1004))*(C_A08b!I$5:I$1004)))+(SUM(($C$1=(C_A08b!$B$5:$B$1004))*('By region'!$M679=(C_A08b!$C$5:$C$1004))*('By region'!$O679=(C_A08b!$D$5:$D$1004))*(C_A08b!I$5:I$1004)))+(SUM(($D$1=(C_A08b!$B$5:$B$1004))*('By region'!$M679=(C_A08b!$C$5:$C$1004))*('By region'!$O679=(C_A08b!$D$5:$D$1004))*(C_A08b!I$5:I$1004)))+(SUM(($B$1=(C_A08b!$B$5:$B$1004))*('By region'!$M679=(C_A08b!$C$5:$C$1004))*('By region'!$N679=(C_A08b!$D$5:$D$1004))*(C_A08b!I$5:I$1004)))+(SUM(($C$1=(C_A08b!$B$5:$B$1004))*('By region'!$M679=(C_A08b!$C$5:$C$1004))*('By region'!$N679=(C_A08b!$D$5:$D$1004))*(C_A08b!I$5:I$1004)))+(SUM(($D$1=(C_A08b!$B$5:$B$1004))*('By region'!$M679=(C_A08b!$C$5:$C$1004))*('By region'!$N679=(C_A08b!$D$5:$D$1004))*(C_A08b!I$5:I$1004)))</f>
        <v>14.049531598903</v>
      </c>
      <c r="H679" s="124">
        <f ref="H679:H679" t="array">(SUM(($B$1=(C_A08b!$B$5:$B$1004))*('By region'!$M679=(C_A08b!$C$5:$C$1004))*('By region'!$O679=(C_A08b!$D$5:$D$1004))*(C_A08b!J$5:J$1004)))+(SUM(($C$1=(C_A08b!$B$5:$B$1004))*('By region'!$M679=(C_A08b!$C$5:$C$1004))*('By region'!$O679=(C_A08b!$D$5:$D$1004))*(C_A08b!J$5:J$1004)))+(SUM(($D$1=(C_A08b!$B$5:$B$1004))*('By region'!$M679=(C_A08b!$C$5:$C$1004))*('By region'!$O679=(C_A08b!$D$5:$D$1004))*(C_A08b!J$5:J$1004)))+(SUM(($B$1=(C_A08b!$B$5:$B$1004))*('By region'!$M679=(C_A08b!$C$5:$C$1004))*('By region'!$N679=(C_A08b!$D$5:$D$1004))*(C_A08b!J$5:J$1004)))+(SUM(($C$1=(C_A08b!$B$5:$B$1004))*('By region'!$M679=(C_A08b!$C$5:$C$1004))*('By region'!$N679=(C_A08b!$D$5:$D$1004))*(C_A08b!J$5:J$1004)))+(SUM(($D$1=(C_A08b!$B$5:$B$1004))*('By region'!$M679=(C_A08b!$C$5:$C$1004))*('By region'!$N679=(C_A08b!$D$5:$D$1004))*(C_A08b!J$5:J$1004)))</f>
        <v>18.260563744584</v>
      </c>
      <c r="I679" s="124">
        <f ref="I679:I679" t="array">(SUM(($B$1=(C_A08b!$B$5:$B$1004))*('By region'!$M679=(C_A08b!$C$5:$C$1004))*('By region'!$O679=(C_A08b!$D$5:$D$1004))*(C_A08b!K$5:K$1004)))+(SUM(($C$1=(C_A08b!$B$5:$B$1004))*('By region'!$M679=(C_A08b!$C$5:$C$1004))*('By region'!$O679=(C_A08b!$D$5:$D$1004))*(C_A08b!K$5:K$1004)))+(SUM(($D$1=(C_A08b!$B$5:$B$1004))*('By region'!$M679=(C_A08b!$C$5:$C$1004))*('By region'!$O679=(C_A08b!$D$5:$D$1004))*(C_A08b!K$5:K$1004)))+(SUM(($B$1=(C_A08b!$B$5:$B$1004))*('By region'!$M679=(C_A08b!$C$5:$C$1004))*('By region'!$N679=(C_A08b!$D$5:$D$1004))*(C_A08b!K$5:K$1004)))+(SUM(($C$1=(C_A08b!$B$5:$B$1004))*('By region'!$M679=(C_A08b!$C$5:$C$1004))*('By region'!$N679=(C_A08b!$D$5:$D$1004))*(C_A08b!K$5:K$1004)))+(SUM(($D$1=(C_A08b!$B$5:$B$1004))*('By region'!$M679=(C_A08b!$C$5:$C$1004))*('By region'!$N679=(C_A08b!$D$5:$D$1004))*(C_A08b!K$5:K$1004)))</f>
        <v>20.23725922252</v>
      </c>
      <c r="J679" s="124">
        <f ref="J679:J679" t="array">(SUM(($B$1=(C_A08b!$B$5:$B$1004))*('By region'!$M679=(C_A08b!$C$5:$C$1004))*('By region'!$O679=(C_A08b!$D$5:$D$1004))*(C_A08b!L$5:L$1004)))+(SUM(($C$1=(C_A08b!$B$5:$B$1004))*('By region'!$M679=(C_A08b!$C$5:$C$1004))*('By region'!$O679=(C_A08b!$D$5:$D$1004))*(C_A08b!L$5:L$1004)))+(SUM(($D$1=(C_A08b!$B$5:$B$1004))*('By region'!$M679=(C_A08b!$C$5:$C$1004))*('By region'!$O679=(C_A08b!$D$5:$D$1004))*(C_A08b!L$5:L$1004)))+(SUM(($B$1=(C_A08b!$B$5:$B$1004))*('By region'!$M679=(C_A08b!$C$5:$C$1004))*('By region'!$N679=(C_A08b!$D$5:$D$1004))*(C_A08b!L$5:L$1004)))+(SUM(($C$1=(C_A08b!$B$5:$B$1004))*('By region'!$M679=(C_A08b!$C$5:$C$1004))*('By region'!$N679=(C_A08b!$D$5:$D$1004))*(C_A08b!L$5:L$1004)))+(SUM(($D$1=(C_A08b!$B$5:$B$1004))*('By region'!$M679=(C_A08b!$C$5:$C$1004))*('By region'!$N679=(C_A08b!$D$5:$D$1004))*(C_A08b!L$5:L$1004)))</f>
        <v>22.384547831489</v>
      </c>
      <c r="K679" s="124">
        <f ref="K679:K679" t="array">(SUM(($B$1=(C_A08b!$B$5:$B$1004))*('By region'!$M679=(C_A08b!$C$5:$C$1004))*('By region'!$O679=(C_A08b!$D$5:$D$1004))*(C_A08b!M$5:M$1004)))+(SUM(($C$1=(C_A08b!$B$5:$B$1004))*('By region'!$M679=(C_A08b!$C$5:$C$1004))*('By region'!$O679=(C_A08b!$D$5:$D$1004))*(C_A08b!M$5:M$1004)))+(SUM(($D$1=(C_A08b!$B$5:$B$1004))*('By region'!$M679=(C_A08b!$C$5:$C$1004))*('By region'!$O679=(C_A08b!$D$5:$D$1004))*(C_A08b!M$5:M$1004)))+(SUM(($B$1=(C_A08b!$B$5:$B$1004))*('By region'!$M679=(C_A08b!$C$5:$C$1004))*('By region'!$N679=(C_A08b!$D$5:$D$1004))*(C_A08b!M$5:M$1004)))+(SUM(($C$1=(C_A08b!$B$5:$B$1004))*('By region'!$M679=(C_A08b!$C$5:$C$1004))*('By region'!$N679=(C_A08b!$D$5:$D$1004))*(C_A08b!M$5:M$1004)))+(SUM(($D$1=(C_A08b!$B$5:$B$1004))*('By region'!$M679=(C_A08b!$C$5:$C$1004))*('By region'!$N679=(C_A08b!$D$5:$D$1004))*(C_A08b!M$5:M$1004)))</f>
        <v>24.367756863414</v>
      </c>
      <c r="M679" s="339" t="s">
        <v>371</v>
      </c>
      <c r="N679" s="339" t="s">
        <v>370</v>
      </c>
      <c r="O679" s="339" t="s">
        <v>369</v>
      </c>
    </row>
    <row r="680">
      <c r="A680" s="64"/>
      <c r="C680" s="72"/>
      <c r="D680" s="72"/>
      <c r="E680" s="72"/>
      <c r="F680" s="72"/>
      <c r="G680" s="72"/>
      <c r="H680" s="72"/>
      <c r="I680" s="72"/>
      <c r="J680" s="72"/>
    </row>
    <row r="681">
      <c r="A681" s="324" t="s">
        <v>176</v>
      </c>
      <c r="B681" s="320" t="s">
        <v>373</v>
      </c>
    </row>
    <row r="682" ht="17">
      <c r="A682" s="64"/>
      <c r="B682" s="320" t="s">
        <v>161</v>
      </c>
    </row>
    <row r="683">
      <c r="A683" s="64"/>
      <c r="B683" s="58"/>
    </row>
    <row r="684">
      <c r="A684" s="64"/>
      <c r="B684" s="121"/>
      <c r="C684" s="307">
        <v>2010</v>
      </c>
      <c r="D684" s="307">
        <v>2015</v>
      </c>
      <c r="E684" s="307">
        <v>2020</v>
      </c>
      <c r="F684" s="307">
        <v>2025</v>
      </c>
      <c r="G684" s="307">
        <v>2030</v>
      </c>
      <c r="H684" s="307">
        <v>2035</v>
      </c>
      <c r="I684" s="307">
        <v>2040</v>
      </c>
      <c r="J684" s="307">
        <v>2045</v>
      </c>
      <c r="K684" s="307">
        <v>2050</v>
      </c>
    </row>
    <row r="685">
      <c r="A685" s="64"/>
      <c r="B685" s="116" t="s">
        <v>276</v>
      </c>
      <c r="C685" s="117">
        <f ref="C685:C685" t="array">((SUM(($B$1=(C_A08d!$B$5:$B$1000))*('By region'!$M685=(C_A08d!$C$5:$C$1000))*(C_A08d!D$5:D$1000))+SUM(($C$1=(C_A08d!$B$5:$B$1000))*('By region'!$M685=(C_A08d!$C$5:$C$1000))*(C_A08d!D$5:D$1000))+SUM(($D$1=(C_A08d!$B$5:$B$1000))*('By region'!$M685=(C_A08d!$C$5:$C$1000))*(C_A08d!D$5:D$1000))))/1000</f>
        <v>63.4359827357373</v>
      </c>
      <c r="D685" s="117">
        <f ref="D685:D685" t="array">((SUM(($B$1=(C_A08d!$B$5:$B$1000))*('By region'!$M685=(C_A08d!$C$5:$C$1000))*(C_A08d!E$5:E$1000))+SUM(($C$1=(C_A08d!$B$5:$B$1000))*('By region'!$M685=(C_A08d!$C$5:$C$1000))*(C_A08d!E$5:E$1000))+SUM(($D$1=(C_A08d!$B$5:$B$1000))*('By region'!$M685=(C_A08d!$C$5:$C$1000))*(C_A08d!E$5:E$1000))))/1000</f>
        <v>61.810372487181979</v>
      </c>
      <c r="E685" s="117">
        <f ref="E685:E685" t="array">((SUM(($B$1=(C_A08d!$B$5:$B$1000))*('By region'!$M685=(C_A08d!$C$5:$C$1000))*(C_A08d!F$5:F$1000))+SUM(($C$1=(C_A08d!$B$5:$B$1000))*('By region'!$M685=(C_A08d!$C$5:$C$1000))*(C_A08d!F$5:F$1000))+SUM(($D$1=(C_A08d!$B$5:$B$1000))*('By region'!$M685=(C_A08d!$C$5:$C$1000))*(C_A08d!F$5:F$1000))))/1000</f>
        <v>58.029704330774571</v>
      </c>
      <c r="F685" s="117">
        <f ref="F685:F685" t="array">((SUM(($B$1=(C_A08d!$B$5:$B$1000))*('By region'!$M685=(C_A08d!$C$5:$C$1000))*(C_A08d!G$5:G$1000))+SUM(($C$1=(C_A08d!$B$5:$B$1000))*('By region'!$M685=(C_A08d!$C$5:$C$1000))*(C_A08d!G$5:G$1000))+SUM(($D$1=(C_A08d!$B$5:$B$1000))*('By region'!$M685=(C_A08d!$C$5:$C$1000))*(C_A08d!G$5:G$1000))))/1000</f>
        <v>59.874258227307173</v>
      </c>
      <c r="G685" s="117">
        <f ref="G685:G685" t="array">((SUM(($B$1=(C_A08d!$B$5:$B$1000))*('By region'!$M685=(C_A08d!$C$5:$C$1000))*(C_A08d!H$5:H$1000))+SUM(($C$1=(C_A08d!$B$5:$B$1000))*('By region'!$M685=(C_A08d!$C$5:$C$1000))*(C_A08d!H$5:H$1000))+SUM(($D$1=(C_A08d!$B$5:$B$1000))*('By region'!$M685=(C_A08d!$C$5:$C$1000))*(C_A08d!H$5:H$1000))))/1000</f>
        <v>63.565794244820836</v>
      </c>
      <c r="H685" s="117">
        <f ref="H685:H685" t="array">((SUM(($B$1=(C_A08d!$B$5:$B$1000))*('By region'!$M685=(C_A08d!$C$5:$C$1000))*(C_A08d!I$5:I$1000))+SUM(($C$1=(C_A08d!$B$5:$B$1000))*('By region'!$M685=(C_A08d!$C$5:$C$1000))*(C_A08d!I$5:I$1000))+SUM(($D$1=(C_A08d!$B$5:$B$1000))*('By region'!$M685=(C_A08d!$C$5:$C$1000))*(C_A08d!I$5:I$1000))))/1000</f>
        <v>68.41855918342003</v>
      </c>
      <c r="I685" s="117">
        <f ref="I685:I685" t="array">((SUM(($B$1=(C_A08d!$B$5:$B$1000))*('By region'!$M685=(C_A08d!$C$5:$C$1000))*(C_A08d!J$5:J$1000))+SUM(($C$1=(C_A08d!$B$5:$B$1000))*('By region'!$M685=(C_A08d!$C$5:$C$1000))*(C_A08d!J$5:J$1000))+SUM(($D$1=(C_A08d!$B$5:$B$1000))*('By region'!$M685=(C_A08d!$C$5:$C$1000))*(C_A08d!J$5:J$1000))))/1000</f>
        <v>71.578802914205923</v>
      </c>
      <c r="J685" s="117">
        <f ref="J685:J685" t="array">((SUM(($B$1=(C_A08d!$B$5:$B$1000))*('By region'!$M685=(C_A08d!$C$5:$C$1000))*(C_A08d!K$5:K$1000))+SUM(($C$1=(C_A08d!$B$5:$B$1000))*('By region'!$M685=(C_A08d!$C$5:$C$1000))*(C_A08d!K$5:K$1000))+SUM(($D$1=(C_A08d!$B$5:$B$1000))*('By region'!$M685=(C_A08d!$C$5:$C$1000))*(C_A08d!K$5:K$1000))))/1000</f>
        <v>74.8381421798986</v>
      </c>
      <c r="K685" s="117">
        <f ref="K685:K685" t="array">((SUM(($B$1=(C_A08d!$B$5:$B$1000))*('By region'!$M685=(C_A08d!$C$5:$C$1000))*(C_A08d!L$5:L$1000))+SUM(($C$1=(C_A08d!$B$5:$B$1000))*('By region'!$M685=(C_A08d!$C$5:$C$1000))*(C_A08d!L$5:L$1000))+SUM(($D$1=(C_A08d!$B$5:$B$1000))*('By region'!$M685=(C_A08d!$C$5:$C$1000))*(C_A08d!L$5:L$1000))))/1000</f>
        <v>60.072615227189821</v>
      </c>
      <c r="M685" s="67" t="s">
        <v>374</v>
      </c>
    </row>
    <row r="686" s="64" customFormat="1">
      <c r="B686" s="118" t="s">
        <v>295</v>
      </c>
      <c r="C686" s="117">
        <f ref="C686:C686" t="array">((SUM(($B$1=(C_A08d!$B$5:$B$1000))*('By region'!$M686=(C_A08d!$C$5:$C$1000))*(C_A08d!D$5:D$1000))+SUM(($C$1=(C_A08d!$B$5:$B$1000))*('By region'!$M686=(C_A08d!$C$5:$C$1000))*(C_A08d!D$5:D$1000))+SUM(($D$1=(C_A08d!$B$5:$B$1000))*('By region'!$M686=(C_A08d!$C$5:$C$1000))*(C_A08d!D$5:D$1000))))/1000</f>
        <v>30.1808038055146</v>
      </c>
      <c r="D686" s="117">
        <f ref="D686:D686" t="array">((SUM(($B$1=(C_A08d!$B$5:$B$1000))*('By region'!$M686=(C_A08d!$C$5:$C$1000))*(C_A08d!E$5:E$1000))+SUM(($C$1=(C_A08d!$B$5:$B$1000))*('By region'!$M686=(C_A08d!$C$5:$C$1000))*(C_A08d!E$5:E$1000))+SUM(($D$1=(C_A08d!$B$5:$B$1000))*('By region'!$M686=(C_A08d!$C$5:$C$1000))*(C_A08d!E$5:E$1000))))/1000</f>
        <v>27.371633666278477</v>
      </c>
      <c r="E686" s="117">
        <f ref="E686:E686" t="array">((SUM(($B$1=(C_A08d!$B$5:$B$1000))*('By region'!$M686=(C_A08d!$C$5:$C$1000))*(C_A08d!F$5:F$1000))+SUM(($C$1=(C_A08d!$B$5:$B$1000))*('By region'!$M686=(C_A08d!$C$5:$C$1000))*(C_A08d!F$5:F$1000))+SUM(($D$1=(C_A08d!$B$5:$B$1000))*('By region'!$M686=(C_A08d!$C$5:$C$1000))*(C_A08d!F$5:F$1000))))/1000</f>
        <v>17.921530049721827</v>
      </c>
      <c r="F686" s="117">
        <f ref="F686:F686" t="array">((SUM(($B$1=(C_A08d!$B$5:$B$1000))*('By region'!$M686=(C_A08d!$C$5:$C$1000))*(C_A08d!G$5:G$1000))+SUM(($C$1=(C_A08d!$B$5:$B$1000))*('By region'!$M686=(C_A08d!$C$5:$C$1000))*(C_A08d!G$5:G$1000))+SUM(($D$1=(C_A08d!$B$5:$B$1000))*('By region'!$M686=(C_A08d!$C$5:$C$1000))*(C_A08d!G$5:G$1000))))/1000</f>
        <v>17.5864799042766</v>
      </c>
      <c r="G686" s="117">
        <f ref="G686:G686" t="array">((SUM(($B$1=(C_A08d!$B$5:$B$1000))*('By region'!$M686=(C_A08d!$C$5:$C$1000))*(C_A08d!H$5:H$1000))+SUM(($C$1=(C_A08d!$B$5:$B$1000))*('By region'!$M686=(C_A08d!$C$5:$C$1000))*(C_A08d!H$5:H$1000))+SUM(($D$1=(C_A08d!$B$5:$B$1000))*('By region'!$M686=(C_A08d!$C$5:$C$1000))*(C_A08d!H$5:H$1000))))/1000</f>
        <v>14.75353164508495</v>
      </c>
      <c r="H686" s="117">
        <f ref="H686:H686" t="array">((SUM(($B$1=(C_A08d!$B$5:$B$1000))*('By region'!$M686=(C_A08d!$C$5:$C$1000))*(C_A08d!I$5:I$1000))+SUM(($C$1=(C_A08d!$B$5:$B$1000))*('By region'!$M686=(C_A08d!$C$5:$C$1000))*(C_A08d!I$5:I$1000))+SUM(($D$1=(C_A08d!$B$5:$B$1000))*('By region'!$M686=(C_A08d!$C$5:$C$1000))*(C_A08d!I$5:I$1000))))/1000</f>
        <v>18.248598276625611</v>
      </c>
      <c r="I686" s="117">
        <f ref="I686:I686" t="array">((SUM(($B$1=(C_A08d!$B$5:$B$1000))*('By region'!$M686=(C_A08d!$C$5:$C$1000))*(C_A08d!J$5:J$1000))+SUM(($C$1=(C_A08d!$B$5:$B$1000))*('By region'!$M686=(C_A08d!$C$5:$C$1000))*(C_A08d!J$5:J$1000))+SUM(($D$1=(C_A08d!$B$5:$B$1000))*('By region'!$M686=(C_A08d!$C$5:$C$1000))*(C_A08d!J$5:J$1000))))/1000</f>
        <v>15.045648325083681</v>
      </c>
      <c r="J686" s="117">
        <f ref="J686:J686" t="array">((SUM(($B$1=(C_A08d!$B$5:$B$1000))*('By region'!$M686=(C_A08d!$C$5:$C$1000))*(C_A08d!K$5:K$1000))+SUM(($C$1=(C_A08d!$B$5:$B$1000))*('By region'!$M686=(C_A08d!$C$5:$C$1000))*(C_A08d!K$5:K$1000))+SUM(($D$1=(C_A08d!$B$5:$B$1000))*('By region'!$M686=(C_A08d!$C$5:$C$1000))*(C_A08d!K$5:K$1000))))/1000</f>
        <v>12.941057725220745</v>
      </c>
      <c r="K686" s="117">
        <f ref="K686:K686" t="array">((SUM(($B$1=(C_A08d!$B$5:$B$1000))*('By region'!$M686=(C_A08d!$C$5:$C$1000))*(C_A08d!L$5:L$1000))+SUM(($C$1=(C_A08d!$B$5:$B$1000))*('By region'!$M686=(C_A08d!$C$5:$C$1000))*(C_A08d!L$5:L$1000))+SUM(($D$1=(C_A08d!$B$5:$B$1000))*('By region'!$M686=(C_A08d!$C$5:$C$1000))*(C_A08d!L$5:L$1000))))/1000</f>
        <v>9.307988492375566</v>
      </c>
      <c r="M686" s="69" t="s">
        <v>375</v>
      </c>
      <c r="N686" s="69"/>
      <c r="O686" s="69"/>
    </row>
    <row r="687">
      <c r="A687" s="64"/>
      <c r="B687" s="116" t="s">
        <v>297</v>
      </c>
      <c r="C687" s="117">
        <f ref="C687:C687" t="array">((SUM(($B$1=(C_A08d!$B$5:$B$1000))*('By region'!$M687=(C_A08d!$C$5:$C$1000))*(C_A08d!D$5:D$1000))+SUM(($C$1=(C_A08d!$B$5:$B$1000))*('By region'!$M687=(C_A08d!$C$5:$C$1000))*(C_A08d!D$5:D$1000))+SUM(($D$1=(C_A08d!$B$5:$B$1000))*('By region'!$M687=(C_A08d!$C$5:$C$1000))*(C_A08d!D$5:D$1000))))/1000</f>
        <v>10.53549773386665</v>
      </c>
      <c r="D687" s="117">
        <f ref="D687:D687" t="array">((SUM(($B$1=(C_A08d!$B$5:$B$1000))*('By region'!$M687=(C_A08d!$C$5:$C$1000))*(C_A08d!E$5:E$1000))+SUM(($C$1=(C_A08d!$B$5:$B$1000))*('By region'!$M687=(C_A08d!$C$5:$C$1000))*(C_A08d!E$5:E$1000))+SUM(($D$1=(C_A08d!$B$5:$B$1000))*('By region'!$M687=(C_A08d!$C$5:$C$1000))*(C_A08d!E$5:E$1000))))/1000</f>
        <v>9.1319322765344353</v>
      </c>
      <c r="E687" s="117">
        <f ref="E687:E687" t="array">((SUM(($B$1=(C_A08d!$B$5:$B$1000))*('By region'!$M687=(C_A08d!$C$5:$C$1000))*(C_A08d!F$5:F$1000))+SUM(($C$1=(C_A08d!$B$5:$B$1000))*('By region'!$M687=(C_A08d!$C$5:$C$1000))*(C_A08d!F$5:F$1000))+SUM(($D$1=(C_A08d!$B$5:$B$1000))*('By region'!$M687=(C_A08d!$C$5:$C$1000))*(C_A08d!F$5:F$1000))))/1000</f>
        <v>7.4403607558469487</v>
      </c>
      <c r="F687" s="117">
        <f ref="F687:F687" t="array">((SUM(($B$1=(C_A08d!$B$5:$B$1000))*('By region'!$M687=(C_A08d!$C$5:$C$1000))*(C_A08d!G$5:G$1000))+SUM(($C$1=(C_A08d!$B$5:$B$1000))*('By region'!$M687=(C_A08d!$C$5:$C$1000))*(C_A08d!G$5:G$1000))+SUM(($D$1=(C_A08d!$B$5:$B$1000))*('By region'!$M687=(C_A08d!$C$5:$C$1000))*(C_A08d!G$5:G$1000))))/1000</f>
        <v>5.7566825056439006</v>
      </c>
      <c r="G687" s="117">
        <f ref="G687:G687" t="array">((SUM(($B$1=(C_A08d!$B$5:$B$1000))*('By region'!$M687=(C_A08d!$C$5:$C$1000))*(C_A08d!H$5:H$1000))+SUM(($C$1=(C_A08d!$B$5:$B$1000))*('By region'!$M687=(C_A08d!$C$5:$C$1000))*(C_A08d!H$5:H$1000))+SUM(($D$1=(C_A08d!$B$5:$B$1000))*('By region'!$M687=(C_A08d!$C$5:$C$1000))*(C_A08d!H$5:H$1000))))/1000</f>
        <v>5.4654414461213126</v>
      </c>
      <c r="H687" s="117">
        <f ref="H687:H687" t="array">((SUM(($B$1=(C_A08d!$B$5:$B$1000))*('By region'!$M687=(C_A08d!$C$5:$C$1000))*(C_A08d!I$5:I$1000))+SUM(($C$1=(C_A08d!$B$5:$B$1000))*('By region'!$M687=(C_A08d!$C$5:$C$1000))*(C_A08d!I$5:I$1000))+SUM(($D$1=(C_A08d!$B$5:$B$1000))*('By region'!$M687=(C_A08d!$C$5:$C$1000))*(C_A08d!I$5:I$1000))))/1000</f>
        <v>3.308390841654631</v>
      </c>
      <c r="I687" s="117">
        <f ref="I687:I687" t="array">((SUM(($B$1=(C_A08d!$B$5:$B$1000))*('By region'!$M687=(C_A08d!$C$5:$C$1000))*(C_A08d!J$5:J$1000))+SUM(($C$1=(C_A08d!$B$5:$B$1000))*('By region'!$M687=(C_A08d!$C$5:$C$1000))*(C_A08d!J$5:J$1000))+SUM(($D$1=(C_A08d!$B$5:$B$1000))*('By region'!$M687=(C_A08d!$C$5:$C$1000))*(C_A08d!J$5:J$1000))))/1000</f>
        <v>1.5136662258369911</v>
      </c>
      <c r="J687" s="117">
        <f ref="J687:J687" t="array">((SUM(($B$1=(C_A08d!$B$5:$B$1000))*('By region'!$M687=(C_A08d!$C$5:$C$1000))*(C_A08d!K$5:K$1000))+SUM(($C$1=(C_A08d!$B$5:$B$1000))*('By region'!$M687=(C_A08d!$C$5:$C$1000))*(C_A08d!K$5:K$1000))+SUM(($D$1=(C_A08d!$B$5:$B$1000))*('By region'!$M687=(C_A08d!$C$5:$C$1000))*(C_A08d!K$5:K$1000))))/1000</f>
        <v>1.5707845500663591</v>
      </c>
      <c r="K687" s="117">
        <f ref="K687:K687" t="array">((SUM(($B$1=(C_A08d!$B$5:$B$1000))*('By region'!$M687=(C_A08d!$C$5:$C$1000))*(C_A08d!L$5:L$1000))+SUM(($C$1=(C_A08d!$B$5:$B$1000))*('By region'!$M687=(C_A08d!$C$5:$C$1000))*(C_A08d!L$5:L$1000))+SUM(($D$1=(C_A08d!$B$5:$B$1000))*('By region'!$M687=(C_A08d!$C$5:$C$1000))*(C_A08d!L$5:L$1000))))/1000</f>
        <v>1.623863554729458</v>
      </c>
      <c r="M687" s="67" t="s">
        <v>376</v>
      </c>
    </row>
    <row r="688" s="64" customFormat="1">
      <c r="B688" s="118" t="s">
        <v>339</v>
      </c>
      <c r="C688" s="117">
        <f ref="C688:C688" t="array">((SUM(($B$1=(C_A08d!$B$5:$B$1000))*('By region'!$M688=(C_A08d!$C$5:$C$1000))*(C_A08d!D$5:D$1000))+SUM(($C$1=(C_A08d!$B$5:$B$1000))*('By region'!$M688=(C_A08d!$C$5:$C$1000))*(C_A08d!D$5:D$1000))+SUM(($D$1=(C_A08d!$B$5:$B$1000))*('By region'!$M688=(C_A08d!$C$5:$C$1000))*(C_A08d!D$5:D$1000))))/1000</f>
        <v>5.0391884662416793</v>
      </c>
      <c r="D688" s="117">
        <f ref="D688:D688" t="array">((SUM(($B$1=(C_A08d!$B$5:$B$1000))*('By region'!$M688=(C_A08d!$C$5:$C$1000))*(C_A08d!E$5:E$1000))+SUM(($C$1=(C_A08d!$B$5:$B$1000))*('By region'!$M688=(C_A08d!$C$5:$C$1000))*(C_A08d!E$5:E$1000))+SUM(($D$1=(C_A08d!$B$5:$B$1000))*('By region'!$M688=(C_A08d!$C$5:$C$1000))*(C_A08d!E$5:E$1000))))/1000</f>
        <v>5.2213447642105</v>
      </c>
      <c r="E688" s="117">
        <f ref="E688:E688" t="array">((SUM(($B$1=(C_A08d!$B$5:$B$1000))*('By region'!$M688=(C_A08d!$C$5:$C$1000))*(C_A08d!F$5:F$1000))+SUM(($C$1=(C_A08d!$B$5:$B$1000))*('By region'!$M688=(C_A08d!$C$5:$C$1000))*(C_A08d!F$5:F$1000))+SUM(($D$1=(C_A08d!$B$5:$B$1000))*('By region'!$M688=(C_A08d!$C$5:$C$1000))*(C_A08d!F$5:F$1000))))/1000</f>
        <v>4.06071486605794</v>
      </c>
      <c r="F688" s="117">
        <f ref="F688:F688" t="array">((SUM(($B$1=(C_A08d!$B$5:$B$1000))*('By region'!$M688=(C_A08d!$C$5:$C$1000))*(C_A08d!G$5:G$1000))+SUM(($C$1=(C_A08d!$B$5:$B$1000))*('By region'!$M688=(C_A08d!$C$5:$C$1000))*(C_A08d!G$5:G$1000))+SUM(($D$1=(C_A08d!$B$5:$B$1000))*('By region'!$M688=(C_A08d!$C$5:$C$1000))*(C_A08d!G$5:G$1000))))/1000</f>
        <v>2.77158856001157</v>
      </c>
      <c r="G688" s="117">
        <f ref="G688:G688" t="array">((SUM(($B$1=(C_A08d!$B$5:$B$1000))*('By region'!$M688=(C_A08d!$C$5:$C$1000))*(C_A08d!H$5:H$1000))+SUM(($C$1=(C_A08d!$B$5:$B$1000))*('By region'!$M688=(C_A08d!$C$5:$C$1000))*(C_A08d!H$5:H$1000))+SUM(($D$1=(C_A08d!$B$5:$B$1000))*('By region'!$M688=(C_A08d!$C$5:$C$1000))*(C_A08d!H$5:H$1000))))/1000</f>
        <v>2.18113402602517</v>
      </c>
      <c r="H688" s="117">
        <f ref="H688:H688" t="array">((SUM(($B$1=(C_A08d!$B$5:$B$1000))*('By region'!$M688=(C_A08d!$C$5:$C$1000))*(C_A08d!I$5:I$1000))+SUM(($C$1=(C_A08d!$B$5:$B$1000))*('By region'!$M688=(C_A08d!$C$5:$C$1000))*(C_A08d!I$5:I$1000))+SUM(($D$1=(C_A08d!$B$5:$B$1000))*('By region'!$M688=(C_A08d!$C$5:$C$1000))*(C_A08d!I$5:I$1000))))/1000</f>
        <v>1.440462308395972</v>
      </c>
      <c r="I688" s="117">
        <f ref="I688:I688" t="array">((SUM(($B$1=(C_A08d!$B$5:$B$1000))*('By region'!$M688=(C_A08d!$C$5:$C$1000))*(C_A08d!J$5:J$1000))+SUM(($C$1=(C_A08d!$B$5:$B$1000))*('By region'!$M688=(C_A08d!$C$5:$C$1000))*(C_A08d!J$5:J$1000))+SUM(($D$1=(C_A08d!$B$5:$B$1000))*('By region'!$M688=(C_A08d!$C$5:$C$1000))*(C_A08d!J$5:J$1000))))/1000</f>
        <v>0.974734204440043</v>
      </c>
      <c r="J688" s="117">
        <f ref="J688:J688" t="array">((SUM(($B$1=(C_A08d!$B$5:$B$1000))*('By region'!$M688=(C_A08d!$C$5:$C$1000))*(C_A08d!K$5:K$1000))+SUM(($C$1=(C_A08d!$B$5:$B$1000))*('By region'!$M688=(C_A08d!$C$5:$C$1000))*(C_A08d!K$5:K$1000))+SUM(($D$1=(C_A08d!$B$5:$B$1000))*('By region'!$M688=(C_A08d!$C$5:$C$1000))*(C_A08d!K$5:K$1000))))/1000</f>
        <v>0.500550274302975</v>
      </c>
      <c r="K688" s="117">
        <f ref="K688:K688" t="array">((SUM(($B$1=(C_A08d!$B$5:$B$1000))*('By region'!$M688=(C_A08d!$C$5:$C$1000))*(C_A08d!L$5:L$1000))+SUM(($C$1=(C_A08d!$B$5:$B$1000))*('By region'!$M688=(C_A08d!$C$5:$C$1000))*(C_A08d!L$5:L$1000))+SUM(($D$1=(C_A08d!$B$5:$B$1000))*('By region'!$M688=(C_A08d!$C$5:$C$1000))*(C_A08d!L$5:L$1000))))/1000</f>
        <v>0</v>
      </c>
      <c r="M688" s="69" t="s">
        <v>75</v>
      </c>
      <c r="N688" s="69"/>
      <c r="O688" s="69"/>
    </row>
    <row r="689">
      <c r="A689" s="64"/>
      <c r="B689" s="116" t="s">
        <v>364</v>
      </c>
      <c r="C689" s="117">
        <f ref="C689:C689" t="array">((SUM(($B$1=(C_A08d!$B$5:$B$1000))*('By region'!$M689=(C_A08d!$C$5:$C$1000))*(C_A08d!D$5:D$1000))+SUM(($C$1=(C_A08d!$B$5:$B$1000))*('By region'!$M689=(C_A08d!$C$5:$C$1000))*(C_A08d!D$5:D$1000))+SUM(($D$1=(C_A08d!$B$5:$B$1000))*('By region'!$M689=(C_A08d!$C$5:$C$1000))*(C_A08d!D$5:D$1000))))/1000</f>
        <v>0</v>
      </c>
      <c r="D689" s="117">
        <f ref="D689:D689" t="array">((SUM(($B$1=(C_A08d!$B$5:$B$1000))*('By region'!$M689=(C_A08d!$C$5:$C$1000))*(C_A08d!E$5:E$1000))+SUM(($C$1=(C_A08d!$B$5:$B$1000))*('By region'!$M689=(C_A08d!$C$5:$C$1000))*(C_A08d!E$5:E$1000))+SUM(($D$1=(C_A08d!$B$5:$B$1000))*('By region'!$M689=(C_A08d!$C$5:$C$1000))*(C_A08d!E$5:E$1000))))/1000</f>
        <v>0</v>
      </c>
      <c r="E689" s="117">
        <f ref="E689:E689" t="array">((SUM(($B$1=(C_A08d!$B$5:$B$1000))*('By region'!$M689=(C_A08d!$C$5:$C$1000))*(C_A08d!F$5:F$1000))+SUM(($C$1=(C_A08d!$B$5:$B$1000))*('By region'!$M689=(C_A08d!$C$5:$C$1000))*(C_A08d!F$5:F$1000))+SUM(($D$1=(C_A08d!$B$5:$B$1000))*('By region'!$M689=(C_A08d!$C$5:$C$1000))*(C_A08d!F$5:F$1000))))/1000</f>
        <v>0</v>
      </c>
      <c r="F689" s="117">
        <f ref="F689:F689" t="array">((SUM(($B$1=(C_A08d!$B$5:$B$1000))*('By region'!$M689=(C_A08d!$C$5:$C$1000))*(C_A08d!G$5:G$1000))+SUM(($C$1=(C_A08d!$B$5:$B$1000))*('By region'!$M689=(C_A08d!$C$5:$C$1000))*(C_A08d!G$5:G$1000))+SUM(($D$1=(C_A08d!$B$5:$B$1000))*('By region'!$M689=(C_A08d!$C$5:$C$1000))*(C_A08d!G$5:G$1000))))/1000</f>
        <v>0</v>
      </c>
      <c r="G689" s="117">
        <f ref="G689:G689" t="array">((SUM(($B$1=(C_A08d!$B$5:$B$1000))*('By region'!$M689=(C_A08d!$C$5:$C$1000))*(C_A08d!H$5:H$1000))+SUM(($C$1=(C_A08d!$B$5:$B$1000))*('By region'!$M689=(C_A08d!$C$5:$C$1000))*(C_A08d!H$5:H$1000))+SUM(($D$1=(C_A08d!$B$5:$B$1000))*('By region'!$M689=(C_A08d!$C$5:$C$1000))*(C_A08d!H$5:H$1000))))/1000</f>
        <v>0</v>
      </c>
      <c r="H689" s="117">
        <f ref="H689:H689" t="array">((SUM(($B$1=(C_A08d!$B$5:$B$1000))*('By region'!$M689=(C_A08d!$C$5:$C$1000))*(C_A08d!I$5:I$1000))+SUM(($C$1=(C_A08d!$B$5:$B$1000))*('By region'!$M689=(C_A08d!$C$5:$C$1000))*(C_A08d!I$5:I$1000))+SUM(($D$1=(C_A08d!$B$5:$B$1000))*('By region'!$M689=(C_A08d!$C$5:$C$1000))*(C_A08d!I$5:I$1000))))/1000</f>
        <v>0</v>
      </c>
      <c r="I689" s="117">
        <f ref="I689:I689" t="array">((SUM(($B$1=(C_A08d!$B$5:$B$1000))*('By region'!$M689=(C_A08d!$C$5:$C$1000))*(C_A08d!J$5:J$1000))+SUM(($C$1=(C_A08d!$B$5:$B$1000))*('By region'!$M689=(C_A08d!$C$5:$C$1000))*(C_A08d!J$5:J$1000))+SUM(($D$1=(C_A08d!$B$5:$B$1000))*('By region'!$M689=(C_A08d!$C$5:$C$1000))*(C_A08d!J$5:J$1000))))/1000</f>
        <v>0</v>
      </c>
      <c r="J689" s="117">
        <f ref="J689:J689" t="array">((SUM(($B$1=(C_A08d!$B$5:$B$1000))*('By region'!$M689=(C_A08d!$C$5:$C$1000))*(C_A08d!K$5:K$1000))+SUM(($C$1=(C_A08d!$B$5:$B$1000))*('By region'!$M689=(C_A08d!$C$5:$C$1000))*(C_A08d!K$5:K$1000))+SUM(($D$1=(C_A08d!$B$5:$B$1000))*('By region'!$M689=(C_A08d!$C$5:$C$1000))*(C_A08d!K$5:K$1000))))/1000</f>
        <v>0</v>
      </c>
      <c r="K689" s="117">
        <f ref="K689:K689" t="array">((SUM(($B$1=(C_A08d!$B$5:$B$1000))*('By region'!$M689=(C_A08d!$C$5:$C$1000))*(C_A08d!L$5:L$1000))+SUM(($C$1=(C_A08d!$B$5:$B$1000))*('By region'!$M689=(C_A08d!$C$5:$C$1000))*(C_A08d!L$5:L$1000))+SUM(($D$1=(C_A08d!$B$5:$B$1000))*('By region'!$M689=(C_A08d!$C$5:$C$1000))*(C_A08d!L$5:L$1000))))/1000</f>
        <v>0</v>
      </c>
      <c r="M689" s="67" t="s">
        <v>77</v>
      </c>
    </row>
    <row r="690">
      <c r="A690" s="64"/>
    </row>
    <row r="691">
      <c r="A691" s="64"/>
      <c r="B691" s="320" t="s">
        <v>539</v>
      </c>
    </row>
    <row r="692">
      <c r="A692" s="64"/>
      <c r="B692" s="58"/>
      <c r="C692" s="66"/>
      <c r="D692" s="66"/>
      <c r="E692" s="66"/>
      <c r="F692" s="66"/>
      <c r="G692" s="66"/>
      <c r="H692" s="66"/>
      <c r="I692" s="66"/>
      <c r="J692" s="66"/>
    </row>
    <row r="693">
      <c r="A693" s="64"/>
      <c r="B693" s="121"/>
      <c r="C693" s="307">
        <v>2010</v>
      </c>
      <c r="D693" s="307">
        <v>2015</v>
      </c>
      <c r="E693" s="307">
        <v>2020</v>
      </c>
      <c r="F693" s="307">
        <v>2025</v>
      </c>
      <c r="G693" s="307">
        <v>2030</v>
      </c>
      <c r="H693" s="307">
        <v>2035</v>
      </c>
      <c r="I693" s="307">
        <v>2040</v>
      </c>
      <c r="J693" s="307">
        <v>2045</v>
      </c>
      <c r="K693" s="307">
        <v>2050</v>
      </c>
    </row>
    <row r="694">
      <c r="A694" s="64"/>
      <c r="B694" s="116" t="s">
        <v>378</v>
      </c>
      <c r="C694" s="117">
        <f>C685/SUM(C514:C521)*1000</f>
        <v>201.62853811414874</v>
      </c>
      <c r="D694" s="117">
        <f ref="D694:D694" t="array">D685/SUM(D514:D521)*1000</f>
        <v>183.64174460274515</v>
      </c>
      <c r="E694" s="117">
        <f ref="E694:E694" t="array">E685/SUM(E514:E521)*1000</f>
        <v>156.79692052083311</v>
      </c>
      <c r="F694" s="117">
        <f ref="F694:F694" t="array">F685/SUM(F514:F521)*1000</f>
        <v>148.06214745963072</v>
      </c>
      <c r="G694" s="117">
        <f ref="G694:G694" t="array">G685/SUM(G514:G521)*1000</f>
        <v>143.64277825715897</v>
      </c>
      <c r="H694" s="117">
        <f ref="H694:H694" t="array">H685/SUM(H514:H521)*1000</f>
        <v>141.70861098230259</v>
      </c>
      <c r="I694" s="117">
        <f ref="I694:I694" t="array">I685/SUM(I514:I521)*1000</f>
        <v>135.87215501860888</v>
      </c>
      <c r="J694" s="117">
        <f ref="J694:J694" t="array">J685/SUM(J514:J521)*1000</f>
        <v>130.66495218490317</v>
      </c>
      <c r="K694" s="117">
        <f ref="K694:K694" t="array">K685/SUM(K514:K521)*1000</f>
        <v>97.493264731385651</v>
      </c>
    </row>
    <row r="695" s="64" customFormat="1">
      <c r="B695" s="118" t="s">
        <v>379</v>
      </c>
      <c r="C695" s="124">
        <f ref="C695:K695" t="shared" si="81">C686/SUM(C524:C531)*1000</f>
        <v>744.76286240992363</v>
      </c>
      <c r="D695" s="124">
        <f t="shared" si="81"/>
        <v>625.11642158479651</v>
      </c>
      <c r="E695" s="124">
        <f t="shared" si="81"/>
        <v>376.37637998013213</v>
      </c>
      <c r="F695" s="124">
        <f t="shared" si="81"/>
        <v>341.37807241563991</v>
      </c>
      <c r="G695" s="124">
        <f t="shared" si="81"/>
        <v>264.98899173229364</v>
      </c>
      <c r="H695" s="124">
        <f t="shared" si="81"/>
        <v>303.07773852412419</v>
      </c>
      <c r="I695" s="124">
        <f t="shared" si="81"/>
        <v>231.14727586495712</v>
      </c>
      <c r="J695" s="124">
        <f t="shared" si="81"/>
        <v>184.02487126461264</v>
      </c>
      <c r="K695" s="124">
        <f t="shared" si="81"/>
        <v>122.55478946680054</v>
      </c>
      <c r="M695" s="69"/>
      <c r="N695" s="69"/>
      <c r="O695" s="69"/>
    </row>
    <row r="696">
      <c r="A696" s="64"/>
      <c r="B696" s="116" t="s">
        <v>380</v>
      </c>
      <c r="C696" s="117">
        <f ref="C696:C696" t="array">C687/SUM(C534:C541)*1000</f>
        <v>435.70555130158647</v>
      </c>
      <c r="D696" s="117">
        <f ref="D696:D696" t="array">D687/SUM(D534:D541)*1000</f>
        <v>349.52133940998539</v>
      </c>
      <c r="E696" s="117">
        <f ref="E696:E696" t="array">E687/SUM(E534:E541)*1000</f>
        <v>261.87382669588749</v>
      </c>
      <c r="F696" s="117">
        <f ref="F696:F696" t="array">F687/SUM(F534:F541)*1000</f>
        <v>187.27499945924333</v>
      </c>
      <c r="G696" s="117">
        <f ref="G696:G696" t="array">G687/SUM(G534:G541)*1000</f>
        <v>164.51591263731493</v>
      </c>
      <c r="H696" s="117">
        <f ref="H696:H696" t="array">H687/SUM(H534:H541)*1000</f>
        <v>92.085693301117473</v>
      </c>
      <c r="I696" s="117">
        <f ref="I696:I696" t="array">I687/SUM(I534:I541)*1000</f>
        <v>38.972549629139856</v>
      </c>
      <c r="J696" s="117">
        <f ref="J696:J696" t="array">J687/SUM(J534:J541)*1000</f>
        <v>37.434685957166657</v>
      </c>
      <c r="K696" s="117">
        <f ref="K696:K696" t="array">K687/SUM(K534:K541)*1000</f>
        <v>35.832310301333969</v>
      </c>
    </row>
    <row r="697" s="64" customFormat="1">
      <c r="B697" s="118" t="s">
        <v>381</v>
      </c>
      <c r="C697" s="138">
        <f ref="C697:C697" t="array">(C688/((SUM(($B$1=('General parameters'!$B$3:$B$13))*('General parameters'!C$3:C$13)))+(SUM(($C$1=('General parameters'!$B$3:$B$13))*('General parameters'!C$3:C$13)))+(SUM(($D$1=('General parameters'!$B$3:$B$13))*('General parameters'!C$3:C$13)))))</f>
        <v>0.07829568319699319</v>
      </c>
      <c r="D697" s="138">
        <f ref="D697:D697" t="array">(D688/((SUM(($B$1=('General parameters'!$B$3:$B$13))*('General parameters'!D$3:D$13)))+(SUM(($C$1=('General parameters'!$B$3:$B$13))*('General parameters'!D$3:D$13)))+(SUM(($D$1=('General parameters'!$B$3:$B$13))*('General parameters'!D$3:D$13)))))</f>
        <v>0.078635894579895824</v>
      </c>
      <c r="E697" s="138">
        <f ref="E697:E697" t="array">(E688/((SUM(($B$1=('General parameters'!$B$3:$B$13))*('General parameters'!E$3:E$13)))+(SUM(($C$1=('General parameters'!$B$3:$B$13))*('General parameters'!E$3:E$13)))+(SUM(($D$1=('General parameters'!$B$3:$B$13))*('General parameters'!E$3:E$13)))))</f>
        <v>0.059342883995702637</v>
      </c>
      <c r="F697" s="138">
        <f ref="F697:F697" t="array">(F688/((SUM(($B$1=('General parameters'!$B$3:$B$13))*('General parameters'!F$3:F$13)))+(SUM(($C$1=('General parameters'!$B$3:$B$13))*('General parameters'!F$3:F$13)))+(SUM(($D$1=('General parameters'!$B$3:$B$13))*('General parameters'!F$3:F$13)))))</f>
        <v>0.0394307662542548</v>
      </c>
      <c r="G697" s="138">
        <f ref="G697:G697" t="array">(G688/((SUM(($B$1=('General parameters'!$B$3:$B$13))*('General parameters'!G$3:G$13)))+(SUM(($C$1=('General parameters'!$B$3:$B$13))*('General parameters'!G$3:G$13)))+(SUM(($D$1=('General parameters'!$B$3:$B$13))*('General parameters'!G$3:G$13)))))</f>
        <v>0.030251092578815402</v>
      </c>
      <c r="H697" s="138">
        <f ref="H697:H697" t="array">(H688/((SUM(($B$1=('General parameters'!$B$3:$B$13))*('General parameters'!H$3:H$13)))+(SUM(($C$1=('General parameters'!$B$3:$B$13))*('General parameters'!H$3:H$13)))+(SUM(($D$1=('General parameters'!$B$3:$B$13))*('General parameters'!H$3:H$13)))))</f>
        <v>0.019556618719397893</v>
      </c>
      <c r="I697" s="138">
        <f ref="I697:I697" t="array">(I688/((SUM(($B$1=('General parameters'!$B$3:$B$13))*('General parameters'!I$3:I$13)))+(SUM(($C$1=('General parameters'!$B$3:$B$13))*('General parameters'!I$3:I$13)))+(SUM(($D$1=('General parameters'!$B$3:$B$13))*('General parameters'!I$3:I$13)))))</f>
        <v>0.012972759152482036</v>
      </c>
      <c r="J697" s="138">
        <f ref="J697:J697" t="array">(J688/((SUM(($B$1=('General parameters'!$B$3:$B$13))*('General parameters'!J$3:J$13)))+(SUM(($C$1=('General parameters'!$B$3:$B$13))*('General parameters'!J$3:J$13)))+(SUM(($D$1=('General parameters'!$B$3:$B$13))*('General parameters'!J$3:J$13)))))</f>
        <v>0.006540148615704908</v>
      </c>
      <c r="K697" s="138">
        <f ref="K697:K697" t="array">(K688/((SUM(($B$1=('General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  <c r="M697" s="69"/>
      <c r="N697" s="69"/>
      <c r="O697" s="69"/>
    </row>
    <row r="698">
      <c r="A698" s="64"/>
      <c r="B698" s="116" t="s">
        <v>382</v>
      </c>
      <c r="C698" s="146">
        <f ref="C698:C698" t="array">(C689/((SUM(($B$1=('General parameters'!$B$3:$B$13))*('General parameters'!C$3:C$13)))+(SUM(($C$1=('General parameters'!$B$3:$B$13))*('General parameters'!C$3:C$13)))+(SUM(($D$1=('General parameters'!$B$3:$B$13))*('General parameters'!C$3:C$13)))))</f>
        <v>0</v>
      </c>
      <c r="D698" s="146">
        <f ref="D698:D698" t="array">(D689/((SUM(($B$1=('General parameters'!$B$3:$B$13))*('General parameters'!D$3:D$13)))+(SUM(($C$1=('General parameters'!$B$3:$B$13))*('General parameters'!D$3:D$13)))+(SUM(($D$1=('General parameters'!$B$3:$B$13))*('General parameters'!D$3:D$13)))))</f>
        <v>0</v>
      </c>
      <c r="E698" s="146">
        <f ref="E698:E698" t="array">(E689/((SUM(($B$1=('General parameters'!$B$3:$B$13))*('General parameters'!E$3:E$13)))+(SUM(($C$1=('General parameters'!$B$3:$B$13))*('General parameters'!E$3:E$13)))+(SUM(($D$1=('General parameters'!$B$3:$B$13))*('General parameters'!E$3:E$13)))))</f>
        <v>0</v>
      </c>
      <c r="F698" s="146">
        <f ref="F698:F698" t="array">(F689/((SUM(($B$1=('General parameters'!$B$3:$B$13))*('General parameters'!F$3:F$13)))+(SUM(($C$1=('General parameters'!$B$3:$B$13))*('General parameters'!F$3:F$13)))+(SUM(($D$1=('General parameters'!$B$3:$B$13))*('General parameters'!F$3:F$13)))))</f>
        <v>0</v>
      </c>
      <c r="G698" s="146">
        <f ref="G698:G698" t="array">(G689/((SUM(($B$1=('General parameters'!$B$3:$B$13))*('General parameters'!G$3:G$13)))+(SUM(($C$1=('General parameters'!$B$3:$B$13))*('General parameters'!G$3:G$13)))+(SUM(($D$1=('General parameters'!$B$3:$B$13))*('General parameters'!G$3:G$13)))))</f>
        <v>0</v>
      </c>
      <c r="H698" s="146">
        <f ref="H698:H698" t="array">(H689/((SUM(($B$1=('General parameters'!$B$3:$B$13))*('General parameters'!H$3:H$13)))+(SUM(($C$1=('General parameters'!$B$3:$B$13))*('General parameters'!H$3:H$13)))+(SUM(($D$1=('General parameters'!$B$3:$B$13))*('General parameters'!H$3:H$13)))))</f>
        <v>0</v>
      </c>
      <c r="I698" s="146">
        <f ref="I698:I698" t="array">(I689/((SUM(($B$1=('General parameters'!$B$3:$B$13))*('General parameters'!I$3:I$13)))+(SUM(($C$1=('General parameters'!$B$3:$B$13))*('General parameters'!I$3:I$13)))+(SUM(($D$1=('General parameters'!$B$3:$B$13))*('General parameters'!I$3:I$13)))))</f>
        <v>0</v>
      </c>
      <c r="J698" s="146">
        <f ref="J698:J698" t="array">(J689/((SUM(($B$1=('General parameters'!$B$3:$B$13))*('General parameters'!J$3:J$13)))+(SUM(($C$1=('General parameters'!$B$3:$B$13))*('General parameters'!J$3:J$13)))+(SUM(($D$1=('General parameters'!$B$3:$B$13))*('General parameters'!J$3:J$13)))))</f>
        <v>0</v>
      </c>
      <c r="K698" s="146">
        <f ref="K698:K698" t="array">(K689/((SUM(($B$1=('General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</row>
    <row r="699">
      <c r="A699" s="64"/>
    </row>
    <row r="700">
      <c r="A700" s="324" t="s">
        <v>383</v>
      </c>
      <c r="B700" s="320" t="s">
        <v>540</v>
      </c>
    </row>
    <row r="701">
      <c r="B701" s="320" t="s">
        <v>21</v>
      </c>
    </row>
    <row r="702">
      <c r="B702" s="58"/>
    </row>
    <row r="703">
      <c r="B703" s="121"/>
      <c r="C703" s="307">
        <v>2010</v>
      </c>
      <c r="D703" s="307">
        <v>2015</v>
      </c>
      <c r="E703" s="307">
        <v>2020</v>
      </c>
      <c r="F703" s="307">
        <v>2025</v>
      </c>
      <c r="G703" s="307">
        <v>2030</v>
      </c>
      <c r="H703" s="307">
        <v>2035</v>
      </c>
      <c r="I703" s="307">
        <v>2040</v>
      </c>
      <c r="J703" s="307">
        <v>2045</v>
      </c>
      <c r="K703" s="307">
        <v>2050</v>
      </c>
    </row>
    <row r="704">
      <c r="A704" s="64"/>
      <c r="B704" s="116" t="s">
        <v>385</v>
      </c>
      <c r="C704" s="117">
        <f>(SUM(($B$1=(C_A07b!$B$5:$B$989))*('By region'!$M704=(C_A07b!$C$5:$C$989))*(C_A07b!D$5:D$989))+SUM(($C$1=(C_A07b!$B$5:$B$989))*('By region'!$M704=(C_A07b!$C$5:$C$989))*(C_A07b!D$5:D$989))+SUM(($D$1=(C_A07b!$B$5:$B$989))*('By region'!$M704=(C_A07b!$C$5:$C$989))*(C_A07b!D$5:D$989)))</f>
        <v>0</v>
      </c>
      <c r="D704" s="117">
        <f ref="D704:D704" t="array">(SUM(($B$1=(C_A07b!$B$5:$B$989))*('By region'!$M704=(C_A07b!$C$5:$C$989))*(C_A07b!E$5:E$989))+SUM(($C$1=(C_A07b!$B$5:$B$989))*('By region'!$M704=(C_A07b!$C$5:$C$989))*(C_A07b!E$5:E$989))+SUM(($D$1=(C_A07b!$B$5:$B$989))*('By region'!$M704=(C_A07b!$C$5:$C$989))*(C_A07b!E$5:E$989)))</f>
        <v>29.834449375832</v>
      </c>
      <c r="E704" s="117">
        <f ref="E704:E704" t="array">(SUM(($B$1=(C_A07b!$B$5:$B$989))*('By region'!$M704=(C_A07b!$C$5:$C$989))*(C_A07b!F$5:F$989))+SUM(($C$1=(C_A07b!$B$5:$B$989))*('By region'!$M704=(C_A07b!$C$5:$C$989))*(C_A07b!F$5:F$989))+SUM(($D$1=(C_A07b!$B$5:$B$989))*('By region'!$M704=(C_A07b!$C$5:$C$989))*(C_A07b!F$5:F$989)))</f>
        <v>178.714469122492</v>
      </c>
      <c r="F704" s="117">
        <f ref="F704:F704" t="array">(SUM(($B$1=(C_A07b!$B$5:$B$989))*('By region'!$M704=(C_A07b!$C$5:$C$989))*(C_A07b!G$5:G$989))+SUM(($C$1=(C_A07b!$B$5:$B$989))*('By region'!$M704=(C_A07b!$C$5:$C$989))*(C_A07b!G$5:G$989))+SUM(($D$1=(C_A07b!$B$5:$B$989))*('By region'!$M704=(C_A07b!$C$5:$C$989))*(C_A07b!G$5:G$989)))</f>
        <v>169.059386875136</v>
      </c>
      <c r="G704" s="117">
        <f ref="G704:G704" t="array">(SUM(($B$1=(C_A07b!$B$5:$B$989))*('By region'!$M704=(C_A07b!$C$5:$C$989))*(C_A07b!H$5:H$989))+SUM(($C$1=(C_A07b!$B$5:$B$989))*('By region'!$M704=(C_A07b!$C$5:$C$989))*(C_A07b!H$5:H$989))+SUM(($D$1=(C_A07b!$B$5:$B$989))*('By region'!$M704=(C_A07b!$C$5:$C$989))*(C_A07b!H$5:H$989)))</f>
        <v>170.927760104919</v>
      </c>
      <c r="H704" s="117">
        <f ref="H704:H704" t="array">(SUM(($B$1=(C_A07b!$B$5:$B$989))*('By region'!$M704=(C_A07b!$C$5:$C$989))*(C_A07b!I$5:I$989))+SUM(($C$1=(C_A07b!$B$5:$B$989))*('By region'!$M704=(C_A07b!$C$5:$C$989))*(C_A07b!I$5:I$989))+SUM(($D$1=(C_A07b!$B$5:$B$989))*('By region'!$M704=(C_A07b!$C$5:$C$989))*(C_A07b!I$5:I$989)))</f>
        <v>163.316459549003</v>
      </c>
      <c r="I704" s="117">
        <f ref="I704:I704" t="array">(SUM(($B$1=(C_A07b!$B$5:$B$989))*('By region'!$M704=(C_A07b!$C$5:$C$989))*(C_A07b!J$5:J$989))+SUM(($C$1=(C_A07b!$B$5:$B$989))*('By region'!$M704=(C_A07b!$C$5:$C$989))*(C_A07b!J$5:J$989))+SUM(($D$1=(C_A07b!$B$5:$B$989))*('By region'!$M704=(C_A07b!$C$5:$C$989))*(C_A07b!J$5:J$989)))</f>
        <v>155.705158993088</v>
      </c>
      <c r="J704" s="117">
        <f ref="J704:J704" t="array">(SUM(($B$1=(C_A07b!$B$5:$B$989))*('By region'!$M704=(C_A07b!$C$5:$C$989))*(C_A07b!K$5:K$989))+SUM(($C$1=(C_A07b!$B$5:$B$989))*('By region'!$M704=(C_A07b!$C$5:$C$989))*(C_A07b!K$5:K$989))+SUM(($D$1=(C_A07b!$B$5:$B$989))*('By region'!$M704=(C_A07b!$C$5:$C$989))*(C_A07b!K$5:K$989)))</f>
        <v>163.55777985158</v>
      </c>
      <c r="K704" s="117">
        <f ref="K704:K704" t="array">(SUM(($B$1=(C_A07b!$B$5:$B$989))*('By region'!$M704=(C_A07b!$C$5:$C$989))*(C_A07b!L$5:L$989))+SUM(($C$1=(C_A07b!$B$5:$B$989))*('By region'!$M704=(C_A07b!$C$5:$C$989))*(C_A07b!L$5:L$989))+SUM(($D$1=(C_A07b!$B$5:$B$989))*('By region'!$M704=(C_A07b!$C$5:$C$989))*(C_A07b!L$5:L$989)))</f>
        <v>129.733883544575</v>
      </c>
      <c r="M704" s="338" t="s">
        <v>386</v>
      </c>
    </row>
    <row r="705" s="64" customFormat="1">
      <c r="B705" s="118" t="s">
        <v>387</v>
      </c>
      <c r="C705" s="124">
        <f ref="C705:C705" t="array">(SUM(($B$1=(C_A07b!$B$5:$B$989))*('By region'!$M705=(C_A07b!$C$5:$C$989))*(C_A07b!D$5:D$989))+SUM(($C$1=(C_A07b!$B$5:$B$989))*('By region'!$M705=(C_A07b!$C$5:$C$989))*(C_A07b!D$5:D$989))+SUM(($D$1=(C_A07b!$B$5:$B$989))*('By region'!$M705=(C_A07b!$C$5:$C$989))*(C_A07b!D$5:D$989)))</f>
        <v>422.969206908945</v>
      </c>
      <c r="D705" s="124">
        <f ref="D705:D705" t="array">(SUM(($B$1=(C_A07b!$B$5:$B$989))*('By region'!$M705=(C_A07b!$C$5:$C$989))*(C_A07b!E$5:E$989))+SUM(($C$1=(C_A07b!$B$5:$B$989))*('By region'!$M705=(C_A07b!$C$5:$C$989))*(C_A07b!E$5:E$989))+SUM(($D$1=(C_A07b!$B$5:$B$989))*('By region'!$M705=(C_A07b!$C$5:$C$989))*(C_A07b!E$5:E$989)))</f>
        <v>551.316462047859</v>
      </c>
      <c r="E705" s="124">
        <f ref="E705:E705" t="array">(SUM(($B$1=(C_A07b!$B$5:$B$989))*('By region'!$M705=(C_A07b!$C$5:$C$989))*(C_A07b!F$5:F$989))+SUM(($C$1=(C_A07b!$B$5:$B$989))*('By region'!$M705=(C_A07b!$C$5:$C$989))*(C_A07b!F$5:F$989))+SUM(($D$1=(C_A07b!$B$5:$B$989))*('By region'!$M705=(C_A07b!$C$5:$C$989))*(C_A07b!F$5:F$989)))</f>
        <v>606.32057745016</v>
      </c>
      <c r="F705" s="124">
        <f ref="F705:F705" t="array">(SUM(($B$1=(C_A07b!$B$5:$B$989))*('By region'!$M705=(C_A07b!$C$5:$C$989))*(C_A07b!G$5:G$989))+SUM(($C$1=(C_A07b!$B$5:$B$989))*('By region'!$M705=(C_A07b!$C$5:$C$989))*(C_A07b!G$5:G$989))+SUM(($D$1=(C_A07b!$B$5:$B$989))*('By region'!$M705=(C_A07b!$C$5:$C$989))*(C_A07b!G$5:G$989)))</f>
        <v>296.224216524548</v>
      </c>
      <c r="G705" s="124">
        <f ref="G705:G705" t="array">(SUM(($B$1=(C_A07b!$B$5:$B$989))*('By region'!$M705=(C_A07b!$C$5:$C$989))*(C_A07b!H$5:H$989))+SUM(($C$1=(C_A07b!$B$5:$B$989))*('By region'!$M705=(C_A07b!$C$5:$C$989))*(C_A07b!H$5:H$989))+SUM(($D$1=(C_A07b!$B$5:$B$989))*('By region'!$M705=(C_A07b!$C$5:$C$989))*(C_A07b!H$5:H$989)))</f>
        <v>483.756158513933</v>
      </c>
      <c r="H705" s="124">
        <f ref="H705:H705" t="array">(SUM(($B$1=(C_A07b!$B$5:$B$989))*('By region'!$M705=(C_A07b!$C$5:$C$989))*(C_A07b!I$5:I$989))+SUM(($C$1=(C_A07b!$B$5:$B$989))*('By region'!$M705=(C_A07b!$C$5:$C$989))*(C_A07b!I$5:I$989))+SUM(($D$1=(C_A07b!$B$5:$B$989))*('By region'!$M705=(C_A07b!$C$5:$C$989))*(C_A07b!I$5:I$989)))</f>
        <v>445.499151321216</v>
      </c>
      <c r="I705" s="124">
        <f ref="I705:I705" t="array">(SUM(($B$1=(C_A07b!$B$5:$B$989))*('By region'!$M705=(C_A07b!$C$5:$C$989))*(C_A07b!J$5:J$989))+SUM(($C$1=(C_A07b!$B$5:$B$989))*('By region'!$M705=(C_A07b!$C$5:$C$989))*(C_A07b!J$5:J$989))+SUM(($D$1=(C_A07b!$B$5:$B$989))*('By region'!$M705=(C_A07b!$C$5:$C$989))*(C_A07b!J$5:J$989)))</f>
        <v>387.49246082205</v>
      </c>
      <c r="J705" s="124">
        <f ref="J705:J705" t="array">(SUM(($B$1=(C_A07b!$B$5:$B$989))*('By region'!$M705=(C_A07b!$C$5:$C$989))*(C_A07b!K$5:K$989))+SUM(($C$1=(C_A07b!$B$5:$B$989))*('By region'!$M705=(C_A07b!$C$5:$C$989))*(C_A07b!K$5:K$989))+SUM(($D$1=(C_A07b!$B$5:$B$989))*('By region'!$M705=(C_A07b!$C$5:$C$989))*(C_A07b!K$5:K$989)))</f>
        <v>388.283438081087</v>
      </c>
      <c r="K705" s="124">
        <f ref="K705:K705" t="array">(SUM(($B$1=(C_A07b!$B$5:$B$989))*('By region'!$M705=(C_A07b!$C$5:$C$989))*(C_A07b!L$5:L$989))+SUM(($C$1=(C_A07b!$B$5:$B$989))*('By region'!$M705=(C_A07b!$C$5:$C$989))*(C_A07b!L$5:L$989))+SUM(($D$1=(C_A07b!$B$5:$B$989))*('By region'!$M705=(C_A07b!$C$5:$C$989))*(C_A07b!L$5:L$989)))</f>
        <v>529.814507452984</v>
      </c>
      <c r="M705" s="343" t="s">
        <v>388</v>
      </c>
      <c r="N705" s="69"/>
      <c r="O705" s="69"/>
    </row>
    <row r="706">
      <c r="B706" s="116" t="s">
        <v>389</v>
      </c>
      <c r="C706" s="140">
        <f>C704/(C705+C704)</f>
        <v>0</v>
      </c>
      <c r="D706" s="140">
        <f ref="D706:K706" t="shared" si="82">D704/(D705+D704)</f>
        <v>0.051336836593345793</v>
      </c>
      <c r="E706" s="140">
        <f t="shared" si="82"/>
        <v>0.22765158052845308</v>
      </c>
      <c r="F706" s="140">
        <f t="shared" si="82"/>
        <v>0.36334696868720739</v>
      </c>
      <c r="G706" s="140">
        <f t="shared" si="82"/>
        <v>0.26108440308953246</v>
      </c>
      <c r="H706" s="140">
        <f t="shared" si="82"/>
        <v>0.26825274620597261</v>
      </c>
      <c r="I706" s="140">
        <f>I704/(I705+I704)</f>
        <v>0.2866455104241396</v>
      </c>
      <c r="J706" s="140">
        <f t="shared" si="82"/>
        <v>0.29638558073698751</v>
      </c>
      <c r="K706" s="140">
        <f t="shared" si="82"/>
        <v>0.19670108412872342</v>
      </c>
    </row>
    <row r="708"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3">
      <c r="B713" s="233" t="s">
        <v>401</v>
      </c>
      <c r="C713" s="234"/>
      <c r="D713" s="234"/>
      <c r="E713" s="234"/>
      <c r="F713" s="234"/>
      <c r="G713" s="234"/>
      <c r="H713" s="234"/>
      <c r="I713" s="234"/>
      <c r="J713" s="234"/>
      <c r="N713" s="63"/>
      <c r="O713" s="63"/>
    </row>
    <row r="715">
      <c r="A715" s="48" t="s">
        <v>402</v>
      </c>
      <c r="B715" s="320" t="s">
        <v>403</v>
      </c>
      <c r="C715" s="61"/>
      <c r="D715" s="61"/>
      <c r="E715" s="61"/>
      <c r="F715" s="61"/>
      <c r="G715" s="61"/>
      <c r="H715" s="61"/>
      <c r="I715" s="61"/>
      <c r="J715" s="61"/>
      <c r="N715" s="63"/>
      <c r="O715" s="63"/>
    </row>
    <row r="716">
      <c r="B716" s="230"/>
      <c r="C716" s="307">
        <v>2010</v>
      </c>
      <c r="D716" s="307">
        <v>2015</v>
      </c>
      <c r="E716" s="307">
        <v>2020</v>
      </c>
      <c r="F716" s="307">
        <v>2025</v>
      </c>
      <c r="G716" s="307">
        <v>2030</v>
      </c>
      <c r="H716" s="307">
        <v>2035</v>
      </c>
      <c r="I716" s="307">
        <v>2040</v>
      </c>
      <c r="J716" s="307">
        <v>2045</v>
      </c>
      <c r="K716" s="307">
        <v>2050</v>
      </c>
      <c r="N716" s="63"/>
      <c r="O716" s="63"/>
    </row>
    <row r="717">
      <c r="B717" s="235" t="s">
        <v>404</v>
      </c>
      <c r="C717" s="236">
        <f>SUMIFS(C_A10a!E5:E1004,C_A10a!B5:B1004,'By region'!B1,C_A10a!C5:C1004,'By region'!M717)</f>
      </c>
      <c r="D717" s="236">
        <f>SUMIFS(C_A10a!F5:F1004,C_A10a!B5:B1004,'By region'!B1,C_A10a!C5:C1004,'By region'!M717)</f>
      </c>
      <c r="E717" s="236">
        <f>SUMIFS(C_A10a!G5:G1004,C_A10a!B5:B1004,'By region'!B1,C_A10a!C5:C1004,'By region'!M717)</f>
      </c>
      <c r="F717" s="236">
        <f>SUMIFS(C_A10a!H5:H1004,C_A10a!B5:B1004,'By region'!B1,C_A10a!C5:C1004,'By region'!M717)</f>
      </c>
      <c r="G717" s="236">
        <f>SUMIFS(C_A10a!I5:I1004,C_A10a!B5:B1004,'By region'!B1,C_A10a!C5:C1004,'By region'!M717)</f>
      </c>
      <c r="H717" s="236">
        <f>SUMIFS(C_A10a!J5:J1004,C_A10a!B5:B1004,'By region'!B1,C_A10a!C5:C1004,'By region'!M717)</f>
      </c>
      <c r="I717" s="236">
        <f>SUMIFS(C_A10a!K5:K1004,C_A10a!B5:B1004,'By region'!B1,C_A10a!C5:C1004,'By region'!M717)</f>
      </c>
      <c r="J717" s="236">
        <f>SUMIFS(C_A10a!L5:L1004,C_A10a!B5:B1004,'By region'!B1,C_A10a!C5:C1004,'By region'!M717)</f>
      </c>
      <c r="K717" s="236">
        <f>SUMIFS(C_A10a!M5:M1004,C_A10a!B5:B1004,'By region'!B1,C_A10a!C5:C1004,'By region'!M717)</f>
      </c>
      <c r="M717" s="67" t="s">
        <v>405</v>
      </c>
      <c r="N717" s="63"/>
      <c r="O717" s="63"/>
    </row>
    <row r="718">
      <c r="B718" s="237" t="s">
        <v>406</v>
      </c>
      <c r="C718" s="248">
        <f>SUMIFS(C_A10a!E5:E1004,C_A10a!B5:B1004,'By region'!B1,C_A10a!C5:C1004,'By region'!M718)</f>
      </c>
      <c r="D718" s="248">
        <f>SUMIFS(C_A10a!F5:F1004,C_A10a!B5:B1004,'By region'!B1,C_A10a!C5:C1004,'By region'!M718)</f>
      </c>
      <c r="E718" s="248">
        <f>SUMIFS(C_A10a!G5:G1004,C_A10a!B5:B1004,'By region'!B1,C_A10a!C5:C1004,'By region'!M718)</f>
      </c>
      <c r="F718" s="248">
        <f>SUMIFS(C_A10a!H5:H1004,C_A10a!B5:B1004,'By region'!B1,C_A10a!C5:C1004,'By region'!M718)</f>
      </c>
      <c r="G718" s="248">
        <f>SUMIFS(C_A10a!I5:I1004,C_A10a!B5:B1004,'By region'!B1,C_A10a!C5:C1004,'By region'!M718)</f>
      </c>
      <c r="H718" s="248">
        <f>SUMIFS(C_A10a!J5:J1004,C_A10a!B5:B1004,'By region'!B1,C_A10a!C5:C1004,'By region'!M718)</f>
      </c>
      <c r="I718" s="248">
        <f>SUMIFS(C_A10a!K5:K1004,C_A10a!B5:B1004,'By region'!B1,C_A10a!C5:C1004,'By region'!M718)</f>
      </c>
      <c r="J718" s="248">
        <f>SUMIFS(C_A10a!L5:L1004,C_A10a!B5:B1004,'By region'!B1,C_A10a!C5:C1004,'By region'!M718)</f>
      </c>
      <c r="K718" s="248">
        <f>SUMIFS(C_A10a!M5:M1004,C_A10a!B5:B1004,'By region'!B1,C_A10a!C5:C1004,'By region'!M718)</f>
      </c>
      <c r="M718" s="67" t="s">
        <v>407</v>
      </c>
      <c r="N718" s="63"/>
      <c r="O718" s="63"/>
    </row>
    <row r="719">
      <c r="B719" s="235" t="s">
        <v>408</v>
      </c>
      <c r="C719" s="236">
        <f>SUMIFS(C_A10a!E5:E1004,C_A10a!B5:B1004,'By region'!B1,C_A10a!C5:C1004,'By region'!M719)</f>
      </c>
      <c r="D719" s="236">
        <f>SUMIFS(C_A10a!F5:F1004,C_A10a!B5:B1004,'By region'!B1,C_A10a!C5:C1004,'By region'!M719)</f>
      </c>
      <c r="E719" s="236">
        <f>SUMIFS(C_A10a!G5:G1004,C_A10a!B5:B1004,'By region'!B1,C_A10a!C5:C1004,'By region'!M719)</f>
      </c>
      <c r="F719" s="236">
        <f>SUMIFS(C_A10a!H5:H1004,C_A10a!B5:B1004,'By region'!B1,C_A10a!C5:C1004,'By region'!M719)</f>
      </c>
      <c r="G719" s="236">
        <f>SUMIFS(C_A10a!I5:I1004,C_A10a!B5:B1004,'By region'!B1,C_A10a!C5:C1004,'By region'!M719)</f>
      </c>
      <c r="H719" s="236">
        <f>SUMIFS(C_A10a!J5:J1004,C_A10a!B5:B1004,'By region'!B1,C_A10a!C5:C1004,'By region'!M719)</f>
      </c>
      <c r="I719" s="236">
        <f>SUMIFS(C_A10a!K5:K1004,C_A10a!B5:B1004,'By region'!B1,C_A10a!C5:C1004,'By region'!M719)</f>
      </c>
      <c r="J719" s="236">
        <f>SUMIFS(C_A10a!L5:L1004,C_A10a!B5:B1004,'By region'!B1,C_A10a!C5:C1004,'By region'!M719)</f>
      </c>
      <c r="K719" s="236">
        <f>SUMIFS(C_A10a!M5:M1004,C_A10a!B5:B1004,'By region'!B1,C_A10a!C5:C1004,'By region'!M719)</f>
      </c>
      <c r="M719" s="67" t="s">
        <v>409</v>
      </c>
      <c r="N719" s="63"/>
      <c r="O719" s="63"/>
    </row>
    <row r="720">
      <c r="B720" s="237" t="s">
        <v>410</v>
      </c>
      <c r="C720" s="248">
        <f>SUMIFS(C_A10a!E5:E1004,C_A10a!B5:B1004,'By region'!B1,C_A10a!C5:C1004,'By region'!M720)</f>
      </c>
      <c r="D720" s="248">
        <f>SUMIFS(C_A10a!F5:F1004,C_A10a!B5:B1004,'By region'!B1,C_A10a!C5:C1004,'By region'!M720)</f>
      </c>
      <c r="E720" s="248">
        <f>SUMIFS(C_A10a!G5:G1004,C_A10a!B5:B1004,'By region'!B1,C_A10a!C5:C1004,'By region'!M720)</f>
      </c>
      <c r="F720" s="248">
        <f>SUMIFS(C_A10a!H5:H1004,C_A10a!B5:B1004,'By region'!B1,C_A10a!C5:C1004,'By region'!M720)</f>
      </c>
      <c r="G720" s="248">
        <f>SUMIFS(C_A10a!I5:I1004,C_A10a!B5:B1004,'By region'!B1,C_A10a!C5:C1004,'By region'!M720)</f>
      </c>
      <c r="H720" s="248">
        <f>SUMIFS(C_A10a!J5:J1004,C_A10a!B5:B1004,'By region'!B1,C_A10a!C5:C1004,'By region'!M720)</f>
      </c>
      <c r="I720" s="248">
        <f>SUMIFS(C_A10a!K5:K1004,C_A10a!B5:B1004,'By region'!B1,C_A10a!C5:C1004,'By region'!M720)</f>
      </c>
      <c r="J720" s="248">
        <f>SUMIFS(C_A10a!L5:L1004,C_A10a!B5:B1004,'By region'!B1,C_A10a!C5:C1004,'By region'!M720)</f>
      </c>
      <c r="K720" s="248">
        <f>SUMIFS(C_A10a!M5:M1004,C_A10a!B5:B1004,'By region'!B1,C_A10a!C5:C1004,'By region'!M720)</f>
      </c>
      <c r="M720" s="67" t="s">
        <v>411</v>
      </c>
      <c r="O720" s="63"/>
    </row>
    <row r="721">
      <c r="B721" s="235" t="s">
        <v>412</v>
      </c>
      <c r="C721" s="236">
        <f>SUMIFS(C_A10a!E5:E1004,C_A10a!B5:B1004,'By region'!B1,C_A10a!C5:C1004,'By region'!M721)</f>
      </c>
      <c r="D721" s="236">
        <f>SUMIFS(C_A10a!F5:F1004,C_A10a!B5:B1004,'By region'!B1,C_A10a!C5:C1004,'By region'!M721)</f>
      </c>
      <c r="E721" s="236">
        <f>SUMIFS(C_A10a!G5:G1004,C_A10a!B5:B1004,'By region'!B1,C_A10a!C5:C1004,'By region'!M721)</f>
      </c>
      <c r="F721" s="236">
        <f>SUMIFS(C_A10a!H5:H1004,C_A10a!B5:B1004,'By region'!B1,C_A10a!C5:C1004,'By region'!M721)</f>
      </c>
      <c r="G721" s="236">
        <f>SUMIFS(C_A10a!I5:I1004,C_A10a!B5:B1004,'By region'!B1,C_A10a!C5:C1004,'By region'!M721)</f>
      </c>
      <c r="H721" s="236">
        <f>SUMIFS(C_A10a!J5:J1004,C_A10a!B5:B1004,'By region'!B1,C_A10a!C5:C1004,'By region'!M721)</f>
      </c>
      <c r="I721" s="236">
        <f>SUMIFS(C_A10a!K5:K1004,C_A10a!B5:B1004,'By region'!B1,C_A10a!C5:C1004,'By region'!M721)</f>
      </c>
      <c r="J721" s="236">
        <f>SUMIFS(C_A10a!L5:L1004,C_A10a!B5:B1004,'By region'!B1,C_A10a!C5:C1004,'By region'!M721)</f>
      </c>
      <c r="K721" s="236">
        <f>SUMIFS(C_A10a!M5:M1004,C_A10a!B5:B1004,'By region'!B1,C_A10a!C5:C1004,'By region'!M721)</f>
      </c>
      <c r="M721" s="67" t="s">
        <v>413</v>
      </c>
      <c r="O721" s="63"/>
    </row>
    <row r="722">
      <c r="B722" s="237" t="s">
        <v>414</v>
      </c>
      <c r="C722" s="248">
        <f>SUMIFS(C_A10a!E5:E1004,C_A10a!B5:B1004,'By region'!B1,C_A10a!C5:C1004,'By region'!M722)</f>
      </c>
      <c r="D722" s="248">
        <f>SUMIFS(C_A10a!F5:F1004,C_A10a!B5:B1004,'By region'!B1,C_A10a!C5:C1004,'By region'!M722)</f>
      </c>
      <c r="E722" s="248">
        <f>SUMIFS(C_A10a!G5:G1004,C_A10a!B5:B1004,'By region'!B1,C_A10a!C5:C1004,'By region'!M722)</f>
      </c>
      <c r="F722" s="248">
        <f>SUMIFS(C_A10a!H5:H1004,C_A10a!B5:B1004,'By region'!B1,C_A10a!C5:C1004,'By region'!M722)</f>
      </c>
      <c r="G722" s="248">
        <f>SUMIFS(C_A10a!I5:I1004,C_A10a!B5:B1004,'By region'!B1,C_A10a!C5:C1004,'By region'!M722)</f>
      </c>
      <c r="H722" s="248">
        <f>SUMIFS(C_A10a!J5:J1004,C_A10a!B5:B1004,'By region'!B1,C_A10a!C5:C1004,'By region'!M722)</f>
      </c>
      <c r="I722" s="248">
        <f>SUMIFS(C_A10a!K5:K1004,C_A10a!B5:B1004,'By region'!B1,C_A10a!C5:C1004,'By region'!M722)</f>
      </c>
      <c r="J722" s="248">
        <f>SUMIFS(C_A10a!L5:L1004,C_A10a!B5:B1004,'By region'!B1,C_A10a!C5:C1004,'By region'!M722)</f>
      </c>
      <c r="K722" s="248">
        <f>SUMIFS(C_A10a!M5:M1004,C_A10a!B5:B1004,'By region'!B1,C_A10a!C5:C1004,'By region'!M722)</f>
      </c>
      <c r="M722" s="67" t="s">
        <v>415</v>
      </c>
      <c r="O722" s="63"/>
    </row>
    <row r="723">
      <c r="B723" s="235" t="s">
        <v>416</v>
      </c>
      <c r="C723" s="236">
        <f>SUMIFS(C_A10a!E5:E1004,C_A10a!B5:B1004,'By region'!B1,C_A10a!C5:C1004,'By region'!M723)</f>
      </c>
      <c r="D723" s="236">
        <f>SUMIFS(C_A10a!F5:F1004,C_A10a!B5:B1004,'By region'!B1,C_A10a!C5:C1004,'By region'!M723)</f>
      </c>
      <c r="E723" s="236">
        <f>SUMIFS(C_A10a!G5:G1004,C_A10a!B5:B1004,'By region'!B1,C_A10a!C5:C1004,'By region'!M723)</f>
      </c>
      <c r="F723" s="236">
        <f>SUMIFS(C_A10a!H5:H1004,C_A10a!B5:B1004,'By region'!B1,C_A10a!C5:C1004,'By region'!M723)</f>
      </c>
      <c r="G723" s="236">
        <f>SUMIFS(C_A10a!I5:I1004,C_A10a!B5:B1004,'By region'!B1,C_A10a!C5:C1004,'By region'!M723)</f>
      </c>
      <c r="H723" s="236">
        <f>SUMIFS(C_A10a!J5:J1004,C_A10a!B5:B1004,'By region'!B1,C_A10a!C5:C1004,'By region'!M723)</f>
      </c>
      <c r="I723" s="236">
        <f>SUMIFS(C_A10a!K5:K1004,C_A10a!B5:B1004,'By region'!B1,C_A10a!C5:C1004,'By region'!M723)</f>
      </c>
      <c r="J723" s="236">
        <f>SUMIFS(C_A10a!L5:L1004,C_A10a!B5:B1004,'By region'!B1,C_A10a!C5:C1004,'By region'!M723)</f>
      </c>
      <c r="K723" s="236">
        <f>SUMIFS(C_A10a!M5:M1004,C_A10a!B5:B1004,'By region'!B1,C_A10a!C5:C1004,'By region'!M723)</f>
      </c>
      <c r="M723" s="67" t="s">
        <v>416</v>
      </c>
      <c r="O723" s="63"/>
    </row>
    <row r="724">
      <c r="B724" s="235" t="s">
        <v>55</v>
      </c>
      <c r="C724" s="249">
        <f>SUM(C717:C723)</f>
        <v>1216.9497178062</v>
      </c>
      <c r="D724" s="249">
        <f ref="D724:K724" t="shared" si="83">SUM(D717:D723)</f>
        <v>1325.9926416913611</v>
      </c>
      <c r="E724" s="249">
        <f t="shared" si="83"/>
        <v>1286.2694625993181</v>
      </c>
      <c r="F724" s="249">
        <f t="shared" si="83"/>
        <v>1197.6190459216321</v>
      </c>
      <c r="G724" s="249">
        <f t="shared" si="83"/>
        <v>1151.79099416619</v>
      </c>
      <c r="H724" s="249">
        <f t="shared" si="83"/>
        <v>1140.807873039005</v>
      </c>
      <c r="I724" s="249">
        <f t="shared" si="83"/>
        <v>1113.9890255207213</v>
      </c>
      <c r="J724" s="249">
        <f t="shared" si="83"/>
        <v>1098.74089802525</v>
      </c>
      <c r="K724" s="249">
        <f t="shared" si="83"/>
        <v>1085.4075407890741</v>
      </c>
      <c r="O724" s="63"/>
    </row>
    <row r="726">
      <c r="C726" s="61"/>
      <c r="D726" s="61"/>
      <c r="E726" s="61"/>
      <c r="F726" s="61"/>
      <c r="G726" s="61"/>
      <c r="H726" s="61"/>
      <c r="I726" s="61"/>
      <c r="J726" s="61"/>
      <c r="O726" s="63"/>
    </row>
    <row r="728">
      <c r="A728" s="48" t="s">
        <v>402</v>
      </c>
      <c r="B728" s="320" t="s">
        <v>403</v>
      </c>
      <c r="C728" s="61"/>
      <c r="D728" s="61"/>
      <c r="E728" s="61"/>
      <c r="F728" s="61"/>
      <c r="G728" s="61"/>
      <c r="H728" s="61"/>
      <c r="I728" s="61"/>
      <c r="J728" s="61"/>
      <c r="O728" s="63"/>
    </row>
    <row r="729">
      <c r="B729" s="232"/>
      <c r="C729" s="307">
        <v>2010</v>
      </c>
      <c r="D729" s="307">
        <v>2015</v>
      </c>
      <c r="E729" s="307">
        <v>2020</v>
      </c>
      <c r="F729" s="307">
        <v>2025</v>
      </c>
      <c r="G729" s="307">
        <v>2030</v>
      </c>
      <c r="H729" s="307">
        <v>2035</v>
      </c>
      <c r="I729" s="307">
        <v>2040</v>
      </c>
      <c r="J729" s="307">
        <v>2045</v>
      </c>
      <c r="K729" s="307">
        <v>2050</v>
      </c>
      <c r="O729" s="63"/>
    </row>
    <row r="730">
      <c r="A730" s="450" t="s">
        <v>405</v>
      </c>
      <c r="B730" s="264" t="s">
        <v>541</v>
      </c>
      <c r="C730" s="264">
        <f ref="C730:C730" t="array">(SUM(($B$1=(C_A10a!$B$5:$B$1023))*('By region'!$M730=(C_A10a!$C$5:$C$1023))*('By region'!$N730=(C_A10a!$D$5:$D$1023))*(C_A10a!E$5:E$1023)))+(SUM(($C$1=(C_A10a!$B$5:$B$1023))*('By region'!$M730=(C_A10a!$C$5:$C$1023))*('By region'!$N730=(C_A10a!$D$5:$D$1023))*(C_A10a!E$5:E$1023)))+(SUM(($D$1=(C_A10a!$B$5:$B$1023))*('By region'!$M730=(C_A10a!$C$5:$C$1023))*('By region'!$N730=(C_A10a!$D$5:$D$1023))*(C_A10a!E$5:E$1023)))</f>
        <v>0.077288830416</v>
      </c>
      <c r="D730" s="264">
        <f ref="D730:D730" t="array">(SUM(($B$1=(C_A10a!$B$5:$B$1023))*('By region'!$M730=(C_A10a!$C$5:$C$1023))*('By region'!$N730=(C_A10a!$D$5:$D$1023))*(C_A10a!F$5:F$1023)))+(SUM(($C$1=(C_A10a!$B$5:$B$1023))*('By region'!$M730=(C_A10a!$C$5:$C$1023))*('By region'!$N730=(C_A10a!$D$5:$D$1023))*(C_A10a!F$5:F$1023)))+(SUM(($D$1=(C_A10a!$B$5:$B$1023))*('By region'!$M730=(C_A10a!$C$5:$C$1023))*('By region'!$N730=(C_A10a!$D$5:$D$1023))*(C_A10a!F$5:F$1023)))</f>
        <v>0.056724645911</v>
      </c>
      <c r="E730" s="264">
        <f ref="E730:E730" t="array">(SUM(($B$1=(C_A10a!$B$5:$B$1023))*('By region'!$M730=(C_A10a!$C$5:$C$1023))*('By region'!$N730=(C_A10a!$D$5:$D$1023))*(C_A10a!G$5:G$1023)))+(SUM(($C$1=(C_A10a!$B$5:$B$1023))*('By region'!$M730=(C_A10a!$C$5:$C$1023))*('By region'!$N730=(C_A10a!$D$5:$D$1023))*(C_A10a!G$5:G$1023)))+(SUM(($D$1=(C_A10a!$B$5:$B$1023))*('By region'!$M730=(C_A10a!$C$5:$C$1023))*('By region'!$N730=(C_A10a!$D$5:$D$1023))*(C_A10a!G$5:G$1023)))</f>
        <v>0</v>
      </c>
      <c r="F730" s="264">
        <f ref="F730:F730" t="array">(SUM(($B$1=(C_A10a!$B$5:$B$1023))*('By region'!$M730=(C_A10a!$C$5:$C$1023))*('By region'!$N730=(C_A10a!$D$5:$D$1023))*(C_A10a!H$5:H$1023)))+(SUM(($C$1=(C_A10a!$B$5:$B$1023))*('By region'!$M730=(C_A10a!$C$5:$C$1023))*('By region'!$N730=(C_A10a!$D$5:$D$1023))*(C_A10a!H$5:H$1023)))+(SUM(($D$1=(C_A10a!$B$5:$B$1023))*('By region'!$M730=(C_A10a!$C$5:$C$1023))*('By region'!$N730=(C_A10a!$D$5:$D$1023))*(C_A10a!H$5:H$1023)))</f>
        <v>0.004752018</v>
      </c>
      <c r="G730" s="264">
        <f ref="G730:G730" t="array">(SUM(($B$1=(C_A10a!$B$5:$B$1023))*('By region'!$M730=(C_A10a!$C$5:$C$1023))*('By region'!$N730=(C_A10a!$D$5:$D$1023))*(C_A10a!I$5:I$1023)))+(SUM(($C$1=(C_A10a!$B$5:$B$1023))*('By region'!$M730=(C_A10a!$C$5:$C$1023))*('By region'!$N730=(C_A10a!$D$5:$D$1023))*(C_A10a!I$5:I$1023)))+(SUM(($D$1=(C_A10a!$B$5:$B$1023))*('By region'!$M730=(C_A10a!$C$5:$C$1023))*('By region'!$N730=(C_A10a!$D$5:$D$1023))*(C_A10a!I$5:I$1023)))</f>
        <v>0</v>
      </c>
      <c r="H730" s="264">
        <f ref="H730:H730" t="array">(SUM(($B$1=(C_A10a!$B$5:$B$1023))*('By region'!$M730=(C_A10a!$C$5:$C$1023))*('By region'!$N730=(C_A10a!$D$5:$D$1023))*(C_A10a!J$5:J$1023)))+(SUM(($C$1=(C_A10a!$B$5:$B$1023))*('By region'!$M730=(C_A10a!$C$5:$C$1023))*('By region'!$N730=(C_A10a!$D$5:$D$1023))*(C_A10a!J$5:J$1023)))+(SUM(($D$1=(C_A10a!$B$5:$B$1023))*('By region'!$M730=(C_A10a!$C$5:$C$1023))*('By region'!$N730=(C_A10a!$D$5:$D$1023))*(C_A10a!J$5:J$1023)))</f>
        <v>67.050280240696</v>
      </c>
      <c r="I730" s="264">
        <f ref="I730:I730" t="array">(SUM(($B$1=(C_A10a!$B$5:$B$1023))*('By region'!$M730=(C_A10a!$C$5:$C$1023))*('By region'!$N730=(C_A10a!$D$5:$D$1023))*(C_A10a!K$5:K$1023)))+(SUM(($C$1=(C_A10a!$B$5:$B$1023))*('By region'!$M730=(C_A10a!$C$5:$C$1023))*('By region'!$N730=(C_A10a!$D$5:$D$1023))*(C_A10a!K$5:K$1023)))+(SUM(($D$1=(C_A10a!$B$5:$B$1023))*('By region'!$M730=(C_A10a!$C$5:$C$1023))*('By region'!$N730=(C_A10a!$D$5:$D$1023))*(C_A10a!K$5:K$1023)))</f>
        <v>67.072254020488</v>
      </c>
      <c r="J730" s="264">
        <f ref="J730:J730" t="array">(SUM(($B$1=(C_A10a!$B$5:$B$1023))*('By region'!$M730=(C_A10a!$C$5:$C$1023))*('By region'!$N730=(C_A10a!$D$5:$D$1023))*(C_A10a!L$5:L$1023)))+(SUM(($C$1=(C_A10a!$B$5:$B$1023))*('By region'!$M730=(C_A10a!$C$5:$C$1023))*('By region'!$N730=(C_A10a!$D$5:$D$1023))*(C_A10a!L$5:L$1023)))+(SUM(($D$1=(C_A10a!$B$5:$B$1023))*('By region'!$M730=(C_A10a!$C$5:$C$1023))*('By region'!$N730=(C_A10a!$D$5:$D$1023))*(C_A10a!L$5:L$1023)))</f>
        <v>68.222022084107</v>
      </c>
      <c r="K730" s="264">
        <f ref="K730:K730" t="array">(SUM(($B$1=(C_A10a!$B$5:$B$1023))*('By region'!$M730=(C_A10a!$C$5:$C$1023))*('By region'!$N730=(C_A10a!$D$5:$D$1023))*(C_A10a!M$5:M$1023)))+(SUM(($C$1=(C_A10a!$B$5:$B$1023))*('By region'!$M730=(C_A10a!$C$5:$C$1023))*('By region'!$N730=(C_A10a!$D$5:$D$1023))*(C_A10a!M$5:M$1023)))+(SUM(($D$1=(C_A10a!$B$5:$B$1023))*('By region'!$M730=(C_A10a!$C$5:$C$1023))*('By region'!$N730=(C_A10a!$D$5:$D$1023))*(C_A10a!M$5:M$1023)))</f>
        <v>68.864096583796</v>
      </c>
      <c r="M730" s="67" t="s">
        <v>405</v>
      </c>
      <c r="N730" s="338" t="s">
        <v>143</v>
      </c>
      <c r="O730" s="63"/>
    </row>
    <row r="731">
      <c r="A731" s="450"/>
      <c r="B731" s="119" t="s">
        <v>418</v>
      </c>
      <c r="C731" s="192">
        <f ref="C731:C731" t="array">(SUM(($B$1=(C_A10a!$B$5:$B$1023))*('By region'!$M731=(C_A10a!$C$5:$C$1023))*('By region'!$N731=(C_A10a!$D$5:$D$1023))*(C_A10a!E$5:E$1023)))+(SUM(($C$1=(C_A10a!$B$5:$B$1023))*('By region'!$M731=(C_A10a!$C$5:$C$1023))*('By region'!$N731=(C_A10a!$D$5:$D$1023))*(C_A10a!E$5:E$1023)))+(SUM(($D$1=(C_A10a!$B$5:$B$1023))*('By region'!$M731=(C_A10a!$C$5:$C$1023))*('By region'!$N731=(C_A10a!$D$5:$D$1023))*(C_A10a!E$5:E$1023)))</f>
        <v>2.06451108</v>
      </c>
      <c r="D731" s="192">
        <f ref="D731:D731" t="array">(SUM(($B$1=(C_A10a!$B$5:$B$1023))*('By region'!$M731=(C_A10a!$C$5:$C$1023))*('By region'!$N731=(C_A10a!$D$5:$D$1023))*(C_A10a!F$5:F$1023)))+(SUM(($C$1=(C_A10a!$B$5:$B$1023))*('By region'!$M731=(C_A10a!$C$5:$C$1023))*('By region'!$N731=(C_A10a!$D$5:$D$1023))*(C_A10a!F$5:F$1023)))+(SUM(($D$1=(C_A10a!$B$5:$B$1023))*('By region'!$M731=(C_A10a!$C$5:$C$1023))*('By region'!$N731=(C_A10a!$D$5:$D$1023))*(C_A10a!F$5:F$1023)))</f>
        <v>6.569443090538</v>
      </c>
      <c r="E731" s="192">
        <f ref="E731:E731" t="array">(SUM(($B$1=(C_A10a!$B$5:$B$1023))*('By region'!$M731=(C_A10a!$C$5:$C$1023))*('By region'!$N731=(C_A10a!$D$5:$D$1023))*(C_A10a!G$5:G$1023)))+(SUM(($C$1=(C_A10a!$B$5:$B$1023))*('By region'!$M731=(C_A10a!$C$5:$C$1023))*('By region'!$N731=(C_A10a!$D$5:$D$1023))*(C_A10a!G$5:G$1023)))+(SUM(($D$1=(C_A10a!$B$5:$B$1023))*('By region'!$M731=(C_A10a!$C$5:$C$1023))*('By region'!$N731=(C_A10a!$D$5:$D$1023))*(C_A10a!G$5:G$1023)))</f>
        <v>4.403469758586</v>
      </c>
      <c r="F731" s="192">
        <f ref="F731:F731" t="array">(SUM(($B$1=(C_A10a!$B$5:$B$1023))*('By region'!$M731=(C_A10a!$C$5:$C$1023))*('By region'!$N731=(C_A10a!$D$5:$D$1023))*(C_A10a!H$5:H$1023)))+(SUM(($C$1=(C_A10a!$B$5:$B$1023))*('By region'!$M731=(C_A10a!$C$5:$C$1023))*('By region'!$N731=(C_A10a!$D$5:$D$1023))*(C_A10a!H$5:H$1023)))+(SUM(($D$1=(C_A10a!$B$5:$B$1023))*('By region'!$M731=(C_A10a!$C$5:$C$1023))*('By region'!$N731=(C_A10a!$D$5:$D$1023))*(C_A10a!H$5:H$1023)))</f>
        <v>0.055340098085</v>
      </c>
      <c r="G731" s="192">
        <f ref="G731:G731" t="array">(SUM(($B$1=(C_A10a!$B$5:$B$1023))*('By region'!$M731=(C_A10a!$C$5:$C$1023))*('By region'!$N731=(C_A10a!$D$5:$D$1023))*(C_A10a!I$5:I$1023)))+(SUM(($C$1=(C_A10a!$B$5:$B$1023))*('By region'!$M731=(C_A10a!$C$5:$C$1023))*('By region'!$N731=(C_A10a!$D$5:$D$1023))*(C_A10a!I$5:I$1023)))+(SUM(($D$1=(C_A10a!$B$5:$B$1023))*('By region'!$M731=(C_A10a!$C$5:$C$1023))*('By region'!$N731=(C_A10a!$D$5:$D$1023))*(C_A10a!I$5:I$1023)))</f>
        <v>0.055194887083</v>
      </c>
      <c r="H731" s="192">
        <f ref="H731:H731" t="array">(SUM(($B$1=(C_A10a!$B$5:$B$1023))*('By region'!$M731=(C_A10a!$C$5:$C$1023))*('By region'!$N731=(C_A10a!$D$5:$D$1023))*(C_A10a!J$5:J$1023)))+(SUM(($C$1=(C_A10a!$B$5:$B$1023))*('By region'!$M731=(C_A10a!$C$5:$C$1023))*('By region'!$N731=(C_A10a!$D$5:$D$1023))*(C_A10a!J$5:J$1023)))+(SUM(($D$1=(C_A10a!$B$5:$B$1023))*('By region'!$M731=(C_A10a!$C$5:$C$1023))*('By region'!$N731=(C_A10a!$D$5:$D$1023))*(C_A10a!J$5:J$1023)))</f>
        <v>0</v>
      </c>
      <c r="I731" s="192">
        <f ref="I731:I731" t="array">(SUM(($B$1=(C_A10a!$B$5:$B$1023))*('By region'!$M731=(C_A10a!$C$5:$C$1023))*('By region'!$N731=(C_A10a!$D$5:$D$1023))*(C_A10a!K$5:K$1023)))+(SUM(($C$1=(C_A10a!$B$5:$B$1023))*('By region'!$M731=(C_A10a!$C$5:$C$1023))*('By region'!$N731=(C_A10a!$D$5:$D$1023))*(C_A10a!K$5:K$1023)))+(SUM(($D$1=(C_A10a!$B$5:$B$1023))*('By region'!$M731=(C_A10a!$C$5:$C$1023))*('By region'!$N731=(C_A10a!$D$5:$D$1023))*(C_A10a!K$5:K$1023)))</f>
        <v>0</v>
      </c>
      <c r="J731" s="192">
        <f ref="J731:J731" t="array">(SUM(($B$1=(C_A10a!$B$5:$B$1023))*('By region'!$M731=(C_A10a!$C$5:$C$1023))*('By region'!$N731=(C_A10a!$D$5:$D$1023))*(C_A10a!L$5:L$1023)))+(SUM(($C$1=(C_A10a!$B$5:$B$1023))*('By region'!$M731=(C_A10a!$C$5:$C$1023))*('By region'!$N731=(C_A10a!$D$5:$D$1023))*(C_A10a!L$5:L$1023)))+(SUM(($D$1=(C_A10a!$B$5:$B$1023))*('By region'!$M731=(C_A10a!$C$5:$C$1023))*('By region'!$N731=(C_A10a!$D$5:$D$1023))*(C_A10a!L$5:L$1023)))</f>
        <v>0</v>
      </c>
      <c r="K731" s="192">
        <f ref="K731:K731" t="array">(SUM(($B$1=(C_A10a!$B$5:$B$1023))*('By region'!$M731=(C_A10a!$C$5:$C$1023))*('By region'!$N731=(C_A10a!$D$5:$D$1023))*(C_A10a!M$5:M$1023)))+(SUM(($C$1=(C_A10a!$B$5:$B$1023))*('By region'!$M731=(C_A10a!$C$5:$C$1023))*('By region'!$N731=(C_A10a!$D$5:$D$1023))*(C_A10a!M$5:M$1023)))+(SUM(($D$1=(C_A10a!$B$5:$B$1023))*('By region'!$M731=(C_A10a!$C$5:$C$1023))*('By region'!$N731=(C_A10a!$D$5:$D$1023))*(C_A10a!M$5:M$1023)))</f>
        <v>0</v>
      </c>
      <c r="M731" s="67" t="s">
        <v>405</v>
      </c>
      <c r="N731" s="340" t="s">
        <v>144</v>
      </c>
      <c r="O731" s="63"/>
    </row>
    <row r="732">
      <c r="A732" s="450"/>
      <c r="B732" s="264" t="s">
        <v>419</v>
      </c>
      <c r="C732" s="260">
        <f ref="C732:C732" t="array">(SUM(($B$1=(C_A10a!$B$5:$B$1023))*('By region'!$M732=(C_A10a!$C$5:$C$1023))*('By region'!$N732=(C_A10a!$D$5:$D$1023))*(C_A10a!E$5:E$1023)))+(SUM(($C$1=(C_A10a!$B$5:$B$1023))*('By region'!$M732=(C_A10a!$C$5:$C$1023))*('By region'!$N732=(C_A10a!$D$5:$D$1023))*(C_A10a!E$5:E$1023)))+(SUM(($D$1=(C_A10a!$B$5:$B$1023))*('By region'!$M732=(C_A10a!$C$5:$C$1023))*('By region'!$N732=(C_A10a!$D$5:$D$1023))*(C_A10a!E$5:E$1023)))</f>
        <v>69.920983512</v>
      </c>
      <c r="D732" s="260">
        <f ref="D732:D732" t="array">(SUM(($B$1=(C_A10a!$B$5:$B$1023))*('By region'!$M732=(C_A10a!$C$5:$C$1023))*('By region'!$N732=(C_A10a!$D$5:$D$1023))*(C_A10a!F$5:F$1023)))+(SUM(($C$1=(C_A10a!$B$5:$B$1023))*('By region'!$M732=(C_A10a!$C$5:$C$1023))*('By region'!$N732=(C_A10a!$D$5:$D$1023))*(C_A10a!F$5:F$1023)))+(SUM(($D$1=(C_A10a!$B$5:$B$1023))*('By region'!$M732=(C_A10a!$C$5:$C$1023))*('By region'!$N732=(C_A10a!$D$5:$D$1023))*(C_A10a!F$5:F$1023)))</f>
        <v>66.332746216344</v>
      </c>
      <c r="E732" s="260">
        <f ref="E732:E732" t="array">(SUM(($B$1=(C_A10a!$B$5:$B$1023))*('By region'!$M732=(C_A10a!$C$5:$C$1023))*('By region'!$N732=(C_A10a!$D$5:$D$1023))*(C_A10a!G$5:G$1023)))+(SUM(($C$1=(C_A10a!$B$5:$B$1023))*('By region'!$M732=(C_A10a!$C$5:$C$1023))*('By region'!$N732=(C_A10a!$D$5:$D$1023))*(C_A10a!G$5:G$1023)))+(SUM(($D$1=(C_A10a!$B$5:$B$1023))*('By region'!$M732=(C_A10a!$C$5:$C$1023))*('By region'!$N732=(C_A10a!$D$5:$D$1023))*(C_A10a!G$5:G$1023)))</f>
        <v>66.836378158209</v>
      </c>
      <c r="F732" s="260">
        <f ref="F732:F732" t="array">(SUM(($B$1=(C_A10a!$B$5:$B$1023))*('By region'!$M732=(C_A10a!$C$5:$C$1023))*('By region'!$N732=(C_A10a!$D$5:$D$1023))*(C_A10a!H$5:H$1023)))+(SUM(($C$1=(C_A10a!$B$5:$B$1023))*('By region'!$M732=(C_A10a!$C$5:$C$1023))*('By region'!$N732=(C_A10a!$D$5:$D$1023))*(C_A10a!H$5:H$1023)))+(SUM(($D$1=(C_A10a!$B$5:$B$1023))*('By region'!$M732=(C_A10a!$C$5:$C$1023))*('By region'!$N732=(C_A10a!$D$5:$D$1023))*(C_A10a!H$5:H$1023)))</f>
        <v>78.484207039046</v>
      </c>
      <c r="G732" s="260">
        <f ref="G732:G732" t="array">(SUM(($B$1=(C_A10a!$B$5:$B$1023))*('By region'!$M732=(C_A10a!$C$5:$C$1023))*('By region'!$N732=(C_A10a!$D$5:$D$1023))*(C_A10a!I$5:I$1023)))+(SUM(($C$1=(C_A10a!$B$5:$B$1023))*('By region'!$M732=(C_A10a!$C$5:$C$1023))*('By region'!$N732=(C_A10a!$D$5:$D$1023))*(C_A10a!I$5:I$1023)))+(SUM(($D$1=(C_A10a!$B$5:$B$1023))*('By region'!$M732=(C_A10a!$C$5:$C$1023))*('By region'!$N732=(C_A10a!$D$5:$D$1023))*(C_A10a!I$5:I$1023)))</f>
        <v>81.53945122891</v>
      </c>
      <c r="H732" s="260">
        <f ref="H732:H732" t="array">(SUM(($B$1=(C_A10a!$B$5:$B$1023))*('By region'!$M732=(C_A10a!$C$5:$C$1023))*('By region'!$N732=(C_A10a!$D$5:$D$1023))*(C_A10a!J$5:J$1023)))+(SUM(($C$1=(C_A10a!$B$5:$B$1023))*('By region'!$M732=(C_A10a!$C$5:$C$1023))*('By region'!$N732=(C_A10a!$D$5:$D$1023))*(C_A10a!J$5:J$1023)))+(SUM(($D$1=(C_A10a!$B$5:$B$1023))*('By region'!$M732=(C_A10a!$C$5:$C$1023))*('By region'!$N732=(C_A10a!$D$5:$D$1023))*(C_A10a!J$5:J$1023)))</f>
        <v>76.017415792268</v>
      </c>
      <c r="I732" s="260">
        <f ref="I732:I732" t="array">(SUM(($B$1=(C_A10a!$B$5:$B$1023))*('By region'!$M732=(C_A10a!$C$5:$C$1023))*('By region'!$N732=(C_A10a!$D$5:$D$1023))*(C_A10a!K$5:K$1023)))+(SUM(($C$1=(C_A10a!$B$5:$B$1023))*('By region'!$M732=(C_A10a!$C$5:$C$1023))*('By region'!$N732=(C_A10a!$D$5:$D$1023))*(C_A10a!K$5:K$1023)))+(SUM(($D$1=(C_A10a!$B$5:$B$1023))*('By region'!$M732=(C_A10a!$C$5:$C$1023))*('By region'!$N732=(C_A10a!$D$5:$D$1023))*(C_A10a!K$5:K$1023)))</f>
        <v>78.52377128566</v>
      </c>
      <c r="J732" s="260">
        <f ref="J732:J732" t="array">(SUM(($B$1=(C_A10a!$B$5:$B$1023))*('By region'!$M732=(C_A10a!$C$5:$C$1023))*('By region'!$N732=(C_A10a!$D$5:$D$1023))*(C_A10a!L$5:L$1023)))+(SUM(($C$1=(C_A10a!$B$5:$B$1023))*('By region'!$M732=(C_A10a!$C$5:$C$1023))*('By region'!$N732=(C_A10a!$D$5:$D$1023))*(C_A10a!L$5:L$1023)))+(SUM(($D$1=(C_A10a!$B$5:$B$1023))*('By region'!$M732=(C_A10a!$C$5:$C$1023))*('By region'!$N732=(C_A10a!$D$5:$D$1023))*(C_A10a!L$5:L$1023)))</f>
        <v>75.415319877296</v>
      </c>
      <c r="K732" s="260">
        <f ref="K732:K732" t="array">(SUM(($B$1=(C_A10a!$B$5:$B$1023))*('By region'!$M732=(C_A10a!$C$5:$C$1023))*('By region'!$N732=(C_A10a!$D$5:$D$1023))*(C_A10a!M$5:M$1023)))+(SUM(($C$1=(C_A10a!$B$5:$B$1023))*('By region'!$M732=(C_A10a!$C$5:$C$1023))*('By region'!$N732=(C_A10a!$D$5:$D$1023))*(C_A10a!M$5:M$1023)))+(SUM(($D$1=(C_A10a!$B$5:$B$1023))*('By region'!$M732=(C_A10a!$C$5:$C$1023))*('By region'!$N732=(C_A10a!$D$5:$D$1023))*(C_A10a!M$5:M$1023)))</f>
        <v>77.541625442149</v>
      </c>
      <c r="M732" s="67" t="s">
        <v>405</v>
      </c>
      <c r="N732" s="340" t="s">
        <v>145</v>
      </c>
      <c r="O732" s="63"/>
    </row>
    <row r="733">
      <c r="A733" s="450"/>
      <c r="B733" s="119" t="s">
        <v>420</v>
      </c>
      <c r="C733" s="192">
        <f ref="C733:C733" t="array">(SUM(($B$1=(C_A10a!$B$5:$B$1023))*('By region'!$M733=(C_A10a!$C$5:$C$1023))*('By region'!$N733=(C_A10a!$D$5:$D$1023))*(C_A10a!E$5:E$1023)))+(SUM(($C$1=(C_A10a!$B$5:$B$1023))*('By region'!$M733=(C_A10a!$C$5:$C$1023))*('By region'!$N733=(C_A10a!$D$5:$D$1023))*(C_A10a!E$5:E$1023)))+(SUM(($D$1=(C_A10a!$B$5:$B$1023))*('By region'!$M733=(C_A10a!$C$5:$C$1023))*('By region'!$N733=(C_A10a!$D$5:$D$1023))*(C_A10a!E$5:E$1023)))</f>
        <v>170.128524097584</v>
      </c>
      <c r="D733" s="192">
        <f ref="D733:D733" t="array">(SUM(($B$1=(C_A10a!$B$5:$B$1023))*('By region'!$M733=(C_A10a!$C$5:$C$1023))*('By region'!$N733=(C_A10a!$D$5:$D$1023))*(C_A10a!F$5:F$1023)))+(SUM(($C$1=(C_A10a!$B$5:$B$1023))*('By region'!$M733=(C_A10a!$C$5:$C$1023))*('By region'!$N733=(C_A10a!$D$5:$D$1023))*(C_A10a!F$5:F$1023)))+(SUM(($D$1=(C_A10a!$B$5:$B$1023))*('By region'!$M733=(C_A10a!$C$5:$C$1023))*('By region'!$N733=(C_A10a!$D$5:$D$1023))*(C_A10a!F$5:F$1023)))</f>
        <v>158.961455787988</v>
      </c>
      <c r="E733" s="192">
        <f ref="E733:E733" t="array">(SUM(($B$1=(C_A10a!$B$5:$B$1023))*('By region'!$M733=(C_A10a!$C$5:$C$1023))*('By region'!$N733=(C_A10a!$D$5:$D$1023))*(C_A10a!G$5:G$1023)))+(SUM(($C$1=(C_A10a!$B$5:$B$1023))*('By region'!$M733=(C_A10a!$C$5:$C$1023))*('By region'!$N733=(C_A10a!$D$5:$D$1023))*(C_A10a!G$5:G$1023)))+(SUM(($D$1=(C_A10a!$B$5:$B$1023))*('By region'!$M733=(C_A10a!$C$5:$C$1023))*('By region'!$N733=(C_A10a!$D$5:$D$1023))*(C_A10a!G$5:G$1023)))</f>
        <v>159.594081934043</v>
      </c>
      <c r="F733" s="192">
        <f ref="F733:F733" t="array">(SUM(($B$1=(C_A10a!$B$5:$B$1023))*('By region'!$M733=(C_A10a!$C$5:$C$1023))*('By region'!$N733=(C_A10a!$D$5:$D$1023))*(C_A10a!H$5:H$1023)))+(SUM(($C$1=(C_A10a!$B$5:$B$1023))*('By region'!$M733=(C_A10a!$C$5:$C$1023))*('By region'!$N733=(C_A10a!$D$5:$D$1023))*(C_A10a!H$5:H$1023)))+(SUM(($D$1=(C_A10a!$B$5:$B$1023))*('By region'!$M733=(C_A10a!$C$5:$C$1023))*('By region'!$N733=(C_A10a!$D$5:$D$1023))*(C_A10a!H$5:H$1023)))</f>
        <v>154.540253559095</v>
      </c>
      <c r="G733" s="192">
        <f ref="G733:G733" t="array">(SUM(($B$1=(C_A10a!$B$5:$B$1023))*('By region'!$M733=(C_A10a!$C$5:$C$1023))*('By region'!$N733=(C_A10a!$D$5:$D$1023))*(C_A10a!I$5:I$1023)))+(SUM(($C$1=(C_A10a!$B$5:$B$1023))*('By region'!$M733=(C_A10a!$C$5:$C$1023))*('By region'!$N733=(C_A10a!$D$5:$D$1023))*(C_A10a!I$5:I$1023)))+(SUM(($D$1=(C_A10a!$B$5:$B$1023))*('By region'!$M733=(C_A10a!$C$5:$C$1023))*('By region'!$N733=(C_A10a!$D$5:$D$1023))*(C_A10a!I$5:I$1023)))</f>
        <v>149.865616288426</v>
      </c>
      <c r="H733" s="192">
        <f ref="H733:H733" t="array">(SUM(($B$1=(C_A10a!$B$5:$B$1023))*('By region'!$M733=(C_A10a!$C$5:$C$1023))*('By region'!$N733=(C_A10a!$D$5:$D$1023))*(C_A10a!J$5:J$1023)))+(SUM(($C$1=(C_A10a!$B$5:$B$1023))*('By region'!$M733=(C_A10a!$C$5:$C$1023))*('By region'!$N733=(C_A10a!$D$5:$D$1023))*(C_A10a!J$5:J$1023)))+(SUM(($D$1=(C_A10a!$B$5:$B$1023))*('By region'!$M733=(C_A10a!$C$5:$C$1023))*('By region'!$N733=(C_A10a!$D$5:$D$1023))*(C_A10a!J$5:J$1023)))</f>
        <v>109.321768639139</v>
      </c>
      <c r="I733" s="192">
        <f ref="I733:I733" t="array">(SUM(($B$1=(C_A10a!$B$5:$B$1023))*('By region'!$M733=(C_A10a!$C$5:$C$1023))*('By region'!$N733=(C_A10a!$D$5:$D$1023))*(C_A10a!K$5:K$1023)))+(SUM(($C$1=(C_A10a!$B$5:$B$1023))*('By region'!$M733=(C_A10a!$C$5:$C$1023))*('By region'!$N733=(C_A10a!$D$5:$D$1023))*(C_A10a!K$5:K$1023)))+(SUM(($D$1=(C_A10a!$B$5:$B$1023))*('By region'!$M733=(C_A10a!$C$5:$C$1023))*('By region'!$N733=(C_A10a!$D$5:$D$1023))*(C_A10a!K$5:K$1023)))</f>
        <v>105.999638461368</v>
      </c>
      <c r="J733" s="192">
        <f ref="J733:J733" t="array">(SUM(($B$1=(C_A10a!$B$5:$B$1023))*('By region'!$M733=(C_A10a!$C$5:$C$1023))*('By region'!$N733=(C_A10a!$D$5:$D$1023))*(C_A10a!L$5:L$1023)))+(SUM(($C$1=(C_A10a!$B$5:$B$1023))*('By region'!$M733=(C_A10a!$C$5:$C$1023))*('By region'!$N733=(C_A10a!$D$5:$D$1023))*(C_A10a!L$5:L$1023)))+(SUM(($D$1=(C_A10a!$B$5:$B$1023))*('By region'!$M733=(C_A10a!$C$5:$C$1023))*('By region'!$N733=(C_A10a!$D$5:$D$1023))*(C_A10a!L$5:L$1023)))</f>
        <v>108.507079981337</v>
      </c>
      <c r="K733" s="192">
        <f ref="K733:K733" t="array">(SUM(($B$1=(C_A10a!$B$5:$B$1023))*('By region'!$M733=(C_A10a!$C$5:$C$1023))*('By region'!$N733=(C_A10a!$D$5:$D$1023))*(C_A10a!M$5:M$1023)))+(SUM(($C$1=(C_A10a!$B$5:$B$1023))*('By region'!$M733=(C_A10a!$C$5:$C$1023))*('By region'!$N733=(C_A10a!$D$5:$D$1023))*(C_A10a!M$5:M$1023)))+(SUM(($D$1=(C_A10a!$B$5:$B$1023))*('By region'!$M733=(C_A10a!$C$5:$C$1023))*('By region'!$N733=(C_A10a!$D$5:$D$1023))*(C_A10a!M$5:M$1023)))</f>
        <v>106.878163504172</v>
      </c>
      <c r="M733" s="67" t="s">
        <v>405</v>
      </c>
      <c r="N733" s="340" t="s">
        <v>146</v>
      </c>
      <c r="O733" s="63"/>
    </row>
    <row r="734">
      <c r="A734" s="450"/>
      <c r="B734" s="264" t="s">
        <v>421</v>
      </c>
      <c r="C734" s="264">
        <f ref="C734:C734" t="array">(SUM(($B$1=(C_A10a!$B$5:$B$1023))*('By region'!$M734=(C_A10a!$C$5:$C$1023))*('By region'!$N734=(C_A10a!$D$5:$D$1023))*(C_A10a!E$5:E$1023)))+(SUM(($C$1=(C_A10a!$B$5:$B$1023))*('By region'!$M734=(C_A10a!$C$5:$C$1023))*('By region'!$N734=(C_A10a!$D$5:$D$1023))*(C_A10a!E$5:E$1023)))+(SUM(($D$1=(C_A10a!$B$5:$B$1023))*('By region'!$M734=(C_A10a!$C$5:$C$1023))*('By region'!$N734=(C_A10a!$D$5:$D$1023))*(C_A10a!E$5:E$1023)))</f>
        <v>19.543752126</v>
      </c>
      <c r="D734" s="264">
        <f ref="D734:D734" t="array">(SUM(($B$1=(C_A10a!$B$5:$B$1023))*('By region'!$M734=(C_A10a!$C$5:$C$1023))*('By region'!$N734=(C_A10a!$D$5:$D$1023))*(C_A10a!F$5:F$1023)))+(SUM(($C$1=(C_A10a!$B$5:$B$1023))*('By region'!$M734=(C_A10a!$C$5:$C$1023))*('By region'!$N734=(C_A10a!$D$5:$D$1023))*(C_A10a!F$5:F$1023)))+(SUM(($D$1=(C_A10a!$B$5:$B$1023))*('By region'!$M734=(C_A10a!$C$5:$C$1023))*('By region'!$N734=(C_A10a!$D$5:$D$1023))*(C_A10a!F$5:F$1023)))</f>
        <v>14.6578140945</v>
      </c>
      <c r="E734" s="264">
        <f ref="E734:E734" t="array">(SUM(($B$1=(C_A10a!$B$5:$B$1023))*('By region'!$M734=(C_A10a!$C$5:$C$1023))*('By region'!$N734=(C_A10a!$D$5:$D$1023))*(C_A10a!G$5:G$1023)))+(SUM(($C$1=(C_A10a!$B$5:$B$1023))*('By region'!$M734=(C_A10a!$C$5:$C$1023))*('By region'!$N734=(C_A10a!$D$5:$D$1023))*(C_A10a!G$5:G$1023)))+(SUM(($D$1=(C_A10a!$B$5:$B$1023))*('By region'!$M734=(C_A10a!$C$5:$C$1023))*('By region'!$N734=(C_A10a!$D$5:$D$1023))*(C_A10a!G$5:G$1023)))</f>
        <v>10.594513016837</v>
      </c>
      <c r="F734" s="264">
        <f ref="F734:F734" t="array">(SUM(($B$1=(C_A10a!$B$5:$B$1023))*('By region'!$M734=(C_A10a!$C$5:$C$1023))*('By region'!$N734=(C_A10a!$D$5:$D$1023))*(C_A10a!H$5:H$1023)))+(SUM(($C$1=(C_A10a!$B$5:$B$1023))*('By region'!$M734=(C_A10a!$C$5:$C$1023))*('By region'!$N734=(C_A10a!$D$5:$D$1023))*(C_A10a!H$5:H$1023)))+(SUM(($D$1=(C_A10a!$B$5:$B$1023))*('By region'!$M734=(C_A10a!$C$5:$C$1023))*('By region'!$N734=(C_A10a!$D$5:$D$1023))*(C_A10a!H$5:H$1023)))</f>
        <v>10.306842508898</v>
      </c>
      <c r="G734" s="264">
        <f ref="G734:G734" t="array">(SUM(($B$1=(C_A10a!$B$5:$B$1023))*('By region'!$M734=(C_A10a!$C$5:$C$1023))*('By region'!$N734=(C_A10a!$D$5:$D$1023))*(C_A10a!I$5:I$1023)))+(SUM(($C$1=(C_A10a!$B$5:$B$1023))*('By region'!$M734=(C_A10a!$C$5:$C$1023))*('By region'!$N734=(C_A10a!$D$5:$D$1023))*(C_A10a!I$5:I$1023)))+(SUM(($D$1=(C_A10a!$B$5:$B$1023))*('By region'!$M734=(C_A10a!$C$5:$C$1023))*('By region'!$N734=(C_A10a!$D$5:$D$1023))*(C_A10a!I$5:I$1023)))</f>
        <v>10.172976852689</v>
      </c>
      <c r="H734" s="264">
        <f ref="H734:H734" t="array">(SUM(($B$1=(C_A10a!$B$5:$B$1023))*('By region'!$M734=(C_A10a!$C$5:$C$1023))*('By region'!$N734=(C_A10a!$D$5:$D$1023))*(C_A10a!J$5:J$1023)))+(SUM(($C$1=(C_A10a!$B$5:$B$1023))*('By region'!$M734=(C_A10a!$C$5:$C$1023))*('By region'!$N734=(C_A10a!$D$5:$D$1023))*(C_A10a!J$5:J$1023)))+(SUM(($D$1=(C_A10a!$B$5:$B$1023))*('By region'!$M734=(C_A10a!$C$5:$C$1023))*('By region'!$N734=(C_A10a!$D$5:$D$1023))*(C_A10a!J$5:J$1023)))</f>
        <v>0.07169729541</v>
      </c>
      <c r="I734" s="264">
        <f ref="I734:I734" t="array">(SUM(($B$1=(C_A10a!$B$5:$B$1023))*('By region'!$M734=(C_A10a!$C$5:$C$1023))*('By region'!$N734=(C_A10a!$D$5:$D$1023))*(C_A10a!K$5:K$1023)))+(SUM(($C$1=(C_A10a!$B$5:$B$1023))*('By region'!$M734=(C_A10a!$C$5:$C$1023))*('By region'!$N734=(C_A10a!$D$5:$D$1023))*(C_A10a!K$5:K$1023)))+(SUM(($D$1=(C_A10a!$B$5:$B$1023))*('By region'!$M734=(C_A10a!$C$5:$C$1023))*('By region'!$N734=(C_A10a!$D$5:$D$1023))*(C_A10a!K$5:K$1023)))</f>
        <v>0</v>
      </c>
      <c r="J734" s="264">
        <f ref="J734:J734" t="array">(SUM(($B$1=(C_A10a!$B$5:$B$1023))*('By region'!$M734=(C_A10a!$C$5:$C$1023))*('By region'!$N734=(C_A10a!$D$5:$D$1023))*(C_A10a!L$5:L$1023)))+(SUM(($C$1=(C_A10a!$B$5:$B$1023))*('By region'!$M734=(C_A10a!$C$5:$C$1023))*('By region'!$N734=(C_A10a!$D$5:$D$1023))*(C_A10a!L$5:L$1023)))+(SUM(($D$1=(C_A10a!$B$5:$B$1023))*('By region'!$M734=(C_A10a!$C$5:$C$1023))*('By region'!$N734=(C_A10a!$D$5:$D$1023))*(C_A10a!L$5:L$1023)))</f>
        <v>0</v>
      </c>
      <c r="K734" s="264">
        <f ref="K734:K734" t="array">(SUM(($B$1=(C_A10a!$B$5:$B$1023))*('By region'!$M734=(C_A10a!$C$5:$C$1023))*('By region'!$N734=(C_A10a!$D$5:$D$1023))*(C_A10a!M$5:M$1023)))+(SUM(($C$1=(C_A10a!$B$5:$B$1023))*('By region'!$M734=(C_A10a!$C$5:$C$1023))*('By region'!$N734=(C_A10a!$D$5:$D$1023))*(C_A10a!M$5:M$1023)))+(SUM(($D$1=(C_A10a!$B$5:$B$1023))*('By region'!$M734=(C_A10a!$C$5:$C$1023))*('By region'!$N734=(C_A10a!$D$5:$D$1023))*(C_A10a!M$5:M$1023)))</f>
        <v>0</v>
      </c>
      <c r="M734" s="67" t="s">
        <v>405</v>
      </c>
      <c r="N734" s="340" t="s">
        <v>148</v>
      </c>
      <c r="O734" s="63"/>
    </row>
    <row r="735">
      <c r="A735" s="450"/>
      <c r="B735" s="119" t="s">
        <v>422</v>
      </c>
      <c r="C735" s="192">
        <f ref="C735:C735" t="array">(SUM(($B$1=(C_A10a!$B$5:$B$1023))*('By region'!$M735=(C_A10a!$C$5:$C$1023))*('By region'!$N735=(C_A10a!$D$5:$D$1023))*(C_A10a!E$5:E$1023)))+(SUM(($C$1=(C_A10a!$B$5:$B$1023))*('By region'!$M735=(C_A10a!$C$5:$C$1023))*('By region'!$N735=(C_A10a!$D$5:$D$1023))*(C_A10a!E$5:E$1023)))+(SUM(($D$1=(C_A10a!$B$5:$B$1023))*('By region'!$M735=(C_A10a!$C$5:$C$1023))*('By region'!$N735=(C_A10a!$D$5:$D$1023))*(C_A10a!E$5:E$1023)))</f>
        <v>130.2852757338</v>
      </c>
      <c r="D735" s="192">
        <f ref="D735:D735" t="array">(SUM(($B$1=(C_A10a!$B$5:$B$1023))*('By region'!$M735=(C_A10a!$C$5:$C$1023))*('By region'!$N735=(C_A10a!$D$5:$D$1023))*(C_A10a!F$5:F$1023)))+(SUM(($C$1=(C_A10a!$B$5:$B$1023))*('By region'!$M735=(C_A10a!$C$5:$C$1023))*('By region'!$N735=(C_A10a!$D$5:$D$1023))*(C_A10a!F$5:F$1023)))+(SUM(($D$1=(C_A10a!$B$5:$B$1023))*('By region'!$M735=(C_A10a!$C$5:$C$1023))*('By region'!$N735=(C_A10a!$D$5:$D$1023))*(C_A10a!F$5:F$1023)))</f>
        <v>126.806622532467</v>
      </c>
      <c r="E735" s="192">
        <f ref="E735:E735" t="array">(SUM(($B$1=(C_A10a!$B$5:$B$1023))*('By region'!$M735=(C_A10a!$C$5:$C$1023))*('By region'!$N735=(C_A10a!$D$5:$D$1023))*(C_A10a!G$5:G$1023)))+(SUM(($C$1=(C_A10a!$B$5:$B$1023))*('By region'!$M735=(C_A10a!$C$5:$C$1023))*('By region'!$N735=(C_A10a!$D$5:$D$1023))*(C_A10a!G$5:G$1023)))+(SUM(($D$1=(C_A10a!$B$5:$B$1023))*('By region'!$M735=(C_A10a!$C$5:$C$1023))*('By region'!$N735=(C_A10a!$D$5:$D$1023))*(C_A10a!G$5:G$1023)))</f>
        <v>124.409081079516</v>
      </c>
      <c r="F735" s="192">
        <f ref="F735:F735" t="array">(SUM(($B$1=(C_A10a!$B$5:$B$1023))*('By region'!$M735=(C_A10a!$C$5:$C$1023))*('By region'!$N735=(C_A10a!$D$5:$D$1023))*(C_A10a!H$5:H$1023)))+(SUM(($C$1=(C_A10a!$B$5:$B$1023))*('By region'!$M735=(C_A10a!$C$5:$C$1023))*('By region'!$N735=(C_A10a!$D$5:$D$1023))*(C_A10a!H$5:H$1023)))+(SUM(($D$1=(C_A10a!$B$5:$B$1023))*('By region'!$M735=(C_A10a!$C$5:$C$1023))*('By region'!$N735=(C_A10a!$D$5:$D$1023))*(C_A10a!H$5:H$1023)))</f>
        <v>123.711498169889</v>
      </c>
      <c r="G735" s="192">
        <f ref="G735:G735" t="array">(SUM(($B$1=(C_A10a!$B$5:$B$1023))*('By region'!$M735=(C_A10a!$C$5:$C$1023))*('By region'!$N735=(C_A10a!$D$5:$D$1023))*(C_A10a!I$5:I$1023)))+(SUM(($C$1=(C_A10a!$B$5:$B$1023))*('By region'!$M735=(C_A10a!$C$5:$C$1023))*('By region'!$N735=(C_A10a!$D$5:$D$1023))*(C_A10a!I$5:I$1023)))+(SUM(($D$1=(C_A10a!$B$5:$B$1023))*('By region'!$M735=(C_A10a!$C$5:$C$1023))*('By region'!$N735=(C_A10a!$D$5:$D$1023))*(C_A10a!I$5:I$1023)))</f>
        <v>123.386882363331</v>
      </c>
      <c r="H735" s="192">
        <f ref="H735:H735" t="array">(SUM(($B$1=(C_A10a!$B$5:$B$1023))*('By region'!$M735=(C_A10a!$C$5:$C$1023))*('By region'!$N735=(C_A10a!$D$5:$D$1023))*(C_A10a!J$5:J$1023)))+(SUM(($C$1=(C_A10a!$B$5:$B$1023))*('By region'!$M735=(C_A10a!$C$5:$C$1023))*('By region'!$N735=(C_A10a!$D$5:$D$1023))*(C_A10a!J$5:J$1023)))+(SUM(($D$1=(C_A10a!$B$5:$B$1023))*('By region'!$M735=(C_A10a!$C$5:$C$1023))*('By region'!$N735=(C_A10a!$D$5:$D$1023))*(C_A10a!J$5:J$1023)))</f>
        <v>122.563873769763</v>
      </c>
      <c r="I735" s="192">
        <f ref="I735:I735" t="array">(SUM(($B$1=(C_A10a!$B$5:$B$1023))*('By region'!$M735=(C_A10a!$C$5:$C$1023))*('By region'!$N735=(C_A10a!$D$5:$D$1023))*(C_A10a!K$5:K$1023)))+(SUM(($C$1=(C_A10a!$B$5:$B$1023))*('By region'!$M735=(C_A10a!$C$5:$C$1023))*('By region'!$N735=(C_A10a!$D$5:$D$1023))*(C_A10a!K$5:K$1023)))+(SUM(($D$1=(C_A10a!$B$5:$B$1023))*('By region'!$M735=(C_A10a!$C$5:$C$1023))*('By region'!$N735=(C_A10a!$D$5:$D$1023))*(C_A10a!K$5:K$1023)))</f>
        <v>122.043330544674</v>
      </c>
      <c r="J735" s="192">
        <f ref="J735:J735" t="array">(SUM(($B$1=(C_A10a!$B$5:$B$1023))*('By region'!$M735=(C_A10a!$C$5:$C$1023))*('By region'!$N735=(C_A10a!$D$5:$D$1023))*(C_A10a!L$5:L$1023)))+(SUM(($C$1=(C_A10a!$B$5:$B$1023))*('By region'!$M735=(C_A10a!$C$5:$C$1023))*('By region'!$N735=(C_A10a!$D$5:$D$1023))*(C_A10a!L$5:L$1023)))+(SUM(($D$1=(C_A10a!$B$5:$B$1023))*('By region'!$M735=(C_A10a!$C$5:$C$1023))*('By region'!$N735=(C_A10a!$D$5:$D$1023))*(C_A10a!L$5:L$1023)))</f>
        <v>121.721070536856</v>
      </c>
      <c r="K735" s="192">
        <f ref="K735:K735" t="array">(SUM(($B$1=(C_A10a!$B$5:$B$1023))*('By region'!$M735=(C_A10a!$C$5:$C$1023))*('By region'!$N735=(C_A10a!$D$5:$D$1023))*(C_A10a!M$5:M$1023)))+(SUM(($C$1=(C_A10a!$B$5:$B$1023))*('By region'!$M735=(C_A10a!$C$5:$C$1023))*('By region'!$N735=(C_A10a!$D$5:$D$1023))*(C_A10a!M$5:M$1023)))+(SUM(($D$1=(C_A10a!$B$5:$B$1023))*('By region'!$M735=(C_A10a!$C$5:$C$1023))*('By region'!$N735=(C_A10a!$D$5:$D$1023))*(C_A10a!M$5:M$1023)))</f>
        <v>121.999539276447</v>
      </c>
      <c r="M735" s="67" t="s">
        <v>405</v>
      </c>
      <c r="N735" s="340" t="s">
        <v>423</v>
      </c>
      <c r="O735" s="63"/>
    </row>
    <row r="736">
      <c r="A736" s="450"/>
      <c r="B736" s="264" t="s">
        <v>424</v>
      </c>
      <c r="C736" s="264">
        <f ref="C736:C736" t="array">(SUM(($B$1=(C_A10a!$B$5:$B$1023))*('By region'!$M736=(C_A10a!$C$5:$C$1023))*('By region'!$N736=(C_A10a!$D$5:$D$1023))*(C_A10a!E$5:E$1023)))+(SUM(($C$1=(C_A10a!$B$5:$B$1023))*('By region'!$M736=(C_A10a!$C$5:$C$1023))*('By region'!$N736=(C_A10a!$D$5:$D$1023))*(C_A10a!E$5:E$1023)))+(SUM(($D$1=(C_A10a!$B$5:$B$1023))*('By region'!$M736=(C_A10a!$C$5:$C$1023))*('By region'!$N736=(C_A10a!$D$5:$D$1023))*(C_A10a!E$5:E$1023)))</f>
        <v>0</v>
      </c>
      <c r="D736" s="264">
        <f ref="D736:D736" t="array">(SUM(($B$1=(C_A10a!$B$5:$B$1023))*('By region'!$M736=(C_A10a!$C$5:$C$1023))*('By region'!$N736=(C_A10a!$D$5:$D$1023))*(C_A10a!F$5:F$1023)))+(SUM(($C$1=(C_A10a!$B$5:$B$1023))*('By region'!$M736=(C_A10a!$C$5:$C$1023))*('By region'!$N736=(C_A10a!$D$5:$D$1023))*(C_A10a!F$5:F$1023)))+(SUM(($D$1=(C_A10a!$B$5:$B$1023))*('By region'!$M736=(C_A10a!$C$5:$C$1023))*('By region'!$N736=(C_A10a!$D$5:$D$1023))*(C_A10a!F$5:F$1023)))</f>
        <v>0</v>
      </c>
      <c r="E736" s="264">
        <f ref="E736:E736" t="array">(SUM(($B$1=(C_A10a!$B$5:$B$1023))*('By region'!$M736=(C_A10a!$C$5:$C$1023))*('By region'!$N736=(C_A10a!$D$5:$D$1023))*(C_A10a!G$5:G$1023)))+(SUM(($C$1=(C_A10a!$B$5:$B$1023))*('By region'!$M736=(C_A10a!$C$5:$C$1023))*('By region'!$N736=(C_A10a!$D$5:$D$1023))*(C_A10a!G$5:G$1023)))+(SUM(($D$1=(C_A10a!$B$5:$B$1023))*('By region'!$M736=(C_A10a!$C$5:$C$1023))*('By region'!$N736=(C_A10a!$D$5:$D$1023))*(C_A10a!G$5:G$1023)))</f>
        <v>0</v>
      </c>
      <c r="F736" s="264">
        <f ref="F736:F736" t="array">(SUM(($B$1=(C_A10a!$B$5:$B$1023))*('By region'!$M736=(C_A10a!$C$5:$C$1023))*('By region'!$N736=(C_A10a!$D$5:$D$1023))*(C_A10a!H$5:H$1023)))+(SUM(($C$1=(C_A10a!$B$5:$B$1023))*('By region'!$M736=(C_A10a!$C$5:$C$1023))*('By region'!$N736=(C_A10a!$D$5:$D$1023))*(C_A10a!H$5:H$1023)))+(SUM(($D$1=(C_A10a!$B$5:$B$1023))*('By region'!$M736=(C_A10a!$C$5:$C$1023))*('By region'!$N736=(C_A10a!$D$5:$D$1023))*(C_A10a!H$5:H$1023)))</f>
        <v>0</v>
      </c>
      <c r="G736" s="264">
        <f ref="G736:G736" t="array">(SUM(($B$1=(C_A10a!$B$5:$B$1023))*('By region'!$M736=(C_A10a!$C$5:$C$1023))*('By region'!$N736=(C_A10a!$D$5:$D$1023))*(C_A10a!I$5:I$1023)))+(SUM(($C$1=(C_A10a!$B$5:$B$1023))*('By region'!$M736=(C_A10a!$C$5:$C$1023))*('By region'!$N736=(C_A10a!$D$5:$D$1023))*(C_A10a!I$5:I$1023)))+(SUM(($D$1=(C_A10a!$B$5:$B$1023))*('By region'!$M736=(C_A10a!$C$5:$C$1023))*('By region'!$N736=(C_A10a!$D$5:$D$1023))*(C_A10a!I$5:I$1023)))</f>
        <v>0</v>
      </c>
      <c r="H736" s="264">
        <f ref="H736:H736" t="array">(SUM(($B$1=(C_A10a!$B$5:$B$1023))*('By region'!$M736=(C_A10a!$C$5:$C$1023))*('By region'!$N736=(C_A10a!$D$5:$D$1023))*(C_A10a!J$5:J$1023)))+(SUM(($C$1=(C_A10a!$B$5:$B$1023))*('By region'!$M736=(C_A10a!$C$5:$C$1023))*('By region'!$N736=(C_A10a!$D$5:$D$1023))*(C_A10a!J$5:J$1023)))+(SUM(($D$1=(C_A10a!$B$5:$B$1023))*('By region'!$M736=(C_A10a!$C$5:$C$1023))*('By region'!$N736=(C_A10a!$D$5:$D$1023))*(C_A10a!J$5:J$1023)))</f>
        <v>0</v>
      </c>
      <c r="I736" s="264">
        <f ref="I736:I736" t="array">(SUM(($B$1=(C_A10a!$B$5:$B$1023))*('By region'!$M736=(C_A10a!$C$5:$C$1023))*('By region'!$N736=(C_A10a!$D$5:$D$1023))*(C_A10a!K$5:K$1023)))+(SUM(($C$1=(C_A10a!$B$5:$B$1023))*('By region'!$M736=(C_A10a!$C$5:$C$1023))*('By region'!$N736=(C_A10a!$D$5:$D$1023))*(C_A10a!K$5:K$1023)))+(SUM(($D$1=(C_A10a!$B$5:$B$1023))*('By region'!$M736=(C_A10a!$C$5:$C$1023))*('By region'!$N736=(C_A10a!$D$5:$D$1023))*(C_A10a!K$5:K$1023)))</f>
        <v>0</v>
      </c>
      <c r="J736" s="264">
        <f ref="J736:J736" t="array">(SUM(($B$1=(C_A10a!$B$5:$B$1023))*('By region'!$M736=(C_A10a!$C$5:$C$1023))*('By region'!$N736=(C_A10a!$D$5:$D$1023))*(C_A10a!L$5:L$1023)))+(SUM(($C$1=(C_A10a!$B$5:$B$1023))*('By region'!$M736=(C_A10a!$C$5:$C$1023))*('By region'!$N736=(C_A10a!$D$5:$D$1023))*(C_A10a!L$5:L$1023)))+(SUM(($D$1=(C_A10a!$B$5:$B$1023))*('By region'!$M736=(C_A10a!$C$5:$C$1023))*('By region'!$N736=(C_A10a!$D$5:$D$1023))*(C_A10a!L$5:L$1023)))</f>
        <v>0</v>
      </c>
      <c r="K736" s="264">
        <f ref="K736:K736" t="array">(SUM(($B$1=(C_A10a!$B$5:$B$1023))*('By region'!$M736=(C_A10a!$C$5:$C$1023))*('By region'!$N736=(C_A10a!$D$5:$D$1023))*(C_A10a!M$5:M$1023)))+(SUM(($C$1=(C_A10a!$B$5:$B$1023))*('By region'!$M736=(C_A10a!$C$5:$C$1023))*('By region'!$N736=(C_A10a!$D$5:$D$1023))*(C_A10a!M$5:M$1023)))+(SUM(($D$1=(C_A10a!$B$5:$B$1023))*('By region'!$M736=(C_A10a!$C$5:$C$1023))*('By region'!$N736=(C_A10a!$D$5:$D$1023))*(C_A10a!M$5:M$1023)))</f>
        <v>0</v>
      </c>
      <c r="M736" s="67" t="s">
        <v>405</v>
      </c>
      <c r="N736" s="340" t="s">
        <v>156</v>
      </c>
      <c r="O736" s="63"/>
    </row>
    <row r="737">
      <c r="A737" s="450"/>
      <c r="B737" s="244" t="s">
        <v>55</v>
      </c>
      <c r="C737" s="244">
        <f>SUM(C730:C736)</f>
        <v>392.02033537980003</v>
      </c>
      <c r="D737" s="244">
        <f ref="D737:K737" t="shared" si="84">SUM(D730:D736)</f>
        <v>373.384806367748</v>
      </c>
      <c r="E737" s="244">
        <f t="shared" si="84"/>
        <v>365.837523947191</v>
      </c>
      <c r="F737" s="244">
        <f t="shared" si="84"/>
        <v>367.102893393013</v>
      </c>
      <c r="G737" s="244">
        <f t="shared" si="84"/>
        <v>365.020121620439</v>
      </c>
      <c r="H737" s="244">
        <f t="shared" si="84"/>
        <v>375.02503573727597</v>
      </c>
      <c r="I737" s="244">
        <f t="shared" si="84"/>
        <v>373.63899431219</v>
      </c>
      <c r="J737" s="244">
        <f t="shared" si="84"/>
        <v>373.865492479596</v>
      </c>
      <c r="K737" s="244">
        <f t="shared" si="84"/>
        <v>375.28342480656397</v>
      </c>
      <c r="N737" s="338"/>
      <c r="O737" s="63"/>
    </row>
    <row r="738">
      <c r="A738" s="450" t="s">
        <v>407</v>
      </c>
      <c r="B738" s="119" t="s">
        <v>541</v>
      </c>
      <c r="C738" s="192">
        <f ref="C738:C738" t="array">(SUM(($B$1=(C_A10a!$B$5:$B$1023))*('By region'!$M738=(C_A10a!$C$5:$C$1023))*('By region'!$N738=(C_A10a!$D$5:$D$1023))*(C_A10a!E$5:E$1023)))+(SUM(($C$1=(C_A10a!$B$5:$B$1023))*('By region'!$M738=(C_A10a!$C$5:$C$1023))*('By region'!$N738=(C_A10a!$D$5:$D$1023))*(C_A10a!E$5:E$1023)))+(SUM(($D$1=(C_A10a!$B$5:$B$1023))*('By region'!$M738=(C_A10a!$C$5:$C$1023))*('By region'!$N738=(C_A10a!$D$5:$D$1023))*(C_A10a!E$5:E$1023)))</f>
        <v>0</v>
      </c>
      <c r="D738" s="192">
        <f ref="D738:D738" t="array">(SUM(($B$1=(C_A10a!$B$5:$B$1023))*('By region'!$M738=(C_A10a!$C$5:$C$1023))*('By region'!$N738=(C_A10a!$D$5:$D$1023))*(C_A10a!F$5:F$1023)))+(SUM(($C$1=(C_A10a!$B$5:$B$1023))*('By region'!$M738=(C_A10a!$C$5:$C$1023))*('By region'!$N738=(C_A10a!$D$5:$D$1023))*(C_A10a!F$5:F$1023)))+(SUM(($D$1=(C_A10a!$B$5:$B$1023))*('By region'!$M738=(C_A10a!$C$5:$C$1023))*('By region'!$N738=(C_A10a!$D$5:$D$1023))*(C_A10a!F$5:F$1023)))</f>
        <v>0</v>
      </c>
      <c r="E738" s="192">
        <f ref="E738:E738" t="array">(SUM(($B$1=(C_A10a!$B$5:$B$1023))*('By region'!$M738=(C_A10a!$C$5:$C$1023))*('By region'!$N738=(C_A10a!$D$5:$D$1023))*(C_A10a!G$5:G$1023)))+(SUM(($C$1=(C_A10a!$B$5:$B$1023))*('By region'!$M738=(C_A10a!$C$5:$C$1023))*('By region'!$N738=(C_A10a!$D$5:$D$1023))*(C_A10a!G$5:G$1023)))+(SUM(($D$1=(C_A10a!$B$5:$B$1023))*('By region'!$M738=(C_A10a!$C$5:$C$1023))*('By region'!$N738=(C_A10a!$D$5:$D$1023))*(C_A10a!G$5:G$1023)))</f>
        <v>0</v>
      </c>
      <c r="F738" s="192">
        <f ref="F738:F738" t="array">(SUM(($B$1=(C_A10a!$B$5:$B$1023))*('By region'!$M738=(C_A10a!$C$5:$C$1023))*('By region'!$N738=(C_A10a!$D$5:$D$1023))*(C_A10a!H$5:H$1023)))+(SUM(($C$1=(C_A10a!$B$5:$B$1023))*('By region'!$M738=(C_A10a!$C$5:$C$1023))*('By region'!$N738=(C_A10a!$D$5:$D$1023))*(C_A10a!H$5:H$1023)))+(SUM(($D$1=(C_A10a!$B$5:$B$1023))*('By region'!$M738=(C_A10a!$C$5:$C$1023))*('By region'!$N738=(C_A10a!$D$5:$D$1023))*(C_A10a!H$5:H$1023)))</f>
        <v>4.657870289481</v>
      </c>
      <c r="G738" s="192">
        <f ref="G738:G738" t="array">(SUM(($B$1=(C_A10a!$B$5:$B$1023))*('By region'!$M738=(C_A10a!$C$5:$C$1023))*('By region'!$N738=(C_A10a!$D$5:$D$1023))*(C_A10a!I$5:I$1023)))+(SUM(($C$1=(C_A10a!$B$5:$B$1023))*('By region'!$M738=(C_A10a!$C$5:$C$1023))*('By region'!$N738=(C_A10a!$D$5:$D$1023))*(C_A10a!I$5:I$1023)))+(SUM(($D$1=(C_A10a!$B$5:$B$1023))*('By region'!$M738=(C_A10a!$C$5:$C$1023))*('By region'!$N738=(C_A10a!$D$5:$D$1023))*(C_A10a!I$5:I$1023)))</f>
        <v>1.27818566424</v>
      </c>
      <c r="H738" s="192">
        <f ref="H738:H738" t="array">(SUM(($B$1=(C_A10a!$B$5:$B$1023))*('By region'!$M738=(C_A10a!$C$5:$C$1023))*('By region'!$N738=(C_A10a!$D$5:$D$1023))*(C_A10a!J$5:J$1023)))+(SUM(($C$1=(C_A10a!$B$5:$B$1023))*('By region'!$M738=(C_A10a!$C$5:$C$1023))*('By region'!$N738=(C_A10a!$D$5:$D$1023))*(C_A10a!J$5:J$1023)))+(SUM(($D$1=(C_A10a!$B$5:$B$1023))*('By region'!$M738=(C_A10a!$C$5:$C$1023))*('By region'!$N738=(C_A10a!$D$5:$D$1023))*(C_A10a!J$5:J$1023)))</f>
        <v>5.139130638222</v>
      </c>
      <c r="I738" s="192">
        <f ref="I738:I738" t="array">(SUM(($B$1=(C_A10a!$B$5:$B$1023))*('By region'!$M738=(C_A10a!$C$5:$C$1023))*('By region'!$N738=(C_A10a!$D$5:$D$1023))*(C_A10a!K$5:K$1023)))+(SUM(($C$1=(C_A10a!$B$5:$B$1023))*('By region'!$M738=(C_A10a!$C$5:$C$1023))*('By region'!$N738=(C_A10a!$D$5:$D$1023))*(C_A10a!K$5:K$1023)))+(SUM(($D$1=(C_A10a!$B$5:$B$1023))*('By region'!$M738=(C_A10a!$C$5:$C$1023))*('By region'!$N738=(C_A10a!$D$5:$D$1023))*(C_A10a!K$5:K$1023)))</f>
        <v>5.398098332074</v>
      </c>
      <c r="J738" s="192">
        <f ref="J738:J738" t="array">(SUM(($B$1=(C_A10a!$B$5:$B$1023))*('By region'!$M738=(C_A10a!$C$5:$C$1023))*('By region'!$N738=(C_A10a!$D$5:$D$1023))*(C_A10a!L$5:L$1023)))+(SUM(($C$1=(C_A10a!$B$5:$B$1023))*('By region'!$M738=(C_A10a!$C$5:$C$1023))*('By region'!$N738=(C_A10a!$D$5:$D$1023))*(C_A10a!L$5:L$1023)))+(SUM(($D$1=(C_A10a!$B$5:$B$1023))*('By region'!$M738=(C_A10a!$C$5:$C$1023))*('By region'!$N738=(C_A10a!$D$5:$D$1023))*(C_A10a!L$5:L$1023)))</f>
        <v>5.670115755769</v>
      </c>
      <c r="K738" s="192">
        <f ref="K738:K738" t="array">(SUM(($B$1=(C_A10a!$B$5:$B$1023))*('By region'!$M738=(C_A10a!$C$5:$C$1023))*('By region'!$N738=(C_A10a!$D$5:$D$1023))*(C_A10a!M$5:M$1023)))+(SUM(($C$1=(C_A10a!$B$5:$B$1023))*('By region'!$M738=(C_A10a!$C$5:$C$1023))*('By region'!$N738=(C_A10a!$D$5:$D$1023))*(C_A10a!M$5:M$1023)))+(SUM(($D$1=(C_A10a!$B$5:$B$1023))*('By region'!$M738=(C_A10a!$C$5:$C$1023))*('By region'!$N738=(C_A10a!$D$5:$D$1023))*(C_A10a!M$5:M$1023)))</f>
        <v>5.748522678412</v>
      </c>
      <c r="M738" s="67" t="s">
        <v>407</v>
      </c>
      <c r="N738" s="338" t="s">
        <v>143</v>
      </c>
      <c r="O738" s="63"/>
    </row>
    <row r="739">
      <c r="A739" s="450"/>
      <c r="B739" s="264" t="s">
        <v>418</v>
      </c>
      <c r="C739" s="264">
        <f ref="C739:C739" t="array">(SUM(($B$1=(C_A10a!$B$5:$B$1023))*('By region'!$M739=(C_A10a!$C$5:$C$1023))*('By region'!$N739=(C_A10a!$D$5:$D$1023))*(C_A10a!E$5:E$1023)))+(SUM(($C$1=(C_A10a!$B$5:$B$1023))*('By region'!$M739=(C_A10a!$C$5:$C$1023))*('By region'!$N739=(C_A10a!$D$5:$D$1023))*(C_A10a!E$5:E$1023)))+(SUM(($D$1=(C_A10a!$B$5:$B$1023))*('By region'!$M739=(C_A10a!$C$5:$C$1023))*('By region'!$N739=(C_A10a!$D$5:$D$1023))*(C_A10a!E$5:E$1023)))</f>
        <v>38.003332392</v>
      </c>
      <c r="D739" s="264">
        <f ref="D739:D739" t="array">(SUM(($B$1=(C_A10a!$B$5:$B$1023))*('By region'!$M739=(C_A10a!$C$5:$C$1023))*('By region'!$N739=(C_A10a!$D$5:$D$1023))*(C_A10a!F$5:F$1023)))+(SUM(($C$1=(C_A10a!$B$5:$B$1023))*('By region'!$M739=(C_A10a!$C$5:$C$1023))*('By region'!$N739=(C_A10a!$D$5:$D$1023))*(C_A10a!F$5:F$1023)))+(SUM(($D$1=(C_A10a!$B$5:$B$1023))*('By region'!$M739=(C_A10a!$C$5:$C$1023))*('By region'!$N739=(C_A10a!$D$5:$D$1023))*(C_A10a!F$5:F$1023)))</f>
        <v>51.157429920467</v>
      </c>
      <c r="E739" s="264">
        <f ref="E739:E739" t="array">(SUM(($B$1=(C_A10a!$B$5:$B$1023))*('By region'!$M739=(C_A10a!$C$5:$C$1023))*('By region'!$N739=(C_A10a!$D$5:$D$1023))*(C_A10a!G$5:G$1023)))+(SUM(($C$1=(C_A10a!$B$5:$B$1023))*('By region'!$M739=(C_A10a!$C$5:$C$1023))*('By region'!$N739=(C_A10a!$D$5:$D$1023))*(C_A10a!G$5:G$1023)))+(SUM(($D$1=(C_A10a!$B$5:$B$1023))*('By region'!$M739=(C_A10a!$C$5:$C$1023))*('By region'!$N739=(C_A10a!$D$5:$D$1023))*(C_A10a!G$5:G$1023)))</f>
        <v>47.671387841475</v>
      </c>
      <c r="F739" s="264">
        <f ref="F739:F739" t="array">(SUM(($B$1=(C_A10a!$B$5:$B$1023))*('By region'!$M739=(C_A10a!$C$5:$C$1023))*('By region'!$N739=(C_A10a!$D$5:$D$1023))*(C_A10a!H$5:H$1023)))+(SUM(($C$1=(C_A10a!$B$5:$B$1023))*('By region'!$M739=(C_A10a!$C$5:$C$1023))*('By region'!$N739=(C_A10a!$D$5:$D$1023))*(C_A10a!H$5:H$1023)))+(SUM(($D$1=(C_A10a!$B$5:$B$1023))*('By region'!$M739=(C_A10a!$C$5:$C$1023))*('By region'!$N739=(C_A10a!$D$5:$D$1023))*(C_A10a!H$5:H$1023)))</f>
        <v>37.949209362185</v>
      </c>
      <c r="G739" s="264">
        <f ref="G739:G739" t="array">(SUM(($B$1=(C_A10a!$B$5:$B$1023))*('By region'!$M739=(C_A10a!$C$5:$C$1023))*('By region'!$N739=(C_A10a!$D$5:$D$1023))*(C_A10a!I$5:I$1023)))+(SUM(($C$1=(C_A10a!$B$5:$B$1023))*('By region'!$M739=(C_A10a!$C$5:$C$1023))*('By region'!$N739=(C_A10a!$D$5:$D$1023))*(C_A10a!I$5:I$1023)))+(SUM(($D$1=(C_A10a!$B$5:$B$1023))*('By region'!$M739=(C_A10a!$C$5:$C$1023))*('By region'!$N739=(C_A10a!$D$5:$D$1023))*(C_A10a!I$5:I$1023)))</f>
        <v>40.601337381199</v>
      </c>
      <c r="H739" s="264">
        <f ref="H739:H739" t="array">(SUM(($B$1=(C_A10a!$B$5:$B$1023))*('By region'!$M739=(C_A10a!$C$5:$C$1023))*('By region'!$N739=(C_A10a!$D$5:$D$1023))*(C_A10a!J$5:J$1023)))+(SUM(($C$1=(C_A10a!$B$5:$B$1023))*('By region'!$M739=(C_A10a!$C$5:$C$1023))*('By region'!$N739=(C_A10a!$D$5:$D$1023))*(C_A10a!J$5:J$1023)))+(SUM(($D$1=(C_A10a!$B$5:$B$1023))*('By region'!$M739=(C_A10a!$C$5:$C$1023))*('By region'!$N739=(C_A10a!$D$5:$D$1023))*(C_A10a!J$5:J$1023)))</f>
        <v>40.470678367355</v>
      </c>
      <c r="I739" s="264">
        <f ref="I739:I739" t="array">(SUM(($B$1=(C_A10a!$B$5:$B$1023))*('By region'!$M739=(C_A10a!$C$5:$C$1023))*('By region'!$N739=(C_A10a!$D$5:$D$1023))*(C_A10a!K$5:K$1023)))+(SUM(($C$1=(C_A10a!$B$5:$B$1023))*('By region'!$M739=(C_A10a!$C$5:$C$1023))*('By region'!$N739=(C_A10a!$D$5:$D$1023))*(C_A10a!K$5:K$1023)))+(SUM(($D$1=(C_A10a!$B$5:$B$1023))*('By region'!$M739=(C_A10a!$C$5:$C$1023))*('By region'!$N739=(C_A10a!$D$5:$D$1023))*(C_A10a!K$5:K$1023)))</f>
        <v>45.660349317459</v>
      </c>
      <c r="J739" s="264">
        <f ref="J739:J739" t="array">(SUM(($B$1=(C_A10a!$B$5:$B$1023))*('By region'!$M739=(C_A10a!$C$5:$C$1023))*('By region'!$N739=(C_A10a!$D$5:$D$1023))*(C_A10a!L$5:L$1023)))+(SUM(($C$1=(C_A10a!$B$5:$B$1023))*('By region'!$M739=(C_A10a!$C$5:$C$1023))*('By region'!$N739=(C_A10a!$D$5:$D$1023))*(C_A10a!L$5:L$1023)))+(SUM(($D$1=(C_A10a!$B$5:$B$1023))*('By region'!$M739=(C_A10a!$C$5:$C$1023))*('By region'!$N739=(C_A10a!$D$5:$D$1023))*(C_A10a!L$5:L$1023)))</f>
        <v>44.593883624468</v>
      </c>
      <c r="K739" s="264">
        <f ref="K739:K739" t="array">(SUM(($B$1=(C_A10a!$B$5:$B$1023))*('By region'!$M739=(C_A10a!$C$5:$C$1023))*('By region'!$N739=(C_A10a!$D$5:$D$1023))*(C_A10a!M$5:M$1023)))+(SUM(($C$1=(C_A10a!$B$5:$B$1023))*('By region'!$M739=(C_A10a!$C$5:$C$1023))*('By region'!$N739=(C_A10a!$D$5:$D$1023))*(C_A10a!M$5:M$1023)))+(SUM(($D$1=(C_A10a!$B$5:$B$1023))*('By region'!$M739=(C_A10a!$C$5:$C$1023))*('By region'!$N739=(C_A10a!$D$5:$D$1023))*(C_A10a!M$5:M$1023)))</f>
        <v>46.168462779568</v>
      </c>
      <c r="M739" s="67" t="s">
        <v>407</v>
      </c>
      <c r="N739" s="340" t="s">
        <v>144</v>
      </c>
      <c r="O739" s="63"/>
    </row>
    <row r="740">
      <c r="A740" s="450"/>
      <c r="B740" s="119" t="s">
        <v>419</v>
      </c>
      <c r="C740" s="192">
        <f ref="C740:C740" t="array">(SUM(($B$1=(C_A10a!$B$5:$B$1023))*('By region'!$M740=(C_A10a!$C$5:$C$1023))*('By region'!$N740=(C_A10a!$D$5:$D$1023))*(C_A10a!E$5:E$1023)))+(SUM(($C$1=(C_A10a!$B$5:$B$1023))*('By region'!$M740=(C_A10a!$C$5:$C$1023))*('By region'!$N740=(C_A10a!$D$5:$D$1023))*(C_A10a!E$5:E$1023)))+(SUM(($D$1=(C_A10a!$B$5:$B$1023))*('By region'!$M740=(C_A10a!$C$5:$C$1023))*('By region'!$N740=(C_A10a!$D$5:$D$1023))*(C_A10a!E$5:E$1023)))</f>
        <v>12.461842728</v>
      </c>
      <c r="D740" s="192">
        <f ref="D740:D740" t="array">(SUM(($B$1=(C_A10a!$B$5:$B$1023))*('By region'!$M740=(C_A10a!$C$5:$C$1023))*('By region'!$N740=(C_A10a!$D$5:$D$1023))*(C_A10a!F$5:F$1023)))+(SUM(($C$1=(C_A10a!$B$5:$B$1023))*('By region'!$M740=(C_A10a!$C$5:$C$1023))*('By region'!$N740=(C_A10a!$D$5:$D$1023))*(C_A10a!F$5:F$1023)))+(SUM(($D$1=(C_A10a!$B$5:$B$1023))*('By region'!$M740=(C_A10a!$C$5:$C$1023))*('By region'!$N740=(C_A10a!$D$5:$D$1023))*(C_A10a!F$5:F$1023)))</f>
        <v>11.154020100991</v>
      </c>
      <c r="E740" s="192">
        <f ref="E740:E740" t="array">(SUM(($B$1=(C_A10a!$B$5:$B$1023))*('By region'!$M740=(C_A10a!$C$5:$C$1023))*('By region'!$N740=(C_A10a!$D$5:$D$1023))*(C_A10a!G$5:G$1023)))+(SUM(($C$1=(C_A10a!$B$5:$B$1023))*('By region'!$M740=(C_A10a!$C$5:$C$1023))*('By region'!$N740=(C_A10a!$D$5:$D$1023))*(C_A10a!G$5:G$1023)))+(SUM(($D$1=(C_A10a!$B$5:$B$1023))*('By region'!$M740=(C_A10a!$C$5:$C$1023))*('By region'!$N740=(C_A10a!$D$5:$D$1023))*(C_A10a!G$5:G$1023)))</f>
        <v>16.75403986469</v>
      </c>
      <c r="F740" s="192">
        <f ref="F740:F740" t="array">(SUM(($B$1=(C_A10a!$B$5:$B$1023))*('By region'!$M740=(C_A10a!$C$5:$C$1023))*('By region'!$N740=(C_A10a!$D$5:$D$1023))*(C_A10a!H$5:H$1023)))+(SUM(($C$1=(C_A10a!$B$5:$B$1023))*('By region'!$M740=(C_A10a!$C$5:$C$1023))*('By region'!$N740=(C_A10a!$D$5:$D$1023))*(C_A10a!H$5:H$1023)))+(SUM(($D$1=(C_A10a!$B$5:$B$1023))*('By region'!$M740=(C_A10a!$C$5:$C$1023))*('By region'!$N740=(C_A10a!$D$5:$D$1023))*(C_A10a!H$5:H$1023)))</f>
        <v>23.021835589094</v>
      </c>
      <c r="G740" s="192">
        <f ref="G740:G740" t="array">(SUM(($B$1=(C_A10a!$B$5:$B$1023))*('By region'!$M740=(C_A10a!$C$5:$C$1023))*('By region'!$N740=(C_A10a!$D$5:$D$1023))*(C_A10a!I$5:I$1023)))+(SUM(($C$1=(C_A10a!$B$5:$B$1023))*('By region'!$M740=(C_A10a!$C$5:$C$1023))*('By region'!$N740=(C_A10a!$D$5:$D$1023))*(C_A10a!I$5:I$1023)))+(SUM(($D$1=(C_A10a!$B$5:$B$1023))*('By region'!$M740=(C_A10a!$C$5:$C$1023))*('By region'!$N740=(C_A10a!$D$5:$D$1023))*(C_A10a!I$5:I$1023)))</f>
        <v>22.699924401532</v>
      </c>
      <c r="H740" s="192">
        <f ref="H740:H740" t="array">(SUM(($B$1=(C_A10a!$B$5:$B$1023))*('By region'!$M740=(C_A10a!$C$5:$C$1023))*('By region'!$N740=(C_A10a!$D$5:$D$1023))*(C_A10a!J$5:J$1023)))+(SUM(($C$1=(C_A10a!$B$5:$B$1023))*('By region'!$M740=(C_A10a!$C$5:$C$1023))*('By region'!$N740=(C_A10a!$D$5:$D$1023))*(C_A10a!J$5:J$1023)))+(SUM(($D$1=(C_A10a!$B$5:$B$1023))*('By region'!$M740=(C_A10a!$C$5:$C$1023))*('By region'!$N740=(C_A10a!$D$5:$D$1023))*(C_A10a!J$5:J$1023)))</f>
        <v>22.42808866855</v>
      </c>
      <c r="I740" s="192">
        <f ref="I740:I740" t="array">(SUM(($B$1=(C_A10a!$B$5:$B$1023))*('By region'!$M740=(C_A10a!$C$5:$C$1023))*('By region'!$N740=(C_A10a!$D$5:$D$1023))*(C_A10a!K$5:K$1023)))+(SUM(($C$1=(C_A10a!$B$5:$B$1023))*('By region'!$M740=(C_A10a!$C$5:$C$1023))*('By region'!$N740=(C_A10a!$D$5:$D$1023))*(C_A10a!K$5:K$1023)))+(SUM(($D$1=(C_A10a!$B$5:$B$1023))*('By region'!$M740=(C_A10a!$C$5:$C$1023))*('By region'!$N740=(C_A10a!$D$5:$D$1023))*(C_A10a!K$5:K$1023)))</f>
        <v>17.169604774451</v>
      </c>
      <c r="J740" s="192">
        <f ref="J740:J740" t="array">(SUM(($B$1=(C_A10a!$B$5:$B$1023))*('By region'!$M740=(C_A10a!$C$5:$C$1023))*('By region'!$N740=(C_A10a!$D$5:$D$1023))*(C_A10a!L$5:L$1023)))+(SUM(($C$1=(C_A10a!$B$5:$B$1023))*('By region'!$M740=(C_A10a!$C$5:$C$1023))*('By region'!$N740=(C_A10a!$D$5:$D$1023))*(C_A10a!L$5:L$1023)))+(SUM(($D$1=(C_A10a!$B$5:$B$1023))*('By region'!$M740=(C_A10a!$C$5:$C$1023))*('By region'!$N740=(C_A10a!$D$5:$D$1023))*(C_A10a!L$5:L$1023)))</f>
        <v>17.400478574597</v>
      </c>
      <c r="K740" s="192">
        <f ref="K740:K740" t="array">(SUM(($B$1=(C_A10a!$B$5:$B$1023))*('By region'!$M740=(C_A10a!$C$5:$C$1023))*('By region'!$N740=(C_A10a!$D$5:$D$1023))*(C_A10a!M$5:M$1023)))+(SUM(($C$1=(C_A10a!$B$5:$B$1023))*('By region'!$M740=(C_A10a!$C$5:$C$1023))*('By region'!$N740=(C_A10a!$D$5:$D$1023))*(C_A10a!M$5:M$1023)))+(SUM(($D$1=(C_A10a!$B$5:$B$1023))*('By region'!$M740=(C_A10a!$C$5:$C$1023))*('By region'!$N740=(C_A10a!$D$5:$D$1023))*(C_A10a!M$5:M$1023)))</f>
        <v>15.327094647449</v>
      </c>
      <c r="M740" s="67" t="s">
        <v>407</v>
      </c>
      <c r="N740" s="340" t="s">
        <v>145</v>
      </c>
      <c r="O740" s="63"/>
    </row>
    <row r="741">
      <c r="A741" s="450"/>
      <c r="B741" s="264" t="s">
        <v>420</v>
      </c>
      <c r="C741" s="264">
        <f ref="C741:C741" t="array">(SUM(($B$1=(C_A10a!$B$5:$B$1023))*('By region'!$M741=(C_A10a!$C$5:$C$1023))*('By region'!$N741=(C_A10a!$D$5:$D$1023))*(C_A10a!E$5:E$1023)))+(SUM(($C$1=(C_A10a!$B$5:$B$1023))*('By region'!$M741=(C_A10a!$C$5:$C$1023))*('By region'!$N741=(C_A10a!$D$5:$D$1023))*(C_A10a!E$5:E$1023)))+(SUM(($D$1=(C_A10a!$B$5:$B$1023))*('By region'!$M741=(C_A10a!$C$5:$C$1023))*('By region'!$N741=(C_A10a!$D$5:$D$1023))*(C_A10a!E$5:E$1023)))</f>
        <v>5.702379732</v>
      </c>
      <c r="D741" s="264">
        <f ref="D741:D741" t="array">(SUM(($B$1=(C_A10a!$B$5:$B$1023))*('By region'!$M741=(C_A10a!$C$5:$C$1023))*('By region'!$N741=(C_A10a!$D$5:$D$1023))*(C_A10a!F$5:F$1023)))+(SUM(($C$1=(C_A10a!$B$5:$B$1023))*('By region'!$M741=(C_A10a!$C$5:$C$1023))*('By region'!$N741=(C_A10a!$D$5:$D$1023))*(C_A10a!F$5:F$1023)))+(SUM(($D$1=(C_A10a!$B$5:$B$1023))*('By region'!$M741=(C_A10a!$C$5:$C$1023))*('By region'!$N741=(C_A10a!$D$5:$D$1023))*(C_A10a!F$5:F$1023)))</f>
        <v>9.482186467285</v>
      </c>
      <c r="E741" s="264">
        <f ref="E741:E741" t="array">(SUM(($B$1=(C_A10a!$B$5:$B$1023))*('By region'!$M741=(C_A10a!$C$5:$C$1023))*('By region'!$N741=(C_A10a!$D$5:$D$1023))*(C_A10a!G$5:G$1023)))+(SUM(($C$1=(C_A10a!$B$5:$B$1023))*('By region'!$M741=(C_A10a!$C$5:$C$1023))*('By region'!$N741=(C_A10a!$D$5:$D$1023))*(C_A10a!G$5:G$1023)))+(SUM(($D$1=(C_A10a!$B$5:$B$1023))*('By region'!$M741=(C_A10a!$C$5:$C$1023))*('By region'!$N741=(C_A10a!$D$5:$D$1023))*(C_A10a!G$5:G$1023)))</f>
        <v>8.056591534285</v>
      </c>
      <c r="F741" s="264">
        <f ref="F741:F741" t="array">(SUM(($B$1=(C_A10a!$B$5:$B$1023))*('By region'!$M741=(C_A10a!$C$5:$C$1023))*('By region'!$N741=(C_A10a!$D$5:$D$1023))*(C_A10a!H$5:H$1023)))+(SUM(($C$1=(C_A10a!$B$5:$B$1023))*('By region'!$M741=(C_A10a!$C$5:$C$1023))*('By region'!$N741=(C_A10a!$D$5:$D$1023))*(C_A10a!H$5:H$1023)))+(SUM(($D$1=(C_A10a!$B$5:$B$1023))*('By region'!$M741=(C_A10a!$C$5:$C$1023))*('By region'!$N741=(C_A10a!$D$5:$D$1023))*(C_A10a!H$5:H$1023)))</f>
        <v>6.083465222481</v>
      </c>
      <c r="G741" s="264">
        <f ref="G741:G741" t="array">(SUM(($B$1=(C_A10a!$B$5:$B$1023))*('By region'!$M741=(C_A10a!$C$5:$C$1023))*('By region'!$N741=(C_A10a!$D$5:$D$1023))*(C_A10a!I$5:I$1023)))+(SUM(($C$1=(C_A10a!$B$5:$B$1023))*('By region'!$M741=(C_A10a!$C$5:$C$1023))*('By region'!$N741=(C_A10a!$D$5:$D$1023))*(C_A10a!I$5:I$1023)))+(SUM(($D$1=(C_A10a!$B$5:$B$1023))*('By region'!$M741=(C_A10a!$C$5:$C$1023))*('By region'!$N741=(C_A10a!$D$5:$D$1023))*(C_A10a!I$5:I$1023)))</f>
        <v>4.907098278593</v>
      </c>
      <c r="H741" s="264">
        <f ref="H741:H741" t="array">(SUM(($B$1=(C_A10a!$B$5:$B$1023))*('By region'!$M741=(C_A10a!$C$5:$C$1023))*('By region'!$N741=(C_A10a!$D$5:$D$1023))*(C_A10a!J$5:J$1023)))+(SUM(($C$1=(C_A10a!$B$5:$B$1023))*('By region'!$M741=(C_A10a!$C$5:$C$1023))*('By region'!$N741=(C_A10a!$D$5:$D$1023))*(C_A10a!J$5:J$1023)))+(SUM(($D$1=(C_A10a!$B$5:$B$1023))*('By region'!$M741=(C_A10a!$C$5:$C$1023))*('By region'!$N741=(C_A10a!$D$5:$D$1023))*(C_A10a!J$5:J$1023)))</f>
        <v>5.139130638222</v>
      </c>
      <c r="I741" s="264">
        <f ref="I741:I741" t="array">(SUM(($B$1=(C_A10a!$B$5:$B$1023))*('By region'!$M741=(C_A10a!$C$5:$C$1023))*('By region'!$N741=(C_A10a!$D$5:$D$1023))*(C_A10a!K$5:K$1023)))+(SUM(($C$1=(C_A10a!$B$5:$B$1023))*('By region'!$M741=(C_A10a!$C$5:$C$1023))*('By region'!$N741=(C_A10a!$D$5:$D$1023))*(C_A10a!K$5:K$1023)))+(SUM(($D$1=(C_A10a!$B$5:$B$1023))*('By region'!$M741=(C_A10a!$C$5:$C$1023))*('By region'!$N741=(C_A10a!$D$5:$D$1023))*(C_A10a!K$5:K$1023)))</f>
        <v>5.398098332074</v>
      </c>
      <c r="J741" s="264">
        <f ref="J741:J741" t="array">(SUM(($B$1=(C_A10a!$B$5:$B$1023))*('By region'!$M741=(C_A10a!$C$5:$C$1023))*('By region'!$N741=(C_A10a!$D$5:$D$1023))*(C_A10a!L$5:L$1023)))+(SUM(($C$1=(C_A10a!$B$5:$B$1023))*('By region'!$M741=(C_A10a!$C$5:$C$1023))*('By region'!$N741=(C_A10a!$D$5:$D$1023))*(C_A10a!L$5:L$1023)))+(SUM(($D$1=(C_A10a!$B$5:$B$1023))*('By region'!$M741=(C_A10a!$C$5:$C$1023))*('By region'!$N741=(C_A10a!$D$5:$D$1023))*(C_A10a!L$5:L$1023)))</f>
        <v>5.670115755769</v>
      </c>
      <c r="K741" s="264">
        <f ref="K741:K741" t="array">(SUM(($B$1=(C_A10a!$B$5:$B$1023))*('By region'!$M741=(C_A10a!$C$5:$C$1023))*('By region'!$N741=(C_A10a!$D$5:$D$1023))*(C_A10a!M$5:M$1023)))+(SUM(($C$1=(C_A10a!$B$5:$B$1023))*('By region'!$M741=(C_A10a!$C$5:$C$1023))*('By region'!$N741=(C_A10a!$D$5:$D$1023))*(C_A10a!M$5:M$1023)))+(SUM(($D$1=(C_A10a!$B$5:$B$1023))*('By region'!$M741=(C_A10a!$C$5:$C$1023))*('By region'!$N741=(C_A10a!$D$5:$D$1023))*(C_A10a!M$5:M$1023)))</f>
        <v>5.673952111099</v>
      </c>
      <c r="M741" s="67" t="s">
        <v>407</v>
      </c>
      <c r="N741" s="340" t="s">
        <v>146</v>
      </c>
      <c r="O741" s="63"/>
    </row>
    <row r="742">
      <c r="A742" s="450"/>
      <c r="B742" s="119" t="s">
        <v>421</v>
      </c>
      <c r="C742" s="192">
        <f ref="C742:C742" t="array">(SUM(($B$1=(C_A10a!$B$5:$B$1023))*('By region'!$M742=(C_A10a!$C$5:$C$1023))*('By region'!$N742=(C_A10a!$D$5:$D$1023))*(C_A10a!E$5:E$1023)))+(SUM(($C$1=(C_A10a!$B$5:$B$1023))*('By region'!$M742=(C_A10a!$C$5:$C$1023))*('By region'!$N742=(C_A10a!$D$5:$D$1023))*(C_A10a!E$5:E$1023)))+(SUM(($D$1=(C_A10a!$B$5:$B$1023))*('By region'!$M742=(C_A10a!$C$5:$C$1023))*('By region'!$N742=(C_A10a!$D$5:$D$1023))*(C_A10a!E$5:E$1023)))</f>
        <v>0</v>
      </c>
      <c r="D742" s="192">
        <f ref="D742:D742" t="array">(SUM(($B$1=(C_A10a!$B$5:$B$1023))*('By region'!$M742=(C_A10a!$C$5:$C$1023))*('By region'!$N742=(C_A10a!$D$5:$D$1023))*(C_A10a!F$5:F$1023)))+(SUM(($C$1=(C_A10a!$B$5:$B$1023))*('By region'!$M742=(C_A10a!$C$5:$C$1023))*('By region'!$N742=(C_A10a!$D$5:$D$1023))*(C_A10a!F$5:F$1023)))+(SUM(($D$1=(C_A10a!$B$5:$B$1023))*('By region'!$M742=(C_A10a!$C$5:$C$1023))*('By region'!$N742=(C_A10a!$D$5:$D$1023))*(C_A10a!F$5:F$1023)))</f>
        <v>0</v>
      </c>
      <c r="E742" s="192">
        <f ref="E742:E742" t="array">(SUM(($B$1=(C_A10a!$B$5:$B$1023))*('By region'!$M742=(C_A10a!$C$5:$C$1023))*('By region'!$N742=(C_A10a!$D$5:$D$1023))*(C_A10a!G$5:G$1023)))+(SUM(($C$1=(C_A10a!$B$5:$B$1023))*('By region'!$M742=(C_A10a!$C$5:$C$1023))*('By region'!$N742=(C_A10a!$D$5:$D$1023))*(C_A10a!G$5:G$1023)))+(SUM(($D$1=(C_A10a!$B$5:$B$1023))*('By region'!$M742=(C_A10a!$C$5:$C$1023))*('By region'!$N742=(C_A10a!$D$5:$D$1023))*(C_A10a!G$5:G$1023)))</f>
        <v>0</v>
      </c>
      <c r="F742" s="192">
        <f ref="F742:F742" t="array">(SUM(($B$1=(C_A10a!$B$5:$B$1023))*('By region'!$M742=(C_A10a!$C$5:$C$1023))*('By region'!$N742=(C_A10a!$D$5:$D$1023))*(C_A10a!H$5:H$1023)))+(SUM(($C$1=(C_A10a!$B$5:$B$1023))*('By region'!$M742=(C_A10a!$C$5:$C$1023))*('By region'!$N742=(C_A10a!$D$5:$D$1023))*(C_A10a!H$5:H$1023)))+(SUM(($D$1=(C_A10a!$B$5:$B$1023))*('By region'!$M742=(C_A10a!$C$5:$C$1023))*('By region'!$N742=(C_A10a!$D$5:$D$1023))*(C_A10a!H$5:H$1023)))</f>
        <v>0</v>
      </c>
      <c r="G742" s="192">
        <f ref="G742:G742" t="array">(SUM(($B$1=(C_A10a!$B$5:$B$1023))*('By region'!$M742=(C_A10a!$C$5:$C$1023))*('By region'!$N742=(C_A10a!$D$5:$D$1023))*(C_A10a!I$5:I$1023)))+(SUM(($C$1=(C_A10a!$B$5:$B$1023))*('By region'!$M742=(C_A10a!$C$5:$C$1023))*('By region'!$N742=(C_A10a!$D$5:$D$1023))*(C_A10a!I$5:I$1023)))+(SUM(($D$1=(C_A10a!$B$5:$B$1023))*('By region'!$M742=(C_A10a!$C$5:$C$1023))*('By region'!$N742=(C_A10a!$D$5:$D$1023))*(C_A10a!I$5:I$1023)))</f>
        <v>2.875493092204</v>
      </c>
      <c r="H742" s="192">
        <f ref="H742:H742" t="array">(SUM(($B$1=(C_A10a!$B$5:$B$1023))*('By region'!$M742=(C_A10a!$C$5:$C$1023))*('By region'!$N742=(C_A10a!$D$5:$D$1023))*(C_A10a!J$5:J$1023)))+(SUM(($C$1=(C_A10a!$B$5:$B$1023))*('By region'!$M742=(C_A10a!$C$5:$C$1023))*('By region'!$N742=(C_A10a!$D$5:$D$1023))*(C_A10a!J$5:J$1023)))+(SUM(($D$1=(C_A10a!$B$5:$B$1023))*('By region'!$M742=(C_A10a!$C$5:$C$1023))*('By region'!$N742=(C_A10a!$D$5:$D$1023))*(C_A10a!J$5:J$1023)))</f>
        <v>0</v>
      </c>
      <c r="I742" s="192">
        <f ref="I742:I742" t="array">(SUM(($B$1=(C_A10a!$B$5:$B$1023))*('By region'!$M742=(C_A10a!$C$5:$C$1023))*('By region'!$N742=(C_A10a!$D$5:$D$1023))*(C_A10a!K$5:K$1023)))+(SUM(($C$1=(C_A10a!$B$5:$B$1023))*('By region'!$M742=(C_A10a!$C$5:$C$1023))*('By region'!$N742=(C_A10a!$D$5:$D$1023))*(C_A10a!K$5:K$1023)))+(SUM(($D$1=(C_A10a!$B$5:$B$1023))*('By region'!$M742=(C_A10a!$C$5:$C$1023))*('By region'!$N742=(C_A10a!$D$5:$D$1023))*(C_A10a!K$5:K$1023)))</f>
        <v>0</v>
      </c>
      <c r="J742" s="192">
        <f ref="J742:J742" t="array">(SUM(($B$1=(C_A10a!$B$5:$B$1023))*('By region'!$M742=(C_A10a!$C$5:$C$1023))*('By region'!$N742=(C_A10a!$D$5:$D$1023))*(C_A10a!L$5:L$1023)))+(SUM(($C$1=(C_A10a!$B$5:$B$1023))*('By region'!$M742=(C_A10a!$C$5:$C$1023))*('By region'!$N742=(C_A10a!$D$5:$D$1023))*(C_A10a!L$5:L$1023)))+(SUM(($D$1=(C_A10a!$B$5:$B$1023))*('By region'!$M742=(C_A10a!$C$5:$C$1023))*('By region'!$N742=(C_A10a!$D$5:$D$1023))*(C_A10a!L$5:L$1023)))</f>
        <v>0</v>
      </c>
      <c r="K742" s="192">
        <f ref="K742:K742" t="array">(SUM(($B$1=(C_A10a!$B$5:$B$1023))*('By region'!$M742=(C_A10a!$C$5:$C$1023))*('By region'!$N742=(C_A10a!$D$5:$D$1023))*(C_A10a!M$5:M$1023)))+(SUM(($C$1=(C_A10a!$B$5:$B$1023))*('By region'!$M742=(C_A10a!$C$5:$C$1023))*('By region'!$N742=(C_A10a!$D$5:$D$1023))*(C_A10a!M$5:M$1023)))+(SUM(($D$1=(C_A10a!$B$5:$B$1023))*('By region'!$M742=(C_A10a!$C$5:$C$1023))*('By region'!$N742=(C_A10a!$D$5:$D$1023))*(C_A10a!M$5:M$1023)))</f>
        <v>0.167927437688</v>
      </c>
      <c r="M742" s="67" t="s">
        <v>407</v>
      </c>
      <c r="N742" s="340" t="s">
        <v>148</v>
      </c>
      <c r="O742" s="63"/>
    </row>
    <row r="743">
      <c r="A743" s="450"/>
      <c r="B743" s="264" t="s">
        <v>422</v>
      </c>
      <c r="C743" s="264">
        <f ref="C743:C743" t="array">(SUM(($B$1=(C_A10a!$B$5:$B$1023))*('By region'!$M743=(C_A10a!$C$5:$C$1023))*('By region'!$N743=(C_A10a!$D$5:$D$1023))*(C_A10a!E$5:E$1023)))+(SUM(($C$1=(C_A10a!$B$5:$B$1023))*('By region'!$M743=(C_A10a!$C$5:$C$1023))*('By region'!$N743=(C_A10a!$D$5:$D$1023))*(C_A10a!E$5:E$1023)))+(SUM(($D$1=(C_A10a!$B$5:$B$1023))*('By region'!$M743=(C_A10a!$C$5:$C$1023))*('By region'!$N743=(C_A10a!$D$5:$D$1023))*(C_A10a!E$5:E$1023)))</f>
        <v>0</v>
      </c>
      <c r="D743" s="264">
        <f ref="D743:D743" t="array">(SUM(($B$1=(C_A10a!$B$5:$B$1023))*('By region'!$M743=(C_A10a!$C$5:$C$1023))*('By region'!$N743=(C_A10a!$D$5:$D$1023))*(C_A10a!F$5:F$1023)))+(SUM(($C$1=(C_A10a!$B$5:$B$1023))*('By region'!$M743=(C_A10a!$C$5:$C$1023))*('By region'!$N743=(C_A10a!$D$5:$D$1023))*(C_A10a!F$5:F$1023)))+(SUM(($D$1=(C_A10a!$B$5:$B$1023))*('By region'!$M743=(C_A10a!$C$5:$C$1023))*('By region'!$N743=(C_A10a!$D$5:$D$1023))*(C_A10a!F$5:F$1023)))</f>
        <v>0</v>
      </c>
      <c r="E743" s="264">
        <f ref="E743:E743" t="array">(SUM(($B$1=(C_A10a!$B$5:$B$1023))*('By region'!$M743=(C_A10a!$C$5:$C$1023))*('By region'!$N743=(C_A10a!$D$5:$D$1023))*(C_A10a!G$5:G$1023)))+(SUM(($C$1=(C_A10a!$B$5:$B$1023))*('By region'!$M743=(C_A10a!$C$5:$C$1023))*('By region'!$N743=(C_A10a!$D$5:$D$1023))*(C_A10a!G$5:G$1023)))+(SUM(($D$1=(C_A10a!$B$5:$B$1023))*('By region'!$M743=(C_A10a!$C$5:$C$1023))*('By region'!$N743=(C_A10a!$D$5:$D$1023))*(C_A10a!G$5:G$1023)))</f>
        <v>0</v>
      </c>
      <c r="F743" s="264">
        <f ref="F743:F743" t="array">(SUM(($B$1=(C_A10a!$B$5:$B$1023))*('By region'!$M743=(C_A10a!$C$5:$C$1023))*('By region'!$N743=(C_A10a!$D$5:$D$1023))*(C_A10a!H$5:H$1023)))+(SUM(($C$1=(C_A10a!$B$5:$B$1023))*('By region'!$M743=(C_A10a!$C$5:$C$1023))*('By region'!$N743=(C_A10a!$D$5:$D$1023))*(C_A10a!H$5:H$1023)))+(SUM(($D$1=(C_A10a!$B$5:$B$1023))*('By region'!$M743=(C_A10a!$C$5:$C$1023))*('By region'!$N743=(C_A10a!$D$5:$D$1023))*(C_A10a!H$5:H$1023)))</f>
        <v>0</v>
      </c>
      <c r="G743" s="264">
        <f ref="G743:G743" t="array">(SUM(($B$1=(C_A10a!$B$5:$B$1023))*('By region'!$M743=(C_A10a!$C$5:$C$1023))*('By region'!$N743=(C_A10a!$D$5:$D$1023))*(C_A10a!I$5:I$1023)))+(SUM(($C$1=(C_A10a!$B$5:$B$1023))*('By region'!$M743=(C_A10a!$C$5:$C$1023))*('By region'!$N743=(C_A10a!$D$5:$D$1023))*(C_A10a!I$5:I$1023)))+(SUM(($D$1=(C_A10a!$B$5:$B$1023))*('By region'!$M743=(C_A10a!$C$5:$C$1023))*('By region'!$N743=(C_A10a!$D$5:$D$1023))*(C_A10a!I$5:I$1023)))</f>
        <v>0</v>
      </c>
      <c r="H743" s="264">
        <f ref="H743:H743" t="array">(SUM(($B$1=(C_A10a!$B$5:$B$1023))*('By region'!$M743=(C_A10a!$C$5:$C$1023))*('By region'!$N743=(C_A10a!$D$5:$D$1023))*(C_A10a!J$5:J$1023)))+(SUM(($C$1=(C_A10a!$B$5:$B$1023))*('By region'!$M743=(C_A10a!$C$5:$C$1023))*('By region'!$N743=(C_A10a!$D$5:$D$1023))*(C_A10a!J$5:J$1023)))+(SUM(($D$1=(C_A10a!$B$5:$B$1023))*('By region'!$M743=(C_A10a!$C$5:$C$1023))*('By region'!$N743=(C_A10a!$D$5:$D$1023))*(C_A10a!J$5:J$1023)))</f>
        <v>0</v>
      </c>
      <c r="I743" s="264">
        <f ref="I743:I743" t="array">(SUM(($B$1=(C_A10a!$B$5:$B$1023))*('By region'!$M743=(C_A10a!$C$5:$C$1023))*('By region'!$N743=(C_A10a!$D$5:$D$1023))*(C_A10a!K$5:K$1023)))+(SUM(($C$1=(C_A10a!$B$5:$B$1023))*('By region'!$M743=(C_A10a!$C$5:$C$1023))*('By region'!$N743=(C_A10a!$D$5:$D$1023))*(C_A10a!K$5:K$1023)))+(SUM(($D$1=(C_A10a!$B$5:$B$1023))*('By region'!$M743=(C_A10a!$C$5:$C$1023))*('By region'!$N743=(C_A10a!$D$5:$D$1023))*(C_A10a!K$5:K$1023)))</f>
        <v>0</v>
      </c>
      <c r="J743" s="264">
        <f ref="J743:J743" t="array">(SUM(($B$1=(C_A10a!$B$5:$B$1023))*('By region'!$M743=(C_A10a!$C$5:$C$1023))*('By region'!$N743=(C_A10a!$D$5:$D$1023))*(C_A10a!L$5:L$1023)))+(SUM(($C$1=(C_A10a!$B$5:$B$1023))*('By region'!$M743=(C_A10a!$C$5:$C$1023))*('By region'!$N743=(C_A10a!$D$5:$D$1023))*(C_A10a!L$5:L$1023)))+(SUM(($D$1=(C_A10a!$B$5:$B$1023))*('By region'!$M743=(C_A10a!$C$5:$C$1023))*('By region'!$N743=(C_A10a!$D$5:$D$1023))*(C_A10a!L$5:L$1023)))</f>
        <v>0</v>
      </c>
      <c r="K743" s="264">
        <f ref="K743:K743" t="array">(SUM(($B$1=(C_A10a!$B$5:$B$1023))*('By region'!$M743=(C_A10a!$C$5:$C$1023))*('By region'!$N743=(C_A10a!$D$5:$D$1023))*(C_A10a!M$5:M$1023)))+(SUM(($C$1=(C_A10a!$B$5:$B$1023))*('By region'!$M743=(C_A10a!$C$5:$C$1023))*('By region'!$N743=(C_A10a!$D$5:$D$1023))*(C_A10a!M$5:M$1023)))+(SUM(($D$1=(C_A10a!$B$5:$B$1023))*('By region'!$M743=(C_A10a!$C$5:$C$1023))*('By region'!$N743=(C_A10a!$D$5:$D$1023))*(C_A10a!M$5:M$1023)))</f>
        <v>0</v>
      </c>
      <c r="M743" s="67" t="s">
        <v>407</v>
      </c>
      <c r="N743" s="340" t="s">
        <v>423</v>
      </c>
      <c r="O743" s="63"/>
    </row>
    <row r="744">
      <c r="A744" s="450"/>
      <c r="B744" s="119" t="s">
        <v>424</v>
      </c>
      <c r="C744" s="192">
        <f ref="C744:C744" t="array">(SUM(($B$1=(C_A10a!$B$5:$B$1023))*('By region'!$M744=(C_A10a!$C$5:$C$1023))*('By region'!$N744=(C_A10a!$D$5:$D$1023))*(C_A10a!E$5:E$1023)))+(SUM(($C$1=(C_A10a!$B$5:$B$1023))*('By region'!$M744=(C_A10a!$C$5:$C$1023))*('By region'!$N744=(C_A10a!$D$5:$D$1023))*(C_A10a!E$5:E$1023)))+(SUM(($D$1=(C_A10a!$B$5:$B$1023))*('By region'!$M744=(C_A10a!$C$5:$C$1023))*('By region'!$N744=(C_A10a!$D$5:$D$1023))*(C_A10a!E$5:E$1023)))</f>
        <v>0</v>
      </c>
      <c r="D744" s="192">
        <f ref="D744:D744" t="array">(SUM(($B$1=(C_A10a!$B$5:$B$1023))*('By region'!$M744=(C_A10a!$C$5:$C$1023))*('By region'!$N744=(C_A10a!$D$5:$D$1023))*(C_A10a!F$5:F$1023)))+(SUM(($C$1=(C_A10a!$B$5:$B$1023))*('By region'!$M744=(C_A10a!$C$5:$C$1023))*('By region'!$N744=(C_A10a!$D$5:$D$1023))*(C_A10a!F$5:F$1023)))+(SUM(($D$1=(C_A10a!$B$5:$B$1023))*('By region'!$M744=(C_A10a!$C$5:$C$1023))*('By region'!$N744=(C_A10a!$D$5:$D$1023))*(C_A10a!F$5:F$1023)))</f>
        <v>0</v>
      </c>
      <c r="E744" s="192">
        <f ref="E744:E744" t="array">(SUM(($B$1=(C_A10a!$B$5:$B$1023))*('By region'!$M744=(C_A10a!$C$5:$C$1023))*('By region'!$N744=(C_A10a!$D$5:$D$1023))*(C_A10a!G$5:G$1023)))+(SUM(($C$1=(C_A10a!$B$5:$B$1023))*('By region'!$M744=(C_A10a!$C$5:$C$1023))*('By region'!$N744=(C_A10a!$D$5:$D$1023))*(C_A10a!G$5:G$1023)))+(SUM(($D$1=(C_A10a!$B$5:$B$1023))*('By region'!$M744=(C_A10a!$C$5:$C$1023))*('By region'!$N744=(C_A10a!$D$5:$D$1023))*(C_A10a!G$5:G$1023)))</f>
        <v>0</v>
      </c>
      <c r="F744" s="192">
        <f ref="F744:F744" t="array">(SUM(($B$1=(C_A10a!$B$5:$B$1023))*('By region'!$M744=(C_A10a!$C$5:$C$1023))*('By region'!$N744=(C_A10a!$D$5:$D$1023))*(C_A10a!H$5:H$1023)))+(SUM(($C$1=(C_A10a!$B$5:$B$1023))*('By region'!$M744=(C_A10a!$C$5:$C$1023))*('By region'!$N744=(C_A10a!$D$5:$D$1023))*(C_A10a!H$5:H$1023)))+(SUM(($D$1=(C_A10a!$B$5:$B$1023))*('By region'!$M744=(C_A10a!$C$5:$C$1023))*('By region'!$N744=(C_A10a!$D$5:$D$1023))*(C_A10a!H$5:H$1023)))</f>
        <v>0</v>
      </c>
      <c r="G744" s="192">
        <f ref="G744:G744" t="array">(SUM(($B$1=(C_A10a!$B$5:$B$1023))*('By region'!$M744=(C_A10a!$C$5:$C$1023))*('By region'!$N744=(C_A10a!$D$5:$D$1023))*(C_A10a!I$5:I$1023)))+(SUM(($C$1=(C_A10a!$B$5:$B$1023))*('By region'!$M744=(C_A10a!$C$5:$C$1023))*('By region'!$N744=(C_A10a!$D$5:$D$1023))*(C_A10a!I$5:I$1023)))+(SUM(($D$1=(C_A10a!$B$5:$B$1023))*('By region'!$M744=(C_A10a!$C$5:$C$1023))*('By region'!$N744=(C_A10a!$D$5:$D$1023))*(C_A10a!I$5:I$1023)))</f>
        <v>0</v>
      </c>
      <c r="H744" s="192">
        <f ref="H744:H744" t="array">(SUM(($B$1=(C_A10a!$B$5:$B$1023))*('By region'!$M744=(C_A10a!$C$5:$C$1023))*('By region'!$N744=(C_A10a!$D$5:$D$1023))*(C_A10a!J$5:J$1023)))+(SUM(($C$1=(C_A10a!$B$5:$B$1023))*('By region'!$M744=(C_A10a!$C$5:$C$1023))*('By region'!$N744=(C_A10a!$D$5:$D$1023))*(C_A10a!J$5:J$1023)))+(SUM(($D$1=(C_A10a!$B$5:$B$1023))*('By region'!$M744=(C_A10a!$C$5:$C$1023))*('By region'!$N744=(C_A10a!$D$5:$D$1023))*(C_A10a!J$5:J$1023)))</f>
        <v>0</v>
      </c>
      <c r="I744" s="192">
        <f ref="I744:I744" t="array">(SUM(($B$1=(C_A10a!$B$5:$B$1023))*('By region'!$M744=(C_A10a!$C$5:$C$1023))*('By region'!$N744=(C_A10a!$D$5:$D$1023))*(C_A10a!K$5:K$1023)))+(SUM(($C$1=(C_A10a!$B$5:$B$1023))*('By region'!$M744=(C_A10a!$C$5:$C$1023))*('By region'!$N744=(C_A10a!$D$5:$D$1023))*(C_A10a!K$5:K$1023)))+(SUM(($D$1=(C_A10a!$B$5:$B$1023))*('By region'!$M744=(C_A10a!$C$5:$C$1023))*('By region'!$N744=(C_A10a!$D$5:$D$1023))*(C_A10a!K$5:K$1023)))</f>
        <v>0</v>
      </c>
      <c r="J744" s="192">
        <f ref="J744:J744" t="array">(SUM(($B$1=(C_A10a!$B$5:$B$1023))*('By region'!$M744=(C_A10a!$C$5:$C$1023))*('By region'!$N744=(C_A10a!$D$5:$D$1023))*(C_A10a!L$5:L$1023)))+(SUM(($C$1=(C_A10a!$B$5:$B$1023))*('By region'!$M744=(C_A10a!$C$5:$C$1023))*('By region'!$N744=(C_A10a!$D$5:$D$1023))*(C_A10a!L$5:L$1023)))+(SUM(($D$1=(C_A10a!$B$5:$B$1023))*('By region'!$M744=(C_A10a!$C$5:$C$1023))*('By region'!$N744=(C_A10a!$D$5:$D$1023))*(C_A10a!L$5:L$1023)))</f>
        <v>0</v>
      </c>
      <c r="K744" s="192">
        <f ref="K744:K744" t="array">(SUM(($B$1=(C_A10a!$B$5:$B$1023))*('By region'!$M744=(C_A10a!$C$5:$C$1023))*('By region'!$N744=(C_A10a!$D$5:$D$1023))*(C_A10a!M$5:M$1023)))+(SUM(($C$1=(C_A10a!$B$5:$B$1023))*('By region'!$M744=(C_A10a!$C$5:$C$1023))*('By region'!$N744=(C_A10a!$D$5:$D$1023))*(C_A10a!M$5:M$1023)))+(SUM(($D$1=(C_A10a!$B$5:$B$1023))*('By region'!$M744=(C_A10a!$C$5:$C$1023))*('By region'!$N744=(C_A10a!$D$5:$D$1023))*(C_A10a!M$5:M$1023)))</f>
        <v>0</v>
      </c>
      <c r="M744" s="67" t="s">
        <v>407</v>
      </c>
      <c r="N744" s="340" t="s">
        <v>156</v>
      </c>
      <c r="O744" s="63"/>
    </row>
    <row r="745">
      <c r="A745" s="450"/>
      <c r="B745" s="118" t="s">
        <v>55</v>
      </c>
      <c r="C745" s="257">
        <f>SUM(C738:C744)</f>
        <v>56.167554851999995</v>
      </c>
      <c r="D745" s="257">
        <f ref="D745:K745" t="shared" si="85">SUM(D738:D744)</f>
        <v>71.793636488743</v>
      </c>
      <c r="E745" s="257">
        <f t="shared" si="85"/>
        <v>72.482019240450015</v>
      </c>
      <c r="F745" s="257">
        <f t="shared" si="85"/>
        <v>71.71238046324099</v>
      </c>
      <c r="G745" s="257">
        <f t="shared" si="85"/>
        <v>72.362038817768</v>
      </c>
      <c r="H745" s="257">
        <f t="shared" si="85"/>
        <v>73.177028312349</v>
      </c>
      <c r="I745" s="257">
        <f t="shared" si="85"/>
        <v>73.626150756058</v>
      </c>
      <c r="J745" s="257">
        <f t="shared" si="85"/>
        <v>73.334593710603</v>
      </c>
      <c r="K745" s="257">
        <f t="shared" si="85"/>
        <v>73.085959654216</v>
      </c>
      <c r="N745" s="338"/>
      <c r="O745" s="63"/>
    </row>
    <row r="746">
      <c r="A746" s="450" t="s">
        <v>409</v>
      </c>
      <c r="B746" s="264" t="s">
        <v>541</v>
      </c>
      <c r="C746" s="264">
        <f ref="C746:C746" t="array">(SUM(($B$1=(C_A10a!$B$5:$B$1023))*('By region'!$M746=(C_A10a!$C$5:$C$1023))*('By region'!$N746=(C_A10a!$D$5:$D$1023))*(C_A10a!E$5:E$1023)))+(SUM(($C$1=(C_A10a!$B$5:$B$1023))*('By region'!$M746=(C_A10a!$C$5:$C$1023))*('By region'!$N746=(C_A10a!$D$5:$D$1023))*(C_A10a!E$5:E$1023)))+(SUM(($D$1=(C_A10a!$B$5:$B$1023))*('By region'!$M746=(C_A10a!$C$5:$C$1023))*('By region'!$N746=(C_A10a!$D$5:$D$1023))*(C_A10a!E$5:E$1023)))</f>
        <v>0</v>
      </c>
      <c r="D746" s="264">
        <f ref="D746:D746" t="array">(SUM(($B$1=(C_A10a!$B$5:$B$1023))*('By region'!$M746=(C_A10a!$C$5:$C$1023))*('By region'!$N746=(C_A10a!$D$5:$D$1023))*(C_A10a!F$5:F$1023)))+(SUM(($C$1=(C_A10a!$B$5:$B$1023))*('By region'!$M746=(C_A10a!$C$5:$C$1023))*('By region'!$N746=(C_A10a!$D$5:$D$1023))*(C_A10a!F$5:F$1023)))+(SUM(($D$1=(C_A10a!$B$5:$B$1023))*('By region'!$M746=(C_A10a!$C$5:$C$1023))*('By region'!$N746=(C_A10a!$D$5:$D$1023))*(C_A10a!F$5:F$1023)))</f>
        <v>0</v>
      </c>
      <c r="E746" s="264">
        <f ref="E746:E746" t="array">(SUM(($B$1=(C_A10a!$B$5:$B$1023))*('By region'!$M746=(C_A10a!$C$5:$C$1023))*('By region'!$N746=(C_A10a!$D$5:$D$1023))*(C_A10a!G$5:G$1023)))+(SUM(($C$1=(C_A10a!$B$5:$B$1023))*('By region'!$M746=(C_A10a!$C$5:$C$1023))*('By region'!$N746=(C_A10a!$D$5:$D$1023))*(C_A10a!G$5:G$1023)))+(SUM(($D$1=(C_A10a!$B$5:$B$1023))*('By region'!$M746=(C_A10a!$C$5:$C$1023))*('By region'!$N746=(C_A10a!$D$5:$D$1023))*(C_A10a!G$5:G$1023)))</f>
        <v>0</v>
      </c>
      <c r="F746" s="264">
        <f ref="F746:F746" t="array">(SUM(($B$1=(C_A10a!$B$5:$B$1023))*('By region'!$M746=(C_A10a!$C$5:$C$1023))*('By region'!$N746=(C_A10a!$D$5:$D$1023))*(C_A10a!H$5:H$1023)))+(SUM(($C$1=(C_A10a!$B$5:$B$1023))*('By region'!$M746=(C_A10a!$C$5:$C$1023))*('By region'!$N746=(C_A10a!$D$5:$D$1023))*(C_A10a!H$5:H$1023)))+(SUM(($D$1=(C_A10a!$B$5:$B$1023))*('By region'!$M746=(C_A10a!$C$5:$C$1023))*('By region'!$N746=(C_A10a!$D$5:$D$1023))*(C_A10a!H$5:H$1023)))</f>
        <v>0</v>
      </c>
      <c r="G746" s="264">
        <f ref="G746:G746" t="array">(SUM(($B$1=(C_A10a!$B$5:$B$1023))*('By region'!$M746=(C_A10a!$C$5:$C$1023))*('By region'!$N746=(C_A10a!$D$5:$D$1023))*(C_A10a!I$5:I$1023)))+(SUM(($C$1=(C_A10a!$B$5:$B$1023))*('By region'!$M746=(C_A10a!$C$5:$C$1023))*('By region'!$N746=(C_A10a!$D$5:$D$1023))*(C_A10a!I$5:I$1023)))+(SUM(($D$1=(C_A10a!$B$5:$B$1023))*('By region'!$M746=(C_A10a!$C$5:$C$1023))*('By region'!$N746=(C_A10a!$D$5:$D$1023))*(C_A10a!I$5:I$1023)))</f>
        <v>0</v>
      </c>
      <c r="H746" s="264">
        <f ref="H746:H746" t="array">(SUM(($B$1=(C_A10a!$B$5:$B$1023))*('By region'!$M746=(C_A10a!$C$5:$C$1023))*('By region'!$N746=(C_A10a!$D$5:$D$1023))*(C_A10a!J$5:J$1023)))+(SUM(($C$1=(C_A10a!$B$5:$B$1023))*('By region'!$M746=(C_A10a!$C$5:$C$1023))*('By region'!$N746=(C_A10a!$D$5:$D$1023))*(C_A10a!J$5:J$1023)))+(SUM(($D$1=(C_A10a!$B$5:$B$1023))*('By region'!$M746=(C_A10a!$C$5:$C$1023))*('By region'!$N746=(C_A10a!$D$5:$D$1023))*(C_A10a!J$5:J$1023)))</f>
        <v>1.13771956286</v>
      </c>
      <c r="I746" s="264">
        <f ref="I746:I746" t="array">(SUM(($B$1=(C_A10a!$B$5:$B$1023))*('By region'!$M746=(C_A10a!$C$5:$C$1023))*('By region'!$N746=(C_A10a!$D$5:$D$1023))*(C_A10a!K$5:K$1023)))+(SUM(($C$1=(C_A10a!$B$5:$B$1023))*('By region'!$M746=(C_A10a!$C$5:$C$1023))*('By region'!$N746=(C_A10a!$D$5:$D$1023))*(C_A10a!K$5:K$1023)))+(SUM(($D$1=(C_A10a!$B$5:$B$1023))*('By region'!$M746=(C_A10a!$C$5:$C$1023))*('By region'!$N746=(C_A10a!$D$5:$D$1023))*(C_A10a!K$5:K$1023)))</f>
        <v>1.089643317849</v>
      </c>
      <c r="J746" s="264">
        <f ref="J746:J746" t="array">(SUM(($B$1=(C_A10a!$B$5:$B$1023))*('By region'!$M746=(C_A10a!$C$5:$C$1023))*('By region'!$N746=(C_A10a!$D$5:$D$1023))*(C_A10a!L$5:L$1023)))+(SUM(($C$1=(C_A10a!$B$5:$B$1023))*('By region'!$M746=(C_A10a!$C$5:$C$1023))*('By region'!$N746=(C_A10a!$D$5:$D$1023))*(C_A10a!L$5:L$1023)))+(SUM(($D$1=(C_A10a!$B$5:$B$1023))*('By region'!$M746=(C_A10a!$C$5:$C$1023))*('By region'!$N746=(C_A10a!$D$5:$D$1023))*(C_A10a!L$5:L$1023)))</f>
        <v>1.05298406661</v>
      </c>
      <c r="K746" s="264">
        <f ref="K746:K746" t="array">(SUM(($B$1=(C_A10a!$B$5:$B$1023))*('By region'!$M746=(C_A10a!$C$5:$C$1023))*('By region'!$N746=(C_A10a!$D$5:$D$1023))*(C_A10a!M$5:M$1023)))+(SUM(($C$1=(C_A10a!$B$5:$B$1023))*('By region'!$M746=(C_A10a!$C$5:$C$1023))*('By region'!$N746=(C_A10a!$D$5:$D$1023))*(C_A10a!M$5:M$1023)))+(SUM(($D$1=(C_A10a!$B$5:$B$1023))*('By region'!$M746=(C_A10a!$C$5:$C$1023))*('By region'!$N746=(C_A10a!$D$5:$D$1023))*(C_A10a!M$5:M$1023)))</f>
        <v>1.018209110074</v>
      </c>
      <c r="M746" s="67" t="s">
        <v>409</v>
      </c>
      <c r="N746" s="338" t="s">
        <v>143</v>
      </c>
      <c r="O746" s="63"/>
    </row>
    <row r="747">
      <c r="A747" s="450"/>
      <c r="B747" s="119" t="s">
        <v>418</v>
      </c>
      <c r="C747" s="192">
        <f ref="C747:C747" t="array">(SUM(($B$1=(C_A10a!$B$5:$B$1023))*('By region'!$M747=(C_A10a!$C$5:$C$1023))*('By region'!$N747=(C_A10a!$D$5:$D$1023))*(C_A10a!E$5:E$1023)))+(SUM(($C$1=(C_A10a!$B$5:$B$1023))*('By region'!$M747=(C_A10a!$C$5:$C$1023))*('By region'!$N747=(C_A10a!$D$5:$D$1023))*(C_A10a!E$5:E$1023)))+(SUM(($D$1=(C_A10a!$B$5:$B$1023))*('By region'!$M747=(C_A10a!$C$5:$C$1023))*('By region'!$N747=(C_A10a!$D$5:$D$1023))*(C_A10a!E$5:E$1023)))</f>
        <v>0.62718264</v>
      </c>
      <c r="D747" s="192">
        <f ref="D747:D747" t="array">(SUM(($B$1=(C_A10a!$B$5:$B$1023))*('By region'!$M747=(C_A10a!$C$5:$C$1023))*('By region'!$N747=(C_A10a!$D$5:$D$1023))*(C_A10a!F$5:F$1023)))+(SUM(($C$1=(C_A10a!$B$5:$B$1023))*('By region'!$M747=(C_A10a!$C$5:$C$1023))*('By region'!$N747=(C_A10a!$D$5:$D$1023))*(C_A10a!F$5:F$1023)))+(SUM(($D$1=(C_A10a!$B$5:$B$1023))*('By region'!$M747=(C_A10a!$C$5:$C$1023))*('By region'!$N747=(C_A10a!$D$5:$D$1023))*(C_A10a!F$5:F$1023)))</f>
        <v>2.135951737992</v>
      </c>
      <c r="E747" s="192">
        <f ref="E747:E747" t="array">(SUM(($B$1=(C_A10a!$B$5:$B$1023))*('By region'!$M747=(C_A10a!$C$5:$C$1023))*('By region'!$N747=(C_A10a!$D$5:$D$1023))*(C_A10a!G$5:G$1023)))+(SUM(($C$1=(C_A10a!$B$5:$B$1023))*('By region'!$M747=(C_A10a!$C$5:$C$1023))*('By region'!$N747=(C_A10a!$D$5:$D$1023))*(C_A10a!G$5:G$1023)))+(SUM(($D$1=(C_A10a!$B$5:$B$1023))*('By region'!$M747=(C_A10a!$C$5:$C$1023))*('By region'!$N747=(C_A10a!$D$5:$D$1023))*(C_A10a!G$5:G$1023)))</f>
        <v>1.634691788835</v>
      </c>
      <c r="F747" s="192">
        <f ref="F747:F747" t="array">(SUM(($B$1=(C_A10a!$B$5:$B$1023))*('By region'!$M747=(C_A10a!$C$5:$C$1023))*('By region'!$N747=(C_A10a!$D$5:$D$1023))*(C_A10a!H$5:H$1023)))+(SUM(($C$1=(C_A10a!$B$5:$B$1023))*('By region'!$M747=(C_A10a!$C$5:$C$1023))*('By region'!$N747=(C_A10a!$D$5:$D$1023))*(C_A10a!H$5:H$1023)))+(SUM(($D$1=(C_A10a!$B$5:$B$1023))*('By region'!$M747=(C_A10a!$C$5:$C$1023))*('By region'!$N747=(C_A10a!$D$5:$D$1023))*(C_A10a!H$5:H$1023)))</f>
        <v>0</v>
      </c>
      <c r="G747" s="192">
        <f ref="G747:G747" t="array">(SUM(($B$1=(C_A10a!$B$5:$B$1023))*('By region'!$M747=(C_A10a!$C$5:$C$1023))*('By region'!$N747=(C_A10a!$D$5:$D$1023))*(C_A10a!I$5:I$1023)))+(SUM(($C$1=(C_A10a!$B$5:$B$1023))*('By region'!$M747=(C_A10a!$C$5:$C$1023))*('By region'!$N747=(C_A10a!$D$5:$D$1023))*(C_A10a!I$5:I$1023)))+(SUM(($D$1=(C_A10a!$B$5:$B$1023))*('By region'!$M747=(C_A10a!$C$5:$C$1023))*('By region'!$N747=(C_A10a!$D$5:$D$1023))*(C_A10a!I$5:I$1023)))</f>
        <v>0</v>
      </c>
      <c r="H747" s="192">
        <f ref="H747:H747" t="array">(SUM(($B$1=(C_A10a!$B$5:$B$1023))*('By region'!$M747=(C_A10a!$C$5:$C$1023))*('By region'!$N747=(C_A10a!$D$5:$D$1023))*(C_A10a!J$5:J$1023)))+(SUM(($C$1=(C_A10a!$B$5:$B$1023))*('By region'!$M747=(C_A10a!$C$5:$C$1023))*('By region'!$N747=(C_A10a!$D$5:$D$1023))*(C_A10a!J$5:J$1023)))+(SUM(($D$1=(C_A10a!$B$5:$B$1023))*('By region'!$M747=(C_A10a!$C$5:$C$1023))*('By region'!$N747=(C_A10a!$D$5:$D$1023))*(C_A10a!J$5:J$1023)))</f>
        <v>0</v>
      </c>
      <c r="I747" s="192">
        <f ref="I747:I747" t="array">(SUM(($B$1=(C_A10a!$B$5:$B$1023))*('By region'!$M747=(C_A10a!$C$5:$C$1023))*('By region'!$N747=(C_A10a!$D$5:$D$1023))*(C_A10a!K$5:K$1023)))+(SUM(($C$1=(C_A10a!$B$5:$B$1023))*('By region'!$M747=(C_A10a!$C$5:$C$1023))*('By region'!$N747=(C_A10a!$D$5:$D$1023))*(C_A10a!K$5:K$1023)))+(SUM(($D$1=(C_A10a!$B$5:$B$1023))*('By region'!$M747=(C_A10a!$C$5:$C$1023))*('By region'!$N747=(C_A10a!$D$5:$D$1023))*(C_A10a!K$5:K$1023)))</f>
        <v>0</v>
      </c>
      <c r="J747" s="192">
        <f ref="J747:J747" t="array">(SUM(($B$1=(C_A10a!$B$5:$B$1023))*('By region'!$M747=(C_A10a!$C$5:$C$1023))*('By region'!$N747=(C_A10a!$D$5:$D$1023))*(C_A10a!L$5:L$1023)))+(SUM(($C$1=(C_A10a!$B$5:$B$1023))*('By region'!$M747=(C_A10a!$C$5:$C$1023))*('By region'!$N747=(C_A10a!$D$5:$D$1023))*(C_A10a!L$5:L$1023)))+(SUM(($D$1=(C_A10a!$B$5:$B$1023))*('By region'!$M747=(C_A10a!$C$5:$C$1023))*('By region'!$N747=(C_A10a!$D$5:$D$1023))*(C_A10a!L$5:L$1023)))</f>
        <v>0</v>
      </c>
      <c r="K747" s="192">
        <f ref="K747:K747" t="array">(SUM(($B$1=(C_A10a!$B$5:$B$1023))*('By region'!$M747=(C_A10a!$C$5:$C$1023))*('By region'!$N747=(C_A10a!$D$5:$D$1023))*(C_A10a!M$5:M$1023)))+(SUM(($C$1=(C_A10a!$B$5:$B$1023))*('By region'!$M747=(C_A10a!$C$5:$C$1023))*('By region'!$N747=(C_A10a!$D$5:$D$1023))*(C_A10a!M$5:M$1023)))+(SUM(($D$1=(C_A10a!$B$5:$B$1023))*('By region'!$M747=(C_A10a!$C$5:$C$1023))*('By region'!$N747=(C_A10a!$D$5:$D$1023))*(C_A10a!M$5:M$1023)))</f>
        <v>0</v>
      </c>
      <c r="M747" s="67" t="s">
        <v>409</v>
      </c>
      <c r="N747" s="340" t="s">
        <v>144</v>
      </c>
      <c r="O747" s="63"/>
    </row>
    <row r="748">
      <c r="A748" s="450"/>
      <c r="B748" s="264" t="s">
        <v>419</v>
      </c>
      <c r="C748" s="260">
        <f ref="C748:C748" t="array">(SUM(($B$1=(C_A10a!$B$5:$B$1023))*('By region'!$M748=(C_A10a!$C$5:$C$1023))*('By region'!$N748=(C_A10a!$D$5:$D$1023))*(C_A10a!E$5:E$1023)))+(SUM(($C$1=(C_A10a!$B$5:$B$1023))*('By region'!$M748=(C_A10a!$C$5:$C$1023))*('By region'!$N748=(C_A10a!$D$5:$D$1023))*(C_A10a!E$5:E$1023)))+(SUM(($D$1=(C_A10a!$B$5:$B$1023))*('By region'!$M748=(C_A10a!$C$5:$C$1023))*('By region'!$N748=(C_A10a!$D$5:$D$1023))*(C_A10a!E$5:E$1023)))</f>
        <v>26.126301888</v>
      </c>
      <c r="D748" s="260">
        <f ref="D748:D748" t="array">(SUM(($B$1=(C_A10a!$B$5:$B$1023))*('By region'!$M748=(C_A10a!$C$5:$C$1023))*('By region'!$N748=(C_A10a!$D$5:$D$1023))*(C_A10a!F$5:F$1023)))+(SUM(($C$1=(C_A10a!$B$5:$B$1023))*('By region'!$M748=(C_A10a!$C$5:$C$1023))*('By region'!$N748=(C_A10a!$D$5:$D$1023))*(C_A10a!F$5:F$1023)))+(SUM(($D$1=(C_A10a!$B$5:$B$1023))*('By region'!$M748=(C_A10a!$C$5:$C$1023))*('By region'!$N748=(C_A10a!$D$5:$D$1023))*(C_A10a!F$5:F$1023)))</f>
        <v>20.02961603655</v>
      </c>
      <c r="E748" s="260">
        <f ref="E748:E748" t="array">(SUM(($B$1=(C_A10a!$B$5:$B$1023))*('By region'!$M748=(C_A10a!$C$5:$C$1023))*('By region'!$N748=(C_A10a!$D$5:$D$1023))*(C_A10a!G$5:G$1023)))+(SUM(($C$1=(C_A10a!$B$5:$B$1023))*('By region'!$M748=(C_A10a!$C$5:$C$1023))*('By region'!$N748=(C_A10a!$D$5:$D$1023))*(C_A10a!G$5:G$1023)))+(SUM(($D$1=(C_A10a!$B$5:$B$1023))*('By region'!$M748=(C_A10a!$C$5:$C$1023))*('By region'!$N748=(C_A10a!$D$5:$D$1023))*(C_A10a!G$5:G$1023)))</f>
        <v>19.242482992861</v>
      </c>
      <c r="F748" s="260">
        <f ref="F748:F748" t="array">(SUM(($B$1=(C_A10a!$B$5:$B$1023))*('By region'!$M748=(C_A10a!$C$5:$C$1023))*('By region'!$N748=(C_A10a!$D$5:$D$1023))*(C_A10a!H$5:H$1023)))+(SUM(($C$1=(C_A10a!$B$5:$B$1023))*('By region'!$M748=(C_A10a!$C$5:$C$1023))*('By region'!$N748=(C_A10a!$D$5:$D$1023))*(C_A10a!H$5:H$1023)))+(SUM(($D$1=(C_A10a!$B$5:$B$1023))*('By region'!$M748=(C_A10a!$C$5:$C$1023))*('By region'!$N748=(C_A10a!$D$5:$D$1023))*(C_A10a!H$5:H$1023)))</f>
        <v>23.733732934913</v>
      </c>
      <c r="G748" s="260">
        <f ref="G748:G748" t="array">(SUM(($B$1=(C_A10a!$B$5:$B$1023))*('By region'!$M748=(C_A10a!$C$5:$C$1023))*('By region'!$N748=(C_A10a!$D$5:$D$1023))*(C_A10a!I$5:I$1023)))+(SUM(($C$1=(C_A10a!$B$5:$B$1023))*('By region'!$M748=(C_A10a!$C$5:$C$1023))*('By region'!$N748=(C_A10a!$D$5:$D$1023))*(C_A10a!I$5:I$1023)))+(SUM(($D$1=(C_A10a!$B$5:$B$1023))*('By region'!$M748=(C_A10a!$C$5:$C$1023))*('By region'!$N748=(C_A10a!$D$5:$D$1023))*(C_A10a!I$5:I$1023)))</f>
        <v>24.863617831609</v>
      </c>
      <c r="H748" s="260">
        <f ref="H748:H748" t="array">(SUM(($B$1=(C_A10a!$B$5:$B$1023))*('By region'!$M748=(C_A10a!$C$5:$C$1023))*('By region'!$N748=(C_A10a!$D$5:$D$1023))*(C_A10a!J$5:J$1023)))+(SUM(($C$1=(C_A10a!$B$5:$B$1023))*('By region'!$M748=(C_A10a!$C$5:$C$1023))*('By region'!$N748=(C_A10a!$D$5:$D$1023))*(C_A10a!J$5:J$1023)))+(SUM(($D$1=(C_A10a!$B$5:$B$1023))*('By region'!$M748=(C_A10a!$C$5:$C$1023))*('By region'!$N748=(C_A10a!$D$5:$D$1023))*(C_A10a!J$5:J$1023)))</f>
        <v>23.451376416562</v>
      </c>
      <c r="I748" s="260">
        <f ref="I748:I748" t="array">(SUM(($B$1=(C_A10a!$B$5:$B$1023))*('By region'!$M748=(C_A10a!$C$5:$C$1023))*('By region'!$N748=(C_A10a!$D$5:$D$1023))*(C_A10a!K$5:K$1023)))+(SUM(($C$1=(C_A10a!$B$5:$B$1023))*('By region'!$M748=(C_A10a!$C$5:$C$1023))*('By region'!$N748=(C_A10a!$D$5:$D$1023))*(C_A10a!K$5:K$1023)))+(SUM(($D$1=(C_A10a!$B$5:$B$1023))*('By region'!$M748=(C_A10a!$C$5:$C$1023))*('By region'!$N748=(C_A10a!$D$5:$D$1023))*(C_A10a!K$5:K$1023)))</f>
        <v>22.872039709643</v>
      </c>
      <c r="J748" s="260">
        <f ref="J748:J748" t="array">(SUM(($B$1=(C_A10a!$B$5:$B$1023))*('By region'!$M748=(C_A10a!$C$5:$C$1023))*('By region'!$N748=(C_A10a!$D$5:$D$1023))*(C_A10a!L$5:L$1023)))+(SUM(($C$1=(C_A10a!$B$5:$B$1023))*('By region'!$M748=(C_A10a!$C$5:$C$1023))*('By region'!$N748=(C_A10a!$D$5:$D$1023))*(C_A10a!L$5:L$1023)))+(SUM(($D$1=(C_A10a!$B$5:$B$1023))*('By region'!$M748=(C_A10a!$C$5:$C$1023))*('By region'!$N748=(C_A10a!$D$5:$D$1023))*(C_A10a!L$5:L$1023)))</f>
        <v>22.432307974994</v>
      </c>
      <c r="K748" s="260">
        <f ref="K748:K748" t="array">(SUM(($B$1=(C_A10a!$B$5:$B$1023))*('By region'!$M748=(C_A10a!$C$5:$C$1023))*('By region'!$N748=(C_A10a!$D$5:$D$1023))*(C_A10a!M$5:M$1023)))+(SUM(($C$1=(C_A10a!$B$5:$B$1023))*('By region'!$M748=(C_A10a!$C$5:$C$1023))*('By region'!$N748=(C_A10a!$D$5:$D$1023))*(C_A10a!M$5:M$1023)))+(SUM(($D$1=(C_A10a!$B$5:$B$1023))*('By region'!$M748=(C_A10a!$C$5:$C$1023))*('By region'!$N748=(C_A10a!$D$5:$D$1023))*(C_A10a!M$5:M$1023)))</f>
        <v>22.168997821951</v>
      </c>
      <c r="M748" s="67" t="s">
        <v>409</v>
      </c>
      <c r="N748" s="340" t="s">
        <v>145</v>
      </c>
      <c r="O748" s="63"/>
    </row>
    <row r="749">
      <c r="A749" s="450"/>
      <c r="B749" s="119" t="s">
        <v>420</v>
      </c>
      <c r="C749" s="192">
        <f ref="C749:C749" t="array">(SUM(($B$1=(C_A10a!$B$5:$B$1023))*('By region'!$M749=(C_A10a!$C$5:$C$1023))*('By region'!$N749=(C_A10a!$D$5:$D$1023))*(C_A10a!E$5:E$1023)))+(SUM(($C$1=(C_A10a!$B$5:$B$1023))*('By region'!$M749=(C_A10a!$C$5:$C$1023))*('By region'!$N749=(C_A10a!$D$5:$D$1023))*(C_A10a!E$5:E$1023)))+(SUM(($D$1=(C_A10a!$B$5:$B$1023))*('By region'!$M749=(C_A10a!$C$5:$C$1023))*('By region'!$N749=(C_A10a!$D$5:$D$1023))*(C_A10a!E$5:E$1023)))</f>
        <v>15.163375428</v>
      </c>
      <c r="D749" s="192">
        <f ref="D749:D749" t="array">(SUM(($B$1=(C_A10a!$B$5:$B$1023))*('By region'!$M749=(C_A10a!$C$5:$C$1023))*('By region'!$N749=(C_A10a!$D$5:$D$1023))*(C_A10a!F$5:F$1023)))+(SUM(($C$1=(C_A10a!$B$5:$B$1023))*('By region'!$M749=(C_A10a!$C$5:$C$1023))*('By region'!$N749=(C_A10a!$D$5:$D$1023))*(C_A10a!F$5:F$1023)))+(SUM(($D$1=(C_A10a!$B$5:$B$1023))*('By region'!$M749=(C_A10a!$C$5:$C$1023))*('By region'!$N749=(C_A10a!$D$5:$D$1023))*(C_A10a!F$5:F$1023)))</f>
        <v>11.950127631038</v>
      </c>
      <c r="E749" s="192">
        <f ref="E749:E749" t="array">(SUM(($B$1=(C_A10a!$B$5:$B$1023))*('By region'!$M749=(C_A10a!$C$5:$C$1023))*('By region'!$N749=(C_A10a!$D$5:$D$1023))*(C_A10a!G$5:G$1023)))+(SUM(($C$1=(C_A10a!$B$5:$B$1023))*('By region'!$M749=(C_A10a!$C$5:$C$1023))*('By region'!$N749=(C_A10a!$D$5:$D$1023))*(C_A10a!G$5:G$1023)))+(SUM(($D$1=(C_A10a!$B$5:$B$1023))*('By region'!$M749=(C_A10a!$C$5:$C$1023))*('By region'!$N749=(C_A10a!$D$5:$D$1023))*(C_A10a!G$5:G$1023)))</f>
        <v>8.658867441536</v>
      </c>
      <c r="F749" s="192">
        <f ref="F749:F749" t="array">(SUM(($B$1=(C_A10a!$B$5:$B$1023))*('By region'!$M749=(C_A10a!$C$5:$C$1023))*('By region'!$N749=(C_A10a!$D$5:$D$1023))*(C_A10a!H$5:H$1023)))+(SUM(($C$1=(C_A10a!$B$5:$B$1023))*('By region'!$M749=(C_A10a!$C$5:$C$1023))*('By region'!$N749=(C_A10a!$D$5:$D$1023))*(C_A10a!H$5:H$1023)))+(SUM(($D$1=(C_A10a!$B$5:$B$1023))*('By region'!$M749=(C_A10a!$C$5:$C$1023))*('By region'!$N749=(C_A10a!$D$5:$D$1023))*(C_A10a!H$5:H$1023)))</f>
        <v>6.415262722679</v>
      </c>
      <c r="G749" s="192">
        <f ref="G749:G749" t="array">(SUM(($B$1=(C_A10a!$B$5:$B$1023))*('By region'!$M749=(C_A10a!$C$5:$C$1023))*('By region'!$N749=(C_A10a!$D$5:$D$1023))*(C_A10a!I$5:I$1023)))+(SUM(($C$1=(C_A10a!$B$5:$B$1023))*('By region'!$M749=(C_A10a!$C$5:$C$1023))*('By region'!$N749=(C_A10a!$D$5:$D$1023))*(C_A10a!I$5:I$1023)))+(SUM(($D$1=(C_A10a!$B$5:$B$1023))*('By region'!$M749=(C_A10a!$C$5:$C$1023))*('By region'!$N749=(C_A10a!$D$5:$D$1023))*(C_A10a!I$5:I$1023)))</f>
        <v>3.435449679563</v>
      </c>
      <c r="H749" s="192">
        <f ref="H749:H749" t="array">(SUM(($B$1=(C_A10a!$B$5:$B$1023))*('By region'!$M749=(C_A10a!$C$5:$C$1023))*('By region'!$N749=(C_A10a!$D$5:$D$1023))*(C_A10a!J$5:J$1023)))+(SUM(($C$1=(C_A10a!$B$5:$B$1023))*('By region'!$M749=(C_A10a!$C$5:$C$1023))*('By region'!$N749=(C_A10a!$D$5:$D$1023))*(C_A10a!J$5:J$1023)))+(SUM(($D$1=(C_A10a!$B$5:$B$1023))*('By region'!$M749=(C_A10a!$C$5:$C$1023))*('By region'!$N749=(C_A10a!$D$5:$D$1023))*(C_A10a!J$5:J$1023)))</f>
        <v>1.529909713878</v>
      </c>
      <c r="I749" s="192">
        <f ref="I749:I749" t="array">(SUM(($B$1=(C_A10a!$B$5:$B$1023))*('By region'!$M749=(C_A10a!$C$5:$C$1023))*('By region'!$N749=(C_A10a!$D$5:$D$1023))*(C_A10a!K$5:K$1023)))+(SUM(($C$1=(C_A10a!$B$5:$B$1023))*('By region'!$M749=(C_A10a!$C$5:$C$1023))*('By region'!$N749=(C_A10a!$D$5:$D$1023))*(C_A10a!K$5:K$1023)))+(SUM(($D$1=(C_A10a!$B$5:$B$1023))*('By region'!$M749=(C_A10a!$C$5:$C$1023))*('By region'!$N749=(C_A10a!$D$5:$D$1023))*(C_A10a!K$5:K$1023)))</f>
        <v>1.23719738575</v>
      </c>
      <c r="J749" s="192">
        <f ref="J749:J749" t="array">(SUM(($B$1=(C_A10a!$B$5:$B$1023))*('By region'!$M749=(C_A10a!$C$5:$C$1023))*('By region'!$N749=(C_A10a!$D$5:$D$1023))*(C_A10a!L$5:L$1023)))+(SUM(($C$1=(C_A10a!$B$5:$B$1023))*('By region'!$M749=(C_A10a!$C$5:$C$1023))*('By region'!$N749=(C_A10a!$D$5:$D$1023))*(C_A10a!L$5:L$1023)))+(SUM(($D$1=(C_A10a!$B$5:$B$1023))*('By region'!$M749=(C_A10a!$C$5:$C$1023))*('By region'!$N749=(C_A10a!$D$5:$D$1023))*(C_A10a!L$5:L$1023)))</f>
        <v>0.720027455691</v>
      </c>
      <c r="K749" s="192">
        <f ref="K749:K749" t="array">(SUM(($B$1=(C_A10a!$B$5:$B$1023))*('By region'!$M749=(C_A10a!$C$5:$C$1023))*('By region'!$N749=(C_A10a!$D$5:$D$1023))*(C_A10a!M$5:M$1023)))+(SUM(($C$1=(C_A10a!$B$5:$B$1023))*('By region'!$M749=(C_A10a!$C$5:$C$1023))*('By region'!$N749=(C_A10a!$D$5:$D$1023))*(C_A10a!M$5:M$1023)))+(SUM(($D$1=(C_A10a!$B$5:$B$1023))*('By region'!$M749=(C_A10a!$C$5:$C$1023))*('By region'!$N749=(C_A10a!$D$5:$D$1023))*(C_A10a!M$5:M$1023)))</f>
        <v>0.240009151897</v>
      </c>
      <c r="M749" s="67" t="s">
        <v>409</v>
      </c>
      <c r="N749" s="340" t="s">
        <v>146</v>
      </c>
      <c r="O749" s="63"/>
    </row>
    <row r="750">
      <c r="A750" s="450"/>
      <c r="B750" s="264" t="s">
        <v>421</v>
      </c>
      <c r="C750" s="264">
        <f ref="C750:C750" t="array">(SUM(($B$1=(C_A10a!$B$5:$B$1023))*('By region'!$M750=(C_A10a!$C$5:$C$1023))*('By region'!$N750=(C_A10a!$D$5:$D$1023))*(C_A10a!E$5:E$1023)))+(SUM(($C$1=(C_A10a!$B$5:$B$1023))*('By region'!$M750=(C_A10a!$C$5:$C$1023))*('By region'!$N750=(C_A10a!$D$5:$D$1023))*(C_A10a!E$5:E$1023)))+(SUM(($D$1=(C_A10a!$B$5:$B$1023))*('By region'!$M750=(C_A10a!$C$5:$C$1023))*('By region'!$N750=(C_A10a!$D$5:$D$1023))*(C_A10a!E$5:E$1023)))</f>
        <v>0</v>
      </c>
      <c r="D750" s="264">
        <f ref="D750:D750" t="array">(SUM(($B$1=(C_A10a!$B$5:$B$1023))*('By region'!$M750=(C_A10a!$C$5:$C$1023))*('By region'!$N750=(C_A10a!$D$5:$D$1023))*(C_A10a!F$5:F$1023)))+(SUM(($C$1=(C_A10a!$B$5:$B$1023))*('By region'!$M750=(C_A10a!$C$5:$C$1023))*('By region'!$N750=(C_A10a!$D$5:$D$1023))*(C_A10a!F$5:F$1023)))+(SUM(($D$1=(C_A10a!$B$5:$B$1023))*('By region'!$M750=(C_A10a!$C$5:$C$1023))*('By region'!$N750=(C_A10a!$D$5:$D$1023))*(C_A10a!F$5:F$1023)))</f>
        <v>1.693546985434</v>
      </c>
      <c r="E750" s="264">
        <f ref="E750:E750" t="array">(SUM(($B$1=(C_A10a!$B$5:$B$1023))*('By region'!$M750=(C_A10a!$C$5:$C$1023))*('By region'!$N750=(C_A10a!$D$5:$D$1023))*(C_A10a!G$5:G$1023)))+(SUM(($C$1=(C_A10a!$B$5:$B$1023))*('By region'!$M750=(C_A10a!$C$5:$C$1023))*('By region'!$N750=(C_A10a!$D$5:$D$1023))*(C_A10a!G$5:G$1023)))+(SUM(($D$1=(C_A10a!$B$5:$B$1023))*('By region'!$M750=(C_A10a!$C$5:$C$1023))*('By region'!$N750=(C_A10a!$D$5:$D$1023))*(C_A10a!G$5:G$1023)))</f>
        <v>1.38026120082</v>
      </c>
      <c r="F750" s="264">
        <f ref="F750:F750" t="array">(SUM(($B$1=(C_A10a!$B$5:$B$1023))*('By region'!$M750=(C_A10a!$C$5:$C$1023))*('By region'!$N750=(C_A10a!$D$5:$D$1023))*(C_A10a!H$5:H$1023)))+(SUM(($C$1=(C_A10a!$B$5:$B$1023))*('By region'!$M750=(C_A10a!$C$5:$C$1023))*('By region'!$N750=(C_A10a!$D$5:$D$1023))*(C_A10a!H$5:H$1023)))+(SUM(($D$1=(C_A10a!$B$5:$B$1023))*('By region'!$M750=(C_A10a!$C$5:$C$1023))*('By region'!$N750=(C_A10a!$D$5:$D$1023))*(C_A10a!H$5:H$1023)))</f>
        <v>1.204673124291</v>
      </c>
      <c r="G750" s="264">
        <f ref="G750:G750" t="array">(SUM(($B$1=(C_A10a!$B$5:$B$1023))*('By region'!$M750=(C_A10a!$C$5:$C$1023))*('By region'!$N750=(C_A10a!$D$5:$D$1023))*(C_A10a!I$5:I$1023)))+(SUM(($C$1=(C_A10a!$B$5:$B$1023))*('By region'!$M750=(C_A10a!$C$5:$C$1023))*('By region'!$N750=(C_A10a!$D$5:$D$1023))*(C_A10a!I$5:I$1023)))+(SUM(($D$1=(C_A10a!$B$5:$B$1023))*('By region'!$M750=(C_A10a!$C$5:$C$1023))*('By region'!$N750=(C_A10a!$D$5:$D$1023))*(C_A10a!I$5:I$1023)))</f>
        <v>1.075424987338</v>
      </c>
      <c r="H750" s="264">
        <f ref="H750:H750" t="array">(SUM(($B$1=(C_A10a!$B$5:$B$1023))*('By region'!$M750=(C_A10a!$C$5:$C$1023))*('By region'!$N750=(C_A10a!$D$5:$D$1023))*(C_A10a!J$5:J$1023)))+(SUM(($C$1=(C_A10a!$B$5:$B$1023))*('By region'!$M750=(C_A10a!$C$5:$C$1023))*('By region'!$N750=(C_A10a!$D$5:$D$1023))*(C_A10a!J$5:J$1023)))+(SUM(($D$1=(C_A10a!$B$5:$B$1023))*('By region'!$M750=(C_A10a!$C$5:$C$1023))*('By region'!$N750=(C_A10a!$D$5:$D$1023))*(C_A10a!J$5:J$1023)))</f>
        <v>1.746943160068</v>
      </c>
      <c r="I750" s="264">
        <f ref="I750:I750" t="array">(SUM(($B$1=(C_A10a!$B$5:$B$1023))*('By region'!$M750=(C_A10a!$C$5:$C$1023))*('By region'!$N750=(C_A10a!$D$5:$D$1023))*(C_A10a!K$5:K$1023)))+(SUM(($C$1=(C_A10a!$B$5:$B$1023))*('By region'!$M750=(C_A10a!$C$5:$C$1023))*('By region'!$N750=(C_A10a!$D$5:$D$1023))*(C_A10a!K$5:K$1023)))+(SUM(($D$1=(C_A10a!$B$5:$B$1023))*('By region'!$M750=(C_A10a!$C$5:$C$1023))*('By region'!$N750=(C_A10a!$D$5:$D$1023))*(C_A10a!K$5:K$1023)))</f>
        <v>1.502998073305</v>
      </c>
      <c r="J750" s="264">
        <f ref="J750:J750" t="array">(SUM(($B$1=(C_A10a!$B$5:$B$1023))*('By region'!$M750=(C_A10a!$C$5:$C$1023))*('By region'!$N750=(C_A10a!$D$5:$D$1023))*(C_A10a!L$5:L$1023)))+(SUM(($C$1=(C_A10a!$B$5:$B$1023))*('By region'!$M750=(C_A10a!$C$5:$C$1023))*('By region'!$N750=(C_A10a!$D$5:$D$1023))*(C_A10a!L$5:L$1023)))+(SUM(($D$1=(C_A10a!$B$5:$B$1023))*('By region'!$M750=(C_A10a!$C$5:$C$1023))*('By region'!$N750=(C_A10a!$D$5:$D$1023))*(C_A10a!L$5:L$1023)))</f>
        <v>1.616833684569</v>
      </c>
      <c r="K750" s="264">
        <f ref="K750:K750" t="array">(SUM(($B$1=(C_A10a!$B$5:$B$1023))*('By region'!$M750=(C_A10a!$C$5:$C$1023))*('By region'!$N750=(C_A10a!$D$5:$D$1023))*(C_A10a!M$5:M$1023)))+(SUM(($C$1=(C_A10a!$B$5:$B$1023))*('By region'!$M750=(C_A10a!$C$5:$C$1023))*('By region'!$N750=(C_A10a!$D$5:$D$1023))*(C_A10a!M$5:M$1023)))+(SUM(($D$1=(C_A10a!$B$5:$B$1023))*('By region'!$M750=(C_A10a!$C$5:$C$1023))*('By region'!$N750=(C_A10a!$D$5:$D$1023))*(C_A10a!M$5:M$1023)))</f>
        <v>1.563437509935</v>
      </c>
      <c r="M750" s="67" t="s">
        <v>409</v>
      </c>
      <c r="N750" s="340" t="s">
        <v>148</v>
      </c>
      <c r="O750" s="63"/>
    </row>
    <row r="751">
      <c r="A751" s="450"/>
      <c r="B751" s="119" t="s">
        <v>422</v>
      </c>
      <c r="C751" s="192">
        <f ref="C751:C751" t="array">(SUM(($B$1=(C_A10a!$B$5:$B$1023))*('By region'!$M751=(C_A10a!$C$5:$C$1023))*('By region'!$N751=(C_A10a!$D$5:$D$1023))*(C_A10a!E$5:E$1023)))+(SUM(($C$1=(C_A10a!$B$5:$B$1023))*('By region'!$M751=(C_A10a!$C$5:$C$1023))*('By region'!$N751=(C_A10a!$D$5:$D$1023))*(C_A10a!E$5:E$1023)))+(SUM(($D$1=(C_A10a!$B$5:$B$1023))*('By region'!$M751=(C_A10a!$C$5:$C$1023))*('By region'!$N751=(C_A10a!$D$5:$D$1023))*(C_A10a!E$5:E$1023)))</f>
        <v>0</v>
      </c>
      <c r="D751" s="192">
        <f ref="D751:D751" t="array">(SUM(($B$1=(C_A10a!$B$5:$B$1023))*('By region'!$M751=(C_A10a!$C$5:$C$1023))*('By region'!$N751=(C_A10a!$D$5:$D$1023))*(C_A10a!F$5:F$1023)))+(SUM(($C$1=(C_A10a!$B$5:$B$1023))*('By region'!$M751=(C_A10a!$C$5:$C$1023))*('By region'!$N751=(C_A10a!$D$5:$D$1023))*(C_A10a!F$5:F$1023)))+(SUM(($D$1=(C_A10a!$B$5:$B$1023))*('By region'!$M751=(C_A10a!$C$5:$C$1023))*('By region'!$N751=(C_A10a!$D$5:$D$1023))*(C_A10a!F$5:F$1023)))</f>
        <v>0</v>
      </c>
      <c r="E751" s="192">
        <f ref="E751:E751" t="array">(SUM(($B$1=(C_A10a!$B$5:$B$1023))*('By region'!$M751=(C_A10a!$C$5:$C$1023))*('By region'!$N751=(C_A10a!$D$5:$D$1023))*(C_A10a!G$5:G$1023)))+(SUM(($C$1=(C_A10a!$B$5:$B$1023))*('By region'!$M751=(C_A10a!$C$5:$C$1023))*('By region'!$N751=(C_A10a!$D$5:$D$1023))*(C_A10a!G$5:G$1023)))+(SUM(($D$1=(C_A10a!$B$5:$B$1023))*('By region'!$M751=(C_A10a!$C$5:$C$1023))*('By region'!$N751=(C_A10a!$D$5:$D$1023))*(C_A10a!G$5:G$1023)))</f>
        <v>0</v>
      </c>
      <c r="F751" s="192">
        <f ref="F751:F751" t="array">(SUM(($B$1=(C_A10a!$B$5:$B$1023))*('By region'!$M751=(C_A10a!$C$5:$C$1023))*('By region'!$N751=(C_A10a!$D$5:$D$1023))*(C_A10a!H$5:H$1023)))+(SUM(($C$1=(C_A10a!$B$5:$B$1023))*('By region'!$M751=(C_A10a!$C$5:$C$1023))*('By region'!$N751=(C_A10a!$D$5:$D$1023))*(C_A10a!H$5:H$1023)))+(SUM(($D$1=(C_A10a!$B$5:$B$1023))*('By region'!$M751=(C_A10a!$C$5:$C$1023))*('By region'!$N751=(C_A10a!$D$5:$D$1023))*(C_A10a!H$5:H$1023)))</f>
        <v>0</v>
      </c>
      <c r="G751" s="192">
        <f ref="G751:G751" t="array">(SUM(($B$1=(C_A10a!$B$5:$B$1023))*('By region'!$M751=(C_A10a!$C$5:$C$1023))*('By region'!$N751=(C_A10a!$D$5:$D$1023))*(C_A10a!I$5:I$1023)))+(SUM(($C$1=(C_A10a!$B$5:$B$1023))*('By region'!$M751=(C_A10a!$C$5:$C$1023))*('By region'!$N751=(C_A10a!$D$5:$D$1023))*(C_A10a!I$5:I$1023)))+(SUM(($D$1=(C_A10a!$B$5:$B$1023))*('By region'!$M751=(C_A10a!$C$5:$C$1023))*('By region'!$N751=(C_A10a!$D$5:$D$1023))*(C_A10a!I$5:I$1023)))</f>
        <v>0</v>
      </c>
      <c r="H751" s="192">
        <f ref="H751:H751" t="array">(SUM(($B$1=(C_A10a!$B$5:$B$1023))*('By region'!$M751=(C_A10a!$C$5:$C$1023))*('By region'!$N751=(C_A10a!$D$5:$D$1023))*(C_A10a!J$5:J$1023)))+(SUM(($C$1=(C_A10a!$B$5:$B$1023))*('By region'!$M751=(C_A10a!$C$5:$C$1023))*('By region'!$N751=(C_A10a!$D$5:$D$1023))*(C_A10a!J$5:J$1023)))+(SUM(($D$1=(C_A10a!$B$5:$B$1023))*('By region'!$M751=(C_A10a!$C$5:$C$1023))*('By region'!$N751=(C_A10a!$D$5:$D$1023))*(C_A10a!J$5:J$1023)))</f>
        <v>0</v>
      </c>
      <c r="I751" s="192">
        <f ref="I751:I751" t="array">(SUM(($B$1=(C_A10a!$B$5:$B$1023))*('By region'!$M751=(C_A10a!$C$5:$C$1023))*('By region'!$N751=(C_A10a!$D$5:$D$1023))*(C_A10a!K$5:K$1023)))+(SUM(($C$1=(C_A10a!$B$5:$B$1023))*('By region'!$M751=(C_A10a!$C$5:$C$1023))*('By region'!$N751=(C_A10a!$D$5:$D$1023))*(C_A10a!K$5:K$1023)))+(SUM(($D$1=(C_A10a!$B$5:$B$1023))*('By region'!$M751=(C_A10a!$C$5:$C$1023))*('By region'!$N751=(C_A10a!$D$5:$D$1023))*(C_A10a!K$5:K$1023)))</f>
        <v>0</v>
      </c>
      <c r="J751" s="192">
        <f ref="J751:J751" t="array">(SUM(($B$1=(C_A10a!$B$5:$B$1023))*('By region'!$M751=(C_A10a!$C$5:$C$1023))*('By region'!$N751=(C_A10a!$D$5:$D$1023))*(C_A10a!L$5:L$1023)))+(SUM(($C$1=(C_A10a!$B$5:$B$1023))*('By region'!$M751=(C_A10a!$C$5:$C$1023))*('By region'!$N751=(C_A10a!$D$5:$D$1023))*(C_A10a!L$5:L$1023)))+(SUM(($D$1=(C_A10a!$B$5:$B$1023))*('By region'!$M751=(C_A10a!$C$5:$C$1023))*('By region'!$N751=(C_A10a!$D$5:$D$1023))*(C_A10a!L$5:L$1023)))</f>
        <v>0</v>
      </c>
      <c r="K751" s="192">
        <f ref="K751:K751" t="array">(SUM(($B$1=(C_A10a!$B$5:$B$1023))*('By region'!$M751=(C_A10a!$C$5:$C$1023))*('By region'!$N751=(C_A10a!$D$5:$D$1023))*(C_A10a!M$5:M$1023)))+(SUM(($C$1=(C_A10a!$B$5:$B$1023))*('By region'!$M751=(C_A10a!$C$5:$C$1023))*('By region'!$N751=(C_A10a!$D$5:$D$1023))*(C_A10a!M$5:M$1023)))+(SUM(($D$1=(C_A10a!$B$5:$B$1023))*('By region'!$M751=(C_A10a!$C$5:$C$1023))*('By region'!$N751=(C_A10a!$D$5:$D$1023))*(C_A10a!M$5:M$1023)))</f>
        <v>0</v>
      </c>
      <c r="M751" s="67" t="s">
        <v>409</v>
      </c>
      <c r="N751" s="340" t="s">
        <v>423</v>
      </c>
      <c r="O751" s="63"/>
    </row>
    <row r="752">
      <c r="A752" s="450"/>
      <c r="B752" s="264" t="s">
        <v>424</v>
      </c>
      <c r="C752" s="264">
        <f ref="C752:C752" t="array">(SUM(($B$1=(C_A10a!$B$5:$B$1023))*('By region'!$M752=(C_A10a!$C$5:$C$1023))*('By region'!$N752=(C_A10a!$D$5:$D$1023))*(C_A10a!E$5:E$1023)))+(SUM(($C$1=(C_A10a!$B$5:$B$1023))*('By region'!$M752=(C_A10a!$C$5:$C$1023))*('By region'!$N752=(C_A10a!$D$5:$D$1023))*(C_A10a!E$5:E$1023)))+(SUM(($D$1=(C_A10a!$B$5:$B$1023))*('By region'!$M752=(C_A10a!$C$5:$C$1023))*('By region'!$N752=(C_A10a!$D$5:$D$1023))*(C_A10a!E$5:E$1023)))</f>
        <v>0</v>
      </c>
      <c r="D752" s="264">
        <f ref="D752:D752" t="array">(SUM(($B$1=(C_A10a!$B$5:$B$1023))*('By region'!$M752=(C_A10a!$C$5:$C$1023))*('By region'!$N752=(C_A10a!$D$5:$D$1023))*(C_A10a!F$5:F$1023)))+(SUM(($C$1=(C_A10a!$B$5:$B$1023))*('By region'!$M752=(C_A10a!$C$5:$C$1023))*('By region'!$N752=(C_A10a!$D$5:$D$1023))*(C_A10a!F$5:F$1023)))+(SUM(($D$1=(C_A10a!$B$5:$B$1023))*('By region'!$M752=(C_A10a!$C$5:$C$1023))*('By region'!$N752=(C_A10a!$D$5:$D$1023))*(C_A10a!F$5:F$1023)))</f>
        <v>0</v>
      </c>
      <c r="E752" s="264">
        <f ref="E752:E752" t="array">(SUM(($B$1=(C_A10a!$B$5:$B$1023))*('By region'!$M752=(C_A10a!$C$5:$C$1023))*('By region'!$N752=(C_A10a!$D$5:$D$1023))*(C_A10a!G$5:G$1023)))+(SUM(($C$1=(C_A10a!$B$5:$B$1023))*('By region'!$M752=(C_A10a!$C$5:$C$1023))*('By region'!$N752=(C_A10a!$D$5:$D$1023))*(C_A10a!G$5:G$1023)))+(SUM(($D$1=(C_A10a!$B$5:$B$1023))*('By region'!$M752=(C_A10a!$C$5:$C$1023))*('By region'!$N752=(C_A10a!$D$5:$D$1023))*(C_A10a!G$5:G$1023)))</f>
        <v>0</v>
      </c>
      <c r="F752" s="264">
        <f ref="F752:F752" t="array">(SUM(($B$1=(C_A10a!$B$5:$B$1023))*('By region'!$M752=(C_A10a!$C$5:$C$1023))*('By region'!$N752=(C_A10a!$D$5:$D$1023))*(C_A10a!H$5:H$1023)))+(SUM(($C$1=(C_A10a!$B$5:$B$1023))*('By region'!$M752=(C_A10a!$C$5:$C$1023))*('By region'!$N752=(C_A10a!$D$5:$D$1023))*(C_A10a!H$5:H$1023)))+(SUM(($D$1=(C_A10a!$B$5:$B$1023))*('By region'!$M752=(C_A10a!$C$5:$C$1023))*('By region'!$N752=(C_A10a!$D$5:$D$1023))*(C_A10a!H$5:H$1023)))</f>
        <v>0</v>
      </c>
      <c r="G752" s="264">
        <f ref="G752:G752" t="array">(SUM(($B$1=(C_A10a!$B$5:$B$1023))*('By region'!$M752=(C_A10a!$C$5:$C$1023))*('By region'!$N752=(C_A10a!$D$5:$D$1023))*(C_A10a!I$5:I$1023)))+(SUM(($C$1=(C_A10a!$B$5:$B$1023))*('By region'!$M752=(C_A10a!$C$5:$C$1023))*('By region'!$N752=(C_A10a!$D$5:$D$1023))*(C_A10a!I$5:I$1023)))+(SUM(($D$1=(C_A10a!$B$5:$B$1023))*('By region'!$M752=(C_A10a!$C$5:$C$1023))*('By region'!$N752=(C_A10a!$D$5:$D$1023))*(C_A10a!I$5:I$1023)))</f>
        <v>0</v>
      </c>
      <c r="H752" s="264">
        <f ref="H752:H752" t="array">(SUM(($B$1=(C_A10a!$B$5:$B$1023))*('By region'!$M752=(C_A10a!$C$5:$C$1023))*('By region'!$N752=(C_A10a!$D$5:$D$1023))*(C_A10a!J$5:J$1023)))+(SUM(($C$1=(C_A10a!$B$5:$B$1023))*('By region'!$M752=(C_A10a!$C$5:$C$1023))*('By region'!$N752=(C_A10a!$D$5:$D$1023))*(C_A10a!J$5:J$1023)))+(SUM(($D$1=(C_A10a!$B$5:$B$1023))*('By region'!$M752=(C_A10a!$C$5:$C$1023))*('By region'!$N752=(C_A10a!$D$5:$D$1023))*(C_A10a!J$5:J$1023)))</f>
        <v>0</v>
      </c>
      <c r="I752" s="264">
        <f ref="I752:I752" t="array">(SUM(($B$1=(C_A10a!$B$5:$B$1023))*('By region'!$M752=(C_A10a!$C$5:$C$1023))*('By region'!$N752=(C_A10a!$D$5:$D$1023))*(C_A10a!K$5:K$1023)))+(SUM(($C$1=(C_A10a!$B$5:$B$1023))*('By region'!$M752=(C_A10a!$C$5:$C$1023))*('By region'!$N752=(C_A10a!$D$5:$D$1023))*(C_A10a!K$5:K$1023)))+(SUM(($D$1=(C_A10a!$B$5:$B$1023))*('By region'!$M752=(C_A10a!$C$5:$C$1023))*('By region'!$N752=(C_A10a!$D$5:$D$1023))*(C_A10a!K$5:K$1023)))</f>
        <v>0</v>
      </c>
      <c r="J752" s="264">
        <f ref="J752:J752" t="array">(SUM(($B$1=(C_A10a!$B$5:$B$1023))*('By region'!$M752=(C_A10a!$C$5:$C$1023))*('By region'!$N752=(C_A10a!$D$5:$D$1023))*(C_A10a!L$5:L$1023)))+(SUM(($C$1=(C_A10a!$B$5:$B$1023))*('By region'!$M752=(C_A10a!$C$5:$C$1023))*('By region'!$N752=(C_A10a!$D$5:$D$1023))*(C_A10a!L$5:L$1023)))+(SUM(($D$1=(C_A10a!$B$5:$B$1023))*('By region'!$M752=(C_A10a!$C$5:$C$1023))*('By region'!$N752=(C_A10a!$D$5:$D$1023))*(C_A10a!L$5:L$1023)))</f>
        <v>0</v>
      </c>
      <c r="K752" s="264">
        <f ref="K752:K752" t="array">(SUM(($B$1=(C_A10a!$B$5:$B$1023))*('By region'!$M752=(C_A10a!$C$5:$C$1023))*('By region'!$N752=(C_A10a!$D$5:$D$1023))*(C_A10a!M$5:M$1023)))+(SUM(($C$1=(C_A10a!$B$5:$B$1023))*('By region'!$M752=(C_A10a!$C$5:$C$1023))*('By region'!$N752=(C_A10a!$D$5:$D$1023))*(C_A10a!M$5:M$1023)))+(SUM(($D$1=(C_A10a!$B$5:$B$1023))*('By region'!$M752=(C_A10a!$C$5:$C$1023))*('By region'!$N752=(C_A10a!$D$5:$D$1023))*(C_A10a!M$5:M$1023)))</f>
        <v>0</v>
      </c>
      <c r="M752" s="67" t="s">
        <v>409</v>
      </c>
      <c r="N752" s="340" t="s">
        <v>156</v>
      </c>
    </row>
    <row r="753">
      <c r="A753" s="450"/>
      <c r="B753" s="244" t="s">
        <v>55</v>
      </c>
      <c r="C753" s="244">
        <f>SUM(C746:C752)</f>
        <v>41.916859956</v>
      </c>
      <c r="D753" s="244">
        <f ref="D753:K753" t="shared" si="86">SUM(D746:D752)</f>
        <v>35.809242391013996</v>
      </c>
      <c r="E753" s="244">
        <f t="shared" si="86"/>
        <v>30.916303424052</v>
      </c>
      <c r="F753" s="244">
        <f t="shared" si="86"/>
        <v>31.353668781882998</v>
      </c>
      <c r="G753" s="244">
        <f t="shared" si="86"/>
        <v>29.37449249851</v>
      </c>
      <c r="H753" s="244">
        <f t="shared" si="86"/>
        <v>27.865948853367996</v>
      </c>
      <c r="I753" s="244">
        <f t="shared" si="86"/>
        <v>26.701878486547002</v>
      </c>
      <c r="J753" s="244">
        <f t="shared" si="86"/>
        <v>25.822153181864</v>
      </c>
      <c r="K753" s="244">
        <f t="shared" si="86"/>
        <v>24.990653593856997</v>
      </c>
      <c r="N753" s="338"/>
    </row>
    <row r="754">
      <c r="A754" s="450" t="s">
        <v>411</v>
      </c>
      <c r="B754" s="119" t="s">
        <v>541</v>
      </c>
      <c r="C754" s="192">
        <f ref="C754:C754" t="array">(SUM(($B$1=(C_A10a!$B$5:$B$1023))*('By region'!$M754=(C_A10a!$C$5:$C$1023))*('By region'!$N754=(C_A10a!$D$5:$D$1023))*(C_A10a!E$5:E$1023)))+(SUM(($C$1=(C_A10a!$B$5:$B$1023))*('By region'!$M754=(C_A10a!$C$5:$C$1023))*('By region'!$N754=(C_A10a!$D$5:$D$1023))*(C_A10a!E$5:E$1023)))+(SUM(($D$1=(C_A10a!$B$5:$B$1023))*('By region'!$M754=(C_A10a!$C$5:$C$1023))*('By region'!$N754=(C_A10a!$D$5:$D$1023))*(C_A10a!E$5:E$1023)))</f>
        <v>0.850841496</v>
      </c>
      <c r="D754" s="192">
        <f ref="D754:D754" t="array">(SUM(($B$1=(C_A10a!$B$5:$B$1023))*('By region'!$M754=(C_A10a!$C$5:$C$1023))*('By region'!$N754=(C_A10a!$D$5:$D$1023))*(C_A10a!F$5:F$1023)))+(SUM(($C$1=(C_A10a!$B$5:$B$1023))*('By region'!$M754=(C_A10a!$C$5:$C$1023))*('By region'!$N754=(C_A10a!$D$5:$D$1023))*(C_A10a!F$5:F$1023)))+(SUM(($D$1=(C_A10a!$B$5:$B$1023))*('By region'!$M754=(C_A10a!$C$5:$C$1023))*('By region'!$N754=(C_A10a!$D$5:$D$1023))*(C_A10a!F$5:F$1023)))</f>
        <v>0</v>
      </c>
      <c r="E754" s="192">
        <f ref="E754:E754" t="array">(SUM(($B$1=(C_A10a!$B$5:$B$1023))*('By region'!$M754=(C_A10a!$C$5:$C$1023))*('By region'!$N754=(C_A10a!$D$5:$D$1023))*(C_A10a!G$5:G$1023)))+(SUM(($C$1=(C_A10a!$B$5:$B$1023))*('By region'!$M754=(C_A10a!$C$5:$C$1023))*('By region'!$N754=(C_A10a!$D$5:$D$1023))*(C_A10a!G$5:G$1023)))+(SUM(($D$1=(C_A10a!$B$5:$B$1023))*('By region'!$M754=(C_A10a!$C$5:$C$1023))*('By region'!$N754=(C_A10a!$D$5:$D$1023))*(C_A10a!G$5:G$1023)))</f>
        <v>0</v>
      </c>
      <c r="F754" s="192">
        <f ref="F754:F754" t="array">(SUM(($B$1=(C_A10a!$B$5:$B$1023))*('By region'!$M754=(C_A10a!$C$5:$C$1023))*('By region'!$N754=(C_A10a!$D$5:$D$1023))*(C_A10a!H$5:H$1023)))+(SUM(($C$1=(C_A10a!$B$5:$B$1023))*('By region'!$M754=(C_A10a!$C$5:$C$1023))*('By region'!$N754=(C_A10a!$D$5:$D$1023))*(C_A10a!H$5:H$1023)))+(SUM(($D$1=(C_A10a!$B$5:$B$1023))*('By region'!$M754=(C_A10a!$C$5:$C$1023))*('By region'!$N754=(C_A10a!$D$5:$D$1023))*(C_A10a!H$5:H$1023)))</f>
        <v>1.454041083871</v>
      </c>
      <c r="G754" s="192">
        <f ref="G754:G754" t="array">(SUM(($B$1=(C_A10a!$B$5:$B$1023))*('By region'!$M754=(C_A10a!$C$5:$C$1023))*('By region'!$N754=(C_A10a!$D$5:$D$1023))*(C_A10a!I$5:I$1023)))+(SUM(($C$1=(C_A10a!$B$5:$B$1023))*('By region'!$M754=(C_A10a!$C$5:$C$1023))*('By region'!$N754=(C_A10a!$D$5:$D$1023))*(C_A10a!I$5:I$1023)))+(SUM(($D$1=(C_A10a!$B$5:$B$1023))*('By region'!$M754=(C_A10a!$C$5:$C$1023))*('By region'!$N754=(C_A10a!$D$5:$D$1023))*(C_A10a!I$5:I$1023)))</f>
        <v>2.18921744633</v>
      </c>
      <c r="H754" s="192">
        <f ref="H754:H754" t="array">(SUM(($B$1=(C_A10a!$B$5:$B$1023))*('By region'!$M754=(C_A10a!$C$5:$C$1023))*('By region'!$N754=(C_A10a!$D$5:$D$1023))*(C_A10a!J$5:J$1023)))+(SUM(($C$1=(C_A10a!$B$5:$B$1023))*('By region'!$M754=(C_A10a!$C$5:$C$1023))*('By region'!$N754=(C_A10a!$D$5:$D$1023))*(C_A10a!J$5:J$1023)))+(SUM(($D$1=(C_A10a!$B$5:$B$1023))*('By region'!$M754=(C_A10a!$C$5:$C$1023))*('By region'!$N754=(C_A10a!$D$5:$D$1023))*(C_A10a!J$5:J$1023)))</f>
        <v>4.230790789672</v>
      </c>
      <c r="I754" s="192">
        <f ref="I754:I754" t="array">(SUM(($B$1=(C_A10a!$B$5:$B$1023))*('By region'!$M754=(C_A10a!$C$5:$C$1023))*('By region'!$N754=(C_A10a!$D$5:$D$1023))*(C_A10a!K$5:K$1023)))+(SUM(($C$1=(C_A10a!$B$5:$B$1023))*('By region'!$M754=(C_A10a!$C$5:$C$1023))*('By region'!$N754=(C_A10a!$D$5:$D$1023))*(C_A10a!K$5:K$1023)))+(SUM(($D$1=(C_A10a!$B$5:$B$1023))*('By region'!$M754=(C_A10a!$C$5:$C$1023))*('By region'!$N754=(C_A10a!$D$5:$D$1023))*(C_A10a!K$5:K$1023)))</f>
        <v>3.966430910661</v>
      </c>
      <c r="J754" s="192">
        <f ref="J754:J754" t="array">(SUM(($B$1=(C_A10a!$B$5:$B$1023))*('By region'!$M754=(C_A10a!$C$5:$C$1023))*('By region'!$N754=(C_A10a!$D$5:$D$1023))*(C_A10a!L$5:L$1023)))+(SUM(($C$1=(C_A10a!$B$5:$B$1023))*('By region'!$M754=(C_A10a!$C$5:$C$1023))*('By region'!$N754=(C_A10a!$D$5:$D$1023))*(C_A10a!L$5:L$1023)))+(SUM(($D$1=(C_A10a!$B$5:$B$1023))*('By region'!$M754=(C_A10a!$C$5:$C$1023))*('By region'!$N754=(C_A10a!$D$5:$D$1023))*(C_A10a!L$5:L$1023)))</f>
        <v>3.713565976974</v>
      </c>
      <c r="K754" s="192">
        <f ref="K754:K754" t="array">(SUM(($B$1=(C_A10a!$B$5:$B$1023))*('By region'!$M754=(C_A10a!$C$5:$C$1023))*('By region'!$N754=(C_A10a!$D$5:$D$1023))*(C_A10a!M$5:M$1023)))+(SUM(($C$1=(C_A10a!$B$5:$B$1023))*('By region'!$M754=(C_A10a!$C$5:$C$1023))*('By region'!$N754=(C_A10a!$D$5:$D$1023))*(C_A10a!M$5:M$1023)))+(SUM(($D$1=(C_A10a!$B$5:$B$1023))*('By region'!$M754=(C_A10a!$C$5:$C$1023))*('By region'!$N754=(C_A10a!$D$5:$D$1023))*(C_A10a!M$5:M$1023)))</f>
        <v>3.484857736576</v>
      </c>
      <c r="M754" s="67" t="s">
        <v>411</v>
      </c>
      <c r="N754" s="338" t="s">
        <v>143</v>
      </c>
    </row>
    <row r="755">
      <c r="A755" s="450"/>
      <c r="B755" s="264" t="s">
        <v>418</v>
      </c>
      <c r="C755" s="264">
        <f ref="C755:C755" t="array">(SUM(($B$1=(C_A10a!$B$5:$B$1023))*('By region'!$M755=(C_A10a!$C$5:$C$1023))*('By region'!$N755=(C_A10a!$D$5:$D$1023))*(C_A10a!E$5:E$1023)))+(SUM(($C$1=(C_A10a!$B$5:$B$1023))*('By region'!$M755=(C_A10a!$C$5:$C$1023))*('By region'!$N755=(C_A10a!$D$5:$D$1023))*(C_A10a!E$5:E$1023)))+(SUM(($D$1=(C_A10a!$B$5:$B$1023))*('By region'!$M755=(C_A10a!$C$5:$C$1023))*('By region'!$N755=(C_A10a!$D$5:$D$1023))*(C_A10a!E$5:E$1023)))</f>
        <v>30.981189564</v>
      </c>
      <c r="D755" s="264">
        <f ref="D755:D755" t="array">(SUM(($B$1=(C_A10a!$B$5:$B$1023))*('By region'!$M755=(C_A10a!$C$5:$C$1023))*('By region'!$N755=(C_A10a!$D$5:$D$1023))*(C_A10a!F$5:F$1023)))+(SUM(($C$1=(C_A10a!$B$5:$B$1023))*('By region'!$M755=(C_A10a!$C$5:$C$1023))*('By region'!$N755=(C_A10a!$D$5:$D$1023))*(C_A10a!F$5:F$1023)))+(SUM(($D$1=(C_A10a!$B$5:$B$1023))*('By region'!$M755=(C_A10a!$C$5:$C$1023))*('By region'!$N755=(C_A10a!$D$5:$D$1023))*(C_A10a!F$5:F$1023)))</f>
        <v>28.821718206272</v>
      </c>
      <c r="E755" s="264">
        <f ref="E755:E755" t="array">(SUM(($B$1=(C_A10a!$B$5:$B$1023))*('By region'!$M755=(C_A10a!$C$5:$C$1023))*('By region'!$N755=(C_A10a!$D$5:$D$1023))*(C_A10a!G$5:G$1023)))+(SUM(($C$1=(C_A10a!$B$5:$B$1023))*('By region'!$M755=(C_A10a!$C$5:$C$1023))*('By region'!$N755=(C_A10a!$D$5:$D$1023))*(C_A10a!G$5:G$1023)))+(SUM(($D$1=(C_A10a!$B$5:$B$1023))*('By region'!$M755=(C_A10a!$C$5:$C$1023))*('By region'!$N755=(C_A10a!$D$5:$D$1023))*(C_A10a!G$5:G$1023)))</f>
        <v>20.666504551329</v>
      </c>
      <c r="F755" s="264">
        <f ref="F755:F755" t="array">(SUM(($B$1=(C_A10a!$B$5:$B$1023))*('By region'!$M755=(C_A10a!$C$5:$C$1023))*('By region'!$N755=(C_A10a!$D$5:$D$1023))*(C_A10a!H$5:H$1023)))+(SUM(($C$1=(C_A10a!$B$5:$B$1023))*('By region'!$M755=(C_A10a!$C$5:$C$1023))*('By region'!$N755=(C_A10a!$D$5:$D$1023))*(C_A10a!H$5:H$1023)))+(SUM(($D$1=(C_A10a!$B$5:$B$1023))*('By region'!$M755=(C_A10a!$C$5:$C$1023))*('By region'!$N755=(C_A10a!$D$5:$D$1023))*(C_A10a!H$5:H$1023)))</f>
        <v>0</v>
      </c>
      <c r="G755" s="264">
        <f ref="G755:G755" t="array">(SUM(($B$1=(C_A10a!$B$5:$B$1023))*('By region'!$M755=(C_A10a!$C$5:$C$1023))*('By region'!$N755=(C_A10a!$D$5:$D$1023))*(C_A10a!I$5:I$1023)))+(SUM(($C$1=(C_A10a!$B$5:$B$1023))*('By region'!$M755=(C_A10a!$C$5:$C$1023))*('By region'!$N755=(C_A10a!$D$5:$D$1023))*(C_A10a!I$5:I$1023)))+(SUM(($D$1=(C_A10a!$B$5:$B$1023))*('By region'!$M755=(C_A10a!$C$5:$C$1023))*('By region'!$N755=(C_A10a!$D$5:$D$1023))*(C_A10a!I$5:I$1023)))</f>
        <v>0</v>
      </c>
      <c r="H755" s="264">
        <f ref="H755:H755" t="array">(SUM(($B$1=(C_A10a!$B$5:$B$1023))*('By region'!$M755=(C_A10a!$C$5:$C$1023))*('By region'!$N755=(C_A10a!$D$5:$D$1023))*(C_A10a!J$5:J$1023)))+(SUM(($C$1=(C_A10a!$B$5:$B$1023))*('By region'!$M755=(C_A10a!$C$5:$C$1023))*('By region'!$N755=(C_A10a!$D$5:$D$1023))*(C_A10a!J$5:J$1023)))+(SUM(($D$1=(C_A10a!$B$5:$B$1023))*('By region'!$M755=(C_A10a!$C$5:$C$1023))*('By region'!$N755=(C_A10a!$D$5:$D$1023))*(C_A10a!J$5:J$1023)))</f>
        <v>0</v>
      </c>
      <c r="I755" s="264">
        <f ref="I755:I755" t="array">(SUM(($B$1=(C_A10a!$B$5:$B$1023))*('By region'!$M755=(C_A10a!$C$5:$C$1023))*('By region'!$N755=(C_A10a!$D$5:$D$1023))*(C_A10a!K$5:K$1023)))+(SUM(($C$1=(C_A10a!$B$5:$B$1023))*('By region'!$M755=(C_A10a!$C$5:$C$1023))*('By region'!$N755=(C_A10a!$D$5:$D$1023))*(C_A10a!K$5:K$1023)))+(SUM(($D$1=(C_A10a!$B$5:$B$1023))*('By region'!$M755=(C_A10a!$C$5:$C$1023))*('By region'!$N755=(C_A10a!$D$5:$D$1023))*(C_A10a!K$5:K$1023)))</f>
        <v>0</v>
      </c>
      <c r="J755" s="264">
        <f ref="J755:J755" t="array">(SUM(($B$1=(C_A10a!$B$5:$B$1023))*('By region'!$M755=(C_A10a!$C$5:$C$1023))*('By region'!$N755=(C_A10a!$D$5:$D$1023))*(C_A10a!L$5:L$1023)))+(SUM(($C$1=(C_A10a!$B$5:$B$1023))*('By region'!$M755=(C_A10a!$C$5:$C$1023))*('By region'!$N755=(C_A10a!$D$5:$D$1023))*(C_A10a!L$5:L$1023)))+(SUM(($D$1=(C_A10a!$B$5:$B$1023))*('By region'!$M755=(C_A10a!$C$5:$C$1023))*('By region'!$N755=(C_A10a!$D$5:$D$1023))*(C_A10a!L$5:L$1023)))</f>
        <v>0</v>
      </c>
      <c r="K755" s="264">
        <f ref="K755:K755" t="array">(SUM(($B$1=(C_A10a!$B$5:$B$1023))*('By region'!$M755=(C_A10a!$C$5:$C$1023))*('By region'!$N755=(C_A10a!$D$5:$D$1023))*(C_A10a!M$5:M$1023)))+(SUM(($C$1=(C_A10a!$B$5:$B$1023))*('By region'!$M755=(C_A10a!$C$5:$C$1023))*('By region'!$N755=(C_A10a!$D$5:$D$1023))*(C_A10a!M$5:M$1023)))+(SUM(($D$1=(C_A10a!$B$5:$B$1023))*('By region'!$M755=(C_A10a!$C$5:$C$1023))*('By region'!$N755=(C_A10a!$D$5:$D$1023))*(C_A10a!M$5:M$1023)))</f>
        <v>0</v>
      </c>
      <c r="M755" s="67" t="s">
        <v>411</v>
      </c>
      <c r="N755" s="340" t="s">
        <v>144</v>
      </c>
    </row>
    <row r="756">
      <c r="A756" s="450"/>
      <c r="B756" s="119" t="s">
        <v>419</v>
      </c>
      <c r="C756" s="261">
        <f ref="C756:C756" t="array">(SUM(($B$1=(C_A10a!$B$5:$B$1023))*('By region'!$M756=(C_A10a!$C$5:$C$1023))*('By region'!$N756=(C_A10a!$D$5:$D$1023))*(C_A10a!E$5:E$1023)))+(SUM(($C$1=(C_A10a!$B$5:$B$1023))*('By region'!$M756=(C_A10a!$C$5:$C$1023))*('By region'!$N756=(C_A10a!$D$5:$D$1023))*(C_A10a!E$5:E$1023)))+(SUM(($D$1=(C_A10a!$B$5:$B$1023))*('By region'!$M756=(C_A10a!$C$5:$C$1023))*('By region'!$N756=(C_A10a!$D$5:$D$1023))*(C_A10a!E$5:E$1023)))</f>
        <v>27.818606448</v>
      </c>
      <c r="D756" s="261">
        <f ref="D756:D756" t="array">(SUM(($B$1=(C_A10a!$B$5:$B$1023))*('By region'!$M756=(C_A10a!$C$5:$C$1023))*('By region'!$N756=(C_A10a!$D$5:$D$1023))*(C_A10a!F$5:F$1023)))+(SUM(($C$1=(C_A10a!$B$5:$B$1023))*('By region'!$M756=(C_A10a!$C$5:$C$1023))*('By region'!$N756=(C_A10a!$D$5:$D$1023))*(C_A10a!F$5:F$1023)))+(SUM(($D$1=(C_A10a!$B$5:$B$1023))*('By region'!$M756=(C_A10a!$C$5:$C$1023))*('By region'!$N756=(C_A10a!$D$5:$D$1023))*(C_A10a!F$5:F$1023)))</f>
        <v>23.431410501837</v>
      </c>
      <c r="E756" s="261">
        <f ref="E756:E756" t="array">(SUM(($B$1=(C_A10a!$B$5:$B$1023))*('By region'!$M756=(C_A10a!$C$5:$C$1023))*('By region'!$N756=(C_A10a!$D$5:$D$1023))*(C_A10a!G$5:G$1023)))+(SUM(($C$1=(C_A10a!$B$5:$B$1023))*('By region'!$M756=(C_A10a!$C$5:$C$1023))*('By region'!$N756=(C_A10a!$D$5:$D$1023))*(C_A10a!G$5:G$1023)))+(SUM(($D$1=(C_A10a!$B$5:$B$1023))*('By region'!$M756=(C_A10a!$C$5:$C$1023))*('By region'!$N756=(C_A10a!$D$5:$D$1023))*(C_A10a!G$5:G$1023)))</f>
        <v>20.54703180903</v>
      </c>
      <c r="F756" s="261">
        <f ref="F756:F756" t="array">(SUM(($B$1=(C_A10a!$B$5:$B$1023))*('By region'!$M756=(C_A10a!$C$5:$C$1023))*('By region'!$N756=(C_A10a!$D$5:$D$1023))*(C_A10a!H$5:H$1023)))+(SUM(($C$1=(C_A10a!$B$5:$B$1023))*('By region'!$M756=(C_A10a!$C$5:$C$1023))*('By region'!$N756=(C_A10a!$D$5:$D$1023))*(C_A10a!H$5:H$1023)))+(SUM(($D$1=(C_A10a!$B$5:$B$1023))*('By region'!$M756=(C_A10a!$C$5:$C$1023))*('By region'!$N756=(C_A10a!$D$5:$D$1023))*(C_A10a!H$5:H$1023)))</f>
        <v>20.540816694684</v>
      </c>
      <c r="G756" s="261">
        <f ref="G756:G756" t="array">(SUM(($B$1=(C_A10a!$B$5:$B$1023))*('By region'!$M756=(C_A10a!$C$5:$C$1023))*('By region'!$N756=(C_A10a!$D$5:$D$1023))*(C_A10a!I$5:I$1023)))+(SUM(($C$1=(C_A10a!$B$5:$B$1023))*('By region'!$M756=(C_A10a!$C$5:$C$1023))*('By region'!$N756=(C_A10a!$D$5:$D$1023))*(C_A10a!I$5:I$1023)))+(SUM(($D$1=(C_A10a!$B$5:$B$1023))*('By region'!$M756=(C_A10a!$C$5:$C$1023))*('By region'!$N756=(C_A10a!$D$5:$D$1023))*(C_A10a!I$5:I$1023)))</f>
        <v>17.872615560042</v>
      </c>
      <c r="H756" s="261">
        <f ref="H756:H756" t="array">(SUM(($B$1=(C_A10a!$B$5:$B$1023))*('By region'!$M756=(C_A10a!$C$5:$C$1023))*('By region'!$N756=(C_A10a!$D$5:$D$1023))*(C_A10a!J$5:J$1023)))+(SUM(($C$1=(C_A10a!$B$5:$B$1023))*('By region'!$M756=(C_A10a!$C$5:$C$1023))*('By region'!$N756=(C_A10a!$D$5:$D$1023))*(C_A10a!J$5:J$1023)))+(SUM(($D$1=(C_A10a!$B$5:$B$1023))*('By region'!$M756=(C_A10a!$C$5:$C$1023))*('By region'!$N756=(C_A10a!$D$5:$D$1023))*(C_A10a!J$5:J$1023)))</f>
        <v>14.993686009735</v>
      </c>
      <c r="I756" s="261">
        <f ref="I756:I756" t="array">(SUM(($B$1=(C_A10a!$B$5:$B$1023))*('By region'!$M756=(C_A10a!$C$5:$C$1023))*('By region'!$N756=(C_A10a!$D$5:$D$1023))*(C_A10a!K$5:K$1023)))+(SUM(($C$1=(C_A10a!$B$5:$B$1023))*('By region'!$M756=(C_A10a!$C$5:$C$1023))*('By region'!$N756=(C_A10a!$D$5:$D$1023))*(C_A10a!K$5:K$1023)))+(SUM(($D$1=(C_A10a!$B$5:$B$1023))*('By region'!$M756=(C_A10a!$C$5:$C$1023))*('By region'!$N756=(C_A10a!$D$5:$D$1023))*(C_A10a!K$5:K$1023)))</f>
        <v>13.662787149244</v>
      </c>
      <c r="J756" s="261">
        <f ref="J756:J756" t="array">(SUM(($B$1=(C_A10a!$B$5:$B$1023))*('By region'!$M756=(C_A10a!$C$5:$C$1023))*('By region'!$N756=(C_A10a!$D$5:$D$1023))*(C_A10a!L$5:L$1023)))+(SUM(($C$1=(C_A10a!$B$5:$B$1023))*('By region'!$M756=(C_A10a!$C$5:$C$1023))*('By region'!$N756=(C_A10a!$D$5:$D$1023))*(C_A10a!L$5:L$1023)))+(SUM(($D$1=(C_A10a!$B$5:$B$1023))*('By region'!$M756=(C_A10a!$C$5:$C$1023))*('By region'!$N756=(C_A10a!$D$5:$D$1023))*(C_A10a!L$5:L$1023)))</f>
        <v>12.514921395198</v>
      </c>
      <c r="K756" s="261">
        <f ref="K756:K756" t="array">(SUM(($B$1=(C_A10a!$B$5:$B$1023))*('By region'!$M756=(C_A10a!$C$5:$C$1023))*('By region'!$N756=(C_A10a!$D$5:$D$1023))*(C_A10a!M$5:M$1023)))+(SUM(($C$1=(C_A10a!$B$5:$B$1023))*('By region'!$M756=(C_A10a!$C$5:$C$1023))*('By region'!$N756=(C_A10a!$D$5:$D$1023))*(C_A10a!M$5:M$1023)))+(SUM(($D$1=(C_A10a!$B$5:$B$1023))*('By region'!$M756=(C_A10a!$C$5:$C$1023))*('By region'!$N756=(C_A10a!$D$5:$D$1023))*(C_A10a!M$5:M$1023)))</f>
        <v>11.727111881252</v>
      </c>
      <c r="M756" s="67" t="s">
        <v>411</v>
      </c>
      <c r="N756" s="340" t="s">
        <v>145</v>
      </c>
    </row>
    <row r="757">
      <c r="A757" s="450"/>
      <c r="B757" s="264" t="s">
        <v>420</v>
      </c>
      <c r="C757" s="264">
        <f ref="C757:C757" t="array">(SUM(($B$1=(C_A10a!$B$5:$B$1023))*('By region'!$M757=(C_A10a!$C$5:$C$1023))*('By region'!$N757=(C_A10a!$D$5:$D$1023))*(C_A10a!E$5:E$1023)))+(SUM(($C$1=(C_A10a!$B$5:$B$1023))*('By region'!$M757=(C_A10a!$C$5:$C$1023))*('By region'!$N757=(C_A10a!$D$5:$D$1023))*(C_A10a!E$5:E$1023)))+(SUM(($D$1=(C_A10a!$B$5:$B$1023))*('By region'!$M757=(C_A10a!$C$5:$C$1023))*('By region'!$N757=(C_A10a!$D$5:$D$1023))*(C_A10a!E$5:E$1023)))</f>
        <v>51.6839526</v>
      </c>
      <c r="D757" s="264">
        <f ref="D757:D757" t="array">(SUM(($B$1=(C_A10a!$B$5:$B$1023))*('By region'!$M757=(C_A10a!$C$5:$C$1023))*('By region'!$N757=(C_A10a!$D$5:$D$1023))*(C_A10a!F$5:F$1023)))+(SUM(($C$1=(C_A10a!$B$5:$B$1023))*('By region'!$M757=(C_A10a!$C$5:$C$1023))*('By region'!$N757=(C_A10a!$D$5:$D$1023))*(C_A10a!F$5:F$1023)))+(SUM(($D$1=(C_A10a!$B$5:$B$1023))*('By region'!$M757=(C_A10a!$C$5:$C$1023))*('By region'!$N757=(C_A10a!$D$5:$D$1023))*(C_A10a!F$5:F$1023)))</f>
        <v>52.818479020305</v>
      </c>
      <c r="E757" s="264">
        <f ref="E757:E757" t="array">(SUM(($B$1=(C_A10a!$B$5:$B$1023))*('By region'!$M757=(C_A10a!$C$5:$C$1023))*('By region'!$N757=(C_A10a!$D$5:$D$1023))*(C_A10a!G$5:G$1023)))+(SUM(($C$1=(C_A10a!$B$5:$B$1023))*('By region'!$M757=(C_A10a!$C$5:$C$1023))*('By region'!$N757=(C_A10a!$D$5:$D$1023))*(C_A10a!G$5:G$1023)))+(SUM(($D$1=(C_A10a!$B$5:$B$1023))*('By region'!$M757=(C_A10a!$C$5:$C$1023))*('By region'!$N757=(C_A10a!$D$5:$D$1023))*(C_A10a!G$5:G$1023)))</f>
        <v>56.024996429583</v>
      </c>
      <c r="F757" s="264">
        <f ref="F757:F757" t="array">(SUM(($B$1=(C_A10a!$B$5:$B$1023))*('By region'!$M757=(C_A10a!$C$5:$C$1023))*('By region'!$N757=(C_A10a!$D$5:$D$1023))*(C_A10a!H$5:H$1023)))+(SUM(($C$1=(C_A10a!$B$5:$B$1023))*('By region'!$M757=(C_A10a!$C$5:$C$1023))*('By region'!$N757=(C_A10a!$D$5:$D$1023))*(C_A10a!H$5:H$1023)))+(SUM(($D$1=(C_A10a!$B$5:$B$1023))*('By region'!$M757=(C_A10a!$C$5:$C$1023))*('By region'!$N757=(C_A10a!$D$5:$D$1023))*(C_A10a!H$5:H$1023)))</f>
        <v>56.739591061996</v>
      </c>
      <c r="G757" s="264">
        <f ref="G757:G757" t="array">(SUM(($B$1=(C_A10a!$B$5:$B$1023))*('By region'!$M757=(C_A10a!$C$5:$C$1023))*('By region'!$N757=(C_A10a!$D$5:$D$1023))*(C_A10a!I$5:I$1023)))+(SUM(($C$1=(C_A10a!$B$5:$B$1023))*('By region'!$M757=(C_A10a!$C$5:$C$1023))*('By region'!$N757=(C_A10a!$D$5:$D$1023))*(C_A10a!I$5:I$1023)))+(SUM(($D$1=(C_A10a!$B$5:$B$1023))*('By region'!$M757=(C_A10a!$C$5:$C$1023))*('By region'!$N757=(C_A10a!$D$5:$D$1023))*(C_A10a!I$5:I$1023)))</f>
        <v>48.250233763313</v>
      </c>
      <c r="H757" s="264">
        <f ref="H757:H757" t="array">(SUM(($B$1=(C_A10a!$B$5:$B$1023))*('By region'!$M757=(C_A10a!$C$5:$C$1023))*('By region'!$N757=(C_A10a!$D$5:$D$1023))*(C_A10a!J$5:J$1023)))+(SUM(($C$1=(C_A10a!$B$5:$B$1023))*('By region'!$M757=(C_A10a!$C$5:$C$1023))*('By region'!$N757=(C_A10a!$D$5:$D$1023))*(C_A10a!J$5:J$1023)))+(SUM(($D$1=(C_A10a!$B$5:$B$1023))*('By region'!$M757=(C_A10a!$C$5:$C$1023))*('By region'!$N757=(C_A10a!$D$5:$D$1023))*(C_A10a!J$5:J$1023)))</f>
        <v>39.695495267783</v>
      </c>
      <c r="I757" s="264">
        <f ref="I757:I757" t="array">(SUM(($B$1=(C_A10a!$B$5:$B$1023))*('By region'!$M757=(C_A10a!$C$5:$C$1023))*('By region'!$N757=(C_A10a!$D$5:$D$1023))*(C_A10a!K$5:K$1023)))+(SUM(($C$1=(C_A10a!$B$5:$B$1023))*('By region'!$M757=(C_A10a!$C$5:$C$1023))*('By region'!$N757=(C_A10a!$D$5:$D$1023))*(C_A10a!K$5:K$1023)))+(SUM(($D$1=(C_A10a!$B$5:$B$1023))*('By region'!$M757=(C_A10a!$C$5:$C$1023))*('By region'!$N757=(C_A10a!$D$5:$D$1023))*(C_A10a!K$5:K$1023)))</f>
        <v>33.807361409651</v>
      </c>
      <c r="J757" s="264">
        <f ref="J757:J757" t="array">(SUM(($B$1=(C_A10a!$B$5:$B$1023))*('By region'!$M757=(C_A10a!$C$5:$C$1023))*('By region'!$N757=(C_A10a!$D$5:$D$1023))*(C_A10a!L$5:L$1023)))+(SUM(($C$1=(C_A10a!$B$5:$B$1023))*('By region'!$M757=(C_A10a!$C$5:$C$1023))*('By region'!$N757=(C_A10a!$D$5:$D$1023))*(C_A10a!L$5:L$1023)))+(SUM(($D$1=(C_A10a!$B$5:$B$1023))*('By region'!$M757=(C_A10a!$C$5:$C$1023))*('By region'!$N757=(C_A10a!$D$5:$D$1023))*(C_A10a!L$5:L$1023)))</f>
        <v>30.821561885413</v>
      </c>
      <c r="K757" s="264">
        <f ref="K757:K757" t="array">(SUM(($B$1=(C_A10a!$B$5:$B$1023))*('By region'!$M757=(C_A10a!$C$5:$C$1023))*('By region'!$N757=(C_A10a!$D$5:$D$1023))*(C_A10a!M$5:M$1023)))+(SUM(($C$1=(C_A10a!$B$5:$B$1023))*('By region'!$M757=(C_A10a!$C$5:$C$1023))*('By region'!$N757=(C_A10a!$D$5:$D$1023))*(C_A10a!M$5:M$1023)))+(SUM(($D$1=(C_A10a!$B$5:$B$1023))*('By region'!$M757=(C_A10a!$C$5:$C$1023))*('By region'!$N757=(C_A10a!$D$5:$D$1023))*(C_A10a!M$5:M$1023)))</f>
        <v>28.872196747173</v>
      </c>
      <c r="M757" s="67" t="s">
        <v>411</v>
      </c>
      <c r="N757" s="340" t="s">
        <v>146</v>
      </c>
    </row>
    <row r="758">
      <c r="A758" s="450"/>
      <c r="B758" s="119" t="s">
        <v>421</v>
      </c>
      <c r="C758" s="192">
        <f ref="C758:C758" t="array">(SUM(($B$1=(C_A10a!$B$5:$B$1023))*('By region'!$M758=(C_A10a!$C$5:$C$1023))*('By region'!$N758=(C_A10a!$D$5:$D$1023))*(C_A10a!E$5:E$1023)))+(SUM(($C$1=(C_A10a!$B$5:$B$1023))*('By region'!$M758=(C_A10a!$C$5:$C$1023))*('By region'!$N758=(C_A10a!$D$5:$D$1023))*(C_A10a!E$5:E$1023)))+(SUM(($D$1=(C_A10a!$B$5:$B$1023))*('By region'!$M758=(C_A10a!$C$5:$C$1023))*('By region'!$N758=(C_A10a!$D$5:$D$1023))*(C_A10a!E$5:E$1023)))</f>
        <v>0</v>
      </c>
      <c r="D758" s="192">
        <f ref="D758:D758" t="array">(SUM(($B$1=(C_A10a!$B$5:$B$1023))*('By region'!$M758=(C_A10a!$C$5:$C$1023))*('By region'!$N758=(C_A10a!$D$5:$D$1023))*(C_A10a!F$5:F$1023)))+(SUM(($C$1=(C_A10a!$B$5:$B$1023))*('By region'!$M758=(C_A10a!$C$5:$C$1023))*('By region'!$N758=(C_A10a!$D$5:$D$1023))*(C_A10a!F$5:F$1023)))+(SUM(($D$1=(C_A10a!$B$5:$B$1023))*('By region'!$M758=(C_A10a!$C$5:$C$1023))*('By region'!$N758=(C_A10a!$D$5:$D$1023))*(C_A10a!F$5:F$1023)))</f>
        <v>3.428817938186</v>
      </c>
      <c r="E758" s="192">
        <f ref="E758:E758" t="array">(SUM(($B$1=(C_A10a!$B$5:$B$1023))*('By region'!$M758=(C_A10a!$C$5:$C$1023))*('By region'!$N758=(C_A10a!$D$5:$D$1023))*(C_A10a!G$5:G$1023)))+(SUM(($C$1=(C_A10a!$B$5:$B$1023))*('By region'!$M758=(C_A10a!$C$5:$C$1023))*('By region'!$N758=(C_A10a!$D$5:$D$1023))*(C_A10a!G$5:G$1023)))+(SUM(($D$1=(C_A10a!$B$5:$B$1023))*('By region'!$M758=(C_A10a!$C$5:$C$1023))*('By region'!$N758=(C_A10a!$D$5:$D$1023))*(C_A10a!G$5:G$1023)))</f>
        <v>3.096603865489</v>
      </c>
      <c r="F758" s="192">
        <f ref="F758:F758" t="array">(SUM(($B$1=(C_A10a!$B$5:$B$1023))*('By region'!$M758=(C_A10a!$C$5:$C$1023))*('By region'!$N758=(C_A10a!$D$5:$D$1023))*(C_A10a!H$5:H$1023)))+(SUM(($C$1=(C_A10a!$B$5:$B$1023))*('By region'!$M758=(C_A10a!$C$5:$C$1023))*('By region'!$N758=(C_A10a!$D$5:$D$1023))*(C_A10a!H$5:H$1023)))+(SUM(($D$1=(C_A10a!$B$5:$B$1023))*('By region'!$M758=(C_A10a!$C$5:$C$1023))*('By region'!$N758=(C_A10a!$D$5:$D$1023))*(C_A10a!H$5:H$1023)))</f>
        <v>3.428817938186</v>
      </c>
      <c r="G758" s="192">
        <f ref="G758:G758" t="array">(SUM(($B$1=(C_A10a!$B$5:$B$1023))*('By region'!$M758=(C_A10a!$C$5:$C$1023))*('By region'!$N758=(C_A10a!$D$5:$D$1023))*(C_A10a!I$5:I$1023)))+(SUM(($C$1=(C_A10a!$B$5:$B$1023))*('By region'!$M758=(C_A10a!$C$5:$C$1023))*('By region'!$N758=(C_A10a!$D$5:$D$1023))*(C_A10a!I$5:I$1023)))+(SUM(($D$1=(C_A10a!$B$5:$B$1023))*('By region'!$M758=(C_A10a!$C$5:$C$1023))*('By region'!$N758=(C_A10a!$D$5:$D$1023))*(C_A10a!I$5:I$1023)))</f>
        <v>3.178395470484</v>
      </c>
      <c r="H758" s="192">
        <f ref="H758:H758" t="array">(SUM(($B$1=(C_A10a!$B$5:$B$1023))*('By region'!$M758=(C_A10a!$C$5:$C$1023))*('By region'!$N758=(C_A10a!$D$5:$D$1023))*(C_A10a!J$5:J$1023)))+(SUM(($C$1=(C_A10a!$B$5:$B$1023))*('By region'!$M758=(C_A10a!$C$5:$C$1023))*('By region'!$N758=(C_A10a!$D$5:$D$1023))*(C_A10a!J$5:J$1023)))+(SUM(($D$1=(C_A10a!$B$5:$B$1023))*('By region'!$M758=(C_A10a!$C$5:$C$1023))*('By region'!$N758=(C_A10a!$D$5:$D$1023))*(C_A10a!J$5:J$1023)))</f>
        <v>3.016940069678</v>
      </c>
      <c r="I758" s="192">
        <f ref="I758:I758" t="array">(SUM(($B$1=(C_A10a!$B$5:$B$1023))*('By region'!$M758=(C_A10a!$C$5:$C$1023))*('By region'!$N758=(C_A10a!$D$5:$D$1023))*(C_A10a!K$5:K$1023)))+(SUM(($C$1=(C_A10a!$B$5:$B$1023))*('By region'!$M758=(C_A10a!$C$5:$C$1023))*('By region'!$N758=(C_A10a!$D$5:$D$1023))*(C_A10a!K$5:K$1023)))+(SUM(($D$1=(C_A10a!$B$5:$B$1023))*('By region'!$M758=(C_A10a!$C$5:$C$1023))*('By region'!$N758=(C_A10a!$D$5:$D$1023))*(C_A10a!K$5:K$1023)))</f>
        <v>3.21456912742</v>
      </c>
      <c r="J758" s="192">
        <f ref="J758:J758" t="array">(SUM(($B$1=(C_A10a!$B$5:$B$1023))*('By region'!$M758=(C_A10a!$C$5:$C$1023))*('By region'!$N758=(C_A10a!$D$5:$D$1023))*(C_A10a!L$5:L$1023)))+(SUM(($C$1=(C_A10a!$B$5:$B$1023))*('By region'!$M758=(C_A10a!$C$5:$C$1023))*('By region'!$N758=(C_A10a!$D$5:$D$1023))*(C_A10a!L$5:L$1023)))+(SUM(($D$1=(C_A10a!$B$5:$B$1023))*('By region'!$M758=(C_A10a!$C$5:$C$1023))*('By region'!$N758=(C_A10a!$D$5:$D$1023))*(C_A10a!L$5:L$1023)))</f>
        <v>3.009636323207</v>
      </c>
      <c r="K758" s="192">
        <f ref="K758:K758" t="array">(SUM(($B$1=(C_A10a!$B$5:$B$1023))*('By region'!$M758=(C_A10a!$C$5:$C$1023))*('By region'!$N758=(C_A10a!$D$5:$D$1023))*(C_A10a!M$5:M$1023)))+(SUM(($C$1=(C_A10a!$B$5:$B$1023))*('By region'!$M758=(C_A10a!$C$5:$C$1023))*('By region'!$N758=(C_A10a!$D$5:$D$1023))*(C_A10a!M$5:M$1023)))+(SUM(($D$1=(C_A10a!$B$5:$B$1023))*('By region'!$M758=(C_A10a!$C$5:$C$1023))*('By region'!$N758=(C_A10a!$D$5:$D$1023))*(C_A10a!M$5:M$1023)))</f>
        <v>2.824281160007</v>
      </c>
      <c r="M758" s="67" t="s">
        <v>411</v>
      </c>
      <c r="N758" s="340" t="s">
        <v>148</v>
      </c>
    </row>
    <row r="759">
      <c r="A759" s="450"/>
      <c r="B759" s="264" t="s">
        <v>422</v>
      </c>
      <c r="C759" s="264">
        <f ref="C759:C759" t="array">(SUM(($B$1=(C_A10a!$B$5:$B$1023))*('By region'!$M759=(C_A10a!$C$5:$C$1023))*('By region'!$N759=(C_A10a!$D$5:$D$1023))*(C_A10a!E$5:E$1023)))+(SUM(($C$1=(C_A10a!$B$5:$B$1023))*('By region'!$M759=(C_A10a!$C$5:$C$1023))*('By region'!$N759=(C_A10a!$D$5:$D$1023))*(C_A10a!E$5:E$1023)))+(SUM(($D$1=(C_A10a!$B$5:$B$1023))*('By region'!$M759=(C_A10a!$C$5:$C$1023))*('By region'!$N759=(C_A10a!$D$5:$D$1023))*(C_A10a!E$5:E$1023)))</f>
        <v>0</v>
      </c>
      <c r="D759" s="264">
        <f ref="D759:D759" t="array">(SUM(($B$1=(C_A10a!$B$5:$B$1023))*('By region'!$M759=(C_A10a!$C$5:$C$1023))*('By region'!$N759=(C_A10a!$D$5:$D$1023))*(C_A10a!F$5:F$1023)))+(SUM(($C$1=(C_A10a!$B$5:$B$1023))*('By region'!$M759=(C_A10a!$C$5:$C$1023))*('By region'!$N759=(C_A10a!$D$5:$D$1023))*(C_A10a!F$5:F$1023)))+(SUM(($D$1=(C_A10a!$B$5:$B$1023))*('By region'!$M759=(C_A10a!$C$5:$C$1023))*('By region'!$N759=(C_A10a!$D$5:$D$1023))*(C_A10a!F$5:F$1023)))</f>
        <v>0</v>
      </c>
      <c r="E759" s="264">
        <f ref="E759:E759" t="array">(SUM(($B$1=(C_A10a!$B$5:$B$1023))*('By region'!$M759=(C_A10a!$C$5:$C$1023))*('By region'!$N759=(C_A10a!$D$5:$D$1023))*(C_A10a!G$5:G$1023)))+(SUM(($C$1=(C_A10a!$B$5:$B$1023))*('By region'!$M759=(C_A10a!$C$5:$C$1023))*('By region'!$N759=(C_A10a!$D$5:$D$1023))*(C_A10a!G$5:G$1023)))+(SUM(($D$1=(C_A10a!$B$5:$B$1023))*('By region'!$M759=(C_A10a!$C$5:$C$1023))*('By region'!$N759=(C_A10a!$D$5:$D$1023))*(C_A10a!G$5:G$1023)))</f>
        <v>0</v>
      </c>
      <c r="F759" s="264">
        <f ref="F759:F759" t="array">(SUM(($B$1=(C_A10a!$B$5:$B$1023))*('By region'!$M759=(C_A10a!$C$5:$C$1023))*('By region'!$N759=(C_A10a!$D$5:$D$1023))*(C_A10a!H$5:H$1023)))+(SUM(($C$1=(C_A10a!$B$5:$B$1023))*('By region'!$M759=(C_A10a!$C$5:$C$1023))*('By region'!$N759=(C_A10a!$D$5:$D$1023))*(C_A10a!H$5:H$1023)))+(SUM(($D$1=(C_A10a!$B$5:$B$1023))*('By region'!$M759=(C_A10a!$C$5:$C$1023))*('By region'!$N759=(C_A10a!$D$5:$D$1023))*(C_A10a!H$5:H$1023)))</f>
        <v>0</v>
      </c>
      <c r="G759" s="264">
        <f ref="G759:G759" t="array">(SUM(($B$1=(C_A10a!$B$5:$B$1023))*('By region'!$M759=(C_A10a!$C$5:$C$1023))*('By region'!$N759=(C_A10a!$D$5:$D$1023))*(C_A10a!I$5:I$1023)))+(SUM(($C$1=(C_A10a!$B$5:$B$1023))*('By region'!$M759=(C_A10a!$C$5:$C$1023))*('By region'!$N759=(C_A10a!$D$5:$D$1023))*(C_A10a!I$5:I$1023)))+(SUM(($D$1=(C_A10a!$B$5:$B$1023))*('By region'!$M759=(C_A10a!$C$5:$C$1023))*('By region'!$N759=(C_A10a!$D$5:$D$1023))*(C_A10a!I$5:I$1023)))</f>
        <v>0</v>
      </c>
      <c r="H759" s="264">
        <f ref="H759:H759" t="array">(SUM(($B$1=(C_A10a!$B$5:$B$1023))*('By region'!$M759=(C_A10a!$C$5:$C$1023))*('By region'!$N759=(C_A10a!$D$5:$D$1023))*(C_A10a!J$5:J$1023)))+(SUM(($C$1=(C_A10a!$B$5:$B$1023))*('By region'!$M759=(C_A10a!$C$5:$C$1023))*('By region'!$N759=(C_A10a!$D$5:$D$1023))*(C_A10a!J$5:J$1023)))+(SUM(($D$1=(C_A10a!$B$5:$B$1023))*('By region'!$M759=(C_A10a!$C$5:$C$1023))*('By region'!$N759=(C_A10a!$D$5:$D$1023))*(C_A10a!J$5:J$1023)))</f>
        <v>0</v>
      </c>
      <c r="I759" s="264">
        <f ref="I759:I759" t="array">(SUM(($B$1=(C_A10a!$B$5:$B$1023))*('By region'!$M759=(C_A10a!$C$5:$C$1023))*('By region'!$N759=(C_A10a!$D$5:$D$1023))*(C_A10a!K$5:K$1023)))+(SUM(($C$1=(C_A10a!$B$5:$B$1023))*('By region'!$M759=(C_A10a!$C$5:$C$1023))*('By region'!$N759=(C_A10a!$D$5:$D$1023))*(C_A10a!K$5:K$1023)))+(SUM(($D$1=(C_A10a!$B$5:$B$1023))*('By region'!$M759=(C_A10a!$C$5:$C$1023))*('By region'!$N759=(C_A10a!$D$5:$D$1023))*(C_A10a!K$5:K$1023)))</f>
        <v>0</v>
      </c>
      <c r="J759" s="264">
        <f ref="J759:J759" t="array">(SUM(($B$1=(C_A10a!$B$5:$B$1023))*('By region'!$M759=(C_A10a!$C$5:$C$1023))*('By region'!$N759=(C_A10a!$D$5:$D$1023))*(C_A10a!L$5:L$1023)))+(SUM(($C$1=(C_A10a!$B$5:$B$1023))*('By region'!$M759=(C_A10a!$C$5:$C$1023))*('By region'!$N759=(C_A10a!$D$5:$D$1023))*(C_A10a!L$5:L$1023)))+(SUM(($D$1=(C_A10a!$B$5:$B$1023))*('By region'!$M759=(C_A10a!$C$5:$C$1023))*('By region'!$N759=(C_A10a!$D$5:$D$1023))*(C_A10a!L$5:L$1023)))</f>
        <v>0</v>
      </c>
      <c r="K759" s="264">
        <f ref="K759:K759" t="array">(SUM(($B$1=(C_A10a!$B$5:$B$1023))*('By region'!$M759=(C_A10a!$C$5:$C$1023))*('By region'!$N759=(C_A10a!$D$5:$D$1023))*(C_A10a!M$5:M$1023)))+(SUM(($C$1=(C_A10a!$B$5:$B$1023))*('By region'!$M759=(C_A10a!$C$5:$C$1023))*('By region'!$N759=(C_A10a!$D$5:$D$1023))*(C_A10a!M$5:M$1023)))+(SUM(($D$1=(C_A10a!$B$5:$B$1023))*('By region'!$M759=(C_A10a!$C$5:$C$1023))*('By region'!$N759=(C_A10a!$D$5:$D$1023))*(C_A10a!M$5:M$1023)))</f>
        <v>0</v>
      </c>
      <c r="M759" s="67" t="s">
        <v>411</v>
      </c>
      <c r="N759" s="340" t="s">
        <v>423</v>
      </c>
    </row>
    <row r="760">
      <c r="A760" s="450"/>
      <c r="B760" s="119" t="s">
        <v>424</v>
      </c>
      <c r="C760" s="192">
        <f ref="C760:C760" t="array">(SUM(($B$1=(C_A10a!$B$5:$B$1023))*('By region'!$M760=(C_A10a!$C$5:$C$1023))*('By region'!$N760=(C_A10a!$D$5:$D$1023))*(C_A10a!E$5:E$1023)))+(SUM(($C$1=(C_A10a!$B$5:$B$1023))*('By region'!$M760=(C_A10a!$C$5:$C$1023))*('By region'!$N760=(C_A10a!$D$5:$D$1023))*(C_A10a!E$5:E$1023)))+(SUM(($D$1=(C_A10a!$B$5:$B$1023))*('By region'!$M760=(C_A10a!$C$5:$C$1023))*('By region'!$N760=(C_A10a!$D$5:$D$1023))*(C_A10a!E$5:E$1023)))</f>
        <v>0</v>
      </c>
      <c r="D760" s="192">
        <f ref="D760:D760" t="array">(SUM(($B$1=(C_A10a!$B$5:$B$1023))*('By region'!$M760=(C_A10a!$C$5:$C$1023))*('By region'!$N760=(C_A10a!$D$5:$D$1023))*(C_A10a!F$5:F$1023)))+(SUM(($C$1=(C_A10a!$B$5:$B$1023))*('By region'!$M760=(C_A10a!$C$5:$C$1023))*('By region'!$N760=(C_A10a!$D$5:$D$1023))*(C_A10a!F$5:F$1023)))+(SUM(($D$1=(C_A10a!$B$5:$B$1023))*('By region'!$M760=(C_A10a!$C$5:$C$1023))*('By region'!$N760=(C_A10a!$D$5:$D$1023))*(C_A10a!F$5:F$1023)))</f>
        <v>0</v>
      </c>
      <c r="E760" s="192">
        <f ref="E760:E760" t="array">(SUM(($B$1=(C_A10a!$B$5:$B$1023))*('By region'!$M760=(C_A10a!$C$5:$C$1023))*('By region'!$N760=(C_A10a!$D$5:$D$1023))*(C_A10a!G$5:G$1023)))+(SUM(($C$1=(C_A10a!$B$5:$B$1023))*('By region'!$M760=(C_A10a!$C$5:$C$1023))*('By region'!$N760=(C_A10a!$D$5:$D$1023))*(C_A10a!G$5:G$1023)))+(SUM(($D$1=(C_A10a!$B$5:$B$1023))*('By region'!$M760=(C_A10a!$C$5:$C$1023))*('By region'!$N760=(C_A10a!$D$5:$D$1023))*(C_A10a!G$5:G$1023)))</f>
        <v>0</v>
      </c>
      <c r="F760" s="192">
        <f ref="F760:F760" t="array">(SUM(($B$1=(C_A10a!$B$5:$B$1023))*('By region'!$M760=(C_A10a!$C$5:$C$1023))*('By region'!$N760=(C_A10a!$D$5:$D$1023))*(C_A10a!H$5:H$1023)))+(SUM(($C$1=(C_A10a!$B$5:$B$1023))*('By region'!$M760=(C_A10a!$C$5:$C$1023))*('By region'!$N760=(C_A10a!$D$5:$D$1023))*(C_A10a!H$5:H$1023)))+(SUM(($D$1=(C_A10a!$B$5:$B$1023))*('By region'!$M760=(C_A10a!$C$5:$C$1023))*('By region'!$N760=(C_A10a!$D$5:$D$1023))*(C_A10a!H$5:H$1023)))</f>
        <v>0</v>
      </c>
      <c r="G760" s="192">
        <f ref="G760:G760" t="array">(SUM(($B$1=(C_A10a!$B$5:$B$1023))*('By region'!$M760=(C_A10a!$C$5:$C$1023))*('By region'!$N760=(C_A10a!$D$5:$D$1023))*(C_A10a!I$5:I$1023)))+(SUM(($C$1=(C_A10a!$B$5:$B$1023))*('By region'!$M760=(C_A10a!$C$5:$C$1023))*('By region'!$N760=(C_A10a!$D$5:$D$1023))*(C_A10a!I$5:I$1023)))+(SUM(($D$1=(C_A10a!$B$5:$B$1023))*('By region'!$M760=(C_A10a!$C$5:$C$1023))*('By region'!$N760=(C_A10a!$D$5:$D$1023))*(C_A10a!I$5:I$1023)))</f>
        <v>0</v>
      </c>
      <c r="H760" s="192">
        <f ref="H760:H760" t="array">(SUM(($B$1=(C_A10a!$B$5:$B$1023))*('By region'!$M760=(C_A10a!$C$5:$C$1023))*('By region'!$N760=(C_A10a!$D$5:$D$1023))*(C_A10a!J$5:J$1023)))+(SUM(($C$1=(C_A10a!$B$5:$B$1023))*('By region'!$M760=(C_A10a!$C$5:$C$1023))*('By region'!$N760=(C_A10a!$D$5:$D$1023))*(C_A10a!J$5:J$1023)))+(SUM(($D$1=(C_A10a!$B$5:$B$1023))*('By region'!$M760=(C_A10a!$C$5:$C$1023))*('By region'!$N760=(C_A10a!$D$5:$D$1023))*(C_A10a!J$5:J$1023)))</f>
        <v>0</v>
      </c>
      <c r="I760" s="192">
        <f ref="I760:I760" t="array">(SUM(($B$1=(C_A10a!$B$5:$B$1023))*('By region'!$M760=(C_A10a!$C$5:$C$1023))*('By region'!$N760=(C_A10a!$D$5:$D$1023))*(C_A10a!K$5:K$1023)))+(SUM(($C$1=(C_A10a!$B$5:$B$1023))*('By region'!$M760=(C_A10a!$C$5:$C$1023))*('By region'!$N760=(C_A10a!$D$5:$D$1023))*(C_A10a!K$5:K$1023)))+(SUM(($D$1=(C_A10a!$B$5:$B$1023))*('By region'!$M760=(C_A10a!$C$5:$C$1023))*('By region'!$N760=(C_A10a!$D$5:$D$1023))*(C_A10a!K$5:K$1023)))</f>
        <v>0</v>
      </c>
      <c r="J760" s="192">
        <f ref="J760:J760" t="array">(SUM(($B$1=(C_A10a!$B$5:$B$1023))*('By region'!$M760=(C_A10a!$C$5:$C$1023))*('By region'!$N760=(C_A10a!$D$5:$D$1023))*(C_A10a!L$5:L$1023)))+(SUM(($C$1=(C_A10a!$B$5:$B$1023))*('By region'!$M760=(C_A10a!$C$5:$C$1023))*('By region'!$N760=(C_A10a!$D$5:$D$1023))*(C_A10a!L$5:L$1023)))+(SUM(($D$1=(C_A10a!$B$5:$B$1023))*('By region'!$M760=(C_A10a!$C$5:$C$1023))*('By region'!$N760=(C_A10a!$D$5:$D$1023))*(C_A10a!L$5:L$1023)))</f>
        <v>0</v>
      </c>
      <c r="K760" s="192">
        <f ref="K760:K760" t="array">(SUM(($B$1=(C_A10a!$B$5:$B$1023))*('By region'!$M760=(C_A10a!$C$5:$C$1023))*('By region'!$N760=(C_A10a!$D$5:$D$1023))*(C_A10a!M$5:M$1023)))+(SUM(($C$1=(C_A10a!$B$5:$B$1023))*('By region'!$M760=(C_A10a!$C$5:$C$1023))*('By region'!$N760=(C_A10a!$D$5:$D$1023))*(C_A10a!M$5:M$1023)))+(SUM(($D$1=(C_A10a!$B$5:$B$1023))*('By region'!$M760=(C_A10a!$C$5:$C$1023))*('By region'!$N760=(C_A10a!$D$5:$D$1023))*(C_A10a!M$5:M$1023)))</f>
        <v>0</v>
      </c>
      <c r="M760" s="67" t="s">
        <v>411</v>
      </c>
      <c r="N760" s="340" t="s">
        <v>156</v>
      </c>
    </row>
    <row r="761">
      <c r="A761" s="450"/>
      <c r="B761" s="118" t="s">
        <v>55</v>
      </c>
      <c r="C761" s="257">
        <f>SUM(C754:C760)</f>
        <v>111.334590108</v>
      </c>
      <c r="D761" s="257">
        <f ref="D761:K761" t="shared" si="87">SUM(D754:D760)</f>
        <v>108.5004256666</v>
      </c>
      <c r="E761" s="257">
        <f t="shared" si="87"/>
        <v>100.335136655431</v>
      </c>
      <c r="F761" s="257">
        <f t="shared" si="87"/>
        <v>82.163266778737011</v>
      </c>
      <c r="G761" s="257">
        <f t="shared" si="87"/>
        <v>71.490462240169009</v>
      </c>
      <c r="H761" s="257">
        <f t="shared" si="87"/>
        <v>61.936912136868</v>
      </c>
      <c r="I761" s="257">
        <f t="shared" si="87"/>
        <v>54.651148596976</v>
      </c>
      <c r="J761" s="257">
        <f t="shared" si="87"/>
        <v>50.059685580792</v>
      </c>
      <c r="K761" s="257">
        <f t="shared" si="87"/>
        <v>46.908447525007993</v>
      </c>
      <c r="N761" s="338"/>
    </row>
    <row r="762">
      <c r="A762" s="450" t="s">
        <v>413</v>
      </c>
      <c r="B762" s="264" t="s">
        <v>541</v>
      </c>
      <c r="C762" s="264">
        <f ref="C762:C762" t="array">(SUM(($B$1=(C_A10a!$B$5:$B$1023))*('By region'!$M762=(C_A10a!$C$5:$C$1023))*('By region'!$N762=(C_A10a!$D$5:$D$1023))*(C_A10a!E$5:E$1023)))+(SUM(($C$1=(C_A10a!$B$5:$B$1023))*('By region'!$M762=(C_A10a!$C$5:$C$1023))*('By region'!$N762=(C_A10a!$D$5:$D$1023))*(C_A10a!E$5:E$1023)))+(SUM(($D$1=(C_A10a!$B$5:$B$1023))*('By region'!$M762=(C_A10a!$C$5:$C$1023))*('By region'!$N762=(C_A10a!$D$5:$D$1023))*(C_A10a!E$5:E$1023)))</f>
        <v>22.737631572</v>
      </c>
      <c r="D762" s="264">
        <f ref="D762:D762" t="array">(SUM(($B$1=(C_A10a!$B$5:$B$1023))*('By region'!$M762=(C_A10a!$C$5:$C$1023))*('By region'!$N762=(C_A10a!$D$5:$D$1023))*(C_A10a!F$5:F$1023)))+(SUM(($C$1=(C_A10a!$B$5:$B$1023))*('By region'!$M762=(C_A10a!$C$5:$C$1023))*('By region'!$N762=(C_A10a!$D$5:$D$1023))*(C_A10a!F$5:F$1023)))+(SUM(($D$1=(C_A10a!$B$5:$B$1023))*('By region'!$M762=(C_A10a!$C$5:$C$1023))*('By region'!$N762=(C_A10a!$D$5:$D$1023))*(C_A10a!F$5:F$1023)))</f>
        <v>0</v>
      </c>
      <c r="E762" s="264">
        <f ref="E762:E762" t="array">(SUM(($B$1=(C_A10a!$B$5:$B$1023))*('By region'!$M762=(C_A10a!$C$5:$C$1023))*('By region'!$N762=(C_A10a!$D$5:$D$1023))*(C_A10a!G$5:G$1023)))+(SUM(($C$1=(C_A10a!$B$5:$B$1023))*('By region'!$M762=(C_A10a!$C$5:$C$1023))*('By region'!$N762=(C_A10a!$D$5:$D$1023))*(C_A10a!G$5:G$1023)))+(SUM(($D$1=(C_A10a!$B$5:$B$1023))*('By region'!$M762=(C_A10a!$C$5:$C$1023))*('By region'!$N762=(C_A10a!$D$5:$D$1023))*(C_A10a!G$5:G$1023)))</f>
        <v>30.98481899625</v>
      </c>
      <c r="F762" s="264">
        <f ref="F762:F762" t="array">(SUM(($B$1=(C_A10a!$B$5:$B$1023))*('By region'!$M762=(C_A10a!$C$5:$C$1023))*('By region'!$N762=(C_A10a!$D$5:$D$1023))*(C_A10a!H$5:H$1023)))+(SUM(($C$1=(C_A10a!$B$5:$B$1023))*('By region'!$M762=(C_A10a!$C$5:$C$1023))*('By region'!$N762=(C_A10a!$D$5:$D$1023))*(C_A10a!H$5:H$1023)))+(SUM(($D$1=(C_A10a!$B$5:$B$1023))*('By region'!$M762=(C_A10a!$C$5:$C$1023))*('By region'!$N762=(C_A10a!$D$5:$D$1023))*(C_A10a!H$5:H$1023)))</f>
        <v>28.741257979429</v>
      </c>
      <c r="G762" s="264">
        <f ref="G762:G762" t="array">(SUM(($B$1=(C_A10a!$B$5:$B$1023))*('By region'!$M762=(C_A10a!$C$5:$C$1023))*('By region'!$N762=(C_A10a!$D$5:$D$1023))*(C_A10a!I$5:I$1023)))+(SUM(($C$1=(C_A10a!$B$5:$B$1023))*('By region'!$M762=(C_A10a!$C$5:$C$1023))*('By region'!$N762=(C_A10a!$D$5:$D$1023))*(C_A10a!I$5:I$1023)))+(SUM(($D$1=(C_A10a!$B$5:$B$1023))*('By region'!$M762=(C_A10a!$C$5:$C$1023))*('By region'!$N762=(C_A10a!$D$5:$D$1023))*(C_A10a!I$5:I$1023)))</f>
        <v>35.263620634742</v>
      </c>
      <c r="H762" s="264">
        <f ref="H762:H762" t="array">(SUM(($B$1=(C_A10a!$B$5:$B$1023))*('By region'!$M762=(C_A10a!$C$5:$C$1023))*('By region'!$N762=(C_A10a!$D$5:$D$1023))*(C_A10a!J$5:J$1023)))+(SUM(($C$1=(C_A10a!$B$5:$B$1023))*('By region'!$M762=(C_A10a!$C$5:$C$1023))*('By region'!$N762=(C_A10a!$D$5:$D$1023))*(C_A10a!J$5:J$1023)))+(SUM(($D$1=(C_A10a!$B$5:$B$1023))*('By region'!$M762=(C_A10a!$C$5:$C$1023))*('By region'!$N762=(C_A10a!$D$5:$D$1023))*(C_A10a!J$5:J$1023)))</f>
        <v>107.790547539218</v>
      </c>
      <c r="I762" s="264">
        <f ref="I762:I762" t="array">(SUM(($B$1=(C_A10a!$B$5:$B$1023))*('By region'!$M762=(C_A10a!$C$5:$C$1023))*('By region'!$N762=(C_A10a!$D$5:$D$1023))*(C_A10a!K$5:K$1023)))+(SUM(($C$1=(C_A10a!$B$5:$B$1023))*('By region'!$M762=(C_A10a!$C$5:$C$1023))*('By region'!$N762=(C_A10a!$D$5:$D$1023))*(C_A10a!K$5:K$1023)))+(SUM(($D$1=(C_A10a!$B$5:$B$1023))*('By region'!$M762=(C_A10a!$C$5:$C$1023))*('By region'!$N762=(C_A10a!$D$5:$D$1023))*(C_A10a!K$5:K$1023)))</f>
        <v>108.532278568689</v>
      </c>
      <c r="J762" s="264">
        <f ref="J762:J762" t="array">(SUM(($B$1=(C_A10a!$B$5:$B$1023))*('By region'!$M762=(C_A10a!$C$5:$C$1023))*('By region'!$N762=(C_A10a!$D$5:$D$1023))*(C_A10a!L$5:L$1023)))+(SUM(($C$1=(C_A10a!$B$5:$B$1023))*('By region'!$M762=(C_A10a!$C$5:$C$1023))*('By region'!$N762=(C_A10a!$D$5:$D$1023))*(C_A10a!L$5:L$1023)))+(SUM(($D$1=(C_A10a!$B$5:$B$1023))*('By region'!$M762=(C_A10a!$C$5:$C$1023))*('By region'!$N762=(C_A10a!$D$5:$D$1023))*(C_A10a!L$5:L$1023)))</f>
        <v>109.482944319675</v>
      </c>
      <c r="K762" s="264">
        <f ref="K762:K762" t="array">(SUM(($B$1=(C_A10a!$B$5:$B$1023))*('By region'!$M762=(C_A10a!$C$5:$C$1023))*('By region'!$N762=(C_A10a!$D$5:$D$1023))*(C_A10a!M$5:M$1023)))+(SUM(($C$1=(C_A10a!$B$5:$B$1023))*('By region'!$M762=(C_A10a!$C$5:$C$1023))*('By region'!$N762=(C_A10a!$D$5:$D$1023))*(C_A10a!M$5:M$1023)))+(SUM(($D$1=(C_A10a!$B$5:$B$1023))*('By region'!$M762=(C_A10a!$C$5:$C$1023))*('By region'!$N762=(C_A10a!$D$5:$D$1023))*(C_A10a!M$5:M$1023)))</f>
        <v>111.494858400156</v>
      </c>
      <c r="M762" s="67" t="s">
        <v>413</v>
      </c>
      <c r="N762" s="338" t="s">
        <v>143</v>
      </c>
    </row>
    <row r="763">
      <c r="A763" s="450"/>
      <c r="B763" s="119" t="s">
        <v>418</v>
      </c>
      <c r="C763" s="192">
        <f ref="C763:C763" t="array">(SUM(($B$1=(C_A10a!$B$5:$B$1023))*('By region'!$M763=(C_A10a!$C$5:$C$1023))*('By region'!$N763=(C_A10a!$D$5:$D$1023))*(C_A10a!E$5:E$1023)))+(SUM(($C$1=(C_A10a!$B$5:$B$1023))*('By region'!$M763=(C_A10a!$C$5:$C$1023))*('By region'!$N763=(C_A10a!$D$5:$D$1023))*(C_A10a!E$5:E$1023)))+(SUM(($D$1=(C_A10a!$B$5:$B$1023))*('By region'!$M763=(C_A10a!$C$5:$C$1023))*('By region'!$N763=(C_A10a!$D$5:$D$1023))*(C_A10a!E$5:E$1023)))</f>
        <v>11.31817644</v>
      </c>
      <c r="D763" s="192">
        <f ref="D763:D763" t="array">(SUM(($B$1=(C_A10a!$B$5:$B$1023))*('By region'!$M763=(C_A10a!$C$5:$C$1023))*('By region'!$N763=(C_A10a!$D$5:$D$1023))*(C_A10a!F$5:F$1023)))+(SUM(($C$1=(C_A10a!$B$5:$B$1023))*('By region'!$M763=(C_A10a!$C$5:$C$1023))*('By region'!$N763=(C_A10a!$D$5:$D$1023))*(C_A10a!F$5:F$1023)))+(SUM(($D$1=(C_A10a!$B$5:$B$1023))*('By region'!$M763=(C_A10a!$C$5:$C$1023))*('By region'!$N763=(C_A10a!$D$5:$D$1023))*(C_A10a!F$5:F$1023)))</f>
        <v>31.1540154345</v>
      </c>
      <c r="E763" s="192">
        <f ref="E763:E763" t="array">(SUM(($B$1=(C_A10a!$B$5:$B$1023))*('By region'!$M763=(C_A10a!$C$5:$C$1023))*('By region'!$N763=(C_A10a!$D$5:$D$1023))*(C_A10a!G$5:G$1023)))+(SUM(($C$1=(C_A10a!$B$5:$B$1023))*('By region'!$M763=(C_A10a!$C$5:$C$1023))*('By region'!$N763=(C_A10a!$D$5:$D$1023))*(C_A10a!G$5:G$1023)))+(SUM(($D$1=(C_A10a!$B$5:$B$1023))*('By region'!$M763=(C_A10a!$C$5:$C$1023))*('By region'!$N763=(C_A10a!$D$5:$D$1023))*(C_A10a!G$5:G$1023)))</f>
        <v>3.4699193568</v>
      </c>
      <c r="F763" s="192">
        <f ref="F763:F763" t="array">(SUM(($B$1=(C_A10a!$B$5:$B$1023))*('By region'!$M763=(C_A10a!$C$5:$C$1023))*('By region'!$N763=(C_A10a!$D$5:$D$1023))*(C_A10a!H$5:H$1023)))+(SUM(($C$1=(C_A10a!$B$5:$B$1023))*('By region'!$M763=(C_A10a!$C$5:$C$1023))*('By region'!$N763=(C_A10a!$D$5:$D$1023))*(C_A10a!H$5:H$1023)))+(SUM(($D$1=(C_A10a!$B$5:$B$1023))*('By region'!$M763=(C_A10a!$C$5:$C$1023))*('By region'!$N763=(C_A10a!$D$5:$D$1023))*(C_A10a!H$5:H$1023)))</f>
        <v>0</v>
      </c>
      <c r="G763" s="192">
        <f ref="G763:G763" t="array">(SUM(($B$1=(C_A10a!$B$5:$B$1023))*('By region'!$M763=(C_A10a!$C$5:$C$1023))*('By region'!$N763=(C_A10a!$D$5:$D$1023))*(C_A10a!I$5:I$1023)))+(SUM(($C$1=(C_A10a!$B$5:$B$1023))*('By region'!$M763=(C_A10a!$C$5:$C$1023))*('By region'!$N763=(C_A10a!$D$5:$D$1023))*(C_A10a!I$5:I$1023)))+(SUM(($D$1=(C_A10a!$B$5:$B$1023))*('By region'!$M763=(C_A10a!$C$5:$C$1023))*('By region'!$N763=(C_A10a!$D$5:$D$1023))*(C_A10a!I$5:I$1023)))</f>
        <v>0</v>
      </c>
      <c r="H763" s="192">
        <f ref="H763:H763" t="array">(SUM(($B$1=(C_A10a!$B$5:$B$1023))*('By region'!$M763=(C_A10a!$C$5:$C$1023))*('By region'!$N763=(C_A10a!$D$5:$D$1023))*(C_A10a!J$5:J$1023)))+(SUM(($C$1=(C_A10a!$B$5:$B$1023))*('By region'!$M763=(C_A10a!$C$5:$C$1023))*('By region'!$N763=(C_A10a!$D$5:$D$1023))*(C_A10a!J$5:J$1023)))+(SUM(($D$1=(C_A10a!$B$5:$B$1023))*('By region'!$M763=(C_A10a!$C$5:$C$1023))*('By region'!$N763=(C_A10a!$D$5:$D$1023))*(C_A10a!J$5:J$1023)))</f>
        <v>0</v>
      </c>
      <c r="I763" s="192">
        <f ref="I763:I763" t="array">(SUM(($B$1=(C_A10a!$B$5:$B$1023))*('By region'!$M763=(C_A10a!$C$5:$C$1023))*('By region'!$N763=(C_A10a!$D$5:$D$1023))*(C_A10a!K$5:K$1023)))+(SUM(($C$1=(C_A10a!$B$5:$B$1023))*('By region'!$M763=(C_A10a!$C$5:$C$1023))*('By region'!$N763=(C_A10a!$D$5:$D$1023))*(C_A10a!K$5:K$1023)))+(SUM(($D$1=(C_A10a!$B$5:$B$1023))*('By region'!$M763=(C_A10a!$C$5:$C$1023))*('By region'!$N763=(C_A10a!$D$5:$D$1023))*(C_A10a!K$5:K$1023)))</f>
        <v>0</v>
      </c>
      <c r="J763" s="192">
        <f ref="J763:J763" t="array">(SUM(($B$1=(C_A10a!$B$5:$B$1023))*('By region'!$M763=(C_A10a!$C$5:$C$1023))*('By region'!$N763=(C_A10a!$D$5:$D$1023))*(C_A10a!L$5:L$1023)))+(SUM(($C$1=(C_A10a!$B$5:$B$1023))*('By region'!$M763=(C_A10a!$C$5:$C$1023))*('By region'!$N763=(C_A10a!$D$5:$D$1023))*(C_A10a!L$5:L$1023)))+(SUM(($D$1=(C_A10a!$B$5:$B$1023))*('By region'!$M763=(C_A10a!$C$5:$C$1023))*('By region'!$N763=(C_A10a!$D$5:$D$1023))*(C_A10a!L$5:L$1023)))</f>
        <v>0</v>
      </c>
      <c r="K763" s="192">
        <f ref="K763:K763" t="array">(SUM(($B$1=(C_A10a!$B$5:$B$1023))*('By region'!$M763=(C_A10a!$C$5:$C$1023))*('By region'!$N763=(C_A10a!$D$5:$D$1023))*(C_A10a!M$5:M$1023)))+(SUM(($C$1=(C_A10a!$B$5:$B$1023))*('By region'!$M763=(C_A10a!$C$5:$C$1023))*('By region'!$N763=(C_A10a!$D$5:$D$1023))*(C_A10a!M$5:M$1023)))+(SUM(($D$1=(C_A10a!$B$5:$B$1023))*('By region'!$M763=(C_A10a!$C$5:$C$1023))*('By region'!$N763=(C_A10a!$D$5:$D$1023))*(C_A10a!M$5:M$1023)))</f>
        <v>0</v>
      </c>
      <c r="M763" s="67" t="s">
        <v>413</v>
      </c>
      <c r="N763" s="340" t="s">
        <v>144</v>
      </c>
    </row>
    <row r="764">
      <c r="A764" s="450"/>
      <c r="B764" s="264" t="s">
        <v>419</v>
      </c>
      <c r="C764" s="264">
        <f ref="C764:C764" t="array">(SUM(($B$1=(C_A10a!$B$5:$B$1023))*('By region'!$M764=(C_A10a!$C$5:$C$1023))*('By region'!$N764=(C_A10a!$D$5:$D$1023))*(C_A10a!E$5:E$1023)))+(SUM(($C$1=(C_A10a!$B$5:$B$1023))*('By region'!$M764=(C_A10a!$C$5:$C$1023))*('By region'!$N764=(C_A10a!$D$5:$D$1023))*(C_A10a!E$5:E$1023)))+(SUM(($D$1=(C_A10a!$B$5:$B$1023))*('By region'!$M764=(C_A10a!$C$5:$C$1023))*('By region'!$N764=(C_A10a!$D$5:$D$1023))*(C_A10a!E$5:E$1023)))</f>
        <v>222.930520272</v>
      </c>
      <c r="D764" s="264">
        <f ref="D764:D764" t="array">(SUM(($B$1=(C_A10a!$B$5:$B$1023))*('By region'!$M764=(C_A10a!$C$5:$C$1023))*('By region'!$N764=(C_A10a!$D$5:$D$1023))*(C_A10a!F$5:F$1023)))+(SUM(($C$1=(C_A10a!$B$5:$B$1023))*('By region'!$M764=(C_A10a!$C$5:$C$1023))*('By region'!$N764=(C_A10a!$D$5:$D$1023))*(C_A10a!F$5:F$1023)))+(SUM(($D$1=(C_A10a!$B$5:$B$1023))*('By region'!$M764=(C_A10a!$C$5:$C$1023))*('By region'!$N764=(C_A10a!$D$5:$D$1023))*(C_A10a!F$5:F$1023)))</f>
        <v>241.133112899732</v>
      </c>
      <c r="E764" s="264">
        <f ref="E764:E764" t="array">(SUM(($B$1=(C_A10a!$B$5:$B$1023))*('By region'!$M764=(C_A10a!$C$5:$C$1023))*('By region'!$N764=(C_A10a!$D$5:$D$1023))*(C_A10a!G$5:G$1023)))+(SUM(($C$1=(C_A10a!$B$5:$B$1023))*('By region'!$M764=(C_A10a!$C$5:$C$1023))*('By region'!$N764=(C_A10a!$D$5:$D$1023))*(C_A10a!G$5:G$1023)))+(SUM(($D$1=(C_A10a!$B$5:$B$1023))*('By region'!$M764=(C_A10a!$C$5:$C$1023))*('By region'!$N764=(C_A10a!$D$5:$D$1023))*(C_A10a!G$5:G$1023)))</f>
        <v>230.880584325946</v>
      </c>
      <c r="F764" s="264">
        <f ref="F764:F764" t="array">(SUM(($B$1=(C_A10a!$B$5:$B$1023))*('By region'!$M764=(C_A10a!$C$5:$C$1023))*('By region'!$N764=(C_A10a!$D$5:$D$1023))*(C_A10a!H$5:H$1023)))+(SUM(($C$1=(C_A10a!$B$5:$B$1023))*('By region'!$M764=(C_A10a!$C$5:$C$1023))*('By region'!$N764=(C_A10a!$D$5:$D$1023))*(C_A10a!H$5:H$1023)))+(SUM(($D$1=(C_A10a!$B$5:$B$1023))*('By region'!$M764=(C_A10a!$C$5:$C$1023))*('By region'!$N764=(C_A10a!$D$5:$D$1023))*(C_A10a!H$5:H$1023)))</f>
        <v>214.320929161123</v>
      </c>
      <c r="G764" s="264">
        <f ref="G764:G764" t="array">(SUM(($B$1=(C_A10a!$B$5:$B$1023))*('By region'!$M764=(C_A10a!$C$5:$C$1023))*('By region'!$N764=(C_A10a!$D$5:$D$1023))*(C_A10a!I$5:I$1023)))+(SUM(($C$1=(C_A10a!$B$5:$B$1023))*('By region'!$M764=(C_A10a!$C$5:$C$1023))*('By region'!$N764=(C_A10a!$D$5:$D$1023))*(C_A10a!I$5:I$1023)))+(SUM(($D$1=(C_A10a!$B$5:$B$1023))*('By region'!$M764=(C_A10a!$C$5:$C$1023))*('By region'!$N764=(C_A10a!$D$5:$D$1023))*(C_A10a!I$5:I$1023)))</f>
        <v>215.142377733864</v>
      </c>
      <c r="H764" s="264">
        <f ref="H764:H764" t="array">(SUM(($B$1=(C_A10a!$B$5:$B$1023))*('By region'!$M764=(C_A10a!$C$5:$C$1023))*('By region'!$N764=(C_A10a!$D$5:$D$1023))*(C_A10a!J$5:J$1023)))+(SUM(($C$1=(C_A10a!$B$5:$B$1023))*('By region'!$M764=(C_A10a!$C$5:$C$1023))*('By region'!$N764=(C_A10a!$D$5:$D$1023))*(C_A10a!J$5:J$1023)))+(SUM(($D$1=(C_A10a!$B$5:$B$1023))*('By region'!$M764=(C_A10a!$C$5:$C$1023))*('By region'!$N764=(C_A10a!$D$5:$D$1023))*(C_A10a!J$5:J$1023)))</f>
        <v>230.007928802178</v>
      </c>
      <c r="I764" s="264">
        <f ref="I764:I764" t="array">(SUM(($B$1=(C_A10a!$B$5:$B$1023))*('By region'!$M764=(C_A10a!$C$5:$C$1023))*('By region'!$N764=(C_A10a!$D$5:$D$1023))*(C_A10a!K$5:K$1023)))+(SUM(($C$1=(C_A10a!$B$5:$B$1023))*('By region'!$M764=(C_A10a!$C$5:$C$1023))*('By region'!$N764=(C_A10a!$D$5:$D$1023))*(C_A10a!K$5:K$1023)))+(SUM(($D$1=(C_A10a!$B$5:$B$1023))*('By region'!$M764=(C_A10a!$C$5:$C$1023))*('By region'!$N764=(C_A10a!$D$5:$D$1023))*(C_A10a!K$5:K$1023)))</f>
        <v>236.632476389024</v>
      </c>
      <c r="J764" s="264">
        <f ref="J764:J764" t="array">(SUM(($B$1=(C_A10a!$B$5:$B$1023))*('By region'!$M764=(C_A10a!$C$5:$C$1023))*('By region'!$N764=(C_A10a!$D$5:$D$1023))*(C_A10a!L$5:L$1023)))+(SUM(($C$1=(C_A10a!$B$5:$B$1023))*('By region'!$M764=(C_A10a!$C$5:$C$1023))*('By region'!$N764=(C_A10a!$D$5:$D$1023))*(C_A10a!L$5:L$1023)))+(SUM(($D$1=(C_A10a!$B$5:$B$1023))*('By region'!$M764=(C_A10a!$C$5:$C$1023))*('By region'!$N764=(C_A10a!$D$5:$D$1023))*(C_A10a!L$5:L$1023)))</f>
        <v>251.61825378882</v>
      </c>
      <c r="K764" s="264">
        <f ref="K764:K764" t="array">(SUM(($B$1=(C_A10a!$B$5:$B$1023))*('By region'!$M764=(C_A10a!$C$5:$C$1023))*('By region'!$N764=(C_A10a!$D$5:$D$1023))*(C_A10a!M$5:M$1023)))+(SUM(($C$1=(C_A10a!$B$5:$B$1023))*('By region'!$M764=(C_A10a!$C$5:$C$1023))*('By region'!$N764=(C_A10a!$D$5:$D$1023))*(C_A10a!M$5:M$1023)))+(SUM(($D$1=(C_A10a!$B$5:$B$1023))*('By region'!$M764=(C_A10a!$C$5:$C$1023))*('By region'!$N764=(C_A10a!$D$5:$D$1023))*(C_A10a!M$5:M$1023)))</f>
        <v>253.328563401761</v>
      </c>
      <c r="M764" s="67" t="s">
        <v>413</v>
      </c>
      <c r="N764" s="340" t="s">
        <v>145</v>
      </c>
    </row>
    <row r="765">
      <c r="A765" s="450"/>
      <c r="B765" s="119" t="s">
        <v>420</v>
      </c>
      <c r="C765" s="192">
        <f ref="C765:C765" t="array">(SUM(($B$1=(C_A10a!$B$5:$B$1023))*('By region'!$M765=(C_A10a!$C$5:$C$1023))*('By region'!$N765=(C_A10a!$D$5:$D$1023))*(C_A10a!E$5:E$1023)))+(SUM(($C$1=(C_A10a!$B$5:$B$1023))*('By region'!$M765=(C_A10a!$C$5:$C$1023))*('By region'!$N765=(C_A10a!$D$5:$D$1023))*(C_A10a!E$5:E$1023)))+(SUM(($D$1=(C_A10a!$B$5:$B$1023))*('By region'!$M765=(C_A10a!$C$5:$C$1023))*('By region'!$N765=(C_A10a!$D$5:$D$1023))*(C_A10a!E$5:E$1023)))</f>
        <v>192.557672748</v>
      </c>
      <c r="D765" s="192">
        <f ref="D765:D765" t="array">(SUM(($B$1=(C_A10a!$B$5:$B$1023))*('By region'!$M765=(C_A10a!$C$5:$C$1023))*('By region'!$N765=(C_A10a!$D$5:$D$1023))*(C_A10a!F$5:F$1023)))+(SUM(($C$1=(C_A10a!$B$5:$B$1023))*('By region'!$M765=(C_A10a!$C$5:$C$1023))*('By region'!$N765=(C_A10a!$D$5:$D$1023))*(C_A10a!F$5:F$1023)))+(SUM(($D$1=(C_A10a!$B$5:$B$1023))*('By region'!$M765=(C_A10a!$C$5:$C$1023))*('By region'!$N765=(C_A10a!$D$5:$D$1023))*(C_A10a!F$5:F$1023)))</f>
        <v>304.290732993786</v>
      </c>
      <c r="E765" s="192">
        <f ref="E765:E765" t="array">(SUM(($B$1=(C_A10a!$B$5:$B$1023))*('By region'!$M765=(C_A10a!$C$5:$C$1023))*('By region'!$N765=(C_A10a!$D$5:$D$1023))*(C_A10a!G$5:G$1023)))+(SUM(($C$1=(C_A10a!$B$5:$B$1023))*('By region'!$M765=(C_A10a!$C$5:$C$1023))*('By region'!$N765=(C_A10a!$D$5:$D$1023))*(C_A10a!G$5:G$1023)))+(SUM(($D$1=(C_A10a!$B$5:$B$1023))*('By region'!$M765=(C_A10a!$C$5:$C$1023))*('By region'!$N765=(C_A10a!$D$5:$D$1023))*(C_A10a!G$5:G$1023)))</f>
        <v>294.041415942617</v>
      </c>
      <c r="F765" s="192">
        <f ref="F765:F765" t="array">(SUM(($B$1=(C_A10a!$B$5:$B$1023))*('By region'!$M765=(C_A10a!$C$5:$C$1023))*('By region'!$N765=(C_A10a!$D$5:$D$1023))*(C_A10a!H$5:H$1023)))+(SUM(($C$1=(C_A10a!$B$5:$B$1023))*('By region'!$M765=(C_A10a!$C$5:$C$1023))*('By region'!$N765=(C_A10a!$D$5:$D$1023))*(C_A10a!H$5:H$1023)))+(SUM(($D$1=(C_A10a!$B$5:$B$1023))*('By region'!$M765=(C_A10a!$C$5:$C$1023))*('By region'!$N765=(C_A10a!$D$5:$D$1023))*(C_A10a!H$5:H$1023)))</f>
        <v>247.224404334</v>
      </c>
      <c r="G765" s="192">
        <f ref="G765:G765" t="array">(SUM(($B$1=(C_A10a!$B$5:$B$1023))*('By region'!$M765=(C_A10a!$C$5:$C$1023))*('By region'!$N765=(C_A10a!$D$5:$D$1023))*(C_A10a!I$5:I$1023)))+(SUM(($C$1=(C_A10a!$B$5:$B$1023))*('By region'!$M765=(C_A10a!$C$5:$C$1023))*('By region'!$N765=(C_A10a!$D$5:$D$1023))*(C_A10a!I$5:I$1023)))+(SUM(($D$1=(C_A10a!$B$5:$B$1023))*('By region'!$M765=(C_A10a!$C$5:$C$1023))*('By region'!$N765=(C_A10a!$D$5:$D$1023))*(C_A10a!I$5:I$1023)))</f>
        <v>209.211690057225</v>
      </c>
      <c r="H765" s="192">
        <f ref="H765:H765" t="array">(SUM(($B$1=(C_A10a!$B$5:$B$1023))*('By region'!$M765=(C_A10a!$C$5:$C$1023))*('By region'!$N765=(C_A10a!$D$5:$D$1023))*(C_A10a!J$5:J$1023)))+(SUM(($C$1=(C_A10a!$B$5:$B$1023))*('By region'!$M765=(C_A10a!$C$5:$C$1023))*('By region'!$N765=(C_A10a!$D$5:$D$1023))*(C_A10a!J$5:J$1023)))+(SUM(($D$1=(C_A10a!$B$5:$B$1023))*('By region'!$M765=(C_A10a!$C$5:$C$1023))*('By region'!$N765=(C_A10a!$D$5:$D$1023))*(C_A10a!J$5:J$1023)))</f>
        <v>98.258068756579</v>
      </c>
      <c r="I765" s="192">
        <f ref="I765:I765" t="array">(SUM(($B$1=(C_A10a!$B$5:$B$1023))*('By region'!$M765=(C_A10a!$C$5:$C$1023))*('By region'!$N765=(C_A10a!$D$5:$D$1023))*(C_A10a!K$5:K$1023)))+(SUM(($C$1=(C_A10a!$B$5:$B$1023))*('By region'!$M765=(C_A10a!$C$5:$C$1023))*('By region'!$N765=(C_A10a!$D$5:$D$1023))*(C_A10a!K$5:K$1023)))+(SUM(($D$1=(C_A10a!$B$5:$B$1023))*('By region'!$M765=(C_A10a!$C$5:$C$1023))*('By region'!$N765=(C_A10a!$D$5:$D$1023))*(C_A10a!K$5:K$1023)))</f>
        <v>71.140900927998</v>
      </c>
      <c r="J765" s="192">
        <f ref="J765:J765" t="array">(SUM(($B$1=(C_A10a!$B$5:$B$1023))*('By region'!$M765=(C_A10a!$C$5:$C$1023))*('By region'!$N765=(C_A10a!$D$5:$D$1023))*(C_A10a!L$5:L$1023)))+(SUM(($C$1=(C_A10a!$B$5:$B$1023))*('By region'!$M765=(C_A10a!$C$5:$C$1023))*('By region'!$N765=(C_A10a!$D$5:$D$1023))*(C_A10a!L$5:L$1023)))+(SUM(($D$1=(C_A10a!$B$5:$B$1023))*('By region'!$M765=(C_A10a!$C$5:$C$1023))*('By region'!$N765=(C_A10a!$D$5:$D$1023))*(C_A10a!L$5:L$1023)))</f>
        <v>33.076159317131</v>
      </c>
      <c r="K765" s="192">
        <f ref="K765:K765" t="array">(SUM(($B$1=(C_A10a!$B$5:$B$1023))*('By region'!$M765=(C_A10a!$C$5:$C$1023))*('By region'!$N765=(C_A10a!$D$5:$D$1023))*(C_A10a!M$5:M$1023)))+(SUM(($C$1=(C_A10a!$B$5:$B$1023))*('By region'!$M765=(C_A10a!$C$5:$C$1023))*('By region'!$N765=(C_A10a!$D$5:$D$1023))*(C_A10a!M$5:M$1023)))+(SUM(($D$1=(C_A10a!$B$5:$B$1023))*('By region'!$M765=(C_A10a!$C$5:$C$1023))*('By region'!$N765=(C_A10a!$D$5:$D$1023))*(C_A10a!M$5:M$1023)))</f>
        <v>12.322620867395</v>
      </c>
      <c r="M765" s="67" t="s">
        <v>413</v>
      </c>
      <c r="N765" s="340" t="s">
        <v>146</v>
      </c>
    </row>
    <row r="766">
      <c r="A766" s="450"/>
      <c r="B766" s="264" t="s">
        <v>421</v>
      </c>
      <c r="C766" s="264">
        <f ref="C766:C766" t="array">(SUM(($B$1=(C_A10a!$B$5:$B$1023))*('By region'!$M766=(C_A10a!$C$5:$C$1023))*('By region'!$N766=(C_A10a!$D$5:$D$1023))*(C_A10a!E$5:E$1023)))+(SUM(($C$1=(C_A10a!$B$5:$B$1023))*('By region'!$M766=(C_A10a!$C$5:$C$1023))*('By region'!$N766=(C_A10a!$D$5:$D$1023))*(C_A10a!E$5:E$1023)))+(SUM(($D$1=(C_A10a!$B$5:$B$1023))*('By region'!$M766=(C_A10a!$C$5:$C$1023))*('By region'!$N766=(C_A10a!$D$5:$D$1023))*(C_A10a!E$5:E$1023)))</f>
        <v>18.8647913304</v>
      </c>
      <c r="D766" s="264">
        <f ref="D766:D766" t="array">(SUM(($B$1=(C_A10a!$B$5:$B$1023))*('By region'!$M766=(C_A10a!$C$5:$C$1023))*('By region'!$N766=(C_A10a!$D$5:$D$1023))*(C_A10a!F$5:F$1023)))+(SUM(($C$1=(C_A10a!$B$5:$B$1023))*('By region'!$M766=(C_A10a!$C$5:$C$1023))*('By region'!$N766=(C_A10a!$D$5:$D$1023))*(C_A10a!F$5:F$1023)))+(SUM(($D$1=(C_A10a!$B$5:$B$1023))*('By region'!$M766=(C_A10a!$C$5:$C$1023))*('By region'!$N766=(C_A10a!$D$5:$D$1023))*(C_A10a!F$5:F$1023)))</f>
        <v>20.654371715132</v>
      </c>
      <c r="E766" s="264">
        <f ref="E766:E766" t="array">(SUM(($B$1=(C_A10a!$B$5:$B$1023))*('By region'!$M766=(C_A10a!$C$5:$C$1023))*('By region'!$N766=(C_A10a!$D$5:$D$1023))*(C_A10a!G$5:G$1023)))+(SUM(($C$1=(C_A10a!$B$5:$B$1023))*('By region'!$M766=(C_A10a!$C$5:$C$1023))*('By region'!$N766=(C_A10a!$D$5:$D$1023))*(C_A10a!G$5:G$1023)))+(SUM(($D$1=(C_A10a!$B$5:$B$1023))*('By region'!$M766=(C_A10a!$C$5:$C$1023))*('By region'!$N766=(C_A10a!$D$5:$D$1023))*(C_A10a!G$5:G$1023)))</f>
        <v>19.586418382931</v>
      </c>
      <c r="F766" s="264">
        <f ref="F766:F766" t="array">(SUM(($B$1=(C_A10a!$B$5:$B$1023))*('By region'!$M766=(C_A10a!$C$5:$C$1023))*('By region'!$N766=(C_A10a!$D$5:$D$1023))*(C_A10a!H$5:H$1023)))+(SUM(($C$1=(C_A10a!$B$5:$B$1023))*('By region'!$M766=(C_A10a!$C$5:$C$1023))*('By region'!$N766=(C_A10a!$D$5:$D$1023))*(C_A10a!H$5:H$1023)))+(SUM(($D$1=(C_A10a!$B$5:$B$1023))*('By region'!$M766=(C_A10a!$C$5:$C$1023))*('By region'!$N766=(C_A10a!$D$5:$D$1023))*(C_A10a!H$5:H$1023)))</f>
        <v>17.686807267441</v>
      </c>
      <c r="G766" s="264">
        <f ref="G766:G766" t="array">(SUM(($B$1=(C_A10a!$B$5:$B$1023))*('By region'!$M766=(C_A10a!$C$5:$C$1023))*('By region'!$N766=(C_A10a!$D$5:$D$1023))*(C_A10a!I$5:I$1023)))+(SUM(($C$1=(C_A10a!$B$5:$B$1023))*('By region'!$M766=(C_A10a!$C$5:$C$1023))*('By region'!$N766=(C_A10a!$D$5:$D$1023))*(C_A10a!I$5:I$1023)))+(SUM(($D$1=(C_A10a!$B$5:$B$1023))*('By region'!$M766=(C_A10a!$C$5:$C$1023))*('By region'!$N766=(C_A10a!$D$5:$D$1023))*(C_A10a!I$5:I$1023)))</f>
        <v>16.166555646324</v>
      </c>
      <c r="H766" s="264">
        <f ref="H766:H766" t="array">(SUM(($B$1=(C_A10a!$B$5:$B$1023))*('By region'!$M766=(C_A10a!$C$5:$C$1023))*('By region'!$N766=(C_A10a!$D$5:$D$1023))*(C_A10a!J$5:J$1023)))+(SUM(($C$1=(C_A10a!$B$5:$B$1023))*('By region'!$M766=(C_A10a!$C$5:$C$1023))*('By region'!$N766=(C_A10a!$D$5:$D$1023))*(C_A10a!J$5:J$1023)))+(SUM(($D$1=(C_A10a!$B$5:$B$1023))*('By region'!$M766=(C_A10a!$C$5:$C$1023))*('By region'!$N766=(C_A10a!$D$5:$D$1023))*(C_A10a!J$5:J$1023)))</f>
        <v>27.901041904215</v>
      </c>
      <c r="I766" s="264">
        <f ref="I766:I766" t="array">(SUM(($B$1=(C_A10a!$B$5:$B$1023))*('By region'!$M766=(C_A10a!$C$5:$C$1023))*('By region'!$N766=(C_A10a!$D$5:$D$1023))*(C_A10a!K$5:K$1023)))+(SUM(($C$1=(C_A10a!$B$5:$B$1023))*('By region'!$M766=(C_A10a!$C$5:$C$1023))*('By region'!$N766=(C_A10a!$D$5:$D$1023))*(C_A10a!K$5:K$1023)))+(SUM(($D$1=(C_A10a!$B$5:$B$1023))*('By region'!$M766=(C_A10a!$C$5:$C$1023))*('By region'!$N766=(C_A10a!$D$5:$D$1023))*(C_A10a!K$5:K$1023)))</f>
        <v>27.895553802364</v>
      </c>
      <c r="J766" s="264">
        <f ref="J766:J766" t="array">(SUM(($B$1=(C_A10a!$B$5:$B$1023))*('By region'!$M766=(C_A10a!$C$5:$C$1023))*('By region'!$N766=(C_A10a!$D$5:$D$1023))*(C_A10a!L$5:L$1023)))+(SUM(($C$1=(C_A10a!$B$5:$B$1023))*('By region'!$M766=(C_A10a!$C$5:$C$1023))*('By region'!$N766=(C_A10a!$D$5:$D$1023))*(C_A10a!L$5:L$1023)))+(SUM(($D$1=(C_A10a!$B$5:$B$1023))*('By region'!$M766=(C_A10a!$C$5:$C$1023))*('By region'!$N766=(C_A10a!$D$5:$D$1023))*(C_A10a!L$5:L$1023)))</f>
        <v>34.699647206235</v>
      </c>
      <c r="K766" s="264">
        <f ref="K766:K766" t="array">(SUM(($B$1=(C_A10a!$B$5:$B$1023))*('By region'!$M766=(C_A10a!$C$5:$C$1023))*('By region'!$N766=(C_A10a!$D$5:$D$1023))*(C_A10a!M$5:M$1023)))+(SUM(($C$1=(C_A10a!$B$5:$B$1023))*('By region'!$M766=(C_A10a!$C$5:$C$1023))*('By region'!$N766=(C_A10a!$D$5:$D$1023))*(C_A10a!M$5:M$1023)))+(SUM(($D$1=(C_A10a!$B$5:$B$1023))*('By region'!$M766=(C_A10a!$C$5:$C$1023))*('By region'!$N766=(C_A10a!$D$5:$D$1023))*(C_A10a!M$5:M$1023)))</f>
        <v>38.128245168463</v>
      </c>
      <c r="M766" s="67" t="s">
        <v>413</v>
      </c>
      <c r="N766" s="340" t="s">
        <v>148</v>
      </c>
    </row>
    <row r="767">
      <c r="A767" s="450"/>
      <c r="B767" s="119" t="s">
        <v>422</v>
      </c>
      <c r="C767" s="192">
        <f ref="C767:C767" t="array">(SUM(($B$1=(C_A10a!$B$5:$B$1023))*('By region'!$M767=(C_A10a!$C$5:$C$1023))*('By region'!$N767=(C_A10a!$D$5:$D$1023))*(C_A10a!E$5:E$1023)))+(SUM(($C$1=(C_A10a!$B$5:$B$1023))*('By region'!$M767=(C_A10a!$C$5:$C$1023))*('By region'!$N767=(C_A10a!$D$5:$D$1023))*(C_A10a!E$5:E$1023)))+(SUM(($D$1=(C_A10a!$B$5:$B$1023))*('By region'!$M767=(C_A10a!$C$5:$C$1023))*('By region'!$N767=(C_A10a!$D$5:$D$1023))*(C_A10a!E$5:E$1023)))</f>
        <v>0</v>
      </c>
      <c r="D767" s="192">
        <f ref="D767:D767" t="array">(SUM(($B$1=(C_A10a!$B$5:$B$1023))*('By region'!$M767=(C_A10a!$C$5:$C$1023))*('By region'!$N767=(C_A10a!$D$5:$D$1023))*(C_A10a!F$5:F$1023)))+(SUM(($C$1=(C_A10a!$B$5:$B$1023))*('By region'!$M767=(C_A10a!$C$5:$C$1023))*('By region'!$N767=(C_A10a!$D$5:$D$1023))*(C_A10a!F$5:F$1023)))+(SUM(($D$1=(C_A10a!$B$5:$B$1023))*('By region'!$M767=(C_A10a!$C$5:$C$1023))*('By region'!$N767=(C_A10a!$D$5:$D$1023))*(C_A10a!F$5:F$1023)))</f>
        <v>0</v>
      </c>
      <c r="E767" s="192">
        <f ref="E767:E767" t="array">(SUM(($B$1=(C_A10a!$B$5:$B$1023))*('By region'!$M767=(C_A10a!$C$5:$C$1023))*('By region'!$N767=(C_A10a!$D$5:$D$1023))*(C_A10a!G$5:G$1023)))+(SUM(($C$1=(C_A10a!$B$5:$B$1023))*('By region'!$M767=(C_A10a!$C$5:$C$1023))*('By region'!$N767=(C_A10a!$D$5:$D$1023))*(C_A10a!G$5:G$1023)))+(SUM(($D$1=(C_A10a!$B$5:$B$1023))*('By region'!$M767=(C_A10a!$C$5:$C$1023))*('By region'!$N767=(C_A10a!$D$5:$D$1023))*(C_A10a!G$5:G$1023)))</f>
        <v>0</v>
      </c>
      <c r="F767" s="192">
        <f ref="F767:F767" t="array">(SUM(($B$1=(C_A10a!$B$5:$B$1023))*('By region'!$M767=(C_A10a!$C$5:$C$1023))*('By region'!$N767=(C_A10a!$D$5:$D$1023))*(C_A10a!H$5:H$1023)))+(SUM(($C$1=(C_A10a!$B$5:$B$1023))*('By region'!$M767=(C_A10a!$C$5:$C$1023))*('By region'!$N767=(C_A10a!$D$5:$D$1023))*(C_A10a!H$5:H$1023)))+(SUM(($D$1=(C_A10a!$B$5:$B$1023))*('By region'!$M767=(C_A10a!$C$5:$C$1023))*('By region'!$N767=(C_A10a!$D$5:$D$1023))*(C_A10a!H$5:H$1023)))</f>
        <v>0</v>
      </c>
      <c r="G767" s="192">
        <f ref="G767:G767" t="array">(SUM(($B$1=(C_A10a!$B$5:$B$1023))*('By region'!$M767=(C_A10a!$C$5:$C$1023))*('By region'!$N767=(C_A10a!$D$5:$D$1023))*(C_A10a!I$5:I$1023)))+(SUM(($C$1=(C_A10a!$B$5:$B$1023))*('By region'!$M767=(C_A10a!$C$5:$C$1023))*('By region'!$N767=(C_A10a!$D$5:$D$1023))*(C_A10a!I$5:I$1023)))+(SUM(($D$1=(C_A10a!$B$5:$B$1023))*('By region'!$M767=(C_A10a!$C$5:$C$1023))*('By region'!$N767=(C_A10a!$D$5:$D$1023))*(C_A10a!I$5:I$1023)))</f>
        <v>0</v>
      </c>
      <c r="H767" s="192">
        <f ref="H767:H767" t="array">(SUM(($B$1=(C_A10a!$B$5:$B$1023))*('By region'!$M767=(C_A10a!$C$5:$C$1023))*('By region'!$N767=(C_A10a!$D$5:$D$1023))*(C_A10a!J$5:J$1023)))+(SUM(($C$1=(C_A10a!$B$5:$B$1023))*('By region'!$M767=(C_A10a!$C$5:$C$1023))*('By region'!$N767=(C_A10a!$D$5:$D$1023))*(C_A10a!J$5:J$1023)))+(SUM(($D$1=(C_A10a!$B$5:$B$1023))*('By region'!$M767=(C_A10a!$C$5:$C$1023))*('By region'!$N767=(C_A10a!$D$5:$D$1023))*(C_A10a!J$5:J$1023)))</f>
        <v>0</v>
      </c>
      <c r="I767" s="192">
        <f ref="I767:I767" t="array">(SUM(($B$1=(C_A10a!$B$5:$B$1023))*('By region'!$M767=(C_A10a!$C$5:$C$1023))*('By region'!$N767=(C_A10a!$D$5:$D$1023))*(C_A10a!K$5:K$1023)))+(SUM(($C$1=(C_A10a!$B$5:$B$1023))*('By region'!$M767=(C_A10a!$C$5:$C$1023))*('By region'!$N767=(C_A10a!$D$5:$D$1023))*(C_A10a!K$5:K$1023)))+(SUM(($D$1=(C_A10a!$B$5:$B$1023))*('By region'!$M767=(C_A10a!$C$5:$C$1023))*('By region'!$N767=(C_A10a!$D$5:$D$1023))*(C_A10a!K$5:K$1023)))</f>
        <v>0</v>
      </c>
      <c r="J767" s="192">
        <f ref="J767:J767" t="array">(SUM(($B$1=(C_A10a!$B$5:$B$1023))*('By region'!$M767=(C_A10a!$C$5:$C$1023))*('By region'!$N767=(C_A10a!$D$5:$D$1023))*(C_A10a!L$5:L$1023)))+(SUM(($C$1=(C_A10a!$B$5:$B$1023))*('By region'!$M767=(C_A10a!$C$5:$C$1023))*('By region'!$N767=(C_A10a!$D$5:$D$1023))*(C_A10a!L$5:L$1023)))+(SUM(($D$1=(C_A10a!$B$5:$B$1023))*('By region'!$M767=(C_A10a!$C$5:$C$1023))*('By region'!$N767=(C_A10a!$D$5:$D$1023))*(C_A10a!L$5:L$1023)))</f>
        <v>0</v>
      </c>
      <c r="K767" s="192">
        <f ref="K767:K767" t="array">(SUM(($B$1=(C_A10a!$B$5:$B$1023))*('By region'!$M767=(C_A10a!$C$5:$C$1023))*('By region'!$N767=(C_A10a!$D$5:$D$1023))*(C_A10a!M$5:M$1023)))+(SUM(($C$1=(C_A10a!$B$5:$B$1023))*('By region'!$M767=(C_A10a!$C$5:$C$1023))*('By region'!$N767=(C_A10a!$D$5:$D$1023))*(C_A10a!M$5:M$1023)))+(SUM(($D$1=(C_A10a!$B$5:$B$1023))*('By region'!$M767=(C_A10a!$C$5:$C$1023))*('By region'!$N767=(C_A10a!$D$5:$D$1023))*(C_A10a!M$5:M$1023)))</f>
        <v>0</v>
      </c>
      <c r="M767" s="67" t="s">
        <v>413</v>
      </c>
      <c r="N767" s="340" t="s">
        <v>423</v>
      </c>
    </row>
    <row r="768">
      <c r="A768" s="450"/>
      <c r="B768" s="264" t="s">
        <v>424</v>
      </c>
      <c r="C768" s="264">
        <f ref="C768:C768" t="array">(SUM(($B$1=(C_A10a!$B$5:$B$1023))*('By region'!$M768=(C_A10a!$C$5:$C$1023))*('By region'!$N768=(C_A10a!$D$5:$D$1023))*(C_A10a!E$5:E$1023)))+(SUM(($C$1=(C_A10a!$B$5:$B$1023))*('By region'!$M768=(C_A10a!$C$5:$C$1023))*('By region'!$N768=(C_A10a!$D$5:$D$1023))*(C_A10a!E$5:E$1023)))+(SUM(($D$1=(C_A10a!$B$5:$B$1023))*('By region'!$M768=(C_A10a!$C$5:$C$1023))*('By region'!$N768=(C_A10a!$D$5:$D$1023))*(C_A10a!E$5:E$1023)))</f>
        <v>0</v>
      </c>
      <c r="D768" s="264">
        <f ref="D768:D768" t="array">(SUM(($B$1=(C_A10a!$B$5:$B$1023))*('By region'!$M768=(C_A10a!$C$5:$C$1023))*('By region'!$N768=(C_A10a!$D$5:$D$1023))*(C_A10a!F$5:F$1023)))+(SUM(($C$1=(C_A10a!$B$5:$B$1023))*('By region'!$M768=(C_A10a!$C$5:$C$1023))*('By region'!$N768=(C_A10a!$D$5:$D$1023))*(C_A10a!F$5:F$1023)))+(SUM(($D$1=(C_A10a!$B$5:$B$1023))*('By region'!$M768=(C_A10a!$C$5:$C$1023))*('By region'!$N768=(C_A10a!$D$5:$D$1023))*(C_A10a!F$5:F$1023)))</f>
        <v>0.005311551113</v>
      </c>
      <c r="E768" s="264">
        <f ref="E768:E768" t="array">(SUM(($B$1=(C_A10a!$B$5:$B$1023))*('By region'!$M768=(C_A10a!$C$5:$C$1023))*('By region'!$N768=(C_A10a!$D$5:$D$1023))*(C_A10a!G$5:G$1023)))+(SUM(($C$1=(C_A10a!$B$5:$B$1023))*('By region'!$M768=(C_A10a!$C$5:$C$1023))*('By region'!$N768=(C_A10a!$D$5:$D$1023))*(C_A10a!G$5:G$1023)))+(SUM(($D$1=(C_A10a!$B$5:$B$1023))*('By region'!$M768=(C_A10a!$C$5:$C$1023))*('By region'!$N768=(C_A10a!$D$5:$D$1023))*(C_A10a!G$5:G$1023)))</f>
        <v>0</v>
      </c>
      <c r="F768" s="264">
        <f ref="F768:F768" t="array">(SUM(($B$1=(C_A10a!$B$5:$B$1023))*('By region'!$M768=(C_A10a!$C$5:$C$1023))*('By region'!$N768=(C_A10a!$D$5:$D$1023))*(C_A10a!H$5:H$1023)))+(SUM(($C$1=(C_A10a!$B$5:$B$1023))*('By region'!$M768=(C_A10a!$C$5:$C$1023))*('By region'!$N768=(C_A10a!$D$5:$D$1023))*(C_A10a!H$5:H$1023)))+(SUM(($D$1=(C_A10a!$B$5:$B$1023))*('By region'!$M768=(C_A10a!$C$5:$C$1023))*('By region'!$N768=(C_A10a!$D$5:$D$1023))*(C_A10a!H$5:H$1023)))</f>
        <v>0</v>
      </c>
      <c r="G768" s="264">
        <f ref="G768:G768" t="array">(SUM(($B$1=(C_A10a!$B$5:$B$1023))*('By region'!$M768=(C_A10a!$C$5:$C$1023))*('By region'!$N768=(C_A10a!$D$5:$D$1023))*(C_A10a!I$5:I$1023)))+(SUM(($C$1=(C_A10a!$B$5:$B$1023))*('By region'!$M768=(C_A10a!$C$5:$C$1023))*('By region'!$N768=(C_A10a!$D$5:$D$1023))*(C_A10a!I$5:I$1023)))+(SUM(($D$1=(C_A10a!$B$5:$B$1023))*('By region'!$M768=(C_A10a!$C$5:$C$1023))*('By region'!$N768=(C_A10a!$D$5:$D$1023))*(C_A10a!I$5:I$1023)))</f>
        <v>0</v>
      </c>
      <c r="H768" s="264">
        <f ref="H768:H768" t="array">(SUM(($B$1=(C_A10a!$B$5:$B$1023))*('By region'!$M768=(C_A10a!$C$5:$C$1023))*('By region'!$N768=(C_A10a!$D$5:$D$1023))*(C_A10a!J$5:J$1023)))+(SUM(($C$1=(C_A10a!$B$5:$B$1023))*('By region'!$M768=(C_A10a!$C$5:$C$1023))*('By region'!$N768=(C_A10a!$D$5:$D$1023))*(C_A10a!J$5:J$1023)))+(SUM(($D$1=(C_A10a!$B$5:$B$1023))*('By region'!$M768=(C_A10a!$C$5:$C$1023))*('By region'!$N768=(C_A10a!$D$5:$D$1023))*(C_A10a!J$5:J$1023)))</f>
        <v>0</v>
      </c>
      <c r="I768" s="264">
        <f ref="I768:I768" t="array">(SUM(($B$1=(C_A10a!$B$5:$B$1023))*('By region'!$M768=(C_A10a!$C$5:$C$1023))*('By region'!$N768=(C_A10a!$D$5:$D$1023))*(C_A10a!K$5:K$1023)))+(SUM(($C$1=(C_A10a!$B$5:$B$1023))*('By region'!$M768=(C_A10a!$C$5:$C$1023))*('By region'!$N768=(C_A10a!$D$5:$D$1023))*(C_A10a!K$5:K$1023)))+(SUM(($D$1=(C_A10a!$B$5:$B$1023))*('By region'!$M768=(C_A10a!$C$5:$C$1023))*('By region'!$N768=(C_A10a!$D$5:$D$1023))*(C_A10a!K$5:K$1023)))</f>
        <v>0</v>
      </c>
      <c r="J768" s="264">
        <f ref="J768:J768" t="array">(SUM(($B$1=(C_A10a!$B$5:$B$1023))*('By region'!$M768=(C_A10a!$C$5:$C$1023))*('By region'!$N768=(C_A10a!$D$5:$D$1023))*(C_A10a!L$5:L$1023)))+(SUM(($C$1=(C_A10a!$B$5:$B$1023))*('By region'!$M768=(C_A10a!$C$5:$C$1023))*('By region'!$N768=(C_A10a!$D$5:$D$1023))*(C_A10a!L$5:L$1023)))+(SUM(($D$1=(C_A10a!$B$5:$B$1023))*('By region'!$M768=(C_A10a!$C$5:$C$1023))*('By region'!$N768=(C_A10a!$D$5:$D$1023))*(C_A10a!L$5:L$1023)))</f>
        <v>0</v>
      </c>
      <c r="K768" s="264">
        <f ref="K768:K768" t="array">(SUM(($B$1=(C_A10a!$B$5:$B$1023))*('By region'!$M768=(C_A10a!$C$5:$C$1023))*('By region'!$N768=(C_A10a!$D$5:$D$1023))*(C_A10a!M$5:M$1023)))+(SUM(($C$1=(C_A10a!$B$5:$B$1023))*('By region'!$M768=(C_A10a!$C$5:$C$1023))*('By region'!$N768=(C_A10a!$D$5:$D$1023))*(C_A10a!M$5:M$1023)))+(SUM(($D$1=(C_A10a!$B$5:$B$1023))*('By region'!$M768=(C_A10a!$C$5:$C$1023))*('By region'!$N768=(C_A10a!$D$5:$D$1023))*(C_A10a!M$5:M$1023)))</f>
        <v>0</v>
      </c>
      <c r="M768" s="67" t="s">
        <v>413</v>
      </c>
      <c r="N768" s="340" t="s">
        <v>156</v>
      </c>
      <c r="O768" s="63"/>
    </row>
    <row r="769">
      <c r="A769" s="450"/>
      <c r="B769" s="244" t="s">
        <v>55</v>
      </c>
      <c r="C769" s="244">
        <f>SUM(C762:C768)</f>
        <v>468.4087923624</v>
      </c>
      <c r="D769" s="244">
        <f ref="D769:K769" t="shared" si="88">SUM(D762:D768)</f>
        <v>597.237544594263</v>
      </c>
      <c r="E769" s="244">
        <f t="shared" si="88"/>
        <v>578.963157004544</v>
      </c>
      <c r="F769" s="244">
        <f t="shared" si="88"/>
        <v>507.973398741993</v>
      </c>
      <c r="G769" s="244">
        <f t="shared" si="88"/>
        <v>475.78424407215505</v>
      </c>
      <c r="H769" s="244">
        <f t="shared" si="88"/>
        <v>463.95758700219</v>
      </c>
      <c r="I769" s="244">
        <f t="shared" si="88"/>
        <v>444.20120968807504</v>
      </c>
      <c r="J769" s="244">
        <f t="shared" si="88"/>
        <v>428.877004631861</v>
      </c>
      <c r="K769" s="244">
        <f t="shared" si="88"/>
        <v>415.27428783777503</v>
      </c>
      <c r="N769" s="338"/>
      <c r="O769" s="63"/>
    </row>
    <row r="770">
      <c r="A770" s="450" t="s">
        <v>415</v>
      </c>
      <c r="B770" s="119" t="s">
        <v>541</v>
      </c>
      <c r="C770" s="192">
        <f ref="C770:C770" t="array">(SUM(($B$1=(C_A10a!$B$5:$B$1023))*('By region'!$M770=(C_A10a!$C$5:$C$1023))*('By region'!$N770=(C_A10a!$D$5:$D$1023))*(C_A10a!E$5:E$1023)))+(SUM(($C$1=(C_A10a!$B$5:$B$1023))*('By region'!$M770=(C_A10a!$C$5:$C$1023))*('By region'!$N770=(C_A10a!$D$5:$D$1023))*(C_A10a!E$5:E$1023)))+(SUM(($D$1=(C_A10a!$B$5:$B$1023))*('By region'!$M770=(C_A10a!$C$5:$C$1023))*('By region'!$N770=(C_A10a!$D$5:$D$1023))*(C_A10a!E$5:E$1023)))</f>
        <v>0</v>
      </c>
      <c r="D770" s="192">
        <f ref="D770:D770" t="array">(SUM(($B$1=(C_A10a!$B$5:$B$1023))*('By region'!$M770=(C_A10a!$C$5:$C$1023))*('By region'!$N770=(C_A10a!$D$5:$D$1023))*(C_A10a!F$5:F$1023)))+(SUM(($C$1=(C_A10a!$B$5:$B$1023))*('By region'!$M770=(C_A10a!$C$5:$C$1023))*('By region'!$N770=(C_A10a!$D$5:$D$1023))*(C_A10a!F$5:F$1023)))+(SUM(($D$1=(C_A10a!$B$5:$B$1023))*('By region'!$M770=(C_A10a!$C$5:$C$1023))*('By region'!$N770=(C_A10a!$D$5:$D$1023))*(C_A10a!F$5:F$1023)))</f>
        <v>0</v>
      </c>
      <c r="E770" s="192">
        <f ref="E770:E770" t="array">(SUM(($B$1=(C_A10a!$B$5:$B$1023))*('By region'!$M770=(C_A10a!$C$5:$C$1023))*('By region'!$N770=(C_A10a!$D$5:$D$1023))*(C_A10a!G$5:G$1023)))+(SUM(($C$1=(C_A10a!$B$5:$B$1023))*('By region'!$M770=(C_A10a!$C$5:$C$1023))*('By region'!$N770=(C_A10a!$D$5:$D$1023))*(C_A10a!G$5:G$1023)))+(SUM(($D$1=(C_A10a!$B$5:$B$1023))*('By region'!$M770=(C_A10a!$C$5:$C$1023))*('By region'!$N770=(C_A10a!$D$5:$D$1023))*(C_A10a!G$5:G$1023)))</f>
        <v>0</v>
      </c>
      <c r="F770" s="192">
        <f ref="F770:F770" t="array">(SUM(($B$1=(C_A10a!$B$5:$B$1023))*('By region'!$M770=(C_A10a!$C$5:$C$1023))*('By region'!$N770=(C_A10a!$D$5:$D$1023))*(C_A10a!H$5:H$1023)))+(SUM(($C$1=(C_A10a!$B$5:$B$1023))*('By region'!$M770=(C_A10a!$C$5:$C$1023))*('By region'!$N770=(C_A10a!$D$5:$D$1023))*(C_A10a!H$5:H$1023)))+(SUM(($D$1=(C_A10a!$B$5:$B$1023))*('By region'!$M770=(C_A10a!$C$5:$C$1023))*('By region'!$N770=(C_A10a!$D$5:$D$1023))*(C_A10a!H$5:H$1023)))</f>
        <v>0</v>
      </c>
      <c r="G770" s="192">
        <f ref="G770:G770" t="array">(SUM(($B$1=(C_A10a!$B$5:$B$1023))*('By region'!$M770=(C_A10a!$C$5:$C$1023))*('By region'!$N770=(C_A10a!$D$5:$D$1023))*(C_A10a!I$5:I$1023)))+(SUM(($C$1=(C_A10a!$B$5:$B$1023))*('By region'!$M770=(C_A10a!$C$5:$C$1023))*('By region'!$N770=(C_A10a!$D$5:$D$1023))*(C_A10a!I$5:I$1023)))+(SUM(($D$1=(C_A10a!$B$5:$B$1023))*('By region'!$M770=(C_A10a!$C$5:$C$1023))*('By region'!$N770=(C_A10a!$D$5:$D$1023))*(C_A10a!I$5:I$1023)))</f>
        <v>0</v>
      </c>
      <c r="H770" s="192">
        <f ref="H770:H770" t="array">(SUM(($B$1=(C_A10a!$B$5:$B$1023))*('By region'!$M770=(C_A10a!$C$5:$C$1023))*('By region'!$N770=(C_A10a!$D$5:$D$1023))*(C_A10a!J$5:J$1023)))+(SUM(($C$1=(C_A10a!$B$5:$B$1023))*('By region'!$M770=(C_A10a!$C$5:$C$1023))*('By region'!$N770=(C_A10a!$D$5:$D$1023))*(C_A10a!J$5:J$1023)))+(SUM(($D$1=(C_A10a!$B$5:$B$1023))*('By region'!$M770=(C_A10a!$C$5:$C$1023))*('By region'!$N770=(C_A10a!$D$5:$D$1023))*(C_A10a!J$5:J$1023)))</f>
        <v>6.455094308532</v>
      </c>
      <c r="I770" s="192">
        <f ref="I770:I770" t="array">(SUM(($B$1=(C_A10a!$B$5:$B$1023))*('By region'!$M770=(C_A10a!$C$5:$C$1023))*('By region'!$N770=(C_A10a!$D$5:$D$1023))*(C_A10a!K$5:K$1023)))+(SUM(($C$1=(C_A10a!$B$5:$B$1023))*('By region'!$M770=(C_A10a!$C$5:$C$1023))*('By region'!$N770=(C_A10a!$D$5:$D$1023))*(C_A10a!K$5:K$1023)))+(SUM(($D$1=(C_A10a!$B$5:$B$1023))*('By region'!$M770=(C_A10a!$C$5:$C$1023))*('By region'!$N770=(C_A10a!$D$5:$D$1023))*(C_A10a!K$5:K$1023)))</f>
        <v>10.007159331199</v>
      </c>
      <c r="J770" s="192">
        <f ref="J770:J770" t="array">(SUM(($B$1=(C_A10a!$B$5:$B$1023))*('By region'!$M770=(C_A10a!$C$5:$C$1023))*('By region'!$N770=(C_A10a!$D$5:$D$1023))*(C_A10a!L$5:L$1023)))+(SUM(($C$1=(C_A10a!$B$5:$B$1023))*('By region'!$M770=(C_A10a!$C$5:$C$1023))*('By region'!$N770=(C_A10a!$D$5:$D$1023))*(C_A10a!L$5:L$1023)))+(SUM(($D$1=(C_A10a!$B$5:$B$1023))*('By region'!$M770=(C_A10a!$C$5:$C$1023))*('By region'!$N770=(C_A10a!$D$5:$D$1023))*(C_A10a!L$5:L$1023)))</f>
        <v>25.225211165417</v>
      </c>
      <c r="K770" s="192">
        <f ref="K770:K770" t="array">(SUM(($B$1=(C_A10a!$B$5:$B$1023))*('By region'!$M770=(C_A10a!$C$5:$C$1023))*('By region'!$N770=(C_A10a!$D$5:$D$1023))*(C_A10a!M$5:M$1023)))+(SUM(($C$1=(C_A10a!$B$5:$B$1023))*('By region'!$M770=(C_A10a!$C$5:$C$1023))*('By region'!$N770=(C_A10a!$D$5:$D$1023))*(C_A10a!M$5:M$1023)))+(SUM(($D$1=(C_A10a!$B$5:$B$1023))*('By region'!$M770=(C_A10a!$C$5:$C$1023))*('By region'!$N770=(C_A10a!$D$5:$D$1023))*(C_A10a!M$5:M$1023)))</f>
        <v>27.018600261298</v>
      </c>
      <c r="M770" s="67" t="s">
        <v>415</v>
      </c>
      <c r="N770" s="338" t="s">
        <v>143</v>
      </c>
      <c r="O770" s="63"/>
    </row>
    <row r="771">
      <c r="A771" s="450"/>
      <c r="B771" s="264" t="s">
        <v>418</v>
      </c>
      <c r="C771" s="264">
        <f ref="C771:C771" t="array">(SUM(($B$1=(C_A10a!$B$5:$B$1023))*('By region'!$M771=(C_A10a!$C$5:$C$1023))*('By region'!$N771=(C_A10a!$D$5:$D$1023))*(C_A10a!E$5:E$1023)))+(SUM(($C$1=(C_A10a!$B$5:$B$1023))*('By region'!$M771=(C_A10a!$C$5:$C$1023))*('By region'!$N771=(C_A10a!$D$5:$D$1023))*(C_A10a!E$5:E$1023)))+(SUM(($D$1=(C_A10a!$B$5:$B$1023))*('By region'!$M771=(C_A10a!$C$5:$C$1023))*('By region'!$N771=(C_A10a!$D$5:$D$1023))*(C_A10a!E$5:E$1023)))</f>
        <v>3.216048552</v>
      </c>
      <c r="D771" s="264">
        <f ref="D771:D771" t="array">(SUM(($B$1=(C_A10a!$B$5:$B$1023))*('By region'!$M771=(C_A10a!$C$5:$C$1023))*('By region'!$N771=(C_A10a!$D$5:$D$1023))*(C_A10a!F$5:F$1023)))+(SUM(($C$1=(C_A10a!$B$5:$B$1023))*('By region'!$M771=(C_A10a!$C$5:$C$1023))*('By region'!$N771=(C_A10a!$D$5:$D$1023))*(C_A10a!F$5:F$1023)))+(SUM(($D$1=(C_A10a!$B$5:$B$1023))*('By region'!$M771=(C_A10a!$C$5:$C$1023))*('By region'!$N771=(C_A10a!$D$5:$D$1023))*(C_A10a!F$5:F$1023)))</f>
        <v>2.412036414</v>
      </c>
      <c r="E771" s="264">
        <f ref="E771:E771" t="array">(SUM(($B$1=(C_A10a!$B$5:$B$1023))*('By region'!$M771=(C_A10a!$C$5:$C$1023))*('By region'!$N771=(C_A10a!$D$5:$D$1023))*(C_A10a!G$5:G$1023)))+(SUM(($C$1=(C_A10a!$B$5:$B$1023))*('By region'!$M771=(C_A10a!$C$5:$C$1023))*('By region'!$N771=(C_A10a!$D$5:$D$1023))*(C_A10a!G$5:G$1023)))+(SUM(($D$1=(C_A10a!$B$5:$B$1023))*('By region'!$M771=(C_A10a!$C$5:$C$1023))*('By region'!$N771=(C_A10a!$D$5:$D$1023))*(C_A10a!G$5:G$1023)))</f>
        <v>0</v>
      </c>
      <c r="F771" s="264">
        <f ref="F771:F771" t="array">(SUM(($B$1=(C_A10a!$B$5:$B$1023))*('By region'!$M771=(C_A10a!$C$5:$C$1023))*('By region'!$N771=(C_A10a!$D$5:$D$1023))*(C_A10a!H$5:H$1023)))+(SUM(($C$1=(C_A10a!$B$5:$B$1023))*('By region'!$M771=(C_A10a!$C$5:$C$1023))*('By region'!$N771=(C_A10a!$D$5:$D$1023))*(C_A10a!H$5:H$1023)))+(SUM(($D$1=(C_A10a!$B$5:$B$1023))*('By region'!$M771=(C_A10a!$C$5:$C$1023))*('By region'!$N771=(C_A10a!$D$5:$D$1023))*(C_A10a!H$5:H$1023)))</f>
        <v>0</v>
      </c>
      <c r="G771" s="264">
        <f ref="G771:G771" t="array">(SUM(($B$1=(C_A10a!$B$5:$B$1023))*('By region'!$M771=(C_A10a!$C$5:$C$1023))*('By region'!$N771=(C_A10a!$D$5:$D$1023))*(C_A10a!I$5:I$1023)))+(SUM(($C$1=(C_A10a!$B$5:$B$1023))*('By region'!$M771=(C_A10a!$C$5:$C$1023))*('By region'!$N771=(C_A10a!$D$5:$D$1023))*(C_A10a!I$5:I$1023)))+(SUM(($D$1=(C_A10a!$B$5:$B$1023))*('By region'!$M771=(C_A10a!$C$5:$C$1023))*('By region'!$N771=(C_A10a!$D$5:$D$1023))*(C_A10a!I$5:I$1023)))</f>
        <v>0</v>
      </c>
      <c r="H771" s="264">
        <f ref="H771:H771" t="array">(SUM(($B$1=(C_A10a!$B$5:$B$1023))*('By region'!$M771=(C_A10a!$C$5:$C$1023))*('By region'!$N771=(C_A10a!$D$5:$D$1023))*(C_A10a!J$5:J$1023)))+(SUM(($C$1=(C_A10a!$B$5:$B$1023))*('By region'!$M771=(C_A10a!$C$5:$C$1023))*('By region'!$N771=(C_A10a!$D$5:$D$1023))*(C_A10a!J$5:J$1023)))+(SUM(($D$1=(C_A10a!$B$5:$B$1023))*('By region'!$M771=(C_A10a!$C$5:$C$1023))*('By region'!$N771=(C_A10a!$D$5:$D$1023))*(C_A10a!J$5:J$1023)))</f>
        <v>0</v>
      </c>
      <c r="I771" s="264">
        <f ref="I771:I771" t="array">(SUM(($B$1=(C_A10a!$B$5:$B$1023))*('By region'!$M771=(C_A10a!$C$5:$C$1023))*('By region'!$N771=(C_A10a!$D$5:$D$1023))*(C_A10a!K$5:K$1023)))+(SUM(($C$1=(C_A10a!$B$5:$B$1023))*('By region'!$M771=(C_A10a!$C$5:$C$1023))*('By region'!$N771=(C_A10a!$D$5:$D$1023))*(C_A10a!K$5:K$1023)))+(SUM(($D$1=(C_A10a!$B$5:$B$1023))*('By region'!$M771=(C_A10a!$C$5:$C$1023))*('By region'!$N771=(C_A10a!$D$5:$D$1023))*(C_A10a!K$5:K$1023)))</f>
        <v>0</v>
      </c>
      <c r="J771" s="264">
        <f ref="J771:J771" t="array">(SUM(($B$1=(C_A10a!$B$5:$B$1023))*('By region'!$M771=(C_A10a!$C$5:$C$1023))*('By region'!$N771=(C_A10a!$D$5:$D$1023))*(C_A10a!L$5:L$1023)))+(SUM(($C$1=(C_A10a!$B$5:$B$1023))*('By region'!$M771=(C_A10a!$C$5:$C$1023))*('By region'!$N771=(C_A10a!$D$5:$D$1023))*(C_A10a!L$5:L$1023)))+(SUM(($D$1=(C_A10a!$B$5:$B$1023))*('By region'!$M771=(C_A10a!$C$5:$C$1023))*('By region'!$N771=(C_A10a!$D$5:$D$1023))*(C_A10a!L$5:L$1023)))</f>
        <v>0</v>
      </c>
      <c r="K771" s="264">
        <f ref="K771:K771" t="array">(SUM(($B$1=(C_A10a!$B$5:$B$1023))*('By region'!$M771=(C_A10a!$C$5:$C$1023))*('By region'!$N771=(C_A10a!$D$5:$D$1023))*(C_A10a!M$5:M$1023)))+(SUM(($C$1=(C_A10a!$B$5:$B$1023))*('By region'!$M771=(C_A10a!$C$5:$C$1023))*('By region'!$N771=(C_A10a!$D$5:$D$1023))*(C_A10a!M$5:M$1023)))+(SUM(($D$1=(C_A10a!$B$5:$B$1023))*('By region'!$M771=(C_A10a!$C$5:$C$1023))*('By region'!$N771=(C_A10a!$D$5:$D$1023))*(C_A10a!M$5:M$1023)))</f>
        <v>0</v>
      </c>
      <c r="M771" s="67" t="s">
        <v>415</v>
      </c>
      <c r="N771" s="340" t="s">
        <v>144</v>
      </c>
      <c r="O771" s="63"/>
    </row>
    <row r="772">
      <c r="A772" s="450"/>
      <c r="B772" s="119" t="s">
        <v>419</v>
      </c>
      <c r="C772" s="192">
        <f ref="C772:C772" t="array">(SUM(($B$1=(C_A10a!$B$5:$B$1023))*('By region'!$M772=(C_A10a!$C$5:$C$1023))*('By region'!$N772=(C_A10a!$D$5:$D$1023))*(C_A10a!E$5:E$1023)))+(SUM(($C$1=(C_A10a!$B$5:$B$1023))*('By region'!$M772=(C_A10a!$C$5:$C$1023))*('By region'!$N772=(C_A10a!$D$5:$D$1023))*(C_A10a!E$5:E$1023)))+(SUM(($D$1=(C_A10a!$B$5:$B$1023))*('By region'!$M772=(C_A10a!$C$5:$C$1023))*('By region'!$N772=(C_A10a!$D$5:$D$1023))*(C_A10a!E$5:E$1023)))</f>
        <v>41.742312264</v>
      </c>
      <c r="D772" s="192">
        <f ref="D772:D772" t="array">(SUM(($B$1=(C_A10a!$B$5:$B$1023))*('By region'!$M772=(C_A10a!$C$5:$C$1023))*('By region'!$N772=(C_A10a!$D$5:$D$1023))*(C_A10a!F$5:F$1023)))+(SUM(($C$1=(C_A10a!$B$5:$B$1023))*('By region'!$M772=(C_A10a!$C$5:$C$1023))*('By region'!$N772=(C_A10a!$D$5:$D$1023))*(C_A10a!F$5:F$1023)))+(SUM(($D$1=(C_A10a!$B$5:$B$1023))*('By region'!$M772=(C_A10a!$C$5:$C$1023))*('By region'!$N772=(C_A10a!$D$5:$D$1023))*(C_A10a!F$5:F$1023)))</f>
        <v>41.91661126783</v>
      </c>
      <c r="E772" s="192">
        <f ref="E772:E772" t="array">(SUM(($B$1=(C_A10a!$B$5:$B$1023))*('By region'!$M772=(C_A10a!$C$5:$C$1023))*('By region'!$N772=(C_A10a!$D$5:$D$1023))*(C_A10a!G$5:G$1023)))+(SUM(($C$1=(C_A10a!$B$5:$B$1023))*('By region'!$M772=(C_A10a!$C$5:$C$1023))*('By region'!$N772=(C_A10a!$D$5:$D$1023))*(C_A10a!G$5:G$1023)))+(SUM(($D$1=(C_A10a!$B$5:$B$1023))*('By region'!$M772=(C_A10a!$C$5:$C$1023))*('By region'!$N772=(C_A10a!$D$5:$D$1023))*(C_A10a!G$5:G$1023)))</f>
        <v>49.52225256633</v>
      </c>
      <c r="F772" s="192">
        <f ref="F772:F772" t="array">(SUM(($B$1=(C_A10a!$B$5:$B$1023))*('By region'!$M772=(C_A10a!$C$5:$C$1023))*('By region'!$N772=(C_A10a!$D$5:$D$1023))*(C_A10a!H$5:H$1023)))+(SUM(($C$1=(C_A10a!$B$5:$B$1023))*('By region'!$M772=(C_A10a!$C$5:$C$1023))*('By region'!$N772=(C_A10a!$D$5:$D$1023))*(C_A10a!H$5:H$1023)))+(SUM(($D$1=(C_A10a!$B$5:$B$1023))*('By region'!$M772=(C_A10a!$C$5:$C$1023))*('By region'!$N772=(C_A10a!$D$5:$D$1023))*(C_A10a!H$5:H$1023)))</f>
        <v>43.485548518925</v>
      </c>
      <c r="G772" s="192">
        <f ref="G772:G772" t="array">(SUM(($B$1=(C_A10a!$B$5:$B$1023))*('By region'!$M772=(C_A10a!$C$5:$C$1023))*('By region'!$N772=(C_A10a!$D$5:$D$1023))*(C_A10a!I$5:I$1023)))+(SUM(($C$1=(C_A10a!$B$5:$B$1023))*('By region'!$M772=(C_A10a!$C$5:$C$1023))*('By region'!$N772=(C_A10a!$D$5:$D$1023))*(C_A10a!I$5:I$1023)))+(SUM(($D$1=(C_A10a!$B$5:$B$1023))*('By region'!$M772=(C_A10a!$C$5:$C$1023))*('By region'!$N772=(C_A10a!$D$5:$D$1023))*(C_A10a!I$5:I$1023)))</f>
        <v>41.234777961782</v>
      </c>
      <c r="H772" s="192">
        <f ref="H772:H772" t="array">(SUM(($B$1=(C_A10a!$B$5:$B$1023))*('By region'!$M772=(C_A10a!$C$5:$C$1023))*('By region'!$N772=(C_A10a!$D$5:$D$1023))*(C_A10a!J$5:J$1023)))+(SUM(($C$1=(C_A10a!$B$5:$B$1023))*('By region'!$M772=(C_A10a!$C$5:$C$1023))*('By region'!$N772=(C_A10a!$D$5:$D$1023))*(C_A10a!J$5:J$1023)))+(SUM(($D$1=(C_A10a!$B$5:$B$1023))*('By region'!$M772=(C_A10a!$C$5:$C$1023))*('By region'!$N772=(C_A10a!$D$5:$D$1023))*(C_A10a!J$5:J$1023)))</f>
        <v>35.008213000701</v>
      </c>
      <c r="I772" s="192">
        <f ref="I772:I772" t="array">(SUM(($B$1=(C_A10a!$B$5:$B$1023))*('By region'!$M772=(C_A10a!$C$5:$C$1023))*('By region'!$N772=(C_A10a!$D$5:$D$1023))*(C_A10a!K$5:K$1023)))+(SUM(($C$1=(C_A10a!$B$5:$B$1023))*('By region'!$M772=(C_A10a!$C$5:$C$1023))*('By region'!$N772=(C_A10a!$D$5:$D$1023))*(C_A10a!K$5:K$1023)))+(SUM(($D$1=(C_A10a!$B$5:$B$1023))*('By region'!$M772=(C_A10a!$C$5:$C$1023))*('By region'!$N772=(C_A10a!$D$5:$D$1023))*(C_A10a!K$5:K$1023)))</f>
        <v>30.832257474698</v>
      </c>
      <c r="J772" s="192">
        <f ref="J772:J772" t="array">(SUM(($B$1=(C_A10a!$B$5:$B$1023))*('By region'!$M772=(C_A10a!$C$5:$C$1023))*('By region'!$N772=(C_A10a!$D$5:$D$1023))*(C_A10a!L$5:L$1023)))+(SUM(($C$1=(C_A10a!$B$5:$B$1023))*('By region'!$M772=(C_A10a!$C$5:$C$1023))*('By region'!$N772=(C_A10a!$D$5:$D$1023))*(C_A10a!L$5:L$1023)))+(SUM(($D$1=(C_A10a!$B$5:$B$1023))*('By region'!$M772=(C_A10a!$C$5:$C$1023))*('By region'!$N772=(C_A10a!$D$5:$D$1023))*(C_A10a!L$5:L$1023)))</f>
        <v>21.619547673671</v>
      </c>
      <c r="K772" s="192">
        <f ref="K772:K772" t="array">(SUM(($B$1=(C_A10a!$B$5:$B$1023))*('By region'!$M772=(C_A10a!$C$5:$C$1023))*('By region'!$N772=(C_A10a!$D$5:$D$1023))*(C_A10a!M$5:M$1023)))+(SUM(($C$1=(C_A10a!$B$5:$B$1023))*('By region'!$M772=(C_A10a!$C$5:$C$1023))*('By region'!$N772=(C_A10a!$D$5:$D$1023))*(C_A10a!M$5:M$1023)))+(SUM(($D$1=(C_A10a!$B$5:$B$1023))*('By region'!$M772=(C_A10a!$C$5:$C$1023))*('By region'!$N772=(C_A10a!$D$5:$D$1023))*(C_A10a!M$5:M$1023)))</f>
        <v>20.312781973877</v>
      </c>
      <c r="M772" s="67" t="s">
        <v>415</v>
      </c>
      <c r="N772" s="340" t="s">
        <v>145</v>
      </c>
      <c r="O772" s="63"/>
    </row>
    <row r="773">
      <c r="A773" s="450"/>
      <c r="B773" s="264" t="s">
        <v>420</v>
      </c>
      <c r="C773" s="264">
        <f ref="C773:C773" t="array">(SUM(($B$1=(C_A10a!$B$5:$B$1023))*('By region'!$M773=(C_A10a!$C$5:$C$1023))*('By region'!$N773=(C_A10a!$D$5:$D$1023))*(C_A10a!E$5:E$1023)))+(SUM(($C$1=(C_A10a!$B$5:$B$1023))*('By region'!$M773=(C_A10a!$C$5:$C$1023))*('By region'!$N773=(C_A10a!$D$5:$D$1023))*(C_A10a!E$5:E$1023)))+(SUM(($D$1=(C_A10a!$B$5:$B$1023))*('By region'!$M773=(C_A10a!$C$5:$C$1023))*('By region'!$N773=(C_A10a!$D$5:$D$1023))*(C_A10a!E$5:E$1023)))</f>
        <v>48.46828086</v>
      </c>
      <c r="D773" s="264">
        <f ref="D773:D773" t="array">(SUM(($B$1=(C_A10a!$B$5:$B$1023))*('By region'!$M773=(C_A10a!$C$5:$C$1023))*('By region'!$N773=(C_A10a!$D$5:$D$1023))*(C_A10a!F$5:F$1023)))+(SUM(($C$1=(C_A10a!$B$5:$B$1023))*('By region'!$M773=(C_A10a!$C$5:$C$1023))*('By region'!$N773=(C_A10a!$D$5:$D$1023))*(C_A10a!F$5:F$1023)))+(SUM(($D$1=(C_A10a!$B$5:$B$1023))*('By region'!$M773=(C_A10a!$C$5:$C$1023))*('By region'!$N773=(C_A10a!$D$5:$D$1023))*(C_A10a!F$5:F$1023)))</f>
        <v>24.821169228699</v>
      </c>
      <c r="E773" s="264">
        <f ref="E773:E773" t="array">(SUM(($B$1=(C_A10a!$B$5:$B$1023))*('By region'!$M773=(C_A10a!$C$5:$C$1023))*('By region'!$N773=(C_A10a!$D$5:$D$1023))*(C_A10a!G$5:G$1023)))+(SUM(($C$1=(C_A10a!$B$5:$B$1023))*('By region'!$M773=(C_A10a!$C$5:$C$1023))*('By region'!$N773=(C_A10a!$D$5:$D$1023))*(C_A10a!G$5:G$1023)))+(SUM(($D$1=(C_A10a!$B$5:$B$1023))*('By region'!$M773=(C_A10a!$C$5:$C$1023))*('By region'!$N773=(C_A10a!$D$5:$D$1023))*(C_A10a!G$5:G$1023)))</f>
        <v>13.915806035199</v>
      </c>
      <c r="F773" s="264">
        <f ref="F773:F773" t="array">(SUM(($B$1=(C_A10a!$B$5:$B$1023))*('By region'!$M773=(C_A10a!$C$5:$C$1023))*('By region'!$N773=(C_A10a!$D$5:$D$1023))*(C_A10a!H$5:H$1023)))+(SUM(($C$1=(C_A10a!$B$5:$B$1023))*('By region'!$M773=(C_A10a!$C$5:$C$1023))*('By region'!$N773=(C_A10a!$D$5:$D$1023))*(C_A10a!H$5:H$1023)))+(SUM(($D$1=(C_A10a!$B$5:$B$1023))*('By region'!$M773=(C_A10a!$C$5:$C$1023))*('By region'!$N773=(C_A10a!$D$5:$D$1023))*(C_A10a!H$5:H$1023)))</f>
        <v>14.211126746136</v>
      </c>
      <c r="G773" s="264">
        <f ref="G773:G773" t="array">(SUM(($B$1=(C_A10a!$B$5:$B$1023))*('By region'!$M773=(C_A10a!$C$5:$C$1023))*('By region'!$N773=(C_A10a!$D$5:$D$1023))*(C_A10a!I$5:I$1023)))+(SUM(($C$1=(C_A10a!$B$5:$B$1023))*('By region'!$M773=(C_A10a!$C$5:$C$1023))*('By region'!$N773=(C_A10a!$D$5:$D$1023))*(C_A10a!I$5:I$1023)))+(SUM(($D$1=(C_A10a!$B$5:$B$1023))*('By region'!$M773=(C_A10a!$C$5:$C$1023))*('By region'!$N773=(C_A10a!$D$5:$D$1023))*(C_A10a!I$5:I$1023)))</f>
        <v>13.915806035199</v>
      </c>
      <c r="H773" s="264">
        <f ref="H773:H773" t="array">(SUM(($B$1=(C_A10a!$B$5:$B$1023))*('By region'!$M773=(C_A10a!$C$5:$C$1023))*('By region'!$N773=(C_A10a!$D$5:$D$1023))*(C_A10a!J$5:J$1023)))+(SUM(($C$1=(C_A10a!$B$5:$B$1023))*('By region'!$M773=(C_A10a!$C$5:$C$1023))*('By region'!$N773=(C_A10a!$D$5:$D$1023))*(C_A10a!J$5:J$1023)))+(SUM(($D$1=(C_A10a!$B$5:$B$1023))*('By region'!$M773=(C_A10a!$C$5:$C$1023))*('By region'!$N773=(C_A10a!$D$5:$D$1023))*(C_A10a!J$5:J$1023)))</f>
        <v>1.979312148539</v>
      </c>
      <c r="I773" s="264">
        <f ref="I773:I773" t="array">(SUM(($B$1=(C_A10a!$B$5:$B$1023))*('By region'!$M773=(C_A10a!$C$5:$C$1023))*('By region'!$N773=(C_A10a!$D$5:$D$1023))*(C_A10a!K$5:K$1023)))+(SUM(($C$1=(C_A10a!$B$5:$B$1023))*('By region'!$M773=(C_A10a!$C$5:$C$1023))*('By region'!$N773=(C_A10a!$D$5:$D$1023))*(C_A10a!K$5:K$1023)))+(SUM(($D$1=(C_A10a!$B$5:$B$1023))*('By region'!$M773=(C_A10a!$C$5:$C$1023))*('By region'!$N773=(C_A10a!$D$5:$D$1023))*(C_A10a!K$5:K$1023)))</f>
        <v>1.179267185399</v>
      </c>
      <c r="J773" s="264">
        <f ref="J773:J773" t="array">(SUM(($B$1=(C_A10a!$B$5:$B$1023))*('By region'!$M773=(C_A10a!$C$5:$C$1023))*('By region'!$N773=(C_A10a!$D$5:$D$1023))*(C_A10a!L$5:L$1023)))+(SUM(($C$1=(C_A10a!$B$5:$B$1023))*('By region'!$M773=(C_A10a!$C$5:$C$1023))*('By region'!$N773=(C_A10a!$D$5:$D$1023))*(C_A10a!L$5:L$1023)))+(SUM(($D$1=(C_A10a!$B$5:$B$1023))*('By region'!$M773=(C_A10a!$C$5:$C$1023))*('By region'!$N773=(C_A10a!$D$5:$D$1023))*(C_A10a!L$5:L$1023)))</f>
        <v>0</v>
      </c>
      <c r="K773" s="264">
        <f ref="K773:K773" t="array">(SUM(($B$1=(C_A10a!$B$5:$B$1023))*('By region'!$M773=(C_A10a!$C$5:$C$1023))*('By region'!$N773=(C_A10a!$D$5:$D$1023))*(C_A10a!M$5:M$1023)))+(SUM(($C$1=(C_A10a!$B$5:$B$1023))*('By region'!$M773=(C_A10a!$C$5:$C$1023))*('By region'!$N773=(C_A10a!$D$5:$D$1023))*(C_A10a!M$5:M$1023)))+(SUM(($D$1=(C_A10a!$B$5:$B$1023))*('By region'!$M773=(C_A10a!$C$5:$C$1023))*('By region'!$N773=(C_A10a!$D$5:$D$1023))*(C_A10a!M$5:M$1023)))</f>
        <v>0</v>
      </c>
      <c r="M773" s="67" t="s">
        <v>415</v>
      </c>
      <c r="N773" s="340" t="s">
        <v>146</v>
      </c>
      <c r="O773" s="63"/>
    </row>
    <row r="774">
      <c r="A774" s="450"/>
      <c r="B774" s="119" t="s">
        <v>421</v>
      </c>
      <c r="C774" s="192">
        <f ref="C774:C774" t="array">(SUM(($B$1=(C_A10a!$B$5:$B$1023))*('By region'!$M774=(C_A10a!$C$5:$C$1023))*('By region'!$N774=(C_A10a!$D$5:$D$1023))*(C_A10a!E$5:E$1023)))+(SUM(($C$1=(C_A10a!$B$5:$B$1023))*('By region'!$M774=(C_A10a!$C$5:$C$1023))*('By region'!$N774=(C_A10a!$D$5:$D$1023))*(C_A10a!E$5:E$1023)))+(SUM(($D$1=(C_A10a!$B$5:$B$1023))*('By region'!$M774=(C_A10a!$C$5:$C$1023))*('By region'!$N774=(C_A10a!$D$5:$D$1023))*(C_A10a!E$5:E$1023)))</f>
        <v>0.058992012</v>
      </c>
      <c r="D774" s="192">
        <f ref="D774:D774" t="array">(SUM(($B$1=(C_A10a!$B$5:$B$1023))*('By region'!$M774=(C_A10a!$C$5:$C$1023))*('By region'!$N774=(C_A10a!$D$5:$D$1023))*(C_A10a!F$5:F$1023)))+(SUM(($C$1=(C_A10a!$B$5:$B$1023))*('By region'!$M774=(C_A10a!$C$5:$C$1023))*('By region'!$N774=(C_A10a!$D$5:$D$1023))*(C_A10a!F$5:F$1023)))+(SUM(($D$1=(C_A10a!$B$5:$B$1023))*('By region'!$M774=(C_A10a!$C$5:$C$1023))*('By region'!$N774=(C_A10a!$D$5:$D$1023))*(C_A10a!F$5:F$1023)))</f>
        <v>12.801459887701</v>
      </c>
      <c r="E774" s="192">
        <f ref="E774:E774" t="array">(SUM(($B$1=(C_A10a!$B$5:$B$1023))*('By region'!$M774=(C_A10a!$C$5:$C$1023))*('By region'!$N774=(C_A10a!$D$5:$D$1023))*(C_A10a!G$5:G$1023)))+(SUM(($C$1=(C_A10a!$B$5:$B$1023))*('By region'!$M774=(C_A10a!$C$5:$C$1023))*('By region'!$N774=(C_A10a!$D$5:$D$1023))*(C_A10a!G$5:G$1023)))+(SUM(($D$1=(C_A10a!$B$5:$B$1023))*('By region'!$M774=(C_A10a!$C$5:$C$1023))*('By region'!$N774=(C_A10a!$D$5:$D$1023))*(C_A10a!G$5:G$1023)))</f>
        <v>12.684887802004</v>
      </c>
      <c r="F774" s="192">
        <f ref="F774:F774" t="array">(SUM(($B$1=(C_A10a!$B$5:$B$1023))*('By region'!$M774=(C_A10a!$C$5:$C$1023))*('By region'!$N774=(C_A10a!$D$5:$D$1023))*(C_A10a!H$5:H$1023)))+(SUM(($C$1=(C_A10a!$B$5:$B$1023))*('By region'!$M774=(C_A10a!$C$5:$C$1023))*('By region'!$N774=(C_A10a!$D$5:$D$1023))*(C_A10a!H$5:H$1023)))+(SUM(($D$1=(C_A10a!$B$5:$B$1023))*('By region'!$M774=(C_A10a!$C$5:$C$1023))*('By region'!$N774=(C_A10a!$D$5:$D$1023))*(C_A10a!H$5:H$1023)))</f>
        <v>13.678743429266</v>
      </c>
      <c r="G774" s="192">
        <f ref="G774:G774" t="array">(SUM(($B$1=(C_A10a!$B$5:$B$1023))*('By region'!$M774=(C_A10a!$C$5:$C$1023))*('By region'!$N774=(C_A10a!$D$5:$D$1023))*(C_A10a!I$5:I$1023)))+(SUM(($C$1=(C_A10a!$B$5:$B$1023))*('By region'!$M774=(C_A10a!$C$5:$C$1023))*('By region'!$N774=(C_A10a!$D$5:$D$1023))*(C_A10a!I$5:I$1023)))+(SUM(($D$1=(C_A10a!$B$5:$B$1023))*('By region'!$M774=(C_A10a!$C$5:$C$1023))*('By region'!$N774=(C_A10a!$D$5:$D$1023))*(C_A10a!I$5:I$1023)))</f>
        <v>12.107232778278</v>
      </c>
      <c r="H774" s="192">
        <f ref="H774:H774" t="array">(SUM(($B$1=(C_A10a!$B$5:$B$1023))*('By region'!$M774=(C_A10a!$C$5:$C$1023))*('By region'!$N774=(C_A10a!$D$5:$D$1023))*(C_A10a!J$5:J$1023)))+(SUM(($C$1=(C_A10a!$B$5:$B$1023))*('By region'!$M774=(C_A10a!$C$5:$C$1023))*('By region'!$N774=(C_A10a!$D$5:$D$1023))*(C_A10a!J$5:J$1023)))+(SUM(($D$1=(C_A10a!$B$5:$B$1023))*('By region'!$M774=(C_A10a!$C$5:$C$1023))*('By region'!$N774=(C_A10a!$D$5:$D$1023))*(C_A10a!J$5:J$1023)))</f>
        <v>19.978758717564</v>
      </c>
      <c r="I774" s="192">
        <f ref="I774:I774" t="array">(SUM(($B$1=(C_A10a!$B$5:$B$1023))*('By region'!$M774=(C_A10a!$C$5:$C$1023))*('By region'!$N774=(C_A10a!$D$5:$D$1023))*(C_A10a!K$5:K$1023)))+(SUM(($C$1=(C_A10a!$B$5:$B$1023))*('By region'!$M774=(C_A10a!$C$5:$C$1023))*('By region'!$N774=(C_A10a!$D$5:$D$1023))*(C_A10a!K$5:K$1023)))+(SUM(($D$1=(C_A10a!$B$5:$B$1023))*('By region'!$M774=(C_A10a!$C$5:$C$1023))*('By region'!$N774=(C_A10a!$D$5:$D$1023))*(C_A10a!K$5:K$1023)))</f>
        <v>18.487024532314</v>
      </c>
      <c r="J774" s="192">
        <f ref="J774:J774" t="array">(SUM(($B$1=(C_A10a!$B$5:$B$1023))*('By region'!$M774=(C_A10a!$C$5:$C$1023))*('By region'!$N774=(C_A10a!$D$5:$D$1023))*(C_A10a!L$5:L$1023)))+(SUM(($C$1=(C_A10a!$B$5:$B$1023))*('By region'!$M774=(C_A10a!$C$5:$C$1023))*('By region'!$N774=(C_A10a!$D$5:$D$1023))*(C_A10a!L$5:L$1023)))+(SUM(($D$1=(C_A10a!$B$5:$B$1023))*('By region'!$M774=(C_A10a!$C$5:$C$1023))*('By region'!$N774=(C_A10a!$D$5:$D$1023))*(C_A10a!L$5:L$1023)))</f>
        <v>13.716690462686</v>
      </c>
      <c r="K774" s="192">
        <f ref="K774:K774" t="array">(SUM(($B$1=(C_A10a!$B$5:$B$1023))*('By region'!$M774=(C_A10a!$C$5:$C$1023))*('By region'!$N774=(C_A10a!$D$5:$D$1023))*(C_A10a!M$5:M$1023)))+(SUM(($C$1=(C_A10a!$B$5:$B$1023))*('By region'!$M774=(C_A10a!$C$5:$C$1023))*('By region'!$N774=(C_A10a!$D$5:$D$1023))*(C_A10a!M$5:M$1023)))+(SUM(($D$1=(C_A10a!$B$5:$B$1023))*('By region'!$M774=(C_A10a!$C$5:$C$1023))*('By region'!$N774=(C_A10a!$D$5:$D$1023))*(C_A10a!M$5:M$1023)))</f>
        <v>10.399031923913</v>
      </c>
      <c r="M774" s="67" t="s">
        <v>415</v>
      </c>
      <c r="N774" s="340" t="s">
        <v>148</v>
      </c>
      <c r="O774" s="63"/>
    </row>
    <row r="775">
      <c r="A775" s="450"/>
      <c r="B775" s="264" t="s">
        <v>422</v>
      </c>
      <c r="C775" s="264">
        <f ref="C775:C775" t="array">(SUM(($B$1=(C_A10a!$B$5:$B$1023))*('By region'!$M775=(C_A10a!$C$5:$C$1023))*('By region'!$N775=(C_A10a!$D$5:$D$1023))*(C_A10a!E$5:E$1023)))+(SUM(($C$1=(C_A10a!$B$5:$B$1023))*('By region'!$M775=(C_A10a!$C$5:$C$1023))*('By region'!$N775=(C_A10a!$D$5:$D$1023))*(C_A10a!E$5:E$1023)))+(SUM(($D$1=(C_A10a!$B$5:$B$1023))*('By region'!$M775=(C_A10a!$C$5:$C$1023))*('By region'!$N775=(C_A10a!$D$5:$D$1023))*(C_A10a!E$5:E$1023)))</f>
        <v>0</v>
      </c>
      <c r="D775" s="264">
        <f ref="D775:D775" t="array">(SUM(($B$1=(C_A10a!$B$5:$B$1023))*('By region'!$M775=(C_A10a!$C$5:$C$1023))*('By region'!$N775=(C_A10a!$D$5:$D$1023))*(C_A10a!F$5:F$1023)))+(SUM(($C$1=(C_A10a!$B$5:$B$1023))*('By region'!$M775=(C_A10a!$C$5:$C$1023))*('By region'!$N775=(C_A10a!$D$5:$D$1023))*(C_A10a!F$5:F$1023)))+(SUM(($D$1=(C_A10a!$B$5:$B$1023))*('By region'!$M775=(C_A10a!$C$5:$C$1023))*('By region'!$N775=(C_A10a!$D$5:$D$1023))*(C_A10a!F$5:F$1023)))</f>
        <v>0</v>
      </c>
      <c r="E775" s="264">
        <f ref="E775:E775" t="array">(SUM(($B$1=(C_A10a!$B$5:$B$1023))*('By region'!$M775=(C_A10a!$C$5:$C$1023))*('By region'!$N775=(C_A10a!$D$5:$D$1023))*(C_A10a!G$5:G$1023)))+(SUM(($C$1=(C_A10a!$B$5:$B$1023))*('By region'!$M775=(C_A10a!$C$5:$C$1023))*('By region'!$N775=(C_A10a!$D$5:$D$1023))*(C_A10a!G$5:G$1023)))+(SUM(($D$1=(C_A10a!$B$5:$B$1023))*('By region'!$M775=(C_A10a!$C$5:$C$1023))*('By region'!$N775=(C_A10a!$D$5:$D$1023))*(C_A10a!G$5:G$1023)))</f>
        <v>0</v>
      </c>
      <c r="F775" s="264">
        <f ref="F775:F775" t="array">(SUM(($B$1=(C_A10a!$B$5:$B$1023))*('By region'!$M775=(C_A10a!$C$5:$C$1023))*('By region'!$N775=(C_A10a!$D$5:$D$1023))*(C_A10a!H$5:H$1023)))+(SUM(($C$1=(C_A10a!$B$5:$B$1023))*('By region'!$M775=(C_A10a!$C$5:$C$1023))*('By region'!$N775=(C_A10a!$D$5:$D$1023))*(C_A10a!H$5:H$1023)))+(SUM(($D$1=(C_A10a!$B$5:$B$1023))*('By region'!$M775=(C_A10a!$C$5:$C$1023))*('By region'!$N775=(C_A10a!$D$5:$D$1023))*(C_A10a!H$5:H$1023)))</f>
        <v>0</v>
      </c>
      <c r="G775" s="264">
        <f ref="G775:G775" t="array">(SUM(($B$1=(C_A10a!$B$5:$B$1023))*('By region'!$M775=(C_A10a!$C$5:$C$1023))*('By region'!$N775=(C_A10a!$D$5:$D$1023))*(C_A10a!I$5:I$1023)))+(SUM(($C$1=(C_A10a!$B$5:$B$1023))*('By region'!$M775=(C_A10a!$C$5:$C$1023))*('By region'!$N775=(C_A10a!$D$5:$D$1023))*(C_A10a!I$5:I$1023)))+(SUM(($D$1=(C_A10a!$B$5:$B$1023))*('By region'!$M775=(C_A10a!$C$5:$C$1023))*('By region'!$N775=(C_A10a!$D$5:$D$1023))*(C_A10a!I$5:I$1023)))</f>
        <v>0</v>
      </c>
      <c r="H775" s="264">
        <f ref="H775:H775" t="array">(SUM(($B$1=(C_A10a!$B$5:$B$1023))*('By region'!$M775=(C_A10a!$C$5:$C$1023))*('By region'!$N775=(C_A10a!$D$5:$D$1023))*(C_A10a!J$5:J$1023)))+(SUM(($C$1=(C_A10a!$B$5:$B$1023))*('By region'!$M775=(C_A10a!$C$5:$C$1023))*('By region'!$N775=(C_A10a!$D$5:$D$1023))*(C_A10a!J$5:J$1023)))+(SUM(($D$1=(C_A10a!$B$5:$B$1023))*('By region'!$M775=(C_A10a!$C$5:$C$1023))*('By region'!$N775=(C_A10a!$D$5:$D$1023))*(C_A10a!J$5:J$1023)))</f>
        <v>0</v>
      </c>
      <c r="I775" s="264">
        <f ref="I775:I775" t="array">(SUM(($B$1=(C_A10a!$B$5:$B$1023))*('By region'!$M775=(C_A10a!$C$5:$C$1023))*('By region'!$N775=(C_A10a!$D$5:$D$1023))*(C_A10a!K$5:K$1023)))+(SUM(($C$1=(C_A10a!$B$5:$B$1023))*('By region'!$M775=(C_A10a!$C$5:$C$1023))*('By region'!$N775=(C_A10a!$D$5:$D$1023))*(C_A10a!K$5:K$1023)))+(SUM(($D$1=(C_A10a!$B$5:$B$1023))*('By region'!$M775=(C_A10a!$C$5:$C$1023))*('By region'!$N775=(C_A10a!$D$5:$D$1023))*(C_A10a!K$5:K$1023)))</f>
        <v>0</v>
      </c>
      <c r="J775" s="264">
        <f ref="J775:J775" t="array">(SUM(($B$1=(C_A10a!$B$5:$B$1023))*('By region'!$M775=(C_A10a!$C$5:$C$1023))*('By region'!$N775=(C_A10a!$D$5:$D$1023))*(C_A10a!L$5:L$1023)))+(SUM(($C$1=(C_A10a!$B$5:$B$1023))*('By region'!$M775=(C_A10a!$C$5:$C$1023))*('By region'!$N775=(C_A10a!$D$5:$D$1023))*(C_A10a!L$5:L$1023)))+(SUM(($D$1=(C_A10a!$B$5:$B$1023))*('By region'!$M775=(C_A10a!$C$5:$C$1023))*('By region'!$N775=(C_A10a!$D$5:$D$1023))*(C_A10a!L$5:L$1023)))</f>
        <v>0</v>
      </c>
      <c r="K775" s="264">
        <f ref="K775:K775" t="array">(SUM(($B$1=(C_A10a!$B$5:$B$1023))*('By region'!$M775=(C_A10a!$C$5:$C$1023))*('By region'!$N775=(C_A10a!$D$5:$D$1023))*(C_A10a!M$5:M$1023)))+(SUM(($C$1=(C_A10a!$B$5:$B$1023))*('By region'!$M775=(C_A10a!$C$5:$C$1023))*('By region'!$N775=(C_A10a!$D$5:$D$1023))*(C_A10a!M$5:M$1023)))+(SUM(($D$1=(C_A10a!$B$5:$B$1023))*('By region'!$M775=(C_A10a!$C$5:$C$1023))*('By region'!$N775=(C_A10a!$D$5:$D$1023))*(C_A10a!M$5:M$1023)))</f>
        <v>0</v>
      </c>
      <c r="M775" s="67" t="s">
        <v>415</v>
      </c>
      <c r="N775" s="340" t="s">
        <v>423</v>
      </c>
      <c r="O775" s="63"/>
    </row>
    <row r="776">
      <c r="A776" s="450"/>
      <c r="B776" s="119" t="s">
        <v>424</v>
      </c>
      <c r="C776" s="192">
        <f ref="C776:C776" t="array">(SUM(($B$1=(C_A10a!$B$5:$B$1023))*('By region'!$M776=(C_A10a!$C$5:$C$1023))*('By region'!$N776=(C_A10a!$D$5:$D$1023))*(C_A10a!E$5:E$1023)))+(SUM(($C$1=(C_A10a!$B$5:$B$1023))*('By region'!$M776=(C_A10a!$C$5:$C$1023))*('By region'!$N776=(C_A10a!$D$5:$D$1023))*(C_A10a!E$5:E$1023)))+(SUM(($D$1=(C_A10a!$B$5:$B$1023))*('By region'!$M776=(C_A10a!$C$5:$C$1023))*('By region'!$N776=(C_A10a!$D$5:$D$1023))*(C_A10a!E$5:E$1023)))</f>
        <v>0</v>
      </c>
      <c r="D776" s="192">
        <f ref="D776:D776" t="array">(SUM(($B$1=(C_A10a!$B$5:$B$1023))*('By region'!$M776=(C_A10a!$C$5:$C$1023))*('By region'!$N776=(C_A10a!$D$5:$D$1023))*(C_A10a!F$5:F$1023)))+(SUM(($C$1=(C_A10a!$B$5:$B$1023))*('By region'!$M776=(C_A10a!$C$5:$C$1023))*('By region'!$N776=(C_A10a!$D$5:$D$1023))*(C_A10a!F$5:F$1023)))+(SUM(($D$1=(C_A10a!$B$5:$B$1023))*('By region'!$M776=(C_A10a!$C$5:$C$1023))*('By region'!$N776=(C_A10a!$D$5:$D$1023))*(C_A10a!F$5:F$1023)))</f>
        <v>0</v>
      </c>
      <c r="E776" s="192">
        <f ref="E776:E776" t="array">(SUM(($B$1=(C_A10a!$B$5:$B$1023))*('By region'!$M776=(C_A10a!$C$5:$C$1023))*('By region'!$N776=(C_A10a!$D$5:$D$1023))*(C_A10a!G$5:G$1023)))+(SUM(($C$1=(C_A10a!$B$5:$B$1023))*('By region'!$M776=(C_A10a!$C$5:$C$1023))*('By region'!$N776=(C_A10a!$D$5:$D$1023))*(C_A10a!G$5:G$1023)))+(SUM(($D$1=(C_A10a!$B$5:$B$1023))*('By region'!$M776=(C_A10a!$C$5:$C$1023))*('By region'!$N776=(C_A10a!$D$5:$D$1023))*(C_A10a!G$5:G$1023)))</f>
        <v>0</v>
      </c>
      <c r="F776" s="192">
        <f ref="F776:F776" t="array">(SUM(($B$1=(C_A10a!$B$5:$B$1023))*('By region'!$M776=(C_A10a!$C$5:$C$1023))*('By region'!$N776=(C_A10a!$D$5:$D$1023))*(C_A10a!H$5:H$1023)))+(SUM(($C$1=(C_A10a!$B$5:$B$1023))*('By region'!$M776=(C_A10a!$C$5:$C$1023))*('By region'!$N776=(C_A10a!$D$5:$D$1023))*(C_A10a!H$5:H$1023)))+(SUM(($D$1=(C_A10a!$B$5:$B$1023))*('By region'!$M776=(C_A10a!$C$5:$C$1023))*('By region'!$N776=(C_A10a!$D$5:$D$1023))*(C_A10a!H$5:H$1023)))</f>
        <v>0</v>
      </c>
      <c r="G776" s="192">
        <f ref="G776:G776" t="array">(SUM(($B$1=(C_A10a!$B$5:$B$1023))*('By region'!$M776=(C_A10a!$C$5:$C$1023))*('By region'!$N776=(C_A10a!$D$5:$D$1023))*(C_A10a!I$5:I$1023)))+(SUM(($C$1=(C_A10a!$B$5:$B$1023))*('By region'!$M776=(C_A10a!$C$5:$C$1023))*('By region'!$N776=(C_A10a!$D$5:$D$1023))*(C_A10a!I$5:I$1023)))+(SUM(($D$1=(C_A10a!$B$5:$B$1023))*('By region'!$M776=(C_A10a!$C$5:$C$1023))*('By region'!$N776=(C_A10a!$D$5:$D$1023))*(C_A10a!I$5:I$1023)))</f>
        <v>0</v>
      </c>
      <c r="H776" s="192">
        <f ref="H776:H776" t="array">(SUM(($B$1=(C_A10a!$B$5:$B$1023))*('By region'!$M776=(C_A10a!$C$5:$C$1023))*('By region'!$N776=(C_A10a!$D$5:$D$1023))*(C_A10a!J$5:J$1023)))+(SUM(($C$1=(C_A10a!$B$5:$B$1023))*('By region'!$M776=(C_A10a!$C$5:$C$1023))*('By region'!$N776=(C_A10a!$D$5:$D$1023))*(C_A10a!J$5:J$1023)))+(SUM(($D$1=(C_A10a!$B$5:$B$1023))*('By region'!$M776=(C_A10a!$C$5:$C$1023))*('By region'!$N776=(C_A10a!$D$5:$D$1023))*(C_A10a!J$5:J$1023)))</f>
        <v>0</v>
      </c>
      <c r="I776" s="192">
        <f ref="I776:I776" t="array">(SUM(($B$1=(C_A10a!$B$5:$B$1023))*('By region'!$M776=(C_A10a!$C$5:$C$1023))*('By region'!$N776=(C_A10a!$D$5:$D$1023))*(C_A10a!K$5:K$1023)))+(SUM(($C$1=(C_A10a!$B$5:$B$1023))*('By region'!$M776=(C_A10a!$C$5:$C$1023))*('By region'!$N776=(C_A10a!$D$5:$D$1023))*(C_A10a!K$5:K$1023)))+(SUM(($D$1=(C_A10a!$B$5:$B$1023))*('By region'!$M776=(C_A10a!$C$5:$C$1023))*('By region'!$N776=(C_A10a!$D$5:$D$1023))*(C_A10a!K$5:K$1023)))</f>
        <v>0</v>
      </c>
      <c r="J776" s="192">
        <f ref="J776:J776" t="array">(SUM(($B$1=(C_A10a!$B$5:$B$1023))*('By region'!$M776=(C_A10a!$C$5:$C$1023))*('By region'!$N776=(C_A10a!$D$5:$D$1023))*(C_A10a!L$5:L$1023)))+(SUM(($C$1=(C_A10a!$B$5:$B$1023))*('By region'!$M776=(C_A10a!$C$5:$C$1023))*('By region'!$N776=(C_A10a!$D$5:$D$1023))*(C_A10a!L$5:L$1023)))+(SUM(($D$1=(C_A10a!$B$5:$B$1023))*('By region'!$M776=(C_A10a!$C$5:$C$1023))*('By region'!$N776=(C_A10a!$D$5:$D$1023))*(C_A10a!L$5:L$1023)))</f>
        <v>0</v>
      </c>
      <c r="K776" s="192">
        <f ref="K776:K776" t="array">(SUM(($B$1=(C_A10a!$B$5:$B$1023))*('By region'!$M776=(C_A10a!$C$5:$C$1023))*('By region'!$N776=(C_A10a!$D$5:$D$1023))*(C_A10a!M$5:M$1023)))+(SUM(($C$1=(C_A10a!$B$5:$B$1023))*('By region'!$M776=(C_A10a!$C$5:$C$1023))*('By region'!$N776=(C_A10a!$D$5:$D$1023))*(C_A10a!M$5:M$1023)))+(SUM(($D$1=(C_A10a!$B$5:$B$1023))*('By region'!$M776=(C_A10a!$C$5:$C$1023))*('By region'!$N776=(C_A10a!$D$5:$D$1023))*(C_A10a!M$5:M$1023)))</f>
        <v>0</v>
      </c>
      <c r="M776" s="67" t="s">
        <v>415</v>
      </c>
      <c r="N776" s="340" t="s">
        <v>156</v>
      </c>
      <c r="O776" s="63"/>
    </row>
    <row r="777">
      <c r="A777" s="450"/>
      <c r="B777" s="118" t="s">
        <v>55</v>
      </c>
      <c r="C777" s="257">
        <f>SUM(C770:C776)</f>
        <v>93.485633688000007</v>
      </c>
      <c r="D777" s="257">
        <f ref="D777:K777" t="shared" si="89">SUM(D770:D776)</f>
        <v>81.95127679823</v>
      </c>
      <c r="E777" s="257">
        <f t="shared" si="89"/>
        <v>76.122946403533</v>
      </c>
      <c r="F777" s="257">
        <f t="shared" si="89"/>
        <v>71.37541869432701</v>
      </c>
      <c r="G777" s="257">
        <f t="shared" si="89"/>
        <v>67.257816775259</v>
      </c>
      <c r="H777" s="257">
        <f t="shared" si="89"/>
        <v>63.421378175335995</v>
      </c>
      <c r="I777" s="257">
        <f t="shared" si="89"/>
        <v>60.50570852361</v>
      </c>
      <c r="J777" s="257">
        <f t="shared" si="89"/>
        <v>60.561449301774005</v>
      </c>
      <c r="K777" s="257">
        <f t="shared" si="89"/>
        <v>57.730414159088</v>
      </c>
      <c r="N777" s="338"/>
      <c r="O777" s="63"/>
    </row>
    <row r="778">
      <c r="A778" s="450" t="s">
        <v>416</v>
      </c>
      <c r="B778" s="119" t="s">
        <v>541</v>
      </c>
      <c r="C778" s="192">
        <f ref="C778:C778" t="array">(SUM(($B$1=(C_A10a!$B$5:$B$1023))*('By region'!$M778=(C_A10a!$C$5:$C$1023))*('By region'!$N778=(C_A10a!$D$5:$D$1023))*(C_A10a!E$5:E$1023)))+(SUM(($C$1=(C_A10a!$B$5:$B$1023))*('By region'!$M778=(C_A10a!$C$5:$C$1023))*('By region'!$N778=(C_A10a!$D$5:$D$1023))*(C_A10a!E$5:E$1023)))+(SUM(($D$1=(C_A10a!$B$5:$B$1023))*('By region'!$M778=(C_A10a!$C$5:$C$1023))*('By region'!$N778=(C_A10a!$D$5:$D$1023))*(C_A10a!E$5:E$1023)))</f>
        <v>0</v>
      </c>
      <c r="D778" s="192">
        <f ref="D778:D778" t="array">(SUM(($B$1=(C_A10a!$B$5:$B$1023))*('By region'!$M778=(C_A10a!$C$5:$C$1023))*('By region'!$N778=(C_A10a!$D$5:$D$1023))*(C_A10a!F$5:F$1023)))+(SUM(($C$1=(C_A10a!$B$5:$B$1023))*('By region'!$M778=(C_A10a!$C$5:$C$1023))*('By region'!$N778=(C_A10a!$D$5:$D$1023))*(C_A10a!F$5:F$1023)))+(SUM(($D$1=(C_A10a!$B$5:$B$1023))*('By region'!$M778=(C_A10a!$C$5:$C$1023))*('By region'!$N778=(C_A10a!$D$5:$D$1023))*(C_A10a!F$5:F$1023)))</f>
        <v>0</v>
      </c>
      <c r="E778" s="192">
        <f ref="E778:E778" t="array">(SUM(($B$1=(C_A10a!$B$5:$B$1023))*('By region'!$M778=(C_A10a!$C$5:$C$1023))*('By region'!$N778=(C_A10a!$D$5:$D$1023))*(C_A10a!G$5:G$1023)))+(SUM(($C$1=(C_A10a!$B$5:$B$1023))*('By region'!$M778=(C_A10a!$C$5:$C$1023))*('By region'!$N778=(C_A10a!$D$5:$D$1023))*(C_A10a!G$5:G$1023)))+(SUM(($D$1=(C_A10a!$B$5:$B$1023))*('By region'!$M778=(C_A10a!$C$5:$C$1023))*('By region'!$N778=(C_A10a!$D$5:$D$1023))*(C_A10a!G$5:G$1023)))</f>
        <v>0</v>
      </c>
      <c r="F778" s="192">
        <f ref="F778:F778" t="array">(SUM(($B$1=(C_A10a!$B$5:$B$1023))*('By region'!$M778=(C_A10a!$C$5:$C$1023))*('By region'!$N778=(C_A10a!$D$5:$D$1023))*(C_A10a!H$5:H$1023)))+(SUM(($C$1=(C_A10a!$B$5:$B$1023))*('By region'!$M778=(C_A10a!$C$5:$C$1023))*('By region'!$N778=(C_A10a!$D$5:$D$1023))*(C_A10a!H$5:H$1023)))+(SUM(($D$1=(C_A10a!$B$5:$B$1023))*('By region'!$M778=(C_A10a!$C$5:$C$1023))*('By region'!$N778=(C_A10a!$D$5:$D$1023))*(C_A10a!H$5:H$1023)))</f>
        <v>0</v>
      </c>
      <c r="G778" s="192">
        <f ref="G778:G778" t="array">(SUM(($B$1=(C_A10a!$B$5:$B$1023))*('By region'!$M778=(C_A10a!$C$5:$C$1023))*('By region'!$N778=(C_A10a!$D$5:$D$1023))*(C_A10a!I$5:I$1023)))+(SUM(($C$1=(C_A10a!$B$5:$B$1023))*('By region'!$M778=(C_A10a!$C$5:$C$1023))*('By region'!$N778=(C_A10a!$D$5:$D$1023))*(C_A10a!I$5:I$1023)))+(SUM(($D$1=(C_A10a!$B$5:$B$1023))*('By region'!$M778=(C_A10a!$C$5:$C$1023))*('By region'!$N778=(C_A10a!$D$5:$D$1023))*(C_A10a!I$5:I$1023)))</f>
        <v>0</v>
      </c>
      <c r="H778" s="192">
        <f ref="H778:H778" t="array">(SUM(($B$1=(C_A10a!$B$5:$B$1023))*('By region'!$M778=(C_A10a!$C$5:$C$1023))*('By region'!$N778=(C_A10a!$D$5:$D$1023))*(C_A10a!J$5:J$1023)))+(SUM(($C$1=(C_A10a!$B$5:$B$1023))*('By region'!$M778=(C_A10a!$C$5:$C$1023))*('By region'!$N778=(C_A10a!$D$5:$D$1023))*(C_A10a!J$5:J$1023)))+(SUM(($D$1=(C_A10a!$B$5:$B$1023))*('By region'!$M778=(C_A10a!$C$5:$C$1023))*('By region'!$N778=(C_A10a!$D$5:$D$1023))*(C_A10a!J$5:J$1023)))</f>
        <v>0</v>
      </c>
      <c r="I778" s="192">
        <f ref="I778:I778" t="array">(SUM(($B$1=(C_A10a!$B$5:$B$1023))*('By region'!$M778=(C_A10a!$C$5:$C$1023))*('By region'!$N778=(C_A10a!$D$5:$D$1023))*(C_A10a!K$5:K$1023)))+(SUM(($C$1=(C_A10a!$B$5:$B$1023))*('By region'!$M778=(C_A10a!$C$5:$C$1023))*('By region'!$N778=(C_A10a!$D$5:$D$1023))*(C_A10a!K$5:K$1023)))+(SUM(($D$1=(C_A10a!$B$5:$B$1023))*('By region'!$M778=(C_A10a!$C$5:$C$1023))*('By region'!$N778=(C_A10a!$D$5:$D$1023))*(C_A10a!K$5:K$1023)))</f>
        <v>0</v>
      </c>
      <c r="J778" s="192">
        <f ref="J778:J778" t="array">(SUM(($B$1=(C_A10a!$B$5:$B$1023))*('By region'!$M778=(C_A10a!$C$5:$C$1023))*('By region'!$N778=(C_A10a!$D$5:$D$1023))*(C_A10a!L$5:L$1023)))+(SUM(($C$1=(C_A10a!$B$5:$B$1023))*('By region'!$M778=(C_A10a!$C$5:$C$1023))*('By region'!$N778=(C_A10a!$D$5:$D$1023))*(C_A10a!L$5:L$1023)))+(SUM(($D$1=(C_A10a!$B$5:$B$1023))*('By region'!$M778=(C_A10a!$C$5:$C$1023))*('By region'!$N778=(C_A10a!$D$5:$D$1023))*(C_A10a!L$5:L$1023)))</f>
        <v>0</v>
      </c>
      <c r="K778" s="192">
        <f ref="K778:K778" t="array">(SUM(($B$1=(C_A10a!$B$5:$B$1023))*('By region'!$M778=(C_A10a!$C$5:$C$1023))*('By region'!$N778=(C_A10a!$D$5:$D$1023))*(C_A10a!M$5:M$1023)))+(SUM(($C$1=(C_A10a!$B$5:$B$1023))*('By region'!$M778=(C_A10a!$C$5:$C$1023))*('By region'!$N778=(C_A10a!$D$5:$D$1023))*(C_A10a!M$5:M$1023)))+(SUM(($D$1=(C_A10a!$B$5:$B$1023))*('By region'!$M778=(C_A10a!$C$5:$C$1023))*('By region'!$N778=(C_A10a!$D$5:$D$1023))*(C_A10a!M$5:M$1023)))</f>
        <v>0</v>
      </c>
      <c r="M778" s="67" t="s">
        <v>416</v>
      </c>
      <c r="N778" s="338" t="s">
        <v>143</v>
      </c>
      <c r="O778" s="63"/>
    </row>
    <row r="779">
      <c r="A779" s="450"/>
      <c r="B779" s="264" t="s">
        <v>418</v>
      </c>
      <c r="C779" s="264">
        <f ref="C779:C779" t="array">(SUM(($B$1=(C_A10a!$B$5:$B$1023))*('By region'!$M779=(C_A10a!$C$5:$C$1023))*('By region'!$N779=(C_A10a!$D$5:$D$1023))*(C_A10a!E$5:E$1023)))+(SUM(($C$1=(C_A10a!$B$5:$B$1023))*('By region'!$M779=(C_A10a!$C$5:$C$1023))*('By region'!$N779=(C_A10a!$D$5:$D$1023))*(C_A10a!E$5:E$1023)))+(SUM(($D$1=(C_A10a!$B$5:$B$1023))*('By region'!$M779=(C_A10a!$C$5:$C$1023))*('By region'!$N779=(C_A10a!$D$5:$D$1023))*(C_A10a!E$5:E$1023)))</f>
        <v>0.146914812</v>
      </c>
      <c r="D779" s="264">
        <f ref="D779:D779" t="array">(SUM(($B$1=(C_A10a!$B$5:$B$1023))*('By region'!$M779=(C_A10a!$C$5:$C$1023))*('By region'!$N779=(C_A10a!$D$5:$D$1023))*(C_A10a!F$5:F$1023)))+(SUM(($C$1=(C_A10a!$B$5:$B$1023))*('By region'!$M779=(C_A10a!$C$5:$C$1023))*('By region'!$N779=(C_A10a!$D$5:$D$1023))*(C_A10a!F$5:F$1023)))+(SUM(($D$1=(C_A10a!$B$5:$B$1023))*('By region'!$M779=(C_A10a!$C$5:$C$1023))*('By region'!$N779=(C_A10a!$D$5:$D$1023))*(C_A10a!F$5:F$1023)))</f>
        <v>0.157052638993</v>
      </c>
      <c r="E779" s="264">
        <f ref="E779:E779" t="array">(SUM(($B$1=(C_A10a!$B$5:$B$1023))*('By region'!$M779=(C_A10a!$C$5:$C$1023))*('By region'!$N779=(C_A10a!$D$5:$D$1023))*(C_A10a!G$5:G$1023)))+(SUM(($C$1=(C_A10a!$B$5:$B$1023))*('By region'!$M779=(C_A10a!$C$5:$C$1023))*('By region'!$N779=(C_A10a!$D$5:$D$1023))*(C_A10a!G$5:G$1023)))+(SUM(($D$1=(C_A10a!$B$5:$B$1023))*('By region'!$M779=(C_A10a!$C$5:$C$1023))*('By region'!$N779=(C_A10a!$D$5:$D$1023))*(C_A10a!G$5:G$1023)))</f>
        <v>0.16882607469</v>
      </c>
      <c r="F779" s="264">
        <f ref="F779:F779" t="array">(SUM(($B$1=(C_A10a!$B$5:$B$1023))*('By region'!$M779=(C_A10a!$C$5:$C$1023))*('By region'!$N779=(C_A10a!$D$5:$D$1023))*(C_A10a!H$5:H$1023)))+(SUM(($C$1=(C_A10a!$B$5:$B$1023))*('By region'!$M779=(C_A10a!$C$5:$C$1023))*('By region'!$N779=(C_A10a!$D$5:$D$1023))*(C_A10a!H$5:H$1023)))+(SUM(($D$1=(C_A10a!$B$5:$B$1023))*('By region'!$M779=(C_A10a!$C$5:$C$1023))*('By region'!$N779=(C_A10a!$D$5:$D$1023))*(C_A10a!H$5:H$1023)))</f>
        <v>0.180678910125</v>
      </c>
      <c r="G779" s="264">
        <f ref="G779:G779" t="array">(SUM(($B$1=(C_A10a!$B$5:$B$1023))*('By region'!$M779=(C_A10a!$C$5:$C$1023))*('By region'!$N779=(C_A10a!$D$5:$D$1023))*(C_A10a!I$5:I$1023)))+(SUM(($C$1=(C_A10a!$B$5:$B$1023))*('By region'!$M779=(C_A10a!$C$5:$C$1023))*('By region'!$N779=(C_A10a!$D$5:$D$1023))*(C_A10a!I$5:I$1023)))+(SUM(($D$1=(C_A10a!$B$5:$B$1023))*('By region'!$M779=(C_A10a!$C$5:$C$1023))*('By region'!$N779=(C_A10a!$D$5:$D$1023))*(C_A10a!I$5:I$1023)))</f>
        <v>0.193184324365</v>
      </c>
      <c r="H779" s="264">
        <f ref="H779:H779" t="array">(SUM(($B$1=(C_A10a!$B$5:$B$1023))*('By region'!$M779=(C_A10a!$C$5:$C$1023))*('By region'!$N779=(C_A10a!$D$5:$D$1023))*(C_A10a!J$5:J$1023)))+(SUM(($C$1=(C_A10a!$B$5:$B$1023))*('By region'!$M779=(C_A10a!$C$5:$C$1023))*('By region'!$N779=(C_A10a!$D$5:$D$1023))*(C_A10a!J$5:J$1023)))+(SUM(($D$1=(C_A10a!$B$5:$B$1023))*('By region'!$M779=(C_A10a!$C$5:$C$1023))*('By region'!$N779=(C_A10a!$D$5:$D$1023))*(C_A10a!J$5:J$1023)))</f>
        <v>0.206671707855</v>
      </c>
      <c r="I779" s="264">
        <f ref="I779:I779" t="array">(SUM(($B$1=(C_A10a!$B$5:$B$1023))*('By region'!$M779=(C_A10a!$C$5:$C$1023))*('By region'!$N779=(C_A10a!$D$5:$D$1023))*(C_A10a!K$5:K$1023)))+(SUM(($C$1=(C_A10a!$B$5:$B$1023))*('By region'!$M779=(C_A10a!$C$5:$C$1023))*('By region'!$N779=(C_A10a!$D$5:$D$1023))*(C_A10a!K$5:K$1023)))+(SUM(($D$1=(C_A10a!$B$5:$B$1023))*('By region'!$M779=(C_A10a!$C$5:$C$1023))*('By region'!$N779=(C_A10a!$D$5:$D$1023))*(C_A10a!K$5:K$1023)))</f>
        <v>0.221029871635</v>
      </c>
      <c r="J779" s="264">
        <f ref="J779:J779" t="array">(SUM(($B$1=(C_A10a!$B$5:$B$1023))*('By region'!$M779=(C_A10a!$C$5:$C$1023))*('By region'!$N779=(C_A10a!$D$5:$D$1023))*(C_A10a!L$5:L$1023)))+(SUM(($C$1=(C_A10a!$B$5:$B$1023))*('By region'!$M779=(C_A10a!$C$5:$C$1023))*('By region'!$N779=(C_A10a!$D$5:$D$1023))*(C_A10a!L$5:L$1023)))+(SUM(($D$1=(C_A10a!$B$5:$B$1023))*('By region'!$M779=(C_A10a!$C$5:$C$1023))*('By region'!$N779=(C_A10a!$D$5:$D$1023))*(C_A10a!L$5:L$1023)))</f>
        <v>0.23625564808399999</v>
      </c>
      <c r="K779" s="264">
        <f ref="K779:K779" t="array">(SUM(($B$1=(C_A10a!$B$5:$B$1023))*('By region'!$M779=(C_A10a!$C$5:$C$1023))*('By region'!$N779=(C_A10a!$D$5:$D$1023))*(C_A10a!M$5:M$1023)))+(SUM(($C$1=(C_A10a!$B$5:$B$1023))*('By region'!$M779=(C_A10a!$C$5:$C$1023))*('By region'!$N779=(C_A10a!$D$5:$D$1023))*(C_A10a!M$5:M$1023)))+(SUM(($D$1=(C_A10a!$B$5:$B$1023))*('By region'!$M779=(C_A10a!$C$5:$C$1023))*('By region'!$N779=(C_A10a!$D$5:$D$1023))*(C_A10a!M$5:M$1023)))</f>
        <v>0.252460337127</v>
      </c>
      <c r="M779" s="67" t="s">
        <v>416</v>
      </c>
      <c r="N779" s="340" t="s">
        <v>144</v>
      </c>
      <c r="O779" s="63"/>
    </row>
    <row r="780">
      <c r="A780" s="450"/>
      <c r="B780" s="119" t="s">
        <v>419</v>
      </c>
      <c r="C780" s="192">
        <f ref="C780:C780" t="array">(SUM(($B$1=(C_A10a!$B$5:$B$1023))*('By region'!$M780=(C_A10a!$C$5:$C$1023))*('By region'!$N780=(C_A10a!$D$5:$D$1023))*(C_A10a!E$5:E$1023)))+(SUM(($C$1=(C_A10a!$B$5:$B$1023))*('By region'!$M780=(C_A10a!$C$5:$C$1023))*('By region'!$N780=(C_A10a!$D$5:$D$1023))*(C_A10a!E$5:E$1023)))+(SUM(($D$1=(C_A10a!$B$5:$B$1023))*('By region'!$M780=(C_A10a!$C$5:$C$1023))*('By region'!$N780=(C_A10a!$D$5:$D$1023))*(C_A10a!E$5:E$1023)))</f>
        <v>0</v>
      </c>
      <c r="D780" s="192">
        <f ref="D780:D780" t="array">(SUM(($B$1=(C_A10a!$B$5:$B$1023))*('By region'!$M780=(C_A10a!$C$5:$C$1023))*('By region'!$N780=(C_A10a!$D$5:$D$1023))*(C_A10a!F$5:F$1023)))+(SUM(($C$1=(C_A10a!$B$5:$B$1023))*('By region'!$M780=(C_A10a!$C$5:$C$1023))*('By region'!$N780=(C_A10a!$D$5:$D$1023))*(C_A10a!F$5:F$1023)))+(SUM(($D$1=(C_A10a!$B$5:$B$1023))*('By region'!$M780=(C_A10a!$C$5:$C$1023))*('By region'!$N780=(C_A10a!$D$5:$D$1023))*(C_A10a!F$5:F$1023)))</f>
        <v>0</v>
      </c>
      <c r="E780" s="192">
        <f ref="E780:E780" t="array">(SUM(($B$1=(C_A10a!$B$5:$B$1023))*('By region'!$M780=(C_A10a!$C$5:$C$1023))*('By region'!$N780=(C_A10a!$D$5:$D$1023))*(C_A10a!G$5:G$1023)))+(SUM(($C$1=(C_A10a!$B$5:$B$1023))*('By region'!$M780=(C_A10a!$C$5:$C$1023))*('By region'!$N780=(C_A10a!$D$5:$D$1023))*(C_A10a!G$5:G$1023)))+(SUM(($D$1=(C_A10a!$B$5:$B$1023))*('By region'!$M780=(C_A10a!$C$5:$C$1023))*('By region'!$N780=(C_A10a!$D$5:$D$1023))*(C_A10a!G$5:G$1023)))</f>
        <v>0</v>
      </c>
      <c r="F780" s="192">
        <f ref="F780:F780" t="array">(SUM(($B$1=(C_A10a!$B$5:$B$1023))*('By region'!$M780=(C_A10a!$C$5:$C$1023))*('By region'!$N780=(C_A10a!$D$5:$D$1023))*(C_A10a!H$5:H$1023)))+(SUM(($C$1=(C_A10a!$B$5:$B$1023))*('By region'!$M780=(C_A10a!$C$5:$C$1023))*('By region'!$N780=(C_A10a!$D$5:$D$1023))*(C_A10a!H$5:H$1023)))+(SUM(($D$1=(C_A10a!$B$5:$B$1023))*('By region'!$M780=(C_A10a!$C$5:$C$1023))*('By region'!$N780=(C_A10a!$D$5:$D$1023))*(C_A10a!H$5:H$1023)))</f>
        <v>0</v>
      </c>
      <c r="G780" s="192">
        <f ref="G780:G780" t="array">(SUM(($B$1=(C_A10a!$B$5:$B$1023))*('By region'!$M780=(C_A10a!$C$5:$C$1023))*('By region'!$N780=(C_A10a!$D$5:$D$1023))*(C_A10a!I$5:I$1023)))+(SUM(($C$1=(C_A10a!$B$5:$B$1023))*('By region'!$M780=(C_A10a!$C$5:$C$1023))*('By region'!$N780=(C_A10a!$D$5:$D$1023))*(C_A10a!I$5:I$1023)))+(SUM(($D$1=(C_A10a!$B$5:$B$1023))*('By region'!$M780=(C_A10a!$C$5:$C$1023))*('By region'!$N780=(C_A10a!$D$5:$D$1023))*(C_A10a!I$5:I$1023)))</f>
        <v>0</v>
      </c>
      <c r="H780" s="192">
        <f ref="H780:H780" t="array">(SUM(($B$1=(C_A10a!$B$5:$B$1023))*('By region'!$M780=(C_A10a!$C$5:$C$1023))*('By region'!$N780=(C_A10a!$D$5:$D$1023))*(C_A10a!J$5:J$1023)))+(SUM(($C$1=(C_A10a!$B$5:$B$1023))*('By region'!$M780=(C_A10a!$C$5:$C$1023))*('By region'!$N780=(C_A10a!$D$5:$D$1023))*(C_A10a!J$5:J$1023)))+(SUM(($D$1=(C_A10a!$B$5:$B$1023))*('By region'!$M780=(C_A10a!$C$5:$C$1023))*('By region'!$N780=(C_A10a!$D$5:$D$1023))*(C_A10a!J$5:J$1023)))</f>
        <v>0</v>
      </c>
      <c r="I780" s="192">
        <f ref="I780:I780" t="array">(SUM(($B$1=(C_A10a!$B$5:$B$1023))*('By region'!$M780=(C_A10a!$C$5:$C$1023))*('By region'!$N780=(C_A10a!$D$5:$D$1023))*(C_A10a!K$5:K$1023)))+(SUM(($C$1=(C_A10a!$B$5:$B$1023))*('By region'!$M780=(C_A10a!$C$5:$C$1023))*('By region'!$N780=(C_A10a!$D$5:$D$1023))*(C_A10a!K$5:K$1023)))+(SUM(($D$1=(C_A10a!$B$5:$B$1023))*('By region'!$M780=(C_A10a!$C$5:$C$1023))*('By region'!$N780=(C_A10a!$D$5:$D$1023))*(C_A10a!K$5:K$1023)))</f>
        <v>0</v>
      </c>
      <c r="J780" s="192">
        <f ref="J780:J780" t="array">(SUM(($B$1=(C_A10a!$B$5:$B$1023))*('By region'!$M780=(C_A10a!$C$5:$C$1023))*('By region'!$N780=(C_A10a!$D$5:$D$1023))*(C_A10a!L$5:L$1023)))+(SUM(($C$1=(C_A10a!$B$5:$B$1023))*('By region'!$M780=(C_A10a!$C$5:$C$1023))*('By region'!$N780=(C_A10a!$D$5:$D$1023))*(C_A10a!L$5:L$1023)))+(SUM(($D$1=(C_A10a!$B$5:$B$1023))*('By region'!$M780=(C_A10a!$C$5:$C$1023))*('By region'!$N780=(C_A10a!$D$5:$D$1023))*(C_A10a!L$5:L$1023)))</f>
        <v>0</v>
      </c>
      <c r="K780" s="192">
        <f ref="K780:K780" t="array">(SUM(($B$1=(C_A10a!$B$5:$B$1023))*('By region'!$M780=(C_A10a!$C$5:$C$1023))*('By region'!$N780=(C_A10a!$D$5:$D$1023))*(C_A10a!M$5:M$1023)))+(SUM(($C$1=(C_A10a!$B$5:$B$1023))*('By region'!$M780=(C_A10a!$C$5:$C$1023))*('By region'!$N780=(C_A10a!$D$5:$D$1023))*(C_A10a!M$5:M$1023)))+(SUM(($D$1=(C_A10a!$B$5:$B$1023))*('By region'!$M780=(C_A10a!$C$5:$C$1023))*('By region'!$N780=(C_A10a!$D$5:$D$1023))*(C_A10a!M$5:M$1023)))</f>
        <v>0</v>
      </c>
      <c r="M780" s="67" t="s">
        <v>416</v>
      </c>
      <c r="N780" s="340" t="s">
        <v>145</v>
      </c>
      <c r="O780" s="63"/>
    </row>
    <row r="781">
      <c r="A781" s="450"/>
      <c r="B781" s="264" t="s">
        <v>420</v>
      </c>
      <c r="C781" s="264">
        <f ref="C781:C781" t="array">(SUM(($B$1=(C_A10a!$B$5:$B$1023))*('By region'!$M781=(C_A10a!$C$5:$C$1023))*('By region'!$N781=(C_A10a!$D$5:$D$1023))*(C_A10a!E$5:E$1023)))+(SUM(($C$1=(C_A10a!$B$5:$B$1023))*('By region'!$M781=(C_A10a!$C$5:$C$1023))*('By region'!$N781=(C_A10a!$D$5:$D$1023))*(C_A10a!E$5:E$1023)))+(SUM(($D$1=(C_A10a!$B$5:$B$1023))*('By region'!$M781=(C_A10a!$C$5:$C$1023))*('By region'!$N781=(C_A10a!$D$5:$D$1023))*(C_A10a!E$5:E$1023)))</f>
        <v>53.469036648</v>
      </c>
      <c r="D781" s="264">
        <f ref="D781:D781" t="array">(SUM(($B$1=(C_A10a!$B$5:$B$1023))*('By region'!$M781=(C_A10a!$C$5:$C$1023))*('By region'!$N781=(C_A10a!$D$5:$D$1023))*(C_A10a!F$5:F$1023)))+(SUM(($C$1=(C_A10a!$B$5:$B$1023))*('By region'!$M781=(C_A10a!$C$5:$C$1023))*('By region'!$N781=(C_A10a!$D$5:$D$1023))*(C_A10a!F$5:F$1023)))+(SUM(($D$1=(C_A10a!$B$5:$B$1023))*('By region'!$M781=(C_A10a!$C$5:$C$1023))*('By region'!$N781=(C_A10a!$D$5:$D$1023))*(C_A10a!F$5:F$1023)))</f>
        <v>57.15865674577</v>
      </c>
      <c r="E781" s="264">
        <f ref="E781:E781" t="array">(SUM(($B$1=(C_A10a!$B$5:$B$1023))*('By region'!$M781=(C_A10a!$C$5:$C$1023))*('By region'!$N781=(C_A10a!$D$5:$D$1023))*(C_A10a!G$5:G$1023)))+(SUM(($C$1=(C_A10a!$B$5:$B$1023))*('By region'!$M781=(C_A10a!$C$5:$C$1023))*('By region'!$N781=(C_A10a!$D$5:$D$1023))*(C_A10a!G$5:G$1023)))+(SUM(($D$1=(C_A10a!$B$5:$B$1023))*('By region'!$M781=(C_A10a!$C$5:$C$1023))*('By region'!$N781=(C_A10a!$D$5:$D$1023))*(C_A10a!G$5:G$1023)))</f>
        <v>61.443549849427</v>
      </c>
      <c r="F781" s="264">
        <f ref="F781:F781" t="array">(SUM(($B$1=(C_A10a!$B$5:$B$1023))*('By region'!$M781=(C_A10a!$C$5:$C$1023))*('By region'!$N781=(C_A10a!$D$5:$D$1023))*(C_A10a!H$5:H$1023)))+(SUM(($C$1=(C_A10a!$B$5:$B$1023))*('By region'!$M781=(C_A10a!$C$5:$C$1023))*('By region'!$N781=(C_A10a!$D$5:$D$1023))*(C_A10a!H$5:H$1023)))+(SUM(($D$1=(C_A10a!$B$5:$B$1023))*('By region'!$M781=(C_A10a!$C$5:$C$1023))*('By region'!$N781=(C_A10a!$D$5:$D$1023))*(C_A10a!H$5:H$1023)))</f>
        <v>65.757340158313</v>
      </c>
      <c r="G781" s="264">
        <f ref="G781:G781" t="array">(SUM(($B$1=(C_A10a!$B$5:$B$1023))*('By region'!$M781=(C_A10a!$C$5:$C$1023))*('By region'!$N781=(C_A10a!$D$5:$D$1023))*(C_A10a!I$5:I$1023)))+(SUM(($C$1=(C_A10a!$B$5:$B$1023))*('By region'!$M781=(C_A10a!$C$5:$C$1023))*('By region'!$N781=(C_A10a!$D$5:$D$1023))*(C_A10a!I$5:I$1023)))+(SUM(($D$1=(C_A10a!$B$5:$B$1023))*('By region'!$M781=(C_A10a!$C$5:$C$1023))*('By region'!$N781=(C_A10a!$D$5:$D$1023))*(C_A10a!I$5:I$1023)))</f>
        <v>70.308633817525</v>
      </c>
      <c r="H781" s="264">
        <f ref="H781:H781" t="array">(SUM(($B$1=(C_A10a!$B$5:$B$1023))*('By region'!$M781=(C_A10a!$C$5:$C$1023))*('By region'!$N781=(C_A10a!$D$5:$D$1023))*(C_A10a!J$5:J$1023)))+(SUM(($C$1=(C_A10a!$B$5:$B$1023))*('By region'!$M781=(C_A10a!$C$5:$C$1023))*('By region'!$N781=(C_A10a!$D$5:$D$1023))*(C_A10a!J$5:J$1023)))+(SUM(($D$1=(C_A10a!$B$5:$B$1023))*('By region'!$M781=(C_A10a!$C$5:$C$1023))*('By region'!$N781=(C_A10a!$D$5:$D$1023))*(C_A10a!J$5:J$1023)))</f>
        <v>75.217311113763</v>
      </c>
      <c r="I781" s="264">
        <f ref="I781:I781" t="array">(SUM(($B$1=(C_A10a!$B$5:$B$1023))*('By region'!$M781=(C_A10a!$C$5:$C$1023))*('By region'!$N781=(C_A10a!$D$5:$D$1023))*(C_A10a!K$5:K$1023)))+(SUM(($C$1=(C_A10a!$B$5:$B$1023))*('By region'!$M781=(C_A10a!$C$5:$C$1023))*('By region'!$N781=(C_A10a!$D$5:$D$1023))*(C_A10a!K$5:K$1023)))+(SUM(($D$1=(C_A10a!$B$5:$B$1023))*('By region'!$M781=(C_A10a!$C$5:$C$1023))*('By region'!$N781=(C_A10a!$D$5:$D$1023))*(C_A10a!K$5:K$1023)))</f>
        <v>80.44290528563</v>
      </c>
      <c r="J781" s="264">
        <f ref="J781:J781" t="array">(SUM(($B$1=(C_A10a!$B$5:$B$1023))*('By region'!$M781=(C_A10a!$C$5:$C$1023))*('By region'!$N781=(C_A10a!$D$5:$D$1023))*(C_A10a!L$5:L$1023)))+(SUM(($C$1=(C_A10a!$B$5:$B$1023))*('By region'!$M781=(C_A10a!$C$5:$C$1023))*('By region'!$N781=(C_A10a!$D$5:$D$1023))*(C_A10a!L$5:L$1023)))+(SUM(($D$1=(C_A10a!$B$5:$B$1023))*('By region'!$M781=(C_A10a!$C$5:$C$1023))*('By region'!$N781=(C_A10a!$D$5:$D$1023))*(C_A10a!L$5:L$1023)))</f>
        <v>85.984263490676</v>
      </c>
      <c r="K781" s="264">
        <f ref="K781:K781" t="array">(SUM(($B$1=(C_A10a!$B$5:$B$1023))*('By region'!$M781=(C_A10a!$C$5:$C$1023))*('By region'!$N781=(C_A10a!$D$5:$D$1023))*(C_A10a!M$5:M$1023)))+(SUM(($C$1=(C_A10a!$B$5:$B$1023))*('By region'!$M781=(C_A10a!$C$5:$C$1023))*('By region'!$N781=(C_A10a!$D$5:$D$1023))*(C_A10a!M$5:M$1023)))+(SUM(($D$1=(C_A10a!$B$5:$B$1023))*('By region'!$M781=(C_A10a!$C$5:$C$1023))*('By region'!$N781=(C_A10a!$D$5:$D$1023))*(C_A10a!M$5:M$1023)))</f>
        <v>91.881892875439</v>
      </c>
      <c r="M781" s="67" t="s">
        <v>416</v>
      </c>
      <c r="N781" s="340" t="s">
        <v>146</v>
      </c>
      <c r="O781" s="63"/>
    </row>
    <row r="782">
      <c r="A782" s="450"/>
      <c r="B782" s="119" t="s">
        <v>421</v>
      </c>
      <c r="C782" s="192">
        <f ref="C782:C782" t="array">(SUM(($B$1=(C_A10a!$B$5:$B$1023))*('By region'!$M782=(C_A10a!$C$5:$C$1023))*('By region'!$N782=(C_A10a!$D$5:$D$1023))*(C_A10a!E$5:E$1023)))+(SUM(($C$1=(C_A10a!$B$5:$B$1023))*('By region'!$M782=(C_A10a!$C$5:$C$1023))*('By region'!$N782=(C_A10a!$D$5:$D$1023))*(C_A10a!E$5:E$1023)))+(SUM(($D$1=(C_A10a!$B$5:$B$1023))*('By region'!$M782=(C_A10a!$C$5:$C$1023))*('By region'!$N782=(C_A10a!$D$5:$D$1023))*(C_A10a!E$5:E$1023)))</f>
        <v>0</v>
      </c>
      <c r="D782" s="192">
        <f ref="D782:D782" t="array">(SUM(($B$1=(C_A10a!$B$5:$B$1023))*('By region'!$M782=(C_A10a!$C$5:$C$1023))*('By region'!$N782=(C_A10a!$D$5:$D$1023))*(C_A10a!F$5:F$1023)))+(SUM(($C$1=(C_A10a!$B$5:$B$1023))*('By region'!$M782=(C_A10a!$C$5:$C$1023))*('By region'!$N782=(C_A10a!$D$5:$D$1023))*(C_A10a!F$5:F$1023)))+(SUM(($D$1=(C_A10a!$B$5:$B$1023))*('By region'!$M782=(C_A10a!$C$5:$C$1023))*('By region'!$N782=(C_A10a!$D$5:$D$1023))*(C_A10a!F$5:F$1023)))</f>
        <v>0</v>
      </c>
      <c r="E782" s="192">
        <f ref="E782:E782" t="array">(SUM(($B$1=(C_A10a!$B$5:$B$1023))*('By region'!$M782=(C_A10a!$C$5:$C$1023))*('By region'!$N782=(C_A10a!$D$5:$D$1023))*(C_A10a!G$5:G$1023)))+(SUM(($C$1=(C_A10a!$B$5:$B$1023))*('By region'!$M782=(C_A10a!$C$5:$C$1023))*('By region'!$N782=(C_A10a!$D$5:$D$1023))*(C_A10a!G$5:G$1023)))+(SUM(($D$1=(C_A10a!$B$5:$B$1023))*('By region'!$M782=(C_A10a!$C$5:$C$1023))*('By region'!$N782=(C_A10a!$D$5:$D$1023))*(C_A10a!G$5:G$1023)))</f>
        <v>0</v>
      </c>
      <c r="F782" s="192">
        <f ref="F782:F782" t="array">(SUM(($B$1=(C_A10a!$B$5:$B$1023))*('By region'!$M782=(C_A10a!$C$5:$C$1023))*('By region'!$N782=(C_A10a!$D$5:$D$1023))*(C_A10a!H$5:H$1023)))+(SUM(($C$1=(C_A10a!$B$5:$B$1023))*('By region'!$M782=(C_A10a!$C$5:$C$1023))*('By region'!$N782=(C_A10a!$D$5:$D$1023))*(C_A10a!H$5:H$1023)))+(SUM(($D$1=(C_A10a!$B$5:$B$1023))*('By region'!$M782=(C_A10a!$C$5:$C$1023))*('By region'!$N782=(C_A10a!$D$5:$D$1023))*(C_A10a!H$5:H$1023)))</f>
        <v>0</v>
      </c>
      <c r="G782" s="192">
        <f ref="G782:G782" t="array">(SUM(($B$1=(C_A10a!$B$5:$B$1023))*('By region'!$M782=(C_A10a!$C$5:$C$1023))*('By region'!$N782=(C_A10a!$D$5:$D$1023))*(C_A10a!I$5:I$1023)))+(SUM(($C$1=(C_A10a!$B$5:$B$1023))*('By region'!$M782=(C_A10a!$C$5:$C$1023))*('By region'!$N782=(C_A10a!$D$5:$D$1023))*(C_A10a!I$5:I$1023)))+(SUM(($D$1=(C_A10a!$B$5:$B$1023))*('By region'!$M782=(C_A10a!$C$5:$C$1023))*('By region'!$N782=(C_A10a!$D$5:$D$1023))*(C_A10a!I$5:I$1023)))</f>
        <v>0</v>
      </c>
      <c r="H782" s="192">
        <f ref="H782:H782" t="array">(SUM(($B$1=(C_A10a!$B$5:$B$1023))*('By region'!$M782=(C_A10a!$C$5:$C$1023))*('By region'!$N782=(C_A10a!$D$5:$D$1023))*(C_A10a!J$5:J$1023)))+(SUM(($C$1=(C_A10a!$B$5:$B$1023))*('By region'!$M782=(C_A10a!$C$5:$C$1023))*('By region'!$N782=(C_A10a!$D$5:$D$1023))*(C_A10a!J$5:J$1023)))+(SUM(($D$1=(C_A10a!$B$5:$B$1023))*('By region'!$M782=(C_A10a!$C$5:$C$1023))*('By region'!$N782=(C_A10a!$D$5:$D$1023))*(C_A10a!J$5:J$1023)))</f>
        <v>0</v>
      </c>
      <c r="I782" s="192">
        <f ref="I782:I782" t="array">(SUM(($B$1=(C_A10a!$B$5:$B$1023))*('By region'!$M782=(C_A10a!$C$5:$C$1023))*('By region'!$N782=(C_A10a!$D$5:$D$1023))*(C_A10a!K$5:K$1023)))+(SUM(($C$1=(C_A10a!$B$5:$B$1023))*('By region'!$M782=(C_A10a!$C$5:$C$1023))*('By region'!$N782=(C_A10a!$D$5:$D$1023))*(C_A10a!K$5:K$1023)))+(SUM(($D$1=(C_A10a!$B$5:$B$1023))*('By region'!$M782=(C_A10a!$C$5:$C$1023))*('By region'!$N782=(C_A10a!$D$5:$D$1023))*(C_A10a!K$5:K$1023)))</f>
        <v>0</v>
      </c>
      <c r="J782" s="192">
        <f ref="J782:J782" t="array">(SUM(($B$1=(C_A10a!$B$5:$B$1023))*('By region'!$M782=(C_A10a!$C$5:$C$1023))*('By region'!$N782=(C_A10a!$D$5:$D$1023))*(C_A10a!L$5:L$1023)))+(SUM(($C$1=(C_A10a!$B$5:$B$1023))*('By region'!$M782=(C_A10a!$C$5:$C$1023))*('By region'!$N782=(C_A10a!$D$5:$D$1023))*(C_A10a!L$5:L$1023)))+(SUM(($D$1=(C_A10a!$B$5:$B$1023))*('By region'!$M782=(C_A10a!$C$5:$C$1023))*('By region'!$N782=(C_A10a!$D$5:$D$1023))*(C_A10a!L$5:L$1023)))</f>
        <v>0</v>
      </c>
      <c r="K782" s="192">
        <f ref="K782:K782" t="array">(SUM(($B$1=(C_A10a!$B$5:$B$1023))*('By region'!$M782=(C_A10a!$C$5:$C$1023))*('By region'!$N782=(C_A10a!$D$5:$D$1023))*(C_A10a!M$5:M$1023)))+(SUM(($C$1=(C_A10a!$B$5:$B$1023))*('By region'!$M782=(C_A10a!$C$5:$C$1023))*('By region'!$N782=(C_A10a!$D$5:$D$1023))*(C_A10a!M$5:M$1023)))+(SUM(($D$1=(C_A10a!$B$5:$B$1023))*('By region'!$M782=(C_A10a!$C$5:$C$1023))*('By region'!$N782=(C_A10a!$D$5:$D$1023))*(C_A10a!M$5:M$1023)))</f>
        <v>0</v>
      </c>
      <c r="M782" s="67" t="s">
        <v>416</v>
      </c>
      <c r="N782" s="340" t="s">
        <v>148</v>
      </c>
      <c r="O782" s="63"/>
    </row>
    <row r="783">
      <c r="A783" s="450"/>
      <c r="B783" s="264" t="s">
        <v>422</v>
      </c>
      <c r="C783" s="264">
        <f ref="C783:C783" t="array">(SUM(($B$1=(C_A10a!$B$5:$B$1023))*('By region'!$M783=(C_A10a!$C$5:$C$1023))*('By region'!$N783=(C_A10a!$D$5:$D$1023))*(C_A10a!E$5:E$1023)))+(SUM(($C$1=(C_A10a!$B$5:$B$1023))*('By region'!$M783=(C_A10a!$C$5:$C$1023))*('By region'!$N783=(C_A10a!$D$5:$D$1023))*(C_A10a!E$5:E$1023)))+(SUM(($D$1=(C_A10a!$B$5:$B$1023))*('By region'!$M783=(C_A10a!$C$5:$C$1023))*('By region'!$N783=(C_A10a!$D$5:$D$1023))*(C_A10a!E$5:E$1023)))</f>
        <v>0</v>
      </c>
      <c r="D783" s="264">
        <f ref="D783:D783" t="array">(SUM(($B$1=(C_A10a!$B$5:$B$1023))*('By region'!$M783=(C_A10a!$C$5:$C$1023))*('By region'!$N783=(C_A10a!$D$5:$D$1023))*(C_A10a!F$5:F$1023)))+(SUM(($C$1=(C_A10a!$B$5:$B$1023))*('By region'!$M783=(C_A10a!$C$5:$C$1023))*('By region'!$N783=(C_A10a!$D$5:$D$1023))*(C_A10a!F$5:F$1023)))+(SUM(($D$1=(C_A10a!$B$5:$B$1023))*('By region'!$M783=(C_A10a!$C$5:$C$1023))*('By region'!$N783=(C_A10a!$D$5:$D$1023))*(C_A10a!F$5:F$1023)))</f>
        <v>0</v>
      </c>
      <c r="E783" s="264">
        <f ref="E783:E783" t="array">(SUM(($B$1=(C_A10a!$B$5:$B$1023))*('By region'!$M783=(C_A10a!$C$5:$C$1023))*('By region'!$N783=(C_A10a!$D$5:$D$1023))*(C_A10a!G$5:G$1023)))+(SUM(($C$1=(C_A10a!$B$5:$B$1023))*('By region'!$M783=(C_A10a!$C$5:$C$1023))*('By region'!$N783=(C_A10a!$D$5:$D$1023))*(C_A10a!G$5:G$1023)))+(SUM(($D$1=(C_A10a!$B$5:$B$1023))*('By region'!$M783=(C_A10a!$C$5:$C$1023))*('By region'!$N783=(C_A10a!$D$5:$D$1023))*(C_A10a!G$5:G$1023)))</f>
        <v>0</v>
      </c>
      <c r="F783" s="264">
        <f ref="F783:F783" t="array">(SUM(($B$1=(C_A10a!$B$5:$B$1023))*('By region'!$M783=(C_A10a!$C$5:$C$1023))*('By region'!$N783=(C_A10a!$D$5:$D$1023))*(C_A10a!H$5:H$1023)))+(SUM(($C$1=(C_A10a!$B$5:$B$1023))*('By region'!$M783=(C_A10a!$C$5:$C$1023))*('By region'!$N783=(C_A10a!$D$5:$D$1023))*(C_A10a!H$5:H$1023)))+(SUM(($D$1=(C_A10a!$B$5:$B$1023))*('By region'!$M783=(C_A10a!$C$5:$C$1023))*('By region'!$N783=(C_A10a!$D$5:$D$1023))*(C_A10a!H$5:H$1023)))</f>
        <v>0</v>
      </c>
      <c r="G783" s="264">
        <f ref="G783:G783" t="array">(SUM(($B$1=(C_A10a!$B$5:$B$1023))*('By region'!$M783=(C_A10a!$C$5:$C$1023))*('By region'!$N783=(C_A10a!$D$5:$D$1023))*(C_A10a!I$5:I$1023)))+(SUM(($C$1=(C_A10a!$B$5:$B$1023))*('By region'!$M783=(C_A10a!$C$5:$C$1023))*('By region'!$N783=(C_A10a!$D$5:$D$1023))*(C_A10a!I$5:I$1023)))+(SUM(($D$1=(C_A10a!$B$5:$B$1023))*('By region'!$M783=(C_A10a!$C$5:$C$1023))*('By region'!$N783=(C_A10a!$D$5:$D$1023))*(C_A10a!I$5:I$1023)))</f>
        <v>0</v>
      </c>
      <c r="H783" s="264">
        <f ref="H783:H783" t="array">(SUM(($B$1=(C_A10a!$B$5:$B$1023))*('By region'!$M783=(C_A10a!$C$5:$C$1023))*('By region'!$N783=(C_A10a!$D$5:$D$1023))*(C_A10a!J$5:J$1023)))+(SUM(($C$1=(C_A10a!$B$5:$B$1023))*('By region'!$M783=(C_A10a!$C$5:$C$1023))*('By region'!$N783=(C_A10a!$D$5:$D$1023))*(C_A10a!J$5:J$1023)))+(SUM(($D$1=(C_A10a!$B$5:$B$1023))*('By region'!$M783=(C_A10a!$C$5:$C$1023))*('By region'!$N783=(C_A10a!$D$5:$D$1023))*(C_A10a!J$5:J$1023)))</f>
        <v>0</v>
      </c>
      <c r="I783" s="264">
        <f ref="I783:I783" t="array">(SUM(($B$1=(C_A10a!$B$5:$B$1023))*('By region'!$M783=(C_A10a!$C$5:$C$1023))*('By region'!$N783=(C_A10a!$D$5:$D$1023))*(C_A10a!K$5:K$1023)))+(SUM(($C$1=(C_A10a!$B$5:$B$1023))*('By region'!$M783=(C_A10a!$C$5:$C$1023))*('By region'!$N783=(C_A10a!$D$5:$D$1023))*(C_A10a!K$5:K$1023)))+(SUM(($D$1=(C_A10a!$B$5:$B$1023))*('By region'!$M783=(C_A10a!$C$5:$C$1023))*('By region'!$N783=(C_A10a!$D$5:$D$1023))*(C_A10a!K$5:K$1023)))</f>
        <v>0</v>
      </c>
      <c r="J783" s="264">
        <f ref="J783:J783" t="array">(SUM(($B$1=(C_A10a!$B$5:$B$1023))*('By region'!$M783=(C_A10a!$C$5:$C$1023))*('By region'!$N783=(C_A10a!$D$5:$D$1023))*(C_A10a!L$5:L$1023)))+(SUM(($C$1=(C_A10a!$B$5:$B$1023))*('By region'!$M783=(C_A10a!$C$5:$C$1023))*('By region'!$N783=(C_A10a!$D$5:$D$1023))*(C_A10a!L$5:L$1023)))+(SUM(($D$1=(C_A10a!$B$5:$B$1023))*('By region'!$M783=(C_A10a!$C$5:$C$1023))*('By region'!$N783=(C_A10a!$D$5:$D$1023))*(C_A10a!L$5:L$1023)))</f>
        <v>0</v>
      </c>
      <c r="K783" s="264">
        <f ref="K783:K783" t="array">(SUM(($B$1=(C_A10a!$B$5:$B$1023))*('By region'!$M783=(C_A10a!$C$5:$C$1023))*('By region'!$N783=(C_A10a!$D$5:$D$1023))*(C_A10a!M$5:M$1023)))+(SUM(($C$1=(C_A10a!$B$5:$B$1023))*('By region'!$M783=(C_A10a!$C$5:$C$1023))*('By region'!$N783=(C_A10a!$D$5:$D$1023))*(C_A10a!M$5:M$1023)))+(SUM(($D$1=(C_A10a!$B$5:$B$1023))*('By region'!$M783=(C_A10a!$C$5:$C$1023))*('By region'!$N783=(C_A10a!$D$5:$D$1023))*(C_A10a!M$5:M$1023)))</f>
        <v>0</v>
      </c>
      <c r="M783" s="67" t="s">
        <v>416</v>
      </c>
      <c r="N783" s="340" t="s">
        <v>423</v>
      </c>
      <c r="O783" s="63"/>
    </row>
    <row r="784">
      <c r="A784" s="450"/>
      <c r="B784" s="119" t="s">
        <v>424</v>
      </c>
      <c r="C784" s="192">
        <f ref="C784:C784" t="array">(SUM(($B$1=(C_A10a!$B$5:$B$1023))*('By region'!$M784=(C_A10a!$C$5:$C$1023))*('By region'!$N784=(C_A10a!$D$5:$D$1023))*(C_A10a!E$5:E$1023)))+(SUM(($C$1=(C_A10a!$B$5:$B$1023))*('By region'!$M784=(C_A10a!$C$5:$C$1023))*('By region'!$N784=(C_A10a!$D$5:$D$1023))*(C_A10a!E$5:E$1023)))+(SUM(($D$1=(C_A10a!$B$5:$B$1023))*('By region'!$M784=(C_A10a!$C$5:$C$1023))*('By region'!$N784=(C_A10a!$D$5:$D$1023))*(C_A10a!E$5:E$1023)))</f>
        <v>0</v>
      </c>
      <c r="D784" s="192">
        <f ref="D784:D784" t="array">(SUM(($B$1=(C_A10a!$B$5:$B$1023))*('By region'!$M784=(C_A10a!$C$5:$C$1023))*('By region'!$N784=(C_A10a!$D$5:$D$1023))*(C_A10a!F$5:F$1023)))+(SUM(($C$1=(C_A10a!$B$5:$B$1023))*('By region'!$M784=(C_A10a!$C$5:$C$1023))*('By region'!$N784=(C_A10a!$D$5:$D$1023))*(C_A10a!F$5:F$1023)))+(SUM(($D$1=(C_A10a!$B$5:$B$1023))*('By region'!$M784=(C_A10a!$C$5:$C$1023))*('By region'!$N784=(C_A10a!$D$5:$D$1023))*(C_A10a!F$5:F$1023)))</f>
        <v>0</v>
      </c>
      <c r="E784" s="192">
        <f ref="E784:E784" t="array">(SUM(($B$1=(C_A10a!$B$5:$B$1023))*('By region'!$M784=(C_A10a!$C$5:$C$1023))*('By region'!$N784=(C_A10a!$D$5:$D$1023))*(C_A10a!G$5:G$1023)))+(SUM(($C$1=(C_A10a!$B$5:$B$1023))*('By region'!$M784=(C_A10a!$C$5:$C$1023))*('By region'!$N784=(C_A10a!$D$5:$D$1023))*(C_A10a!G$5:G$1023)))+(SUM(($D$1=(C_A10a!$B$5:$B$1023))*('By region'!$M784=(C_A10a!$C$5:$C$1023))*('By region'!$N784=(C_A10a!$D$5:$D$1023))*(C_A10a!G$5:G$1023)))</f>
        <v>0</v>
      </c>
      <c r="F784" s="192">
        <f ref="F784:F784" t="array">(SUM(($B$1=(C_A10a!$B$5:$B$1023))*('By region'!$M784=(C_A10a!$C$5:$C$1023))*('By region'!$N784=(C_A10a!$D$5:$D$1023))*(C_A10a!H$5:H$1023)))+(SUM(($C$1=(C_A10a!$B$5:$B$1023))*('By region'!$M784=(C_A10a!$C$5:$C$1023))*('By region'!$N784=(C_A10a!$D$5:$D$1023))*(C_A10a!H$5:H$1023)))+(SUM(($D$1=(C_A10a!$B$5:$B$1023))*('By region'!$M784=(C_A10a!$C$5:$C$1023))*('By region'!$N784=(C_A10a!$D$5:$D$1023))*(C_A10a!H$5:H$1023)))</f>
        <v>0</v>
      </c>
      <c r="G784" s="192">
        <f ref="G784:G784" t="array">(SUM(($B$1=(C_A10a!$B$5:$B$1023))*('By region'!$M784=(C_A10a!$C$5:$C$1023))*('By region'!$N784=(C_A10a!$D$5:$D$1023))*(C_A10a!I$5:I$1023)))+(SUM(($C$1=(C_A10a!$B$5:$B$1023))*('By region'!$M784=(C_A10a!$C$5:$C$1023))*('By region'!$N784=(C_A10a!$D$5:$D$1023))*(C_A10a!I$5:I$1023)))+(SUM(($D$1=(C_A10a!$B$5:$B$1023))*('By region'!$M784=(C_A10a!$C$5:$C$1023))*('By region'!$N784=(C_A10a!$D$5:$D$1023))*(C_A10a!I$5:I$1023)))</f>
        <v>0</v>
      </c>
      <c r="H784" s="192">
        <f ref="H784:H784" t="array">(SUM(($B$1=(C_A10a!$B$5:$B$1023))*('By region'!$M784=(C_A10a!$C$5:$C$1023))*('By region'!$N784=(C_A10a!$D$5:$D$1023))*(C_A10a!J$5:J$1023)))+(SUM(($C$1=(C_A10a!$B$5:$B$1023))*('By region'!$M784=(C_A10a!$C$5:$C$1023))*('By region'!$N784=(C_A10a!$D$5:$D$1023))*(C_A10a!J$5:J$1023)))+(SUM(($D$1=(C_A10a!$B$5:$B$1023))*('By region'!$M784=(C_A10a!$C$5:$C$1023))*('By region'!$N784=(C_A10a!$D$5:$D$1023))*(C_A10a!J$5:J$1023)))</f>
        <v>0</v>
      </c>
      <c r="I784" s="192">
        <f ref="I784:I784" t="array">(SUM(($B$1=(C_A10a!$B$5:$B$1023))*('By region'!$M784=(C_A10a!$C$5:$C$1023))*('By region'!$N784=(C_A10a!$D$5:$D$1023))*(C_A10a!K$5:K$1023)))+(SUM(($C$1=(C_A10a!$B$5:$B$1023))*('By region'!$M784=(C_A10a!$C$5:$C$1023))*('By region'!$N784=(C_A10a!$D$5:$D$1023))*(C_A10a!K$5:K$1023)))+(SUM(($D$1=(C_A10a!$B$5:$B$1023))*('By region'!$M784=(C_A10a!$C$5:$C$1023))*('By region'!$N784=(C_A10a!$D$5:$D$1023))*(C_A10a!K$5:K$1023)))</f>
        <v>0</v>
      </c>
      <c r="J784" s="192">
        <f ref="J784:J784" t="array">(SUM(($B$1=(C_A10a!$B$5:$B$1023))*('By region'!$M784=(C_A10a!$C$5:$C$1023))*('By region'!$N784=(C_A10a!$D$5:$D$1023))*(C_A10a!L$5:L$1023)))+(SUM(($C$1=(C_A10a!$B$5:$B$1023))*('By region'!$M784=(C_A10a!$C$5:$C$1023))*('By region'!$N784=(C_A10a!$D$5:$D$1023))*(C_A10a!L$5:L$1023)))+(SUM(($D$1=(C_A10a!$B$5:$B$1023))*('By region'!$M784=(C_A10a!$C$5:$C$1023))*('By region'!$N784=(C_A10a!$D$5:$D$1023))*(C_A10a!L$5:L$1023)))</f>
        <v>0</v>
      </c>
      <c r="K784" s="192">
        <f ref="K784:K784" t="array">(SUM(($B$1=(C_A10a!$B$5:$B$1023))*('By region'!$M784=(C_A10a!$C$5:$C$1023))*('By region'!$N784=(C_A10a!$D$5:$D$1023))*(C_A10a!M$5:M$1023)))+(SUM(($C$1=(C_A10a!$B$5:$B$1023))*('By region'!$M784=(C_A10a!$C$5:$C$1023))*('By region'!$N784=(C_A10a!$D$5:$D$1023))*(C_A10a!M$5:M$1023)))+(SUM(($D$1=(C_A10a!$B$5:$B$1023))*('By region'!$M784=(C_A10a!$C$5:$C$1023))*('By region'!$N784=(C_A10a!$D$5:$D$1023))*(C_A10a!M$5:M$1023)))</f>
        <v>0</v>
      </c>
      <c r="M784" s="67" t="s">
        <v>416</v>
      </c>
      <c r="N784" s="340" t="s">
        <v>156</v>
      </c>
      <c r="O784" s="63"/>
    </row>
    <row r="785">
      <c r="A785" s="450"/>
      <c r="B785" s="118" t="s">
        <v>55</v>
      </c>
      <c r="C785" s="257">
        <f>SUM(C778:C784)</f>
        <v>53.61595146</v>
      </c>
      <c r="D785" s="257">
        <f ref="D785:K785" t="shared" si="90">SUM(D778:D784)</f>
        <v>57.315709384763004</v>
      </c>
      <c r="E785" s="257">
        <f t="shared" si="90"/>
        <v>61.612375924117</v>
      </c>
      <c r="F785" s="257">
        <f t="shared" si="90"/>
        <v>65.938019068438</v>
      </c>
      <c r="G785" s="257">
        <f t="shared" si="90"/>
        <v>70.501818141890013</v>
      </c>
      <c r="H785" s="257">
        <f t="shared" si="90"/>
        <v>75.423982821618</v>
      </c>
      <c r="I785" s="257">
        <f t="shared" si="90"/>
        <v>80.663935157265</v>
      </c>
      <c r="J785" s="257">
        <f t="shared" si="90"/>
        <v>86.22051913876</v>
      </c>
      <c r="K785" s="257">
        <f t="shared" si="90"/>
        <v>92.134353212566</v>
      </c>
      <c r="N785" s="338"/>
      <c r="O785" s="63"/>
    </row>
    <row r="786">
      <c r="B786" s="246" t="s">
        <v>55</v>
      </c>
      <c r="C786" s="247">
        <f>C737+C745+C753+C761+C769+C777+C785</f>
        <v>1216.9497178062</v>
      </c>
      <c r="D786" s="247">
        <f ref="D786:K786" t="shared" si="91">D737+D745+D753+D761+D769+D777+D785</f>
        <v>1325.9926416913611</v>
      </c>
      <c r="E786" s="247">
        <f t="shared" si="91"/>
        <v>1286.2694625993181</v>
      </c>
      <c r="F786" s="247">
        <f t="shared" si="91"/>
        <v>1197.6190459216321</v>
      </c>
      <c r="G786" s="247">
        <f t="shared" si="91"/>
        <v>1151.79099416619</v>
      </c>
      <c r="H786" s="247">
        <f t="shared" si="91"/>
        <v>1140.807873039005</v>
      </c>
      <c r="I786" s="247">
        <f t="shared" si="91"/>
        <v>1113.9890255207213</v>
      </c>
      <c r="J786" s="247">
        <f t="shared" si="91"/>
        <v>1098.74089802525</v>
      </c>
      <c r="K786" s="247">
        <f t="shared" si="91"/>
        <v>1085.4075407890741</v>
      </c>
      <c r="N786" s="338"/>
      <c r="O786" s="63"/>
    </row>
    <row r="787">
      <c r="C787" s="231"/>
      <c r="D787" s="231"/>
      <c r="E787" s="231"/>
      <c r="F787" s="231"/>
      <c r="G787" s="231"/>
      <c r="H787" s="231"/>
      <c r="I787" s="231"/>
      <c r="J787" s="231"/>
      <c r="N787" s="338"/>
      <c r="O787" s="63"/>
    </row>
    <row r="788">
      <c r="N788" s="338"/>
      <c r="O788" s="63"/>
    </row>
    <row r="789">
      <c r="B789" s="59" t="s">
        <v>425</v>
      </c>
      <c r="N789" s="338"/>
      <c r="O789" s="63"/>
    </row>
    <row r="790">
      <c r="A790" s="48" t="s">
        <v>426</v>
      </c>
      <c r="B790" s="58" t="s">
        <v>403</v>
      </c>
      <c r="C790" s="61"/>
      <c r="D790" s="61"/>
      <c r="E790" s="61"/>
      <c r="F790" s="61"/>
      <c r="G790" s="61"/>
      <c r="H790" s="61"/>
      <c r="I790" s="61"/>
      <c r="J790" s="61"/>
      <c r="N790" s="338"/>
      <c r="O790" s="63"/>
    </row>
    <row r="791">
      <c r="B791" s="232"/>
      <c r="C791" s="307">
        <v>2010</v>
      </c>
      <c r="D791" s="307">
        <v>2015</v>
      </c>
      <c r="E791" s="307">
        <v>2020</v>
      </c>
      <c r="F791" s="307">
        <v>2025</v>
      </c>
      <c r="G791" s="307">
        <v>2030</v>
      </c>
      <c r="H791" s="307">
        <v>2035</v>
      </c>
      <c r="I791" s="307">
        <v>2040</v>
      </c>
      <c r="J791" s="307">
        <v>2045</v>
      </c>
      <c r="K791" s="307">
        <v>2050</v>
      </c>
      <c r="N791" s="338"/>
      <c r="O791" s="63"/>
    </row>
    <row r="792">
      <c r="A792" s="446" t="s">
        <v>61</v>
      </c>
      <c r="B792" s="329" t="s">
        <v>428</v>
      </c>
      <c r="C792" s="264">
        <f ref="C792:C792" t="array">(SUM(($B$1=(C_A10b!$B$5:$B$1000))*('By region'!$M792=(C_A10b!$C$5:$C$1000))*('By region'!$N792=(C_A10b!$D$5:$D$1000))*(C_A10b!E$5:E$1000)))+(SUM(($C$1=(C_A10b!$B$5:$B$1000))*('By region'!$M792=(C_A10b!$C$5:$C$1000))*('By region'!$N792=(C_A10b!$D$5:$D$1000))*(C_A10b!E$5:E$1000)))+(SUM(($D$1=(C_A10b!$B$5:$B$1000))*('By region'!$M792=(C_A10b!$C$5:$C$1000))*('By region'!$N792=(C_A10b!$D$5:$D$1000))*(C_A10b!E$5:E$1000)))</f>
        <v>6.205842432</v>
      </c>
      <c r="D792" s="264">
        <f ref="D792:D792" t="array">(SUM(($B$1=(C_A10b!$B$5:$B$1000))*('By region'!$M792=(C_A10b!$C$5:$C$1000))*('By region'!$N792=(C_A10b!$D$5:$D$1000))*(C_A10b!F$5:F$1000)))+(SUM(($C$1=(C_A10b!$B$5:$B$1000))*('By region'!$M792=(C_A10b!$C$5:$C$1000))*('By region'!$N792=(C_A10b!$D$5:$D$1000))*(C_A10b!F$5:F$1000)))+(SUM(($D$1=(C_A10b!$B$5:$B$1000))*('By region'!$M792=(C_A10b!$C$5:$C$1000))*('By region'!$N792=(C_A10b!$D$5:$D$1000))*(C_A10b!F$5:F$1000)))</f>
        <v>6.205842432</v>
      </c>
      <c r="E792" s="264">
        <f ref="E792:E792" t="array">(SUM(($B$1=(C_A10b!$B$5:$B$1000))*('By region'!$M792=(C_A10b!$C$5:$C$1000))*('By region'!$N792=(C_A10b!$D$5:$D$1000))*(C_A10b!G$5:G$1000)))+(SUM(($C$1=(C_A10b!$B$5:$B$1000))*('By region'!$M792=(C_A10b!$C$5:$C$1000))*('By region'!$N792=(C_A10b!$D$5:$D$1000))*(C_A10b!G$5:G$1000)))+(SUM(($D$1=(C_A10b!$B$5:$B$1000))*('By region'!$M792=(C_A10b!$C$5:$C$1000))*('By region'!$N792=(C_A10b!$D$5:$D$1000))*(C_A10b!G$5:G$1000)))</f>
        <v>7.75730304</v>
      </c>
      <c r="F792" s="264">
        <f ref="F792:F792" t="array">(SUM(($B$1=(C_A10b!$B$5:$B$1000))*('By region'!$M792=(C_A10b!$C$5:$C$1000))*('By region'!$N792=(C_A10b!$D$5:$D$1000))*(C_A10b!H$5:H$1000)))+(SUM(($C$1=(C_A10b!$B$5:$B$1000))*('By region'!$M792=(C_A10b!$C$5:$C$1000))*('By region'!$N792=(C_A10b!$D$5:$D$1000))*(C_A10b!H$5:H$1000)))+(SUM(($D$1=(C_A10b!$B$5:$B$1000))*('By region'!$M792=(C_A10b!$C$5:$C$1000))*('By region'!$N792=(C_A10b!$D$5:$D$1000))*(C_A10b!H$5:H$1000)))</f>
        <v>5.952946299902</v>
      </c>
      <c r="G792" s="264">
        <f ref="G792:G792" t="array">(SUM(($B$1=(C_A10b!$B$5:$B$1000))*('By region'!$M792=(C_A10b!$C$5:$C$1000))*('By region'!$N792=(C_A10b!$D$5:$D$1000))*(C_A10b!I$5:I$1000)))+(SUM(($C$1=(C_A10b!$B$5:$B$1000))*('By region'!$M792=(C_A10b!$C$5:$C$1000))*('By region'!$N792=(C_A10b!$D$5:$D$1000))*(C_A10b!I$5:I$1000)))+(SUM(($D$1=(C_A10b!$B$5:$B$1000))*('By region'!$M792=(C_A10b!$C$5:$C$1000))*('By region'!$N792=(C_A10b!$D$5:$D$1000))*(C_A10b!I$5:I$1000)))</f>
        <v>5.707719569087</v>
      </c>
      <c r="H792" s="264">
        <f ref="H792:H792" t="array">(SUM(($B$1=(C_A10b!$B$5:$B$1000))*('By region'!$M792=(C_A10b!$C$5:$C$1000))*('By region'!$N792=(C_A10b!$D$5:$D$1000))*(C_A10b!J$5:J$1000)))+(SUM(($C$1=(C_A10b!$B$5:$B$1000))*('By region'!$M792=(C_A10b!$C$5:$C$1000))*('By region'!$N792=(C_A10b!$D$5:$D$1000))*(C_A10b!J$5:J$1000)))+(SUM(($D$1=(C_A10b!$B$5:$B$1000))*('By region'!$M792=(C_A10b!$C$5:$C$1000))*('By region'!$N792=(C_A10b!$D$5:$D$1000))*(C_A10b!J$5:J$1000)))</f>
        <v>5.5859978765</v>
      </c>
      <c r="I792" s="264">
        <f ref="I792:I792" t="array">(SUM(($B$1=(C_A10b!$B$5:$B$1000))*('By region'!$M792=(C_A10b!$C$5:$C$1000))*('By region'!$N792=(C_A10b!$D$5:$D$1000))*(C_A10b!K$5:K$1000)))+(SUM(($C$1=(C_A10b!$B$5:$B$1000))*('By region'!$M792=(C_A10b!$C$5:$C$1000))*('By region'!$N792=(C_A10b!$D$5:$D$1000))*(C_A10b!K$5:K$1000)))+(SUM(($D$1=(C_A10b!$B$5:$B$1000))*('By region'!$M792=(C_A10b!$C$5:$C$1000))*('By region'!$N792=(C_A10b!$D$5:$D$1000))*(C_A10b!K$5:K$1000)))</f>
        <v>5.470389765038</v>
      </c>
      <c r="J792" s="264">
        <f ref="J792:J792" t="array">(SUM(($B$1=(C_A10b!$B$5:$B$1000))*('By region'!$M792=(C_A10b!$C$5:$C$1000))*('By region'!$N792=(C_A10b!$D$5:$D$1000))*(C_A10b!L$5:L$1000)))+(SUM(($C$1=(C_A10b!$B$5:$B$1000))*('By region'!$M792=(C_A10b!$C$5:$C$1000))*('By region'!$N792=(C_A10b!$D$5:$D$1000))*(C_A10b!L$5:L$1000)))+(SUM(($D$1=(C_A10b!$B$5:$B$1000))*('By region'!$M792=(C_A10b!$C$5:$C$1000))*('By region'!$N792=(C_A10b!$D$5:$D$1000))*(C_A10b!L$5:L$1000)))</f>
        <v>5.362002596388</v>
      </c>
      <c r="K792" s="264">
        <f ref="K792:K792" t="array">(SUM(($B$1=(C_A10b!$B$5:$B$1000))*('By region'!$M792=(C_A10b!$C$5:$C$1000))*('By region'!$N792=(C_A10b!$D$5:$D$1000))*(C_A10b!M$5:M$1000)))+(SUM(($C$1=(C_A10b!$B$5:$B$1000))*('By region'!$M792=(C_A10b!$C$5:$C$1000))*('By region'!$N792=(C_A10b!$D$5:$D$1000))*(C_A10b!M$5:M$1000)))+(SUM(($D$1=(C_A10b!$B$5:$B$1000))*('By region'!$M792=(C_A10b!$C$5:$C$1000))*('By region'!$N792=(C_A10b!$D$5:$D$1000))*(C_A10b!M$5:M$1000)))</f>
        <v>5.282999063176</v>
      </c>
      <c r="M792" s="67" t="s">
        <v>62</v>
      </c>
      <c r="N792" s="338" t="s">
        <v>143</v>
      </c>
      <c r="O792" s="63"/>
    </row>
    <row r="793">
      <c r="A793" s="447"/>
      <c r="B793" s="119" t="s">
        <v>9</v>
      </c>
      <c r="C793" s="192">
        <f ref="C793:C793" t="array">(SUM(($B$1=(C_A10b!$B$5:$B$1000))*('By region'!$M793=(C_A10b!$C$5:$C$1000))*('By region'!$N793=(C_A10b!$D$5:$D$1000))*(C_A10b!E$5:E$1000)))+(SUM(($C$1=(C_A10b!$B$5:$B$1000))*('By region'!$M793=(C_A10b!$C$5:$C$1000))*('By region'!$N793=(C_A10b!$D$5:$D$1000))*(C_A10b!E$5:E$1000)))+(SUM(($D$1=(C_A10b!$B$5:$B$1000))*('By region'!$M793=(C_A10b!$C$5:$C$1000))*('By region'!$N793=(C_A10b!$D$5:$D$1000))*(C_A10b!E$5:E$1000)))</f>
        <v>0.02449278</v>
      </c>
      <c r="D793" s="192">
        <f ref="D793:D793" t="array">(SUM(($B$1=(C_A10b!$B$5:$B$1000))*('By region'!$M793=(C_A10b!$C$5:$C$1000))*('By region'!$N793=(C_A10b!$D$5:$D$1000))*(C_A10b!F$5:F$1000)))+(SUM(($C$1=(C_A10b!$B$5:$B$1000))*('By region'!$M793=(C_A10b!$C$5:$C$1000))*('By region'!$N793=(C_A10b!$D$5:$D$1000))*(C_A10b!F$5:F$1000)))+(SUM(($D$1=(C_A10b!$B$5:$B$1000))*('By region'!$M793=(C_A10b!$C$5:$C$1000))*('By region'!$N793=(C_A10b!$D$5:$D$1000))*(C_A10b!F$5:F$1000)))</f>
        <v>0.02449278</v>
      </c>
      <c r="E793" s="192">
        <f ref="E793:E793" t="array">(SUM(($B$1=(C_A10b!$B$5:$B$1000))*('By region'!$M793=(C_A10b!$C$5:$C$1000))*('By region'!$N793=(C_A10b!$D$5:$D$1000))*(C_A10b!G$5:G$1000)))+(SUM(($C$1=(C_A10b!$B$5:$B$1000))*('By region'!$M793=(C_A10b!$C$5:$C$1000))*('By region'!$N793=(C_A10b!$D$5:$D$1000))*(C_A10b!G$5:G$1000)))+(SUM(($D$1=(C_A10b!$B$5:$B$1000))*('By region'!$M793=(C_A10b!$C$5:$C$1000))*('By region'!$N793=(C_A10b!$D$5:$D$1000))*(C_A10b!G$5:G$1000)))</f>
        <v>0.023494667432</v>
      </c>
      <c r="F793" s="192">
        <f ref="F793:F793" t="array">(SUM(($B$1=(C_A10b!$B$5:$B$1000))*('By region'!$M793=(C_A10b!$C$5:$C$1000))*('By region'!$N793=(C_A10b!$D$5:$D$1000))*(C_A10b!H$5:H$1000)))+(SUM(($C$1=(C_A10b!$B$5:$B$1000))*('By region'!$M793=(C_A10b!$C$5:$C$1000))*('By region'!$N793=(C_A10b!$D$5:$D$1000))*(C_A10b!H$5:H$1000)))+(SUM(($D$1=(C_A10b!$B$5:$B$1000))*('By region'!$M793=(C_A10b!$C$5:$C$1000))*('By region'!$N793=(C_A10b!$D$5:$D$1000))*(C_A10b!H$5:H$1000)))</f>
        <v>0.023494667432</v>
      </c>
      <c r="G793" s="192">
        <f ref="G793:G793" t="array">(SUM(($B$1=(C_A10b!$B$5:$B$1000))*('By region'!$M793=(C_A10b!$C$5:$C$1000))*('By region'!$N793=(C_A10b!$D$5:$D$1000))*(C_A10b!I$5:I$1000)))+(SUM(($C$1=(C_A10b!$B$5:$B$1000))*('By region'!$M793=(C_A10b!$C$5:$C$1000))*('By region'!$N793=(C_A10b!$D$5:$D$1000))*(C_A10b!I$5:I$1000)))+(SUM(($D$1=(C_A10b!$B$5:$B$1000))*('By region'!$M793=(C_A10b!$C$5:$C$1000))*('By region'!$N793=(C_A10b!$D$5:$D$1000))*(C_A10b!I$5:I$1000)))</f>
        <v>0.022526823915</v>
      </c>
      <c r="H793" s="192">
        <f ref="H793:H793" t="array">(SUM(($B$1=(C_A10b!$B$5:$B$1000))*('By region'!$M793=(C_A10b!$C$5:$C$1000))*('By region'!$N793=(C_A10b!$D$5:$D$1000))*(C_A10b!J$5:J$1000)))+(SUM(($C$1=(C_A10b!$B$5:$B$1000))*('By region'!$M793=(C_A10b!$C$5:$C$1000))*('By region'!$N793=(C_A10b!$D$5:$D$1000))*(C_A10b!J$5:J$1000)))+(SUM(($D$1=(C_A10b!$B$5:$B$1000))*('By region'!$M793=(C_A10b!$C$5:$C$1000))*('By region'!$N793=(C_A10b!$D$5:$D$1000))*(C_A10b!J$5:J$1000)))</f>
        <v>0.022046421347</v>
      </c>
      <c r="I793" s="192">
        <f ref="I793:I793" t="array">(SUM(($B$1=(C_A10b!$B$5:$B$1000))*('By region'!$M793=(C_A10b!$C$5:$C$1000))*('By region'!$N793=(C_A10b!$D$5:$D$1000))*(C_A10b!K$5:K$1000)))+(SUM(($C$1=(C_A10b!$B$5:$B$1000))*('By region'!$M793=(C_A10b!$C$5:$C$1000))*('By region'!$N793=(C_A10b!$D$5:$D$1000))*(C_A10b!K$5:K$1000)))+(SUM(($D$1=(C_A10b!$B$5:$B$1000))*('By region'!$M793=(C_A10b!$C$5:$C$1000))*('By region'!$N793=(C_A10b!$D$5:$D$1000))*(C_A10b!K$5:K$1000)))</f>
        <v>0.021590147429</v>
      </c>
      <c r="J793" s="192">
        <f ref="J793:J793" t="array">(SUM(($B$1=(C_A10b!$B$5:$B$1000))*('By region'!$M793=(C_A10b!$C$5:$C$1000))*('By region'!$N793=(C_A10b!$D$5:$D$1000))*(C_A10b!L$5:L$1000)))+(SUM(($C$1=(C_A10b!$B$5:$B$1000))*('By region'!$M793=(C_A10b!$C$5:$C$1000))*('By region'!$N793=(C_A10b!$D$5:$D$1000))*(C_A10b!L$5:L$1000)))+(SUM(($D$1=(C_A10b!$B$5:$B$1000))*('By region'!$M793=(C_A10b!$C$5:$C$1000))*('By region'!$N793=(C_A10b!$D$5:$D$1000))*(C_A10b!L$5:L$1000)))</f>
        <v>0.021162372618</v>
      </c>
      <c r="K793" s="192">
        <f ref="K793:K793" t="array">(SUM(($B$1=(C_A10b!$B$5:$B$1000))*('By region'!$M793=(C_A10b!$C$5:$C$1000))*('By region'!$N793=(C_A10b!$D$5:$D$1000))*(C_A10b!M$5:M$1000)))+(SUM(($C$1=(C_A10b!$B$5:$B$1000))*('By region'!$M793=(C_A10b!$C$5:$C$1000))*('By region'!$N793=(C_A10b!$D$5:$D$1000))*(C_A10b!M$5:M$1000)))+(SUM(($D$1=(C_A10b!$B$5:$B$1000))*('By region'!$M793=(C_A10b!$C$5:$C$1000))*('By region'!$N793=(C_A10b!$D$5:$D$1000))*(C_A10b!M$5:M$1000)))</f>
        <v>0.02085056706</v>
      </c>
      <c r="M793" s="67" t="s">
        <v>62</v>
      </c>
      <c r="N793" s="338" t="s">
        <v>144</v>
      </c>
      <c r="O793" s="63"/>
    </row>
    <row r="794">
      <c r="A794" s="447"/>
      <c r="B794" s="329" t="s">
        <v>67</v>
      </c>
      <c r="C794" s="264">
        <f ref="C794:C794" t="array">(SUM(($B$1=(C_A10b!$B$5:$B$1000))*('By region'!$M794=(C_A10b!$C$5:$C$1000))*('By region'!$N794=(C_A10b!$D$5:$D$1000))*(C_A10b!E$5:E$1000)))+(SUM(($C$1=(C_A10b!$B$5:$B$1000))*('By region'!$M794=(C_A10b!$C$5:$C$1000))*('By region'!$N794=(C_A10b!$D$5:$D$1000))*(C_A10b!E$5:E$1000)))+(SUM(($D$1=(C_A10b!$B$5:$B$1000))*('By region'!$M794=(C_A10b!$C$5:$C$1000))*('By region'!$N794=(C_A10b!$D$5:$D$1000))*(C_A10b!E$5:E$1000)))</f>
        <v>16.516172376</v>
      </c>
      <c r="D794" s="264">
        <f ref="D794:D794" t="array">(SUM(($B$1=(C_A10b!$B$5:$B$1000))*('By region'!$M794=(C_A10b!$C$5:$C$1000))*('By region'!$N794=(C_A10b!$D$5:$D$1000))*(C_A10b!F$5:F$1000)))+(SUM(($C$1=(C_A10b!$B$5:$B$1000))*('By region'!$M794=(C_A10b!$C$5:$C$1000))*('By region'!$N794=(C_A10b!$D$5:$D$1000))*(C_A10b!F$5:F$1000)))+(SUM(($D$1=(C_A10b!$B$5:$B$1000))*('By region'!$M794=(C_A10b!$C$5:$C$1000))*('By region'!$N794=(C_A10b!$D$5:$D$1000))*(C_A10b!F$5:F$1000)))</f>
        <v>16.516172376</v>
      </c>
      <c r="E794" s="264">
        <f ref="E794:E794" t="array">(SUM(($B$1=(C_A10b!$B$5:$B$1000))*('By region'!$M794=(C_A10b!$C$5:$C$1000))*('By region'!$N794=(C_A10b!$D$5:$D$1000))*(C_A10b!G$5:G$1000)))+(SUM(($C$1=(C_A10b!$B$5:$B$1000))*('By region'!$M794=(C_A10b!$C$5:$C$1000))*('By region'!$N794=(C_A10b!$D$5:$D$1000))*(C_A10b!G$5:G$1000)))+(SUM(($D$1=(C_A10b!$B$5:$B$1000))*('By region'!$M794=(C_A10b!$C$5:$C$1000))*('By region'!$N794=(C_A10b!$D$5:$D$1000))*(C_A10b!G$5:G$1000)))</f>
        <v>15.843116919514</v>
      </c>
      <c r="F794" s="264">
        <f ref="F794:F794" t="array">(SUM(($B$1=(C_A10b!$B$5:$B$1000))*('By region'!$M794=(C_A10b!$C$5:$C$1000))*('By region'!$N794=(C_A10b!$D$5:$D$1000))*(C_A10b!H$5:H$1000)))+(SUM(($C$1=(C_A10b!$B$5:$B$1000))*('By region'!$M794=(C_A10b!$C$5:$C$1000))*('By region'!$N794=(C_A10b!$D$5:$D$1000))*(C_A10b!H$5:H$1000)))+(SUM(($D$1=(C_A10b!$B$5:$B$1000))*('By region'!$M794=(C_A10b!$C$5:$C$1000))*('By region'!$N794=(C_A10b!$D$5:$D$1000))*(C_A10b!H$5:H$1000)))</f>
        <v>15.843116919514</v>
      </c>
      <c r="G794" s="264">
        <f ref="G794:G794" t="array">(SUM(($B$1=(C_A10b!$B$5:$B$1000))*('By region'!$M794=(C_A10b!$C$5:$C$1000))*('By region'!$N794=(C_A10b!$D$5:$D$1000))*(C_A10b!I$5:I$1000)))+(SUM(($C$1=(C_A10b!$B$5:$B$1000))*('By region'!$M794=(C_A10b!$C$5:$C$1000))*('By region'!$N794=(C_A10b!$D$5:$D$1000))*(C_A10b!I$5:I$1000)))+(SUM(($D$1=(C_A10b!$B$5:$B$1000))*('By region'!$M794=(C_A10b!$C$5:$C$1000))*('By region'!$N794=(C_A10b!$D$5:$D$1000))*(C_A10b!I$5:I$1000)))</f>
        <v>15.190472737564</v>
      </c>
      <c r="H794" s="264">
        <f ref="H794:H794" t="array">(SUM(($B$1=(C_A10b!$B$5:$B$1000))*('By region'!$M794=(C_A10b!$C$5:$C$1000))*('By region'!$N794=(C_A10b!$D$5:$D$1000))*(C_A10b!J$5:J$1000)))+(SUM(($C$1=(C_A10b!$B$5:$B$1000))*('By region'!$M794=(C_A10b!$C$5:$C$1000))*('By region'!$N794=(C_A10b!$D$5:$D$1000))*(C_A10b!J$5:J$1000)))+(SUM(($D$1=(C_A10b!$B$5:$B$1000))*('By region'!$M794=(C_A10b!$C$5:$C$1000))*('By region'!$N794=(C_A10b!$D$5:$D$1000))*(C_A10b!J$5:J$1000)))</f>
        <v>14.866523736491</v>
      </c>
      <c r="I794" s="264">
        <f ref="I794:I794" t="array">(SUM(($B$1=(C_A10b!$B$5:$B$1000))*('By region'!$M794=(C_A10b!$C$5:$C$1000))*('By region'!$N794=(C_A10b!$D$5:$D$1000))*(C_A10b!K$5:K$1000)))+(SUM(($C$1=(C_A10b!$B$5:$B$1000))*('By region'!$M794=(C_A10b!$C$5:$C$1000))*('By region'!$N794=(C_A10b!$D$5:$D$1000))*(C_A10b!K$5:K$1000)))+(SUM(($D$1=(C_A10b!$B$5:$B$1000))*('By region'!$M794=(C_A10b!$C$5:$C$1000))*('By region'!$N794=(C_A10b!$D$5:$D$1000))*(C_A10b!K$5:K$1000)))</f>
        <v>14.558845364391</v>
      </c>
      <c r="J794" s="264">
        <f ref="J794:J794" t="array">(SUM(($B$1=(C_A10b!$B$5:$B$1000))*('By region'!$M794=(C_A10b!$C$5:$C$1000))*('By region'!$N794=(C_A10b!$D$5:$D$1000))*(C_A10b!L$5:L$1000)))+(SUM(($C$1=(C_A10b!$B$5:$B$1000))*('By region'!$M794=(C_A10b!$C$5:$C$1000))*('By region'!$N794=(C_A10b!$D$5:$D$1000))*(C_A10b!L$5:L$1000)))+(SUM(($D$1=(C_A10b!$B$5:$B$1000))*('By region'!$M794=(C_A10b!$C$5:$C$1000))*('By region'!$N794=(C_A10b!$D$5:$D$1000))*(C_A10b!L$5:L$1000)))</f>
        <v>14.270384743553</v>
      </c>
      <c r="K794" s="264">
        <f ref="K794:K794" t="array">(SUM(($B$1=(C_A10b!$B$5:$B$1000))*('By region'!$M794=(C_A10b!$C$5:$C$1000))*('By region'!$N794=(C_A10b!$D$5:$D$1000))*(C_A10b!M$5:M$1000)))+(SUM(($C$1=(C_A10b!$B$5:$B$1000))*('By region'!$M794=(C_A10b!$C$5:$C$1000))*('By region'!$N794=(C_A10b!$D$5:$D$1000))*(C_A10b!M$5:M$1000)))+(SUM(($D$1=(C_A10b!$B$5:$B$1000))*('By region'!$M794=(C_A10b!$C$5:$C$1000))*('By region'!$N794=(C_A10b!$D$5:$D$1000))*(C_A10b!M$5:M$1000)))</f>
        <v>14.060125461732</v>
      </c>
      <c r="M794" s="67" t="s">
        <v>62</v>
      </c>
      <c r="N794" s="338" t="s">
        <v>145</v>
      </c>
      <c r="O794" s="63"/>
    </row>
    <row r="795">
      <c r="A795" s="447"/>
      <c r="B795" s="119" t="s">
        <v>7</v>
      </c>
      <c r="C795" s="192">
        <f ref="C795:C795" t="array">(SUM(($B$1=(C_A10b!$B$5:$B$1000))*('By region'!$M795=(C_A10b!$C$5:$C$1000))*('By region'!$N795=(C_A10b!$D$5:$D$1000))*(C_A10b!E$5:E$1000)))+(SUM(($C$1=(C_A10b!$B$5:$B$1000))*('By region'!$M795=(C_A10b!$C$5:$C$1000))*('By region'!$N795=(C_A10b!$D$5:$D$1000))*(C_A10b!E$5:E$1000)))+(SUM(($D$1=(C_A10b!$B$5:$B$1000))*('By region'!$M795=(C_A10b!$C$5:$C$1000))*('By region'!$N795=(C_A10b!$D$5:$D$1000))*(C_A10b!E$5:E$1000)))</f>
        <v>6.378296724</v>
      </c>
      <c r="D795" s="192">
        <f ref="D795:D795" t="array">(SUM(($B$1=(C_A10b!$B$5:$B$1000))*('By region'!$M795=(C_A10b!$C$5:$C$1000))*('By region'!$N795=(C_A10b!$D$5:$D$1000))*(C_A10b!F$5:F$1000)))+(SUM(($C$1=(C_A10b!$B$5:$B$1000))*('By region'!$M795=(C_A10b!$C$5:$C$1000))*('By region'!$N795=(C_A10b!$D$5:$D$1000))*(C_A10b!F$5:F$1000)))+(SUM(($D$1=(C_A10b!$B$5:$B$1000))*('By region'!$M795=(C_A10b!$C$5:$C$1000))*('By region'!$N795=(C_A10b!$D$5:$D$1000))*(C_A10b!F$5:F$1000)))</f>
        <v>5.663315197</v>
      </c>
      <c r="E795" s="192">
        <f ref="E795:E795" t="array">(SUM(($B$1=(C_A10b!$B$5:$B$1000))*('By region'!$M795=(C_A10b!$C$5:$C$1000))*('By region'!$N795=(C_A10b!$D$5:$D$1000))*(C_A10b!G$5:G$1000)))+(SUM(($C$1=(C_A10b!$B$5:$B$1000))*('By region'!$M795=(C_A10b!$C$5:$C$1000))*('By region'!$N795=(C_A10b!$D$5:$D$1000))*(C_A10b!G$5:G$1000)))+(SUM(($D$1=(C_A10b!$B$5:$B$1000))*('By region'!$M795=(C_A10b!$C$5:$C$1000))*('By region'!$N795=(C_A10b!$D$5:$D$1000))*(C_A10b!G$5:G$1000)))</f>
        <v>5.422331236719</v>
      </c>
      <c r="F795" s="192">
        <f ref="F795:F795" t="array">(SUM(($B$1=(C_A10b!$B$5:$B$1000))*('By region'!$M795=(C_A10b!$C$5:$C$1000))*('By region'!$N795=(C_A10b!$D$5:$D$1000))*(C_A10b!H$5:H$1000)))+(SUM(($C$1=(C_A10b!$B$5:$B$1000))*('By region'!$M795=(C_A10b!$C$5:$C$1000))*('By region'!$N795=(C_A10b!$D$5:$D$1000))*(C_A10b!H$5:H$1000)))+(SUM(($D$1=(C_A10b!$B$5:$B$1000))*('By region'!$M795=(C_A10b!$C$5:$C$1000))*('By region'!$N795=(C_A10b!$D$5:$D$1000))*(C_A10b!H$5:H$1000)))</f>
        <v>5.709811983147</v>
      </c>
      <c r="G795" s="192">
        <f ref="G795:G795" t="array">(SUM(($B$1=(C_A10b!$B$5:$B$1000))*('By region'!$M795=(C_A10b!$C$5:$C$1000))*('By region'!$N795=(C_A10b!$D$5:$D$1000))*(C_A10b!I$5:I$1000)))+(SUM(($C$1=(C_A10b!$B$5:$B$1000))*('By region'!$M795=(C_A10b!$C$5:$C$1000))*('By region'!$N795=(C_A10b!$D$5:$D$1000))*(C_A10b!I$5:I$1000)))+(SUM(($D$1=(C_A10b!$B$5:$B$1000))*('By region'!$M795=(C_A10b!$C$5:$C$1000))*('By region'!$N795=(C_A10b!$D$5:$D$1000))*(C_A10b!I$5:I$1000)))</f>
        <v>5.493488063881</v>
      </c>
      <c r="H795" s="192">
        <f ref="H795:H795" t="array">(SUM(($B$1=(C_A10b!$B$5:$B$1000))*('By region'!$M795=(C_A10b!$C$5:$C$1000))*('By region'!$N795=(C_A10b!$D$5:$D$1000))*(C_A10b!J$5:J$1000)))+(SUM(($C$1=(C_A10b!$B$5:$B$1000))*('By region'!$M795=(C_A10b!$C$5:$C$1000))*('By region'!$N795=(C_A10b!$D$5:$D$1000))*(C_A10b!J$5:J$1000)))+(SUM(($D$1=(C_A10b!$B$5:$B$1000))*('By region'!$M795=(C_A10b!$C$5:$C$1000))*('By region'!$N795=(C_A10b!$D$5:$D$1000))*(C_A10b!J$5:J$1000)))</f>
        <v>5.368383844498</v>
      </c>
      <c r="I795" s="192">
        <f ref="I795:I795" t="array">(SUM(($B$1=(C_A10b!$B$5:$B$1000))*('By region'!$M795=(C_A10b!$C$5:$C$1000))*('By region'!$N795=(C_A10b!$D$5:$D$1000))*(C_A10b!K$5:K$1000)))+(SUM(($C$1=(C_A10b!$B$5:$B$1000))*('By region'!$M795=(C_A10b!$C$5:$C$1000))*('By region'!$N795=(C_A10b!$D$5:$D$1000))*(C_A10b!K$5:K$1000)))+(SUM(($D$1=(C_A10b!$B$5:$B$1000))*('By region'!$M795=(C_A10b!$C$5:$C$1000))*('By region'!$N795=(C_A10b!$D$5:$D$1000))*(C_A10b!K$5:K$1000)))</f>
        <v>5.24956309668</v>
      </c>
      <c r="J795" s="192">
        <f ref="J795:J795" t="array">(SUM(($B$1=(C_A10b!$B$5:$B$1000))*('By region'!$M795=(C_A10b!$C$5:$C$1000))*('By region'!$N795=(C_A10b!$D$5:$D$1000))*(C_A10b!L$5:L$1000)))+(SUM(($C$1=(C_A10b!$B$5:$B$1000))*('By region'!$M795=(C_A10b!$C$5:$C$1000))*('By region'!$N795=(C_A10b!$D$5:$D$1000))*(C_A10b!L$5:L$1000)))+(SUM(($D$1=(C_A10b!$B$5:$B$1000))*('By region'!$M795=(C_A10b!$C$5:$C$1000))*('By region'!$N795=(C_A10b!$D$5:$D$1000))*(C_A10b!L$5:L$1000)))</f>
        <v>5.138163954614</v>
      </c>
      <c r="K795" s="192">
        <f ref="K795:K795" t="array">(SUM(($B$1=(C_A10b!$B$5:$B$1000))*('By region'!$M795=(C_A10b!$C$5:$C$1000))*('By region'!$N795=(C_A10b!$D$5:$D$1000))*(C_A10b!M$5:M$1000)))+(SUM(($C$1=(C_A10b!$B$5:$B$1000))*('By region'!$M795=(C_A10b!$C$5:$C$1000))*('By region'!$N795=(C_A10b!$D$5:$D$1000))*(C_A10b!M$5:M$1000)))+(SUM(($D$1=(C_A10b!$B$5:$B$1000))*('By region'!$M795=(C_A10b!$C$5:$C$1000))*('By region'!$N795=(C_A10b!$D$5:$D$1000))*(C_A10b!M$5:M$1000)))</f>
        <v>5.163491690478</v>
      </c>
      <c r="M795" s="67" t="s">
        <v>62</v>
      </c>
      <c r="N795" s="338" t="s">
        <v>146</v>
      </c>
      <c r="O795" s="63"/>
    </row>
    <row r="796">
      <c r="A796" s="447"/>
      <c r="B796" s="329" t="s">
        <v>147</v>
      </c>
      <c r="C796" s="264">
        <f ref="C796:C796" t="array">(SUM(($B$1=(C_A10b!$B$5:$B$1000))*('By region'!$M796=(C_A10b!$C$5:$C$1000))*('By region'!$N796=(C_A10b!$D$5:$D$1000))*(C_A10b!E$5:E$1000)))+(SUM(($C$1=(C_A10b!$B$5:$B$1000))*('By region'!$M796=(C_A10b!$C$5:$C$1000))*('By region'!$N796=(C_A10b!$D$5:$D$1000))*(C_A10b!E$5:E$1000)))+(SUM(($D$1=(C_A10b!$B$5:$B$1000))*('By region'!$M796=(C_A10b!$C$5:$C$1000))*('By region'!$N796=(C_A10b!$D$5:$D$1000))*(C_A10b!E$5:E$1000)))</f>
        <v>0.1</v>
      </c>
      <c r="D796" s="264">
        <f ref="D796:D796" t="array">(SUM(($B$1=(C_A10b!$B$5:$B$1000))*('By region'!$M796=(C_A10b!$C$5:$C$1000))*('By region'!$N796=(C_A10b!$D$5:$D$1000))*(C_A10b!F$5:F$1000)))+(SUM(($C$1=(C_A10b!$B$5:$B$1000))*('By region'!$M796=(C_A10b!$C$5:$C$1000))*('By region'!$N796=(C_A10b!$D$5:$D$1000))*(C_A10b!F$5:F$1000)))+(SUM(($D$1=(C_A10b!$B$5:$B$1000))*('By region'!$M796=(C_A10b!$C$5:$C$1000))*('By region'!$N796=(C_A10b!$D$5:$D$1000))*(C_A10b!F$5:F$1000)))</f>
        <v>0.1</v>
      </c>
      <c r="E796" s="264">
        <f ref="E796:E796" t="array">(SUM(($B$1=(C_A10b!$B$5:$B$1000))*('By region'!$M796=(C_A10b!$C$5:$C$1000))*('By region'!$N796=(C_A10b!$D$5:$D$1000))*(C_A10b!G$5:G$1000)))+(SUM(($C$1=(C_A10b!$B$5:$B$1000))*('By region'!$M796=(C_A10b!$C$5:$C$1000))*('By region'!$N796=(C_A10b!$D$5:$D$1000))*(C_A10b!G$5:G$1000)))+(SUM(($D$1=(C_A10b!$B$5:$B$1000))*('By region'!$M796=(C_A10b!$C$5:$C$1000))*('By region'!$N796=(C_A10b!$D$5:$D$1000))*(C_A10b!G$5:G$1000)))</f>
        <v>0.095924870235</v>
      </c>
      <c r="F796" s="264">
        <f ref="F796:F796" t="array">(SUM(($B$1=(C_A10b!$B$5:$B$1000))*('By region'!$M796=(C_A10b!$C$5:$C$1000))*('By region'!$N796=(C_A10b!$D$5:$D$1000))*(C_A10b!H$5:H$1000)))+(SUM(($C$1=(C_A10b!$B$5:$B$1000))*('By region'!$M796=(C_A10b!$C$5:$C$1000))*('By region'!$N796=(C_A10b!$D$5:$D$1000))*(C_A10b!H$5:H$1000)))+(SUM(($D$1=(C_A10b!$B$5:$B$1000))*('By region'!$M796=(C_A10b!$C$5:$C$1000))*('By region'!$N796=(C_A10b!$D$5:$D$1000))*(C_A10b!H$5:H$1000)))</f>
        <v>0.095924870235</v>
      </c>
      <c r="G796" s="264">
        <f ref="G796:G796" t="array">(SUM(($B$1=(C_A10b!$B$5:$B$1000))*('By region'!$M796=(C_A10b!$C$5:$C$1000))*('By region'!$N796=(C_A10b!$D$5:$D$1000))*(C_A10b!I$5:I$1000)))+(SUM(($C$1=(C_A10b!$B$5:$B$1000))*('By region'!$M796=(C_A10b!$C$5:$C$1000))*('By region'!$N796=(C_A10b!$D$5:$D$1000))*(C_A10b!I$5:I$1000)))+(SUM(($D$1=(C_A10b!$B$5:$B$1000))*('By region'!$M796=(C_A10b!$C$5:$C$1000))*('By region'!$N796=(C_A10b!$D$5:$D$1000))*(C_A10b!I$5:I$1000)))</f>
        <v>0.091973324035</v>
      </c>
      <c r="H796" s="264">
        <f ref="H796:H796" t="array">(SUM(($B$1=(C_A10b!$B$5:$B$1000))*('By region'!$M796=(C_A10b!$C$5:$C$1000))*('By region'!$N796=(C_A10b!$D$5:$D$1000))*(C_A10b!J$5:J$1000)))+(SUM(($C$1=(C_A10b!$B$5:$B$1000))*('By region'!$M796=(C_A10b!$C$5:$C$1000))*('By region'!$N796=(C_A10b!$D$5:$D$1000))*(C_A10b!J$5:J$1000)))+(SUM(($D$1=(C_A10b!$B$5:$B$1000))*('By region'!$M796=(C_A10b!$C$5:$C$1000))*('By region'!$N796=(C_A10b!$D$5:$D$1000))*(C_A10b!J$5:J$1000)))</f>
        <v>0.090011919215</v>
      </c>
      <c r="I796" s="264">
        <f ref="I796:I796" t="array">(SUM(($B$1=(C_A10b!$B$5:$B$1000))*('By region'!$M796=(C_A10b!$C$5:$C$1000))*('By region'!$N796=(C_A10b!$D$5:$D$1000))*(C_A10b!K$5:K$1000)))+(SUM(($C$1=(C_A10b!$B$5:$B$1000))*('By region'!$M796=(C_A10b!$C$5:$C$1000))*('By region'!$N796=(C_A10b!$D$5:$D$1000))*(C_A10b!K$5:K$1000)))+(SUM(($D$1=(C_A10b!$B$5:$B$1000))*('By region'!$M796=(C_A10b!$C$5:$C$1000))*('By region'!$N796=(C_A10b!$D$5:$D$1000))*(C_A10b!K$5:K$1000)))</f>
        <v>0.08814902771</v>
      </c>
      <c r="J796" s="264">
        <f ref="J796:J796" t="array">(SUM(($B$1=(C_A10b!$B$5:$B$1000))*('By region'!$M796=(C_A10b!$C$5:$C$1000))*('By region'!$N796=(C_A10b!$D$5:$D$1000))*(C_A10b!L$5:L$1000)))+(SUM(($C$1=(C_A10b!$B$5:$B$1000))*('By region'!$M796=(C_A10b!$C$5:$C$1000))*('By region'!$N796=(C_A10b!$D$5:$D$1000))*(C_A10b!L$5:L$1000)))+(SUM(($D$1=(C_A10b!$B$5:$B$1000))*('By region'!$M796=(C_A10b!$C$5:$C$1000))*('By region'!$N796=(C_A10b!$D$5:$D$1000))*(C_A10b!L$5:L$1000)))</f>
        <v>0.086402493378</v>
      </c>
      <c r="K796" s="264">
        <f ref="K796:K796" t="array">(SUM(($B$1=(C_A10b!$B$5:$B$1000))*('By region'!$M796=(C_A10b!$C$5:$C$1000))*('By region'!$N796=(C_A10b!$D$5:$D$1000))*(C_A10b!M$5:M$1000)))+(SUM(($C$1=(C_A10b!$B$5:$B$1000))*('By region'!$M796=(C_A10b!$C$5:$C$1000))*('By region'!$N796=(C_A10b!$D$5:$D$1000))*(C_A10b!M$5:M$1000)))+(SUM(($D$1=(C_A10b!$B$5:$B$1000))*('By region'!$M796=(C_A10b!$C$5:$C$1000))*('By region'!$N796=(C_A10b!$D$5:$D$1000))*(C_A10b!M$5:M$1000)))</f>
        <v>0.085129442474</v>
      </c>
      <c r="M796" s="67" t="s">
        <v>62</v>
      </c>
      <c r="N796" s="338" t="s">
        <v>148</v>
      </c>
      <c r="O796" s="63"/>
    </row>
    <row r="797">
      <c r="A797" s="447"/>
      <c r="B797" s="329" t="s">
        <v>429</v>
      </c>
      <c r="C797" s="192">
        <f ref="C797:C797" t="array">(SUM(($B$1=(C_A10b!$B$5:$B$1000))*('By region'!$M797=(C_A10b!$C$5:$C$1000))*('By region'!$N797=(C_A10b!$D$5:$D$1000))*(C_A10b!E$5:E$1000)))+(SUM(($C$1=(C_A10b!$B$5:$B$1000))*('By region'!$M797=(C_A10b!$C$5:$C$1000))*('By region'!$N797=(C_A10b!$D$5:$D$1000))*(C_A10b!E$5:E$1000)))+(SUM(($D$1=(C_A10b!$B$5:$B$1000))*('By region'!$M797=(C_A10b!$C$5:$C$1000))*('By region'!$N797=(C_A10b!$D$5:$D$1000))*(C_A10b!E$5:E$1000)))</f>
        <v>21.736796248</v>
      </c>
      <c r="D797" s="192">
        <f ref="D797:D797" t="array">(SUM(($B$1=(C_A10b!$B$5:$B$1000))*('By region'!$M797=(C_A10b!$C$5:$C$1000))*('By region'!$N797=(C_A10b!$D$5:$D$1000))*(C_A10b!F$5:F$1000)))+(SUM(($C$1=(C_A10b!$B$5:$B$1000))*('By region'!$M797=(C_A10b!$C$5:$C$1000))*('By region'!$N797=(C_A10b!$D$5:$D$1000))*(C_A10b!F$5:F$1000)))+(SUM(($D$1=(C_A10b!$B$5:$B$1000))*('By region'!$M797=(C_A10b!$C$5:$C$1000))*('By region'!$N797=(C_A10b!$D$5:$D$1000))*(C_A10b!F$5:F$1000)))</f>
        <v>21.736796248001</v>
      </c>
      <c r="E797" s="192">
        <f ref="E797:E797" t="array">(SUM(($B$1=(C_A10b!$B$5:$B$1000))*('By region'!$M797=(C_A10b!$C$5:$C$1000))*('By region'!$N797=(C_A10b!$D$5:$D$1000))*(C_A10b!G$5:G$1000)))+(SUM(($C$1=(C_A10b!$B$5:$B$1000))*('By region'!$M797=(C_A10b!$C$5:$C$1000))*('By region'!$N797=(C_A10b!$D$5:$D$1000))*(C_A10b!G$5:G$1000)))+(SUM(($D$1=(C_A10b!$B$5:$B$1000))*('By region'!$M797=(C_A10b!$C$5:$C$1000))*('By region'!$N797=(C_A10b!$D$5:$D$1000))*(C_A10b!G$5:G$1000)))</f>
        <v>20.850993594203</v>
      </c>
      <c r="F797" s="192">
        <f ref="F797:F797" t="array">(SUM(($B$1=(C_A10b!$B$5:$B$1000))*('By region'!$M797=(C_A10b!$C$5:$C$1000))*('By region'!$N797=(C_A10b!$D$5:$D$1000))*(C_A10b!H$5:H$1000)))+(SUM(($C$1=(C_A10b!$B$5:$B$1000))*('By region'!$M797=(C_A10b!$C$5:$C$1000))*('By region'!$N797=(C_A10b!$D$5:$D$1000))*(C_A10b!H$5:H$1000)))+(SUM(($D$1=(C_A10b!$B$5:$B$1000))*('By region'!$M797=(C_A10b!$C$5:$C$1000))*('By region'!$N797=(C_A10b!$D$5:$D$1000))*(C_A10b!H$5:H$1000)))</f>
        <v>20.850993594203</v>
      </c>
      <c r="G797" s="192">
        <f ref="G797:G797" t="array">(SUM(($B$1=(C_A10b!$B$5:$B$1000))*('By region'!$M797=(C_A10b!$C$5:$C$1000))*('By region'!$N797=(C_A10b!$D$5:$D$1000))*(C_A10b!I$5:I$1000)))+(SUM(($C$1=(C_A10b!$B$5:$B$1000))*('By region'!$M797=(C_A10b!$C$5:$C$1000))*('By region'!$N797=(C_A10b!$D$5:$D$1000))*(C_A10b!I$5:I$1000)))+(SUM(($D$1=(C_A10b!$B$5:$B$1000))*('By region'!$M797=(C_A10b!$C$5:$C$1000))*('By region'!$N797=(C_A10b!$D$5:$D$1000))*(C_A10b!I$5:I$1000)))</f>
        <v>19.992054048009</v>
      </c>
      <c r="H797" s="192">
        <f ref="H797:H797" t="array">(SUM(($B$1=(C_A10b!$B$5:$B$1000))*('By region'!$M797=(C_A10b!$C$5:$C$1000))*('By region'!$N797=(C_A10b!$D$5:$D$1000))*(C_A10b!J$5:J$1000)))+(SUM(($C$1=(C_A10b!$B$5:$B$1000))*('By region'!$M797=(C_A10b!$C$5:$C$1000))*('By region'!$N797=(C_A10b!$D$5:$D$1000))*(C_A10b!J$5:J$1000)))+(SUM(($D$1=(C_A10b!$B$5:$B$1000))*('By region'!$M797=(C_A10b!$C$5:$C$1000))*('By region'!$N797=(C_A10b!$D$5:$D$1000))*(C_A10b!J$5:J$1000)))</f>
        <v>19.565707478673</v>
      </c>
      <c r="I797" s="192">
        <f ref="I797:I797" t="array">(SUM(($B$1=(C_A10b!$B$5:$B$1000))*('By region'!$M797=(C_A10b!$C$5:$C$1000))*('By region'!$N797=(C_A10b!$D$5:$D$1000))*(C_A10b!K$5:K$1000)))+(SUM(($C$1=(C_A10b!$B$5:$B$1000))*('By region'!$M797=(C_A10b!$C$5:$C$1000))*('By region'!$N797=(C_A10b!$D$5:$D$1000))*(C_A10b!K$5:K$1000)))+(SUM(($D$1=(C_A10b!$B$5:$B$1000))*('By region'!$M797=(C_A10b!$C$5:$C$1000))*('By region'!$N797=(C_A10b!$D$5:$D$1000))*(C_A10b!K$5:K$1000)))</f>
        <v>19.160774547968</v>
      </c>
      <c r="J797" s="192">
        <f ref="J797:J797" t="array">(SUM(($B$1=(C_A10b!$B$5:$B$1000))*('By region'!$M797=(C_A10b!$C$5:$C$1000))*('By region'!$N797=(C_A10b!$D$5:$D$1000))*(C_A10b!L$5:L$1000)))+(SUM(($C$1=(C_A10b!$B$5:$B$1000))*('By region'!$M797=(C_A10b!$C$5:$C$1000))*('By region'!$N797=(C_A10b!$D$5:$D$1000))*(C_A10b!L$5:L$1000)))+(SUM(($D$1=(C_A10b!$B$5:$B$1000))*('By region'!$M797=(C_A10b!$C$5:$C$1000))*('By region'!$N797=(C_A10b!$D$5:$D$1000))*(C_A10b!L$5:L$1000)))</f>
        <v>18.781133938874</v>
      </c>
      <c r="K797" s="192">
        <f ref="K797:K797" t="array">(SUM(($B$1=(C_A10b!$B$5:$B$1000))*('By region'!$M797=(C_A10b!$C$5:$C$1000))*('By region'!$N797=(C_A10b!$D$5:$D$1000))*(C_A10b!M$5:M$1000)))+(SUM(($C$1=(C_A10b!$B$5:$B$1000))*('By region'!$M797=(C_A10b!$C$5:$C$1000))*('By region'!$N797=(C_A10b!$D$5:$D$1000))*(C_A10b!M$5:M$1000)))+(SUM(($D$1=(C_A10b!$B$5:$B$1000))*('By region'!$M797=(C_A10b!$C$5:$C$1000))*('By region'!$N797=(C_A10b!$D$5:$D$1000))*(C_A10b!M$5:M$1000)))</f>
        <v>18.504413457629</v>
      </c>
      <c r="M797" s="67" t="s">
        <v>62</v>
      </c>
      <c r="N797" s="338" t="s">
        <v>423</v>
      </c>
      <c r="O797" s="63"/>
    </row>
    <row r="798">
      <c r="A798" s="447"/>
      <c r="B798" s="119" t="s">
        <v>149</v>
      </c>
      <c r="C798" s="264">
        <f ref="C798:C798" t="array">(SUM(($B$1=(C_A10b!$B$5:$B$1000))*('By region'!$M798=(C_A10b!$C$5:$C$1000))*('By region'!$N798=(C_A10b!$D$5:$D$1000))*(C_A10b!E$5:E$1000)))+(SUM(($C$1=(C_A10b!$B$5:$B$1000))*('By region'!$M798=(C_A10b!$C$5:$C$1000))*('By region'!$N798=(C_A10b!$D$5:$D$1000))*(C_A10b!E$5:E$1000)))+(SUM(($D$1=(C_A10b!$B$5:$B$1000))*('By region'!$M798=(C_A10b!$C$5:$C$1000))*('By region'!$N798=(C_A10b!$D$5:$D$1000))*(C_A10b!E$5:E$1000)))</f>
        <v>0</v>
      </c>
      <c r="D798" s="264">
        <f ref="D798:D798" t="array">(SUM(($B$1=(C_A10b!$B$5:$B$1000))*('By region'!$M798=(C_A10b!$C$5:$C$1000))*('By region'!$N798=(C_A10b!$D$5:$D$1000))*(C_A10b!F$5:F$1000)))+(SUM(($C$1=(C_A10b!$B$5:$B$1000))*('By region'!$M798=(C_A10b!$C$5:$C$1000))*('By region'!$N798=(C_A10b!$D$5:$D$1000))*(C_A10b!F$5:F$1000)))+(SUM(($D$1=(C_A10b!$B$5:$B$1000))*('By region'!$M798=(C_A10b!$C$5:$C$1000))*('By region'!$N798=(C_A10b!$D$5:$D$1000))*(C_A10b!F$5:F$1000)))</f>
        <v>0</v>
      </c>
      <c r="E798" s="264">
        <f ref="E798:E798" t="array">(SUM(($B$1=(C_A10b!$B$5:$B$1000))*('By region'!$M798=(C_A10b!$C$5:$C$1000))*('By region'!$N798=(C_A10b!$D$5:$D$1000))*(C_A10b!G$5:G$1000)))+(SUM(($C$1=(C_A10b!$B$5:$B$1000))*('By region'!$M798=(C_A10b!$C$5:$C$1000))*('By region'!$N798=(C_A10b!$D$5:$D$1000))*(C_A10b!G$5:G$1000)))+(SUM(($D$1=(C_A10b!$B$5:$B$1000))*('By region'!$M798=(C_A10b!$C$5:$C$1000))*('By region'!$N798=(C_A10b!$D$5:$D$1000))*(C_A10b!G$5:G$1000)))</f>
        <v>0</v>
      </c>
      <c r="F798" s="264">
        <f ref="F798:F798" t="array">(SUM(($B$1=(C_A10b!$B$5:$B$1000))*('By region'!$M798=(C_A10b!$C$5:$C$1000))*('By region'!$N798=(C_A10b!$D$5:$D$1000))*(C_A10b!H$5:H$1000)))+(SUM(($C$1=(C_A10b!$B$5:$B$1000))*('By region'!$M798=(C_A10b!$C$5:$C$1000))*('By region'!$N798=(C_A10b!$D$5:$D$1000))*(C_A10b!H$5:H$1000)))+(SUM(($D$1=(C_A10b!$B$5:$B$1000))*('By region'!$M798=(C_A10b!$C$5:$C$1000))*('By region'!$N798=(C_A10b!$D$5:$D$1000))*(C_A10b!H$5:H$1000)))</f>
        <v>0</v>
      </c>
      <c r="G798" s="264">
        <f ref="G798:G798" t="array">(SUM(($B$1=(C_A10b!$B$5:$B$1000))*('By region'!$M798=(C_A10b!$C$5:$C$1000))*('By region'!$N798=(C_A10b!$D$5:$D$1000))*(C_A10b!I$5:I$1000)))+(SUM(($C$1=(C_A10b!$B$5:$B$1000))*('By region'!$M798=(C_A10b!$C$5:$C$1000))*('By region'!$N798=(C_A10b!$D$5:$D$1000))*(C_A10b!I$5:I$1000)))+(SUM(($D$1=(C_A10b!$B$5:$B$1000))*('By region'!$M798=(C_A10b!$C$5:$C$1000))*('By region'!$N798=(C_A10b!$D$5:$D$1000))*(C_A10b!I$5:I$1000)))</f>
        <v>0</v>
      </c>
      <c r="H798" s="264">
        <f ref="H798:H798" t="array">(SUM(($B$1=(C_A10b!$B$5:$B$1000))*('By region'!$M798=(C_A10b!$C$5:$C$1000))*('By region'!$N798=(C_A10b!$D$5:$D$1000))*(C_A10b!J$5:J$1000)))+(SUM(($C$1=(C_A10b!$B$5:$B$1000))*('By region'!$M798=(C_A10b!$C$5:$C$1000))*('By region'!$N798=(C_A10b!$D$5:$D$1000))*(C_A10b!J$5:J$1000)))+(SUM(($D$1=(C_A10b!$B$5:$B$1000))*('By region'!$M798=(C_A10b!$C$5:$C$1000))*('By region'!$N798=(C_A10b!$D$5:$D$1000))*(C_A10b!J$5:J$1000)))</f>
        <v>0</v>
      </c>
      <c r="I798" s="264">
        <f ref="I798:I798" t="array">(SUM(($B$1=(C_A10b!$B$5:$B$1000))*('By region'!$M798=(C_A10b!$C$5:$C$1000))*('By region'!$N798=(C_A10b!$D$5:$D$1000))*(C_A10b!K$5:K$1000)))+(SUM(($C$1=(C_A10b!$B$5:$B$1000))*('By region'!$M798=(C_A10b!$C$5:$C$1000))*('By region'!$N798=(C_A10b!$D$5:$D$1000))*(C_A10b!K$5:K$1000)))+(SUM(($D$1=(C_A10b!$B$5:$B$1000))*('By region'!$M798=(C_A10b!$C$5:$C$1000))*('By region'!$N798=(C_A10b!$D$5:$D$1000))*(C_A10b!K$5:K$1000)))</f>
        <v>0</v>
      </c>
      <c r="J798" s="264">
        <f ref="J798:J798" t="array">(SUM(($B$1=(C_A10b!$B$5:$B$1000))*('By region'!$M798=(C_A10b!$C$5:$C$1000))*('By region'!$N798=(C_A10b!$D$5:$D$1000))*(C_A10b!L$5:L$1000)))+(SUM(($C$1=(C_A10b!$B$5:$B$1000))*('By region'!$M798=(C_A10b!$C$5:$C$1000))*('By region'!$N798=(C_A10b!$D$5:$D$1000))*(C_A10b!L$5:L$1000)))+(SUM(($D$1=(C_A10b!$B$5:$B$1000))*('By region'!$M798=(C_A10b!$C$5:$C$1000))*('By region'!$N798=(C_A10b!$D$5:$D$1000))*(C_A10b!L$5:L$1000)))</f>
        <v>0</v>
      </c>
      <c r="K798" s="264">
        <f ref="K798:K798" t="array">(SUM(($B$1=(C_A10b!$B$5:$B$1000))*('By region'!$M798=(C_A10b!$C$5:$C$1000))*('By region'!$N798=(C_A10b!$D$5:$D$1000))*(C_A10b!M$5:M$1000)))+(SUM(($C$1=(C_A10b!$B$5:$B$1000))*('By region'!$M798=(C_A10b!$C$5:$C$1000))*('By region'!$N798=(C_A10b!$D$5:$D$1000))*(C_A10b!M$5:M$1000)))+(SUM(($D$1=(C_A10b!$B$5:$B$1000))*('By region'!$M798=(C_A10b!$C$5:$C$1000))*('By region'!$N798=(C_A10b!$D$5:$D$1000))*(C_A10b!M$5:M$1000)))</f>
        <v>0</v>
      </c>
      <c r="M798" s="67" t="s">
        <v>62</v>
      </c>
      <c r="N798" s="338" t="s">
        <v>150</v>
      </c>
      <c r="O798" s="63"/>
    </row>
    <row r="799">
      <c r="A799" s="447"/>
      <c r="B799" s="119" t="s">
        <v>430</v>
      </c>
      <c r="C799" s="192">
        <f ref="C799:C799" t="array">(SUM(($B$1=(C_A10b!$B$5:$B$1000))*('By region'!$M799=(C_A10b!$C$5:$C$1000))*('By region'!$N799=(C_A10b!$D$5:$D$1000))*(C_A10b!E$5:E$1000)))+(SUM(($C$1=(C_A10b!$B$5:$B$1000))*('By region'!$M799=(C_A10b!$C$5:$C$1000))*('By region'!$N799=(C_A10b!$D$5:$D$1000))*(C_A10b!E$5:E$1000)))+(SUM(($D$1=(C_A10b!$B$5:$B$1000))*('By region'!$M799=(C_A10b!$C$5:$C$1000))*('By region'!$N799=(C_A10b!$D$5:$D$1000))*(C_A10b!E$5:E$1000)))</f>
        <v>0.2</v>
      </c>
      <c r="D799" s="192">
        <f ref="D799:D799" t="array">(SUM(($B$1=(C_A10b!$B$5:$B$1000))*('By region'!$M799=(C_A10b!$C$5:$C$1000))*('By region'!$N799=(C_A10b!$D$5:$D$1000))*(C_A10b!F$5:F$1000)))+(SUM(($C$1=(C_A10b!$B$5:$B$1000))*('By region'!$M799=(C_A10b!$C$5:$C$1000))*('By region'!$N799=(C_A10b!$D$5:$D$1000))*(C_A10b!F$5:F$1000)))+(SUM(($D$1=(C_A10b!$B$5:$B$1000))*('By region'!$M799=(C_A10b!$C$5:$C$1000))*('By region'!$N799=(C_A10b!$D$5:$D$1000))*(C_A10b!F$5:F$1000)))</f>
        <v>0.2</v>
      </c>
      <c r="E799" s="192">
        <f ref="E799:E799" t="array">(SUM(($B$1=(C_A10b!$B$5:$B$1000))*('By region'!$M799=(C_A10b!$C$5:$C$1000))*('By region'!$N799=(C_A10b!$D$5:$D$1000))*(C_A10b!G$5:G$1000)))+(SUM(($C$1=(C_A10b!$B$5:$B$1000))*('By region'!$M799=(C_A10b!$C$5:$C$1000))*('By region'!$N799=(C_A10b!$D$5:$D$1000))*(C_A10b!G$5:G$1000)))+(SUM(($D$1=(C_A10b!$B$5:$B$1000))*('By region'!$M799=(C_A10b!$C$5:$C$1000))*('By region'!$N799=(C_A10b!$D$5:$D$1000))*(C_A10b!G$5:G$1000)))</f>
        <v>0.095924870235</v>
      </c>
      <c r="F799" s="192">
        <f ref="F799:F799" t="array">(SUM(($B$1=(C_A10b!$B$5:$B$1000))*('By region'!$M799=(C_A10b!$C$5:$C$1000))*('By region'!$N799=(C_A10b!$D$5:$D$1000))*(C_A10b!H$5:H$1000)))+(SUM(($C$1=(C_A10b!$B$5:$B$1000))*('By region'!$M799=(C_A10b!$C$5:$C$1000))*('By region'!$N799=(C_A10b!$D$5:$D$1000))*(C_A10b!H$5:H$1000)))+(SUM(($D$1=(C_A10b!$B$5:$B$1000))*('By region'!$M799=(C_A10b!$C$5:$C$1000))*('By region'!$N799=(C_A10b!$D$5:$D$1000))*(C_A10b!H$5:H$1000)))</f>
        <v>0.095924870235</v>
      </c>
      <c r="G799" s="192">
        <f ref="G799:G799" t="array">(SUM(($B$1=(C_A10b!$B$5:$B$1000))*('By region'!$M799=(C_A10b!$C$5:$C$1000))*('By region'!$N799=(C_A10b!$D$5:$D$1000))*(C_A10b!I$5:I$1000)))+(SUM(($C$1=(C_A10b!$B$5:$B$1000))*('By region'!$M799=(C_A10b!$C$5:$C$1000))*('By region'!$N799=(C_A10b!$D$5:$D$1000))*(C_A10b!I$5:I$1000)))+(SUM(($D$1=(C_A10b!$B$5:$B$1000))*('By region'!$M799=(C_A10b!$C$5:$C$1000))*('By region'!$N799=(C_A10b!$D$5:$D$1000))*(C_A10b!I$5:I$1000)))</f>
        <v>0.091973324035</v>
      </c>
      <c r="H799" s="192">
        <f ref="H799:H799" t="array">(SUM(($B$1=(C_A10b!$B$5:$B$1000))*('By region'!$M799=(C_A10b!$C$5:$C$1000))*('By region'!$N799=(C_A10b!$D$5:$D$1000))*(C_A10b!J$5:J$1000)))+(SUM(($C$1=(C_A10b!$B$5:$B$1000))*('By region'!$M799=(C_A10b!$C$5:$C$1000))*('By region'!$N799=(C_A10b!$D$5:$D$1000))*(C_A10b!J$5:J$1000)))+(SUM(($D$1=(C_A10b!$B$5:$B$1000))*('By region'!$M799=(C_A10b!$C$5:$C$1000))*('By region'!$N799=(C_A10b!$D$5:$D$1000))*(C_A10b!J$5:J$1000)))</f>
        <v>0.090011919215</v>
      </c>
      <c r="I799" s="192">
        <f ref="I799:I799" t="array">(SUM(($B$1=(C_A10b!$B$5:$B$1000))*('By region'!$M799=(C_A10b!$C$5:$C$1000))*('By region'!$N799=(C_A10b!$D$5:$D$1000))*(C_A10b!K$5:K$1000)))+(SUM(($C$1=(C_A10b!$B$5:$B$1000))*('By region'!$M799=(C_A10b!$C$5:$C$1000))*('By region'!$N799=(C_A10b!$D$5:$D$1000))*(C_A10b!K$5:K$1000)))+(SUM(($D$1=(C_A10b!$B$5:$B$1000))*('By region'!$M799=(C_A10b!$C$5:$C$1000))*('By region'!$N799=(C_A10b!$D$5:$D$1000))*(C_A10b!K$5:K$1000)))</f>
        <v>0.08814902771</v>
      </c>
      <c r="J799" s="192">
        <f ref="J799:J799" t="array">(SUM(($B$1=(C_A10b!$B$5:$B$1000))*('By region'!$M799=(C_A10b!$C$5:$C$1000))*('By region'!$N799=(C_A10b!$D$5:$D$1000))*(C_A10b!L$5:L$1000)))+(SUM(($C$1=(C_A10b!$B$5:$B$1000))*('By region'!$M799=(C_A10b!$C$5:$C$1000))*('By region'!$N799=(C_A10b!$D$5:$D$1000))*(C_A10b!L$5:L$1000)))+(SUM(($D$1=(C_A10b!$B$5:$B$1000))*('By region'!$M799=(C_A10b!$C$5:$C$1000))*('By region'!$N799=(C_A10b!$D$5:$D$1000))*(C_A10b!L$5:L$1000)))</f>
        <v>0.086402493378</v>
      </c>
      <c r="K799" s="192">
        <f ref="K799:K799" t="array">(SUM(($B$1=(C_A10b!$B$5:$B$1000))*('By region'!$M799=(C_A10b!$C$5:$C$1000))*('By region'!$N799=(C_A10b!$D$5:$D$1000))*(C_A10b!M$5:M$1000)))+(SUM(($C$1=(C_A10b!$B$5:$B$1000))*('By region'!$M799=(C_A10b!$C$5:$C$1000))*('By region'!$N799=(C_A10b!$D$5:$D$1000))*(C_A10b!M$5:M$1000)))+(SUM(($D$1=(C_A10b!$B$5:$B$1000))*('By region'!$M799=(C_A10b!$C$5:$C$1000))*('By region'!$N799=(C_A10b!$D$5:$D$1000))*(C_A10b!M$5:M$1000)))</f>
        <v>0.085129442474</v>
      </c>
      <c r="M799" s="67" t="s">
        <v>62</v>
      </c>
      <c r="N799" s="338" t="s">
        <v>156</v>
      </c>
      <c r="O799" s="63"/>
    </row>
    <row r="800">
      <c r="A800" s="448"/>
      <c r="B800" s="264" t="s">
        <v>55</v>
      </c>
      <c r="C800" s="264">
        <f>SUM(C792:C799)</f>
        <v>51.161600560000011</v>
      </c>
      <c r="D800" s="264">
        <f ref="D800:K800" t="shared" si="92">SUM(D792:D799)</f>
        <v>50.446619033001</v>
      </c>
      <c r="E800" s="264">
        <f t="shared" si="92"/>
        <v>50.089089198338</v>
      </c>
      <c r="F800" s="264">
        <f t="shared" si="92"/>
        <v>48.572213204667996</v>
      </c>
      <c r="G800" s="264">
        <f t="shared" si="92"/>
        <v>46.590207890525996</v>
      </c>
      <c r="H800" s="264">
        <f t="shared" si="92"/>
        <v>45.588683195939</v>
      </c>
      <c r="I800" s="264">
        <f t="shared" si="92"/>
        <v>44.637460976926</v>
      </c>
      <c r="J800" s="264">
        <f t="shared" si="92"/>
        <v>43.745652592803</v>
      </c>
      <c r="K800" s="264">
        <f t="shared" si="92"/>
        <v>43.202139125022995</v>
      </c>
      <c r="N800" s="338"/>
      <c r="O800" s="63"/>
    </row>
    <row r="801">
      <c r="A801" s="446" t="s">
        <v>63</v>
      </c>
      <c r="B801" s="329" t="s">
        <v>428</v>
      </c>
      <c r="C801" s="264">
        <f ref="C801:C801" t="array">(SUM(($B$1=(C_A10b!$B$5:$B$1000))*('By region'!$M801=(C_A10b!$C$5:$C$1000))*('By region'!$N801=(C_A10b!$D$5:$D$1000))*(C_A10b!E$5:E$1000)))+(SUM(($C$1=(C_A10b!$B$5:$B$1000))*('By region'!$M801=(C_A10b!$C$5:$C$1000))*('By region'!$N801=(C_A10b!$D$5:$D$1000))*(C_A10b!E$5:E$1000)))+(SUM(($D$1=(C_A10b!$B$5:$B$1000))*('By region'!$M801=(C_A10b!$C$5:$C$1000))*('By region'!$N801=(C_A10b!$D$5:$D$1000))*(C_A10b!E$5:E$1000)))</f>
        <v>5.479935048</v>
      </c>
      <c r="D801" s="264">
        <f ref="D801:D801" t="array">(SUM(($B$1=(C_A10b!$B$5:$B$1000))*('By region'!$M801=(C_A10b!$C$5:$C$1000))*('By region'!$N801=(C_A10b!$D$5:$D$1000))*(C_A10b!F$5:F$1000)))+(SUM(($C$1=(C_A10b!$B$5:$B$1000))*('By region'!$M801=(C_A10b!$C$5:$C$1000))*('By region'!$N801=(C_A10b!$D$5:$D$1000))*(C_A10b!F$5:F$1000)))+(SUM(($D$1=(C_A10b!$B$5:$B$1000))*('By region'!$M801=(C_A10b!$C$5:$C$1000))*('By region'!$N801=(C_A10b!$D$5:$D$1000))*(C_A10b!F$5:F$1000)))</f>
        <v>3.8359545336</v>
      </c>
      <c r="E801" s="264">
        <f ref="E801:E801" t="array">(SUM(($B$1=(C_A10b!$B$5:$B$1000))*('By region'!$M801=(C_A10b!$C$5:$C$1000))*('By region'!$N801=(C_A10b!$D$5:$D$1000))*(C_A10b!G$5:G$1000)))+(SUM(($C$1=(C_A10b!$B$5:$B$1000))*('By region'!$M801=(C_A10b!$C$5:$C$1000))*('By region'!$N801=(C_A10b!$D$5:$D$1000))*(C_A10b!G$5:G$1000)))+(SUM(($D$1=(C_A10b!$B$5:$B$1000))*('By region'!$M801=(C_A10b!$C$5:$C$1000))*('By region'!$N801=(C_A10b!$D$5:$D$1000))*(C_A10b!G$5:G$1000)))</f>
        <v>7.1239155624</v>
      </c>
      <c r="F801" s="264">
        <f ref="F801:F801" t="array">(SUM(($B$1=(C_A10b!$B$5:$B$1000))*('By region'!$M801=(C_A10b!$C$5:$C$1000))*('By region'!$N801=(C_A10b!$D$5:$D$1000))*(C_A10b!H$5:H$1000)))+(SUM(($C$1=(C_A10b!$B$5:$B$1000))*('By region'!$M801=(C_A10b!$C$5:$C$1000))*('By region'!$N801=(C_A10b!$D$5:$D$1000))*(C_A10b!H$5:H$1000)))+(SUM(($D$1=(C_A10b!$B$5:$B$1000))*('By region'!$M801=(C_A10b!$C$5:$C$1000))*('By region'!$N801=(C_A10b!$D$5:$D$1000))*(C_A10b!H$5:H$1000)))</f>
        <v>4.68534446604</v>
      </c>
      <c r="G801" s="264">
        <f ref="G801:G801" t="array">(SUM(($B$1=(C_A10b!$B$5:$B$1000))*('By region'!$M801=(C_A10b!$C$5:$C$1000))*('By region'!$N801=(C_A10b!$D$5:$D$1000))*(C_A10b!I$5:I$1000)))+(SUM(($C$1=(C_A10b!$B$5:$B$1000))*('By region'!$M801=(C_A10b!$C$5:$C$1000))*('By region'!$N801=(C_A10b!$D$5:$D$1000))*(C_A10b!I$5:I$1000)))+(SUM(($D$1=(C_A10b!$B$5:$B$1000))*('By region'!$M801=(C_A10b!$C$5:$C$1000))*('By region'!$N801=(C_A10b!$D$5:$D$1000))*(C_A10b!I$5:I$1000)))</f>
        <v>4.43874738888</v>
      </c>
      <c r="H801" s="264">
        <f ref="H801:H801" t="array">(SUM(($B$1=(C_A10b!$B$5:$B$1000))*('By region'!$M801=(C_A10b!$C$5:$C$1000))*('By region'!$N801=(C_A10b!$D$5:$D$1000))*(C_A10b!J$5:J$1000)))+(SUM(($C$1=(C_A10b!$B$5:$B$1000))*('By region'!$M801=(C_A10b!$C$5:$C$1000))*('By region'!$N801=(C_A10b!$D$5:$D$1000))*(C_A10b!J$5:J$1000)))+(SUM(($D$1=(C_A10b!$B$5:$B$1000))*('By region'!$M801=(C_A10b!$C$5:$C$1000))*('By region'!$N801=(C_A10b!$D$5:$D$1000))*(C_A10b!J$5:J$1000)))</f>
        <v>4.105841334714</v>
      </c>
      <c r="I801" s="264">
        <f ref="I801:I801" t="array">(SUM(($B$1=(C_A10b!$B$5:$B$1000))*('By region'!$M801=(C_A10b!$C$5:$C$1000))*('By region'!$N801=(C_A10b!$D$5:$D$1000))*(C_A10b!K$5:K$1000)))+(SUM(($C$1=(C_A10b!$B$5:$B$1000))*('By region'!$M801=(C_A10b!$C$5:$C$1000))*('By region'!$N801=(C_A10b!$D$5:$D$1000))*(C_A10b!K$5:K$1000)))+(SUM(($D$1=(C_A10b!$B$5:$B$1000))*('By region'!$M801=(C_A10b!$C$5:$C$1000))*('By region'!$N801=(C_A10b!$D$5:$D$1000))*(C_A10b!K$5:K$1000)))</f>
        <v>3.772935280548</v>
      </c>
      <c r="J801" s="264">
        <f ref="J801:J801" t="array">(SUM(($B$1=(C_A10b!$B$5:$B$1000))*('By region'!$M801=(C_A10b!$C$5:$C$1000))*('By region'!$N801=(C_A10b!$D$5:$D$1000))*(C_A10b!L$5:L$1000)))+(SUM(($C$1=(C_A10b!$B$5:$B$1000))*('By region'!$M801=(C_A10b!$C$5:$C$1000))*('By region'!$N801=(C_A10b!$D$5:$D$1000))*(C_A10b!L$5:L$1000)))+(SUM(($D$1=(C_A10b!$B$5:$B$1000))*('By region'!$M801=(C_A10b!$C$5:$C$1000))*('By region'!$N801=(C_A10b!$D$5:$D$1000))*(C_A10b!L$5:L$1000)))</f>
        <v>3.440029226382</v>
      </c>
      <c r="K801" s="264">
        <f ref="K801:K801" t="array">(SUM(($B$1=(C_A10b!$B$5:$B$1000))*('By region'!$M801=(C_A10b!$C$5:$C$1000))*('By region'!$N801=(C_A10b!$D$5:$D$1000))*(C_A10b!M$5:M$1000)))+(SUM(($C$1=(C_A10b!$B$5:$B$1000))*('By region'!$M801=(C_A10b!$C$5:$C$1000))*('By region'!$N801=(C_A10b!$D$5:$D$1000))*(C_A10b!M$5:M$1000)))+(SUM(($D$1=(C_A10b!$B$5:$B$1000))*('By region'!$M801=(C_A10b!$C$5:$C$1000))*('By region'!$N801=(C_A10b!$D$5:$D$1000))*(C_A10b!M$5:M$1000)))</f>
        <v>3.107123172216</v>
      </c>
      <c r="M801" s="67" t="s">
        <v>64</v>
      </c>
      <c r="N801" s="338" t="s">
        <v>143</v>
      </c>
      <c r="O801" s="63"/>
    </row>
    <row r="802">
      <c r="A802" s="447"/>
      <c r="B802" s="119" t="s">
        <v>9</v>
      </c>
      <c r="C802" s="192">
        <f ref="C802:C802" t="array">(SUM(($B$1=(C_A10b!$B$5:$B$1000))*('By region'!$M802=(C_A10b!$C$5:$C$1000))*('By region'!$N802=(C_A10b!$D$5:$D$1000))*(C_A10b!E$5:E$1000)))+(SUM(($C$1=(C_A10b!$B$5:$B$1000))*('By region'!$M802=(C_A10b!$C$5:$C$1000))*('By region'!$N802=(C_A10b!$D$5:$D$1000))*(C_A10b!E$5:E$1000)))+(SUM(($D$1=(C_A10b!$B$5:$B$1000))*('By region'!$M802=(C_A10b!$C$5:$C$1000))*('By region'!$N802=(C_A10b!$D$5:$D$1000))*(C_A10b!E$5:E$1000)))</f>
        <v>0.759108708</v>
      </c>
      <c r="D802" s="192">
        <f ref="D802:D802" t="array">(SUM(($B$1=(C_A10b!$B$5:$B$1000))*('By region'!$M802=(C_A10b!$C$5:$C$1000))*('By region'!$N802=(C_A10b!$D$5:$D$1000))*(C_A10b!F$5:F$1000)))+(SUM(($C$1=(C_A10b!$B$5:$B$1000))*('By region'!$M802=(C_A10b!$C$5:$C$1000))*('By region'!$N802=(C_A10b!$D$5:$D$1000))*(C_A10b!F$5:F$1000)))+(SUM(($D$1=(C_A10b!$B$5:$B$1000))*('By region'!$M802=(C_A10b!$C$5:$C$1000))*('By region'!$N802=(C_A10b!$D$5:$D$1000))*(C_A10b!F$5:F$1000)))</f>
        <v>0.569331531</v>
      </c>
      <c r="E802" s="192">
        <f ref="E802:E802" t="array">(SUM(($B$1=(C_A10b!$B$5:$B$1000))*('By region'!$M802=(C_A10b!$C$5:$C$1000))*('By region'!$N802=(C_A10b!$D$5:$D$1000))*(C_A10b!G$5:G$1000)))+(SUM(($C$1=(C_A10b!$B$5:$B$1000))*('By region'!$M802=(C_A10b!$C$5:$C$1000))*('By region'!$N802=(C_A10b!$D$5:$D$1000))*(C_A10b!G$5:G$1000)))+(SUM(($D$1=(C_A10b!$B$5:$B$1000))*('By region'!$M802=(C_A10b!$C$5:$C$1000))*('By region'!$N802=(C_A10b!$D$5:$D$1000))*(C_A10b!G$5:G$1000)))</f>
        <v>0.379554354</v>
      </c>
      <c r="F802" s="192">
        <f ref="F802:F802" t="array">(SUM(($B$1=(C_A10b!$B$5:$B$1000))*('By region'!$M802=(C_A10b!$C$5:$C$1000))*('By region'!$N802=(C_A10b!$D$5:$D$1000))*(C_A10b!H$5:H$1000)))+(SUM(($C$1=(C_A10b!$B$5:$B$1000))*('By region'!$M802=(C_A10b!$C$5:$C$1000))*('By region'!$N802=(C_A10b!$D$5:$D$1000))*(C_A10b!H$5:H$1000)))+(SUM(($D$1=(C_A10b!$B$5:$B$1000))*('By region'!$M802=(C_A10b!$C$5:$C$1000))*('By region'!$N802=(C_A10b!$D$5:$D$1000))*(C_A10b!H$5:H$1000)))</f>
        <v>0.189777177</v>
      </c>
      <c r="G802" s="192">
        <f ref="G802:G802" t="array">(SUM(($B$1=(C_A10b!$B$5:$B$1000))*('By region'!$M802=(C_A10b!$C$5:$C$1000))*('By region'!$N802=(C_A10b!$D$5:$D$1000))*(C_A10b!I$5:I$1000)))+(SUM(($C$1=(C_A10b!$B$5:$B$1000))*('By region'!$M802=(C_A10b!$C$5:$C$1000))*('By region'!$N802=(C_A10b!$D$5:$D$1000))*(C_A10b!I$5:I$1000)))+(SUM(($D$1=(C_A10b!$B$5:$B$1000))*('By region'!$M802=(C_A10b!$C$5:$C$1000))*('By region'!$N802=(C_A10b!$D$5:$D$1000))*(C_A10b!I$5:I$1000)))</f>
        <v>0</v>
      </c>
      <c r="H802" s="192">
        <f ref="H802:H802" t="array">(SUM(($B$1=(C_A10b!$B$5:$B$1000))*('By region'!$M802=(C_A10b!$C$5:$C$1000))*('By region'!$N802=(C_A10b!$D$5:$D$1000))*(C_A10b!J$5:J$1000)))+(SUM(($C$1=(C_A10b!$B$5:$B$1000))*('By region'!$M802=(C_A10b!$C$5:$C$1000))*('By region'!$N802=(C_A10b!$D$5:$D$1000))*(C_A10b!J$5:J$1000)))+(SUM(($D$1=(C_A10b!$B$5:$B$1000))*('By region'!$M802=(C_A10b!$C$5:$C$1000))*('By region'!$N802=(C_A10b!$D$5:$D$1000))*(C_A10b!J$5:J$1000)))</f>
        <v>0</v>
      </c>
      <c r="I802" s="192">
        <f ref="I802:I802" t="array">(SUM(($B$1=(C_A10b!$B$5:$B$1000))*('By region'!$M802=(C_A10b!$C$5:$C$1000))*('By region'!$N802=(C_A10b!$D$5:$D$1000))*(C_A10b!K$5:K$1000)))+(SUM(($C$1=(C_A10b!$B$5:$B$1000))*('By region'!$M802=(C_A10b!$C$5:$C$1000))*('By region'!$N802=(C_A10b!$D$5:$D$1000))*(C_A10b!K$5:K$1000)))+(SUM(($D$1=(C_A10b!$B$5:$B$1000))*('By region'!$M802=(C_A10b!$C$5:$C$1000))*('By region'!$N802=(C_A10b!$D$5:$D$1000))*(C_A10b!K$5:K$1000)))</f>
        <v>0</v>
      </c>
      <c r="J802" s="192">
        <f ref="J802:J802" t="array">(SUM(($B$1=(C_A10b!$B$5:$B$1000))*('By region'!$M802=(C_A10b!$C$5:$C$1000))*('By region'!$N802=(C_A10b!$D$5:$D$1000))*(C_A10b!L$5:L$1000)))+(SUM(($C$1=(C_A10b!$B$5:$B$1000))*('By region'!$M802=(C_A10b!$C$5:$C$1000))*('By region'!$N802=(C_A10b!$D$5:$D$1000))*(C_A10b!L$5:L$1000)))+(SUM(($D$1=(C_A10b!$B$5:$B$1000))*('By region'!$M802=(C_A10b!$C$5:$C$1000))*('By region'!$N802=(C_A10b!$D$5:$D$1000))*(C_A10b!L$5:L$1000)))</f>
        <v>0</v>
      </c>
      <c r="K802" s="192">
        <f ref="K802:K802" t="array">(SUM(($B$1=(C_A10b!$B$5:$B$1000))*('By region'!$M802=(C_A10b!$C$5:$C$1000))*('By region'!$N802=(C_A10b!$D$5:$D$1000))*(C_A10b!M$5:M$1000)))+(SUM(($C$1=(C_A10b!$B$5:$B$1000))*('By region'!$M802=(C_A10b!$C$5:$C$1000))*('By region'!$N802=(C_A10b!$D$5:$D$1000))*(C_A10b!M$5:M$1000)))+(SUM(($D$1=(C_A10b!$B$5:$B$1000))*('By region'!$M802=(C_A10b!$C$5:$C$1000))*('By region'!$N802=(C_A10b!$D$5:$D$1000))*(C_A10b!M$5:M$1000)))</f>
        <v>0</v>
      </c>
      <c r="M802" s="67" t="s">
        <v>64</v>
      </c>
      <c r="N802" s="338" t="s">
        <v>144</v>
      </c>
      <c r="O802" s="63"/>
    </row>
    <row r="803">
      <c r="A803" s="447"/>
      <c r="B803" s="329" t="s">
        <v>67</v>
      </c>
      <c r="C803" s="264">
        <f ref="C803:C803" t="array">(SUM(($B$1=(C_A10b!$B$5:$B$1000))*('By region'!$M803=(C_A10b!$C$5:$C$1000))*('By region'!$N803=(C_A10b!$D$5:$D$1000))*(C_A10b!E$5:E$1000)))+(SUM(($C$1=(C_A10b!$B$5:$B$1000))*('By region'!$M803=(C_A10b!$C$5:$C$1000))*('By region'!$N803=(C_A10b!$D$5:$D$1000))*(C_A10b!E$5:E$1000)))+(SUM(($D$1=(C_A10b!$B$5:$B$1000))*('By region'!$M803=(C_A10b!$C$5:$C$1000))*('By region'!$N803=(C_A10b!$D$5:$D$1000))*(C_A10b!E$5:E$1000)))</f>
        <v>383.05493748</v>
      </c>
      <c r="D803" s="264">
        <f ref="D803:D803" t="array">(SUM(($B$1=(C_A10b!$B$5:$B$1000))*('By region'!$M803=(C_A10b!$C$5:$C$1000))*('By region'!$N803=(C_A10b!$D$5:$D$1000))*(C_A10b!F$5:F$1000)))+(SUM(($C$1=(C_A10b!$B$5:$B$1000))*('By region'!$M803=(C_A10b!$C$5:$C$1000))*('By region'!$N803=(C_A10b!$D$5:$D$1000))*(C_A10b!F$5:F$1000)))+(SUM(($D$1=(C_A10b!$B$5:$B$1000))*('By region'!$M803=(C_A10b!$C$5:$C$1000))*('By region'!$N803=(C_A10b!$D$5:$D$1000))*(C_A10b!F$5:F$1000)))</f>
        <v>415.90189836891</v>
      </c>
      <c r="E803" s="264">
        <f ref="E803:E803" t="array">(SUM(($B$1=(C_A10b!$B$5:$B$1000))*('By region'!$M803=(C_A10b!$C$5:$C$1000))*('By region'!$N803=(C_A10b!$D$5:$D$1000))*(C_A10b!G$5:G$1000)))+(SUM(($C$1=(C_A10b!$B$5:$B$1000))*('By region'!$M803=(C_A10b!$C$5:$C$1000))*('By region'!$N803=(C_A10b!$D$5:$D$1000))*(C_A10b!G$5:G$1000)))+(SUM(($D$1=(C_A10b!$B$5:$B$1000))*('By region'!$M803=(C_A10b!$C$5:$C$1000))*('By region'!$N803=(C_A10b!$D$5:$D$1000))*(C_A10b!G$5:G$1000)))</f>
        <v>421.352452392113</v>
      </c>
      <c r="F803" s="264">
        <f ref="F803:F803" t="array">(SUM(($B$1=(C_A10b!$B$5:$B$1000))*('By region'!$M803=(C_A10b!$C$5:$C$1000))*('By region'!$N803=(C_A10b!$D$5:$D$1000))*(C_A10b!H$5:H$1000)))+(SUM(($C$1=(C_A10b!$B$5:$B$1000))*('By region'!$M803=(C_A10b!$C$5:$C$1000))*('By region'!$N803=(C_A10b!$D$5:$D$1000))*(C_A10b!H$5:H$1000)))+(SUM(($D$1=(C_A10b!$B$5:$B$1000))*('By region'!$M803=(C_A10b!$C$5:$C$1000))*('By region'!$N803=(C_A10b!$D$5:$D$1000))*(C_A10b!H$5:H$1000)))</f>
        <v>388.819914289074</v>
      </c>
      <c r="G803" s="264">
        <f ref="G803:G803" t="array">(SUM(($B$1=(C_A10b!$B$5:$B$1000))*('By region'!$M803=(C_A10b!$C$5:$C$1000))*('By region'!$N803=(C_A10b!$D$5:$D$1000))*(C_A10b!I$5:I$1000)))+(SUM(($C$1=(C_A10b!$B$5:$B$1000))*('By region'!$M803=(C_A10b!$C$5:$C$1000))*('By region'!$N803=(C_A10b!$D$5:$D$1000))*(C_A10b!I$5:I$1000)))+(SUM(($D$1=(C_A10b!$B$5:$B$1000))*('By region'!$M803=(C_A10b!$C$5:$C$1000))*('By region'!$N803=(C_A10b!$D$5:$D$1000))*(C_A10b!I$5:I$1000)))</f>
        <v>390.754341723348</v>
      </c>
      <c r="H803" s="264">
        <f ref="H803:H803" t="array">(SUM(($B$1=(C_A10b!$B$5:$B$1000))*('By region'!$M803=(C_A10b!$C$5:$C$1000))*('By region'!$N803=(C_A10b!$D$5:$D$1000))*(C_A10b!J$5:J$1000)))+(SUM(($C$1=(C_A10b!$B$5:$B$1000))*('By region'!$M803=(C_A10b!$C$5:$C$1000))*('By region'!$N803=(C_A10b!$D$5:$D$1000))*(C_A10b!J$5:J$1000)))+(SUM(($D$1=(C_A10b!$B$5:$B$1000))*('By region'!$M803=(C_A10b!$C$5:$C$1000))*('By region'!$N803=(C_A10b!$D$5:$D$1000))*(C_A10b!J$5:J$1000)))</f>
        <v>399.27111266861</v>
      </c>
      <c r="I803" s="264">
        <f ref="I803:I803" t="array">(SUM(($B$1=(C_A10b!$B$5:$B$1000))*('By region'!$M803=(C_A10b!$C$5:$C$1000))*('By region'!$N803=(C_A10b!$D$5:$D$1000))*(C_A10b!K$5:K$1000)))+(SUM(($C$1=(C_A10b!$B$5:$B$1000))*('By region'!$M803=(C_A10b!$C$5:$C$1000))*('By region'!$N803=(C_A10b!$D$5:$D$1000))*(C_A10b!K$5:K$1000)))+(SUM(($D$1=(C_A10b!$B$5:$B$1000))*('By region'!$M803=(C_A10b!$C$5:$C$1000))*('By region'!$N803=(C_A10b!$D$5:$D$1000))*(C_A10b!K$5:K$1000)))</f>
        <v>394.661885140581</v>
      </c>
      <c r="J803" s="264">
        <f ref="J803:J803" t="array">(SUM(($B$1=(C_A10b!$B$5:$B$1000))*('By region'!$M803=(C_A10b!$C$5:$C$1000))*('By region'!$N803=(C_A10b!$D$5:$D$1000))*(C_A10b!L$5:L$1000)))+(SUM(($C$1=(C_A10b!$B$5:$B$1000))*('By region'!$M803=(C_A10b!$C$5:$C$1000))*('By region'!$N803=(C_A10b!$D$5:$D$1000))*(C_A10b!L$5:L$1000)))+(SUM(($D$1=(C_A10b!$B$5:$B$1000))*('By region'!$M803=(C_A10b!$C$5:$C$1000))*('By region'!$N803=(C_A10b!$D$5:$D$1000))*(C_A10b!L$5:L$1000)))</f>
        <v>396.635194566284</v>
      </c>
      <c r="K803" s="264">
        <f ref="K803:K803" t="array">(SUM(($B$1=(C_A10b!$B$5:$B$1000))*('By region'!$M803=(C_A10b!$C$5:$C$1000))*('By region'!$N803=(C_A10b!$D$5:$D$1000))*(C_A10b!M$5:M$1000)))+(SUM(($C$1=(C_A10b!$B$5:$B$1000))*('By region'!$M803=(C_A10b!$C$5:$C$1000))*('By region'!$N803=(C_A10b!$D$5:$D$1000))*(C_A10b!M$5:M$1000)))+(SUM(($D$1=(C_A10b!$B$5:$B$1000))*('By region'!$M803=(C_A10b!$C$5:$C$1000))*('By region'!$N803=(C_A10b!$D$5:$D$1000))*(C_A10b!M$5:M$1000)))</f>
        <v>398.608503991987</v>
      </c>
      <c r="M803" s="67" t="s">
        <v>64</v>
      </c>
      <c r="N803" s="338" t="s">
        <v>145</v>
      </c>
      <c r="O803" s="63"/>
    </row>
    <row r="804">
      <c r="A804" s="447"/>
      <c r="B804" s="119" t="s">
        <v>7</v>
      </c>
      <c r="C804" s="192">
        <f ref="C804:C804" t="array">(SUM(($B$1=(C_A10b!$B$5:$B$1000))*('By region'!$M804=(C_A10b!$C$5:$C$1000))*('By region'!$N804=(C_A10b!$D$5:$D$1000))*(C_A10b!E$5:E$1000)))+(SUM(($C$1=(C_A10b!$B$5:$B$1000))*('By region'!$M804=(C_A10b!$C$5:$C$1000))*('By region'!$N804=(C_A10b!$D$5:$D$1000))*(C_A10b!E$5:E$1000)))+(SUM(($D$1=(C_A10b!$B$5:$B$1000))*('By region'!$M804=(C_A10b!$C$5:$C$1000))*('By region'!$N804=(C_A10b!$D$5:$D$1000))*(C_A10b!E$5:E$1000)))</f>
        <v>225.462203035229</v>
      </c>
      <c r="D804" s="192">
        <f ref="D804:D804" t="array">(SUM(($B$1=(C_A10b!$B$5:$B$1000))*('By region'!$M804=(C_A10b!$C$5:$C$1000))*('By region'!$N804=(C_A10b!$D$5:$D$1000))*(C_A10b!F$5:F$1000)))+(SUM(($C$1=(C_A10b!$B$5:$B$1000))*('By region'!$M804=(C_A10b!$C$5:$C$1000))*('By region'!$N804=(C_A10b!$D$5:$D$1000))*(C_A10b!F$5:F$1000)))+(SUM(($D$1=(C_A10b!$B$5:$B$1000))*('By region'!$M804=(C_A10b!$C$5:$C$1000))*('By region'!$N804=(C_A10b!$D$5:$D$1000))*(C_A10b!F$5:F$1000)))</f>
        <v>174.57316026951</v>
      </c>
      <c r="E804" s="192">
        <f ref="E804:E804" t="array">(SUM(($B$1=(C_A10b!$B$5:$B$1000))*('By region'!$M804=(C_A10b!$C$5:$C$1000))*('By region'!$N804=(C_A10b!$D$5:$D$1000))*(C_A10b!G$5:G$1000)))+(SUM(($C$1=(C_A10b!$B$5:$B$1000))*('By region'!$M804=(C_A10b!$C$5:$C$1000))*('By region'!$N804=(C_A10b!$D$5:$D$1000))*(C_A10b!G$5:G$1000)))+(SUM(($D$1=(C_A10b!$B$5:$B$1000))*('By region'!$M804=(C_A10b!$C$5:$C$1000))*('By region'!$N804=(C_A10b!$D$5:$D$1000))*(C_A10b!G$5:G$1000)))</f>
        <v>221.0304960036</v>
      </c>
      <c r="F804" s="192">
        <f ref="F804:F804" t="array">(SUM(($B$1=(C_A10b!$B$5:$B$1000))*('By region'!$M804=(C_A10b!$C$5:$C$1000))*('By region'!$N804=(C_A10b!$D$5:$D$1000))*(C_A10b!H$5:H$1000)))+(SUM(($C$1=(C_A10b!$B$5:$B$1000))*('By region'!$M804=(C_A10b!$C$5:$C$1000))*('By region'!$N804=(C_A10b!$D$5:$D$1000))*(C_A10b!H$5:H$1000)))+(SUM(($D$1=(C_A10b!$B$5:$B$1000))*('By region'!$M804=(C_A10b!$C$5:$C$1000))*('By region'!$N804=(C_A10b!$D$5:$D$1000))*(C_A10b!H$5:H$1000)))</f>
        <v>209.97897120342</v>
      </c>
      <c r="G804" s="192">
        <f ref="G804:G804" t="array">(SUM(($B$1=(C_A10b!$B$5:$B$1000))*('By region'!$M804=(C_A10b!$C$5:$C$1000))*('By region'!$N804=(C_A10b!$D$5:$D$1000))*(C_A10b!I$5:I$1000)))+(SUM(($C$1=(C_A10b!$B$5:$B$1000))*('By region'!$M804=(C_A10b!$C$5:$C$1000))*('By region'!$N804=(C_A10b!$D$5:$D$1000))*(C_A10b!I$5:I$1000)))+(SUM(($D$1=(C_A10b!$B$5:$B$1000))*('By region'!$M804=(C_A10b!$C$5:$C$1000))*('By region'!$N804=(C_A10b!$D$5:$D$1000))*(C_A10b!I$5:I$1000)))</f>
        <v>210.396403075016</v>
      </c>
      <c r="H804" s="192">
        <f ref="H804:H804" t="array">(SUM(($B$1=(C_A10b!$B$5:$B$1000))*('By region'!$M804=(C_A10b!$C$5:$C$1000))*('By region'!$N804=(C_A10b!$D$5:$D$1000))*(C_A10b!J$5:J$1000)))+(SUM(($C$1=(C_A10b!$B$5:$B$1000))*('By region'!$M804=(C_A10b!$C$5:$C$1000))*('By region'!$N804=(C_A10b!$D$5:$D$1000))*(C_A10b!J$5:J$1000)))+(SUM(($D$1=(C_A10b!$B$5:$B$1000))*('By region'!$M804=(C_A10b!$C$5:$C$1000))*('By region'!$N804=(C_A10b!$D$5:$D$1000))*(C_A10b!J$5:J$1000)))</f>
        <v>230.236955655632</v>
      </c>
      <c r="I804" s="192">
        <f ref="I804:I804" t="array">(SUM(($B$1=(C_A10b!$B$5:$B$1000))*('By region'!$M804=(C_A10b!$C$5:$C$1000))*('By region'!$N804=(C_A10b!$D$5:$D$1000))*(C_A10b!K$5:K$1000)))+(SUM(($C$1=(C_A10b!$B$5:$B$1000))*('By region'!$M804=(C_A10b!$C$5:$C$1000))*('By region'!$N804=(C_A10b!$D$5:$D$1000))*(C_A10b!K$5:K$1000)))+(SUM(($D$1=(C_A10b!$B$5:$B$1000))*('By region'!$M804=(C_A10b!$C$5:$C$1000))*('By region'!$N804=(C_A10b!$D$5:$D$1000))*(C_A10b!K$5:K$1000)))</f>
        <v>255.614405153665</v>
      </c>
      <c r="J804" s="192">
        <f ref="J804:J804" t="array">(SUM(($B$1=(C_A10b!$B$5:$B$1000))*('By region'!$M804=(C_A10b!$C$5:$C$1000))*('By region'!$N804=(C_A10b!$D$5:$D$1000))*(C_A10b!L$5:L$1000)))+(SUM(($C$1=(C_A10b!$B$5:$B$1000))*('By region'!$M804=(C_A10b!$C$5:$C$1000))*('By region'!$N804=(C_A10b!$D$5:$D$1000))*(C_A10b!L$5:L$1000)))+(SUM(($D$1=(C_A10b!$B$5:$B$1000))*('By region'!$M804=(C_A10b!$C$5:$C$1000))*('By region'!$N804=(C_A10b!$D$5:$D$1000))*(C_A10b!L$5:L$1000)))</f>
        <v>269.012085510763</v>
      </c>
      <c r="K804" s="192">
        <f ref="K804:K804" t="array">(SUM(($B$1=(C_A10b!$B$5:$B$1000))*('By region'!$M804=(C_A10b!$C$5:$C$1000))*('By region'!$N804=(C_A10b!$D$5:$D$1000))*(C_A10b!M$5:M$1000)))+(SUM(($C$1=(C_A10b!$B$5:$B$1000))*('By region'!$M804=(C_A10b!$C$5:$C$1000))*('By region'!$N804=(C_A10b!$D$5:$D$1000))*(C_A10b!M$5:M$1000)))+(SUM(($D$1=(C_A10b!$B$5:$B$1000))*('By region'!$M804=(C_A10b!$C$5:$C$1000))*('By region'!$N804=(C_A10b!$D$5:$D$1000))*(C_A10b!M$5:M$1000)))</f>
        <v>262.340290564779</v>
      </c>
      <c r="M804" s="67" t="s">
        <v>64</v>
      </c>
      <c r="N804" s="338" t="s">
        <v>146</v>
      </c>
      <c r="O804" s="63"/>
    </row>
    <row r="805">
      <c r="A805" s="447"/>
      <c r="B805" s="329" t="s">
        <v>147</v>
      </c>
      <c r="C805" s="264">
        <f ref="C805:C805" t="array">(SUM(($B$1=(C_A10b!$B$5:$B$1000))*('By region'!$M805=(C_A10b!$C$5:$C$1000))*('By region'!$N805=(C_A10b!$D$5:$D$1000))*(C_A10b!E$5:E$1000)))+(SUM(($C$1=(C_A10b!$B$5:$B$1000))*('By region'!$M805=(C_A10b!$C$5:$C$1000))*('By region'!$N805=(C_A10b!$D$5:$D$1000))*(C_A10b!E$5:E$1000)))+(SUM(($D$1=(C_A10b!$B$5:$B$1000))*('By region'!$M805=(C_A10b!$C$5:$C$1000))*('By region'!$N805=(C_A10b!$D$5:$D$1000))*(C_A10b!E$5:E$1000)))</f>
        <v>16.436832516</v>
      </c>
      <c r="D805" s="264">
        <f ref="D805:D805" t="array">(SUM(($B$1=(C_A10b!$B$5:$B$1000))*('By region'!$M805=(C_A10b!$C$5:$C$1000))*('By region'!$N805=(C_A10b!$D$5:$D$1000))*(C_A10b!F$5:F$1000)))+(SUM(($C$1=(C_A10b!$B$5:$B$1000))*('By region'!$M805=(C_A10b!$C$5:$C$1000))*('By region'!$N805=(C_A10b!$D$5:$D$1000))*(C_A10b!F$5:F$1000)))+(SUM(($D$1=(C_A10b!$B$5:$B$1000))*('By region'!$M805=(C_A10b!$C$5:$C$1000))*('By region'!$N805=(C_A10b!$D$5:$D$1000))*(C_A10b!F$5:F$1000)))</f>
        <v>51.477277986491</v>
      </c>
      <c r="E805" s="264">
        <f ref="E805:E805" t="array">(SUM(($B$1=(C_A10b!$B$5:$B$1000))*('By region'!$M805=(C_A10b!$C$5:$C$1000))*('By region'!$N805=(C_A10b!$D$5:$D$1000))*(C_A10b!G$5:G$1000)))+(SUM(($C$1=(C_A10b!$B$5:$B$1000))*('By region'!$M805=(C_A10b!$C$5:$C$1000))*('By region'!$N805=(C_A10b!$D$5:$D$1000))*(C_A10b!G$5:G$1000)))+(SUM(($D$1=(C_A10b!$B$5:$B$1000))*('By region'!$M805=(C_A10b!$C$5:$C$1000))*('By region'!$N805=(C_A10b!$D$5:$D$1000))*(C_A10b!G$5:G$1000)))</f>
        <v>77.857999624736</v>
      </c>
      <c r="F805" s="264">
        <f ref="F805:F805" t="array">(SUM(($B$1=(C_A10b!$B$5:$B$1000))*('By region'!$M805=(C_A10b!$C$5:$C$1000))*('By region'!$N805=(C_A10b!$D$5:$D$1000))*(C_A10b!H$5:H$1000)))+(SUM(($C$1=(C_A10b!$B$5:$B$1000))*('By region'!$M805=(C_A10b!$C$5:$C$1000))*('By region'!$N805=(C_A10b!$D$5:$D$1000))*(C_A10b!H$5:H$1000)))+(SUM(($D$1=(C_A10b!$B$5:$B$1000))*('By region'!$M805=(C_A10b!$C$5:$C$1000))*('By region'!$N805=(C_A10b!$D$5:$D$1000))*(C_A10b!H$5:H$1000)))</f>
        <v>104.036550983237</v>
      </c>
      <c r="G805" s="264">
        <f ref="G805:G805" t="array">(SUM(($B$1=(C_A10b!$B$5:$B$1000))*('By region'!$M805=(C_A10b!$C$5:$C$1000))*('By region'!$N805=(C_A10b!$D$5:$D$1000))*(C_A10b!I$5:I$1000)))+(SUM(($C$1=(C_A10b!$B$5:$B$1000))*('By region'!$M805=(C_A10b!$C$5:$C$1000))*('By region'!$N805=(C_A10b!$D$5:$D$1000))*(C_A10b!I$5:I$1000)))+(SUM(($D$1=(C_A10b!$B$5:$B$1000))*('By region'!$M805=(C_A10b!$C$5:$C$1000))*('By region'!$N805=(C_A10b!$D$5:$D$1000))*(C_A10b!I$5:I$1000)))</f>
        <v>99.816076668179</v>
      </c>
      <c r="H805" s="264">
        <f ref="H805:H805" t="array">(SUM(($B$1=(C_A10b!$B$5:$B$1000))*('By region'!$M805=(C_A10b!$C$5:$C$1000))*('By region'!$N805=(C_A10b!$D$5:$D$1000))*(C_A10b!J$5:J$1000)))+(SUM(($C$1=(C_A10b!$B$5:$B$1000))*('By region'!$M805=(C_A10b!$C$5:$C$1000))*('By region'!$N805=(C_A10b!$D$5:$D$1000))*(C_A10b!J$5:J$1000)))+(SUM(($D$1=(C_A10b!$B$5:$B$1000))*('By region'!$M805=(C_A10b!$C$5:$C$1000))*('By region'!$N805=(C_A10b!$D$5:$D$1000))*(C_A10b!J$5:J$1000)))</f>
        <v>99.525850450385</v>
      </c>
      <c r="I805" s="264">
        <f ref="I805:I805" t="array">(SUM(($B$1=(C_A10b!$B$5:$B$1000))*('By region'!$M805=(C_A10b!$C$5:$C$1000))*('By region'!$N805=(C_A10b!$D$5:$D$1000))*(C_A10b!K$5:K$1000)))+(SUM(($C$1=(C_A10b!$B$5:$B$1000))*('By region'!$M805=(C_A10b!$C$5:$C$1000))*('By region'!$N805=(C_A10b!$D$5:$D$1000))*(C_A10b!K$5:K$1000)))+(SUM(($D$1=(C_A10b!$B$5:$B$1000))*('By region'!$M805=(C_A10b!$C$5:$C$1000))*('By region'!$N805=(C_A10b!$D$5:$D$1000))*(C_A10b!K$5:K$1000)))</f>
        <v>104.367101693155</v>
      </c>
      <c r="J805" s="264">
        <f ref="J805:J805" t="array">(SUM(($B$1=(C_A10b!$B$5:$B$1000))*('By region'!$M805=(C_A10b!$C$5:$C$1000))*('By region'!$N805=(C_A10b!$D$5:$D$1000))*(C_A10b!L$5:L$1000)))+(SUM(($C$1=(C_A10b!$B$5:$B$1000))*('By region'!$M805=(C_A10b!$C$5:$C$1000))*('By region'!$N805=(C_A10b!$D$5:$D$1000))*(C_A10b!L$5:L$1000)))+(SUM(($D$1=(C_A10b!$B$5:$B$1000))*('By region'!$M805=(C_A10b!$C$5:$C$1000))*('By region'!$N805=(C_A10b!$D$5:$D$1000))*(C_A10b!L$5:L$1000)))</f>
        <v>109.226688653475</v>
      </c>
      <c r="K805" s="264">
        <f ref="K805:K805" t="array">(SUM(($B$1=(C_A10b!$B$5:$B$1000))*('By region'!$M805=(C_A10b!$C$5:$C$1000))*('By region'!$N805=(C_A10b!$D$5:$D$1000))*(C_A10b!M$5:M$1000)))+(SUM(($C$1=(C_A10b!$B$5:$B$1000))*('By region'!$M805=(C_A10b!$C$5:$C$1000))*('By region'!$N805=(C_A10b!$D$5:$D$1000))*(C_A10b!M$5:M$1000)))+(SUM(($D$1=(C_A10b!$B$5:$B$1000))*('By region'!$M805=(C_A10b!$C$5:$C$1000))*('By region'!$N805=(C_A10b!$D$5:$D$1000))*(C_A10b!M$5:M$1000)))</f>
        <v>114.273179496246</v>
      </c>
      <c r="M805" s="67" t="s">
        <v>64</v>
      </c>
      <c r="N805" s="338" t="s">
        <v>148</v>
      </c>
      <c r="O805" s="63"/>
    </row>
    <row r="806">
      <c r="A806" s="447"/>
      <c r="B806" s="329" t="s">
        <v>429</v>
      </c>
      <c r="C806" s="192">
        <f ref="C806:C806" t="array">(SUM(($B$1=(C_A10b!$B$5:$B$1000))*('By region'!$M806=(C_A10b!$C$5:$C$1000))*('By region'!$N806=(C_A10b!$D$5:$D$1000))*(C_A10b!E$5:E$1000)))+(SUM(($C$1=(C_A10b!$B$5:$B$1000))*('By region'!$M806=(C_A10b!$C$5:$C$1000))*('By region'!$N806=(C_A10b!$D$5:$D$1000))*(C_A10b!E$5:E$1000)))+(SUM(($D$1=(C_A10b!$B$5:$B$1000))*('By region'!$M806=(C_A10b!$C$5:$C$1000))*('By region'!$N806=(C_A10b!$D$5:$D$1000))*(C_A10b!E$5:E$1000)))</f>
        <v>45.883830304</v>
      </c>
      <c r="D806" s="192">
        <f ref="D806:D806" t="array">(SUM(($B$1=(C_A10b!$B$5:$B$1000))*('By region'!$M806=(C_A10b!$C$5:$C$1000))*('By region'!$N806=(C_A10b!$D$5:$D$1000))*(C_A10b!F$5:F$1000)))+(SUM(($C$1=(C_A10b!$B$5:$B$1000))*('By region'!$M806=(C_A10b!$C$5:$C$1000))*('By region'!$N806=(C_A10b!$D$5:$D$1000))*(C_A10b!F$5:F$1000)))+(SUM(($D$1=(C_A10b!$B$5:$B$1000))*('By region'!$M806=(C_A10b!$C$5:$C$1000))*('By region'!$N806=(C_A10b!$D$5:$D$1000))*(C_A10b!F$5:F$1000)))</f>
        <v>33.359631874673</v>
      </c>
      <c r="E806" s="192">
        <f ref="E806:E806" t="array">(SUM(($B$1=(C_A10b!$B$5:$B$1000))*('By region'!$M806=(C_A10b!$C$5:$C$1000))*('By region'!$N806=(C_A10b!$D$5:$D$1000))*(C_A10b!G$5:G$1000)))+(SUM(($C$1=(C_A10b!$B$5:$B$1000))*('By region'!$M806=(C_A10b!$C$5:$C$1000))*('By region'!$N806=(C_A10b!$D$5:$D$1000))*(C_A10b!G$5:G$1000)))+(SUM(($D$1=(C_A10b!$B$5:$B$1000))*('By region'!$M806=(C_A10b!$C$5:$C$1000))*('By region'!$N806=(C_A10b!$D$5:$D$1000))*(C_A10b!G$5:G$1000)))</f>
        <v>37.714098546667</v>
      </c>
      <c r="F806" s="192">
        <f ref="F806:F806" t="array">(SUM(($B$1=(C_A10b!$B$5:$B$1000))*('By region'!$M806=(C_A10b!$C$5:$C$1000))*('By region'!$N806=(C_A10b!$D$5:$D$1000))*(C_A10b!H$5:H$1000)))+(SUM(($C$1=(C_A10b!$B$5:$B$1000))*('By region'!$M806=(C_A10b!$C$5:$C$1000))*('By region'!$N806=(C_A10b!$D$5:$D$1000))*(C_A10b!H$5:H$1000)))+(SUM(($D$1=(C_A10b!$B$5:$B$1000))*('By region'!$M806=(C_A10b!$C$5:$C$1000))*('By region'!$N806=(C_A10b!$D$5:$D$1000))*(C_A10b!H$5:H$1000)))</f>
        <v>35.798560286</v>
      </c>
      <c r="G806" s="192">
        <f ref="G806:G806" t="array">(SUM(($B$1=(C_A10b!$B$5:$B$1000))*('By region'!$M806=(C_A10b!$C$5:$C$1000))*('By region'!$N806=(C_A10b!$D$5:$D$1000))*(C_A10b!I$5:I$1000)))+(SUM(($C$1=(C_A10b!$B$5:$B$1000))*('By region'!$M806=(C_A10b!$C$5:$C$1000))*('By region'!$N806=(C_A10b!$D$5:$D$1000))*(C_A10b!I$5:I$1000)))+(SUM(($D$1=(C_A10b!$B$5:$B$1000))*('By region'!$M806=(C_A10b!$C$5:$C$1000))*('By region'!$N806=(C_A10b!$D$5:$D$1000))*(C_A10b!I$5:I$1000)))</f>
        <v>33.909688692</v>
      </c>
      <c r="H806" s="192">
        <f ref="H806:H806" t="array">(SUM(($B$1=(C_A10b!$B$5:$B$1000))*('By region'!$M806=(C_A10b!$C$5:$C$1000))*('By region'!$N806=(C_A10b!$D$5:$D$1000))*(C_A10b!J$5:J$1000)))+(SUM(($C$1=(C_A10b!$B$5:$B$1000))*('By region'!$M806=(C_A10b!$C$5:$C$1000))*('By region'!$N806=(C_A10b!$D$5:$D$1000))*(C_A10b!J$5:J$1000)))+(SUM(($D$1=(C_A10b!$B$5:$B$1000))*('By region'!$M806=(C_A10b!$C$5:$C$1000))*('By region'!$N806=(C_A10b!$D$5:$D$1000))*(C_A10b!J$5:J$1000)))</f>
        <v>31.3664620401</v>
      </c>
      <c r="I806" s="192">
        <f ref="I806:I806" t="array">(SUM(($B$1=(C_A10b!$B$5:$B$1000))*('By region'!$M806=(C_A10b!$C$5:$C$1000))*('By region'!$N806=(C_A10b!$D$5:$D$1000))*(C_A10b!K$5:K$1000)))+(SUM(($C$1=(C_A10b!$B$5:$B$1000))*('By region'!$M806=(C_A10b!$C$5:$C$1000))*('By region'!$N806=(C_A10b!$D$5:$D$1000))*(C_A10b!K$5:K$1000)))+(SUM(($D$1=(C_A10b!$B$5:$B$1000))*('By region'!$M806=(C_A10b!$C$5:$C$1000))*('By region'!$N806=(C_A10b!$D$5:$D$1000))*(C_A10b!K$5:K$1000)))</f>
        <v>28.848385328328</v>
      </c>
      <c r="J806" s="192">
        <f ref="J806:J806" t="array">(SUM(($B$1=(C_A10b!$B$5:$B$1000))*('By region'!$M806=(C_A10b!$C$5:$C$1000))*('By region'!$N806=(C_A10b!$D$5:$D$1000))*(C_A10b!L$5:L$1000)))+(SUM(($C$1=(C_A10b!$B$5:$B$1000))*('By region'!$M806=(C_A10b!$C$5:$C$1000))*('By region'!$N806=(C_A10b!$D$5:$D$1000))*(C_A10b!L$5:L$1000)))+(SUM(($D$1=(C_A10b!$B$5:$B$1000))*('By region'!$M806=(C_A10b!$C$5:$C$1000))*('By region'!$N806=(C_A10b!$D$5:$D$1000))*(C_A10b!L$5:L$1000)))</f>
        <v>26.2800087363</v>
      </c>
      <c r="K806" s="192">
        <f ref="K806:K806" t="array">(SUM(($B$1=(C_A10b!$B$5:$B$1000))*('By region'!$M806=(C_A10b!$C$5:$C$1000))*('By region'!$N806=(C_A10b!$D$5:$D$1000))*(C_A10b!M$5:M$1000)))+(SUM(($C$1=(C_A10b!$B$5:$B$1000))*('By region'!$M806=(C_A10b!$C$5:$C$1000))*('By region'!$N806=(C_A10b!$D$5:$D$1000))*(C_A10b!M$5:M$1000)))+(SUM(($D$1=(C_A10b!$B$5:$B$1000))*('By region'!$M806=(C_A10b!$C$5:$C$1000))*('By region'!$N806=(C_A10b!$D$5:$D$1000))*(C_A10b!M$5:M$1000)))</f>
        <v>23.7367820844</v>
      </c>
      <c r="M806" s="67" t="s">
        <v>64</v>
      </c>
      <c r="N806" s="338" t="s">
        <v>423</v>
      </c>
      <c r="O806" s="63"/>
    </row>
    <row r="807">
      <c r="A807" s="447"/>
      <c r="B807" s="119" t="s">
        <v>149</v>
      </c>
      <c r="C807" s="264">
        <f ref="C807:C807" t="array">(SUM(($B$1=(C_A10b!$B$5:$B$1000))*('By region'!$M807=(C_A10b!$C$5:$C$1000))*('By region'!$N807=(C_A10b!$D$5:$D$1000))*(C_A10b!E$5:E$1000)))+(SUM(($C$1=(C_A10b!$B$5:$B$1000))*('By region'!$M807=(C_A10b!$C$5:$C$1000))*('By region'!$N807=(C_A10b!$D$5:$D$1000))*(C_A10b!E$5:E$1000)))+(SUM(($D$1=(C_A10b!$B$5:$B$1000))*('By region'!$M807=(C_A10b!$C$5:$C$1000))*('By region'!$N807=(C_A10b!$D$5:$D$1000))*(C_A10b!E$5:E$1000)))</f>
        <v>0</v>
      </c>
      <c r="D807" s="264">
        <f ref="D807:D807" t="array">(SUM(($B$1=(C_A10b!$B$5:$B$1000))*('By region'!$M807=(C_A10b!$C$5:$C$1000))*('By region'!$N807=(C_A10b!$D$5:$D$1000))*(C_A10b!F$5:F$1000)))+(SUM(($C$1=(C_A10b!$B$5:$B$1000))*('By region'!$M807=(C_A10b!$C$5:$C$1000))*('By region'!$N807=(C_A10b!$D$5:$D$1000))*(C_A10b!F$5:F$1000)))+(SUM(($D$1=(C_A10b!$B$5:$B$1000))*('By region'!$M807=(C_A10b!$C$5:$C$1000))*('By region'!$N807=(C_A10b!$D$5:$D$1000))*(C_A10b!F$5:F$1000)))</f>
        <v>0</v>
      </c>
      <c r="E807" s="264">
        <f ref="E807:E807" t="array">(SUM(($B$1=(C_A10b!$B$5:$B$1000))*('By region'!$M807=(C_A10b!$C$5:$C$1000))*('By region'!$N807=(C_A10b!$D$5:$D$1000))*(C_A10b!G$5:G$1000)))+(SUM(($C$1=(C_A10b!$B$5:$B$1000))*('By region'!$M807=(C_A10b!$C$5:$C$1000))*('By region'!$N807=(C_A10b!$D$5:$D$1000))*(C_A10b!G$5:G$1000)))+(SUM(($D$1=(C_A10b!$B$5:$B$1000))*('By region'!$M807=(C_A10b!$C$5:$C$1000))*('By region'!$N807=(C_A10b!$D$5:$D$1000))*(C_A10b!G$5:G$1000)))</f>
        <v>0</v>
      </c>
      <c r="F807" s="264">
        <f ref="F807:F807" t="array">(SUM(($B$1=(C_A10b!$B$5:$B$1000))*('By region'!$M807=(C_A10b!$C$5:$C$1000))*('By region'!$N807=(C_A10b!$D$5:$D$1000))*(C_A10b!H$5:H$1000)))+(SUM(($C$1=(C_A10b!$B$5:$B$1000))*('By region'!$M807=(C_A10b!$C$5:$C$1000))*('By region'!$N807=(C_A10b!$D$5:$D$1000))*(C_A10b!H$5:H$1000)))+(SUM(($D$1=(C_A10b!$B$5:$B$1000))*('By region'!$M807=(C_A10b!$C$5:$C$1000))*('By region'!$N807=(C_A10b!$D$5:$D$1000))*(C_A10b!H$5:H$1000)))</f>
        <v>0</v>
      </c>
      <c r="G807" s="264">
        <f ref="G807:G807" t="array">(SUM(($B$1=(C_A10b!$B$5:$B$1000))*('By region'!$M807=(C_A10b!$C$5:$C$1000))*('By region'!$N807=(C_A10b!$D$5:$D$1000))*(C_A10b!I$5:I$1000)))+(SUM(($C$1=(C_A10b!$B$5:$B$1000))*('By region'!$M807=(C_A10b!$C$5:$C$1000))*('By region'!$N807=(C_A10b!$D$5:$D$1000))*(C_A10b!I$5:I$1000)))+(SUM(($D$1=(C_A10b!$B$5:$B$1000))*('By region'!$M807=(C_A10b!$C$5:$C$1000))*('By region'!$N807=(C_A10b!$D$5:$D$1000))*(C_A10b!I$5:I$1000)))</f>
        <v>0</v>
      </c>
      <c r="H807" s="264">
        <f ref="H807:H807" t="array">(SUM(($B$1=(C_A10b!$B$5:$B$1000))*('By region'!$M807=(C_A10b!$C$5:$C$1000))*('By region'!$N807=(C_A10b!$D$5:$D$1000))*(C_A10b!J$5:J$1000)))+(SUM(($C$1=(C_A10b!$B$5:$B$1000))*('By region'!$M807=(C_A10b!$C$5:$C$1000))*('By region'!$N807=(C_A10b!$D$5:$D$1000))*(C_A10b!J$5:J$1000)))+(SUM(($D$1=(C_A10b!$B$5:$B$1000))*('By region'!$M807=(C_A10b!$C$5:$C$1000))*('By region'!$N807=(C_A10b!$D$5:$D$1000))*(C_A10b!J$5:J$1000)))</f>
        <v>0</v>
      </c>
      <c r="I807" s="264">
        <f ref="I807:I807" t="array">(SUM(($B$1=(C_A10b!$B$5:$B$1000))*('By region'!$M807=(C_A10b!$C$5:$C$1000))*('By region'!$N807=(C_A10b!$D$5:$D$1000))*(C_A10b!K$5:K$1000)))+(SUM(($C$1=(C_A10b!$B$5:$B$1000))*('By region'!$M807=(C_A10b!$C$5:$C$1000))*('By region'!$N807=(C_A10b!$D$5:$D$1000))*(C_A10b!K$5:K$1000)))+(SUM(($D$1=(C_A10b!$B$5:$B$1000))*('By region'!$M807=(C_A10b!$C$5:$C$1000))*('By region'!$N807=(C_A10b!$D$5:$D$1000))*(C_A10b!K$5:K$1000)))</f>
        <v>0</v>
      </c>
      <c r="J807" s="264">
        <f ref="J807:J807" t="array">(SUM(($B$1=(C_A10b!$B$5:$B$1000))*('By region'!$M807=(C_A10b!$C$5:$C$1000))*('By region'!$N807=(C_A10b!$D$5:$D$1000))*(C_A10b!L$5:L$1000)))+(SUM(($C$1=(C_A10b!$B$5:$B$1000))*('By region'!$M807=(C_A10b!$C$5:$C$1000))*('By region'!$N807=(C_A10b!$D$5:$D$1000))*(C_A10b!L$5:L$1000)))+(SUM(($D$1=(C_A10b!$B$5:$B$1000))*('By region'!$M807=(C_A10b!$C$5:$C$1000))*('By region'!$N807=(C_A10b!$D$5:$D$1000))*(C_A10b!L$5:L$1000)))</f>
        <v>0</v>
      </c>
      <c r="K807" s="264">
        <f ref="K807:K807" t="array">(SUM(($B$1=(C_A10b!$B$5:$B$1000))*('By region'!$M807=(C_A10b!$C$5:$C$1000))*('By region'!$N807=(C_A10b!$D$5:$D$1000))*(C_A10b!M$5:M$1000)))+(SUM(($C$1=(C_A10b!$B$5:$B$1000))*('By region'!$M807=(C_A10b!$C$5:$C$1000))*('By region'!$N807=(C_A10b!$D$5:$D$1000))*(C_A10b!M$5:M$1000)))+(SUM(($D$1=(C_A10b!$B$5:$B$1000))*('By region'!$M807=(C_A10b!$C$5:$C$1000))*('By region'!$N807=(C_A10b!$D$5:$D$1000))*(C_A10b!M$5:M$1000)))</f>
        <v>0</v>
      </c>
      <c r="M807" s="67" t="s">
        <v>64</v>
      </c>
      <c r="N807" s="338" t="s">
        <v>150</v>
      </c>
      <c r="O807" s="63"/>
    </row>
    <row r="808">
      <c r="A808" s="447"/>
      <c r="B808" s="119" t="s">
        <v>430</v>
      </c>
      <c r="C808" s="192">
        <f ref="C808:C808" t="array">(SUM(($B$1=(C_A10b!$B$5:$B$1000))*('By region'!$M808=(C_A10b!$C$5:$C$1000))*('By region'!$N808=(C_A10b!$D$5:$D$1000))*(C_A10b!E$5:E$1000)))+(SUM(($C$1=(C_A10b!$B$5:$B$1000))*('By region'!$M808=(C_A10b!$C$5:$C$1000))*('By region'!$N808=(C_A10b!$D$5:$D$1000))*(C_A10b!E$5:E$1000)))+(SUM(($D$1=(C_A10b!$B$5:$B$1000))*('By region'!$M808=(C_A10b!$C$5:$C$1000))*('By region'!$N808=(C_A10b!$D$5:$D$1000))*(C_A10b!E$5:E$1000)))</f>
        <v>0.107996788</v>
      </c>
      <c r="D808" s="192">
        <f ref="D808:D808" t="array">(SUM(($B$1=(C_A10b!$B$5:$B$1000))*('By region'!$M808=(C_A10b!$C$5:$C$1000))*('By region'!$N808=(C_A10b!$D$5:$D$1000))*(C_A10b!F$5:F$1000)))+(SUM(($C$1=(C_A10b!$B$5:$B$1000))*('By region'!$M808=(C_A10b!$C$5:$C$1000))*('By region'!$N808=(C_A10b!$D$5:$D$1000))*(C_A10b!F$5:F$1000)))+(SUM(($D$1=(C_A10b!$B$5:$B$1000))*('By region'!$M808=(C_A10b!$C$5:$C$1000))*('By region'!$N808=(C_A10b!$D$5:$D$1000))*(C_A10b!F$5:F$1000)))</f>
        <v>0.080331192</v>
      </c>
      <c r="E808" s="192">
        <f ref="E808:E808" t="array">(SUM(($B$1=(C_A10b!$B$5:$B$1000))*('By region'!$M808=(C_A10b!$C$5:$C$1000))*('By region'!$N808=(C_A10b!$D$5:$D$1000))*(C_A10b!G$5:G$1000)))+(SUM(($C$1=(C_A10b!$B$5:$B$1000))*('By region'!$M808=(C_A10b!$C$5:$C$1000))*('By region'!$N808=(C_A10b!$D$5:$D$1000))*(C_A10b!G$5:G$1000)))+(SUM(($D$1=(C_A10b!$B$5:$B$1000))*('By region'!$M808=(C_A10b!$C$5:$C$1000))*('By region'!$N808=(C_A10b!$D$5:$D$1000))*(C_A10b!G$5:G$1000)))</f>
        <v>0.092665596</v>
      </c>
      <c r="F808" s="192">
        <f ref="F808:F808" t="array">(SUM(($B$1=(C_A10b!$B$5:$B$1000))*('By region'!$M808=(C_A10b!$C$5:$C$1000))*('By region'!$N808=(C_A10b!$D$5:$D$1000))*(C_A10b!H$5:H$1000)))+(SUM(($C$1=(C_A10b!$B$5:$B$1000))*('By region'!$M808=(C_A10b!$C$5:$C$1000))*('By region'!$N808=(C_A10b!$D$5:$D$1000))*(C_A10b!H$5:H$1000)))+(SUM(($D$1=(C_A10b!$B$5:$B$1000))*('By region'!$M808=(C_A10b!$C$5:$C$1000))*('By region'!$N808=(C_A10b!$D$5:$D$1000))*(C_A10b!H$5:H$1000)))</f>
        <v>0.0855</v>
      </c>
      <c r="G808" s="192">
        <f ref="G808:G808" t="array">(SUM(($B$1=(C_A10b!$B$5:$B$1000))*('By region'!$M808=(C_A10b!$C$5:$C$1000))*('By region'!$N808=(C_A10b!$D$5:$D$1000))*(C_A10b!I$5:I$1000)))+(SUM(($C$1=(C_A10b!$B$5:$B$1000))*('By region'!$M808=(C_A10b!$C$5:$C$1000))*('By region'!$N808=(C_A10b!$D$5:$D$1000))*(C_A10b!I$5:I$1000)))+(SUM(($D$1=(C_A10b!$B$5:$B$1000))*('By region'!$M808=(C_A10b!$C$5:$C$1000))*('By region'!$N808=(C_A10b!$D$5:$D$1000))*(C_A10b!I$5:I$1000)))</f>
        <v>0.081</v>
      </c>
      <c r="H808" s="192">
        <f ref="H808:H808" t="array">(SUM(($B$1=(C_A10b!$B$5:$B$1000))*('By region'!$M808=(C_A10b!$C$5:$C$1000))*('By region'!$N808=(C_A10b!$D$5:$D$1000))*(C_A10b!J$5:J$1000)))+(SUM(($C$1=(C_A10b!$B$5:$B$1000))*('By region'!$M808=(C_A10b!$C$5:$C$1000))*('By region'!$N808=(C_A10b!$D$5:$D$1000))*(C_A10b!J$5:J$1000)))+(SUM(($D$1=(C_A10b!$B$5:$B$1000))*('By region'!$M808=(C_A10b!$C$5:$C$1000))*('By region'!$N808=(C_A10b!$D$5:$D$1000))*(C_A10b!J$5:J$1000)))</f>
        <v>0.074925</v>
      </c>
      <c r="I808" s="192">
        <f ref="I808:I808" t="array">(SUM(($B$1=(C_A10b!$B$5:$B$1000))*('By region'!$M808=(C_A10b!$C$5:$C$1000))*('By region'!$N808=(C_A10b!$D$5:$D$1000))*(C_A10b!K$5:K$1000)))+(SUM(($C$1=(C_A10b!$B$5:$B$1000))*('By region'!$M808=(C_A10b!$C$5:$C$1000))*('By region'!$N808=(C_A10b!$D$5:$D$1000))*(C_A10b!K$5:K$1000)))+(SUM(($D$1=(C_A10b!$B$5:$B$1000))*('By region'!$M808=(C_A10b!$C$5:$C$1000))*('By region'!$N808=(C_A10b!$D$5:$D$1000))*(C_A10b!K$5:K$1000)))</f>
        <v>0.06885</v>
      </c>
      <c r="J808" s="192">
        <f ref="J808:J808" t="array">(SUM(($B$1=(C_A10b!$B$5:$B$1000))*('By region'!$M808=(C_A10b!$C$5:$C$1000))*('By region'!$N808=(C_A10b!$D$5:$D$1000))*(C_A10b!L$5:L$1000)))+(SUM(($C$1=(C_A10b!$B$5:$B$1000))*('By region'!$M808=(C_A10b!$C$5:$C$1000))*('By region'!$N808=(C_A10b!$D$5:$D$1000))*(C_A10b!L$5:L$1000)))+(SUM(($D$1=(C_A10b!$B$5:$B$1000))*('By region'!$M808=(C_A10b!$C$5:$C$1000))*('By region'!$N808=(C_A10b!$D$5:$D$1000))*(C_A10b!L$5:L$1000)))</f>
        <v>0.062775</v>
      </c>
      <c r="K808" s="192">
        <f ref="K808:K808" t="array">(SUM(($B$1=(C_A10b!$B$5:$B$1000))*('By region'!$M808=(C_A10b!$C$5:$C$1000))*('By region'!$N808=(C_A10b!$D$5:$D$1000))*(C_A10b!M$5:M$1000)))+(SUM(($C$1=(C_A10b!$B$5:$B$1000))*('By region'!$M808=(C_A10b!$C$5:$C$1000))*('By region'!$N808=(C_A10b!$D$5:$D$1000))*(C_A10b!M$5:M$1000)))+(SUM(($D$1=(C_A10b!$B$5:$B$1000))*('By region'!$M808=(C_A10b!$C$5:$C$1000))*('By region'!$N808=(C_A10b!$D$5:$D$1000))*(C_A10b!M$5:M$1000)))</f>
        <v>0.0567</v>
      </c>
      <c r="M808" s="67" t="s">
        <v>64</v>
      </c>
      <c r="N808" s="338" t="s">
        <v>156</v>
      </c>
      <c r="O808" s="63"/>
    </row>
    <row r="809">
      <c r="A809" s="448"/>
      <c r="B809" s="264" t="s">
        <v>55</v>
      </c>
      <c r="C809" s="264">
        <f ref="C809:K809" t="shared" si="93">SUM(C801:C808)</f>
        <v>677.184843879229</v>
      </c>
      <c r="D809" s="264">
        <f t="shared" si="93"/>
        <v>679.797585756184</v>
      </c>
      <c r="E809" s="264">
        <f t="shared" si="93"/>
        <v>765.55118207951591</v>
      </c>
      <c r="F809" s="264">
        <f t="shared" si="93"/>
        <v>743.594618404771</v>
      </c>
      <c r="G809" s="264">
        <f t="shared" si="93"/>
        <v>739.396257547423</v>
      </c>
      <c r="H809" s="264">
        <f t="shared" si="93"/>
        <v>764.581147149441</v>
      </c>
      <c r="I809" s="264">
        <f t="shared" si="93"/>
        <v>787.33356259627692</v>
      </c>
      <c r="J809" s="264">
        <f t="shared" si="93"/>
        <v>804.656781693204</v>
      </c>
      <c r="K809" s="264">
        <f t="shared" si="93"/>
        <v>802.122579309628</v>
      </c>
      <c r="N809" s="338"/>
      <c r="O809" s="63"/>
    </row>
    <row r="810">
      <c r="A810" s="449" t="s">
        <v>69</v>
      </c>
      <c r="B810" s="329" t="s">
        <v>428</v>
      </c>
      <c r="C810" s="264">
        <f ref="C810:C810" t="array">(SUM(($B$1=(C_A10b!$B$5:$B$1000))*('By region'!$M810=(C_A10b!$C$5:$C$1000))*('By region'!$N810=(C_A10b!$D$5:$D$1000))*(C_A10b!E$5:E$1000)))+(SUM(($C$1=(C_A10b!$B$5:$B$1000))*('By region'!$M810=(C_A10b!$C$5:$C$1000))*('By region'!$N810=(C_A10b!$D$5:$D$1000))*(C_A10b!E$5:E$1000)))+(SUM(($D$1=(C_A10b!$B$5:$B$1000))*('By region'!$M810=(C_A10b!$C$5:$C$1000))*('By region'!$N810=(C_A10b!$D$5:$D$1000))*(C_A10b!E$5:E$1000)))</f>
        <v>15.616052244</v>
      </c>
      <c r="D810" s="264">
        <f ref="D810:D810" t="array">(SUM(($B$1=(C_A10b!$B$5:$B$1000))*('By region'!$M810=(C_A10b!$C$5:$C$1000))*('By region'!$N810=(C_A10b!$D$5:$D$1000))*(C_A10b!F$5:F$1000)))+(SUM(($C$1=(C_A10b!$B$5:$B$1000))*('By region'!$M810=(C_A10b!$C$5:$C$1000))*('By region'!$N810=(C_A10b!$D$5:$D$1000))*(C_A10b!F$5:F$1000)))+(SUM(($D$1=(C_A10b!$B$5:$B$1000))*('By region'!$M810=(C_A10b!$C$5:$C$1000))*('By region'!$N810=(C_A10b!$D$5:$D$1000))*(C_A10b!F$5:F$1000)))</f>
        <v>193.698079031119</v>
      </c>
      <c r="E810" s="264">
        <f ref="E810:E810" t="array">(SUM(($B$1=(C_A10b!$B$5:$B$1000))*('By region'!$M810=(C_A10b!$C$5:$C$1000))*('By region'!$N810=(C_A10b!$D$5:$D$1000))*(C_A10b!G$5:G$1000)))+(SUM(($C$1=(C_A10b!$B$5:$B$1000))*('By region'!$M810=(C_A10b!$C$5:$C$1000))*('By region'!$N810=(C_A10b!$D$5:$D$1000))*(C_A10b!G$5:G$1000)))+(SUM(($D$1=(C_A10b!$B$5:$B$1000))*('By region'!$M810=(C_A10b!$C$5:$C$1000))*('By region'!$N810=(C_A10b!$D$5:$D$1000))*(C_A10b!G$5:G$1000)))</f>
        <v>527.218593968319</v>
      </c>
      <c r="F810" s="264">
        <f ref="F810:F810" t="array">(SUM(($B$1=(C_A10b!$B$5:$B$1000))*('By region'!$M810=(C_A10b!$C$5:$C$1000))*('By region'!$N810=(C_A10b!$D$5:$D$1000))*(C_A10b!H$5:H$1000)))+(SUM(($C$1=(C_A10b!$B$5:$B$1000))*('By region'!$M810=(C_A10b!$C$5:$C$1000))*('By region'!$N810=(C_A10b!$D$5:$D$1000))*(C_A10b!H$5:H$1000)))+(SUM(($D$1=(C_A10b!$B$5:$B$1000))*('By region'!$M810=(C_A10b!$C$5:$C$1000))*('By region'!$N810=(C_A10b!$D$5:$D$1000))*(C_A10b!H$5:H$1000)))</f>
        <v>352.768486750957</v>
      </c>
      <c r="G810" s="264">
        <f ref="G810:G810" t="array">(SUM(($B$1=(C_A10b!$B$5:$B$1000))*('By region'!$M810=(C_A10b!$C$5:$C$1000))*('By region'!$N810=(C_A10b!$D$5:$D$1000))*(C_A10b!I$5:I$1000)))+(SUM(($C$1=(C_A10b!$B$5:$B$1000))*('By region'!$M810=(C_A10b!$C$5:$C$1000))*('By region'!$N810=(C_A10b!$D$5:$D$1000))*(C_A10b!I$5:I$1000)))+(SUM(($D$1=(C_A10b!$B$5:$B$1000))*('By region'!$M810=(C_A10b!$C$5:$C$1000))*('By region'!$N810=(C_A10b!$D$5:$D$1000))*(C_A10b!I$5:I$1000)))</f>
        <v>252.60461876426</v>
      </c>
      <c r="H810" s="264">
        <f ref="H810:H810" t="array">(SUM(($B$1=(C_A10b!$B$5:$B$1000))*('By region'!$M810=(C_A10b!$C$5:$C$1000))*('By region'!$N810=(C_A10b!$D$5:$D$1000))*(C_A10b!J$5:J$1000)))+(SUM(($C$1=(C_A10b!$B$5:$B$1000))*('By region'!$M810=(C_A10b!$C$5:$C$1000))*('By region'!$N810=(C_A10b!$D$5:$D$1000))*(C_A10b!J$5:J$1000)))+(SUM(($D$1=(C_A10b!$B$5:$B$1000))*('By region'!$M810=(C_A10b!$C$5:$C$1000))*('By region'!$N810=(C_A10b!$D$5:$D$1000))*(C_A10b!J$5:J$1000)))</f>
        <v>168.823061512346</v>
      </c>
      <c r="I810" s="264">
        <f ref="I810:I810" t="array">(SUM(($B$1=(C_A10b!$B$5:$B$1000))*('By region'!$M810=(C_A10b!$C$5:$C$1000))*('By region'!$N810=(C_A10b!$D$5:$D$1000))*(C_A10b!K$5:K$1000)))+(SUM(($C$1=(C_A10b!$B$5:$B$1000))*('By region'!$M810=(C_A10b!$C$5:$C$1000))*('By region'!$N810=(C_A10b!$D$5:$D$1000))*(C_A10b!K$5:K$1000)))+(SUM(($D$1=(C_A10b!$B$5:$B$1000))*('By region'!$M810=(C_A10b!$C$5:$C$1000))*('By region'!$N810=(C_A10b!$D$5:$D$1000))*(C_A10b!K$5:K$1000)))</f>
        <v>62.660063895452</v>
      </c>
      <c r="J810" s="264">
        <f ref="J810:J810" t="array">(SUM(($B$1=(C_A10b!$B$5:$B$1000))*('By region'!$M810=(C_A10b!$C$5:$C$1000))*('By region'!$N810=(C_A10b!$D$5:$D$1000))*(C_A10b!L$5:L$1000)))+(SUM(($C$1=(C_A10b!$B$5:$B$1000))*('By region'!$M810=(C_A10b!$C$5:$C$1000))*('By region'!$N810=(C_A10b!$D$5:$D$1000))*(C_A10b!L$5:L$1000)))+(SUM(($D$1=(C_A10b!$B$5:$B$1000))*('By region'!$M810=(C_A10b!$C$5:$C$1000))*('By region'!$N810=(C_A10b!$D$5:$D$1000))*(C_A10b!L$5:L$1000)))</f>
        <v>10.174039964506</v>
      </c>
      <c r="K810" s="264">
        <f ref="K810:K810" t="array">(SUM(($B$1=(C_A10b!$B$5:$B$1000))*('By region'!$M810=(C_A10b!$C$5:$C$1000))*('By region'!$N810=(C_A10b!$D$5:$D$1000))*(C_A10b!M$5:M$1000)))+(SUM(($C$1=(C_A10b!$B$5:$B$1000))*('By region'!$M810=(C_A10b!$C$5:$C$1000))*('By region'!$N810=(C_A10b!$D$5:$D$1000))*(C_A10b!M$5:M$1000)))+(SUM(($D$1=(C_A10b!$B$5:$B$1000))*('By region'!$M810=(C_A10b!$C$5:$C$1000))*('By region'!$N810=(C_A10b!$D$5:$D$1000))*(C_A10b!M$5:M$1000)))</f>
        <v>9.540287270541</v>
      </c>
      <c r="M810" s="67" t="s">
        <v>70</v>
      </c>
      <c r="N810" s="338" t="s">
        <v>143</v>
      </c>
      <c r="O810" s="63"/>
    </row>
    <row r="811">
      <c r="A811" s="449"/>
      <c r="B811" s="119" t="s">
        <v>9</v>
      </c>
      <c r="C811" s="192">
        <f ref="C811:C811" t="array">(SUM(($B$1=(C_A10b!$B$5:$B$1000))*('By region'!$M811=(C_A10b!$C$5:$C$1000))*('By region'!$N811=(C_A10b!$D$5:$D$1000))*(C_A10b!E$5:E$1000)))+(SUM(($C$1=(C_A10b!$B$5:$B$1000))*('By region'!$M811=(C_A10b!$C$5:$C$1000))*('By region'!$N811=(C_A10b!$D$5:$D$1000))*(C_A10b!E$5:E$1000)))+(SUM(($D$1=(C_A10b!$B$5:$B$1000))*('By region'!$M811=(C_A10b!$C$5:$C$1000))*('By region'!$N811=(C_A10b!$D$5:$D$1000))*(C_A10b!E$5:E$1000)))</f>
        <v>46.019589012</v>
      </c>
      <c r="D811" s="192">
        <f ref="D811:D811" t="array">(SUM(($B$1=(C_A10b!$B$5:$B$1000))*('By region'!$M811=(C_A10b!$C$5:$C$1000))*('By region'!$N811=(C_A10b!$D$5:$D$1000))*(C_A10b!F$5:F$1000)))+(SUM(($C$1=(C_A10b!$B$5:$B$1000))*('By region'!$M811=(C_A10b!$C$5:$C$1000))*('By region'!$N811=(C_A10b!$D$5:$D$1000))*(C_A10b!F$5:F$1000)))+(SUM(($D$1=(C_A10b!$B$5:$B$1000))*('By region'!$M811=(C_A10b!$C$5:$C$1000))*('By region'!$N811=(C_A10b!$D$5:$D$1000))*(C_A10b!F$5:F$1000)))</f>
        <v>34.127360218149</v>
      </c>
      <c r="E811" s="192">
        <f ref="E811:E811" t="array">(SUM(($B$1=(C_A10b!$B$5:$B$1000))*('By region'!$M811=(C_A10b!$C$5:$C$1000))*('By region'!$N811=(C_A10b!$D$5:$D$1000))*(C_A10b!G$5:G$1000)))+(SUM(($C$1=(C_A10b!$B$5:$B$1000))*('By region'!$M811=(C_A10b!$C$5:$C$1000))*('By region'!$N811=(C_A10b!$D$5:$D$1000))*(C_A10b!G$5:G$1000)))+(SUM(($D$1=(C_A10b!$B$5:$B$1000))*('By region'!$M811=(C_A10b!$C$5:$C$1000))*('By region'!$N811=(C_A10b!$D$5:$D$1000))*(C_A10b!G$5:G$1000)))</f>
        <v>44.635924469298</v>
      </c>
      <c r="F811" s="192">
        <f ref="F811:F811" t="array">(SUM(($B$1=(C_A10b!$B$5:$B$1000))*('By region'!$M811=(C_A10b!$C$5:$C$1000))*('By region'!$N811=(C_A10b!$D$5:$D$1000))*(C_A10b!H$5:H$1000)))+(SUM(($C$1=(C_A10b!$B$5:$B$1000))*('By region'!$M811=(C_A10b!$C$5:$C$1000))*('By region'!$N811=(C_A10b!$D$5:$D$1000))*(C_A10b!H$5:H$1000)))+(SUM(($D$1=(C_A10b!$B$5:$B$1000))*('By region'!$M811=(C_A10b!$C$5:$C$1000))*('By region'!$N811=(C_A10b!$D$5:$D$1000))*(C_A10b!H$5:H$1000)))</f>
        <v>33.560765395947</v>
      </c>
      <c r="G811" s="192">
        <f ref="G811:G811" t="array">(SUM(($B$1=(C_A10b!$B$5:$B$1000))*('By region'!$M811=(C_A10b!$C$5:$C$1000))*('By region'!$N811=(C_A10b!$D$5:$D$1000))*(C_A10b!I$5:I$1000)))+(SUM(($C$1=(C_A10b!$B$5:$B$1000))*('By region'!$M811=(C_A10b!$C$5:$C$1000))*('By region'!$N811=(C_A10b!$D$5:$D$1000))*(C_A10b!I$5:I$1000)))+(SUM(($D$1=(C_A10b!$B$5:$B$1000))*('By region'!$M811=(C_A10b!$C$5:$C$1000))*('By region'!$N811=(C_A10b!$D$5:$D$1000))*(C_A10b!I$5:I$1000)))</f>
        <v>21.431873322</v>
      </c>
      <c r="H811" s="192">
        <f ref="H811:H811" t="array">(SUM(($B$1=(C_A10b!$B$5:$B$1000))*('By region'!$M811=(C_A10b!$C$5:$C$1000))*('By region'!$N811=(C_A10b!$D$5:$D$1000))*(C_A10b!J$5:J$1000)))+(SUM(($C$1=(C_A10b!$B$5:$B$1000))*('By region'!$M811=(C_A10b!$C$5:$C$1000))*('By region'!$N811=(C_A10b!$D$5:$D$1000))*(C_A10b!J$5:J$1000)))+(SUM(($D$1=(C_A10b!$B$5:$B$1000))*('By region'!$M811=(C_A10b!$C$5:$C$1000))*('By region'!$N811=(C_A10b!$D$5:$D$1000))*(C_A10b!J$5:J$1000)))</f>
        <v>19.6458838785</v>
      </c>
      <c r="I811" s="192">
        <f ref="I811:I811" t="array">(SUM(($B$1=(C_A10b!$B$5:$B$1000))*('By region'!$M811=(C_A10b!$C$5:$C$1000))*('By region'!$N811=(C_A10b!$D$5:$D$1000))*(C_A10b!K$5:K$1000)))+(SUM(($C$1=(C_A10b!$B$5:$B$1000))*('By region'!$M811=(C_A10b!$C$5:$C$1000))*('By region'!$N811=(C_A10b!$D$5:$D$1000))*(C_A10b!K$5:K$1000)))+(SUM(($D$1=(C_A10b!$B$5:$B$1000))*('By region'!$M811=(C_A10b!$C$5:$C$1000))*('By region'!$N811=(C_A10b!$D$5:$D$1000))*(C_A10b!K$5:K$1000)))</f>
        <v>17.859894435</v>
      </c>
      <c r="J811" s="192">
        <f ref="J811:J811" t="array">(SUM(($B$1=(C_A10b!$B$5:$B$1000))*('By region'!$M811=(C_A10b!$C$5:$C$1000))*('By region'!$N811=(C_A10b!$D$5:$D$1000))*(C_A10b!L$5:L$1000)))+(SUM(($C$1=(C_A10b!$B$5:$B$1000))*('By region'!$M811=(C_A10b!$C$5:$C$1000))*('By region'!$N811=(C_A10b!$D$5:$D$1000))*(C_A10b!L$5:L$1000)))+(SUM(($D$1=(C_A10b!$B$5:$B$1000))*('By region'!$M811=(C_A10b!$C$5:$C$1000))*('By region'!$N811=(C_A10b!$D$5:$D$1000))*(C_A10b!L$5:L$1000)))</f>
        <v>16.0739049915</v>
      </c>
      <c r="K811" s="192">
        <f ref="K811:K811" t="array">(SUM(($B$1=(C_A10b!$B$5:$B$1000))*('By region'!$M811=(C_A10b!$C$5:$C$1000))*('By region'!$N811=(C_A10b!$D$5:$D$1000))*(C_A10b!M$5:M$1000)))+(SUM(($C$1=(C_A10b!$B$5:$B$1000))*('By region'!$M811=(C_A10b!$C$5:$C$1000))*('By region'!$N811=(C_A10b!$D$5:$D$1000))*(C_A10b!M$5:M$1000)))+(SUM(($D$1=(C_A10b!$B$5:$B$1000))*('By region'!$M811=(C_A10b!$C$5:$C$1000))*('By region'!$N811=(C_A10b!$D$5:$D$1000))*(C_A10b!M$5:M$1000)))</f>
        <v>16.310343882097</v>
      </c>
      <c r="M811" s="67" t="s">
        <v>70</v>
      </c>
      <c r="N811" s="338" t="s">
        <v>144</v>
      </c>
      <c r="O811" s="63"/>
    </row>
    <row r="812">
      <c r="A812" s="449"/>
      <c r="B812" s="329" t="s">
        <v>67</v>
      </c>
      <c r="C812" s="264">
        <f ref="C812:C812" t="array">(SUM(($B$1=(C_A10b!$B$5:$B$1000))*('By region'!$M812=(C_A10b!$C$5:$C$1000))*('By region'!$N812=(C_A10b!$D$5:$D$1000))*(C_A10b!E$5:E$1000)))+(SUM(($C$1=(C_A10b!$B$5:$B$1000))*('By region'!$M812=(C_A10b!$C$5:$C$1000))*('By region'!$N812=(C_A10b!$D$5:$D$1000))*(C_A10b!E$5:E$1000)))+(SUM(($D$1=(C_A10b!$B$5:$B$1000))*('By region'!$M812=(C_A10b!$C$5:$C$1000))*('By region'!$N812=(C_A10b!$D$5:$D$1000))*(C_A10b!E$5:E$1000)))</f>
        <v>457.959217824</v>
      </c>
      <c r="D812" s="264">
        <f ref="D812:D812" t="array">(SUM(($B$1=(C_A10b!$B$5:$B$1000))*('By region'!$M812=(C_A10b!$C$5:$C$1000))*('By region'!$N812=(C_A10b!$D$5:$D$1000))*(C_A10b!F$5:F$1000)))+(SUM(($C$1=(C_A10b!$B$5:$B$1000))*('By region'!$M812=(C_A10b!$C$5:$C$1000))*('By region'!$N812=(C_A10b!$D$5:$D$1000))*(C_A10b!F$5:F$1000)))+(SUM(($D$1=(C_A10b!$B$5:$B$1000))*('By region'!$M812=(C_A10b!$C$5:$C$1000))*('By region'!$N812=(C_A10b!$D$5:$D$1000))*(C_A10b!F$5:F$1000)))</f>
        <v>566.15208303492</v>
      </c>
      <c r="E812" s="264">
        <f ref="E812:E812" t="array">(SUM(($B$1=(C_A10b!$B$5:$B$1000))*('By region'!$M812=(C_A10b!$C$5:$C$1000))*('By region'!$N812=(C_A10b!$D$5:$D$1000))*(C_A10b!G$5:G$1000)))+(SUM(($C$1=(C_A10b!$B$5:$B$1000))*('By region'!$M812=(C_A10b!$C$5:$C$1000))*('By region'!$N812=(C_A10b!$D$5:$D$1000))*(C_A10b!G$5:G$1000)))+(SUM(($D$1=(C_A10b!$B$5:$B$1000))*('By region'!$M812=(C_A10b!$C$5:$C$1000))*('By region'!$N812=(C_A10b!$D$5:$D$1000))*(C_A10b!G$5:G$1000)))</f>
        <v>591.564911077617</v>
      </c>
      <c r="F812" s="264">
        <f ref="F812:F812" t="array">(SUM(($B$1=(C_A10b!$B$5:$B$1000))*('By region'!$M812=(C_A10b!$C$5:$C$1000))*('By region'!$N812=(C_A10b!$D$5:$D$1000))*(C_A10b!H$5:H$1000)))+(SUM(($C$1=(C_A10b!$B$5:$B$1000))*('By region'!$M812=(C_A10b!$C$5:$C$1000))*('By region'!$N812=(C_A10b!$D$5:$D$1000))*(C_A10b!H$5:H$1000)))+(SUM(($D$1=(C_A10b!$B$5:$B$1000))*('By region'!$M812=(C_A10b!$C$5:$C$1000))*('By region'!$N812=(C_A10b!$D$5:$D$1000))*(C_A10b!H$5:H$1000)))</f>
        <v>482.856937106548</v>
      </c>
      <c r="G812" s="264">
        <f ref="G812:G812" t="array">(SUM(($B$1=(C_A10b!$B$5:$B$1000))*('By region'!$M812=(C_A10b!$C$5:$C$1000))*('By region'!$N812=(C_A10b!$D$5:$D$1000))*(C_A10b!I$5:I$1000)))+(SUM(($C$1=(C_A10b!$B$5:$B$1000))*('By region'!$M812=(C_A10b!$C$5:$C$1000))*('By region'!$N812=(C_A10b!$D$5:$D$1000))*(C_A10b!I$5:I$1000)))+(SUM(($D$1=(C_A10b!$B$5:$B$1000))*('By region'!$M812=(C_A10b!$C$5:$C$1000))*('By region'!$N812=(C_A10b!$D$5:$D$1000))*(C_A10b!I$5:I$1000)))</f>
        <v>569.769724957629</v>
      </c>
      <c r="H812" s="264">
        <f ref="H812:H812" t="array">(SUM(($B$1=(C_A10b!$B$5:$B$1000))*('By region'!$M812=(C_A10b!$C$5:$C$1000))*('By region'!$N812=(C_A10b!$D$5:$D$1000))*(C_A10b!J$5:J$1000)))+(SUM(($C$1=(C_A10b!$B$5:$B$1000))*('By region'!$M812=(C_A10b!$C$5:$C$1000))*('By region'!$N812=(C_A10b!$D$5:$D$1000))*(C_A10b!J$5:J$1000)))+(SUM(($D$1=(C_A10b!$B$5:$B$1000))*('By region'!$M812=(C_A10b!$C$5:$C$1000))*('By region'!$N812=(C_A10b!$D$5:$D$1000))*(C_A10b!J$5:J$1000)))</f>
        <v>593.270221859903</v>
      </c>
      <c r="I812" s="264">
        <f ref="I812:I812" t="array">(SUM(($B$1=(C_A10b!$B$5:$B$1000))*('By region'!$M812=(C_A10b!$C$5:$C$1000))*('By region'!$N812=(C_A10b!$D$5:$D$1000))*(C_A10b!K$5:K$1000)))+(SUM(($C$1=(C_A10b!$B$5:$B$1000))*('By region'!$M812=(C_A10b!$C$5:$C$1000))*('By region'!$N812=(C_A10b!$D$5:$D$1000))*(C_A10b!K$5:K$1000)))+(SUM(($D$1=(C_A10b!$B$5:$B$1000))*('By region'!$M812=(C_A10b!$C$5:$C$1000))*('By region'!$N812=(C_A10b!$D$5:$D$1000))*(C_A10b!K$5:K$1000)))</f>
        <v>598.018171114631</v>
      </c>
      <c r="J812" s="264">
        <f ref="J812:J812" t="array">(SUM(($B$1=(C_A10b!$B$5:$B$1000))*('By region'!$M812=(C_A10b!$C$5:$C$1000))*('By region'!$N812=(C_A10b!$D$5:$D$1000))*(C_A10b!L$5:L$1000)))+(SUM(($C$1=(C_A10b!$B$5:$B$1000))*('By region'!$M812=(C_A10b!$C$5:$C$1000))*('By region'!$N812=(C_A10b!$D$5:$D$1000))*(C_A10b!L$5:L$1000)))+(SUM(($D$1=(C_A10b!$B$5:$B$1000))*('By region'!$M812=(C_A10b!$C$5:$C$1000))*('By region'!$N812=(C_A10b!$D$5:$D$1000))*(C_A10b!L$5:L$1000)))</f>
        <v>585.564682432024</v>
      </c>
      <c r="K812" s="264">
        <f ref="K812:K812" t="array">(SUM(($B$1=(C_A10b!$B$5:$B$1000))*('By region'!$M812=(C_A10b!$C$5:$C$1000))*('By region'!$N812=(C_A10b!$D$5:$D$1000))*(C_A10b!M$5:M$1000)))+(SUM(($C$1=(C_A10b!$B$5:$B$1000))*('By region'!$M812=(C_A10b!$C$5:$C$1000))*('By region'!$N812=(C_A10b!$D$5:$D$1000))*(C_A10b!M$5:M$1000)))+(SUM(($D$1=(C_A10b!$B$5:$B$1000))*('By region'!$M812=(C_A10b!$C$5:$C$1000))*('By region'!$N812=(C_A10b!$D$5:$D$1000))*(C_A10b!M$5:M$1000)))</f>
        <v>560.794346637296</v>
      </c>
      <c r="M812" s="67" t="s">
        <v>70</v>
      </c>
      <c r="N812" s="338" t="s">
        <v>145</v>
      </c>
      <c r="O812" s="63"/>
    </row>
    <row r="813">
      <c r="A813" s="449"/>
      <c r="B813" s="119" t="s">
        <v>7</v>
      </c>
      <c r="C813" s="192">
        <f ref="C813:C813" t="array">(SUM(($B$1=(C_A10b!$B$5:$B$1000))*('By region'!$M813=(C_A10b!$C$5:$C$1000))*('By region'!$N813=(C_A10b!$D$5:$D$1000))*(C_A10b!E$5:E$1000)))+(SUM(($C$1=(C_A10b!$B$5:$B$1000))*('By region'!$M813=(C_A10b!$C$5:$C$1000))*('By region'!$N813=(C_A10b!$D$5:$D$1000))*(C_A10b!E$5:E$1000)))+(SUM(($D$1=(C_A10b!$B$5:$B$1000))*('By region'!$M813=(C_A10b!$C$5:$C$1000))*('By region'!$N813=(C_A10b!$D$5:$D$1000))*(C_A10b!E$5:E$1000)))</f>
        <v>1291.57525566</v>
      </c>
      <c r="D813" s="192">
        <f ref="D813:D813" t="array">(SUM(($B$1=(C_A10b!$B$5:$B$1000))*('By region'!$M813=(C_A10b!$C$5:$C$1000))*('By region'!$N813=(C_A10b!$D$5:$D$1000))*(C_A10b!F$5:F$1000)))+(SUM(($C$1=(C_A10b!$B$5:$B$1000))*('By region'!$M813=(C_A10b!$C$5:$C$1000))*('By region'!$N813=(C_A10b!$D$5:$D$1000))*(C_A10b!F$5:F$1000)))+(SUM(($D$1=(C_A10b!$B$5:$B$1000))*('By region'!$M813=(C_A10b!$C$5:$C$1000))*('By region'!$N813=(C_A10b!$D$5:$D$1000))*(C_A10b!F$5:F$1000)))</f>
        <v>973.728645872106</v>
      </c>
      <c r="E813" s="192">
        <f ref="E813:E813" t="array">(SUM(($B$1=(C_A10b!$B$5:$B$1000))*('By region'!$M813=(C_A10b!$C$5:$C$1000))*('By region'!$N813=(C_A10b!$D$5:$D$1000))*(C_A10b!G$5:G$1000)))+(SUM(($C$1=(C_A10b!$B$5:$B$1000))*('By region'!$M813=(C_A10b!$C$5:$C$1000))*('By region'!$N813=(C_A10b!$D$5:$D$1000))*(C_A10b!G$5:G$1000)))+(SUM(($D$1=(C_A10b!$B$5:$B$1000))*('By region'!$M813=(C_A10b!$C$5:$C$1000))*('By region'!$N813=(C_A10b!$D$5:$D$1000))*(C_A10b!G$5:G$1000)))</f>
        <v>884.225832830031</v>
      </c>
      <c r="F813" s="192">
        <f ref="F813:F813" t="array">(SUM(($B$1=(C_A10b!$B$5:$B$1000))*('By region'!$M813=(C_A10b!$C$5:$C$1000))*('By region'!$N813=(C_A10b!$D$5:$D$1000))*(C_A10b!H$5:H$1000)))+(SUM(($C$1=(C_A10b!$B$5:$B$1000))*('By region'!$M813=(C_A10b!$C$5:$C$1000))*('By region'!$N813=(C_A10b!$D$5:$D$1000))*(C_A10b!H$5:H$1000)))+(SUM(($D$1=(C_A10b!$B$5:$B$1000))*('By region'!$M813=(C_A10b!$C$5:$C$1000))*('By region'!$N813=(C_A10b!$D$5:$D$1000))*(C_A10b!H$5:H$1000)))</f>
        <v>1141.61556716707</v>
      </c>
      <c r="G813" s="192">
        <f ref="G813:G813" t="array">(SUM(($B$1=(C_A10b!$B$5:$B$1000))*('By region'!$M813=(C_A10b!$C$5:$C$1000))*('By region'!$N813=(C_A10b!$D$5:$D$1000))*(C_A10b!I$5:I$1000)))+(SUM(($C$1=(C_A10b!$B$5:$B$1000))*('By region'!$M813=(C_A10b!$C$5:$C$1000))*('By region'!$N813=(C_A10b!$D$5:$D$1000))*(C_A10b!I$5:I$1000)))+(SUM(($D$1=(C_A10b!$B$5:$B$1000))*('By region'!$M813=(C_A10b!$C$5:$C$1000))*('By region'!$N813=(C_A10b!$D$5:$D$1000))*(C_A10b!I$5:I$1000)))</f>
        <v>1206.07514272743</v>
      </c>
      <c r="H813" s="192">
        <f ref="H813:H813" t="array">(SUM(($B$1=(C_A10b!$B$5:$B$1000))*('By region'!$M813=(C_A10b!$C$5:$C$1000))*('By region'!$N813=(C_A10b!$D$5:$D$1000))*(C_A10b!J$5:J$1000)))+(SUM(($C$1=(C_A10b!$B$5:$B$1000))*('By region'!$M813=(C_A10b!$C$5:$C$1000))*('By region'!$N813=(C_A10b!$D$5:$D$1000))*(C_A10b!J$5:J$1000)))+(SUM(($D$1=(C_A10b!$B$5:$B$1000))*('By region'!$M813=(C_A10b!$C$5:$C$1000))*('By region'!$N813=(C_A10b!$D$5:$D$1000))*(C_A10b!J$5:J$1000)))</f>
        <v>1264.51253900616</v>
      </c>
      <c r="I813" s="192">
        <f ref="I813:I813" t="array">(SUM(($B$1=(C_A10b!$B$5:$B$1000))*('By region'!$M813=(C_A10b!$C$5:$C$1000))*('By region'!$N813=(C_A10b!$D$5:$D$1000))*(C_A10b!K$5:K$1000)))+(SUM(($C$1=(C_A10b!$B$5:$B$1000))*('By region'!$M813=(C_A10b!$C$5:$C$1000))*('By region'!$N813=(C_A10b!$D$5:$D$1000))*(C_A10b!K$5:K$1000)))+(SUM(($D$1=(C_A10b!$B$5:$B$1000))*('By region'!$M813=(C_A10b!$C$5:$C$1000))*('By region'!$N813=(C_A10b!$D$5:$D$1000))*(C_A10b!K$5:K$1000)))</f>
        <v>1303.94527495385</v>
      </c>
      <c r="J813" s="192">
        <f ref="J813:J813" t="array">(SUM(($B$1=(C_A10b!$B$5:$B$1000))*('By region'!$M813=(C_A10b!$C$5:$C$1000))*('By region'!$N813=(C_A10b!$D$5:$D$1000))*(C_A10b!L$5:L$1000)))+(SUM(($C$1=(C_A10b!$B$5:$B$1000))*('By region'!$M813=(C_A10b!$C$5:$C$1000))*('By region'!$N813=(C_A10b!$D$5:$D$1000))*(C_A10b!L$5:L$1000)))+(SUM(($D$1=(C_A10b!$B$5:$B$1000))*('By region'!$M813=(C_A10b!$C$5:$C$1000))*('By region'!$N813=(C_A10b!$D$5:$D$1000))*(C_A10b!L$5:L$1000)))</f>
        <v>1255.98292328185</v>
      </c>
      <c r="K813" s="192">
        <f ref="K813:K813" t="array">(SUM(($B$1=(C_A10b!$B$5:$B$1000))*('By region'!$M813=(C_A10b!$C$5:$C$1000))*('By region'!$N813=(C_A10b!$D$5:$D$1000))*(C_A10b!M$5:M$1000)))+(SUM(($C$1=(C_A10b!$B$5:$B$1000))*('By region'!$M813=(C_A10b!$C$5:$C$1000))*('By region'!$N813=(C_A10b!$D$5:$D$1000))*(C_A10b!M$5:M$1000)))+(SUM(($D$1=(C_A10b!$B$5:$B$1000))*('By region'!$M813=(C_A10b!$C$5:$C$1000))*('By region'!$N813=(C_A10b!$D$5:$D$1000))*(C_A10b!M$5:M$1000)))</f>
        <v>1137.35138183249</v>
      </c>
      <c r="M813" s="67" t="s">
        <v>70</v>
      </c>
      <c r="N813" s="338" t="s">
        <v>146</v>
      </c>
      <c r="O813" s="63"/>
    </row>
    <row r="814">
      <c r="A814" s="449"/>
      <c r="B814" s="329" t="s">
        <v>147</v>
      </c>
      <c r="C814" s="264">
        <f ref="C814:C814" t="array">(SUM(($B$1=(C_A10b!$B$5:$B$1000))*('By region'!$M814=(C_A10b!$C$5:$C$1000))*('By region'!$N814=(C_A10b!$D$5:$D$1000))*(C_A10b!E$5:E$1000)))+(SUM(($C$1=(C_A10b!$B$5:$B$1000))*('By region'!$M814=(C_A10b!$C$5:$C$1000))*('By region'!$N814=(C_A10b!$D$5:$D$1000))*(C_A10b!E$5:E$1000)))+(SUM(($D$1=(C_A10b!$B$5:$B$1000))*('By region'!$M814=(C_A10b!$C$5:$C$1000))*('By region'!$N814=(C_A10b!$D$5:$D$1000))*(C_A10b!E$5:E$1000)))</f>
        <v>2.17357722</v>
      </c>
      <c r="D814" s="264">
        <f ref="D814:D814" t="array">(SUM(($B$1=(C_A10b!$B$5:$B$1000))*('By region'!$M814=(C_A10b!$C$5:$C$1000))*('By region'!$N814=(C_A10b!$D$5:$D$1000))*(C_A10b!F$5:F$1000)))+(SUM(($C$1=(C_A10b!$B$5:$B$1000))*('By region'!$M814=(C_A10b!$C$5:$C$1000))*('By region'!$N814=(C_A10b!$D$5:$D$1000))*(C_A10b!F$5:F$1000)))+(SUM(($D$1=(C_A10b!$B$5:$B$1000))*('By region'!$M814=(C_A10b!$C$5:$C$1000))*('By region'!$N814=(C_A10b!$D$5:$D$1000))*(C_A10b!F$5:F$1000)))</f>
        <v>1.630182915</v>
      </c>
      <c r="E814" s="264">
        <f ref="E814:E814" t="array">(SUM(($B$1=(C_A10b!$B$5:$B$1000))*('By region'!$M814=(C_A10b!$C$5:$C$1000))*('By region'!$N814=(C_A10b!$D$5:$D$1000))*(C_A10b!G$5:G$1000)))+(SUM(($C$1=(C_A10b!$B$5:$B$1000))*('By region'!$M814=(C_A10b!$C$5:$C$1000))*('By region'!$N814=(C_A10b!$D$5:$D$1000))*(C_A10b!G$5:G$1000)))+(SUM(($D$1=(C_A10b!$B$5:$B$1000))*('By region'!$M814=(C_A10b!$C$5:$C$1000))*('By region'!$N814=(C_A10b!$D$5:$D$1000))*(C_A10b!G$5:G$1000)))</f>
        <v>1.08678861</v>
      </c>
      <c r="F814" s="264">
        <f ref="F814:F814" t="array">(SUM(($B$1=(C_A10b!$B$5:$B$1000))*('By region'!$M814=(C_A10b!$C$5:$C$1000))*('By region'!$N814=(C_A10b!$D$5:$D$1000))*(C_A10b!H$5:H$1000)))+(SUM(($C$1=(C_A10b!$B$5:$B$1000))*('By region'!$M814=(C_A10b!$C$5:$C$1000))*('By region'!$N814=(C_A10b!$D$5:$D$1000))*(C_A10b!H$5:H$1000)))+(SUM(($D$1=(C_A10b!$B$5:$B$1000))*('By region'!$M814=(C_A10b!$C$5:$C$1000))*('By region'!$N814=(C_A10b!$D$5:$D$1000))*(C_A10b!H$5:H$1000)))</f>
        <v>0.543394305</v>
      </c>
      <c r="G814" s="264">
        <f ref="G814:G814" t="array">(SUM(($B$1=(C_A10b!$B$5:$B$1000))*('By region'!$M814=(C_A10b!$C$5:$C$1000))*('By region'!$N814=(C_A10b!$D$5:$D$1000))*(C_A10b!I$5:I$1000)))+(SUM(($C$1=(C_A10b!$B$5:$B$1000))*('By region'!$M814=(C_A10b!$C$5:$C$1000))*('By region'!$N814=(C_A10b!$D$5:$D$1000))*(C_A10b!I$5:I$1000)))+(SUM(($D$1=(C_A10b!$B$5:$B$1000))*('By region'!$M814=(C_A10b!$C$5:$C$1000))*('By region'!$N814=(C_A10b!$D$5:$D$1000))*(C_A10b!I$5:I$1000)))</f>
        <v>0</v>
      </c>
      <c r="H814" s="264">
        <f ref="H814:H814" t="array">(SUM(($B$1=(C_A10b!$B$5:$B$1000))*('By region'!$M814=(C_A10b!$C$5:$C$1000))*('By region'!$N814=(C_A10b!$D$5:$D$1000))*(C_A10b!J$5:J$1000)))+(SUM(($C$1=(C_A10b!$B$5:$B$1000))*('By region'!$M814=(C_A10b!$C$5:$C$1000))*('By region'!$N814=(C_A10b!$D$5:$D$1000))*(C_A10b!J$5:J$1000)))+(SUM(($D$1=(C_A10b!$B$5:$B$1000))*('By region'!$M814=(C_A10b!$C$5:$C$1000))*('By region'!$N814=(C_A10b!$D$5:$D$1000))*(C_A10b!J$5:J$1000)))</f>
        <v>0</v>
      </c>
      <c r="I814" s="264">
        <f ref="I814:I814" t="array">(SUM(($B$1=(C_A10b!$B$5:$B$1000))*('By region'!$M814=(C_A10b!$C$5:$C$1000))*('By region'!$N814=(C_A10b!$D$5:$D$1000))*(C_A10b!K$5:K$1000)))+(SUM(($C$1=(C_A10b!$B$5:$B$1000))*('By region'!$M814=(C_A10b!$C$5:$C$1000))*('By region'!$N814=(C_A10b!$D$5:$D$1000))*(C_A10b!K$5:K$1000)))+(SUM(($D$1=(C_A10b!$B$5:$B$1000))*('By region'!$M814=(C_A10b!$C$5:$C$1000))*('By region'!$N814=(C_A10b!$D$5:$D$1000))*(C_A10b!K$5:K$1000)))</f>
        <v>0</v>
      </c>
      <c r="J814" s="264">
        <f ref="J814:J814" t="array">(SUM(($B$1=(C_A10b!$B$5:$B$1000))*('By region'!$M814=(C_A10b!$C$5:$C$1000))*('By region'!$N814=(C_A10b!$D$5:$D$1000))*(C_A10b!L$5:L$1000)))+(SUM(($C$1=(C_A10b!$B$5:$B$1000))*('By region'!$M814=(C_A10b!$C$5:$C$1000))*('By region'!$N814=(C_A10b!$D$5:$D$1000))*(C_A10b!L$5:L$1000)))+(SUM(($D$1=(C_A10b!$B$5:$B$1000))*('By region'!$M814=(C_A10b!$C$5:$C$1000))*('By region'!$N814=(C_A10b!$D$5:$D$1000))*(C_A10b!L$5:L$1000)))</f>
        <v>0</v>
      </c>
      <c r="K814" s="264">
        <f ref="K814:K814" t="array">(SUM(($B$1=(C_A10b!$B$5:$B$1000))*('By region'!$M814=(C_A10b!$C$5:$C$1000))*('By region'!$N814=(C_A10b!$D$5:$D$1000))*(C_A10b!M$5:M$1000)))+(SUM(($C$1=(C_A10b!$B$5:$B$1000))*('By region'!$M814=(C_A10b!$C$5:$C$1000))*('By region'!$N814=(C_A10b!$D$5:$D$1000))*(C_A10b!M$5:M$1000)))+(SUM(($D$1=(C_A10b!$B$5:$B$1000))*('By region'!$M814=(C_A10b!$C$5:$C$1000))*('By region'!$N814=(C_A10b!$D$5:$D$1000))*(C_A10b!M$5:M$1000)))</f>
        <v>0</v>
      </c>
      <c r="M814" s="67" t="s">
        <v>70</v>
      </c>
      <c r="N814" s="338" t="s">
        <v>148</v>
      </c>
      <c r="O814" s="63"/>
    </row>
    <row r="815">
      <c r="A815" s="449"/>
      <c r="B815" s="329" t="s">
        <v>429</v>
      </c>
      <c r="C815" s="192">
        <f ref="C815:C815" t="array">(SUM(($B$1=(C_A10b!$B$5:$B$1000))*('By region'!$M815=(C_A10b!$C$5:$C$1000))*('By region'!$N815=(C_A10b!$D$5:$D$1000))*(C_A10b!E$5:E$1000)))+(SUM(($C$1=(C_A10b!$B$5:$B$1000))*('By region'!$M815=(C_A10b!$C$5:$C$1000))*('By region'!$N815=(C_A10b!$D$5:$D$1000))*(C_A10b!E$5:E$1000)))+(SUM(($D$1=(C_A10b!$B$5:$B$1000))*('By region'!$M815=(C_A10b!$C$5:$C$1000))*('By region'!$N815=(C_A10b!$D$5:$D$1000))*(C_A10b!E$5:E$1000)))</f>
        <v>186.355807776</v>
      </c>
      <c r="D815" s="192">
        <f ref="D815:D815" t="array">(SUM(($B$1=(C_A10b!$B$5:$B$1000))*('By region'!$M815=(C_A10b!$C$5:$C$1000))*('By region'!$N815=(C_A10b!$D$5:$D$1000))*(C_A10b!F$5:F$1000)))+(SUM(($C$1=(C_A10b!$B$5:$B$1000))*('By region'!$M815=(C_A10b!$C$5:$C$1000))*('By region'!$N815=(C_A10b!$D$5:$D$1000))*(C_A10b!F$5:F$1000)))+(SUM(($D$1=(C_A10b!$B$5:$B$1000))*('By region'!$M815=(C_A10b!$C$5:$C$1000))*('By region'!$N815=(C_A10b!$D$5:$D$1000))*(C_A10b!F$5:F$1000)))</f>
        <v>130.77631291854</v>
      </c>
      <c r="E815" s="192">
        <f ref="E815:E815" t="array">(SUM(($B$1=(C_A10b!$B$5:$B$1000))*('By region'!$M815=(C_A10b!$C$5:$C$1000))*('By region'!$N815=(C_A10b!$D$5:$D$1000))*(C_A10b!G$5:G$1000)))+(SUM(($C$1=(C_A10b!$B$5:$B$1000))*('By region'!$M815=(C_A10b!$C$5:$C$1000))*('By region'!$N815=(C_A10b!$D$5:$D$1000))*(C_A10b!G$5:G$1000)))+(SUM(($D$1=(C_A10b!$B$5:$B$1000))*('By region'!$M815=(C_A10b!$C$5:$C$1000))*('By region'!$N815=(C_A10b!$D$5:$D$1000))*(C_A10b!G$5:G$1000)))</f>
        <v>75.19681806108</v>
      </c>
      <c r="F815" s="192">
        <f ref="F815:F815" t="array">(SUM(($B$1=(C_A10b!$B$5:$B$1000))*('By region'!$M815=(C_A10b!$C$5:$C$1000))*('By region'!$N815=(C_A10b!$D$5:$D$1000))*(C_A10b!H$5:H$1000)))+(SUM(($C$1=(C_A10b!$B$5:$B$1000))*('By region'!$M815=(C_A10b!$C$5:$C$1000))*('By region'!$N815=(C_A10b!$D$5:$D$1000))*(C_A10b!H$5:H$1000)))+(SUM(($D$1=(C_A10b!$B$5:$B$1000))*('By region'!$M815=(C_A10b!$C$5:$C$1000))*('By region'!$N815=(C_A10b!$D$5:$D$1000))*(C_A10b!H$5:H$1000)))</f>
        <v>19.61732320362</v>
      </c>
      <c r="G815" s="192">
        <f ref="G815:G815" t="array">(SUM(($B$1=(C_A10b!$B$5:$B$1000))*('By region'!$M815=(C_A10b!$C$5:$C$1000))*('By region'!$N815=(C_A10b!$D$5:$D$1000))*(C_A10b!I$5:I$1000)))+(SUM(($C$1=(C_A10b!$B$5:$B$1000))*('By region'!$M815=(C_A10b!$C$5:$C$1000))*('By region'!$N815=(C_A10b!$D$5:$D$1000))*(C_A10b!I$5:I$1000)))+(SUM(($D$1=(C_A10b!$B$5:$B$1000))*('By region'!$M815=(C_A10b!$C$5:$C$1000))*('By region'!$N815=(C_A10b!$D$5:$D$1000))*(C_A10b!I$5:I$1000)))</f>
        <v>23.617497193384</v>
      </c>
      <c r="H815" s="192">
        <f ref="H815:H815" t="array">(SUM(($B$1=(C_A10b!$B$5:$B$1000))*('By region'!$M815=(C_A10b!$C$5:$C$1000))*('By region'!$N815=(C_A10b!$D$5:$D$1000))*(C_A10b!J$5:J$1000)))+(SUM(($C$1=(C_A10b!$B$5:$B$1000))*('By region'!$M815=(C_A10b!$C$5:$C$1000))*('By region'!$N815=(C_A10b!$D$5:$D$1000))*(C_A10b!J$5:J$1000)))+(SUM(($D$1=(C_A10b!$B$5:$B$1000))*('By region'!$M815=(C_A10b!$C$5:$C$1000))*('By region'!$N815=(C_A10b!$D$5:$D$1000))*(C_A10b!J$5:J$1000)))</f>
        <v>26.409000540118</v>
      </c>
      <c r="I815" s="192">
        <f ref="I815:I815" t="array">(SUM(($B$1=(C_A10b!$B$5:$B$1000))*('By region'!$M815=(C_A10b!$C$5:$C$1000))*('By region'!$N815=(C_A10b!$D$5:$D$1000))*(C_A10b!K$5:K$1000)))+(SUM(($C$1=(C_A10b!$B$5:$B$1000))*('By region'!$M815=(C_A10b!$C$5:$C$1000))*('By region'!$N815=(C_A10b!$D$5:$D$1000))*(C_A10b!K$5:K$1000)))+(SUM(($D$1=(C_A10b!$B$5:$B$1000))*('By region'!$M815=(C_A10b!$C$5:$C$1000))*('By region'!$N815=(C_A10b!$D$5:$D$1000))*(C_A10b!K$5:K$1000)))</f>
        <v>26.409000540121</v>
      </c>
      <c r="J815" s="192">
        <f ref="J815:J815" t="array">(SUM(($B$1=(C_A10b!$B$5:$B$1000))*('By region'!$M815=(C_A10b!$C$5:$C$1000))*('By region'!$N815=(C_A10b!$D$5:$D$1000))*(C_A10b!L$5:L$1000)))+(SUM(($C$1=(C_A10b!$B$5:$B$1000))*('By region'!$M815=(C_A10b!$C$5:$C$1000))*('By region'!$N815=(C_A10b!$D$5:$D$1000))*(C_A10b!L$5:L$1000)))+(SUM(($D$1=(C_A10b!$B$5:$B$1000))*('By region'!$M815=(C_A10b!$C$5:$C$1000))*('By region'!$N815=(C_A10b!$D$5:$D$1000))*(C_A10b!L$5:L$1000)))</f>
        <v>26.40900054012</v>
      </c>
      <c r="K815" s="192">
        <f ref="K815:K815" t="array">(SUM(($B$1=(C_A10b!$B$5:$B$1000))*('By region'!$M815=(C_A10b!$C$5:$C$1000))*('By region'!$N815=(C_A10b!$D$5:$D$1000))*(C_A10b!M$5:M$1000)))+(SUM(($C$1=(C_A10b!$B$5:$B$1000))*('By region'!$M815=(C_A10b!$C$5:$C$1000))*('By region'!$N815=(C_A10b!$D$5:$D$1000))*(C_A10b!M$5:M$1000)))+(SUM(($D$1=(C_A10b!$B$5:$B$1000))*('By region'!$M815=(C_A10b!$C$5:$C$1000))*('By region'!$N815=(C_A10b!$D$5:$D$1000))*(C_A10b!M$5:M$1000)))</f>
        <v>25.291856984491</v>
      </c>
      <c r="M815" s="67" t="s">
        <v>70</v>
      </c>
      <c r="N815" s="338" t="s">
        <v>423</v>
      </c>
      <c r="O815" s="63"/>
    </row>
    <row r="816">
      <c r="A816" s="449"/>
      <c r="B816" s="119" t="s">
        <v>149</v>
      </c>
      <c r="C816" s="264">
        <f ref="C816:C816" t="array">(SUM(($B$1=(C_A10b!$B$5:$B$1000))*('By region'!$M816=(C_A10b!$C$5:$C$1000))*('By region'!$N816=(C_A10b!$D$5:$D$1000))*(C_A10b!E$5:E$1000)))+(SUM(($C$1=(C_A10b!$B$5:$B$1000))*('By region'!$M816=(C_A10b!$C$5:$C$1000))*('By region'!$N816=(C_A10b!$D$5:$D$1000))*(C_A10b!E$5:E$1000)))+(SUM(($D$1=(C_A10b!$B$5:$B$1000))*('By region'!$M816=(C_A10b!$C$5:$C$1000))*('By region'!$N816=(C_A10b!$D$5:$D$1000))*(C_A10b!E$5:E$1000)))</f>
        <v>0</v>
      </c>
      <c r="D816" s="264">
        <f ref="D816:D816" t="array">(SUM(($B$1=(C_A10b!$B$5:$B$1000))*('By region'!$M816=(C_A10b!$C$5:$C$1000))*('By region'!$N816=(C_A10b!$D$5:$D$1000))*(C_A10b!F$5:F$1000)))+(SUM(($C$1=(C_A10b!$B$5:$B$1000))*('By region'!$M816=(C_A10b!$C$5:$C$1000))*('By region'!$N816=(C_A10b!$D$5:$D$1000))*(C_A10b!F$5:F$1000)))+(SUM(($D$1=(C_A10b!$B$5:$B$1000))*('By region'!$M816=(C_A10b!$C$5:$C$1000))*('By region'!$N816=(C_A10b!$D$5:$D$1000))*(C_A10b!F$5:F$1000)))</f>
        <v>0</v>
      </c>
      <c r="E816" s="264">
        <f ref="E816:E816" t="array">(SUM(($B$1=(C_A10b!$B$5:$B$1000))*('By region'!$M816=(C_A10b!$C$5:$C$1000))*('By region'!$N816=(C_A10b!$D$5:$D$1000))*(C_A10b!G$5:G$1000)))+(SUM(($C$1=(C_A10b!$B$5:$B$1000))*('By region'!$M816=(C_A10b!$C$5:$C$1000))*('By region'!$N816=(C_A10b!$D$5:$D$1000))*(C_A10b!G$5:G$1000)))+(SUM(($D$1=(C_A10b!$B$5:$B$1000))*('By region'!$M816=(C_A10b!$C$5:$C$1000))*('By region'!$N816=(C_A10b!$D$5:$D$1000))*(C_A10b!G$5:G$1000)))</f>
        <v>0</v>
      </c>
      <c r="F816" s="264">
        <f ref="F816:F816" t="array">(SUM(($B$1=(C_A10b!$B$5:$B$1000))*('By region'!$M816=(C_A10b!$C$5:$C$1000))*('By region'!$N816=(C_A10b!$D$5:$D$1000))*(C_A10b!H$5:H$1000)))+(SUM(($C$1=(C_A10b!$B$5:$B$1000))*('By region'!$M816=(C_A10b!$C$5:$C$1000))*('By region'!$N816=(C_A10b!$D$5:$D$1000))*(C_A10b!H$5:H$1000)))+(SUM(($D$1=(C_A10b!$B$5:$B$1000))*('By region'!$M816=(C_A10b!$C$5:$C$1000))*('By region'!$N816=(C_A10b!$D$5:$D$1000))*(C_A10b!H$5:H$1000)))</f>
        <v>0</v>
      </c>
      <c r="G816" s="264">
        <f ref="G816:G816" t="array">(SUM(($B$1=(C_A10b!$B$5:$B$1000))*('By region'!$M816=(C_A10b!$C$5:$C$1000))*('By region'!$N816=(C_A10b!$D$5:$D$1000))*(C_A10b!I$5:I$1000)))+(SUM(($C$1=(C_A10b!$B$5:$B$1000))*('By region'!$M816=(C_A10b!$C$5:$C$1000))*('By region'!$N816=(C_A10b!$D$5:$D$1000))*(C_A10b!I$5:I$1000)))+(SUM(($D$1=(C_A10b!$B$5:$B$1000))*('By region'!$M816=(C_A10b!$C$5:$C$1000))*('By region'!$N816=(C_A10b!$D$5:$D$1000))*(C_A10b!I$5:I$1000)))</f>
        <v>0</v>
      </c>
      <c r="H816" s="264">
        <f ref="H816:H816" t="array">(SUM(($B$1=(C_A10b!$B$5:$B$1000))*('By region'!$M816=(C_A10b!$C$5:$C$1000))*('By region'!$N816=(C_A10b!$D$5:$D$1000))*(C_A10b!J$5:J$1000)))+(SUM(($C$1=(C_A10b!$B$5:$B$1000))*('By region'!$M816=(C_A10b!$C$5:$C$1000))*('By region'!$N816=(C_A10b!$D$5:$D$1000))*(C_A10b!J$5:J$1000)))+(SUM(($D$1=(C_A10b!$B$5:$B$1000))*('By region'!$M816=(C_A10b!$C$5:$C$1000))*('By region'!$N816=(C_A10b!$D$5:$D$1000))*(C_A10b!J$5:J$1000)))</f>
        <v>0</v>
      </c>
      <c r="I816" s="264">
        <f ref="I816:I816" t="array">(SUM(($B$1=(C_A10b!$B$5:$B$1000))*('By region'!$M816=(C_A10b!$C$5:$C$1000))*('By region'!$N816=(C_A10b!$D$5:$D$1000))*(C_A10b!K$5:K$1000)))+(SUM(($C$1=(C_A10b!$B$5:$B$1000))*('By region'!$M816=(C_A10b!$C$5:$C$1000))*('By region'!$N816=(C_A10b!$D$5:$D$1000))*(C_A10b!K$5:K$1000)))+(SUM(($D$1=(C_A10b!$B$5:$B$1000))*('By region'!$M816=(C_A10b!$C$5:$C$1000))*('By region'!$N816=(C_A10b!$D$5:$D$1000))*(C_A10b!K$5:K$1000)))</f>
        <v>0</v>
      </c>
      <c r="J816" s="264">
        <f ref="J816:J816" t="array">(SUM(($B$1=(C_A10b!$B$5:$B$1000))*('By region'!$M816=(C_A10b!$C$5:$C$1000))*('By region'!$N816=(C_A10b!$D$5:$D$1000))*(C_A10b!L$5:L$1000)))+(SUM(($C$1=(C_A10b!$B$5:$B$1000))*('By region'!$M816=(C_A10b!$C$5:$C$1000))*('By region'!$N816=(C_A10b!$D$5:$D$1000))*(C_A10b!L$5:L$1000)))+(SUM(($D$1=(C_A10b!$B$5:$B$1000))*('By region'!$M816=(C_A10b!$C$5:$C$1000))*('By region'!$N816=(C_A10b!$D$5:$D$1000))*(C_A10b!L$5:L$1000)))</f>
        <v>0</v>
      </c>
      <c r="K816" s="264">
        <f ref="K816:K816" t="array">(SUM(($B$1=(C_A10b!$B$5:$B$1000))*('By region'!$M816=(C_A10b!$C$5:$C$1000))*('By region'!$N816=(C_A10b!$D$5:$D$1000))*(C_A10b!M$5:M$1000)))+(SUM(($C$1=(C_A10b!$B$5:$B$1000))*('By region'!$M816=(C_A10b!$C$5:$C$1000))*('By region'!$N816=(C_A10b!$D$5:$D$1000))*(C_A10b!M$5:M$1000)))+(SUM(($D$1=(C_A10b!$B$5:$B$1000))*('By region'!$M816=(C_A10b!$C$5:$C$1000))*('By region'!$N816=(C_A10b!$D$5:$D$1000))*(C_A10b!M$5:M$1000)))</f>
        <v>0</v>
      </c>
      <c r="M816" s="67" t="s">
        <v>70</v>
      </c>
      <c r="N816" s="338" t="s">
        <v>150</v>
      </c>
      <c r="O816" s="63"/>
    </row>
    <row r="817">
      <c r="A817" s="449"/>
      <c r="B817" s="119" t="s">
        <v>430</v>
      </c>
      <c r="C817" s="192">
        <f ref="C817:C817" t="array">(SUM(($B$1=(C_A10b!$B$5:$B$1000))*('By region'!$M817=(C_A10b!$C$5:$C$1000))*('By region'!$N817=(C_A10b!$D$5:$D$1000))*(C_A10b!E$5:E$1000)))+(SUM(($C$1=(C_A10b!$B$5:$B$1000))*('By region'!$M817=(C_A10b!$C$5:$C$1000))*('By region'!$N817=(C_A10b!$D$5:$D$1000))*(C_A10b!E$5:E$1000)))+(SUM(($D$1=(C_A10b!$B$5:$B$1000))*('By region'!$M817=(C_A10b!$C$5:$C$1000))*('By region'!$N817=(C_A10b!$D$5:$D$1000))*(C_A10b!E$5:E$1000)))</f>
        <v>0.223951932</v>
      </c>
      <c r="D817" s="192">
        <f ref="D817:D817" t="array">(SUM(($B$1=(C_A10b!$B$5:$B$1000))*('By region'!$M817=(C_A10b!$C$5:$C$1000))*('By region'!$N817=(C_A10b!$D$5:$D$1000))*(C_A10b!F$5:F$1000)))+(SUM(($C$1=(C_A10b!$B$5:$B$1000))*('By region'!$M817=(C_A10b!$C$5:$C$1000))*('By region'!$N817=(C_A10b!$D$5:$D$1000))*(C_A10b!F$5:F$1000)))+(SUM(($D$1=(C_A10b!$B$5:$B$1000))*('By region'!$M817=(C_A10b!$C$5:$C$1000))*('By region'!$N817=(C_A10b!$D$5:$D$1000))*(C_A10b!F$5:F$1000)))</f>
        <v>0.149301288</v>
      </c>
      <c r="E817" s="192">
        <f ref="E817:E817" t="array">(SUM(($B$1=(C_A10b!$B$5:$B$1000))*('By region'!$M817=(C_A10b!$C$5:$C$1000))*('By region'!$N817=(C_A10b!$D$5:$D$1000))*(C_A10b!G$5:G$1000)))+(SUM(($C$1=(C_A10b!$B$5:$B$1000))*('By region'!$M817=(C_A10b!$C$5:$C$1000))*('By region'!$N817=(C_A10b!$D$5:$D$1000))*(C_A10b!G$5:G$1000)))+(SUM(($D$1=(C_A10b!$B$5:$B$1000))*('By region'!$M817=(C_A10b!$C$5:$C$1000))*('By region'!$N817=(C_A10b!$D$5:$D$1000))*(C_A10b!G$5:G$1000)))</f>
        <v>0.074650644</v>
      </c>
      <c r="F817" s="192">
        <f ref="F817:F817" t="array">(SUM(($B$1=(C_A10b!$B$5:$B$1000))*('By region'!$M817=(C_A10b!$C$5:$C$1000))*('By region'!$N817=(C_A10b!$D$5:$D$1000))*(C_A10b!H$5:H$1000)))+(SUM(($C$1=(C_A10b!$B$5:$B$1000))*('By region'!$M817=(C_A10b!$C$5:$C$1000))*('By region'!$N817=(C_A10b!$D$5:$D$1000))*(C_A10b!H$5:H$1000)))+(SUM(($D$1=(C_A10b!$B$5:$B$1000))*('By region'!$M817=(C_A10b!$C$5:$C$1000))*('By region'!$N817=(C_A10b!$D$5:$D$1000))*(C_A10b!H$5:H$1000)))</f>
        <v>0</v>
      </c>
      <c r="G817" s="192">
        <f ref="G817:G817" t="array">(SUM(($B$1=(C_A10b!$B$5:$B$1000))*('By region'!$M817=(C_A10b!$C$5:$C$1000))*('By region'!$N817=(C_A10b!$D$5:$D$1000))*(C_A10b!I$5:I$1000)))+(SUM(($C$1=(C_A10b!$B$5:$B$1000))*('By region'!$M817=(C_A10b!$C$5:$C$1000))*('By region'!$N817=(C_A10b!$D$5:$D$1000))*(C_A10b!I$5:I$1000)))+(SUM(($D$1=(C_A10b!$B$5:$B$1000))*('By region'!$M817=(C_A10b!$C$5:$C$1000))*('By region'!$N817=(C_A10b!$D$5:$D$1000))*(C_A10b!I$5:I$1000)))</f>
        <v>0</v>
      </c>
      <c r="H817" s="192">
        <f ref="H817:H817" t="array">(SUM(($B$1=(C_A10b!$B$5:$B$1000))*('By region'!$M817=(C_A10b!$C$5:$C$1000))*('By region'!$N817=(C_A10b!$D$5:$D$1000))*(C_A10b!J$5:J$1000)))+(SUM(($C$1=(C_A10b!$B$5:$B$1000))*('By region'!$M817=(C_A10b!$C$5:$C$1000))*('By region'!$N817=(C_A10b!$D$5:$D$1000))*(C_A10b!J$5:J$1000)))+(SUM(($D$1=(C_A10b!$B$5:$B$1000))*('By region'!$M817=(C_A10b!$C$5:$C$1000))*('By region'!$N817=(C_A10b!$D$5:$D$1000))*(C_A10b!J$5:J$1000)))</f>
        <v>0</v>
      </c>
      <c r="I817" s="192">
        <f ref="I817:I817" t="array">(SUM(($B$1=(C_A10b!$B$5:$B$1000))*('By region'!$M817=(C_A10b!$C$5:$C$1000))*('By region'!$N817=(C_A10b!$D$5:$D$1000))*(C_A10b!K$5:K$1000)))+(SUM(($C$1=(C_A10b!$B$5:$B$1000))*('By region'!$M817=(C_A10b!$C$5:$C$1000))*('By region'!$N817=(C_A10b!$D$5:$D$1000))*(C_A10b!K$5:K$1000)))+(SUM(($D$1=(C_A10b!$B$5:$B$1000))*('By region'!$M817=(C_A10b!$C$5:$C$1000))*('By region'!$N817=(C_A10b!$D$5:$D$1000))*(C_A10b!K$5:K$1000)))</f>
        <v>0</v>
      </c>
      <c r="J817" s="192">
        <f ref="J817:J817" t="array">(SUM(($B$1=(C_A10b!$B$5:$B$1000))*('By region'!$M817=(C_A10b!$C$5:$C$1000))*('By region'!$N817=(C_A10b!$D$5:$D$1000))*(C_A10b!L$5:L$1000)))+(SUM(($C$1=(C_A10b!$B$5:$B$1000))*('By region'!$M817=(C_A10b!$C$5:$C$1000))*('By region'!$N817=(C_A10b!$D$5:$D$1000))*(C_A10b!L$5:L$1000)))+(SUM(($D$1=(C_A10b!$B$5:$B$1000))*('By region'!$M817=(C_A10b!$C$5:$C$1000))*('By region'!$N817=(C_A10b!$D$5:$D$1000))*(C_A10b!L$5:L$1000)))</f>
        <v>0</v>
      </c>
      <c r="K817" s="192">
        <f ref="K817:K817" t="array">(SUM(($B$1=(C_A10b!$B$5:$B$1000))*('By region'!$M817=(C_A10b!$C$5:$C$1000))*('By region'!$N817=(C_A10b!$D$5:$D$1000))*(C_A10b!M$5:M$1000)))+(SUM(($C$1=(C_A10b!$B$5:$B$1000))*('By region'!$M817=(C_A10b!$C$5:$C$1000))*('By region'!$N817=(C_A10b!$D$5:$D$1000))*(C_A10b!M$5:M$1000)))+(SUM(($D$1=(C_A10b!$B$5:$B$1000))*('By region'!$M817=(C_A10b!$C$5:$C$1000))*('By region'!$N817=(C_A10b!$D$5:$D$1000))*(C_A10b!M$5:M$1000)))</f>
        <v>0</v>
      </c>
      <c r="M817" s="67" t="s">
        <v>70</v>
      </c>
      <c r="N817" s="338" t="s">
        <v>156</v>
      </c>
      <c r="O817" s="63"/>
    </row>
    <row r="818">
      <c r="A818" s="449"/>
      <c r="B818" s="264" t="s">
        <v>55</v>
      </c>
      <c r="C818" s="264">
        <f ref="C818:K818" t="shared" si="94">SUM(C810:C817)</f>
        <v>1999.9234516679999</v>
      </c>
      <c r="D818" s="264">
        <f t="shared" si="94"/>
        <v>1900.2619652778342</v>
      </c>
      <c r="E818" s="264">
        <f t="shared" si="94"/>
        <v>2124.0035196603453</v>
      </c>
      <c r="F818" s="264">
        <f t="shared" si="94"/>
        <v>2030.9624739291419</v>
      </c>
      <c r="G818" s="264">
        <f t="shared" si="94"/>
        <v>2073.498856964703</v>
      </c>
      <c r="H818" s="264">
        <f t="shared" si="94"/>
        <v>2072.6607067970272</v>
      </c>
      <c r="I818" s="264">
        <f t="shared" si="94"/>
        <v>2008.8924049390541</v>
      </c>
      <c r="J818" s="264">
        <f t="shared" si="94"/>
        <v>1894.2045512099999</v>
      </c>
      <c r="K818" s="264">
        <f t="shared" si="94"/>
        <v>1749.2882166069151</v>
      </c>
      <c r="O818" s="63"/>
    </row>
    <row r="821">
      <c r="A821" s="48" t="s">
        <v>59</v>
      </c>
      <c r="B821" s="60" t="s">
        <v>431</v>
      </c>
      <c r="O821" s="63"/>
    </row>
    <row r="822">
      <c r="B822" s="232"/>
      <c r="C822" s="307">
        <v>2010</v>
      </c>
      <c r="D822" s="307">
        <v>2015</v>
      </c>
      <c r="E822" s="307">
        <v>2020</v>
      </c>
      <c r="F822" s="307">
        <v>2025</v>
      </c>
      <c r="G822" s="307">
        <v>2030</v>
      </c>
      <c r="H822" s="307">
        <v>2035</v>
      </c>
      <c r="I822" s="307">
        <v>2040</v>
      </c>
      <c r="J822" s="307">
        <v>2045</v>
      </c>
      <c r="K822" s="307">
        <v>2050</v>
      </c>
      <c r="O822" s="63"/>
    </row>
    <row r="823">
      <c r="B823" s="264" t="s">
        <v>432</v>
      </c>
      <c r="C823" s="264">
        <f ref="C823:C823" t="array">(SUM(($B$1=(C_A01b!$B$5:$B$981))*('By region'!$M823=(C_A01b!$C$5:$C$981))*('By region'!$N823=(C_A01b!$D$5:$D$981))*(C_A01b!E$5:E$981)))+(SUM(($C$1=(C_A01b!$B$5:$B$981))*('By region'!$M823=(C_A01b!$C$5:$C$981))*('By region'!$N823=(C_A01b!$D$5:$D$981))*(C_A01b!E$5:E$981)))+(SUM(($D$1=(C_A01b!$B$5:$B$981))*('By region'!$M823=(C_A01b!$C$5:$C$981))*('By region'!$N823=(C_A01b!$D$5:$D$981))*(C_A01b!E$5:E$981)))</f>
        <v>7.986590579496</v>
      </c>
      <c r="D823" s="264">
        <f ref="D823:D823" t="array">(SUM(($B$1=(C_A01b!$B$5:$B$981))*('By region'!$M823=(C_A01b!$C$5:$C$981))*('By region'!$N823=(C_A01b!$D$5:$D$981))*(C_A01b!F$5:F$981)))+(SUM(($C$1=(C_A01b!$B$5:$B$981))*('By region'!$M823=(C_A01b!$C$5:$C$981))*('By region'!$N823=(C_A01b!$D$5:$D$981))*(C_A01b!F$5:F$981)))+(SUM(($D$1=(C_A01b!$B$5:$B$981))*('By region'!$M823=(C_A01b!$C$5:$C$981))*('By region'!$N823=(C_A01b!$D$5:$D$981))*(C_A01b!F$5:F$981)))</f>
        <v>9.9981</v>
      </c>
      <c r="E823" s="264">
        <f ref="E823:E823" t="array">(SUM(($B$1=(C_A01b!$B$5:$B$981))*('By region'!$M823=(C_A01b!$C$5:$C$981))*('By region'!$N823=(C_A01b!$D$5:$D$981))*(C_A01b!G$5:G$981)))+(SUM(($C$1=(C_A01b!$B$5:$B$981))*('By region'!$M823=(C_A01b!$C$5:$C$981))*('By region'!$N823=(C_A01b!$D$5:$D$981))*(C_A01b!G$5:G$981)))+(SUM(($D$1=(C_A01b!$B$5:$B$981))*('By region'!$M823=(C_A01b!$C$5:$C$981))*('By region'!$N823=(C_A01b!$D$5:$D$981))*(C_A01b!G$5:G$981)))</f>
        <v>8.5698</v>
      </c>
      <c r="F823" s="264">
        <f ref="F823:F823" t="array">(SUM(($B$1=(C_A01b!$B$5:$B$981))*('By region'!$M823=(C_A01b!$C$5:$C$981))*('By region'!$N823=(C_A01b!$D$5:$D$981))*(C_A01b!H$5:H$981)))+(SUM(($C$1=(C_A01b!$B$5:$B$981))*('By region'!$M823=(C_A01b!$C$5:$C$981))*('By region'!$N823=(C_A01b!$D$5:$D$981))*(C_A01b!H$5:H$981)))+(SUM(($D$1=(C_A01b!$B$5:$B$981))*('By region'!$M823=(C_A01b!$C$5:$C$981))*('By region'!$N823=(C_A01b!$D$5:$D$981))*(C_A01b!H$5:H$981)))</f>
        <v>7.1415</v>
      </c>
      <c r="G823" s="264">
        <f ref="G823:G823" t="array">(SUM(($B$1=(C_A01b!$B$5:$B$981))*('By region'!$M823=(C_A01b!$C$5:$C$981))*('By region'!$N823=(C_A01b!$D$5:$D$981))*(C_A01b!I$5:I$981)))+(SUM(($C$1=(C_A01b!$B$5:$B$981))*('By region'!$M823=(C_A01b!$C$5:$C$981))*('By region'!$N823=(C_A01b!$D$5:$D$981))*(C_A01b!I$5:I$981)))+(SUM(($D$1=(C_A01b!$B$5:$B$981))*('By region'!$M823=(C_A01b!$C$5:$C$981))*('By region'!$N823=(C_A01b!$D$5:$D$981))*(C_A01b!I$5:I$981)))</f>
        <v>5.7132</v>
      </c>
      <c r="H823" s="264">
        <f ref="H823:H823" t="array">(SUM(($B$1=(C_A01b!$B$5:$B$981))*('By region'!$M823=(C_A01b!$C$5:$C$981))*('By region'!$N823=(C_A01b!$D$5:$D$981))*(C_A01b!J$5:J$981)))+(SUM(($C$1=(C_A01b!$B$5:$B$981))*('By region'!$M823=(C_A01b!$C$5:$C$981))*('By region'!$N823=(C_A01b!$D$5:$D$981))*(C_A01b!J$5:J$981)))+(SUM(($D$1=(C_A01b!$B$5:$B$981))*('By region'!$M823=(C_A01b!$C$5:$C$981))*('By region'!$N823=(C_A01b!$D$5:$D$981))*(C_A01b!J$5:J$981)))</f>
        <v>4.2849</v>
      </c>
      <c r="I823" s="264">
        <f ref="I823:I823" t="array">(SUM(($B$1=(C_A01b!$B$5:$B$981))*('By region'!$M823=(C_A01b!$C$5:$C$981))*('By region'!$N823=(C_A01b!$D$5:$D$981))*(C_A01b!K$5:K$981)))+(SUM(($C$1=(C_A01b!$B$5:$B$981))*('By region'!$M823=(C_A01b!$C$5:$C$981))*('By region'!$N823=(C_A01b!$D$5:$D$981))*(C_A01b!K$5:K$981)))+(SUM(($D$1=(C_A01b!$B$5:$B$981))*('By region'!$M823=(C_A01b!$C$5:$C$981))*('By region'!$N823=(C_A01b!$D$5:$D$981))*(C_A01b!K$5:K$981)))</f>
        <v>2.8566</v>
      </c>
      <c r="J823" s="264">
        <f ref="J823:J823" t="array">(SUM(($B$1=(C_A01b!$B$5:$B$981))*('By region'!$M823=(C_A01b!$C$5:$C$981))*('By region'!$N823=(C_A01b!$D$5:$D$981))*(C_A01b!L$5:L$981)))+(SUM(($C$1=(C_A01b!$B$5:$B$981))*('By region'!$M823=(C_A01b!$C$5:$C$981))*('By region'!$N823=(C_A01b!$D$5:$D$981))*(C_A01b!L$5:L$981)))+(SUM(($D$1=(C_A01b!$B$5:$B$981))*('By region'!$M823=(C_A01b!$C$5:$C$981))*('By region'!$N823=(C_A01b!$D$5:$D$981))*(C_A01b!L$5:L$981)))</f>
        <v>1.4283</v>
      </c>
      <c r="K823" s="264">
        <f ref="K823:K823" t="array">(SUM(($B$1=(C_A01b!$B$5:$B$981))*('By region'!$M823=(C_A01b!$C$5:$C$981))*('By region'!$N823=(C_A01b!$D$5:$D$981))*(C_A01b!M$5:M$981)))+(SUM(($C$1=(C_A01b!$B$5:$B$981))*('By region'!$M823=(C_A01b!$C$5:$C$981))*('By region'!$N823=(C_A01b!$D$5:$D$981))*(C_A01b!M$5:M$981)))+(SUM(($D$1=(C_A01b!$B$5:$B$981))*('By region'!$M823=(C_A01b!$C$5:$C$981))*('By region'!$N823=(C_A01b!$D$5:$D$981))*(C_A01b!M$5:M$981)))</f>
        <v>0</v>
      </c>
      <c r="M823" s="338" t="s">
        <v>433</v>
      </c>
      <c r="N823" s="338" t="s">
        <v>434</v>
      </c>
      <c r="O823" s="63"/>
    </row>
    <row r="824">
      <c r="B824" s="210" t="s">
        <v>435</v>
      </c>
      <c r="C824" s="264">
        <f ref="C824:C824" t="array">((SUM(($B$1=(C_A01b!$B$5:$B$981))*('By region'!$M824=(C_A01b!$C$5:$C$981))*('By region'!$N824=(C_A01b!$D$5:$D$981))*(C_A01b!E$5:E$981)))+(SUM(($C$1=(C_A01b!$B$5:$B$981))*('By region'!$M824=(C_A01b!$C$5:$C$981))*('By region'!$N824=(C_A01b!$D$5:$D$981))*(C_A01b!E$5:E$981)))+(SUM(($D$1=(C_A01b!$B$5:$B$981))*('By region'!$M824=(C_A01b!$C$5:$C$981))*('By region'!$N824=(C_A01b!$D$5:$D$981))*(C_A01b!E$5:E$981))))/1000</f>
        <v>0</v>
      </c>
      <c r="D824" s="264">
        <f ref="D824:D824" t="array">((SUM(($B$1=(C_A01b!$B$5:$B$981))*('By region'!$M824=(C_A01b!$C$5:$C$981))*('By region'!$N824=(C_A01b!$D$5:$D$981))*(C_A01b!F$5:F$981)))+(SUM(($C$1=(C_A01b!$B$5:$B$981))*('By region'!$M824=(C_A01b!$C$5:$C$981))*('By region'!$N824=(C_A01b!$D$5:$D$981))*(C_A01b!F$5:F$981)))+(SUM(($D$1=(C_A01b!$B$5:$B$981))*('By region'!$M824=(C_A01b!$C$5:$C$981))*('By region'!$N824=(C_A01b!$D$5:$D$981))*(C_A01b!F$5:F$981))))/1000</f>
        <v>0</v>
      </c>
      <c r="E824" s="264">
        <f ref="E824:E824" t="array">((SUM(($B$1=(C_A01b!$B$5:$B$981))*('By region'!$M824=(C_A01b!$C$5:$C$981))*('By region'!$N824=(C_A01b!$D$5:$D$981))*(C_A01b!G$5:G$981)))+(SUM(($C$1=(C_A01b!$B$5:$B$981))*('By region'!$M824=(C_A01b!$C$5:$C$981))*('By region'!$N824=(C_A01b!$D$5:$D$981))*(C_A01b!G$5:G$981)))+(SUM(($D$1=(C_A01b!$B$5:$B$981))*('By region'!$M824=(C_A01b!$C$5:$C$981))*('By region'!$N824=(C_A01b!$D$5:$D$981))*(C_A01b!G$5:G$981))))/1000</f>
        <v>0</v>
      </c>
      <c r="F824" s="264">
        <f ref="F824:F824" t="array">((SUM(($B$1=(C_A01b!$B$5:$B$981))*('By region'!$M824=(C_A01b!$C$5:$C$981))*('By region'!$N824=(C_A01b!$D$5:$D$981))*(C_A01b!H$5:H$981)))+(SUM(($C$1=(C_A01b!$B$5:$B$981))*('By region'!$M824=(C_A01b!$C$5:$C$981))*('By region'!$N824=(C_A01b!$D$5:$D$981))*(C_A01b!H$5:H$981)))+(SUM(($D$1=(C_A01b!$B$5:$B$981))*('By region'!$M824=(C_A01b!$C$5:$C$981))*('By region'!$N824=(C_A01b!$D$5:$D$981))*(C_A01b!H$5:H$981))))/1000</f>
        <v>0</v>
      </c>
      <c r="G824" s="264">
        <f ref="G824:G824" t="array">((SUM(($B$1=(C_A01b!$B$5:$B$981))*('By region'!$M824=(C_A01b!$C$5:$C$981))*('By region'!$N824=(C_A01b!$D$5:$D$981))*(C_A01b!I$5:I$981)))+(SUM(($C$1=(C_A01b!$B$5:$B$981))*('By region'!$M824=(C_A01b!$C$5:$C$981))*('By region'!$N824=(C_A01b!$D$5:$D$981))*(C_A01b!I$5:I$981)))+(SUM(($D$1=(C_A01b!$B$5:$B$981))*('By region'!$M824=(C_A01b!$C$5:$C$981))*('By region'!$N824=(C_A01b!$D$5:$D$981))*(C_A01b!I$5:I$981))))/1000</f>
        <v>0</v>
      </c>
      <c r="H824" s="264">
        <f ref="H824:H824" t="array">((SUM(($B$1=(C_A01b!$B$5:$B$981))*('By region'!$M824=(C_A01b!$C$5:$C$981))*('By region'!$N824=(C_A01b!$D$5:$D$981))*(C_A01b!J$5:J$981)))+(SUM(($C$1=(C_A01b!$B$5:$B$981))*('By region'!$M824=(C_A01b!$C$5:$C$981))*('By region'!$N824=(C_A01b!$D$5:$D$981))*(C_A01b!J$5:J$981)))+(SUM(($D$1=(C_A01b!$B$5:$B$981))*('By region'!$M824=(C_A01b!$C$5:$C$981))*('By region'!$N824=(C_A01b!$D$5:$D$981))*(C_A01b!J$5:J$981))))/1000</f>
        <v>0</v>
      </c>
      <c r="I824" s="264">
        <f ref="I824:I824" t="array">((SUM(($B$1=(C_A01b!$B$5:$B$981))*('By region'!$M824=(C_A01b!$C$5:$C$981))*('By region'!$N824=(C_A01b!$D$5:$D$981))*(C_A01b!K$5:K$981)))+(SUM(($C$1=(C_A01b!$B$5:$B$981))*('By region'!$M824=(C_A01b!$C$5:$C$981))*('By region'!$N824=(C_A01b!$D$5:$D$981))*(C_A01b!K$5:K$981)))+(SUM(($D$1=(C_A01b!$B$5:$B$981))*('By region'!$M824=(C_A01b!$C$5:$C$981))*('By region'!$N824=(C_A01b!$D$5:$D$981))*(C_A01b!K$5:K$981))))/1000</f>
        <v>0</v>
      </c>
      <c r="J824" s="264">
        <f ref="J824:J824" t="array">((SUM(($B$1=(C_A01b!$B$5:$B$981))*('By region'!$M824=(C_A01b!$C$5:$C$981))*('By region'!$N824=(C_A01b!$D$5:$D$981))*(C_A01b!L$5:L$981)))+(SUM(($C$1=(C_A01b!$B$5:$B$981))*('By region'!$M824=(C_A01b!$C$5:$C$981))*('By region'!$N824=(C_A01b!$D$5:$D$981))*(C_A01b!L$5:L$981)))+(SUM(($D$1=(C_A01b!$B$5:$B$981))*('By region'!$M824=(C_A01b!$C$5:$C$981))*('By region'!$N824=(C_A01b!$D$5:$D$981))*(C_A01b!L$5:L$981))))/1000</f>
        <v>0</v>
      </c>
      <c r="K824" s="264">
        <f ref="K824:K824" t="array">((SUM(($B$1=(C_A01b!$B$5:$B$981))*('By region'!$M824=(C_A01b!$C$5:$C$981))*('By region'!$N824=(C_A01b!$D$5:$D$981))*(C_A01b!M$5:M$981)))+(SUM(($C$1=(C_A01b!$B$5:$B$981))*('By region'!$M824=(C_A01b!$C$5:$C$981))*('By region'!$N824=(C_A01b!$D$5:$D$981))*(C_A01b!M$5:M$981)))+(SUM(($D$1=(C_A01b!$B$5:$B$981))*('By region'!$M824=(C_A01b!$C$5:$C$981))*('By region'!$N824=(C_A01b!$D$5:$D$981))*(C_A01b!M$5:M$981))))/1000</f>
        <v>0</v>
      </c>
      <c r="M824" s="338" t="s">
        <v>433</v>
      </c>
      <c r="N824" s="338" t="s">
        <v>267</v>
      </c>
      <c r="O824" s="63"/>
    </row>
    <row r="825">
      <c r="B825" s="264" t="s">
        <v>436</v>
      </c>
      <c r="C825" s="264">
        <f ref="C825:C825" t="array">(SUM(($B$1=(C_A01b!$B$5:$B$981))*('By region'!$M825=(C_A01b!$C$5:$C$981))*('By region'!$N825=(C_A01b!$D$5:$D$981))*(C_A01b!E$5:E$981)))+(SUM(($C$1=(C_A01b!$B$5:$B$981))*('By region'!$M825=(C_A01b!$C$5:$C$981))*('By region'!$N825=(C_A01b!$D$5:$D$981))*(C_A01b!E$5:E$981)))+(SUM(($D$1=(C_A01b!$B$5:$B$981))*('By region'!$M825=(C_A01b!$C$5:$C$981))*('By region'!$N825=(C_A01b!$D$5:$D$981))*(C_A01b!E$5:E$981)))</f>
        <v>1.28225118228</v>
      </c>
      <c r="D825" s="264">
        <f ref="D825:D825" t="array">(SUM(($B$1=(C_A01b!$B$5:$B$981))*('By region'!$M825=(C_A01b!$C$5:$C$981))*('By region'!$N825=(C_A01b!$D$5:$D$981))*(C_A01b!F$5:F$981)))+(SUM(($C$1=(C_A01b!$B$5:$B$981))*('By region'!$M825=(C_A01b!$C$5:$C$981))*('By region'!$N825=(C_A01b!$D$5:$D$981))*(C_A01b!F$5:F$981)))+(SUM(($D$1=(C_A01b!$B$5:$B$981))*('By region'!$M825=(C_A01b!$C$5:$C$981))*('By region'!$N825=(C_A01b!$D$5:$D$981))*(C_A01b!F$5:F$981)))</f>
        <v>11.144125573102</v>
      </c>
      <c r="E825" s="264">
        <f ref="E825:E825" t="array">(SUM(($B$1=(C_A01b!$B$5:$B$981))*('By region'!$M825=(C_A01b!$C$5:$C$981))*('By region'!$N825=(C_A01b!$D$5:$D$981))*(C_A01b!G$5:G$981)))+(SUM(($C$1=(C_A01b!$B$5:$B$981))*('By region'!$M825=(C_A01b!$C$5:$C$981))*('By region'!$N825=(C_A01b!$D$5:$D$981))*(C_A01b!G$5:G$981)))+(SUM(($D$1=(C_A01b!$B$5:$B$981))*('By region'!$M825=(C_A01b!$C$5:$C$981))*('By region'!$N825=(C_A01b!$D$5:$D$981))*(C_A01b!G$5:G$981)))</f>
        <v>10.452925573102</v>
      </c>
      <c r="F825" s="264">
        <f ref="F825:F825" t="array">(SUM(($B$1=(C_A01b!$B$5:$B$981))*('By region'!$M825=(C_A01b!$C$5:$C$981))*('By region'!$N825=(C_A01b!$D$5:$D$981))*(C_A01b!H$5:H$981)))+(SUM(($C$1=(C_A01b!$B$5:$B$981))*('By region'!$M825=(C_A01b!$C$5:$C$981))*('By region'!$N825=(C_A01b!$D$5:$D$981))*(C_A01b!H$5:H$981)))+(SUM(($D$1=(C_A01b!$B$5:$B$981))*('By region'!$M825=(C_A01b!$C$5:$C$981))*('By region'!$N825=(C_A01b!$D$5:$D$981))*(C_A01b!H$5:H$981)))</f>
        <v>9.761725573102</v>
      </c>
      <c r="G825" s="264">
        <f ref="G825:G825" t="array">(SUM(($B$1=(C_A01b!$B$5:$B$981))*('By region'!$M825=(C_A01b!$C$5:$C$981))*('By region'!$N825=(C_A01b!$D$5:$D$981))*(C_A01b!I$5:I$981)))+(SUM(($C$1=(C_A01b!$B$5:$B$981))*('By region'!$M825=(C_A01b!$C$5:$C$981))*('By region'!$N825=(C_A01b!$D$5:$D$981))*(C_A01b!I$5:I$981)))+(SUM(($D$1=(C_A01b!$B$5:$B$981))*('By region'!$M825=(C_A01b!$C$5:$C$981))*('By region'!$N825=(C_A01b!$D$5:$D$981))*(C_A01b!I$5:I$981)))</f>
        <v>9.031920132337</v>
      </c>
      <c r="H825" s="264">
        <f ref="H825:H825" t="array">(SUM(($B$1=(C_A01b!$B$5:$B$981))*('By region'!$M825=(C_A01b!$C$5:$C$981))*('By region'!$N825=(C_A01b!$D$5:$D$981))*(C_A01b!J$5:J$981)))+(SUM(($C$1=(C_A01b!$B$5:$B$981))*('By region'!$M825=(C_A01b!$C$5:$C$981))*('By region'!$N825=(C_A01b!$D$5:$D$981))*(C_A01b!J$5:J$981)))+(SUM(($D$1=(C_A01b!$B$5:$B$981))*('By region'!$M825=(C_A01b!$C$5:$C$981))*('By region'!$N825=(C_A01b!$D$5:$D$981))*(C_A01b!J$5:J$981)))</f>
        <v>7.071125881663</v>
      </c>
      <c r="I825" s="264">
        <f ref="I825:I825" t="array">(SUM(($B$1=(C_A01b!$B$5:$B$981))*('By region'!$M825=(C_A01b!$C$5:$C$981))*('By region'!$N825=(C_A01b!$D$5:$D$981))*(C_A01b!K$5:K$981)))+(SUM(($C$1=(C_A01b!$B$5:$B$981))*('By region'!$M825=(C_A01b!$C$5:$C$981))*('By region'!$N825=(C_A01b!$D$5:$D$981))*(C_A01b!K$5:K$981)))+(SUM(($D$1=(C_A01b!$B$5:$B$981))*('By region'!$M825=(C_A01b!$C$5:$C$981))*('By region'!$N825=(C_A01b!$D$5:$D$981))*(C_A01b!K$5:K$981)))</f>
        <v>4.342615751465</v>
      </c>
      <c r="J825" s="264">
        <f ref="J825:J825" t="array">(SUM(($B$1=(C_A01b!$B$5:$B$981))*('By region'!$M825=(C_A01b!$C$5:$C$981))*('By region'!$N825=(C_A01b!$D$5:$D$981))*(C_A01b!L$5:L$981)))+(SUM(($C$1=(C_A01b!$B$5:$B$981))*('By region'!$M825=(C_A01b!$C$5:$C$981))*('By region'!$N825=(C_A01b!$D$5:$D$981))*(C_A01b!L$5:L$981)))+(SUM(($D$1=(C_A01b!$B$5:$B$981))*('By region'!$M825=(C_A01b!$C$5:$C$981))*('By region'!$N825=(C_A01b!$D$5:$D$981))*(C_A01b!L$5:L$981)))</f>
        <v>5.116339648162</v>
      </c>
      <c r="K825" s="264">
        <f ref="K825:K825" t="array">(SUM(($B$1=(C_A01b!$B$5:$B$981))*('By region'!$M825=(C_A01b!$C$5:$C$981))*('By region'!$N825=(C_A01b!$D$5:$D$981))*(C_A01b!M$5:M$981)))+(SUM(($C$1=(C_A01b!$B$5:$B$981))*('By region'!$M825=(C_A01b!$C$5:$C$981))*('By region'!$N825=(C_A01b!$D$5:$D$981))*(C_A01b!M$5:M$981)))+(SUM(($D$1=(C_A01b!$B$5:$B$981))*('By region'!$M825=(C_A01b!$C$5:$C$981))*('By region'!$N825=(C_A01b!$D$5:$D$981))*(C_A01b!M$5:M$981)))</f>
        <v>3.987516926872</v>
      </c>
      <c r="M825" s="338" t="s">
        <v>437</v>
      </c>
      <c r="N825" s="338" t="s">
        <v>434</v>
      </c>
      <c r="O825" s="63"/>
    </row>
    <row r="826">
      <c r="B826" s="210" t="s">
        <v>438</v>
      </c>
      <c r="C826" s="264">
        <f ref="C826:C826" t="array">(SUM(($B$1=(C_A01b!$B$5:$B$981))*('By region'!$M826=(C_A01b!$C$5:$C$981))*('By region'!$N826=(C_A01b!$D$5:$D$981))*(C_A01b!E$5:E$981)))+(SUM(($C$1=(C_A01b!$B$5:$B$981))*('By region'!$M826=(C_A01b!$C$5:$C$981))*('By region'!$N826=(C_A01b!$D$5:$D$981))*(C_A01b!E$5:E$981)))+(SUM(($D$1=(C_A01b!$B$5:$B$981))*('By region'!$M826=(C_A01b!$C$5:$C$981))*('By region'!$N826=(C_A01b!$D$5:$D$981))*(C_A01b!E$5:E$981)))</f>
        <v>1.92337677342</v>
      </c>
      <c r="D826" s="264">
        <f ref="D826:D826" t="array">(SUM(($B$1=(C_A01b!$B$5:$B$981))*('By region'!$M826=(C_A01b!$C$5:$C$981))*('By region'!$N826=(C_A01b!$D$5:$D$981))*(C_A01b!F$5:F$981)))+(SUM(($C$1=(C_A01b!$B$5:$B$981))*('By region'!$M826=(C_A01b!$C$5:$C$981))*('By region'!$N826=(C_A01b!$D$5:$D$981))*(C_A01b!F$5:F$981)))+(SUM(($D$1=(C_A01b!$B$5:$B$981))*('By region'!$M826=(C_A01b!$C$5:$C$981))*('By region'!$N826=(C_A01b!$D$5:$D$981))*(C_A01b!F$5:F$981)))</f>
        <v>11.835325573102</v>
      </c>
      <c r="E826" s="264">
        <f ref="E826:E826" t="array">(SUM(($B$1=(C_A01b!$B$5:$B$981))*('By region'!$M826=(C_A01b!$C$5:$C$981))*('By region'!$N826=(C_A01b!$D$5:$D$981))*(C_A01b!G$5:G$981)))+(SUM(($C$1=(C_A01b!$B$5:$B$981))*('By region'!$M826=(C_A01b!$C$5:$C$981))*('By region'!$N826=(C_A01b!$D$5:$D$981))*(C_A01b!G$5:G$981)))+(SUM(($D$1=(C_A01b!$B$5:$B$981))*('By region'!$M826=(C_A01b!$C$5:$C$981))*('By region'!$N826=(C_A01b!$D$5:$D$981))*(C_A01b!G$5:G$981)))</f>
        <v>10.798525573102</v>
      </c>
      <c r="F826" s="264">
        <f ref="F826:F826" t="array">(SUM(($B$1=(C_A01b!$B$5:$B$981))*('By region'!$M826=(C_A01b!$C$5:$C$981))*('By region'!$N826=(C_A01b!$D$5:$D$981))*(C_A01b!H$5:H$981)))+(SUM(($C$1=(C_A01b!$B$5:$B$981))*('By region'!$M826=(C_A01b!$C$5:$C$981))*('By region'!$N826=(C_A01b!$D$5:$D$981))*(C_A01b!H$5:H$981)))+(SUM(($D$1=(C_A01b!$B$5:$B$981))*('By region'!$M826=(C_A01b!$C$5:$C$981))*('By region'!$N826=(C_A01b!$D$5:$D$981))*(C_A01b!H$5:H$981)))</f>
        <v>9.761725573102</v>
      </c>
      <c r="G826" s="264">
        <f ref="G826:G826" t="array">(SUM(($B$1=(C_A01b!$B$5:$B$981))*('By region'!$M826=(C_A01b!$C$5:$C$981))*('By region'!$N826=(C_A01b!$D$5:$D$981))*(C_A01b!I$5:I$981)))+(SUM(($C$1=(C_A01b!$B$5:$B$981))*('By region'!$M826=(C_A01b!$C$5:$C$981))*('By region'!$N826=(C_A01b!$D$5:$D$981))*(C_A01b!I$5:I$981)))+(SUM(($D$1=(C_A01b!$B$5:$B$981))*('By region'!$M826=(C_A01b!$C$5:$C$981))*('By region'!$N826=(C_A01b!$D$5:$D$981))*(C_A01b!I$5:I$981)))</f>
        <v>9.031920132337</v>
      </c>
      <c r="H826" s="264">
        <f ref="H826:H826" t="array">(SUM(($B$1=(C_A01b!$B$5:$B$981))*('By region'!$M826=(C_A01b!$C$5:$C$981))*('By region'!$N826=(C_A01b!$D$5:$D$981))*(C_A01b!J$5:J$981)))+(SUM(($C$1=(C_A01b!$B$5:$B$981))*('By region'!$M826=(C_A01b!$C$5:$C$981))*('By region'!$N826=(C_A01b!$D$5:$D$981))*(C_A01b!J$5:J$981)))+(SUM(($D$1=(C_A01b!$B$5:$B$981))*('By region'!$M826=(C_A01b!$C$5:$C$981))*('By region'!$N826=(C_A01b!$D$5:$D$981))*(C_A01b!J$5:J$981)))</f>
        <v>7.071125881663</v>
      </c>
      <c r="I826" s="264">
        <f ref="I826:I826" t="array">(SUM(($B$1=(C_A01b!$B$5:$B$981))*('By region'!$M826=(C_A01b!$C$5:$C$981))*('By region'!$N826=(C_A01b!$D$5:$D$981))*(C_A01b!K$5:K$981)))+(SUM(($C$1=(C_A01b!$B$5:$B$981))*('By region'!$M826=(C_A01b!$C$5:$C$981))*('By region'!$N826=(C_A01b!$D$5:$D$981))*(C_A01b!K$5:K$981)))+(SUM(($D$1=(C_A01b!$B$5:$B$981))*('By region'!$M826=(C_A01b!$C$5:$C$981))*('By region'!$N826=(C_A01b!$D$5:$D$981))*(C_A01b!K$5:K$981)))</f>
        <v>4.342615751465</v>
      </c>
      <c r="J826" s="264">
        <f ref="J826:J826" t="array">(SUM(($B$1=(C_A01b!$B$5:$B$981))*('By region'!$M826=(C_A01b!$C$5:$C$981))*('By region'!$N826=(C_A01b!$D$5:$D$981))*(C_A01b!L$5:L$981)))+(SUM(($C$1=(C_A01b!$B$5:$B$981))*('By region'!$M826=(C_A01b!$C$5:$C$981))*('By region'!$N826=(C_A01b!$D$5:$D$981))*(C_A01b!L$5:L$981)))+(SUM(($D$1=(C_A01b!$B$5:$B$981))*('By region'!$M826=(C_A01b!$C$5:$C$981))*('By region'!$N826=(C_A01b!$D$5:$D$981))*(C_A01b!L$5:L$981)))</f>
        <v>5.116339648162</v>
      </c>
      <c r="K826" s="264">
        <f ref="K826:K826" t="array">(SUM(($B$1=(C_A01b!$B$5:$B$981))*('By region'!$M826=(C_A01b!$C$5:$C$981))*('By region'!$N826=(C_A01b!$D$5:$D$981))*(C_A01b!M$5:M$981)))+(SUM(($C$1=(C_A01b!$B$5:$B$981))*('By region'!$M826=(C_A01b!$C$5:$C$981))*('By region'!$N826=(C_A01b!$D$5:$D$981))*(C_A01b!M$5:M$981)))+(SUM(($D$1=(C_A01b!$B$5:$B$981))*('By region'!$M826=(C_A01b!$C$5:$C$981))*('By region'!$N826=(C_A01b!$D$5:$D$981))*(C_A01b!M$5:M$981)))</f>
        <v>3.987516926872</v>
      </c>
      <c r="M826" s="338" t="s">
        <v>437</v>
      </c>
      <c r="N826" s="338" t="s">
        <v>439</v>
      </c>
      <c r="O826" s="63"/>
    </row>
    <row r="827">
      <c r="B827" s="264" t="s">
        <v>440</v>
      </c>
      <c r="C827" s="264">
        <f ref="C827:C827" t="array">((SUM(($B$1=(C_A01b!$B$5:$B$981))*('By region'!$M827=(C_A01b!$C$5:$C$981))*('By region'!$N827=(C_A01b!$D$5:$D$981))*(C_A01b!E$5:E$981)))+(SUM(($C$1=(C_A01b!$B$5:$B$981))*('By region'!$M827=(C_A01b!$C$5:$C$981))*('By region'!$N827=(C_A01b!$D$5:$D$981))*(C_A01b!E$5:E$981)))+(SUM(($D$1=(C_A01b!$B$5:$B$981))*('By region'!$M827=(C_A01b!$C$5:$C$981))*('By region'!$N827=(C_A01b!$D$5:$D$981))*(C_A01b!E$5:E$981))))/1000</f>
        <v>0.087051358681606</v>
      </c>
      <c r="D827" s="264">
        <f ref="D827:D827" t="array">((SUM(($B$1=(C_A01b!$B$5:$B$981))*('By region'!$M827=(C_A01b!$C$5:$C$981))*('By region'!$N827=(C_A01b!$D$5:$D$981))*(C_A01b!F$5:F$981)))+(SUM(($C$1=(C_A01b!$B$5:$B$981))*('By region'!$M827=(C_A01b!$C$5:$C$981))*('By region'!$N827=(C_A01b!$D$5:$D$981))*(C_A01b!F$5:F$981)))+(SUM(($D$1=(C_A01b!$B$5:$B$981))*('By region'!$M827=(C_A01b!$C$5:$C$981))*('By region'!$N827=(C_A01b!$D$5:$D$981))*(C_A01b!F$5:F$981))))/1000</f>
        <v>0.317697970313758</v>
      </c>
      <c r="E827" s="264">
        <f ref="E827:E827" t="array">((SUM(($B$1=(C_A01b!$B$5:$B$981))*('By region'!$M827=(C_A01b!$C$5:$C$981))*('By region'!$N827=(C_A01b!$D$5:$D$981))*(C_A01b!G$5:G$981)))+(SUM(($C$1=(C_A01b!$B$5:$B$981))*('By region'!$M827=(C_A01b!$C$5:$C$981))*('By region'!$N827=(C_A01b!$D$5:$D$981))*(C_A01b!G$5:G$981)))+(SUM(($D$1=(C_A01b!$B$5:$B$981))*('By region'!$M827=(C_A01b!$C$5:$C$981))*('By region'!$N827=(C_A01b!$D$5:$D$981))*(C_A01b!G$5:G$981))))/1000</f>
        <v>0.158848985156879</v>
      </c>
      <c r="F827" s="264">
        <f ref="F827:F827" t="array">((SUM(($B$1=(C_A01b!$B$5:$B$981))*('By region'!$M827=(C_A01b!$C$5:$C$981))*('By region'!$N827=(C_A01b!$D$5:$D$981))*(C_A01b!H$5:H$981)))+(SUM(($C$1=(C_A01b!$B$5:$B$981))*('By region'!$M827=(C_A01b!$C$5:$C$981))*('By region'!$N827=(C_A01b!$D$5:$D$981))*(C_A01b!H$5:H$981)))+(SUM(($D$1=(C_A01b!$B$5:$B$981))*('By region'!$M827=(C_A01b!$C$5:$C$981))*('By region'!$N827=(C_A01b!$D$5:$D$981))*(C_A01b!H$5:H$981))))/1000</f>
        <v>0</v>
      </c>
      <c r="G827" s="264">
        <f ref="G827:G827" t="array">((SUM(($B$1=(C_A01b!$B$5:$B$981))*('By region'!$M827=(C_A01b!$C$5:$C$981))*('By region'!$N827=(C_A01b!$D$5:$D$981))*(C_A01b!I$5:I$981)))+(SUM(($C$1=(C_A01b!$B$5:$B$981))*('By region'!$M827=(C_A01b!$C$5:$C$981))*('By region'!$N827=(C_A01b!$D$5:$D$981))*(C_A01b!I$5:I$981)))+(SUM(($D$1=(C_A01b!$B$5:$B$981))*('By region'!$M827=(C_A01b!$C$5:$C$981))*('By region'!$N827=(C_A01b!$D$5:$D$981))*(C_A01b!I$5:I$981))))/1000</f>
        <v>0</v>
      </c>
      <c r="H827" s="264">
        <f ref="H827:H827" t="array">((SUM(($B$1=(C_A01b!$B$5:$B$981))*('By region'!$M827=(C_A01b!$C$5:$C$981))*('By region'!$N827=(C_A01b!$D$5:$D$981))*(C_A01b!J$5:J$981)))+(SUM(($C$1=(C_A01b!$B$5:$B$981))*('By region'!$M827=(C_A01b!$C$5:$C$981))*('By region'!$N827=(C_A01b!$D$5:$D$981))*(C_A01b!J$5:J$981)))+(SUM(($D$1=(C_A01b!$B$5:$B$981))*('By region'!$M827=(C_A01b!$C$5:$C$981))*('By region'!$N827=(C_A01b!$D$5:$D$981))*(C_A01b!J$5:J$981))))/1000</f>
        <v>0</v>
      </c>
      <c r="I827" s="264">
        <f ref="I827:I827" t="array">((SUM(($B$1=(C_A01b!$B$5:$B$981))*('By region'!$M827=(C_A01b!$C$5:$C$981))*('By region'!$N827=(C_A01b!$D$5:$D$981))*(C_A01b!K$5:K$981)))+(SUM(($C$1=(C_A01b!$B$5:$B$981))*('By region'!$M827=(C_A01b!$C$5:$C$981))*('By region'!$N827=(C_A01b!$D$5:$D$981))*(C_A01b!K$5:K$981)))+(SUM(($D$1=(C_A01b!$B$5:$B$981))*('By region'!$M827=(C_A01b!$C$5:$C$981))*('By region'!$N827=(C_A01b!$D$5:$D$981))*(C_A01b!K$5:K$981))))/1000</f>
        <v>0.007816549493853</v>
      </c>
      <c r="J827" s="264">
        <f ref="J827:J827" t="array">((SUM(($B$1=(C_A01b!$B$5:$B$981))*('By region'!$M827=(C_A01b!$C$5:$C$981))*('By region'!$N827=(C_A01b!$D$5:$D$981))*(C_A01b!L$5:L$981)))+(SUM(($C$1=(C_A01b!$B$5:$B$981))*('By region'!$M827=(C_A01b!$C$5:$C$981))*('By region'!$N827=(C_A01b!$D$5:$D$981))*(C_A01b!L$5:L$981)))+(SUM(($D$1=(C_A01b!$B$5:$B$981))*('By region'!$M827=(C_A01b!$C$5:$C$981))*('By region'!$N827=(C_A01b!$D$5:$D$981))*(C_A01b!L$5:L$981))))/1000</f>
        <v>0.11613789503140301</v>
      </c>
      <c r="K827" s="264">
        <f ref="K827:K827" t="array">((SUM(($B$1=(C_A01b!$B$5:$B$981))*('By region'!$M827=(C_A01b!$C$5:$C$981))*('By region'!$N827=(C_A01b!$D$5:$D$981))*(C_A01b!M$5:M$981)))+(SUM(($C$1=(C_A01b!$B$5:$B$981))*('By region'!$M827=(C_A01b!$C$5:$C$981))*('By region'!$N827=(C_A01b!$D$5:$D$981))*(C_A01b!M$5:M$981)))+(SUM(($D$1=(C_A01b!$B$5:$B$981))*('By region'!$M827=(C_A01b!$C$5:$C$981))*('By region'!$N827=(C_A01b!$D$5:$D$981))*(C_A01b!M$5:M$981))))/1000</f>
        <v>0.11613789503140301</v>
      </c>
      <c r="M827" s="338" t="s">
        <v>437</v>
      </c>
      <c r="N827" s="338" t="s">
        <v>267</v>
      </c>
      <c r="O827" s="63"/>
    </row>
    <row r="828">
      <c r="B828" s="264" t="s">
        <v>441</v>
      </c>
      <c r="C828" s="264">
        <f ref="C828:C828" t="array">(SUM(($B$1=(C_A01b!$B$5:$B$981))*('By region'!$M828=(C_A01b!$C$5:$C$981))*('By region'!$N828=(C_A01b!$D$5:$D$981))*(C_A01b!E$5:E$981)))+(SUM(($C$1=(C_A01b!$B$5:$B$981))*('By region'!$M828=(C_A01b!$C$5:$C$981))*('By region'!$N828=(C_A01b!$D$5:$D$981))*(C_A01b!E$5:E$981)))+(SUM(($D$1=(C_A01b!$B$5:$B$981))*('By region'!$M828=(C_A01b!$C$5:$C$981))*('By region'!$N828=(C_A01b!$D$5:$D$981))*(C_A01b!E$5:E$981)))</f>
        <v>7.051955646908</v>
      </c>
      <c r="D828" s="264">
        <f ref="D828:D828" t="array">(SUM(($B$1=(C_A01b!$B$5:$B$981))*('By region'!$M828=(C_A01b!$C$5:$C$981))*('By region'!$N828=(C_A01b!$D$5:$D$981))*(C_A01b!F$5:F$981)))+(SUM(($C$1=(C_A01b!$B$5:$B$981))*('By region'!$M828=(C_A01b!$C$5:$C$981))*('By region'!$N828=(C_A01b!$D$5:$D$981))*(C_A01b!F$5:F$981)))+(SUM(($D$1=(C_A01b!$B$5:$B$981))*('By region'!$M828=(C_A01b!$C$5:$C$981))*('By region'!$N828=(C_A01b!$D$5:$D$981))*(C_A01b!F$5:F$981)))</f>
        <v>4.221049089093</v>
      </c>
      <c r="E828" s="264">
        <f ref="E828:E828" t="array">(SUM(($B$1=(C_A01b!$B$5:$B$981))*('By region'!$M828=(C_A01b!$C$5:$C$981))*('By region'!$N828=(C_A01b!$D$5:$D$981))*(C_A01b!G$5:G$981)))+(SUM(($C$1=(C_A01b!$B$5:$B$981))*('By region'!$M828=(C_A01b!$C$5:$C$981))*('By region'!$N828=(C_A01b!$D$5:$D$981))*(C_A01b!G$5:G$981)))+(SUM(($D$1=(C_A01b!$B$5:$B$981))*('By region'!$M828=(C_A01b!$C$5:$C$981))*('By region'!$N828=(C_A01b!$D$5:$D$981))*(C_A01b!G$5:G$981)))</f>
        <v>4.549025630765</v>
      </c>
      <c r="F828" s="264">
        <f ref="F828:F828" t="array">(SUM(($B$1=(C_A01b!$B$5:$B$981))*('By region'!$M828=(C_A01b!$C$5:$C$981))*('By region'!$N828=(C_A01b!$D$5:$D$981))*(C_A01b!H$5:H$981)))+(SUM(($C$1=(C_A01b!$B$5:$B$981))*('By region'!$M828=(C_A01b!$C$5:$C$981))*('By region'!$N828=(C_A01b!$D$5:$D$981))*(C_A01b!H$5:H$981)))+(SUM(($D$1=(C_A01b!$B$5:$B$981))*('By region'!$M828=(C_A01b!$C$5:$C$981))*('By region'!$N828=(C_A01b!$D$5:$D$981))*(C_A01b!H$5:H$981)))</f>
        <v>2.56753255176</v>
      </c>
      <c r="G828" s="264">
        <f ref="G828:G828" t="array">(SUM(($B$1=(C_A01b!$B$5:$B$981))*('By region'!$M828=(C_A01b!$C$5:$C$981))*('By region'!$N828=(C_A01b!$D$5:$D$981))*(C_A01b!I$5:I$981)))+(SUM(($C$1=(C_A01b!$B$5:$B$981))*('By region'!$M828=(C_A01b!$C$5:$C$981))*('By region'!$N828=(C_A01b!$D$5:$D$981))*(C_A01b!I$5:I$981)))+(SUM(($D$1=(C_A01b!$B$5:$B$981))*('By region'!$M828=(C_A01b!$C$5:$C$981))*('By region'!$N828=(C_A01b!$D$5:$D$981))*(C_A01b!I$5:I$981)))</f>
        <v>3.712908484771</v>
      </c>
      <c r="H828" s="264">
        <f ref="H828:H828" t="array">(SUM(($B$1=(C_A01b!$B$5:$B$981))*('By region'!$M828=(C_A01b!$C$5:$C$981))*('By region'!$N828=(C_A01b!$D$5:$D$981))*(C_A01b!J$5:J$981)))+(SUM(($C$1=(C_A01b!$B$5:$B$981))*('By region'!$M828=(C_A01b!$C$5:$C$981))*('By region'!$N828=(C_A01b!$D$5:$D$981))*(C_A01b!J$5:J$981)))+(SUM(($D$1=(C_A01b!$B$5:$B$981))*('By region'!$M828=(C_A01b!$C$5:$C$981))*('By region'!$N828=(C_A01b!$D$5:$D$981))*(C_A01b!J$5:J$981)))</f>
        <v>3.465168816787</v>
      </c>
      <c r="I828" s="264">
        <f ref="I828:I828" t="array">(SUM(($B$1=(C_A01b!$B$5:$B$981))*('By region'!$M828=(C_A01b!$C$5:$C$981))*('By region'!$N828=(C_A01b!$D$5:$D$981))*(C_A01b!K$5:K$981)))+(SUM(($C$1=(C_A01b!$B$5:$B$981))*('By region'!$M828=(C_A01b!$C$5:$C$981))*('By region'!$N828=(C_A01b!$D$5:$D$981))*(C_A01b!K$5:K$981)))+(SUM(($D$1=(C_A01b!$B$5:$B$981))*('By region'!$M828=(C_A01b!$C$5:$C$981))*('By region'!$N828=(C_A01b!$D$5:$D$981))*(C_A01b!K$5:K$981)))</f>
        <v>3.097522065199</v>
      </c>
      <c r="J828" s="264">
        <f ref="J828:J828" t="array">(SUM(($B$1=(C_A01b!$B$5:$B$981))*('By region'!$M828=(C_A01b!$C$5:$C$981))*('By region'!$N828=(C_A01b!$D$5:$D$981))*(C_A01b!L$5:L$981)))+(SUM(($C$1=(C_A01b!$B$5:$B$981))*('By region'!$M828=(C_A01b!$C$5:$C$981))*('By region'!$N828=(C_A01b!$D$5:$D$981))*(C_A01b!L$5:L$981)))+(SUM(($D$1=(C_A01b!$B$5:$B$981))*('By region'!$M828=(C_A01b!$C$5:$C$981))*('By region'!$N828=(C_A01b!$D$5:$D$981))*(C_A01b!L$5:L$981)))</f>
        <v>3.105383935612</v>
      </c>
      <c r="K828" s="264">
        <f ref="K828:K828" t="array">(SUM(($B$1=(C_A01b!$B$5:$B$981))*('By region'!$M828=(C_A01b!$C$5:$C$981))*('By region'!$N828=(C_A01b!$D$5:$D$981))*(C_A01b!M$5:M$981)))+(SUM(($C$1=(C_A01b!$B$5:$B$981))*('By region'!$M828=(C_A01b!$C$5:$C$981))*('By region'!$N828=(C_A01b!$D$5:$D$981))*(C_A01b!M$5:M$981)))+(SUM(($D$1=(C_A01b!$B$5:$B$981))*('By region'!$M828=(C_A01b!$C$5:$C$981))*('By region'!$N828=(C_A01b!$D$5:$D$981))*(C_A01b!M$5:M$981)))</f>
        <v>4.028500549655</v>
      </c>
      <c r="M828" s="338" t="s">
        <v>437</v>
      </c>
      <c r="N828" s="338" t="s">
        <v>442</v>
      </c>
      <c r="O828" s="63"/>
    </row>
    <row r="829">
      <c r="B829" s="264" t="s">
        <v>443</v>
      </c>
      <c r="C829" s="264">
        <f ref="C829:C829" t="array">((SUM(($B$1=(C_A01b!$B$5:$B$981))*('By region'!$M829=(C_A01b!$C$5:$C$981))*('By region'!$N829=(C_A01b!$D$5:$D$981))*(C_A01b!E$5:E$981)))+(SUM(($C$1=(C_A01b!$B$5:$B$981))*('By region'!$M829=(C_A01b!$C$5:$C$981))*('By region'!$N829=(C_A01b!$D$5:$D$981))*(C_A01b!E$5:E$981)))+(SUM(($D$1=(C_A01b!$B$5:$B$981))*('By region'!$M829=(C_A01b!$C$5:$C$981))*('By region'!$N829=(C_A01b!$D$5:$D$981))*(C_A01b!E$5:E$981))))/1000</f>
        <v>2.9874250720062419</v>
      </c>
      <c r="D829" s="264">
        <f ref="D829:D829" t="array">((SUM(($B$1=(C_A01b!$B$5:$B$981))*('By region'!$M829=(C_A01b!$C$5:$C$981))*('By region'!$N829=(C_A01b!$D$5:$D$981))*(C_A01b!F$5:F$981)))+(SUM(($C$1=(C_A01b!$B$5:$B$981))*('By region'!$M829=(C_A01b!$C$5:$C$981))*('By region'!$N829=(C_A01b!$D$5:$D$981))*(C_A01b!F$5:F$981)))+(SUM(($D$1=(C_A01b!$B$5:$B$981))*('By region'!$M829=(C_A01b!$C$5:$C$981))*('By region'!$N829=(C_A01b!$D$5:$D$981))*(C_A01b!F$5:F$981))))/1000</f>
        <v>0.75355682783674793</v>
      </c>
      <c r="E829" s="264">
        <f ref="E829:E829" t="array">((SUM(($B$1=(C_A01b!$B$5:$B$981))*('By region'!$M829=(C_A01b!$C$5:$C$981))*('By region'!$N829=(C_A01b!$D$5:$D$981))*(C_A01b!G$5:G$981)))+(SUM(($C$1=(C_A01b!$B$5:$B$981))*('By region'!$M829=(C_A01b!$C$5:$C$981))*('By region'!$N829=(C_A01b!$D$5:$D$981))*(C_A01b!G$5:G$981)))+(SUM(($D$1=(C_A01b!$B$5:$B$981))*('By region'!$M829=(C_A01b!$C$5:$C$981))*('By region'!$N829=(C_A01b!$D$5:$D$981))*(C_A01b!G$5:G$981))))/1000</f>
        <v>0.812108376783576</v>
      </c>
      <c r="F829" s="264">
        <f ref="F829:F829" t="array">((SUM(($B$1=(C_A01b!$B$5:$B$981))*('By region'!$M829=(C_A01b!$C$5:$C$981))*('By region'!$N829=(C_A01b!$D$5:$D$981))*(C_A01b!H$5:H$981)))+(SUM(($C$1=(C_A01b!$B$5:$B$981))*('By region'!$M829=(C_A01b!$C$5:$C$981))*('By region'!$N829=(C_A01b!$D$5:$D$981))*(C_A01b!H$5:H$981)))+(SUM(($D$1=(C_A01b!$B$5:$B$981))*('By region'!$M829=(C_A01b!$C$5:$C$981))*('By region'!$N829=(C_A01b!$D$5:$D$981))*(C_A01b!H$5:H$981))))/1000</f>
        <v>0.458365123038054</v>
      </c>
      <c r="G829" s="264">
        <f ref="G829:G829" t="array">((SUM(($B$1=(C_A01b!$B$5:$B$981))*('By region'!$M829=(C_A01b!$C$5:$C$981))*('By region'!$N829=(C_A01b!$D$5:$D$981))*(C_A01b!I$5:I$981)))+(SUM(($C$1=(C_A01b!$B$5:$B$981))*('By region'!$M829=(C_A01b!$C$5:$C$981))*('By region'!$N829=(C_A01b!$D$5:$D$981))*(C_A01b!I$5:I$981)))+(SUM(($D$1=(C_A01b!$B$5:$B$981))*('By region'!$M829=(C_A01b!$C$5:$C$981))*('By region'!$N829=(C_A01b!$D$5:$D$981))*(C_A01b!I$5:I$981))))/1000</f>
        <v>0.66284174402560092</v>
      </c>
      <c r="H829" s="264">
        <f ref="H829:H829" t="array">((SUM(($B$1=(C_A01b!$B$5:$B$981))*('By region'!$M829=(C_A01b!$C$5:$C$981))*('By region'!$N829=(C_A01b!$D$5:$D$981))*(C_A01b!J$5:J$981)))+(SUM(($C$1=(C_A01b!$B$5:$B$981))*('By region'!$M829=(C_A01b!$C$5:$C$981))*('By region'!$N829=(C_A01b!$D$5:$D$981))*(C_A01b!J$5:J$981)))+(SUM(($D$1=(C_A01b!$B$5:$B$981))*('By region'!$M829=(C_A01b!$C$5:$C$981))*('By region'!$N829=(C_A01b!$D$5:$D$981))*(C_A01b!J$5:J$981))))/1000</f>
        <v>0.618614369646696</v>
      </c>
      <c r="I829" s="264">
        <f ref="I829:I829" t="array">((SUM(($B$1=(C_A01b!$B$5:$B$981))*('By region'!$M829=(C_A01b!$C$5:$C$981))*('By region'!$N829=(C_A01b!$D$5:$D$981))*(C_A01b!K$5:K$981)))+(SUM(($C$1=(C_A01b!$B$5:$B$981))*('By region'!$M829=(C_A01b!$C$5:$C$981))*('By region'!$N829=(C_A01b!$D$5:$D$981))*(C_A01b!K$5:K$981)))+(SUM(($D$1=(C_A01b!$B$5:$B$981))*('By region'!$M829=(C_A01b!$C$5:$C$981))*('By region'!$N829=(C_A01b!$D$5:$D$981))*(C_A01b!K$5:K$981))))/1000</f>
        <v>0.55298075249524</v>
      </c>
      <c r="J829" s="264">
        <f ref="J829:J829" t="array">((SUM(($B$1=(C_A01b!$B$5:$B$981))*('By region'!$M829=(C_A01b!$C$5:$C$981))*('By region'!$N829=(C_A01b!$D$5:$D$981))*(C_A01b!L$5:L$981)))+(SUM(($C$1=(C_A01b!$B$5:$B$981))*('By region'!$M829=(C_A01b!$C$5:$C$981))*('By region'!$N829=(C_A01b!$D$5:$D$981))*(C_A01b!L$5:L$981)))+(SUM(($D$1=(C_A01b!$B$5:$B$981))*('By region'!$M829=(C_A01b!$C$5:$C$981))*('By region'!$N829=(C_A01b!$D$5:$D$981))*(C_A01b!L$5:L$981))))/1000</f>
        <v>0.554384281808444</v>
      </c>
      <c r="K829" s="264">
        <f ref="K829:K829" t="array">((SUM(($B$1=(C_A01b!$B$5:$B$981))*('By region'!$M829=(C_A01b!$C$5:$C$981))*('By region'!$N829=(C_A01b!$D$5:$D$981))*(C_A01b!M$5:M$981)))+(SUM(($C$1=(C_A01b!$B$5:$B$981))*('By region'!$M829=(C_A01b!$C$5:$C$981))*('By region'!$N829=(C_A01b!$D$5:$D$981))*(C_A01b!M$5:M$981)))+(SUM(($D$1=(C_A01b!$B$5:$B$981))*('By region'!$M829=(C_A01b!$C$5:$C$981))*('By region'!$N829=(C_A01b!$D$5:$D$981))*(C_A01b!M$5:M$981))))/1000</f>
        <v>0.719182371742757</v>
      </c>
      <c r="M829" s="338" t="s">
        <v>437</v>
      </c>
      <c r="N829" s="338" t="s">
        <v>444</v>
      </c>
      <c r="O829" s="63"/>
    </row>
    <row r="830">
      <c r="B830" s="210" t="s">
        <v>445</v>
      </c>
      <c r="C830" s="264">
        <f ref="C830:C830" t="array">(SUM(($B$1=(C_A01b!$B$5:$B$981))*('By region'!$M830=(C_A01b!$C$5:$C$981))*('By region'!$N830=(C_A01b!$D$5:$D$981))*(C_A01b!E$5:E$981)))+(SUM(($C$1=(C_A01b!$B$5:$B$981))*('By region'!$M830=(C_A01b!$C$5:$C$981))*('By region'!$N830=(C_A01b!$D$5:$D$981))*(C_A01b!E$5:E$981)))+(SUM(($D$1=(C_A01b!$B$5:$B$981))*('By region'!$M830=(C_A01b!$C$5:$C$981))*('By region'!$N830=(C_A01b!$D$5:$D$981))*(C_A01b!E$5:E$981)))</f>
        <v>1429.5898957911761</v>
      </c>
      <c r="D830" s="264">
        <f ref="D830:D830" t="array">(SUM(($B$1=(C_A01b!$B$5:$B$981))*('By region'!$M830=(C_A01b!$C$5:$C$981))*('By region'!$N830=(C_A01b!$D$5:$D$981))*(C_A01b!F$5:F$981)))+(SUM(($C$1=(C_A01b!$B$5:$B$981))*('By region'!$M830=(C_A01b!$C$5:$C$981))*('By region'!$N830=(C_A01b!$D$5:$D$981))*(C_A01b!F$5:F$981)))+(SUM(($D$1=(C_A01b!$B$5:$B$981))*('By region'!$M830=(C_A01b!$C$5:$C$981))*('By region'!$N830=(C_A01b!$D$5:$D$981))*(C_A01b!F$5:F$981)))</f>
        <v>1568.6312811138159</v>
      </c>
      <c r="E830" s="264">
        <f ref="E830:E830" t="array">(SUM(($B$1=(C_A01b!$B$5:$B$981))*('By region'!$M830=(C_A01b!$C$5:$C$981))*('By region'!$N830=(C_A01b!$D$5:$D$981))*(C_A01b!G$5:G$981)))+(SUM(($C$1=(C_A01b!$B$5:$B$981))*('By region'!$M830=(C_A01b!$C$5:$C$981))*('By region'!$N830=(C_A01b!$D$5:$D$981))*(C_A01b!G$5:G$981)))+(SUM(($D$1=(C_A01b!$B$5:$B$981))*('By region'!$M830=(C_A01b!$C$5:$C$981))*('By region'!$N830=(C_A01b!$D$5:$D$981))*(C_A01b!G$5:G$981)))</f>
        <v>1605.8780490268359</v>
      </c>
      <c r="F830" s="264">
        <f ref="F830:F830" t="array">(SUM(($B$1=(C_A01b!$B$5:$B$981))*('By region'!$M830=(C_A01b!$C$5:$C$981))*('By region'!$N830=(C_A01b!$D$5:$D$981))*(C_A01b!H$5:H$981)))+(SUM(($C$1=(C_A01b!$B$5:$B$981))*('By region'!$M830=(C_A01b!$C$5:$C$981))*('By region'!$N830=(C_A01b!$D$5:$D$981))*(C_A01b!H$5:H$981)))+(SUM(($D$1=(C_A01b!$B$5:$B$981))*('By region'!$M830=(C_A01b!$C$5:$C$981))*('By region'!$N830=(C_A01b!$D$5:$D$981))*(C_A01b!H$5:H$981)))</f>
        <v>1435.2897846694329</v>
      </c>
      <c r="G830" s="264">
        <f ref="G830:G830" t="array">(SUM(($B$1=(C_A01b!$B$5:$B$981))*('By region'!$M830=(C_A01b!$C$5:$C$981))*('By region'!$N830=(C_A01b!$D$5:$D$981))*(C_A01b!I$5:I$981)))+(SUM(($C$1=(C_A01b!$B$5:$B$981))*('By region'!$M830=(C_A01b!$C$5:$C$981))*('By region'!$N830=(C_A01b!$D$5:$D$981))*(C_A01b!I$5:I$981)))+(SUM(($D$1=(C_A01b!$B$5:$B$981))*('By region'!$M830=(C_A01b!$C$5:$C$981))*('By region'!$N830=(C_A01b!$D$5:$D$981))*(C_A01b!I$5:I$981)))</f>
        <v>1535.776007564875</v>
      </c>
      <c r="H830" s="264">
        <f ref="H830:H830" t="array">(SUM(($B$1=(C_A01b!$B$5:$B$981))*('By region'!$M830=(C_A01b!$C$5:$C$981))*('By region'!$N830=(C_A01b!$D$5:$D$981))*(C_A01b!J$5:J$981)))+(SUM(($C$1=(C_A01b!$B$5:$B$981))*('By region'!$M830=(C_A01b!$C$5:$C$981))*('By region'!$N830=(C_A01b!$D$5:$D$981))*(C_A01b!J$5:J$981)))+(SUM(($D$1=(C_A01b!$B$5:$B$981))*('By region'!$M830=(C_A01b!$C$5:$C$981))*('By region'!$N830=(C_A01b!$D$5:$D$981))*(C_A01b!J$5:J$981)))</f>
        <v>1616.882285084771</v>
      </c>
      <c r="I830" s="264">
        <f ref="I830:I830" t="array">(SUM(($B$1=(C_A01b!$B$5:$B$981))*('By region'!$M830=(C_A01b!$C$5:$C$981))*('By region'!$N830=(C_A01b!$D$5:$D$981))*(C_A01b!K$5:K$981)))+(SUM(($C$1=(C_A01b!$B$5:$B$981))*('By region'!$M830=(C_A01b!$C$5:$C$981))*('By region'!$N830=(C_A01b!$D$5:$D$981))*(C_A01b!K$5:K$981)))+(SUM(($D$1=(C_A01b!$B$5:$B$981))*('By region'!$M830=(C_A01b!$C$5:$C$981))*('By region'!$N830=(C_A01b!$D$5:$D$981))*(C_A01b!K$5:K$981)))</f>
        <v>1639.3590941417419</v>
      </c>
      <c r="J830" s="264">
        <f ref="J830:J830" t="array">(SUM(($B$1=(C_A01b!$B$5:$B$981))*('By region'!$M830=(C_A01b!$C$5:$C$981))*('By region'!$N830=(C_A01b!$D$5:$D$981))*(C_A01b!L$5:L$981)))+(SUM(($C$1=(C_A01b!$B$5:$B$981))*('By region'!$M830=(C_A01b!$C$5:$C$981))*('By region'!$N830=(C_A01b!$D$5:$D$981))*(C_A01b!L$5:L$981)))+(SUM(($D$1=(C_A01b!$B$5:$B$981))*('By region'!$M830=(C_A01b!$C$5:$C$981))*('By region'!$N830=(C_A01b!$D$5:$D$981))*(C_A01b!L$5:L$981)))</f>
        <v>1666.0229981169759</v>
      </c>
      <c r="K830" s="264">
        <f ref="K830:K830" t="array">(SUM(($B$1=(C_A01b!$B$5:$B$981))*('By region'!$M830=(C_A01b!$C$5:$C$981))*('By region'!$N830=(C_A01b!$D$5:$D$981))*(C_A01b!M$5:M$981)))+(SUM(($C$1=(C_A01b!$B$5:$B$981))*('By region'!$M830=(C_A01b!$C$5:$C$981))*('By region'!$N830=(C_A01b!$D$5:$D$981))*(C_A01b!M$5:M$981)))+(SUM(($D$1=(C_A01b!$B$5:$B$981))*('By region'!$M830=(C_A01b!$C$5:$C$981))*('By region'!$N830=(C_A01b!$D$5:$D$981))*(C_A01b!M$5:M$981)))</f>
        <v>1680.132019752255</v>
      </c>
      <c r="M830" s="338" t="s">
        <v>446</v>
      </c>
      <c r="N830" s="338" t="s">
        <v>447</v>
      </c>
      <c r="O830" s="63"/>
    </row>
    <row r="831">
      <c r="B831" s="264" t="s">
        <v>448</v>
      </c>
      <c r="C831" s="264">
        <f ref="C831:C831" t="array">(SUM(($B$1=(C_A01b!$B$5:$B$981))*('By region'!$M831=(C_A01b!$C$5:$C$981))*('By region'!$N831=(C_A01b!$D$5:$D$981))*(C_A01b!E$5:E$981)))+(SUM(($C$1=(C_A01b!$B$5:$B$981))*('By region'!$M831=(C_A01b!$C$5:$C$981))*('By region'!$N831=(C_A01b!$D$5:$D$981))*(C_A01b!E$5:E$981)))+(SUM(($D$1=(C_A01b!$B$5:$B$981))*('By region'!$M831=(C_A01b!$C$5:$C$981))*('By region'!$N831=(C_A01b!$D$5:$D$981))*(C_A01b!E$5:E$981)))</f>
        <v>0</v>
      </c>
      <c r="D831" s="264">
        <f ref="D831:D831" t="array">(SUM(($B$1=(C_A01b!$B$5:$B$981))*('By region'!$M831=(C_A01b!$C$5:$C$981))*('By region'!$N831=(C_A01b!$D$5:$D$981))*(C_A01b!F$5:F$981)))+(SUM(($C$1=(C_A01b!$B$5:$B$981))*('By region'!$M831=(C_A01b!$C$5:$C$981))*('By region'!$N831=(C_A01b!$D$5:$D$981))*(C_A01b!F$5:F$981)))+(SUM(($D$1=(C_A01b!$B$5:$B$981))*('By region'!$M831=(C_A01b!$C$5:$C$981))*('By region'!$N831=(C_A01b!$D$5:$D$981))*(C_A01b!F$5:F$981)))</f>
        <v>0</v>
      </c>
      <c r="E831" s="264">
        <f ref="E831:E831" t="array">(SUM(($B$1=(C_A01b!$B$5:$B$981))*('By region'!$M831=(C_A01b!$C$5:$C$981))*('By region'!$N831=(C_A01b!$D$5:$D$981))*(C_A01b!G$5:G$981)))+(SUM(($C$1=(C_A01b!$B$5:$B$981))*('By region'!$M831=(C_A01b!$C$5:$C$981))*('By region'!$N831=(C_A01b!$D$5:$D$981))*(C_A01b!G$5:G$981)))+(SUM(($D$1=(C_A01b!$B$5:$B$981))*('By region'!$M831=(C_A01b!$C$5:$C$981))*('By region'!$N831=(C_A01b!$D$5:$D$981))*(C_A01b!G$5:G$981)))</f>
        <v>0</v>
      </c>
      <c r="F831" s="264">
        <f ref="F831:F831" t="array">(SUM(($B$1=(C_A01b!$B$5:$B$981))*('By region'!$M831=(C_A01b!$C$5:$C$981))*('By region'!$N831=(C_A01b!$D$5:$D$981))*(C_A01b!H$5:H$981)))+(SUM(($C$1=(C_A01b!$B$5:$B$981))*('By region'!$M831=(C_A01b!$C$5:$C$981))*('By region'!$N831=(C_A01b!$D$5:$D$981))*(C_A01b!H$5:H$981)))+(SUM(($D$1=(C_A01b!$B$5:$B$981))*('By region'!$M831=(C_A01b!$C$5:$C$981))*('By region'!$N831=(C_A01b!$D$5:$D$981))*(C_A01b!H$5:H$981)))</f>
        <v>0</v>
      </c>
      <c r="G831" s="264">
        <f ref="G831:G831" t="array">(SUM(($B$1=(C_A01b!$B$5:$B$981))*('By region'!$M831=(C_A01b!$C$5:$C$981))*('By region'!$N831=(C_A01b!$D$5:$D$981))*(C_A01b!I$5:I$981)))+(SUM(($C$1=(C_A01b!$B$5:$B$981))*('By region'!$M831=(C_A01b!$C$5:$C$981))*('By region'!$N831=(C_A01b!$D$5:$D$981))*(C_A01b!I$5:I$981)))+(SUM(($D$1=(C_A01b!$B$5:$B$981))*('By region'!$M831=(C_A01b!$C$5:$C$981))*('By region'!$N831=(C_A01b!$D$5:$D$981))*(C_A01b!I$5:I$981)))</f>
        <v>2.540893847988</v>
      </c>
      <c r="H831" s="264">
        <f ref="H831:H831" t="array">(SUM(($B$1=(C_A01b!$B$5:$B$981))*('By region'!$M831=(C_A01b!$C$5:$C$981))*('By region'!$N831=(C_A01b!$D$5:$D$981))*(C_A01b!J$5:J$981)))+(SUM(($C$1=(C_A01b!$B$5:$B$981))*('By region'!$M831=(C_A01b!$C$5:$C$981))*('By region'!$N831=(C_A01b!$D$5:$D$981))*(C_A01b!J$5:J$981)))+(SUM(($D$1=(C_A01b!$B$5:$B$981))*('By region'!$M831=(C_A01b!$C$5:$C$981))*('By region'!$N831=(C_A01b!$D$5:$D$981))*(C_A01b!J$5:J$981)))</f>
        <v>2.540893847988</v>
      </c>
      <c r="I831" s="264">
        <f ref="I831:I831" t="array">(SUM(($B$1=(C_A01b!$B$5:$B$981))*('By region'!$M831=(C_A01b!$C$5:$C$981))*('By region'!$N831=(C_A01b!$D$5:$D$981))*(C_A01b!K$5:K$981)))+(SUM(($C$1=(C_A01b!$B$5:$B$981))*('By region'!$M831=(C_A01b!$C$5:$C$981))*('By region'!$N831=(C_A01b!$D$5:$D$981))*(C_A01b!K$5:K$981)))+(SUM(($D$1=(C_A01b!$B$5:$B$981))*('By region'!$M831=(C_A01b!$C$5:$C$981))*('By region'!$N831=(C_A01b!$D$5:$D$981))*(C_A01b!K$5:K$981)))</f>
        <v>3.268524784393</v>
      </c>
      <c r="J831" s="264">
        <f ref="J831:J831" t="array">(SUM(($B$1=(C_A01b!$B$5:$B$981))*('By region'!$M831=(C_A01b!$C$5:$C$981))*('By region'!$N831=(C_A01b!$D$5:$D$981))*(C_A01b!L$5:L$981)))+(SUM(($C$1=(C_A01b!$B$5:$B$981))*('By region'!$M831=(C_A01b!$C$5:$C$981))*('By region'!$N831=(C_A01b!$D$5:$D$981))*(C_A01b!L$5:L$981)))+(SUM(($D$1=(C_A01b!$B$5:$B$981))*('By region'!$M831=(C_A01b!$C$5:$C$981))*('By region'!$N831=(C_A01b!$D$5:$D$981))*(C_A01b!L$5:L$981)))</f>
        <v>3.268524784393</v>
      </c>
      <c r="K831" s="264">
        <f ref="K831:K831" t="array">(SUM(($B$1=(C_A01b!$B$5:$B$981))*('By region'!$M831=(C_A01b!$C$5:$C$981))*('By region'!$N831=(C_A01b!$D$5:$D$981))*(C_A01b!M$5:M$981)))+(SUM(($C$1=(C_A01b!$B$5:$B$981))*('By region'!$M831=(C_A01b!$C$5:$C$981))*('By region'!$N831=(C_A01b!$D$5:$D$981))*(C_A01b!M$5:M$981)))+(SUM(($D$1=(C_A01b!$B$5:$B$981))*('By region'!$M831=(C_A01b!$C$5:$C$981))*('By region'!$N831=(C_A01b!$D$5:$D$981))*(C_A01b!M$5:M$981)))</f>
        <v>16.299789818322</v>
      </c>
      <c r="M831" s="338" t="s">
        <v>446</v>
      </c>
      <c r="N831" s="338" t="s">
        <v>449</v>
      </c>
      <c r="O831" s="63"/>
    </row>
    <row r="832">
      <c r="B832" s="210" t="s">
        <v>450</v>
      </c>
      <c r="C832" s="264">
        <f ref="C832:C832" t="array">((SUM(($B$1=(C_A01b!$B$5:$B$981))*('By region'!$M832=(C_A01b!$C$5:$C$981))*('By region'!$N832=(C_A01b!$D$5:$D$981))*(C_A01b!E$5:E$981)))+(SUM(($C$1=(C_A01b!$B$5:$B$981))*('By region'!$M832=(C_A01b!$C$5:$C$981))*('By region'!$N832=(C_A01b!$D$5:$D$981))*(C_A01b!E$5:E$981)))+(SUM(($D$1=(C_A01b!$B$5:$B$981))*('By region'!$M832=(C_A01b!$C$5:$C$981))*('By region'!$N832=(C_A01b!$D$5:$D$981))*(C_A01b!E$5:E$981))))/1000</f>
        <v>163.16404601979914</v>
      </c>
      <c r="D832" s="264">
        <f ref="D832:D832" t="array">((SUM(($B$1=(C_A01b!$B$5:$B$981))*('By region'!$M832=(C_A01b!$C$5:$C$981))*('By region'!$N832=(C_A01b!$D$5:$D$981))*(C_A01b!F$5:F$981)))+(SUM(($C$1=(C_A01b!$B$5:$B$981))*('By region'!$M832=(C_A01b!$C$5:$C$981))*('By region'!$N832=(C_A01b!$D$5:$D$981))*(C_A01b!F$5:F$981)))+(SUM(($D$1=(C_A01b!$B$5:$B$981))*('By region'!$M832=(C_A01b!$C$5:$C$981))*('By region'!$N832=(C_A01b!$D$5:$D$981))*(C_A01b!F$5:F$981))))/1000</f>
        <v>162.6482993254196</v>
      </c>
      <c r="E832" s="264">
        <f ref="E832:E832" t="array">((SUM(($B$1=(C_A01b!$B$5:$B$981))*('By region'!$M832=(C_A01b!$C$5:$C$981))*('By region'!$N832=(C_A01b!$D$5:$D$981))*(C_A01b!G$5:G$981)))+(SUM(($C$1=(C_A01b!$B$5:$B$981))*('By region'!$M832=(C_A01b!$C$5:$C$981))*('By region'!$N832=(C_A01b!$D$5:$D$981))*(C_A01b!G$5:G$981)))+(SUM(($D$1=(C_A01b!$B$5:$B$981))*('By region'!$M832=(C_A01b!$C$5:$C$981))*('By region'!$N832=(C_A01b!$D$5:$D$981))*(C_A01b!G$5:G$981))))/1000</f>
        <v>147.7797106822004</v>
      </c>
      <c r="F832" s="264">
        <f ref="F832:F832" t="array">((SUM(($B$1=(C_A01b!$B$5:$B$981))*('By region'!$M832=(C_A01b!$C$5:$C$981))*('By region'!$N832=(C_A01b!$D$5:$D$981))*(C_A01b!H$5:H$981)))+(SUM(($C$1=(C_A01b!$B$5:$B$981))*('By region'!$M832=(C_A01b!$C$5:$C$981))*('By region'!$N832=(C_A01b!$D$5:$D$981))*(C_A01b!H$5:H$981)))+(SUM(($D$1=(C_A01b!$B$5:$B$981))*('By region'!$M832=(C_A01b!$C$5:$C$981))*('By region'!$N832=(C_A01b!$D$5:$D$981))*(C_A01b!H$5:H$981))))/1000</f>
        <v>81.5397992423103</v>
      </c>
      <c r="G832" s="264">
        <f ref="G832:G832" t="array">((SUM(($B$1=(C_A01b!$B$5:$B$981))*('By region'!$M832=(C_A01b!$C$5:$C$981))*('By region'!$N832=(C_A01b!$D$5:$D$981))*(C_A01b!I$5:I$981)))+(SUM(($C$1=(C_A01b!$B$5:$B$981))*('By region'!$M832=(C_A01b!$C$5:$C$981))*('By region'!$N832=(C_A01b!$D$5:$D$981))*(C_A01b!I$5:I$981)))+(SUM(($D$1=(C_A01b!$B$5:$B$981))*('By region'!$M832=(C_A01b!$C$5:$C$981))*('By region'!$N832=(C_A01b!$D$5:$D$981))*(C_A01b!I$5:I$981))))/1000</f>
        <v>62.301193846744717</v>
      </c>
      <c r="H832" s="264">
        <f ref="H832:H832" t="array">((SUM(($B$1=(C_A01b!$B$5:$B$981))*('By region'!$M832=(C_A01b!$C$5:$C$981))*('By region'!$N832=(C_A01b!$D$5:$D$981))*(C_A01b!J$5:J$981)))+(SUM(($C$1=(C_A01b!$B$5:$B$981))*('By region'!$M832=(C_A01b!$C$5:$C$981))*('By region'!$N832=(C_A01b!$D$5:$D$981))*(C_A01b!J$5:J$981)))+(SUM(($D$1=(C_A01b!$B$5:$B$981))*('By region'!$M832=(C_A01b!$C$5:$C$981))*('By region'!$N832=(C_A01b!$D$5:$D$981))*(C_A01b!J$5:J$981))))/1000</f>
        <v>56.95915933994489</v>
      </c>
      <c r="I832" s="264">
        <f ref="I832:I832" t="array">((SUM(($B$1=(C_A01b!$B$5:$B$981))*('By region'!$M832=(C_A01b!$C$5:$C$981))*('By region'!$N832=(C_A01b!$D$5:$D$981))*(C_A01b!K$5:K$981)))+(SUM(($C$1=(C_A01b!$B$5:$B$981))*('By region'!$M832=(C_A01b!$C$5:$C$981))*('By region'!$N832=(C_A01b!$D$5:$D$981))*(C_A01b!K$5:K$981)))+(SUM(($D$1=(C_A01b!$B$5:$B$981))*('By region'!$M832=(C_A01b!$C$5:$C$981))*('By region'!$N832=(C_A01b!$D$5:$D$981))*(C_A01b!K$5:K$981))))/1000</f>
        <v>55.446691342881486</v>
      </c>
      <c r="J832" s="264">
        <f ref="J832:J832" t="array">((SUM(($B$1=(C_A01b!$B$5:$B$981))*('By region'!$M832=(C_A01b!$C$5:$C$981))*('By region'!$N832=(C_A01b!$D$5:$D$981))*(C_A01b!L$5:L$981)))+(SUM(($C$1=(C_A01b!$B$5:$B$981))*('By region'!$M832=(C_A01b!$C$5:$C$981))*('By region'!$N832=(C_A01b!$D$5:$D$981))*(C_A01b!L$5:L$981)))+(SUM(($D$1=(C_A01b!$B$5:$B$981))*('By region'!$M832=(C_A01b!$C$5:$C$981))*('By region'!$N832=(C_A01b!$D$5:$D$981))*(C_A01b!L$5:L$981))))/1000</f>
        <v>52.323511230344</v>
      </c>
      <c r="K832" s="264">
        <f ref="K832:K832" t="array">((SUM(($B$1=(C_A01b!$B$5:$B$981))*('By region'!$M832=(C_A01b!$C$5:$C$981))*('By region'!$N832=(C_A01b!$D$5:$D$981))*(C_A01b!M$5:M$981)))+(SUM(($C$1=(C_A01b!$B$5:$B$981))*('By region'!$M832=(C_A01b!$C$5:$C$981))*('By region'!$N832=(C_A01b!$D$5:$D$981))*(C_A01b!M$5:M$981)))+(SUM(($D$1=(C_A01b!$B$5:$B$981))*('By region'!$M832=(C_A01b!$C$5:$C$981))*('By region'!$N832=(C_A01b!$D$5:$D$981))*(C_A01b!M$5:M$981))))/1000</f>
        <v>59.49093844802637</v>
      </c>
      <c r="M832" s="338" t="s">
        <v>446</v>
      </c>
      <c r="N832" s="338" t="s">
        <v>451</v>
      </c>
      <c r="O832" s="63"/>
    </row>
    <row r="833">
      <c r="B833" s="264" t="s">
        <v>452</v>
      </c>
      <c r="C833" s="264">
        <f ref="C833:C833" t="array">((SUM(($B$1=(C_A01b!$B$5:$B$981))*('By region'!$M833=(C_A01b!$C$5:$C$981))*('By region'!$N833=(C_A01b!$D$5:$D$981))*(C_A01b!E$5:E$981)))+(SUM(($C$1=(C_A01b!$B$5:$B$981))*('By region'!$M833=(C_A01b!$C$5:$C$981))*('By region'!$N833=(C_A01b!$D$5:$D$981))*(C_A01b!E$5:E$981)))+(SUM(($D$1=(C_A01b!$B$5:$B$981))*('By region'!$M833=(C_A01b!$C$5:$C$981))*('By region'!$N833=(C_A01b!$D$5:$D$981))*(C_A01b!E$5:E$981))))/1000</f>
        <v>0</v>
      </c>
      <c r="D833" s="264">
        <f ref="D833:D833" t="array">((SUM(($B$1=(C_A01b!$B$5:$B$981))*('By region'!$M833=(C_A01b!$C$5:$C$981))*('By region'!$N833=(C_A01b!$D$5:$D$981))*(C_A01b!F$5:F$981)))+(SUM(($C$1=(C_A01b!$B$5:$B$981))*('By region'!$M833=(C_A01b!$C$5:$C$981))*('By region'!$N833=(C_A01b!$D$5:$D$981))*(C_A01b!F$5:F$981)))+(SUM(($D$1=(C_A01b!$B$5:$B$981))*('By region'!$M833=(C_A01b!$C$5:$C$981))*('By region'!$N833=(C_A01b!$D$5:$D$981))*(C_A01b!F$5:F$981))))/1000</f>
        <v>0</v>
      </c>
      <c r="E833" s="264">
        <f ref="E833:E833" t="array">((SUM(($B$1=(C_A01b!$B$5:$B$981))*('By region'!$M833=(C_A01b!$C$5:$C$981))*('By region'!$N833=(C_A01b!$D$5:$D$981))*(C_A01b!G$5:G$981)))+(SUM(($C$1=(C_A01b!$B$5:$B$981))*('By region'!$M833=(C_A01b!$C$5:$C$981))*('By region'!$N833=(C_A01b!$D$5:$D$981))*(C_A01b!G$5:G$981)))+(SUM(($D$1=(C_A01b!$B$5:$B$981))*('By region'!$M833=(C_A01b!$C$5:$C$981))*('By region'!$N833=(C_A01b!$D$5:$D$981))*(C_A01b!G$5:G$981))))/1000</f>
        <v>0</v>
      </c>
      <c r="F833" s="264">
        <f ref="F833:F833" t="array">((SUM(($B$1=(C_A01b!$B$5:$B$981))*('By region'!$M833=(C_A01b!$C$5:$C$981))*('By region'!$N833=(C_A01b!$D$5:$D$981))*(C_A01b!H$5:H$981)))+(SUM(($C$1=(C_A01b!$B$5:$B$981))*('By region'!$M833=(C_A01b!$C$5:$C$981))*('By region'!$N833=(C_A01b!$D$5:$D$981))*(C_A01b!H$5:H$981)))+(SUM(($D$1=(C_A01b!$B$5:$B$981))*('By region'!$M833=(C_A01b!$C$5:$C$981))*('By region'!$N833=(C_A01b!$D$5:$D$981))*(C_A01b!H$5:H$981))))/1000</f>
        <v>4.5903427448068213</v>
      </c>
      <c r="G833" s="264">
        <f ref="G833:G833" t="array">((SUM(($B$1=(C_A01b!$B$5:$B$981))*('By region'!$M833=(C_A01b!$C$5:$C$981))*('By region'!$N833=(C_A01b!$D$5:$D$981))*(C_A01b!I$5:I$981)))+(SUM(($C$1=(C_A01b!$B$5:$B$981))*('By region'!$M833=(C_A01b!$C$5:$C$981))*('By region'!$N833=(C_A01b!$D$5:$D$981))*(C_A01b!I$5:I$981)))+(SUM(($D$1=(C_A01b!$B$5:$B$981))*('By region'!$M833=(C_A01b!$C$5:$C$981))*('By region'!$N833=(C_A01b!$D$5:$D$981))*(C_A01b!I$5:I$981))))/1000</f>
        <v>9.82451691862841</v>
      </c>
      <c r="H833" s="264">
        <f ref="H833:H833" t="array">((SUM(($B$1=(C_A01b!$B$5:$B$981))*('By region'!$M833=(C_A01b!$C$5:$C$981))*('By region'!$N833=(C_A01b!$D$5:$D$981))*(C_A01b!J$5:J$981)))+(SUM(($C$1=(C_A01b!$B$5:$B$981))*('By region'!$M833=(C_A01b!$C$5:$C$981))*('By region'!$N833=(C_A01b!$D$5:$D$981))*(C_A01b!J$5:J$981)))+(SUM(($D$1=(C_A01b!$B$5:$B$981))*('By region'!$M833=(C_A01b!$C$5:$C$981))*('By region'!$N833=(C_A01b!$D$5:$D$981))*(C_A01b!J$5:J$981))))/1000</f>
        <v>15.549883375246914</v>
      </c>
      <c r="I833" s="264">
        <f ref="I833:I833" t="array">((SUM(($B$1=(C_A01b!$B$5:$B$981))*('By region'!$M833=(C_A01b!$C$5:$C$981))*('By region'!$N833=(C_A01b!$D$5:$D$981))*(C_A01b!K$5:K$981)))+(SUM(($C$1=(C_A01b!$B$5:$B$981))*('By region'!$M833=(C_A01b!$C$5:$C$981))*('By region'!$N833=(C_A01b!$D$5:$D$981))*(C_A01b!K$5:K$981)))+(SUM(($D$1=(C_A01b!$B$5:$B$981))*('By region'!$M833=(C_A01b!$C$5:$C$981))*('By region'!$N833=(C_A01b!$D$5:$D$981))*(C_A01b!K$5:K$981))))/1000</f>
        <v>22.592015574157568</v>
      </c>
      <c r="J833" s="264">
        <f ref="J833:J833" t="array">((SUM(($B$1=(C_A01b!$B$5:$B$981))*('By region'!$M833=(C_A01b!$C$5:$C$981))*('By region'!$N833=(C_A01b!$D$5:$D$981))*(C_A01b!L$5:L$981)))+(SUM(($C$1=(C_A01b!$B$5:$B$981))*('By region'!$M833=(C_A01b!$C$5:$C$981))*('By region'!$N833=(C_A01b!$D$5:$D$981))*(C_A01b!L$5:L$981)))+(SUM(($D$1=(C_A01b!$B$5:$B$981))*('By region'!$M833=(C_A01b!$C$5:$C$981))*('By region'!$N833=(C_A01b!$D$5:$D$981))*(C_A01b!L$5:L$981))))/1000</f>
        <v>33.117637915803549</v>
      </c>
      <c r="K833" s="264">
        <f ref="K833:K833" t="array">((SUM(($B$1=(C_A01b!$B$5:$B$981))*('By region'!$M833=(C_A01b!$C$5:$C$981))*('By region'!$N833=(C_A01b!$D$5:$D$981))*(C_A01b!M$5:M$981)))+(SUM(($C$1=(C_A01b!$B$5:$B$981))*('By region'!$M833=(C_A01b!$C$5:$C$981))*('By region'!$N833=(C_A01b!$D$5:$D$981))*(C_A01b!M$5:M$981)))+(SUM(($D$1=(C_A01b!$B$5:$B$981))*('By region'!$M833=(C_A01b!$C$5:$C$981))*('By region'!$N833=(C_A01b!$D$5:$D$981))*(C_A01b!M$5:M$981))))/1000</f>
        <v>42.5864102340327</v>
      </c>
      <c r="M833" s="338" t="s">
        <v>446</v>
      </c>
      <c r="N833" s="338" t="s">
        <v>272</v>
      </c>
      <c r="O833" s="63"/>
    </row>
    <row r="834">
      <c r="B834" s="210" t="s">
        <v>453</v>
      </c>
      <c r="C834" s="264">
        <f ref="C834:C834" t="array">((SUM(($B$1=(C_A01b!$B$5:$B$981))*('By region'!$M834=(C_A01b!$C$5:$C$981))*('By region'!$N834=(C_A01b!$D$5:$D$981))*(C_A01b!E$5:E$981)))+(SUM(($C$1=(C_A01b!$B$5:$B$981))*('By region'!$M834=(C_A01b!$C$5:$C$981))*('By region'!$N834=(C_A01b!$D$5:$D$981))*(C_A01b!E$5:E$981)))+(SUM(($D$1=(C_A01b!$B$5:$B$981))*('By region'!$M834=(C_A01b!$C$5:$C$981))*('By region'!$N834=(C_A01b!$D$5:$D$981))*(C_A01b!E$5:E$981))))/1000</f>
        <v>0</v>
      </c>
      <c r="D834" s="264">
        <f ref="D834:D834" t="array">((SUM(($B$1=(C_A01b!$B$5:$B$981))*('By region'!$M834=(C_A01b!$C$5:$C$981))*('By region'!$N834=(C_A01b!$D$5:$D$981))*(C_A01b!F$5:F$981)))+(SUM(($C$1=(C_A01b!$B$5:$B$981))*('By region'!$M834=(C_A01b!$C$5:$C$981))*('By region'!$N834=(C_A01b!$D$5:$D$981))*(C_A01b!F$5:F$981)))+(SUM(($D$1=(C_A01b!$B$5:$B$981))*('By region'!$M834=(C_A01b!$C$5:$C$981))*('By region'!$N834=(C_A01b!$D$5:$D$981))*(C_A01b!F$5:F$981))))/1000</f>
        <v>0</v>
      </c>
      <c r="E834" s="264">
        <f ref="E834:E834" t="array">((SUM(($B$1=(C_A01b!$B$5:$B$981))*('By region'!$M834=(C_A01b!$C$5:$C$981))*('By region'!$N834=(C_A01b!$D$5:$D$981))*(C_A01b!G$5:G$981)))+(SUM(($C$1=(C_A01b!$B$5:$B$981))*('By region'!$M834=(C_A01b!$C$5:$C$981))*('By region'!$N834=(C_A01b!$D$5:$D$981))*(C_A01b!G$5:G$981)))+(SUM(($D$1=(C_A01b!$B$5:$B$981))*('By region'!$M834=(C_A01b!$C$5:$C$981))*('By region'!$N834=(C_A01b!$D$5:$D$981))*(C_A01b!G$5:G$981))))/1000</f>
        <v>0</v>
      </c>
      <c r="F834" s="264">
        <f ref="F834:F834" t="array">((SUM(($B$1=(C_A01b!$B$5:$B$981))*('By region'!$M834=(C_A01b!$C$5:$C$981))*('By region'!$N834=(C_A01b!$D$5:$D$981))*(C_A01b!H$5:H$981)))+(SUM(($C$1=(C_A01b!$B$5:$B$981))*('By region'!$M834=(C_A01b!$C$5:$C$981))*('By region'!$N834=(C_A01b!$D$5:$D$981))*(C_A01b!H$5:H$981)))+(SUM(($D$1=(C_A01b!$B$5:$B$981))*('By region'!$M834=(C_A01b!$C$5:$C$981))*('By region'!$N834=(C_A01b!$D$5:$D$981))*(C_A01b!H$5:H$981))))/1000</f>
        <v>13.74934992778577</v>
      </c>
      <c r="G834" s="264">
        <f ref="G834:G834" t="array">((SUM(($B$1=(C_A01b!$B$5:$B$981))*('By region'!$M834=(C_A01b!$C$5:$C$981))*('By region'!$N834=(C_A01b!$D$5:$D$981))*(C_A01b!I$5:I$981)))+(SUM(($C$1=(C_A01b!$B$5:$B$981))*('By region'!$M834=(C_A01b!$C$5:$C$981))*('By region'!$N834=(C_A01b!$D$5:$D$981))*(C_A01b!I$5:I$981)))+(SUM(($D$1=(C_A01b!$B$5:$B$981))*('By region'!$M834=(C_A01b!$C$5:$C$981))*('By region'!$N834=(C_A01b!$D$5:$D$981))*(C_A01b!I$5:I$981))))/1000</f>
        <v>19.042680562146398</v>
      </c>
      <c r="H834" s="264">
        <f ref="H834:H834" t="array">((SUM(($B$1=(C_A01b!$B$5:$B$981))*('By region'!$M834=(C_A01b!$C$5:$C$981))*('By region'!$N834=(C_A01b!$D$5:$D$981))*(C_A01b!J$5:J$981)))+(SUM(($C$1=(C_A01b!$B$5:$B$981))*('By region'!$M834=(C_A01b!$C$5:$C$981))*('By region'!$N834=(C_A01b!$D$5:$D$981))*(C_A01b!J$5:J$981)))+(SUM(($D$1=(C_A01b!$B$5:$B$981))*('By region'!$M834=(C_A01b!$C$5:$C$981))*('By region'!$N834=(C_A01b!$D$5:$D$981))*(C_A01b!J$5:J$981))))/1000</f>
        <v>23.007027062398546</v>
      </c>
      <c r="I834" s="264">
        <f ref="I834:I834" t="array">((SUM(($B$1=(C_A01b!$B$5:$B$981))*('By region'!$M834=(C_A01b!$C$5:$C$981))*('By region'!$N834=(C_A01b!$D$5:$D$981))*(C_A01b!K$5:K$981)))+(SUM(($C$1=(C_A01b!$B$5:$B$981))*('By region'!$M834=(C_A01b!$C$5:$C$981))*('By region'!$N834=(C_A01b!$D$5:$D$981))*(C_A01b!K$5:K$981)))+(SUM(($D$1=(C_A01b!$B$5:$B$981))*('By region'!$M834=(C_A01b!$C$5:$C$981))*('By region'!$N834=(C_A01b!$D$5:$D$981))*(C_A01b!K$5:K$981))))/1000</f>
        <v>26.001167200334777</v>
      </c>
      <c r="J834" s="264">
        <f ref="J834:J834" t="array">((SUM(($B$1=(C_A01b!$B$5:$B$981))*('By region'!$M834=(C_A01b!$C$5:$C$981))*('By region'!$N834=(C_A01b!$D$5:$D$981))*(C_A01b!L$5:L$981)))+(SUM(($C$1=(C_A01b!$B$5:$B$981))*('By region'!$M834=(C_A01b!$C$5:$C$981))*('By region'!$N834=(C_A01b!$D$5:$D$981))*(C_A01b!L$5:L$981)))+(SUM(($D$1=(C_A01b!$B$5:$B$981))*('By region'!$M834=(C_A01b!$C$5:$C$981))*('By region'!$N834=(C_A01b!$D$5:$D$981))*(C_A01b!L$5:L$981))))/1000</f>
        <v>28.0302216844687</v>
      </c>
      <c r="K834" s="264">
        <f ref="K834:K834" t="array">((SUM(($B$1=(C_A01b!$B$5:$B$981))*('By region'!$M834=(C_A01b!$C$5:$C$981))*('By region'!$N834=(C_A01b!$D$5:$D$981))*(C_A01b!M$5:M$981)))+(SUM(($C$1=(C_A01b!$B$5:$B$981))*('By region'!$M834=(C_A01b!$C$5:$C$981))*('By region'!$N834=(C_A01b!$D$5:$D$981))*(C_A01b!M$5:M$981)))+(SUM(($D$1=(C_A01b!$B$5:$B$981))*('By region'!$M834=(C_A01b!$C$5:$C$981))*('By region'!$N834=(C_A01b!$D$5:$D$981))*(C_A01b!M$5:M$981))))/1000</f>
        <v>25.30042988176341</v>
      </c>
      <c r="M834" s="338" t="s">
        <v>446</v>
      </c>
      <c r="N834" s="338" t="s">
        <v>454</v>
      </c>
      <c r="O834" s="63"/>
    </row>
    <row r="835">
      <c r="B835" s="264" t="s">
        <v>455</v>
      </c>
      <c r="C835" s="264">
        <f ref="C835:C835" t="array">(SUM(($B$1=(C_A01b!$B$5:$B$981))*('By region'!$M835=(C_A01b!$C$5:$C$981))*('By region'!$N835=(C_A01b!$D$5:$D$981))*(C_A01b!E$5:E$981)))+(SUM(($C$1=(C_A01b!$B$5:$B$981))*('By region'!$M835=(C_A01b!$C$5:$C$981))*('By region'!$N835=(C_A01b!$D$5:$D$981))*(C_A01b!E$5:E$981)))+(SUM(($D$1=(C_A01b!$B$5:$B$981))*('By region'!$M835=(C_A01b!$C$5:$C$981))*('By region'!$N835=(C_A01b!$D$5:$D$981))*(C_A01b!E$5:E$981)))</f>
        <v>53.37238746682</v>
      </c>
      <c r="D835" s="264">
        <f ref="D835:D835" t="array">(SUM(($B$1=(C_A01b!$B$5:$B$981))*('By region'!$M835=(C_A01b!$C$5:$C$981))*('By region'!$N835=(C_A01b!$D$5:$D$981))*(C_A01b!F$5:F$981)))+(SUM(($C$1=(C_A01b!$B$5:$B$981))*('By region'!$M835=(C_A01b!$C$5:$C$981))*('By region'!$N835=(C_A01b!$D$5:$D$981))*(C_A01b!F$5:F$981)))+(SUM(($D$1=(C_A01b!$B$5:$B$981))*('By region'!$M835=(C_A01b!$C$5:$C$981))*('By region'!$N835=(C_A01b!$D$5:$D$981))*(C_A01b!F$5:F$981)))</f>
        <v>87.262474888815</v>
      </c>
      <c r="E835" s="264">
        <f ref="E835:E835" t="array">(SUM(($B$1=(C_A01b!$B$5:$B$981))*('By region'!$M835=(C_A01b!$C$5:$C$981))*('By region'!$N835=(C_A01b!$D$5:$D$981))*(C_A01b!G$5:G$981)))+(SUM(($C$1=(C_A01b!$B$5:$B$981))*('By region'!$M835=(C_A01b!$C$5:$C$981))*('By region'!$N835=(C_A01b!$D$5:$D$981))*(C_A01b!G$5:G$981)))+(SUM(($D$1=(C_A01b!$B$5:$B$981))*('By region'!$M835=(C_A01b!$C$5:$C$981))*('By region'!$N835=(C_A01b!$D$5:$D$981))*(C_A01b!G$5:G$981)))</f>
        <v>72.277257366726</v>
      </c>
      <c r="F835" s="264">
        <f ref="F835:F835" t="array">(SUM(($B$1=(C_A01b!$B$5:$B$981))*('By region'!$M835=(C_A01b!$C$5:$C$981))*('By region'!$N835=(C_A01b!$D$5:$D$981))*(C_A01b!H$5:H$981)))+(SUM(($C$1=(C_A01b!$B$5:$B$981))*('By region'!$M835=(C_A01b!$C$5:$C$981))*('By region'!$N835=(C_A01b!$D$5:$D$981))*(C_A01b!H$5:H$981)))+(SUM(($D$1=(C_A01b!$B$5:$B$981))*('By region'!$M835=(C_A01b!$C$5:$C$981))*('By region'!$N835=(C_A01b!$D$5:$D$981))*(C_A01b!H$5:H$981)))</f>
        <v>140.971280598453</v>
      </c>
      <c r="G835" s="264">
        <f ref="G835:G835" t="array">(SUM(($B$1=(C_A01b!$B$5:$B$981))*('By region'!$M835=(C_A01b!$C$5:$C$981))*('By region'!$N835=(C_A01b!$D$5:$D$981))*(C_A01b!I$5:I$981)))+(SUM(($C$1=(C_A01b!$B$5:$B$981))*('By region'!$M835=(C_A01b!$C$5:$C$981))*('By region'!$N835=(C_A01b!$D$5:$D$981))*(C_A01b!I$5:I$981)))+(SUM(($D$1=(C_A01b!$B$5:$B$981))*('By region'!$M835=(C_A01b!$C$5:$C$981))*('By region'!$N835=(C_A01b!$D$5:$D$981))*(C_A01b!I$5:I$981)))</f>
        <v>136.253210083194</v>
      </c>
      <c r="H835" s="264">
        <f ref="H835:H835" t="array">(SUM(($B$1=(C_A01b!$B$5:$B$981))*('By region'!$M835=(C_A01b!$C$5:$C$981))*('By region'!$N835=(C_A01b!$D$5:$D$981))*(C_A01b!J$5:J$981)))+(SUM(($C$1=(C_A01b!$B$5:$B$981))*('By region'!$M835=(C_A01b!$C$5:$C$981))*('By region'!$N835=(C_A01b!$D$5:$D$981))*(C_A01b!J$5:J$981)))+(SUM(($D$1=(C_A01b!$B$5:$B$981))*('By region'!$M835=(C_A01b!$C$5:$C$981))*('By region'!$N835=(C_A01b!$D$5:$D$981))*(C_A01b!J$5:J$981)))</f>
        <v>145.260117634872</v>
      </c>
      <c r="I835" s="264">
        <f ref="I835:I835" t="array">(SUM(($B$1=(C_A01b!$B$5:$B$981))*('By region'!$M835=(C_A01b!$C$5:$C$981))*('By region'!$N835=(C_A01b!$D$5:$D$981))*(C_A01b!K$5:K$981)))+(SUM(($C$1=(C_A01b!$B$5:$B$981))*('By region'!$M835=(C_A01b!$C$5:$C$981))*('By region'!$N835=(C_A01b!$D$5:$D$981))*(C_A01b!K$5:K$981)))+(SUM(($D$1=(C_A01b!$B$5:$B$981))*('By region'!$M835=(C_A01b!$C$5:$C$981))*('By region'!$N835=(C_A01b!$D$5:$D$981))*(C_A01b!K$5:K$981)))</f>
        <v>151.212780504802</v>
      </c>
      <c r="J835" s="264">
        <f ref="J835:J835" t="array">(SUM(($B$1=(C_A01b!$B$5:$B$981))*('By region'!$M835=(C_A01b!$C$5:$C$981))*('By region'!$N835=(C_A01b!$D$5:$D$981))*(C_A01b!L$5:L$981)))+(SUM(($C$1=(C_A01b!$B$5:$B$981))*('By region'!$M835=(C_A01b!$C$5:$C$981))*('By region'!$N835=(C_A01b!$D$5:$D$981))*(C_A01b!L$5:L$981)))+(SUM(($D$1=(C_A01b!$B$5:$B$981))*('By region'!$M835=(C_A01b!$C$5:$C$981))*('By region'!$N835=(C_A01b!$D$5:$D$981))*(C_A01b!L$5:L$981)))</f>
        <v>157.239559175388</v>
      </c>
      <c r="K835" s="264">
        <f ref="K835:K835" t="array">(SUM(($B$1=(C_A01b!$B$5:$B$981))*('By region'!$M835=(C_A01b!$C$5:$C$981))*('By region'!$N835=(C_A01b!$D$5:$D$981))*(C_A01b!M$5:M$981)))+(SUM(($C$1=(C_A01b!$B$5:$B$981))*('By region'!$M835=(C_A01b!$C$5:$C$981))*('By region'!$N835=(C_A01b!$D$5:$D$981))*(C_A01b!M$5:M$981)))+(SUM(($D$1=(C_A01b!$B$5:$B$981))*('By region'!$M835=(C_A01b!$C$5:$C$981))*('By region'!$N835=(C_A01b!$D$5:$D$981))*(C_A01b!M$5:M$981)))</f>
        <v>163.453715211854</v>
      </c>
      <c r="M835" s="338" t="s">
        <v>456</v>
      </c>
      <c r="N835" s="338" t="s">
        <v>457</v>
      </c>
      <c r="O835" s="63"/>
    </row>
    <row r="836">
      <c r="B836" s="210" t="s">
        <v>458</v>
      </c>
      <c r="C836" s="264">
        <f ref="C836:C836" t="array">((SUM(($B$1=(C_A01b!$B$5:$B$981))*('By region'!$M836=(C_A01b!$C$5:$C$981))*('By region'!$N836=(C_A01b!$D$5:$D$981))*(C_A01b!E$5:E$981)))+(SUM(($C$1=(C_A01b!$B$5:$B$981))*('By region'!$M836=(C_A01b!$C$5:$C$981))*('By region'!$N836=(C_A01b!$D$5:$D$981))*(C_A01b!E$5:E$981)))+(SUM(($D$1=(C_A01b!$B$5:$B$981))*('By region'!$M836=(C_A01b!$C$5:$C$981))*('By region'!$N836=(C_A01b!$D$5:$D$981))*(C_A01b!E$5:E$981))))/1000</f>
        <v>2.3726798593498639</v>
      </c>
      <c r="D836" s="264">
        <f ref="D836:D836" t="array">((SUM(($B$1=(C_A01b!$B$5:$B$981))*('By region'!$M836=(C_A01b!$C$5:$C$981))*('By region'!$N836=(C_A01b!$D$5:$D$981))*(C_A01b!F$5:F$981)))+(SUM(($C$1=(C_A01b!$B$5:$B$981))*('By region'!$M836=(C_A01b!$C$5:$C$981))*('By region'!$N836=(C_A01b!$D$5:$D$981))*(C_A01b!F$5:F$981)))+(SUM(($D$1=(C_A01b!$B$5:$B$981))*('By region'!$M836=(C_A01b!$C$5:$C$981))*('By region'!$N836=(C_A01b!$D$5:$D$981))*(C_A01b!F$5:F$981))))/1000</f>
        <v>4.5118607737116436</v>
      </c>
      <c r="E836" s="264">
        <f ref="E836:E836" t="array">((SUM(($B$1=(C_A01b!$B$5:$B$981))*('By region'!$M836=(C_A01b!$C$5:$C$981))*('By region'!$N836=(C_A01b!$D$5:$D$981))*(C_A01b!G$5:G$981)))+(SUM(($C$1=(C_A01b!$B$5:$B$981))*('By region'!$M836=(C_A01b!$C$5:$C$981))*('By region'!$N836=(C_A01b!$D$5:$D$981))*(C_A01b!G$5:G$981)))+(SUM(($D$1=(C_A01b!$B$5:$B$981))*('By region'!$M836=(C_A01b!$C$5:$C$981))*('By region'!$N836=(C_A01b!$D$5:$D$981))*(C_A01b!G$5:G$981))))/1000</f>
        <v>4.5622227991352968</v>
      </c>
      <c r="F836" s="264">
        <f ref="F836:F836" t="array">((SUM(($B$1=(C_A01b!$B$5:$B$981))*('By region'!$M836=(C_A01b!$C$5:$C$981))*('By region'!$N836=(C_A01b!$D$5:$D$981))*(C_A01b!H$5:H$981)))+(SUM(($C$1=(C_A01b!$B$5:$B$981))*('By region'!$M836=(C_A01b!$C$5:$C$981))*('By region'!$N836=(C_A01b!$D$5:$D$981))*(C_A01b!H$5:H$981)))+(SUM(($D$1=(C_A01b!$B$5:$B$981))*('By region'!$M836=(C_A01b!$C$5:$C$981))*('By region'!$N836=(C_A01b!$D$5:$D$981))*(C_A01b!H$5:H$981))))/1000</f>
        <v>2.8392546265048417</v>
      </c>
      <c r="G836" s="264">
        <f ref="G836:G836" t="array">((SUM(($B$1=(C_A01b!$B$5:$B$981))*('By region'!$M836=(C_A01b!$C$5:$C$981))*('By region'!$N836=(C_A01b!$D$5:$D$981))*(C_A01b!I$5:I$981)))+(SUM(($C$1=(C_A01b!$B$5:$B$981))*('By region'!$M836=(C_A01b!$C$5:$C$981))*('By region'!$N836=(C_A01b!$D$5:$D$981))*(C_A01b!I$5:I$981)))+(SUM(($D$1=(C_A01b!$B$5:$B$981))*('By region'!$M836=(C_A01b!$C$5:$C$981))*('By region'!$N836=(C_A01b!$D$5:$D$981))*(C_A01b!I$5:I$981))))/1000</f>
        <v>2.0356162709E-05</v>
      </c>
      <c r="H836" s="264">
        <f ref="H836:H836" t="array">((SUM(($B$1=(C_A01b!$B$5:$B$981))*('By region'!$M836=(C_A01b!$C$5:$C$981))*('By region'!$N836=(C_A01b!$D$5:$D$981))*(C_A01b!J$5:J$981)))+(SUM(($C$1=(C_A01b!$B$5:$B$981))*('By region'!$M836=(C_A01b!$C$5:$C$981))*('By region'!$N836=(C_A01b!$D$5:$D$981))*(C_A01b!J$5:J$981)))+(SUM(($D$1=(C_A01b!$B$5:$B$981))*('By region'!$M836=(C_A01b!$C$5:$C$981))*('By region'!$N836=(C_A01b!$D$5:$D$981))*(C_A01b!J$5:J$981))))/1000</f>
        <v>2.2907488237490479</v>
      </c>
      <c r="I836" s="264">
        <f ref="I836:I836" t="array">((SUM(($B$1=(C_A01b!$B$5:$B$981))*('By region'!$M836=(C_A01b!$C$5:$C$981))*('By region'!$N836=(C_A01b!$D$5:$D$981))*(C_A01b!K$5:K$981)))+(SUM(($C$1=(C_A01b!$B$5:$B$981))*('By region'!$M836=(C_A01b!$C$5:$C$981))*('By region'!$N836=(C_A01b!$D$5:$D$981))*(C_A01b!K$5:K$981)))+(SUM(($D$1=(C_A01b!$B$5:$B$981))*('By region'!$M836=(C_A01b!$C$5:$C$981))*('By region'!$N836=(C_A01b!$D$5:$D$981))*(C_A01b!K$5:K$981))))/1000</f>
        <v>3.7232268300248861</v>
      </c>
      <c r="J836" s="264">
        <f ref="J836:J836" t="array">((SUM(($B$1=(C_A01b!$B$5:$B$981))*('By region'!$M836=(C_A01b!$C$5:$C$981))*('By region'!$N836=(C_A01b!$D$5:$D$981))*(C_A01b!L$5:L$981)))+(SUM(($C$1=(C_A01b!$B$5:$B$981))*('By region'!$M836=(C_A01b!$C$5:$C$981))*('By region'!$N836=(C_A01b!$D$5:$D$981))*(C_A01b!L$5:L$981)))+(SUM(($D$1=(C_A01b!$B$5:$B$981))*('By region'!$M836=(C_A01b!$C$5:$C$981))*('By region'!$N836=(C_A01b!$D$5:$D$981))*(C_A01b!L$5:L$981))))/1000</f>
        <v>3.84142154007933</v>
      </c>
      <c r="K836" s="264">
        <f ref="K836:K836" t="array">((SUM(($B$1=(C_A01b!$B$5:$B$981))*('By region'!$M836=(C_A01b!$C$5:$C$981))*('By region'!$N836=(C_A01b!$D$5:$D$981))*(C_A01b!M$5:M$981)))+(SUM(($C$1=(C_A01b!$B$5:$B$981))*('By region'!$M836=(C_A01b!$C$5:$C$981))*('By region'!$N836=(C_A01b!$D$5:$D$981))*(C_A01b!M$5:M$981)))+(SUM(($D$1=(C_A01b!$B$5:$B$981))*('By region'!$M836=(C_A01b!$C$5:$C$981))*('By region'!$N836=(C_A01b!$D$5:$D$981))*(C_A01b!M$5:M$981))))/1000</f>
        <v>2.5339181683E-05</v>
      </c>
      <c r="M836" s="338" t="s">
        <v>456</v>
      </c>
      <c r="N836" s="338" t="s">
        <v>451</v>
      </c>
      <c r="O836" s="63"/>
    </row>
    <row r="837">
      <c r="B837" s="264" t="s">
        <v>459</v>
      </c>
      <c r="C837" s="264">
        <f ref="C837:C837" t="array">((SUM(($B$1=(C_A01b!$B$5:$B$981))*('By region'!$M837=(C_A01b!$C$5:$C$981))*('By region'!$N837=(C_A01b!$D$5:$D$981))*(C_A01b!E$5:E$981)))+(SUM(($C$1=(C_A01b!$B$5:$B$981))*('By region'!$M837=(C_A01b!$C$5:$C$981))*('By region'!$N837=(C_A01b!$D$5:$D$981))*(C_A01b!E$5:E$981)))+(SUM(($D$1=(C_A01b!$B$5:$B$981))*('By region'!$M837=(C_A01b!$C$5:$C$981))*('By region'!$N837=(C_A01b!$D$5:$D$981))*(C_A01b!E$5:E$981))))/1000</f>
        <v>0</v>
      </c>
      <c r="D837" s="264">
        <f ref="D837:D837" t="array">((SUM(($B$1=(C_A01b!$B$5:$B$981))*('By region'!$M837=(C_A01b!$C$5:$C$981))*('By region'!$N837=(C_A01b!$D$5:$D$981))*(C_A01b!F$5:F$981)))+(SUM(($C$1=(C_A01b!$B$5:$B$981))*('By region'!$M837=(C_A01b!$C$5:$C$981))*('By region'!$N837=(C_A01b!$D$5:$D$981))*(C_A01b!F$5:F$981)))+(SUM(($D$1=(C_A01b!$B$5:$B$981))*('By region'!$M837=(C_A01b!$C$5:$C$981))*('By region'!$N837=(C_A01b!$D$5:$D$981))*(C_A01b!F$5:F$981))))/1000</f>
        <v>0</v>
      </c>
      <c r="E837" s="264">
        <f ref="E837:E837" t="array">((SUM(($B$1=(C_A01b!$B$5:$B$981))*('By region'!$M837=(C_A01b!$C$5:$C$981))*('By region'!$N837=(C_A01b!$D$5:$D$981))*(C_A01b!G$5:G$981)))+(SUM(($C$1=(C_A01b!$B$5:$B$981))*('By region'!$M837=(C_A01b!$C$5:$C$981))*('By region'!$N837=(C_A01b!$D$5:$D$981))*(C_A01b!G$5:G$981)))+(SUM(($D$1=(C_A01b!$B$5:$B$981))*('By region'!$M837=(C_A01b!$C$5:$C$981))*('By region'!$N837=(C_A01b!$D$5:$D$981))*(C_A01b!G$5:G$981))))/1000</f>
        <v>0</v>
      </c>
      <c r="F837" s="264">
        <f ref="F837:F837" t="array">((SUM(($B$1=(C_A01b!$B$5:$B$981))*('By region'!$M837=(C_A01b!$C$5:$C$981))*('By region'!$N837=(C_A01b!$D$5:$D$981))*(C_A01b!H$5:H$981)))+(SUM(($C$1=(C_A01b!$B$5:$B$981))*('By region'!$M837=(C_A01b!$C$5:$C$981))*('By region'!$N837=(C_A01b!$D$5:$D$981))*(C_A01b!H$5:H$981)))+(SUM(($D$1=(C_A01b!$B$5:$B$981))*('By region'!$M837=(C_A01b!$C$5:$C$981))*('By region'!$N837=(C_A01b!$D$5:$D$981))*(C_A01b!H$5:H$981))))/1000</f>
        <v>0</v>
      </c>
      <c r="G837" s="264">
        <f ref="G837:G837" t="array">((SUM(($B$1=(C_A01b!$B$5:$B$981))*('By region'!$M837=(C_A01b!$C$5:$C$981))*('By region'!$N837=(C_A01b!$D$5:$D$981))*(C_A01b!I$5:I$981)))+(SUM(($C$1=(C_A01b!$B$5:$B$981))*('By region'!$M837=(C_A01b!$C$5:$C$981))*('By region'!$N837=(C_A01b!$D$5:$D$981))*(C_A01b!I$5:I$981)))+(SUM(($D$1=(C_A01b!$B$5:$B$981))*('By region'!$M837=(C_A01b!$C$5:$C$981))*('By region'!$N837=(C_A01b!$D$5:$D$981))*(C_A01b!I$5:I$981))))/1000</f>
        <v>0</v>
      </c>
      <c r="H837" s="264">
        <f ref="H837:H837" t="array">((SUM(($B$1=(C_A01b!$B$5:$B$981))*('By region'!$M837=(C_A01b!$C$5:$C$981))*('By region'!$N837=(C_A01b!$D$5:$D$981))*(C_A01b!J$5:J$981)))+(SUM(($C$1=(C_A01b!$B$5:$B$981))*('By region'!$M837=(C_A01b!$C$5:$C$981))*('By region'!$N837=(C_A01b!$D$5:$D$981))*(C_A01b!J$5:J$981)))+(SUM(($D$1=(C_A01b!$B$5:$B$981))*('By region'!$M837=(C_A01b!$C$5:$C$981))*('By region'!$N837=(C_A01b!$D$5:$D$981))*(C_A01b!J$5:J$981))))/1000</f>
        <v>2.0620744982893289</v>
      </c>
      <c r="I837" s="264">
        <f ref="I837:I837" t="array">((SUM(($B$1=(C_A01b!$B$5:$B$981))*('By region'!$M837=(C_A01b!$C$5:$C$981))*('By region'!$N837=(C_A01b!$D$5:$D$981))*(C_A01b!K$5:K$981)))+(SUM(($C$1=(C_A01b!$B$5:$B$981))*('By region'!$M837=(C_A01b!$C$5:$C$981))*('By region'!$N837=(C_A01b!$D$5:$D$981))*(C_A01b!K$5:K$981)))+(SUM(($D$1=(C_A01b!$B$5:$B$981))*('By region'!$M837=(C_A01b!$C$5:$C$981))*('By region'!$N837=(C_A01b!$D$5:$D$981))*(C_A01b!K$5:K$981))))/1000</f>
        <v>3.3516470669565503</v>
      </c>
      <c r="J837" s="264">
        <f ref="J837:J837" t="array">((SUM(($B$1=(C_A01b!$B$5:$B$981))*('By region'!$M837=(C_A01b!$C$5:$C$981))*('By region'!$N837=(C_A01b!$D$5:$D$981))*(C_A01b!L$5:L$981)))+(SUM(($C$1=(C_A01b!$B$5:$B$981))*('By region'!$M837=(C_A01b!$C$5:$C$981))*('By region'!$N837=(C_A01b!$D$5:$D$981))*(C_A01b!L$5:L$981)))+(SUM(($D$1=(C_A01b!$B$5:$B$981))*('By region'!$M837=(C_A01b!$C$5:$C$981))*('By region'!$N837=(C_A01b!$D$5:$D$981))*(C_A01b!L$5:L$981))))/1000</f>
        <v>3.4580432422408958</v>
      </c>
      <c r="K837" s="264">
        <f ref="K837:K837" t="array">((SUM(($B$1=(C_A01b!$B$5:$B$981))*('By region'!$M837=(C_A01b!$C$5:$C$981))*('By region'!$N837=(C_A01b!$D$5:$D$981))*(C_A01b!M$5:M$981)))+(SUM(($C$1=(C_A01b!$B$5:$B$981))*('By region'!$M837=(C_A01b!$C$5:$C$981))*('By region'!$N837=(C_A01b!$D$5:$D$981))*(C_A01b!M$5:M$981)))+(SUM(($D$1=(C_A01b!$B$5:$B$981))*('By region'!$M837=(C_A01b!$C$5:$C$981))*('By region'!$N837=(C_A01b!$D$5:$D$981))*(C_A01b!M$5:M$981))))/1000</f>
        <v>0</v>
      </c>
      <c r="M837" s="338" t="s">
        <v>456</v>
      </c>
      <c r="N837" s="338" t="s">
        <v>272</v>
      </c>
      <c r="O837" s="63"/>
    </row>
    <row r="838">
      <c r="B838" s="210"/>
      <c r="C838" s="264"/>
      <c r="D838" s="264"/>
      <c r="E838" s="264"/>
      <c r="F838" s="264"/>
      <c r="G838" s="264"/>
      <c r="H838" s="264"/>
      <c r="I838" s="264"/>
      <c r="J838" s="264"/>
      <c r="K838" s="264"/>
      <c r="M838" s="338"/>
      <c r="N838" s="338"/>
      <c r="O838" s="63"/>
    </row>
    <row r="841">
      <c r="A841" s="48" t="s">
        <v>460</v>
      </c>
      <c r="B841" s="58" t="s">
        <v>542</v>
      </c>
      <c r="C841" s="61"/>
      <c r="D841" s="61"/>
      <c r="E841" s="61"/>
      <c r="F841" s="61"/>
      <c r="G841" s="61"/>
      <c r="H841" s="61"/>
      <c r="I841" s="61"/>
      <c r="J841" s="61"/>
      <c r="K841" s="61"/>
      <c r="O841" s="63"/>
    </row>
    <row r="842">
      <c r="B842" s="230"/>
      <c r="C842" s="307">
        <v>2010</v>
      </c>
      <c r="D842" s="307">
        <v>2015</v>
      </c>
      <c r="E842" s="307">
        <v>2020</v>
      </c>
      <c r="F842" s="307">
        <v>2025</v>
      </c>
      <c r="G842" s="307">
        <v>2030</v>
      </c>
      <c r="H842" s="307">
        <v>2035</v>
      </c>
      <c r="I842" s="307">
        <v>2040</v>
      </c>
      <c r="J842" s="307">
        <v>2045</v>
      </c>
      <c r="K842" s="307">
        <v>2050</v>
      </c>
      <c r="O842" s="63"/>
    </row>
    <row r="843">
      <c r="B843" s="235" t="s">
        <v>543</v>
      </c>
      <c r="C843" s="117">
        <f ref="C843:C843" t="array">SUM(($B$1=(C_A11RH!$B$5:$B$1000))*($M843=(C_A11RH!$C$5:$C$1000))*(C_A11RH!D$5:D$1000))+SUM(($C$1=(C_A11RH!$B$5:$B$1000))*($M843=(C_A11RH!$C$5:$C$1000))*(C_A11RH!D$5:D$1000))+SUM(($D$1=(C_A11RH!$B$5:$B$1000))*($M843=(C_A11RH!$C$5:$C$1000))*(C_A11RH!D$5:D$1000))</f>
        <v>65.396576305267</v>
      </c>
      <c r="D843" s="117">
        <f ref="D843:D843" t="array">SUM(($B$1=(C_A11RH!$B$5:$B$1000))*($M843=(C_A11RH!$C$5:$C$1000))*(C_A11RH!E$5:E$1000))+SUM(($C$1=(C_A11RH!$B$5:$B$1000))*($M843=(C_A11RH!$C$5:$C$1000))*(C_A11RH!E$5:E$1000))+SUM(($D$1=(C_A11RH!$B$5:$B$1000))*($M843=(C_A11RH!$C$5:$C$1000))*(C_A11RH!E$5:E$1000))</f>
        <v>134.989270977379</v>
      </c>
      <c r="E843" s="117">
        <f ref="E843:E843" t="array">SUM(($B$1=(C_A11RH!$B$5:$B$1000))*($M843=(C_A11RH!$C$5:$C$1000))*(C_A11RH!F$5:F$1000))+SUM(($C$1=(C_A11RH!$B$5:$B$1000))*($M843=(C_A11RH!$C$5:$C$1000))*(C_A11RH!F$5:F$1000))+SUM(($D$1=(C_A11RH!$B$5:$B$1000))*($M843=(C_A11RH!$C$5:$C$1000))*(C_A11RH!F$5:F$1000))</f>
        <v>201.296465322761</v>
      </c>
      <c r="F843" s="117">
        <f ref="F843:F843" t="array">SUM(($B$1=(C_A11RH!$B$5:$B$1000))*($M843=(C_A11RH!$C$5:$C$1000))*(C_A11RH!G$5:G$1000))+SUM(($C$1=(C_A11RH!$B$5:$B$1000))*($M843=(C_A11RH!$C$5:$C$1000))*(C_A11RH!G$5:G$1000))+SUM(($D$1=(C_A11RH!$B$5:$B$1000))*($M843=(C_A11RH!$C$5:$C$1000))*(C_A11RH!G$5:G$1000))</f>
        <v>148.115104639975</v>
      </c>
      <c r="G843" s="117">
        <f ref="G843:G843" t="array">SUM(($B$1=(C_A11RH!$B$5:$B$1000))*($M843=(C_A11RH!$C$5:$C$1000))*(C_A11RH!H$5:H$1000))+SUM(($C$1=(C_A11RH!$B$5:$B$1000))*($M843=(C_A11RH!$C$5:$C$1000))*(C_A11RH!H$5:H$1000))+SUM(($D$1=(C_A11RH!$B$5:$B$1000))*($M843=(C_A11RH!$C$5:$C$1000))*(C_A11RH!H$5:H$1000))</f>
        <v>268.07224990678</v>
      </c>
      <c r="H843" s="117">
        <f ref="H843:H843" t="array">SUM(($B$1=(C_A11RH!$B$5:$B$1000))*($M843=(C_A11RH!$C$5:$C$1000))*(C_A11RH!I$5:I$1000))+SUM(($C$1=(C_A11RH!$B$5:$B$1000))*($M843=(C_A11RH!$C$5:$C$1000))*(C_A11RH!I$5:I$1000))+SUM(($D$1=(C_A11RH!$B$5:$B$1000))*($M843=(C_A11RH!$C$5:$C$1000))*(C_A11RH!I$5:I$1000))</f>
        <v>282.733819173455</v>
      </c>
      <c r="I843" s="117">
        <f ref="I843:I843" t="array">SUM(($B$1=(C_A11RH!$B$5:$B$1000))*($M843=(C_A11RH!$C$5:$C$1000))*(C_A11RH!J$5:J$1000))+SUM(($C$1=(C_A11RH!$B$5:$B$1000))*($M843=(C_A11RH!$C$5:$C$1000))*(C_A11RH!J$5:J$1000))+SUM(($D$1=(C_A11RH!$B$5:$B$1000))*($M843=(C_A11RH!$C$5:$C$1000))*(C_A11RH!J$5:J$1000))</f>
        <v>255.181706366222</v>
      </c>
      <c r="J843" s="117">
        <f ref="J843:J843" t="array">SUM(($B$1=(C_A11RH!$B$5:$B$1000))*($M843=(C_A11RH!$C$5:$C$1000))*(C_A11RH!K$5:K$1000))+SUM(($C$1=(C_A11RH!$B$5:$B$1000))*($M843=(C_A11RH!$C$5:$C$1000))*(C_A11RH!K$5:K$1000))+SUM(($D$1=(C_A11RH!$B$5:$B$1000))*($M843=(C_A11RH!$C$5:$C$1000))*(C_A11RH!K$5:K$1000))</f>
        <v>177.34354355115</v>
      </c>
      <c r="K843" s="117">
        <f ref="K843:K843" t="array">SUM(($B$1=(C_A11RH!$B$5:$B$1000))*($M843=(C_A11RH!$C$5:$C$1000))*(C_A11RH!L$5:L$1000))+SUM(($C$1=(C_A11RH!$B$5:$B$1000))*($M843=(C_A11RH!$C$5:$C$1000))*(C_A11RH!L$5:L$1000))+SUM(($D$1=(C_A11RH!$B$5:$B$1000))*($M843=(C_A11RH!$C$5:$C$1000))*(C_A11RH!L$5:L$1000))</f>
        <v>64.568316085864</v>
      </c>
      <c r="M843" s="338" t="s">
        <v>462</v>
      </c>
      <c r="O843" s="63"/>
    </row>
    <row r="844">
      <c r="B844" s="237" t="s">
        <v>7</v>
      </c>
      <c r="C844" s="117">
        <f ref="C844:C844" t="array">SUM(($B$1=(C_A11RH!$B$5:$B$1000))*($M844=(C_A11RH!$C$5:$C$1000))*(C_A11RH!D$5:D$1000))+SUM(($C$1=(C_A11RH!$B$5:$B$1000))*($M844=(C_A11RH!$C$5:$C$1000))*(C_A11RH!D$5:D$1000))+SUM(($D$1=(C_A11RH!$B$5:$B$1000))*($M844=(C_A11RH!$C$5:$C$1000))*(C_A11RH!D$5:D$1000))</f>
        <v>662.345622607561</v>
      </c>
      <c r="D844" s="117">
        <f ref="D844:D844" t="array">SUM(($B$1=(C_A11RH!$B$5:$B$1000))*($M844=(C_A11RH!$C$5:$C$1000))*(C_A11RH!E$5:E$1000))+SUM(($C$1=(C_A11RH!$B$5:$B$1000))*($M844=(C_A11RH!$C$5:$C$1000))*(C_A11RH!E$5:E$1000))+SUM(($D$1=(C_A11RH!$B$5:$B$1000))*($M844=(C_A11RH!$C$5:$C$1000))*(C_A11RH!E$5:E$1000))</f>
        <v>496.759216955671</v>
      </c>
      <c r="E844" s="117">
        <f ref="E844:E844" t="array">SUM(($B$1=(C_A11RH!$B$5:$B$1000))*($M844=(C_A11RH!$C$5:$C$1000))*(C_A11RH!F$5:F$1000))+SUM(($C$1=(C_A11RH!$B$5:$B$1000))*($M844=(C_A11RH!$C$5:$C$1000))*(C_A11RH!F$5:F$1000))+SUM(($D$1=(C_A11RH!$B$5:$B$1000))*($M844=(C_A11RH!$C$5:$C$1000))*(C_A11RH!F$5:F$1000))</f>
        <v>496.606014503056</v>
      </c>
      <c r="F844" s="117">
        <f ref="F844:F844" t="array">SUM(($B$1=(C_A11RH!$B$5:$B$1000))*($M844=(C_A11RH!$C$5:$C$1000))*(C_A11RH!G$5:G$1000))+SUM(($C$1=(C_A11RH!$B$5:$B$1000))*($M844=(C_A11RH!$C$5:$C$1000))*(C_A11RH!G$5:G$1000))+SUM(($D$1=(C_A11RH!$B$5:$B$1000))*($M844=(C_A11RH!$C$5:$C$1000))*(C_A11RH!G$5:G$1000))</f>
        <v>687.748101879902</v>
      </c>
      <c r="G844" s="117">
        <f ref="G844:G844" t="array">SUM(($B$1=(C_A11RH!$B$5:$B$1000))*($M844=(C_A11RH!$C$5:$C$1000))*(C_A11RH!H$5:H$1000))+SUM(($C$1=(C_A11RH!$B$5:$B$1000))*($M844=(C_A11RH!$C$5:$C$1000))*(C_A11RH!H$5:H$1000))+SUM(($D$1=(C_A11RH!$B$5:$B$1000))*($M844=(C_A11RH!$C$5:$C$1000))*(C_A11RH!H$5:H$1000))</f>
        <v>668.721397942895</v>
      </c>
      <c r="H844" s="117">
        <f ref="H844:H844" t="array">SUM(($B$1=(C_A11RH!$B$5:$B$1000))*($M844=(C_A11RH!$C$5:$C$1000))*(C_A11RH!I$5:I$1000))+SUM(($C$1=(C_A11RH!$B$5:$B$1000))*($M844=(C_A11RH!$C$5:$C$1000))*(C_A11RH!I$5:I$1000))+SUM(($D$1=(C_A11RH!$B$5:$B$1000))*($M844=(C_A11RH!$C$5:$C$1000))*(C_A11RH!I$5:I$1000))</f>
        <v>668.721397942895</v>
      </c>
      <c r="I844" s="117">
        <f ref="I844:I844" t="array">SUM(($B$1=(C_A11RH!$B$5:$B$1000))*($M844=(C_A11RH!$C$5:$C$1000))*(C_A11RH!J$5:J$1000))+SUM(($C$1=(C_A11RH!$B$5:$B$1000))*($M844=(C_A11RH!$C$5:$C$1000))*(C_A11RH!J$5:J$1000))+SUM(($D$1=(C_A11RH!$B$5:$B$1000))*($M844=(C_A11RH!$C$5:$C$1000))*(C_A11RH!J$5:J$1000))</f>
        <v>642.803819815916</v>
      </c>
      <c r="J844" s="117">
        <f ref="J844:J844" t="array">SUM(($B$1=(C_A11RH!$B$5:$B$1000))*($M844=(C_A11RH!$C$5:$C$1000))*(C_A11RH!K$5:K$1000))+SUM(($C$1=(C_A11RH!$B$5:$B$1000))*($M844=(C_A11RH!$C$5:$C$1000))*(C_A11RH!K$5:K$1000))+SUM(($D$1=(C_A11RH!$B$5:$B$1000))*($M844=(C_A11RH!$C$5:$C$1000))*(C_A11RH!K$5:K$1000))</f>
        <v>574.611970360497</v>
      </c>
      <c r="K844" s="117">
        <f ref="K844:K844" t="array">SUM(($B$1=(C_A11RH!$B$5:$B$1000))*($M844=(C_A11RH!$C$5:$C$1000))*(C_A11RH!L$5:L$1000))+SUM(($C$1=(C_A11RH!$B$5:$B$1000))*($M844=(C_A11RH!$C$5:$C$1000))*(C_A11RH!L$5:L$1000))+SUM(($D$1=(C_A11RH!$B$5:$B$1000))*($M844=(C_A11RH!$C$5:$C$1000))*(C_A11RH!L$5:L$1000))</f>
        <v>475.371714976694</v>
      </c>
      <c r="M844" s="338" t="s">
        <v>463</v>
      </c>
      <c r="O844" s="63"/>
    </row>
    <row r="845">
      <c r="B845" s="235" t="s">
        <v>147</v>
      </c>
      <c r="C845" s="117">
        <f ref="C845:C845" t="array">SUM(($B$1=(C_A11RH!$B$5:$B$1000))*($M845=(C_A11RH!$C$5:$C$1000))*(C_A11RH!D$5:D$1000))+SUM(($C$1=(C_A11RH!$B$5:$B$1000))*($M845=(C_A11RH!$C$5:$C$1000))*(C_A11RH!D$5:D$1000))+SUM(($D$1=(C_A11RH!$B$5:$B$1000))*($M845=(C_A11RH!$C$5:$C$1000))*(C_A11RH!D$5:D$1000))</f>
        <v>1.956219498</v>
      </c>
      <c r="D845" s="117">
        <f ref="D845:D845" t="array">SUM(($B$1=(C_A11RH!$B$5:$B$1000))*($M845=(C_A11RH!$C$5:$C$1000))*(C_A11RH!E$5:E$1000))+SUM(($C$1=(C_A11RH!$B$5:$B$1000))*($M845=(C_A11RH!$C$5:$C$1000))*(C_A11RH!E$5:E$1000))+SUM(($D$1=(C_A11RH!$B$5:$B$1000))*($M845=(C_A11RH!$C$5:$C$1000))*(C_A11RH!E$5:E$1000))</f>
        <v>1.4671646235</v>
      </c>
      <c r="E845" s="117">
        <f ref="E845:E845" t="array">SUM(($B$1=(C_A11RH!$B$5:$B$1000))*($M845=(C_A11RH!$C$5:$C$1000))*(C_A11RH!F$5:F$1000))+SUM(($C$1=(C_A11RH!$B$5:$B$1000))*($M845=(C_A11RH!$C$5:$C$1000))*(C_A11RH!F$5:F$1000))+SUM(($D$1=(C_A11RH!$B$5:$B$1000))*($M845=(C_A11RH!$C$5:$C$1000))*(C_A11RH!F$5:F$1000))</f>
        <v>0.978109749</v>
      </c>
      <c r="F845" s="117">
        <f ref="F845:F845" t="array">SUM(($B$1=(C_A11RH!$B$5:$B$1000))*($M845=(C_A11RH!$C$5:$C$1000))*(C_A11RH!G$5:G$1000))+SUM(($C$1=(C_A11RH!$B$5:$B$1000))*($M845=(C_A11RH!$C$5:$C$1000))*(C_A11RH!G$5:G$1000))+SUM(($D$1=(C_A11RH!$B$5:$B$1000))*($M845=(C_A11RH!$C$5:$C$1000))*(C_A11RH!G$5:G$1000))</f>
        <v>0.4890548745</v>
      </c>
      <c r="G845" s="117">
        <f ref="G845:G845" t="array">SUM(($B$1=(C_A11RH!$B$5:$B$1000))*($M845=(C_A11RH!$C$5:$C$1000))*(C_A11RH!H$5:H$1000))+SUM(($C$1=(C_A11RH!$B$5:$B$1000))*($M845=(C_A11RH!$C$5:$C$1000))*(C_A11RH!H$5:H$1000))+SUM(($D$1=(C_A11RH!$B$5:$B$1000))*($M845=(C_A11RH!$C$5:$C$1000))*(C_A11RH!H$5:H$1000))</f>
        <v>0</v>
      </c>
      <c r="H845" s="117">
        <f ref="H845:H845" t="array">SUM(($B$1=(C_A11RH!$B$5:$B$1000))*($M845=(C_A11RH!$C$5:$C$1000))*(C_A11RH!I$5:I$1000))+SUM(($C$1=(C_A11RH!$B$5:$B$1000))*($M845=(C_A11RH!$C$5:$C$1000))*(C_A11RH!I$5:I$1000))+SUM(($D$1=(C_A11RH!$B$5:$B$1000))*($M845=(C_A11RH!$C$5:$C$1000))*(C_A11RH!I$5:I$1000))</f>
        <v>0</v>
      </c>
      <c r="I845" s="117">
        <f ref="I845:I845" t="array">SUM(($B$1=(C_A11RH!$B$5:$B$1000))*($M845=(C_A11RH!$C$5:$C$1000))*(C_A11RH!J$5:J$1000))+SUM(($C$1=(C_A11RH!$B$5:$B$1000))*($M845=(C_A11RH!$C$5:$C$1000))*(C_A11RH!J$5:J$1000))+SUM(($D$1=(C_A11RH!$B$5:$B$1000))*($M845=(C_A11RH!$C$5:$C$1000))*(C_A11RH!J$5:J$1000))</f>
        <v>0</v>
      </c>
      <c r="J845" s="117">
        <f ref="J845:J845" t="array">SUM(($B$1=(C_A11RH!$B$5:$B$1000))*($M845=(C_A11RH!$C$5:$C$1000))*(C_A11RH!K$5:K$1000))+SUM(($C$1=(C_A11RH!$B$5:$B$1000))*($M845=(C_A11RH!$C$5:$C$1000))*(C_A11RH!K$5:K$1000))+SUM(($D$1=(C_A11RH!$B$5:$B$1000))*($M845=(C_A11RH!$C$5:$C$1000))*(C_A11RH!K$5:K$1000))</f>
        <v>0</v>
      </c>
      <c r="K845" s="117">
        <f ref="K845:K845" t="array">SUM(($B$1=(C_A11RH!$B$5:$B$1000))*($M845=(C_A11RH!$C$5:$C$1000))*(C_A11RH!L$5:L$1000))+SUM(($C$1=(C_A11RH!$B$5:$B$1000))*($M845=(C_A11RH!$C$5:$C$1000))*(C_A11RH!L$5:L$1000))+SUM(($D$1=(C_A11RH!$B$5:$B$1000))*($M845=(C_A11RH!$C$5:$C$1000))*(C_A11RH!L$5:L$1000))</f>
        <v>0</v>
      </c>
      <c r="M845" s="338" t="s">
        <v>464</v>
      </c>
      <c r="O845" s="63"/>
    </row>
    <row r="846">
      <c r="B846" s="237" t="s">
        <v>465</v>
      </c>
      <c r="C846" s="117">
        <f ref="C846:C846" t="array">SUM(($B$1=(C_A11RH!$B$5:$B$1000))*($M846=(C_A11RH!$C$5:$C$1000))*(C_A11RH!D$5:D$1000))+SUM(($C$1=(C_A11RH!$B$5:$B$1000))*($M846=(C_A11RH!$C$5:$C$1000))*(C_A11RH!D$5:D$1000))+SUM(($D$1=(C_A11RH!$B$5:$B$1000))*($M846=(C_A11RH!$C$5:$C$1000))*(C_A11RH!D$5:D$1000))</f>
        <v>24.912981449626</v>
      </c>
      <c r="D846" s="117">
        <f ref="D846:D846" t="array">SUM(($B$1=(C_A11RH!$B$5:$B$1000))*($M846=(C_A11RH!$C$5:$C$1000))*(C_A11RH!E$5:E$1000))+SUM(($C$1=(C_A11RH!$B$5:$B$1000))*($M846=(C_A11RH!$C$5:$C$1000))*(C_A11RH!E$5:E$1000))+SUM(($D$1=(C_A11RH!$B$5:$B$1000))*($M846=(C_A11RH!$C$5:$C$1000))*(C_A11RH!E$5:E$1000))</f>
        <v>100.042459229817</v>
      </c>
      <c r="E846" s="117">
        <f ref="E846:E846" t="array">SUM(($B$1=(C_A11RH!$B$5:$B$1000))*($M846=(C_A11RH!$C$5:$C$1000))*(C_A11RH!F$5:F$1000))+SUM(($C$1=(C_A11RH!$B$5:$B$1000))*($M846=(C_A11RH!$C$5:$C$1000))*(C_A11RH!F$5:F$1000))+SUM(($D$1=(C_A11RH!$B$5:$B$1000))*($M846=(C_A11RH!$C$5:$C$1000))*(C_A11RH!F$5:F$1000))</f>
        <v>91.738132079942</v>
      </c>
      <c r="F846" s="117">
        <f ref="F846:F846" t="array">SUM(($B$1=(C_A11RH!$B$5:$B$1000))*($M846=(C_A11RH!$C$5:$C$1000))*(C_A11RH!G$5:G$1000))+SUM(($C$1=(C_A11RH!$B$5:$B$1000))*($M846=(C_A11RH!$C$5:$C$1000))*(C_A11RH!G$5:G$1000))+SUM(($D$1=(C_A11RH!$B$5:$B$1000))*($M846=(C_A11RH!$C$5:$C$1000))*(C_A11RH!G$5:G$1000))</f>
        <v>47.676459960038</v>
      </c>
      <c r="G846" s="117">
        <f ref="G846:G846" t="array">SUM(($B$1=(C_A11RH!$B$5:$B$1000))*($M846=(C_A11RH!$C$5:$C$1000))*(C_A11RH!H$5:H$1000))+SUM(($C$1=(C_A11RH!$B$5:$B$1000))*($M846=(C_A11RH!$C$5:$C$1000))*(C_A11RH!H$5:H$1000))+SUM(($D$1=(C_A11RH!$B$5:$B$1000))*($M846=(C_A11RH!$C$5:$C$1000))*(C_A11RH!H$5:H$1000))</f>
        <v>35.808761452433</v>
      </c>
      <c r="H846" s="117">
        <f ref="H846:H846" t="array">SUM(($B$1=(C_A11RH!$B$5:$B$1000))*($M846=(C_A11RH!$C$5:$C$1000))*(C_A11RH!I$5:I$1000))+SUM(($C$1=(C_A11RH!$B$5:$B$1000))*($M846=(C_A11RH!$C$5:$C$1000))*(C_A11RH!I$5:I$1000))+SUM(($D$1=(C_A11RH!$B$5:$B$1000))*($M846=(C_A11RH!$C$5:$C$1000))*(C_A11RH!I$5:I$1000))</f>
        <v>35.808761452433</v>
      </c>
      <c r="I846" s="117">
        <f ref="I846:I846" t="array">SUM(($B$1=(C_A11RH!$B$5:$B$1000))*($M846=(C_A11RH!$C$5:$C$1000))*(C_A11RH!J$5:J$1000))+SUM(($C$1=(C_A11RH!$B$5:$B$1000))*($M846=(C_A11RH!$C$5:$C$1000))*(C_A11RH!J$5:J$1000))+SUM(($D$1=(C_A11RH!$B$5:$B$1000))*($M846=(C_A11RH!$C$5:$C$1000))*(C_A11RH!J$5:J$1000))</f>
        <v>101.519814973217</v>
      </c>
      <c r="J846" s="117">
        <f ref="J846:J846" t="array">SUM(($B$1=(C_A11RH!$B$5:$B$1000))*($M846=(C_A11RH!$C$5:$C$1000))*(C_A11RH!K$5:K$1000))+SUM(($C$1=(C_A11RH!$B$5:$B$1000))*($M846=(C_A11RH!$C$5:$C$1000))*(C_A11RH!K$5:K$1000))+SUM(($D$1=(C_A11RH!$B$5:$B$1000))*($M846=(C_A11RH!$C$5:$C$1000))*(C_A11RH!K$5:K$1000))</f>
        <v>256.429527110277</v>
      </c>
      <c r="K846" s="117">
        <f ref="K846:K846" t="array">SUM(($B$1=(C_A11RH!$B$5:$B$1000))*($M846=(C_A11RH!$C$5:$C$1000))*(C_A11RH!L$5:L$1000))+SUM(($C$1=(C_A11RH!$B$5:$B$1000))*($M846=(C_A11RH!$C$5:$C$1000))*(C_A11RH!L$5:L$1000))+SUM(($D$1=(C_A11RH!$B$5:$B$1000))*($M846=(C_A11RH!$C$5:$C$1000))*(C_A11RH!L$5:L$1000))</f>
        <v>474.822432555631</v>
      </c>
      <c r="M846" s="338" t="s">
        <v>466</v>
      </c>
      <c r="O846" s="63"/>
    </row>
    <row r="847">
      <c r="B847" s="235" t="s">
        <v>467</v>
      </c>
      <c r="C847" s="117">
        <f ref="C847:C847" t="array">SUM(($B$1=(C_A11RH!$B$5:$B$1000))*($M847=(C_A11RH!$C$5:$C$1000))*(C_A11RH!D$5:D$1000))+SUM(($C$1=(C_A11RH!$B$5:$B$1000))*($M847=(C_A11RH!$C$5:$C$1000))*(C_A11RH!D$5:D$1000))+SUM(($D$1=(C_A11RH!$B$5:$B$1000))*($M847=(C_A11RH!$C$5:$C$1000))*(C_A11RH!D$5:D$1000))</f>
        <v>100.174524343265</v>
      </c>
      <c r="D847" s="117">
        <f ref="D847:D847" t="array">SUM(($B$1=(C_A11RH!$B$5:$B$1000))*($M847=(C_A11RH!$C$5:$C$1000))*(C_A11RH!E$5:E$1000))+SUM(($C$1=(C_A11RH!$B$5:$B$1000))*($M847=(C_A11RH!$C$5:$C$1000))*(C_A11RH!E$5:E$1000))+SUM(($D$1=(C_A11RH!$B$5:$B$1000))*($M847=(C_A11RH!$C$5:$C$1000))*(C_A11RH!E$5:E$1000))</f>
        <v>151.80623023048</v>
      </c>
      <c r="E847" s="117">
        <f ref="E847:E847" t="array">SUM(($B$1=(C_A11RH!$B$5:$B$1000))*($M847=(C_A11RH!$C$5:$C$1000))*(C_A11RH!F$5:F$1000))+SUM(($C$1=(C_A11RH!$B$5:$B$1000))*($M847=(C_A11RH!$C$5:$C$1000))*(C_A11RH!F$5:F$1000))+SUM(($D$1=(C_A11RH!$B$5:$B$1000))*($M847=(C_A11RH!$C$5:$C$1000))*(C_A11RH!F$5:F$1000))</f>
        <v>126.762599144663</v>
      </c>
      <c r="F847" s="117">
        <f ref="F847:F847" t="array">SUM(($B$1=(C_A11RH!$B$5:$B$1000))*($M847=(C_A11RH!$C$5:$C$1000))*(C_A11RH!G$5:G$1000))+SUM(($C$1=(C_A11RH!$B$5:$B$1000))*($M847=(C_A11RH!$C$5:$C$1000))*(C_A11RH!G$5:G$1000))+SUM(($D$1=(C_A11RH!$B$5:$B$1000))*($M847=(C_A11RH!$C$5:$C$1000))*(C_A11RH!G$5:G$1000))</f>
        <v>68.85810935612</v>
      </c>
      <c r="G847" s="117">
        <f ref="G847:G847" t="array">SUM(($B$1=(C_A11RH!$B$5:$B$1000))*($M847=(C_A11RH!$C$5:$C$1000))*(C_A11RH!H$5:H$1000))+SUM(($C$1=(C_A11RH!$B$5:$B$1000))*($M847=(C_A11RH!$C$5:$C$1000))*(C_A11RH!H$5:H$1000))+SUM(($D$1=(C_A11RH!$B$5:$B$1000))*($M847=(C_A11RH!$C$5:$C$1000))*(C_A11RH!H$5:H$1000))</f>
        <v>17.004597979237</v>
      </c>
      <c r="H847" s="117">
        <f ref="H847:H847" t="array">SUM(($B$1=(C_A11RH!$B$5:$B$1000))*($M847=(C_A11RH!$C$5:$C$1000))*(C_A11RH!I$5:I$1000))+SUM(($C$1=(C_A11RH!$B$5:$B$1000))*($M847=(C_A11RH!$C$5:$C$1000))*(C_A11RH!I$5:I$1000))+SUM(($D$1=(C_A11RH!$B$5:$B$1000))*($M847=(C_A11RH!$C$5:$C$1000))*(C_A11RH!I$5:I$1000))</f>
        <v>19.014480388887</v>
      </c>
      <c r="I847" s="117">
        <f ref="I847:I847" t="array">SUM(($B$1=(C_A11RH!$B$5:$B$1000))*($M847=(C_A11RH!$C$5:$C$1000))*(C_A11RH!J$5:J$1000))+SUM(($C$1=(C_A11RH!$B$5:$B$1000))*($M847=(C_A11RH!$C$5:$C$1000))*(C_A11RH!J$5:J$1000))+SUM(($D$1=(C_A11RH!$B$5:$B$1000))*($M847=(C_A11RH!$C$5:$C$1000))*(C_A11RH!J$5:J$1000))</f>
        <v>19.014480388887</v>
      </c>
      <c r="J847" s="117">
        <f ref="J847:J847" t="array">SUM(($B$1=(C_A11RH!$B$5:$B$1000))*($M847=(C_A11RH!$C$5:$C$1000))*(C_A11RH!K$5:K$1000))+SUM(($C$1=(C_A11RH!$B$5:$B$1000))*($M847=(C_A11RH!$C$5:$C$1000))*(C_A11RH!K$5:K$1000))+SUM(($D$1=(C_A11RH!$B$5:$B$1000))*($M847=(C_A11RH!$C$5:$C$1000))*(C_A11RH!K$5:K$1000))</f>
        <v>19.014480388887</v>
      </c>
      <c r="K847" s="117">
        <f ref="K847:K847" t="array">SUM(($B$1=(C_A11RH!$B$5:$B$1000))*($M847=(C_A11RH!$C$5:$C$1000))*(C_A11RH!L$5:L$1000))+SUM(($C$1=(C_A11RH!$B$5:$B$1000))*($M847=(C_A11RH!$C$5:$C$1000))*(C_A11RH!L$5:L$1000))+SUM(($D$1=(C_A11RH!$B$5:$B$1000))*($M847=(C_A11RH!$C$5:$C$1000))*(C_A11RH!L$5:L$1000))</f>
        <v>18.210137028834</v>
      </c>
      <c r="M847" s="338" t="s">
        <v>468</v>
      </c>
      <c r="O847" s="63"/>
    </row>
    <row r="848">
      <c r="B848" s="235" t="s">
        <v>55</v>
      </c>
      <c r="C848" s="117">
        <f>SUM(C843:C847)</f>
        <v>854.78592420371911</v>
      </c>
      <c r="D848" s="117">
        <f ref="D848:K848" t="shared" si="95">SUM(D843:D847)</f>
        <v>885.064342016847</v>
      </c>
      <c r="E848" s="117">
        <f t="shared" si="95"/>
        <v>917.381320799422</v>
      </c>
      <c r="F848" s="117">
        <f t="shared" si="95"/>
        <v>952.88683071053492</v>
      </c>
      <c r="G848" s="117">
        <f t="shared" si="95"/>
        <v>989.607007281345</v>
      </c>
      <c r="H848" s="117">
        <f t="shared" si="95"/>
        <v>1006.2784589576701</v>
      </c>
      <c r="I848" s="117">
        <f t="shared" si="95"/>
        <v>1018.5198215442419</v>
      </c>
      <c r="J848" s="117">
        <f t="shared" si="95"/>
        <v>1027.3995214108111</v>
      </c>
      <c r="K848" s="117">
        <f t="shared" si="95"/>
        <v>1032.972600647023</v>
      </c>
      <c r="M848" s="338"/>
      <c r="N848" s="63"/>
      <c r="O848" s="63"/>
    </row>
    <row r="849"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N849" s="63"/>
      <c r="O849" s="63"/>
    </row>
    <row r="850"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N850" s="63"/>
      <c r="O850" s="63"/>
    </row>
    <row r="851">
      <c r="A851" s="48" t="s">
        <v>469</v>
      </c>
      <c r="B851" s="58" t="s">
        <v>544</v>
      </c>
      <c r="C851" s="61"/>
      <c r="D851" s="61"/>
      <c r="E851" s="61"/>
      <c r="F851" s="61"/>
      <c r="G851" s="61"/>
      <c r="H851" s="61"/>
      <c r="I851" s="61"/>
      <c r="J851" s="61"/>
      <c r="K851" s="61"/>
      <c r="N851" s="63"/>
      <c r="O851" s="63"/>
    </row>
    <row r="852">
      <c r="B852" s="230"/>
      <c r="C852" s="307">
        <v>2010</v>
      </c>
      <c r="D852" s="307">
        <v>2015</v>
      </c>
      <c r="E852" s="307">
        <v>2020</v>
      </c>
      <c r="F852" s="307">
        <v>2025</v>
      </c>
      <c r="G852" s="307">
        <v>2030</v>
      </c>
      <c r="H852" s="307">
        <v>2035</v>
      </c>
      <c r="I852" s="307">
        <v>2040</v>
      </c>
      <c r="J852" s="307">
        <v>2045</v>
      </c>
      <c r="K852" s="307">
        <v>2050</v>
      </c>
      <c r="N852" s="63"/>
      <c r="O852" s="63"/>
    </row>
    <row r="853">
      <c r="B853" s="235" t="s">
        <v>543</v>
      </c>
      <c r="C853" s="117">
        <f ref="C853:C853" t="array">SUM(($B$1=(C_A11CH!$B$5:$B$1000))*($M853=(C_A11CH!$C$5:$C$1000))*(C_A11CH!D$5:D$1000))+SUM(($C$1=(C_A11CH!$B$5:$B$1000))*($M853=(C_A11CH!$C$5:$C$1000))*(C_A11CH!D$5:D$1000))+SUM(($D$1=(C_A11CH!$B$5:$B$1000))*($M853=(C_A11CH!$C$5:$C$1000))*(C_A11CH!D$5:D$1000))</f>
        <v>43.0936804665</v>
      </c>
      <c r="D853" s="117">
        <f ref="D853:D853" t="array">SUM(($B$1=(C_A11CH!$B$5:$B$1000))*($M853=(C_A11CH!$C$5:$C$1000))*(C_A11CH!E$5:E$1000))+SUM(($C$1=(C_A11CH!$B$5:$B$1000))*($M853=(C_A11CH!$C$5:$C$1000))*(C_A11CH!E$5:E$1000))+SUM(($D$1=(C_A11CH!$B$5:$B$1000))*($M853=(C_A11CH!$C$5:$C$1000))*(C_A11CH!E$5:E$1000))</f>
        <v>72.914166851725</v>
      </c>
      <c r="E853" s="117">
        <f ref="E853:E853" t="array">SUM(($B$1=(C_A11CH!$B$5:$B$1000))*($M853=(C_A11CH!$C$5:$C$1000))*(C_A11CH!F$5:F$1000))+SUM(($C$1=(C_A11CH!$B$5:$B$1000))*($M853=(C_A11CH!$C$5:$C$1000))*(C_A11CH!F$5:F$1000))+SUM(($D$1=(C_A11CH!$B$5:$B$1000))*($M853=(C_A11CH!$C$5:$C$1000))*(C_A11CH!F$5:F$1000))</f>
        <v>107.549064515803</v>
      </c>
      <c r="F853" s="117">
        <f ref="F853:F853" t="array">SUM(($B$1=(C_A11CH!$B$5:$B$1000))*($M853=(C_A11CH!$C$5:$C$1000))*(C_A11CH!G$5:G$1000))+SUM(($C$1=(C_A11CH!$B$5:$B$1000))*($M853=(C_A11CH!$C$5:$C$1000))*(C_A11CH!G$5:G$1000))+SUM(($D$1=(C_A11CH!$B$5:$B$1000))*($M853=(C_A11CH!$C$5:$C$1000))*(C_A11CH!G$5:G$1000))</f>
        <v>105.338637443645</v>
      </c>
      <c r="G853" s="117">
        <f ref="G853:G853" t="array">SUM(($B$1=(C_A11CH!$B$5:$B$1000))*($M853=(C_A11CH!$C$5:$C$1000))*(C_A11CH!H$5:H$1000))+SUM(($C$1=(C_A11CH!$B$5:$B$1000))*($M853=(C_A11CH!$C$5:$C$1000))*(C_A11CH!H$5:H$1000))+SUM(($D$1=(C_A11CH!$B$5:$B$1000))*($M853=(C_A11CH!$C$5:$C$1000))*(C_A11CH!H$5:H$1000))</f>
        <v>101.384119161818</v>
      </c>
      <c r="H853" s="117">
        <f ref="H853:H853" t="array">SUM(($B$1=(C_A11CH!$B$5:$B$1000))*($M853=(C_A11CH!$C$5:$C$1000))*(C_A11CH!I$5:I$1000))+SUM(($C$1=(C_A11CH!$B$5:$B$1000))*($M853=(C_A11CH!$C$5:$C$1000))*(C_A11CH!I$5:I$1000))+SUM(($D$1=(C_A11CH!$B$5:$B$1000))*($M853=(C_A11CH!$C$5:$C$1000))*(C_A11CH!I$5:I$1000))</f>
        <v>84.709145045744</v>
      </c>
      <c r="I853" s="117">
        <f ref="I853:I853" t="array">SUM(($B$1=(C_A11CH!$B$5:$B$1000))*($M853=(C_A11CH!$C$5:$C$1000))*(C_A11CH!J$5:J$1000))+SUM(($C$1=(C_A11CH!$B$5:$B$1000))*($M853=(C_A11CH!$C$5:$C$1000))*(C_A11CH!J$5:J$1000))+SUM(($D$1=(C_A11CH!$B$5:$B$1000))*($M853=(C_A11CH!$C$5:$C$1000))*(C_A11CH!J$5:J$1000))</f>
        <v>54.436933191942</v>
      </c>
      <c r="J853" s="117">
        <f ref="J853:J853" t="array">SUM(($B$1=(C_A11CH!$B$5:$B$1000))*($M853=(C_A11CH!$C$5:$C$1000))*(C_A11CH!K$5:K$1000))+SUM(($C$1=(C_A11CH!$B$5:$B$1000))*($M853=(C_A11CH!$C$5:$C$1000))*(C_A11CH!K$5:K$1000))+SUM(($D$1=(C_A11CH!$B$5:$B$1000))*($M853=(C_A11CH!$C$5:$C$1000))*(C_A11CH!K$5:K$1000))</f>
        <v>30.737834220574</v>
      </c>
      <c r="K853" s="117">
        <f ref="K853:K853" t="array">SUM(($B$1=(C_A11CH!$B$5:$B$1000))*($M853=(C_A11CH!$C$5:$C$1000))*(C_A11CH!L$5:L$1000))+SUM(($C$1=(C_A11CH!$B$5:$B$1000))*($M853=(C_A11CH!$C$5:$C$1000))*(C_A11CH!L$5:L$1000))+SUM(($D$1=(C_A11CH!$B$5:$B$1000))*($M853=(C_A11CH!$C$5:$C$1000))*(C_A11CH!L$5:L$1000))</f>
        <v>3.621979134851</v>
      </c>
      <c r="M853" s="338" t="s">
        <v>471</v>
      </c>
      <c r="N853" s="63"/>
      <c r="O853" s="63"/>
    </row>
    <row r="854">
      <c r="B854" s="237" t="s">
        <v>7</v>
      </c>
      <c r="C854" s="117">
        <f ref="C854:C854" t="array">SUM(($B$1=(C_A11CH!$B$5:$B$1000))*($M854=(C_A11CH!$C$5:$C$1000))*(C_A11CH!D$5:D$1000))+SUM(($C$1=(C_A11CH!$B$5:$B$1000))*($M854=(C_A11CH!$C$5:$C$1000))*(C_A11CH!D$5:D$1000))+SUM(($D$1=(C_A11CH!$B$5:$B$1000))*($M854=(C_A11CH!$C$5:$C$1000))*(C_A11CH!D$5:D$1000))</f>
        <v>96.691171917375</v>
      </c>
      <c r="D854" s="117">
        <f ref="D854:D854" t="array">SUM(($B$1=(C_A11CH!$B$5:$B$1000))*($M854=(C_A11CH!$C$5:$C$1000))*(C_A11CH!E$5:E$1000))+SUM(($C$1=(C_A11CH!$B$5:$B$1000))*($M854=(C_A11CH!$C$5:$C$1000))*(C_A11CH!E$5:E$1000))+SUM(($D$1=(C_A11CH!$B$5:$B$1000))*($M854=(C_A11CH!$C$5:$C$1000))*(C_A11CH!E$5:E$1000))</f>
        <v>72.518378938031</v>
      </c>
      <c r="E854" s="117">
        <f ref="E854:E854" t="array">SUM(($B$1=(C_A11CH!$B$5:$B$1000))*($M854=(C_A11CH!$C$5:$C$1000))*(C_A11CH!F$5:F$1000))+SUM(($C$1=(C_A11CH!$B$5:$B$1000))*($M854=(C_A11CH!$C$5:$C$1000))*(C_A11CH!F$5:F$1000))+SUM(($D$1=(C_A11CH!$B$5:$B$1000))*($M854=(C_A11CH!$C$5:$C$1000))*(C_A11CH!F$5:F$1000))</f>
        <v>81.906270041321</v>
      </c>
      <c r="F854" s="117">
        <f ref="F854:F854" t="array">SUM(($B$1=(C_A11CH!$B$5:$B$1000))*($M854=(C_A11CH!$C$5:$C$1000))*(C_A11CH!G$5:G$1000))+SUM(($C$1=(C_A11CH!$B$5:$B$1000))*($M854=(C_A11CH!$C$5:$C$1000))*(C_A11CH!G$5:G$1000))+SUM(($D$1=(C_A11CH!$B$5:$B$1000))*($M854=(C_A11CH!$C$5:$C$1000))*(C_A11CH!G$5:G$1000))</f>
        <v>81.508280781568</v>
      </c>
      <c r="G854" s="117">
        <f ref="G854:G854" t="array">SUM(($B$1=(C_A11CH!$B$5:$B$1000))*($M854=(C_A11CH!$C$5:$C$1000))*(C_A11CH!H$5:H$1000))+SUM(($C$1=(C_A11CH!$B$5:$B$1000))*($M854=(C_A11CH!$C$5:$C$1000))*(C_A11CH!H$5:H$1000))+SUM(($D$1=(C_A11CH!$B$5:$B$1000))*($M854=(C_A11CH!$C$5:$C$1000))*(C_A11CH!H$5:H$1000))</f>
        <v>94.544053419043</v>
      </c>
      <c r="H854" s="117">
        <f ref="H854:H854" t="array">SUM(($B$1=(C_A11CH!$B$5:$B$1000))*($M854=(C_A11CH!$C$5:$C$1000))*(C_A11CH!I$5:I$1000))+SUM(($C$1=(C_A11CH!$B$5:$B$1000))*($M854=(C_A11CH!$C$5:$C$1000))*(C_A11CH!I$5:I$1000))+SUM(($D$1=(C_A11CH!$B$5:$B$1000))*($M854=(C_A11CH!$C$5:$C$1000))*(C_A11CH!I$5:I$1000))</f>
        <v>107.831202927095</v>
      </c>
      <c r="I854" s="117">
        <f ref="I854:I854" t="array">SUM(($B$1=(C_A11CH!$B$5:$B$1000))*($M854=(C_A11CH!$C$5:$C$1000))*(C_A11CH!J$5:J$1000))+SUM(($C$1=(C_A11CH!$B$5:$B$1000))*($M854=(C_A11CH!$C$5:$C$1000))*(C_A11CH!J$5:J$1000))+SUM(($D$1=(C_A11CH!$B$5:$B$1000))*($M854=(C_A11CH!$C$5:$C$1000))*(C_A11CH!J$5:J$1000))</f>
        <v>128.240030456743</v>
      </c>
      <c r="J854" s="117">
        <f ref="J854:J854" t="array">SUM(($B$1=(C_A11CH!$B$5:$B$1000))*($M854=(C_A11CH!$C$5:$C$1000))*(C_A11CH!K$5:K$1000))+SUM(($C$1=(C_A11CH!$B$5:$B$1000))*($M854=(C_A11CH!$C$5:$C$1000))*(C_A11CH!K$5:K$1000))+SUM(($D$1=(C_A11CH!$B$5:$B$1000))*($M854=(C_A11CH!$C$5:$C$1000))*(C_A11CH!K$5:K$1000))</f>
        <v>140.320504264472</v>
      </c>
      <c r="K854" s="117">
        <f ref="K854:K854" t="array">SUM(($B$1=(C_A11CH!$B$5:$B$1000))*($M854=(C_A11CH!$C$5:$C$1000))*(C_A11CH!L$5:L$1000))+SUM(($C$1=(C_A11CH!$B$5:$B$1000))*($M854=(C_A11CH!$C$5:$C$1000))*(C_A11CH!L$5:L$1000))+SUM(($D$1=(C_A11CH!$B$5:$B$1000))*($M854=(C_A11CH!$C$5:$C$1000))*(C_A11CH!L$5:L$1000))</f>
        <v>154.285292799335</v>
      </c>
      <c r="M854" s="338" t="s">
        <v>472</v>
      </c>
      <c r="N854" s="63"/>
      <c r="O854" s="63"/>
    </row>
    <row r="855">
      <c r="B855" s="235" t="s">
        <v>147</v>
      </c>
      <c r="C855" s="117">
        <f ref="C855:C855" t="array">SUM(($B$1=(C_A11CH!$B$5:$B$1000))*($M855=(C_A11CH!$C$5:$C$1000))*(C_A11CH!D$5:D$1000))+SUM(($C$1=(C_A11CH!$B$5:$B$1000))*($M855=(C_A11CH!$C$5:$C$1000))*(C_A11CH!D$5:D$1000))+SUM(($D$1=(C_A11CH!$B$5:$B$1000))*($M855=(C_A11CH!$C$5:$C$1000))*(C_A11CH!D$5:D$1000))</f>
        <v>0</v>
      </c>
      <c r="D855" s="117">
        <f ref="D855:D855" t="array">SUM(($B$1=(C_A11CH!$B$5:$B$1000))*($M855=(C_A11CH!$C$5:$C$1000))*(C_A11CH!E$5:E$1000))+SUM(($C$1=(C_A11CH!$B$5:$B$1000))*($M855=(C_A11CH!$C$5:$C$1000))*(C_A11CH!E$5:E$1000))+SUM(($D$1=(C_A11CH!$B$5:$B$1000))*($M855=(C_A11CH!$C$5:$C$1000))*(C_A11CH!E$5:E$1000))</f>
        <v>0</v>
      </c>
      <c r="E855" s="117">
        <f ref="E855:E855" t="array">SUM(($B$1=(C_A11CH!$B$5:$B$1000))*($M855=(C_A11CH!$C$5:$C$1000))*(C_A11CH!F$5:F$1000))+SUM(($C$1=(C_A11CH!$B$5:$B$1000))*($M855=(C_A11CH!$C$5:$C$1000))*(C_A11CH!F$5:F$1000))+SUM(($D$1=(C_A11CH!$B$5:$B$1000))*($M855=(C_A11CH!$C$5:$C$1000))*(C_A11CH!F$5:F$1000))</f>
        <v>0</v>
      </c>
      <c r="F855" s="117">
        <f ref="F855:F855" t="array">SUM(($B$1=(C_A11CH!$B$5:$B$1000))*($M855=(C_A11CH!$C$5:$C$1000))*(C_A11CH!G$5:G$1000))+SUM(($C$1=(C_A11CH!$B$5:$B$1000))*($M855=(C_A11CH!$C$5:$C$1000))*(C_A11CH!G$5:G$1000))+SUM(($D$1=(C_A11CH!$B$5:$B$1000))*($M855=(C_A11CH!$C$5:$C$1000))*(C_A11CH!G$5:G$1000))</f>
        <v>0</v>
      </c>
      <c r="G855" s="117">
        <f ref="G855:G855" t="array">SUM(($B$1=(C_A11CH!$B$5:$B$1000))*($M855=(C_A11CH!$C$5:$C$1000))*(C_A11CH!H$5:H$1000))+SUM(($C$1=(C_A11CH!$B$5:$B$1000))*($M855=(C_A11CH!$C$5:$C$1000))*(C_A11CH!H$5:H$1000))+SUM(($D$1=(C_A11CH!$B$5:$B$1000))*($M855=(C_A11CH!$C$5:$C$1000))*(C_A11CH!H$5:H$1000))</f>
        <v>0</v>
      </c>
      <c r="H855" s="117">
        <f ref="H855:H855" t="array">SUM(($B$1=(C_A11CH!$B$5:$B$1000))*($M855=(C_A11CH!$C$5:$C$1000))*(C_A11CH!I$5:I$1000))+SUM(($C$1=(C_A11CH!$B$5:$B$1000))*($M855=(C_A11CH!$C$5:$C$1000))*(C_A11CH!I$5:I$1000))+SUM(($D$1=(C_A11CH!$B$5:$B$1000))*($M855=(C_A11CH!$C$5:$C$1000))*(C_A11CH!I$5:I$1000))</f>
        <v>0</v>
      </c>
      <c r="I855" s="117">
        <f ref="I855:I855" t="array">SUM(($B$1=(C_A11CH!$B$5:$B$1000))*($M855=(C_A11CH!$C$5:$C$1000))*(C_A11CH!J$5:J$1000))+SUM(($C$1=(C_A11CH!$B$5:$B$1000))*($M855=(C_A11CH!$C$5:$C$1000))*(C_A11CH!J$5:J$1000))+SUM(($D$1=(C_A11CH!$B$5:$B$1000))*($M855=(C_A11CH!$C$5:$C$1000))*(C_A11CH!J$5:J$1000))</f>
        <v>0</v>
      </c>
      <c r="J855" s="117">
        <f ref="J855:J855" t="array">SUM(($B$1=(C_A11CH!$B$5:$B$1000))*($M855=(C_A11CH!$C$5:$C$1000))*(C_A11CH!K$5:K$1000))+SUM(($C$1=(C_A11CH!$B$5:$B$1000))*($M855=(C_A11CH!$C$5:$C$1000))*(C_A11CH!K$5:K$1000))+SUM(($D$1=(C_A11CH!$B$5:$B$1000))*($M855=(C_A11CH!$C$5:$C$1000))*(C_A11CH!K$5:K$1000))</f>
        <v>0</v>
      </c>
      <c r="K855" s="117">
        <f ref="K855:K855" t="array">SUM(($B$1=(C_A11CH!$B$5:$B$1000))*($M855=(C_A11CH!$C$5:$C$1000))*(C_A11CH!L$5:L$1000))+SUM(($C$1=(C_A11CH!$B$5:$B$1000))*($M855=(C_A11CH!$C$5:$C$1000))*(C_A11CH!L$5:L$1000))+SUM(($D$1=(C_A11CH!$B$5:$B$1000))*($M855=(C_A11CH!$C$5:$C$1000))*(C_A11CH!L$5:L$1000))</f>
        <v>0</v>
      </c>
      <c r="M855" s="338" t="s">
        <v>473</v>
      </c>
      <c r="N855" s="63"/>
      <c r="O855" s="63"/>
    </row>
    <row r="856">
      <c r="B856" s="237" t="s">
        <v>465</v>
      </c>
      <c r="C856" s="117">
        <f ref="C856:C856" t="array">SUM(($B$1=(C_A11CH!$B$5:$B$1000))*($M856=(C_A11CH!$C$5:$C$1000))*(C_A11CH!D$5:D$1000))+SUM(($C$1=(C_A11CH!$B$5:$B$1000))*($M856=(C_A11CH!$C$5:$C$1000))*(C_A11CH!D$5:D$1000))+SUM(($D$1=(C_A11CH!$B$5:$B$1000))*($M856=(C_A11CH!$C$5:$C$1000))*(C_A11CH!D$5:D$1000))</f>
        <v>28.75361785764</v>
      </c>
      <c r="D856" s="117">
        <f ref="D856:D856" t="array">SUM(($B$1=(C_A11CH!$B$5:$B$1000))*($M856=(C_A11CH!$C$5:$C$1000))*(C_A11CH!E$5:E$1000))+SUM(($C$1=(C_A11CH!$B$5:$B$1000))*($M856=(C_A11CH!$C$5:$C$1000))*(C_A11CH!E$5:E$1000))+SUM(($D$1=(C_A11CH!$B$5:$B$1000))*($M856=(C_A11CH!$C$5:$C$1000))*(C_A11CH!E$5:E$1000))</f>
        <v>33.9854243554</v>
      </c>
      <c r="E856" s="117">
        <f ref="E856:E856" t="array">SUM(($B$1=(C_A11CH!$B$5:$B$1000))*($M856=(C_A11CH!$C$5:$C$1000))*(C_A11CH!F$5:F$1000))+SUM(($C$1=(C_A11CH!$B$5:$B$1000))*($M856=(C_A11CH!$C$5:$C$1000))*(C_A11CH!F$5:F$1000))+SUM(($D$1=(C_A11CH!$B$5:$B$1000))*($M856=(C_A11CH!$C$5:$C$1000))*(C_A11CH!F$5:F$1000))</f>
        <v>24.402926531739</v>
      </c>
      <c r="F856" s="117">
        <f ref="F856:F856" t="array">SUM(($B$1=(C_A11CH!$B$5:$B$1000))*($M856=(C_A11CH!$C$5:$C$1000))*(C_A11CH!G$5:G$1000))+SUM(($C$1=(C_A11CH!$B$5:$B$1000))*($M856=(C_A11CH!$C$5:$C$1000))*(C_A11CH!G$5:G$1000))+SUM(($D$1=(C_A11CH!$B$5:$B$1000))*($M856=(C_A11CH!$C$5:$C$1000))*(C_A11CH!G$5:G$1000))</f>
        <v>41.331117888971</v>
      </c>
      <c r="G856" s="117">
        <f ref="G856:G856" t="array">SUM(($B$1=(C_A11CH!$B$5:$B$1000))*($M856=(C_A11CH!$C$5:$C$1000))*(C_A11CH!H$5:H$1000))+SUM(($C$1=(C_A11CH!$B$5:$B$1000))*($M856=(C_A11CH!$C$5:$C$1000))*(C_A11CH!H$5:H$1000))+SUM(($D$1=(C_A11CH!$B$5:$B$1000))*($M856=(C_A11CH!$C$5:$C$1000))*(C_A11CH!H$5:H$1000))</f>
        <v>61.075255418702</v>
      </c>
      <c r="H856" s="117">
        <f ref="H856:H856" t="array">SUM(($B$1=(C_A11CH!$B$5:$B$1000))*($M856=(C_A11CH!$C$5:$C$1000))*(C_A11CH!I$5:I$1000))+SUM(($C$1=(C_A11CH!$B$5:$B$1000))*($M856=(C_A11CH!$C$5:$C$1000))*(C_A11CH!I$5:I$1000))+SUM(($D$1=(C_A11CH!$B$5:$B$1000))*($M856=(C_A11CH!$C$5:$C$1000))*(C_A11CH!I$5:I$1000))</f>
        <v>82.51729198836</v>
      </c>
      <c r="I856" s="117">
        <f ref="I856:I856" t="array">SUM(($B$1=(C_A11CH!$B$5:$B$1000))*($M856=(C_A11CH!$C$5:$C$1000))*(C_A11CH!J$5:J$1000))+SUM(($C$1=(C_A11CH!$B$5:$B$1000))*($M856=(C_A11CH!$C$5:$C$1000))*(C_A11CH!J$5:J$1000))+SUM(($D$1=(C_A11CH!$B$5:$B$1000))*($M856=(C_A11CH!$C$5:$C$1000))*(C_A11CH!J$5:J$1000))</f>
        <v>105.760347375555</v>
      </c>
      <c r="J856" s="117">
        <f ref="J856:J856" t="array">SUM(($B$1=(C_A11CH!$B$5:$B$1000))*($M856=(C_A11CH!$C$5:$C$1000))*(C_A11CH!K$5:K$1000))+SUM(($C$1=(C_A11CH!$B$5:$B$1000))*($M856=(C_A11CH!$C$5:$C$1000))*(C_A11CH!K$5:K$1000))+SUM(($D$1=(C_A11CH!$B$5:$B$1000))*($M856=(C_A11CH!$C$5:$C$1000))*(C_A11CH!K$5:K$1000))</f>
        <v>130.809317665035</v>
      </c>
      <c r="K856" s="117">
        <f ref="K856:K856" t="array">SUM(($B$1=(C_A11CH!$B$5:$B$1000))*($M856=(C_A11CH!$C$5:$C$1000))*(C_A11CH!L$5:L$1000))+SUM(($C$1=(C_A11CH!$B$5:$B$1000))*($M856=(C_A11CH!$C$5:$C$1000))*(C_A11CH!L$5:L$1000))+SUM(($D$1=(C_A11CH!$B$5:$B$1000))*($M856=(C_A11CH!$C$5:$C$1000))*(C_A11CH!L$5:L$1000))</f>
        <v>157.907271934185</v>
      </c>
      <c r="M856" s="338" t="s">
        <v>474</v>
      </c>
      <c r="N856" s="63"/>
      <c r="O856" s="63"/>
    </row>
    <row r="857">
      <c r="B857" s="235" t="s">
        <v>467</v>
      </c>
      <c r="C857" s="117">
        <f ref="C857:C857" t="array">SUM(($B$1=(C_A11CH!$B$5:$B$1000))*($M857=(C_A11CH!$C$5:$C$1000))*(C_A11CH!D$5:D$1000))+SUM(($C$1=(C_A11CH!$B$5:$B$1000))*($M857=(C_A11CH!$C$5:$C$1000))*(C_A11CH!D$5:D$1000))+SUM(($D$1=(C_A11CH!$B$5:$B$1000))*($M857=(C_A11CH!$C$5:$C$1000))*(C_A11CH!D$5:D$1000))</f>
        <v>41.106366382588</v>
      </c>
      <c r="D857" s="117">
        <f ref="D857:D857" t="array">SUM(($B$1=(C_A11CH!$B$5:$B$1000))*($M857=(C_A11CH!$C$5:$C$1000))*(C_A11CH!E$5:E$1000))+SUM(($C$1=(C_A11CH!$B$5:$B$1000))*($M857=(C_A11CH!$C$5:$C$1000))*(C_A11CH!E$5:E$1000))+SUM(($D$1=(C_A11CH!$B$5:$B$1000))*($M857=(C_A11CH!$C$5:$C$1000))*(C_A11CH!E$5:E$1000))</f>
        <v>40.325108090976</v>
      </c>
      <c r="E857" s="117">
        <f ref="E857:E857" t="array">SUM(($B$1=(C_A11CH!$B$5:$B$1000))*($M857=(C_A11CH!$C$5:$C$1000))*(C_A11CH!F$5:F$1000))+SUM(($C$1=(C_A11CH!$B$5:$B$1000))*($M857=(C_A11CH!$C$5:$C$1000))*(C_A11CH!F$5:F$1000))+SUM(($D$1=(C_A11CH!$B$5:$B$1000))*($M857=(C_A11CH!$C$5:$C$1000))*(C_A11CH!F$5:F$1000))</f>
        <v>30.048516495329</v>
      </c>
      <c r="F857" s="117">
        <f ref="F857:F857" t="array">SUM(($B$1=(C_A11CH!$B$5:$B$1000))*($M857=(C_A11CH!$C$5:$C$1000))*(C_A11CH!G$5:G$1000))+SUM(($C$1=(C_A11CH!$B$5:$B$1000))*($M857=(C_A11CH!$C$5:$C$1000))*(C_A11CH!G$5:G$1000))+SUM(($D$1=(C_A11CH!$B$5:$B$1000))*($M857=(C_A11CH!$C$5:$C$1000))*(C_A11CH!G$5:G$1000))</f>
        <v>19.771924899682</v>
      </c>
      <c r="G857" s="117">
        <f ref="G857:G857" t="array">SUM(($B$1=(C_A11CH!$B$5:$B$1000))*($M857=(C_A11CH!$C$5:$C$1000))*(C_A11CH!H$5:H$1000))+SUM(($C$1=(C_A11CH!$B$5:$B$1000))*($M857=(C_A11CH!$C$5:$C$1000))*(C_A11CH!H$5:H$1000))+SUM(($D$1=(C_A11CH!$B$5:$B$1000))*($M857=(C_A11CH!$C$5:$C$1000))*(C_A11CH!H$5:H$1000))</f>
        <v>4.747666652017</v>
      </c>
      <c r="H857" s="117">
        <f ref="H857:H857" t="array">SUM(($B$1=(C_A11CH!$B$5:$B$1000))*($M857=(C_A11CH!$C$5:$C$1000))*(C_A11CH!I$5:I$1000))+SUM(($C$1=(C_A11CH!$B$5:$B$1000))*($M857=(C_A11CH!$C$5:$C$1000))*(C_A11CH!I$5:I$1000))+SUM(($D$1=(C_A11CH!$B$5:$B$1000))*($M857=(C_A11CH!$C$5:$C$1000))*(C_A11CH!I$5:I$1000))</f>
        <v>0</v>
      </c>
      <c r="I857" s="117">
        <f ref="I857:I857" t="array">SUM(($B$1=(C_A11CH!$B$5:$B$1000))*($M857=(C_A11CH!$C$5:$C$1000))*(C_A11CH!J$5:J$1000))+SUM(($C$1=(C_A11CH!$B$5:$B$1000))*($M857=(C_A11CH!$C$5:$C$1000))*(C_A11CH!J$5:J$1000))+SUM(($D$1=(C_A11CH!$B$5:$B$1000))*($M857=(C_A11CH!$C$5:$C$1000))*(C_A11CH!J$5:J$1000))</f>
        <v>0</v>
      </c>
      <c r="J857" s="117">
        <f ref="J857:J857" t="array">SUM(($B$1=(C_A11CH!$B$5:$B$1000))*($M857=(C_A11CH!$C$5:$C$1000))*(C_A11CH!K$5:K$1000))+SUM(($C$1=(C_A11CH!$B$5:$B$1000))*($M857=(C_A11CH!$C$5:$C$1000))*(C_A11CH!K$5:K$1000))+SUM(($D$1=(C_A11CH!$B$5:$B$1000))*($M857=(C_A11CH!$C$5:$C$1000))*(C_A11CH!K$5:K$1000))</f>
        <v>0</v>
      </c>
      <c r="K857" s="117">
        <f ref="K857:K857" t="array">SUM(($B$1=(C_A11CH!$B$5:$B$1000))*($M857=(C_A11CH!$C$5:$C$1000))*(C_A11CH!L$5:L$1000))+SUM(($C$1=(C_A11CH!$B$5:$B$1000))*($M857=(C_A11CH!$C$5:$C$1000))*(C_A11CH!L$5:L$1000))+SUM(($D$1=(C_A11CH!$B$5:$B$1000))*($M857=(C_A11CH!$C$5:$C$1000))*(C_A11CH!L$5:L$1000))</f>
        <v>0</v>
      </c>
      <c r="M857" s="338" t="s">
        <v>475</v>
      </c>
      <c r="N857" s="63"/>
      <c r="O857" s="63"/>
    </row>
    <row r="858">
      <c r="B858" s="235" t="s">
        <v>55</v>
      </c>
      <c r="C858" s="117">
        <f ref="C858:C858" t="array">SUM(($B$1=(C_A11CH!$B$5:$B$1000))*($M858=(C_A11CH!$C$5:$C$1000))*(C_A11CH!D$5:D$1000))+SUM(($C$1=(C_A11CH!$B$5:$B$1000))*($M858=(C_A11CH!$C$5:$C$1000))*(C_A11CH!D$5:D$1000))+SUM(($D$1=(C_A11CH!$B$5:$B$1000))*($M858=(C_A11CH!$C$5:$C$1000))*(C_A11CH!D$5:D$1000))</f>
        <v>0</v>
      </c>
      <c r="D858" s="117">
        <f ref="D858:D858" t="array">SUM(($B$1=(C_A11CH!$B$5:$B$1000))*($M858=(C_A11CH!$C$5:$C$1000))*(C_A11CH!E$5:E$1000))+SUM(($C$1=(C_A11CH!$B$5:$B$1000))*($M858=(C_A11CH!$C$5:$C$1000))*(C_A11CH!E$5:E$1000))+SUM(($D$1=(C_A11CH!$B$5:$B$1000))*($M858=(C_A11CH!$C$5:$C$1000))*(C_A11CH!E$5:E$1000))</f>
        <v>0</v>
      </c>
      <c r="E858" s="117">
        <f ref="E858:E858" t="array">SUM(($B$1=(C_A11CH!$B$5:$B$1000))*($M858=(C_A11CH!$C$5:$C$1000))*(C_A11CH!F$5:F$1000))+SUM(($C$1=(C_A11CH!$B$5:$B$1000))*($M858=(C_A11CH!$C$5:$C$1000))*(C_A11CH!F$5:F$1000))+SUM(($D$1=(C_A11CH!$B$5:$B$1000))*($M858=(C_A11CH!$C$5:$C$1000))*(C_A11CH!F$5:F$1000))</f>
        <v>0</v>
      </c>
      <c r="F858" s="117">
        <f ref="F858:F858" t="array">SUM(($B$1=(C_A11CH!$B$5:$B$1000))*($M858=(C_A11CH!$C$5:$C$1000))*(C_A11CH!G$5:G$1000))+SUM(($C$1=(C_A11CH!$B$5:$B$1000))*($M858=(C_A11CH!$C$5:$C$1000))*(C_A11CH!G$5:G$1000))+SUM(($D$1=(C_A11CH!$B$5:$B$1000))*($M858=(C_A11CH!$C$5:$C$1000))*(C_A11CH!G$5:G$1000))</f>
        <v>0</v>
      </c>
      <c r="G858" s="117">
        <f ref="G858:G858" t="array">SUM(($B$1=(C_A11CH!$B$5:$B$1000))*($M858=(C_A11CH!$C$5:$C$1000))*(C_A11CH!H$5:H$1000))+SUM(($C$1=(C_A11CH!$B$5:$B$1000))*($M858=(C_A11CH!$C$5:$C$1000))*(C_A11CH!H$5:H$1000))+SUM(($D$1=(C_A11CH!$B$5:$B$1000))*($M858=(C_A11CH!$C$5:$C$1000))*(C_A11CH!H$5:H$1000))</f>
        <v>0</v>
      </c>
      <c r="H858" s="117">
        <f ref="H858:H858" t="array">SUM(($B$1=(C_A11CH!$B$5:$B$1000))*($M858=(C_A11CH!$C$5:$C$1000))*(C_A11CH!I$5:I$1000))+SUM(($C$1=(C_A11CH!$B$5:$B$1000))*($M858=(C_A11CH!$C$5:$C$1000))*(C_A11CH!I$5:I$1000))+SUM(($D$1=(C_A11CH!$B$5:$B$1000))*($M858=(C_A11CH!$C$5:$C$1000))*(C_A11CH!I$5:I$1000))</f>
        <v>0</v>
      </c>
      <c r="I858" s="117">
        <f ref="I858:I858" t="array">SUM(($B$1=(C_A11CH!$B$5:$B$1000))*($M858=(C_A11CH!$C$5:$C$1000))*(C_A11CH!J$5:J$1000))+SUM(($C$1=(C_A11CH!$B$5:$B$1000))*($M858=(C_A11CH!$C$5:$C$1000))*(C_A11CH!J$5:J$1000))+SUM(($D$1=(C_A11CH!$B$5:$B$1000))*($M858=(C_A11CH!$C$5:$C$1000))*(C_A11CH!J$5:J$1000))</f>
        <v>0</v>
      </c>
      <c r="J858" s="117">
        <f ref="J858:J858" t="array">SUM(($B$1=(C_A11CH!$B$5:$B$1000))*($M858=(C_A11CH!$C$5:$C$1000))*(C_A11CH!K$5:K$1000))+SUM(($C$1=(C_A11CH!$B$5:$B$1000))*($M858=(C_A11CH!$C$5:$C$1000))*(C_A11CH!K$5:K$1000))+SUM(($D$1=(C_A11CH!$B$5:$B$1000))*($M858=(C_A11CH!$C$5:$C$1000))*(C_A11CH!K$5:K$1000))</f>
        <v>0</v>
      </c>
      <c r="K858" s="117">
        <f ref="K858:K858" t="array">SUM(($B$1=(C_A11CH!$B$5:$B$1000))*($M858=(C_A11CH!$C$5:$C$1000))*(C_A11CH!L$5:L$1000))+SUM(($C$1=(C_A11CH!$B$5:$B$1000))*($M858=(C_A11CH!$C$5:$C$1000))*(C_A11CH!L$5:L$1000))+SUM(($D$1=(C_A11CH!$B$5:$B$1000))*($M858=(C_A11CH!$C$5:$C$1000))*(C_A11CH!L$5:L$1000))</f>
        <v>0</v>
      </c>
      <c r="N858" s="63"/>
      <c r="O858" s="63"/>
    </row>
    <row r="859">
      <c r="B859" s="282"/>
      <c r="C859" s="72"/>
      <c r="D859" s="72"/>
      <c r="E859" s="72"/>
      <c r="F859" s="72"/>
      <c r="G859" s="72"/>
      <c r="H859" s="72"/>
      <c r="I859" s="72"/>
      <c r="J859" s="72"/>
      <c r="K859" s="72"/>
      <c r="N859" s="63"/>
      <c r="O859" s="63"/>
    </row>
    <row r="860">
      <c r="B860" s="320" t="s">
        <v>545</v>
      </c>
      <c r="C860" s="72"/>
      <c r="D860" s="72"/>
      <c r="E860" s="72"/>
      <c r="F860" s="72"/>
      <c r="G860" s="72"/>
      <c r="H860" s="72"/>
      <c r="I860" s="72"/>
      <c r="J860" s="72"/>
      <c r="K860" s="72"/>
      <c r="N860" s="63"/>
      <c r="O860" s="63"/>
    </row>
    <row r="861">
      <c r="B861" s="320"/>
      <c r="L861" s="64"/>
      <c r="N861" s="63"/>
      <c r="O861" s="63"/>
    </row>
    <row r="862">
      <c r="B862" s="262"/>
      <c r="C862" s="307">
        <v>2010</v>
      </c>
      <c r="D862" s="307">
        <v>2015</v>
      </c>
      <c r="E862" s="307">
        <v>2020</v>
      </c>
      <c r="F862" s="307">
        <v>2025</v>
      </c>
      <c r="G862" s="307">
        <v>2030</v>
      </c>
      <c r="H862" s="307">
        <v>2035</v>
      </c>
      <c r="I862" s="307">
        <v>2040</v>
      </c>
      <c r="J862" s="307">
        <v>2045</v>
      </c>
      <c r="K862" s="307">
        <v>2050</v>
      </c>
      <c r="L862" s="337"/>
      <c r="N862" s="63"/>
      <c r="O862" s="63"/>
    </row>
    <row r="863">
      <c r="A863" s="48" t="s">
        <v>546</v>
      </c>
      <c r="B863" s="210" t="s">
        <v>484</v>
      </c>
      <c r="C863" s="124">
        <f ref="C863:C863" t="array">SUM(($B$1=(C_A04a!$B$5:$B$1045))*('By region'!$M863=(C_A04a!$C$5:$C$1045))*(C_A04a!D$5:D$1045))+SUM(($C$1=(C_A04a!$B$5:$B$1045))*('By region'!$M863=(C_A04a!$C$5:$C$1045))*(C_A04a!D$5:D$1045))+SUM(($D$1=(C_A04a!$B$5:$B$1045))*('By region'!$M863=(C_A04a!$C$5:$C$1045))*(C_A04a!D$5:D$1045))</f>
        <v>2122.189</v>
      </c>
      <c r="D863" s="124">
        <f ref="D863:D863" t="array">SUM(($B$1=(C_A04a!$B$5:$B$1045))*('By region'!$M863=(C_A04a!$C$5:$C$1045))*(C_A04a!E$5:E$1045))+SUM(($C$1=(C_A04a!$B$5:$B$1045))*('By region'!$M863=(C_A04a!$C$5:$C$1045))*(C_A04a!E$5:E$1045))+SUM(($D$1=(C_A04a!$B$5:$B$1045))*('By region'!$M863=(C_A04a!$C$5:$C$1045))*(C_A04a!E$5:E$1045))</f>
        <v>1257.1165</v>
      </c>
      <c r="E863" s="124">
        <f ref="E863:E863" t="array">SUM(($B$1=(C_A04a!$B$5:$B$1045))*('By region'!$M863=(C_A04a!$C$5:$C$1045))*(C_A04a!F$5:F$1045))+SUM(($C$1=(C_A04a!$B$5:$B$1045))*('By region'!$M863=(C_A04a!$C$5:$C$1045))*(C_A04a!F$5:F$1045))+SUM(($D$1=(C_A04a!$B$5:$B$1045))*('By region'!$M863=(C_A04a!$C$5:$C$1045))*(C_A04a!F$5:F$1045))</f>
        <v>1061.0945</v>
      </c>
      <c r="F863" s="124">
        <f ref="F863:F863" t="array">SUM(($B$1=(C_A04a!$B$5:$B$1045))*('By region'!$M863=(C_A04a!$C$5:$C$1045))*(C_A04a!G$5:G$1045))+SUM(($C$1=(C_A04a!$B$5:$B$1045))*('By region'!$M863=(C_A04a!$C$5:$C$1045))*(C_A04a!G$5:G$1045))+SUM(($D$1=(C_A04a!$B$5:$B$1045))*('By region'!$M863=(C_A04a!$C$5:$C$1045))*(C_A04a!G$5:G$1045))</f>
        <v>1061.0945</v>
      </c>
      <c r="G863" s="124">
        <f ref="G863:G863" t="array">SUM(($B$1=(C_A04a!$B$5:$B$1045))*('By region'!$M863=(C_A04a!$C$5:$C$1045))*(C_A04a!H$5:H$1045))+SUM(($C$1=(C_A04a!$B$5:$B$1045))*('By region'!$M863=(C_A04a!$C$5:$C$1045))*(C_A04a!H$5:H$1045))+SUM(($D$1=(C_A04a!$B$5:$B$1045))*('By region'!$M863=(C_A04a!$C$5:$C$1045))*(C_A04a!H$5:H$1045))</f>
        <v>1061.0945</v>
      </c>
      <c r="H863" s="124">
        <f ref="H863:H863" t="array">SUM(($B$1=(C_A04a!$B$5:$B$1045))*('By region'!$M863=(C_A04a!$C$5:$C$1045))*(C_A04a!I$5:I$1045))+SUM(($C$1=(C_A04a!$B$5:$B$1045))*('By region'!$M863=(C_A04a!$C$5:$C$1045))*(C_A04a!I$5:I$1045))+SUM(($D$1=(C_A04a!$B$5:$B$1045))*('By region'!$M863=(C_A04a!$C$5:$C$1045))*(C_A04a!I$5:I$1045))</f>
        <v>1061.0945</v>
      </c>
      <c r="I863" s="124">
        <f ref="I863:I863" t="array">SUM(($B$1=(C_A04a!$B$5:$B$1045))*('By region'!$M863=(C_A04a!$C$5:$C$1045))*(C_A04a!J$5:J$1045))+SUM(($C$1=(C_A04a!$B$5:$B$1045))*('By region'!$M863=(C_A04a!$C$5:$C$1045))*(C_A04a!J$5:J$1045))+SUM(($D$1=(C_A04a!$B$5:$B$1045))*('By region'!$M863=(C_A04a!$C$5:$C$1045))*(C_A04a!J$5:J$1045))</f>
        <v>1061.0945</v>
      </c>
      <c r="J863" s="124">
        <f ref="J863:J863" t="array">SUM(($B$1=(C_A04a!$B$5:$B$1045))*('By region'!$M863=(C_A04a!$C$5:$C$1045))*(C_A04a!K$5:K$1045))+SUM(($C$1=(C_A04a!$B$5:$B$1045))*('By region'!$M863=(C_A04a!$C$5:$C$1045))*(C_A04a!K$5:K$1045))+SUM(($D$1=(C_A04a!$B$5:$B$1045))*('By region'!$M863=(C_A04a!$C$5:$C$1045))*(C_A04a!K$5:K$1045))</f>
        <v>1061.0945</v>
      </c>
      <c r="K863" s="124">
        <f ref="K863:K863" t="array">SUM(($B$1=(C_A04a!$B$5:$B$1045))*('By region'!$M863=(C_A04a!$C$5:$C$1045))*(C_A04a!L$5:L$1045))+SUM(($C$1=(C_A04a!$B$5:$B$1045))*('By region'!$M863=(C_A04a!$C$5:$C$1045))*(C_A04a!L$5:L$1045))+SUM(($D$1=(C_A04a!$B$5:$B$1045))*('By region'!$M863=(C_A04a!$C$5:$C$1045))*(C_A04a!L$5:L$1045))</f>
        <v>1061.0945</v>
      </c>
      <c r="L863" s="330"/>
      <c r="M863" s="67" t="s">
        <v>485</v>
      </c>
      <c r="N863" s="63"/>
      <c r="O863" s="63"/>
    </row>
    <row r="864">
      <c r="A864" s="48" t="s">
        <v>534</v>
      </c>
      <c r="B864" s="210" t="s">
        <v>487</v>
      </c>
      <c r="C864" s="117">
        <f ref="C864:C864" t="array">SUM(($B$1=(C_A04b!$B$5:$B$1073))*('By region'!$M864=(C_A04b!$C$5:$C$1073))*(C_A04b!D$5:D$1073))+SUM(($C$1=(C_A04b!$B$5:$B$1073))*('By region'!$M864=(C_A04b!$C$5:$C$1073))*(C_A04b!D$5:D$1073))+SUM(($D$1=(C_A04b!$B$5:$B$1073))*('By region'!$M864=(C_A04b!$C$5:$C$1073))*(C_A04b!D$5:D$1073))</f>
        <v>281.949</v>
      </c>
      <c r="D864" s="117">
        <f ref="D864:D864" t="array">SUM(($B$1=(C_A04b!$B$5:$B$1073))*('By region'!$M864=(C_A04b!$C$5:$C$1073))*(C_A04b!E$5:E$1073))+SUM(($C$1=(C_A04b!$B$5:$B$1073))*('By region'!$M864=(C_A04b!$C$5:$C$1073))*(C_A04b!E$5:E$1073))+SUM(($D$1=(C_A04b!$B$5:$B$1073))*('By region'!$M864=(C_A04b!$C$5:$C$1073))*(C_A04b!E$5:E$1073))</f>
        <v>140.9745</v>
      </c>
      <c r="E864" s="117">
        <f ref="E864:E864" t="array">SUM(($B$1=(C_A04b!$B$5:$B$1073))*('By region'!$M864=(C_A04b!$C$5:$C$1073))*(C_A04b!F$5:F$1073))+SUM(($C$1=(C_A04b!$B$5:$B$1073))*('By region'!$M864=(C_A04b!$C$5:$C$1073))*(C_A04b!F$5:F$1073))+SUM(($D$1=(C_A04b!$B$5:$B$1073))*('By region'!$M864=(C_A04b!$C$5:$C$1073))*(C_A04b!F$5:F$1073))</f>
        <v>175.297969092599</v>
      </c>
      <c r="F864" s="117">
        <f ref="F864:F864" t="array">SUM(($B$1=(C_A04b!$B$5:$B$1073))*('By region'!$M864=(C_A04b!$C$5:$C$1073))*(C_A04b!G$5:G$1073))+SUM(($C$1=(C_A04b!$B$5:$B$1073))*('By region'!$M864=(C_A04b!$C$5:$C$1073))*(C_A04b!G$5:G$1073))+SUM(($D$1=(C_A04b!$B$5:$B$1073))*('By region'!$M864=(C_A04b!$C$5:$C$1073))*(C_A04b!G$5:G$1073))</f>
        <v>140.9745</v>
      </c>
      <c r="G864" s="117">
        <f ref="G864:G864" t="array">SUM(($B$1=(C_A04b!$B$5:$B$1073))*('By region'!$M864=(C_A04b!$C$5:$C$1073))*(C_A04b!H$5:H$1073))+SUM(($C$1=(C_A04b!$B$5:$B$1073))*('By region'!$M864=(C_A04b!$C$5:$C$1073))*(C_A04b!H$5:H$1073))+SUM(($D$1=(C_A04b!$B$5:$B$1073))*('By region'!$M864=(C_A04b!$C$5:$C$1073))*(C_A04b!H$5:H$1073))</f>
        <v>301.024353197376</v>
      </c>
      <c r="H864" s="117">
        <f ref="H864:H864" t="array">SUM(($B$1=(C_A04b!$B$5:$B$1073))*('By region'!$M864=(C_A04b!$C$5:$C$1073))*(C_A04b!I$5:I$1073))+SUM(($C$1=(C_A04b!$B$5:$B$1073))*('By region'!$M864=(C_A04b!$C$5:$C$1073))*(C_A04b!I$5:I$1073))+SUM(($D$1=(C_A04b!$B$5:$B$1073))*('By region'!$M864=(C_A04b!$C$5:$C$1073))*(C_A04b!I$5:I$1073))</f>
        <v>662.939923639424</v>
      </c>
      <c r="I864" s="117">
        <f ref="I864:I864" t="array">SUM(($B$1=(C_A04b!$B$5:$B$1073))*('By region'!$M864=(C_A04b!$C$5:$C$1073))*(C_A04b!J$5:J$1073))+SUM(($C$1=(C_A04b!$B$5:$B$1073))*('By region'!$M864=(C_A04b!$C$5:$C$1073))*(C_A04b!J$5:J$1073))+SUM(($D$1=(C_A04b!$B$5:$B$1073))*('By region'!$M864=(C_A04b!$C$5:$C$1073))*(C_A04b!J$5:J$1073))</f>
        <v>216.724518213334</v>
      </c>
      <c r="J864" s="117">
        <f ref="J864:J864" t="array">SUM(($B$1=(C_A04b!$B$5:$B$1073))*('By region'!$M864=(C_A04b!$C$5:$C$1073))*(C_A04b!K$5:K$1073))+SUM(($C$1=(C_A04b!$B$5:$B$1073))*('By region'!$M864=(C_A04b!$C$5:$C$1073))*(C_A04b!K$5:K$1073))+SUM(($D$1=(C_A04b!$B$5:$B$1073))*('By region'!$M864=(C_A04b!$C$5:$C$1073))*(C_A04b!K$5:K$1073))</f>
        <v>140.9745</v>
      </c>
      <c r="K864" s="117">
        <f ref="K864:K864" t="array">SUM(($B$1=(C_A04b!$B$5:$B$1073))*('By region'!$M864=(C_A04b!$C$5:$C$1073))*(C_A04b!L$5:L$1073))+SUM(($C$1=(C_A04b!$B$5:$B$1073))*('By region'!$M864=(C_A04b!$C$5:$C$1073))*(C_A04b!L$5:L$1073))+SUM(($D$1=(C_A04b!$B$5:$B$1073))*('By region'!$M864=(C_A04b!$C$5:$C$1073))*(C_A04b!L$5:L$1073))</f>
        <v>208.024017297598</v>
      </c>
      <c r="L864" s="330"/>
      <c r="M864" s="67" t="s">
        <v>485</v>
      </c>
      <c r="O864" s="63"/>
    </row>
    <row r="865">
      <c r="A865" s="48" t="s">
        <v>546</v>
      </c>
      <c r="B865" s="210" t="s">
        <v>488</v>
      </c>
      <c r="C865" s="124">
        <f ref="C865:C865" t="array">SUM(($B$1=(C_A04a!$B$5:$B$1045))*('By region'!$M865=(C_A04a!$C$5:$C$1045))*(C_A04a!D$5:D$1045))+SUM(($C$1=(C_A04a!$B$5:$B$1045))*('By region'!$M865=(C_A04a!$C$5:$C$1045))*(C_A04a!D$5:D$1045))+SUM(($D$1=(C_A04a!$B$5:$B$1045))*('By region'!$M865=(C_A04a!$C$5:$C$1045))*(C_A04a!D$5:D$1045))</f>
        <v>733.639</v>
      </c>
      <c r="D865" s="124">
        <f ref="D865:D865" t="array">SUM(($B$1=(C_A04a!$B$5:$B$1045))*('By region'!$M865=(C_A04a!$C$5:$C$1045))*(C_A04a!E$5:E$1045))+SUM(($C$1=(C_A04a!$B$5:$B$1045))*('By region'!$M865=(C_A04a!$C$5:$C$1045))*(C_A04a!E$5:E$1045))+SUM(($D$1=(C_A04a!$B$5:$B$1045))*('By region'!$M865=(C_A04a!$C$5:$C$1045))*(C_A04a!E$5:E$1045))</f>
        <v>1054.76148698948</v>
      </c>
      <c r="E865" s="124">
        <f ref="E865:E865" t="array">SUM(($B$1=(C_A04a!$B$5:$B$1045))*('By region'!$M865=(C_A04a!$C$5:$C$1045))*(C_A04a!F$5:F$1045))+SUM(($C$1=(C_A04a!$B$5:$B$1045))*('By region'!$M865=(C_A04a!$C$5:$C$1045))*(C_A04a!F$5:F$1045))+SUM(($D$1=(C_A04a!$B$5:$B$1045))*('By region'!$M865=(C_A04a!$C$5:$C$1045))*(C_A04a!F$5:F$1045))</f>
        <v>706.351046965856</v>
      </c>
      <c r="F865" s="124">
        <f ref="F865:F865" t="array">SUM(($B$1=(C_A04a!$B$5:$B$1045))*('By region'!$M865=(C_A04a!$C$5:$C$1045))*(C_A04a!G$5:G$1045))+SUM(($C$1=(C_A04a!$B$5:$B$1045))*('By region'!$M865=(C_A04a!$C$5:$C$1045))*(C_A04a!G$5:G$1045))+SUM(($D$1=(C_A04a!$B$5:$B$1045))*('By region'!$M865=(C_A04a!$C$5:$C$1045))*(C_A04a!G$5:G$1045))</f>
        <v>661.421985196503</v>
      </c>
      <c r="G865" s="124">
        <f ref="G865:G865" t="array">SUM(($B$1=(C_A04a!$B$5:$B$1045))*('By region'!$M865=(C_A04a!$C$5:$C$1045))*(C_A04a!H$5:H$1045))+SUM(($C$1=(C_A04a!$B$5:$B$1045))*('By region'!$M865=(C_A04a!$C$5:$C$1045))*(C_A04a!H$5:H$1045))+SUM(($D$1=(C_A04a!$B$5:$B$1045))*('By region'!$M865=(C_A04a!$C$5:$C$1045))*(C_A04a!H$5:H$1045))</f>
        <v>244.579666666667</v>
      </c>
      <c r="H865" s="124">
        <f ref="H865:H865" t="array">SUM(($B$1=(C_A04a!$B$5:$B$1045))*('By region'!$M865=(C_A04a!$C$5:$C$1045))*(C_A04a!I$5:I$1045))+SUM(($C$1=(C_A04a!$B$5:$B$1045))*('By region'!$M865=(C_A04a!$C$5:$C$1045))*(C_A04a!I$5:I$1045))+SUM(($D$1=(C_A04a!$B$5:$B$1045))*('By region'!$M865=(C_A04a!$C$5:$C$1045))*(C_A04a!I$5:I$1045))</f>
        <v>844.671819852105</v>
      </c>
      <c r="I865" s="124">
        <f ref="I865:I865" t="array">SUM(($B$1=(C_A04a!$B$5:$B$1045))*('By region'!$M865=(C_A04a!$C$5:$C$1045))*(C_A04a!J$5:J$1045))+SUM(($C$1=(C_A04a!$B$5:$B$1045))*('By region'!$M865=(C_A04a!$C$5:$C$1045))*(C_A04a!J$5:J$1045))+SUM(($D$1=(C_A04a!$B$5:$B$1045))*('By region'!$M865=(C_A04a!$C$5:$C$1045))*(C_A04a!J$5:J$1045))</f>
        <v>1054.76148698948</v>
      </c>
      <c r="J865" s="124">
        <f ref="J865:J865" t="array">SUM(($B$1=(C_A04a!$B$5:$B$1045))*('By region'!$M865=(C_A04a!$C$5:$C$1045))*(C_A04a!K$5:K$1045))+SUM(($C$1=(C_A04a!$B$5:$B$1045))*('By region'!$M865=(C_A04a!$C$5:$C$1045))*(C_A04a!K$5:K$1045))+SUM(($D$1=(C_A04a!$B$5:$B$1045))*('By region'!$M865=(C_A04a!$C$5:$C$1045))*(C_A04a!K$5:K$1045))</f>
        <v>1318.98243023252</v>
      </c>
      <c r="K865" s="124">
        <f ref="K865:K865" t="array">SUM(($B$1=(C_A04a!$B$5:$B$1045))*('By region'!$M865=(C_A04a!$C$5:$C$1045))*(C_A04a!L$5:L$1045))+SUM(($C$1=(C_A04a!$B$5:$B$1045))*('By region'!$M865=(C_A04a!$C$5:$C$1045))*(C_A04a!L$5:L$1045))+SUM(($D$1=(C_A04a!$B$5:$B$1045))*('By region'!$M865=(C_A04a!$C$5:$C$1045))*(C_A04a!L$5:L$1045))</f>
        <v>1308.3754955176</v>
      </c>
      <c r="L865" s="330"/>
      <c r="M865" s="67" t="s">
        <v>489</v>
      </c>
      <c r="O865" s="63"/>
    </row>
    <row r="866">
      <c r="A866" s="48" t="s">
        <v>534</v>
      </c>
      <c r="B866" s="210" t="s">
        <v>490</v>
      </c>
      <c r="C866" s="117">
        <f ref="C866:C866" t="array">SUM(($B$1=(C_A04b!$B$5:$B$1073))*('By region'!$M866=(C_A04b!$C$5:$C$1073))*(C_A04b!D$5:D$1073))+SUM(($C$1=(C_A04b!$B$5:$B$1073))*('By region'!$M866=(C_A04b!$C$5:$C$1073))*(C_A04b!D$5:D$1073))+SUM(($D$1=(C_A04b!$B$5:$B$1073))*('By region'!$M866=(C_A04b!$C$5:$C$1073))*(C_A04b!D$5:D$1073))</f>
        <v>0</v>
      </c>
      <c r="D866" s="117">
        <f ref="D866:D866" t="array">SUM(($B$1=(C_A04b!$B$5:$B$1073))*('By region'!$M866=(C_A04b!$C$5:$C$1073))*(C_A04b!E$5:E$1073))+SUM(($C$1=(C_A04b!$B$5:$B$1073))*('By region'!$M866=(C_A04b!$C$5:$C$1073))*(C_A04b!E$5:E$1073))+SUM(($D$1=(C_A04b!$B$5:$B$1073))*('By region'!$M866=(C_A04b!$C$5:$C$1073))*(C_A04b!E$5:E$1073))</f>
        <v>0</v>
      </c>
      <c r="E866" s="117">
        <f ref="E866:E866" t="array">SUM(($B$1=(C_A04b!$B$5:$B$1073))*('By region'!$M866=(C_A04b!$C$5:$C$1073))*(C_A04b!F$5:F$1073))+SUM(($C$1=(C_A04b!$B$5:$B$1073))*('By region'!$M866=(C_A04b!$C$5:$C$1073))*(C_A04b!F$5:F$1073))+SUM(($D$1=(C_A04b!$B$5:$B$1073))*('By region'!$M866=(C_A04b!$C$5:$C$1073))*(C_A04b!F$5:F$1073))</f>
        <v>0</v>
      </c>
      <c r="F866" s="117">
        <f ref="F866:F866" t="array">SUM(($B$1=(C_A04b!$B$5:$B$1073))*('By region'!$M866=(C_A04b!$C$5:$C$1073))*(C_A04b!G$5:G$1073))+SUM(($C$1=(C_A04b!$B$5:$B$1073))*('By region'!$M866=(C_A04b!$C$5:$C$1073))*(C_A04b!G$5:G$1073))+SUM(($D$1=(C_A04b!$B$5:$B$1073))*('By region'!$M866=(C_A04b!$C$5:$C$1073))*(C_A04b!G$5:G$1073))</f>
        <v>0</v>
      </c>
      <c r="G866" s="117">
        <f ref="G866:G866" t="array">SUM(($B$1=(C_A04b!$B$5:$B$1073))*('By region'!$M866=(C_A04b!$C$5:$C$1073))*(C_A04b!H$5:H$1073))+SUM(($C$1=(C_A04b!$B$5:$B$1073))*('By region'!$M866=(C_A04b!$C$5:$C$1073))*(C_A04b!H$5:H$1073))+SUM(($D$1=(C_A04b!$B$5:$B$1073))*('By region'!$M866=(C_A04b!$C$5:$C$1073))*(C_A04b!H$5:H$1073))</f>
        <v>0</v>
      </c>
      <c r="H866" s="117">
        <f ref="H866:H866" t="array">SUM(($B$1=(C_A04b!$B$5:$B$1073))*('By region'!$M866=(C_A04b!$C$5:$C$1073))*(C_A04b!I$5:I$1073))+SUM(($C$1=(C_A04b!$B$5:$B$1073))*('By region'!$M866=(C_A04b!$C$5:$C$1073))*(C_A04b!I$5:I$1073))+SUM(($D$1=(C_A04b!$B$5:$B$1073))*('By region'!$M866=(C_A04b!$C$5:$C$1073))*(C_A04b!I$5:I$1073))</f>
        <v>0</v>
      </c>
      <c r="I866" s="117">
        <f ref="I866:I866" t="array">SUM(($B$1=(C_A04b!$B$5:$B$1073))*('By region'!$M866=(C_A04b!$C$5:$C$1073))*(C_A04b!J$5:J$1073))+SUM(($C$1=(C_A04b!$B$5:$B$1073))*('By region'!$M866=(C_A04b!$C$5:$C$1073))*(C_A04b!J$5:J$1073))+SUM(($D$1=(C_A04b!$B$5:$B$1073))*('By region'!$M866=(C_A04b!$C$5:$C$1073))*(C_A04b!J$5:J$1073))</f>
        <v>0</v>
      </c>
      <c r="J866" s="117">
        <f ref="J866:J866" t="array">SUM(($B$1=(C_A04b!$B$5:$B$1073))*('By region'!$M866=(C_A04b!$C$5:$C$1073))*(C_A04b!K$5:K$1073))+SUM(($C$1=(C_A04b!$B$5:$B$1073))*('By region'!$M866=(C_A04b!$C$5:$C$1073))*(C_A04b!K$5:K$1073))+SUM(($D$1=(C_A04b!$B$5:$B$1073))*('By region'!$M866=(C_A04b!$C$5:$C$1073))*(C_A04b!K$5:K$1073))</f>
        <v>0</v>
      </c>
      <c r="K866" s="117">
        <f ref="K866:K866" t="array">SUM(($B$1=(C_A04b!$B$5:$B$1073))*('By region'!$M866=(C_A04b!$C$5:$C$1073))*(C_A04b!L$5:L$1073))+SUM(($C$1=(C_A04b!$B$5:$B$1073))*('By region'!$M866=(C_A04b!$C$5:$C$1073))*(C_A04b!L$5:L$1073))+SUM(($D$1=(C_A04b!$B$5:$B$1073))*('By region'!$M866=(C_A04b!$C$5:$C$1073))*(C_A04b!L$5:L$1073))</f>
        <v>0</v>
      </c>
      <c r="L866" s="330"/>
      <c r="M866" s="67" t="s">
        <v>489</v>
      </c>
      <c r="O866" s="63"/>
    </row>
    <row r="867">
      <c r="A867" s="48" t="s">
        <v>546</v>
      </c>
      <c r="B867" s="210" t="s">
        <v>491</v>
      </c>
      <c r="C867" s="124">
        <f ref="C867:C867" t="array">SUM(($B$1=(C_A04a!$B$5:$B$1045))*('By region'!$M867=(C_A04a!$C$5:$C$1045))*(C_A04a!D$5:D$1045))+SUM(($C$1=(C_A04a!$B$5:$B$1045))*('By region'!$M867=(C_A04a!$C$5:$C$1045))*(C_A04a!D$5:D$1045))+SUM(($D$1=(C_A04a!$B$5:$B$1045))*('By region'!$M867=(C_A04a!$C$5:$C$1045))*(C_A04a!D$5:D$1045))</f>
        <v>50.47</v>
      </c>
      <c r="D867" s="124">
        <f ref="D867:D867" t="array">SUM(($B$1=(C_A04a!$B$5:$B$1045))*('By region'!$M867=(C_A04a!$C$5:$C$1045))*(C_A04a!E$5:E$1045))+SUM(($C$1=(C_A04a!$B$5:$B$1045))*('By region'!$M867=(C_A04a!$C$5:$C$1045))*(C_A04a!E$5:E$1045))+SUM(($D$1=(C_A04a!$B$5:$B$1045))*('By region'!$M867=(C_A04a!$C$5:$C$1045))*(C_A04a!E$5:E$1045))</f>
        <v>25.285</v>
      </c>
      <c r="E867" s="124">
        <f ref="E867:E867" t="array">SUM(($B$1=(C_A04a!$B$5:$B$1045))*('By region'!$M867=(C_A04a!$C$5:$C$1045))*(C_A04a!F$5:F$1045))+SUM(($C$1=(C_A04a!$B$5:$B$1045))*('By region'!$M867=(C_A04a!$C$5:$C$1045))*(C_A04a!F$5:F$1045))+SUM(($D$1=(C_A04a!$B$5:$B$1045))*('By region'!$M867=(C_A04a!$C$5:$C$1045))*(C_A04a!F$5:F$1045))</f>
        <v>25.285</v>
      </c>
      <c r="F867" s="124">
        <f ref="F867:F867" t="array">SUM(($B$1=(C_A04a!$B$5:$B$1045))*('By region'!$M867=(C_A04a!$C$5:$C$1045))*(C_A04a!G$5:G$1045))+SUM(($C$1=(C_A04a!$B$5:$B$1045))*('By region'!$M867=(C_A04a!$C$5:$C$1045))*(C_A04a!G$5:G$1045))+SUM(($D$1=(C_A04a!$B$5:$B$1045))*('By region'!$M867=(C_A04a!$C$5:$C$1045))*(C_A04a!G$5:G$1045))</f>
        <v>21.154166666667</v>
      </c>
      <c r="G867" s="124">
        <f ref="G867:G867" t="array">SUM(($B$1=(C_A04a!$B$5:$B$1045))*('By region'!$M867=(C_A04a!$C$5:$C$1045))*(C_A04a!H$5:H$1045))+SUM(($C$1=(C_A04a!$B$5:$B$1045))*('By region'!$M867=(C_A04a!$C$5:$C$1045))*(C_A04a!H$5:H$1045))+SUM(($D$1=(C_A04a!$B$5:$B$1045))*('By region'!$M867=(C_A04a!$C$5:$C$1045))*(C_A04a!H$5:H$1045))</f>
        <v>17.023333333333</v>
      </c>
      <c r="H867" s="124">
        <f ref="H867:H867" t="array">SUM(($B$1=(C_A04a!$B$5:$B$1045))*('By region'!$M867=(C_A04a!$C$5:$C$1045))*(C_A04a!I$5:I$1045))+SUM(($C$1=(C_A04a!$B$5:$B$1045))*('By region'!$M867=(C_A04a!$C$5:$C$1045))*(C_A04a!I$5:I$1045))+SUM(($D$1=(C_A04a!$B$5:$B$1045))*('By region'!$M867=(C_A04a!$C$5:$C$1045))*(C_A04a!I$5:I$1045))</f>
        <v>12.8925</v>
      </c>
      <c r="I867" s="124">
        <f ref="I867:I867" t="array">SUM(($B$1=(C_A04a!$B$5:$B$1045))*('By region'!$M867=(C_A04a!$C$5:$C$1045))*(C_A04a!J$5:J$1045))+SUM(($C$1=(C_A04a!$B$5:$B$1045))*('By region'!$M867=(C_A04a!$C$5:$C$1045))*(C_A04a!J$5:J$1045))+SUM(($D$1=(C_A04a!$B$5:$B$1045))*('By region'!$M867=(C_A04a!$C$5:$C$1045))*(C_A04a!J$5:J$1045))</f>
        <v>8.761666666667</v>
      </c>
      <c r="J867" s="124">
        <f ref="J867:J867" t="array">SUM(($B$1=(C_A04a!$B$5:$B$1045))*('By region'!$M867=(C_A04a!$C$5:$C$1045))*(C_A04a!K$5:K$1045))+SUM(($C$1=(C_A04a!$B$5:$B$1045))*('By region'!$M867=(C_A04a!$C$5:$C$1045))*(C_A04a!K$5:K$1045))+SUM(($D$1=(C_A04a!$B$5:$B$1045))*('By region'!$M867=(C_A04a!$C$5:$C$1045))*(C_A04a!K$5:K$1045))</f>
        <v>4.630833333333</v>
      </c>
      <c r="K867" s="124">
        <f ref="K867:K867" t="array">SUM(($B$1=(C_A04a!$B$5:$B$1045))*('By region'!$M867=(C_A04a!$C$5:$C$1045))*(C_A04a!L$5:L$1045))+SUM(($C$1=(C_A04a!$B$5:$B$1045))*('By region'!$M867=(C_A04a!$C$5:$C$1045))*(C_A04a!L$5:L$1045))+SUM(($D$1=(C_A04a!$B$5:$B$1045))*('By region'!$M867=(C_A04a!$C$5:$C$1045))*(C_A04a!L$5:L$1045))</f>
        <v>0.5</v>
      </c>
      <c r="L867" s="330"/>
      <c r="M867" s="67" t="s">
        <v>492</v>
      </c>
      <c r="O867" s="63"/>
    </row>
    <row r="868">
      <c r="A868" s="48" t="s">
        <v>534</v>
      </c>
      <c r="B868" s="210" t="s">
        <v>547</v>
      </c>
      <c r="C868" s="117">
        <f ref="C868:C868" t="array">SUM(($B$1=(C_A04b!$B$5:$B$1073))*('By region'!$M868=(C_A04b!$C$5:$C$1073))*(C_A04b!D$5:D$1073))+SUM(($C$1=(C_A04b!$B$5:$B$1073))*('By region'!$M868=(C_A04b!$C$5:$C$1073))*(C_A04b!D$5:D$1073))+SUM(($D$1=(C_A04b!$B$5:$B$1073))*('By region'!$M868=(C_A04b!$C$5:$C$1073))*(C_A04b!D$5:D$1073))</f>
        <v>28.4</v>
      </c>
      <c r="D868" s="117">
        <f ref="D868:D868" t="array">SUM(($B$1=(C_A04b!$B$5:$B$1073))*('By region'!$M868=(C_A04b!$C$5:$C$1073))*(C_A04b!E$5:E$1073))+SUM(($C$1=(C_A04b!$B$5:$B$1073))*('By region'!$M868=(C_A04b!$C$5:$C$1073))*(C_A04b!E$5:E$1073))+SUM(($D$1=(C_A04b!$B$5:$B$1073))*('By region'!$M868=(C_A04b!$C$5:$C$1073))*(C_A04b!E$5:E$1073))</f>
        <v>491.269110137586</v>
      </c>
      <c r="E868" s="117">
        <f ref="E868:E868" t="array">SUM(($B$1=(C_A04b!$B$5:$B$1073))*('By region'!$M868=(C_A04b!$C$5:$C$1073))*(C_A04b!F$5:F$1073))+SUM(($C$1=(C_A04b!$B$5:$B$1073))*('By region'!$M868=(C_A04b!$C$5:$C$1073))*(C_A04b!F$5:F$1073))+SUM(($D$1=(C_A04b!$B$5:$B$1073))*('By region'!$M868=(C_A04b!$C$5:$C$1073))*(C_A04b!F$5:F$1073))</f>
        <v>478.614203128222</v>
      </c>
      <c r="F868" s="117">
        <f ref="F868:F868" t="array">SUM(($B$1=(C_A04b!$B$5:$B$1073))*('By region'!$M868=(C_A04b!$C$5:$C$1073))*(C_A04b!G$5:G$1073))+SUM(($C$1=(C_A04b!$B$5:$B$1073))*('By region'!$M868=(C_A04b!$C$5:$C$1073))*(C_A04b!G$5:G$1073))+SUM(($D$1=(C_A04b!$B$5:$B$1073))*('By region'!$M868=(C_A04b!$C$5:$C$1073))*(C_A04b!G$5:G$1073))</f>
        <v>828.979174379523</v>
      </c>
      <c r="G868" s="117">
        <f ref="G868:G868" t="array">SUM(($B$1=(C_A04b!$B$5:$B$1073))*('By region'!$M868=(C_A04b!$C$5:$C$1073))*(C_A04b!H$5:H$1073))+SUM(($C$1=(C_A04b!$B$5:$B$1073))*('By region'!$M868=(C_A04b!$C$5:$C$1073))*(C_A04b!H$5:H$1073))+SUM(($D$1=(C_A04b!$B$5:$B$1073))*('By region'!$M868=(C_A04b!$C$5:$C$1073))*(C_A04b!H$5:H$1073))</f>
        <v>646.936732157631</v>
      </c>
      <c r="H868" s="117">
        <f ref="H868:H868" t="array">SUM(($B$1=(C_A04b!$B$5:$B$1073))*('By region'!$M868=(C_A04b!$C$5:$C$1073))*(C_A04b!I$5:I$1073))+SUM(($C$1=(C_A04b!$B$5:$B$1073))*('By region'!$M868=(C_A04b!$C$5:$C$1073))*(C_A04b!I$5:I$1073))+SUM(($D$1=(C_A04b!$B$5:$B$1073))*('By region'!$M868=(C_A04b!$C$5:$C$1073))*(C_A04b!I$5:I$1073))</f>
        <v>656.698389499322</v>
      </c>
      <c r="I868" s="117">
        <f ref="I868:I868" t="array">SUM(($B$1=(C_A04b!$B$5:$B$1073))*('By region'!$M868=(C_A04b!$C$5:$C$1073))*(C_A04b!J$5:J$1073))+SUM(($C$1=(C_A04b!$B$5:$B$1073))*('By region'!$M868=(C_A04b!$C$5:$C$1073))*(C_A04b!J$5:J$1073))+SUM(($D$1=(C_A04b!$B$5:$B$1073))*('By region'!$M868=(C_A04b!$C$5:$C$1073))*(C_A04b!J$5:J$1073))</f>
        <v>666.455779297944</v>
      </c>
      <c r="J868" s="117">
        <f ref="J868:J868" t="array">SUM(($B$1=(C_A04b!$B$5:$B$1073))*('By region'!$M868=(C_A04b!$C$5:$C$1073))*(C_A04b!K$5:K$1073))+SUM(($C$1=(C_A04b!$B$5:$B$1073))*('By region'!$M868=(C_A04b!$C$5:$C$1073))*(C_A04b!K$5:K$1073))+SUM(($D$1=(C_A04b!$B$5:$B$1073))*('By region'!$M868=(C_A04b!$C$5:$C$1073))*(C_A04b!K$5:K$1073))</f>
        <v>634.569205447761</v>
      </c>
      <c r="K868" s="117">
        <f ref="K868:K868" t="array">SUM(($B$1=(C_A04b!$B$5:$B$1073))*('By region'!$M868=(C_A04b!$C$5:$C$1073))*(C_A04b!L$5:L$1073))+SUM(($C$1=(C_A04b!$B$5:$B$1073))*('By region'!$M868=(C_A04b!$C$5:$C$1073))*(C_A04b!L$5:L$1073))+SUM(($D$1=(C_A04b!$B$5:$B$1073))*('By region'!$M868=(C_A04b!$C$5:$C$1073))*(C_A04b!L$5:L$1073))</f>
        <v>473.856666369413</v>
      </c>
      <c r="L868" s="330"/>
      <c r="M868" s="67" t="s">
        <v>492</v>
      </c>
      <c r="O868" s="63"/>
    </row>
    <row r="869">
      <c r="A869" s="48" t="s">
        <v>546</v>
      </c>
      <c r="B869" s="210" t="s">
        <v>494</v>
      </c>
      <c r="C869" s="124">
        <f ref="C869:C869" t="array">SUM(($B$1=(C_A04a!$B$5:$B$1045))*('By region'!$M869=(C_A04a!$C$5:$C$1045))*(C_A04a!D$5:D$1045))+SUM(($C$1=(C_A04a!$B$5:$B$1045))*('By region'!$M869=(C_A04a!$C$5:$C$1045))*(C_A04a!D$5:D$1045))+SUM(($D$1=(C_A04a!$B$5:$B$1045))*('By region'!$M869=(C_A04a!$C$5:$C$1045))*(C_A04a!D$5:D$1045))</f>
        <v>967.898738586667</v>
      </c>
      <c r="D869" s="124">
        <f ref="D869:D869" t="array">SUM(($B$1=(C_A04a!$B$5:$B$1045))*('By region'!$M869=(C_A04a!$C$5:$C$1045))*(C_A04a!E$5:E$1045))+SUM(($C$1=(C_A04a!$B$5:$B$1045))*('By region'!$M869=(C_A04a!$C$5:$C$1045))*(C_A04a!E$5:E$1045))+SUM(($D$1=(C_A04a!$B$5:$B$1045))*('By region'!$M869=(C_A04a!$C$5:$C$1045))*(C_A04a!E$5:E$1045))</f>
        <v>1322.4949212922979</v>
      </c>
      <c r="E869" s="124">
        <f ref="E869:E869" t="array">SUM(($B$1=(C_A04a!$B$5:$B$1045))*('By region'!$M869=(C_A04a!$C$5:$C$1045))*(C_A04a!F$5:F$1045))+SUM(($C$1=(C_A04a!$B$5:$B$1045))*('By region'!$M869=(C_A04a!$C$5:$C$1045))*(C_A04a!F$5:F$1045))+SUM(($D$1=(C_A04a!$B$5:$B$1045))*('By region'!$M869=(C_A04a!$C$5:$C$1045))*(C_A04a!F$5:F$1045))</f>
        <v>1434.8108180291331</v>
      </c>
      <c r="F869" s="124">
        <f ref="F869:F869" t="array">SUM(($B$1=(C_A04a!$B$5:$B$1045))*('By region'!$M869=(C_A04a!$C$5:$C$1045))*(C_A04a!G$5:G$1045))+SUM(($C$1=(C_A04a!$B$5:$B$1045))*('By region'!$M869=(C_A04a!$C$5:$C$1045))*(C_A04a!G$5:G$1045))+SUM(($D$1=(C_A04a!$B$5:$B$1045))*('By region'!$M869=(C_A04a!$C$5:$C$1045))*(C_A04a!G$5:G$1045))</f>
        <v>1366.3547906884689</v>
      </c>
      <c r="G869" s="124">
        <f ref="G869:G869" t="array">SUM(($B$1=(C_A04a!$B$5:$B$1045))*('By region'!$M869=(C_A04a!$C$5:$C$1045))*(C_A04a!H$5:H$1045))+SUM(($C$1=(C_A04a!$B$5:$B$1045))*('By region'!$M869=(C_A04a!$C$5:$C$1045))*(C_A04a!H$5:H$1045))+SUM(($D$1=(C_A04a!$B$5:$B$1045))*('By region'!$M869=(C_A04a!$C$5:$C$1045))*(C_A04a!H$5:H$1045))</f>
        <v>1361.290750454755</v>
      </c>
      <c r="H869" s="124">
        <f ref="H869:H869" t="array">SUM(($B$1=(C_A04a!$B$5:$B$1045))*('By region'!$M869=(C_A04a!$C$5:$C$1045))*(C_A04a!I$5:I$1045))+SUM(($C$1=(C_A04a!$B$5:$B$1045))*('By region'!$M869=(C_A04a!$C$5:$C$1045))*(C_A04a!I$5:I$1045))+SUM(($D$1=(C_A04a!$B$5:$B$1045))*('By region'!$M869=(C_A04a!$C$5:$C$1045))*(C_A04a!I$5:I$1045))</f>
        <v>1361.84646895797</v>
      </c>
      <c r="I869" s="124">
        <f ref="I869:I869" t="array">SUM(($B$1=(C_A04a!$B$5:$B$1045))*('By region'!$M869=(C_A04a!$C$5:$C$1045))*(C_A04a!J$5:J$1045))+SUM(($C$1=(C_A04a!$B$5:$B$1045))*('By region'!$M869=(C_A04a!$C$5:$C$1045))*(C_A04a!J$5:J$1045))+SUM(($D$1=(C_A04a!$B$5:$B$1045))*('By region'!$M869=(C_A04a!$C$5:$C$1045))*(C_A04a!J$5:J$1045))</f>
        <v>1366.960583423582</v>
      </c>
      <c r="J869" s="124">
        <f ref="J869:J869" t="array">SUM(($B$1=(C_A04a!$B$5:$B$1045))*('By region'!$M869=(C_A04a!$C$5:$C$1045))*(C_A04a!K$5:K$1045))+SUM(($C$1=(C_A04a!$B$5:$B$1045))*('By region'!$M869=(C_A04a!$C$5:$C$1045))*(C_A04a!K$5:K$1045))+SUM(($D$1=(C_A04a!$B$5:$B$1045))*('By region'!$M869=(C_A04a!$C$5:$C$1045))*(C_A04a!K$5:K$1045))</f>
        <v>1369.0526377277729</v>
      </c>
      <c r="K869" s="124">
        <f ref="K869:K869" t="array">SUM(($B$1=(C_A04a!$B$5:$B$1045))*('By region'!$M869=(C_A04a!$C$5:$C$1045))*(C_A04a!L$5:L$1045))+SUM(($C$1=(C_A04a!$B$5:$B$1045))*('By region'!$M869=(C_A04a!$C$5:$C$1045))*(C_A04a!L$5:L$1045))+SUM(($D$1=(C_A04a!$B$5:$B$1045))*('By region'!$M869=(C_A04a!$C$5:$C$1045))*(C_A04a!L$5:L$1045))</f>
        <v>1383.8050710299219</v>
      </c>
      <c r="L869" s="330"/>
      <c r="M869" s="67" t="s">
        <v>495</v>
      </c>
      <c r="O869" s="63"/>
    </row>
    <row r="870">
      <c r="A870" s="48" t="s">
        <v>534</v>
      </c>
      <c r="B870" s="210" t="s">
        <v>496</v>
      </c>
      <c r="C870" s="117">
        <f ref="C870:C870" t="array">SUM(($B$1=(C_A04b!$B$5:$B$1073))*('By region'!$M870=(C_A04b!$C$5:$C$1073))*(C_A04b!D$5:D$1073))+SUM(($C$1=(C_A04b!$B$5:$B$1073))*('By region'!$M870=(C_A04b!$C$5:$C$1073))*(C_A04b!D$5:D$1073))+SUM(($D$1=(C_A04b!$B$5:$B$1073))*('By region'!$M870=(C_A04b!$C$5:$C$1073))*(C_A04b!D$5:D$1073))</f>
        <v>88.861260437086</v>
      </c>
      <c r="D870" s="117">
        <f ref="D870:D870" t="array">SUM(($B$1=(C_A04b!$B$5:$B$1073))*('By region'!$M870=(C_A04b!$C$5:$C$1073))*(C_A04b!E$5:E$1073))+SUM(($C$1=(C_A04b!$B$5:$B$1073))*('By region'!$M870=(C_A04b!$C$5:$C$1073))*(C_A04b!E$5:E$1073))+SUM(($D$1=(C_A04b!$B$5:$B$1073))*('By region'!$M870=(C_A04b!$C$5:$C$1073))*(C_A04b!E$5:E$1073))</f>
        <v>1.246324625</v>
      </c>
      <c r="E870" s="117">
        <f ref="E870:E870" t="array">SUM(($B$1=(C_A04b!$B$5:$B$1073))*('By region'!$M870=(C_A04b!$C$5:$C$1073))*(C_A04b!F$5:F$1073))+SUM(($C$1=(C_A04b!$B$5:$B$1073))*('By region'!$M870=(C_A04b!$C$5:$C$1073))*(C_A04b!F$5:F$1073))+SUM(($D$1=(C_A04b!$B$5:$B$1073))*('By region'!$M870=(C_A04b!$C$5:$C$1073))*(C_A04b!F$5:F$1073))</f>
        <v>1.246324625</v>
      </c>
      <c r="F870" s="117">
        <f ref="F870:F870" t="array">SUM(($B$1=(C_A04b!$B$5:$B$1073))*('By region'!$M870=(C_A04b!$C$5:$C$1073))*(C_A04b!G$5:G$1073))+SUM(($C$1=(C_A04b!$B$5:$B$1073))*('By region'!$M870=(C_A04b!$C$5:$C$1073))*(C_A04b!G$5:G$1073))+SUM(($D$1=(C_A04b!$B$5:$B$1073))*('By region'!$M870=(C_A04b!$C$5:$C$1073))*(C_A04b!G$5:G$1073))</f>
        <v>1.185872866071</v>
      </c>
      <c r="G870" s="117">
        <f ref="G870:G870" t="array">SUM(($B$1=(C_A04b!$B$5:$B$1073))*('By region'!$M870=(C_A04b!$C$5:$C$1073))*(C_A04b!H$5:H$1073))+SUM(($C$1=(C_A04b!$B$5:$B$1073))*('By region'!$M870=(C_A04b!$C$5:$C$1073))*(C_A04b!H$5:H$1073))+SUM(($D$1=(C_A04b!$B$5:$B$1073))*('By region'!$M870=(C_A04b!$C$5:$C$1073))*(C_A04b!H$5:H$1073))</f>
        <v>1.125421107143</v>
      </c>
      <c r="H870" s="117">
        <f ref="H870:H870" t="array">SUM(($B$1=(C_A04b!$B$5:$B$1073))*('By region'!$M870=(C_A04b!$C$5:$C$1073))*(C_A04b!I$5:I$1073))+SUM(($C$1=(C_A04b!$B$5:$B$1073))*('By region'!$M870=(C_A04b!$C$5:$C$1073))*(C_A04b!I$5:I$1073))+SUM(($D$1=(C_A04b!$B$5:$B$1073))*('By region'!$M870=(C_A04b!$C$5:$C$1073))*(C_A04b!I$5:I$1073))</f>
        <v>1.064969348214</v>
      </c>
      <c r="I870" s="117">
        <f ref="I870:I870" t="array">SUM(($B$1=(C_A04b!$B$5:$B$1073))*('By region'!$M870=(C_A04b!$C$5:$C$1073))*(C_A04b!J$5:J$1073))+SUM(($C$1=(C_A04b!$B$5:$B$1073))*('By region'!$M870=(C_A04b!$C$5:$C$1073))*(C_A04b!J$5:J$1073))+SUM(($D$1=(C_A04b!$B$5:$B$1073))*('By region'!$M870=(C_A04b!$C$5:$C$1073))*(C_A04b!J$5:J$1073))</f>
        <v>1.004517589286</v>
      </c>
      <c r="J870" s="117">
        <f ref="J870:J870" t="array">SUM(($B$1=(C_A04b!$B$5:$B$1073))*('By region'!$M870=(C_A04b!$C$5:$C$1073))*(C_A04b!K$5:K$1073))+SUM(($C$1=(C_A04b!$B$5:$B$1073))*('By region'!$M870=(C_A04b!$C$5:$C$1073))*(C_A04b!K$5:K$1073))+SUM(($D$1=(C_A04b!$B$5:$B$1073))*('By region'!$M870=(C_A04b!$C$5:$C$1073))*(C_A04b!K$5:K$1073))</f>
        <v>0.944065830357</v>
      </c>
      <c r="K870" s="117">
        <f ref="K870:K870" t="array">SUM(($B$1=(C_A04b!$B$5:$B$1073))*('By region'!$M870=(C_A04b!$C$5:$C$1073))*(C_A04b!L$5:L$1073))+SUM(($C$1=(C_A04b!$B$5:$B$1073))*('By region'!$M870=(C_A04b!$C$5:$C$1073))*(C_A04b!L$5:L$1073))+SUM(($D$1=(C_A04b!$B$5:$B$1073))*('By region'!$M870=(C_A04b!$C$5:$C$1073))*(C_A04b!L$5:L$1073))</f>
        <v>0.883614071429</v>
      </c>
      <c r="L870" s="330"/>
      <c r="M870" s="67" t="s">
        <v>495</v>
      </c>
      <c r="O870" s="63"/>
    </row>
    <row r="871">
      <c r="L871" s="64"/>
      <c r="O871" s="63"/>
    </row>
    <row r="872">
      <c r="B872" s="59"/>
      <c r="K872" s="59"/>
      <c r="L872" s="60"/>
      <c r="M872" s="84"/>
      <c r="N872" s="84"/>
      <c r="O872" s="63"/>
    </row>
    <row r="873">
      <c r="B873" s="349"/>
      <c r="C873" s="272"/>
      <c r="D873" s="272"/>
      <c r="E873" s="272"/>
      <c r="F873" s="272"/>
      <c r="G873" s="272"/>
      <c r="H873" s="272"/>
      <c r="I873" s="272"/>
      <c r="J873" s="272"/>
      <c r="K873" s="349"/>
      <c r="L873" s="337"/>
      <c r="M873" s="84"/>
      <c r="N873" s="84"/>
      <c r="O873" s="63"/>
    </row>
    <row r="874">
      <c r="B874" s="59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84"/>
      <c r="N874" s="84"/>
      <c r="O874" s="63"/>
    </row>
    <row r="875">
      <c r="B875" s="59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84"/>
      <c r="N875" s="84"/>
      <c r="O875" s="63"/>
    </row>
    <row r="876">
      <c r="B876" s="59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84"/>
      <c r="N876" s="84"/>
      <c r="O876" s="63"/>
    </row>
    <row r="877">
      <c r="B877" s="59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84"/>
      <c r="N877" s="84"/>
      <c r="O877" s="63"/>
    </row>
    <row r="878">
      <c r="B878" s="59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84"/>
      <c r="N878" s="84"/>
      <c r="O878" s="63"/>
    </row>
    <row r="879">
      <c r="B879" s="59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84"/>
      <c r="N879" s="84"/>
      <c r="O879" s="63"/>
    </row>
    <row r="880">
      <c r="B880" s="59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84"/>
      <c r="N880" s="84"/>
      <c r="O880" s="63"/>
    </row>
    <row r="881">
      <c r="B881" s="59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84"/>
      <c r="N881" s="84"/>
      <c r="O881" s="63"/>
    </row>
    <row r="882">
      <c r="B882" s="59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84"/>
      <c r="N882" s="84"/>
      <c r="O882" s="63"/>
    </row>
    <row r="883">
      <c r="B883" s="59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84"/>
      <c r="N883" s="84"/>
      <c r="O883" s="63"/>
    </row>
    <row r="884">
      <c r="B884" s="59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84"/>
      <c r="N884" s="84"/>
      <c r="O884" s="63"/>
    </row>
    <row r="885">
      <c r="B885" s="59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84"/>
      <c r="N885" s="84"/>
      <c r="O885" s="63"/>
    </row>
    <row r="886">
      <c r="B886" s="59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84"/>
      <c r="N886" s="84"/>
      <c r="O886" s="63"/>
    </row>
    <row r="887">
      <c r="B887" s="59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84"/>
      <c r="N887" s="84"/>
      <c r="O887" s="63"/>
    </row>
    <row r="888">
      <c r="B888" s="59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84"/>
      <c r="N888" s="84"/>
      <c r="O888" s="63"/>
    </row>
    <row r="889">
      <c r="B889" s="59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84"/>
      <c r="N889" s="84"/>
      <c r="O889" s="63"/>
    </row>
    <row r="890">
      <c r="B890" s="5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84"/>
      <c r="N890" s="84"/>
      <c r="O890" s="63"/>
    </row>
    <row r="891">
      <c r="K891" s="59"/>
      <c r="L891" s="60"/>
      <c r="M891" s="84"/>
      <c r="N891" s="84"/>
      <c r="O891" s="63"/>
    </row>
    <row r="892">
      <c r="K892" s="59"/>
      <c r="L892" s="60"/>
      <c r="M892" s="84"/>
      <c r="N892" s="84"/>
      <c r="O892" s="63"/>
    </row>
    <row r="893">
      <c r="B893" s="59"/>
      <c r="K893" s="59"/>
      <c r="L893" s="60"/>
      <c r="M893" s="84"/>
      <c r="N893" s="84"/>
      <c r="O893" s="63"/>
    </row>
    <row r="894">
      <c r="B894" s="349"/>
      <c r="C894" s="272"/>
      <c r="D894" s="272"/>
      <c r="E894" s="272"/>
      <c r="F894" s="272"/>
      <c r="G894" s="272"/>
      <c r="H894" s="272"/>
      <c r="I894" s="272"/>
      <c r="J894" s="272"/>
      <c r="K894" s="349"/>
      <c r="L894" s="337"/>
      <c r="M894" s="84"/>
      <c r="N894" s="84"/>
      <c r="O894" s="63"/>
    </row>
    <row r="895">
      <c r="B895" s="59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84"/>
      <c r="N895" s="84"/>
      <c r="O895" s="63"/>
    </row>
    <row r="896">
      <c r="B896" s="59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84"/>
      <c r="N896" s="84"/>
      <c r="O896" s="63"/>
    </row>
    <row r="897">
      <c r="B897" s="444" t="s">
        <v>548</v>
      </c>
      <c r="C897" s="444" t="s">
        <v>549</v>
      </c>
      <c r="D897" s="72"/>
      <c r="E897" s="72">
        <v>1</v>
      </c>
      <c r="F897" s="444" t="s">
        <v>550</v>
      </c>
      <c r="G897" s="72">
        <v>4</v>
      </c>
      <c r="H897" s="444" t="s">
        <v>551</v>
      </c>
      <c r="I897" s="72"/>
      <c r="J897" s="72"/>
      <c r="K897" s="72"/>
      <c r="L897" s="72"/>
      <c r="M897" s="84"/>
      <c r="N897" s="84"/>
      <c r="O897" s="63"/>
    </row>
    <row r="898">
      <c r="B898" s="444" t="s">
        <v>552</v>
      </c>
      <c r="C898" s="444" t="s">
        <v>553</v>
      </c>
      <c r="D898" s="72"/>
      <c r="E898" s="72">
        <v>2</v>
      </c>
      <c r="F898" s="444" t="s">
        <v>554</v>
      </c>
      <c r="G898" s="72">
        <v>5</v>
      </c>
      <c r="H898" s="444" t="s">
        <v>555</v>
      </c>
      <c r="I898" s="72"/>
      <c r="J898" s="72"/>
      <c r="K898" s="72"/>
      <c r="L898" s="72"/>
      <c r="M898" s="84"/>
      <c r="N898" s="84"/>
      <c r="O898" s="63"/>
    </row>
    <row r="899">
      <c r="B899" s="63"/>
      <c r="C899" s="63" t="s">
        <v>556</v>
      </c>
      <c r="D899" s="72"/>
      <c r="E899" s="72">
        <v>3</v>
      </c>
      <c r="F899" s="444" t="s">
        <v>557</v>
      </c>
      <c r="G899" s="60">
        <v>6</v>
      </c>
      <c r="H899" s="60" t="s">
        <v>558</v>
      </c>
      <c r="I899" s="72"/>
      <c r="J899" s="443"/>
      <c r="K899" s="72"/>
      <c r="L899" s="72"/>
      <c r="M899" s="84"/>
      <c r="N899" s="84"/>
      <c r="O899" s="63"/>
    </row>
    <row r="900">
      <c r="B900" s="59"/>
      <c r="C900" s="72"/>
      <c r="D900" s="72"/>
      <c r="E900" s="72"/>
      <c r="F900" s="444"/>
      <c r="I900" s="72"/>
      <c r="J900" s="443"/>
      <c r="K900" s="72"/>
      <c r="L900" s="72"/>
      <c r="M900" s="84"/>
      <c r="N900" s="84"/>
      <c r="O900" s="63"/>
    </row>
    <row r="901">
      <c r="A901" s="57" t="s">
        <v>559</v>
      </c>
      <c r="C901" s="63" t="s">
        <v>560</v>
      </c>
      <c r="D901" s="63">
        <v>2010</v>
      </c>
      <c r="E901" s="63"/>
      <c r="F901" s="63"/>
      <c r="I901" s="63"/>
      <c r="J901" s="63"/>
      <c r="K901" s="63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  <c r="CN901" s="60"/>
      <c r="CO901" s="60"/>
      <c r="CP901" s="60"/>
      <c r="CQ901" s="60"/>
      <c r="CR901" s="60"/>
      <c r="CS901" s="60"/>
      <c r="CT901" s="60"/>
      <c r="CU901" s="60"/>
      <c r="CV901" s="60"/>
      <c r="CW901" s="60"/>
      <c r="CX901" s="60"/>
      <c r="CY901" s="60"/>
      <c r="CZ901" s="60"/>
      <c r="DA901" s="60"/>
      <c r="DB901" s="60"/>
      <c r="DC901" s="60"/>
      <c r="DD901" s="60"/>
      <c r="DE901" s="60"/>
      <c r="DF901" s="60"/>
      <c r="DG901" s="60"/>
      <c r="DH901" s="60"/>
      <c r="DI901" s="60"/>
      <c r="DJ901" s="60"/>
      <c r="DK901" s="60"/>
      <c r="DL901" s="60"/>
      <c r="DM901" s="60"/>
      <c r="DN901" s="60"/>
      <c r="DO901" s="60"/>
      <c r="DP901" s="60"/>
      <c r="DQ901" s="60"/>
      <c r="DR901" s="60"/>
      <c r="DS901" s="60"/>
      <c r="DT901" s="60"/>
      <c r="DU901" s="60"/>
      <c r="DV901" s="60"/>
      <c r="DW901" s="60"/>
      <c r="DX901" s="60"/>
      <c r="DY901" s="60"/>
      <c r="DZ901" s="60"/>
      <c r="EA901" s="60"/>
      <c r="EB901" s="60"/>
      <c r="EC901" s="60"/>
      <c r="ED901" s="60"/>
      <c r="EE901" s="60"/>
      <c r="EF901" s="60"/>
      <c r="EG901" s="60"/>
      <c r="EH901" s="60"/>
      <c r="EI901" s="60"/>
      <c r="EJ901" s="60"/>
      <c r="EK901" s="60"/>
      <c r="EL901" s="60"/>
      <c r="EM901" s="60"/>
      <c r="EN901" s="60"/>
      <c r="EO901" s="60"/>
      <c r="EP901" s="60"/>
      <c r="EQ901" s="60"/>
      <c r="ER901" s="60"/>
      <c r="ES901" s="60"/>
      <c r="ET901" s="60"/>
      <c r="EU901" s="60"/>
      <c r="EV901" s="60"/>
      <c r="EW901" s="60"/>
      <c r="EX901" s="60"/>
      <c r="EY901" s="60"/>
      <c r="EZ901" s="60"/>
      <c r="FA901" s="60"/>
      <c r="FB901" s="60"/>
      <c r="FC901" s="60"/>
      <c r="FD901" s="60"/>
      <c r="FE901" s="60"/>
      <c r="FF901" s="60"/>
      <c r="FG901" s="60"/>
      <c r="FH901" s="60"/>
      <c r="FI901" s="60"/>
      <c r="FJ901" s="60"/>
      <c r="FK901" s="60"/>
      <c r="FL901" s="60"/>
      <c r="FM901" s="60"/>
      <c r="FN901" s="60"/>
      <c r="FO901" s="60"/>
      <c r="FP901" s="60"/>
      <c r="FQ901" s="60"/>
      <c r="FR901" s="60"/>
      <c r="FS901" s="60"/>
      <c r="FT901" s="60"/>
      <c r="FU901" s="60"/>
      <c r="FV901" s="60"/>
      <c r="FW901" s="60"/>
      <c r="FX901" s="60"/>
      <c r="FY901" s="60"/>
      <c r="FZ901" s="60"/>
      <c r="GA901" s="60"/>
      <c r="GB901" s="60"/>
      <c r="GC901" s="60"/>
      <c r="GD901" s="60"/>
      <c r="GE901" s="60"/>
      <c r="GF901" s="60"/>
      <c r="GG901" s="60"/>
      <c r="GH901" s="60"/>
      <c r="GI901" s="60"/>
      <c r="GJ901" s="60"/>
      <c r="GK901" s="60"/>
      <c r="GL901" s="60"/>
      <c r="GM901" s="60"/>
    </row>
    <row r="902">
      <c r="B902" s="63"/>
      <c r="C902" s="63" t="s">
        <v>561</v>
      </c>
      <c r="D902" s="63"/>
      <c r="E902" s="63"/>
      <c r="F902" s="63"/>
      <c r="H902" s="63"/>
      <c r="I902" s="63" t="s">
        <v>562</v>
      </c>
      <c r="J902" s="63"/>
      <c r="O902" s="63" t="s">
        <v>563</v>
      </c>
      <c r="U902" s="396" t="s">
        <v>564</v>
      </c>
      <c r="AA902" s="63" t="s">
        <v>565</v>
      </c>
      <c r="AG902" s="63" t="s">
        <v>566</v>
      </c>
      <c r="AM902" s="63" t="s">
        <v>567</v>
      </c>
      <c r="AS902" s="63" t="s">
        <v>568</v>
      </c>
      <c r="AY902" s="63" t="s">
        <v>569</v>
      </c>
      <c r="BE902" s="63" t="s">
        <v>570</v>
      </c>
      <c r="BK902" s="63" t="s">
        <v>571</v>
      </c>
      <c r="BQ902" s="63" t="s">
        <v>572</v>
      </c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  <c r="CN902" s="60"/>
      <c r="CO902" s="60"/>
      <c r="CP902" s="60"/>
      <c r="CQ902" s="60"/>
      <c r="CR902" s="60"/>
      <c r="CS902" s="60"/>
      <c r="CT902" s="60"/>
      <c r="CU902" s="60"/>
      <c r="CV902" s="60"/>
      <c r="CW902" s="60"/>
      <c r="CX902" s="60"/>
      <c r="CY902" s="60"/>
      <c r="CZ902" s="60"/>
      <c r="DA902" s="60"/>
      <c r="DB902" s="60"/>
      <c r="DC902" s="60"/>
      <c r="DD902" s="60"/>
      <c r="DE902" s="60"/>
      <c r="DF902" s="60"/>
      <c r="DG902" s="60"/>
      <c r="DH902" s="60"/>
      <c r="DI902" s="60"/>
      <c r="DJ902" s="60"/>
      <c r="DK902" s="60"/>
      <c r="DL902" s="60"/>
      <c r="DM902" s="60"/>
      <c r="DN902" s="60"/>
      <c r="DO902" s="60"/>
      <c r="DP902" s="60"/>
      <c r="DQ902" s="60"/>
      <c r="DR902" s="60"/>
      <c r="DS902" s="60"/>
      <c r="DT902" s="60"/>
      <c r="DU902" s="60"/>
      <c r="DV902" s="60"/>
      <c r="DW902" s="60"/>
      <c r="DX902" s="60"/>
      <c r="DY902" s="60"/>
      <c r="DZ902" s="60"/>
      <c r="EA902" s="60"/>
      <c r="EB902" s="60"/>
      <c r="EC902" s="60"/>
      <c r="ED902" s="60"/>
      <c r="EE902" s="60"/>
      <c r="EF902" s="60"/>
      <c r="EG902" s="60"/>
      <c r="EH902" s="60"/>
      <c r="EI902" s="60"/>
      <c r="EJ902" s="60"/>
      <c r="EK902" s="60"/>
      <c r="EL902" s="60"/>
      <c r="EM902" s="60"/>
      <c r="EN902" s="60"/>
      <c r="EO902" s="60"/>
      <c r="EP902" s="60"/>
      <c r="EQ902" s="60"/>
      <c r="ER902" s="60"/>
      <c r="ES902" s="60"/>
      <c r="ET902" s="60"/>
      <c r="EU902" s="60"/>
      <c r="EV902" s="60"/>
      <c r="EW902" s="60"/>
      <c r="EX902" s="60"/>
      <c r="EY902" s="60"/>
      <c r="EZ902" s="60"/>
      <c r="FA902" s="60"/>
      <c r="FB902" s="60"/>
      <c r="FC902" s="60"/>
      <c r="FD902" s="60"/>
      <c r="FE902" s="60"/>
      <c r="FF902" s="60"/>
      <c r="FG902" s="60"/>
      <c r="FH902" s="60"/>
      <c r="FI902" s="60"/>
      <c r="FJ902" s="60"/>
      <c r="FK902" s="60"/>
      <c r="FL902" s="60"/>
      <c r="FM902" s="60"/>
      <c r="FN902" s="60"/>
      <c r="FO902" s="60"/>
      <c r="FP902" s="60"/>
      <c r="FQ902" s="60"/>
      <c r="FR902" s="60"/>
      <c r="FS902" s="60"/>
      <c r="FT902" s="60"/>
      <c r="FU902" s="60"/>
      <c r="FV902" s="60"/>
      <c r="FW902" s="60"/>
      <c r="FX902" s="60"/>
      <c r="FY902" s="60"/>
      <c r="FZ902" s="60"/>
      <c r="GA902" s="60"/>
      <c r="GB902" s="60"/>
      <c r="GC902" s="60"/>
      <c r="GD902" s="60"/>
      <c r="GE902" s="60"/>
      <c r="GF902" s="60"/>
      <c r="GG902" s="60"/>
      <c r="GH902" s="60"/>
      <c r="GI902" s="60"/>
      <c r="GJ902" s="60"/>
      <c r="GK902" s="60"/>
      <c r="GL902" s="60"/>
      <c r="GM902" s="60"/>
    </row>
    <row r="903">
      <c r="B903" s="439" t="s">
        <v>573</v>
      </c>
      <c r="C903" s="442">
        <v>1</v>
      </c>
      <c r="D903" s="442">
        <v>2</v>
      </c>
      <c r="E903" s="442">
        <v>3</v>
      </c>
      <c r="F903" s="442">
        <v>4</v>
      </c>
      <c r="G903" s="442">
        <v>5</v>
      </c>
      <c r="H903" s="442">
        <v>6</v>
      </c>
      <c r="I903" s="441">
        <v>1</v>
      </c>
      <c r="J903" s="441">
        <v>2</v>
      </c>
      <c r="K903" s="441">
        <v>3</v>
      </c>
      <c r="L903" s="441">
        <v>4</v>
      </c>
      <c r="M903" s="441">
        <v>5</v>
      </c>
      <c r="N903" s="441">
        <v>6</v>
      </c>
      <c r="O903" s="442">
        <v>1</v>
      </c>
      <c r="P903" s="442">
        <v>2</v>
      </c>
      <c r="Q903" s="442">
        <v>3</v>
      </c>
      <c r="R903" s="442">
        <v>4</v>
      </c>
      <c r="S903" s="442">
        <v>5</v>
      </c>
      <c r="T903" s="442">
        <v>6</v>
      </c>
      <c r="U903" s="441">
        <v>1</v>
      </c>
      <c r="V903" s="441">
        <v>2</v>
      </c>
      <c r="W903" s="441">
        <v>3</v>
      </c>
      <c r="X903" s="441">
        <v>4</v>
      </c>
      <c r="Y903" s="441">
        <v>5</v>
      </c>
      <c r="Z903" s="441">
        <v>6</v>
      </c>
      <c r="AA903" s="442">
        <v>1</v>
      </c>
      <c r="AB903" s="442">
        <v>2</v>
      </c>
      <c r="AC903" s="442">
        <v>3</v>
      </c>
      <c r="AD903" s="442">
        <v>4</v>
      </c>
      <c r="AE903" s="442">
        <v>5</v>
      </c>
      <c r="AF903" s="442">
        <v>6</v>
      </c>
      <c r="AG903" s="441">
        <v>1</v>
      </c>
      <c r="AH903" s="441">
        <v>2</v>
      </c>
      <c r="AI903" s="441">
        <v>3</v>
      </c>
      <c r="AJ903" s="441">
        <v>4</v>
      </c>
      <c r="AK903" s="441">
        <v>5</v>
      </c>
      <c r="AL903" s="441">
        <v>6</v>
      </c>
      <c r="AM903" s="442">
        <v>1</v>
      </c>
      <c r="AN903" s="442">
        <v>2</v>
      </c>
      <c r="AO903" s="442">
        <v>3</v>
      </c>
      <c r="AP903" s="442">
        <v>4</v>
      </c>
      <c r="AQ903" s="442">
        <v>5</v>
      </c>
      <c r="AR903" s="442">
        <v>6</v>
      </c>
      <c r="AS903" s="441">
        <v>1</v>
      </c>
      <c r="AT903" s="441">
        <v>2</v>
      </c>
      <c r="AU903" s="441">
        <v>3</v>
      </c>
      <c r="AV903" s="441">
        <v>4</v>
      </c>
      <c r="AW903" s="441">
        <v>5</v>
      </c>
      <c r="AX903" s="441">
        <v>6</v>
      </c>
      <c r="AY903" s="442">
        <v>1</v>
      </c>
      <c r="AZ903" s="442">
        <v>2</v>
      </c>
      <c r="BA903" s="442">
        <v>3</v>
      </c>
      <c r="BB903" s="442">
        <v>4</v>
      </c>
      <c r="BC903" s="442">
        <v>5</v>
      </c>
      <c r="BD903" s="442">
        <v>6</v>
      </c>
      <c r="BE903" s="441">
        <v>1</v>
      </c>
      <c r="BF903" s="441">
        <v>2</v>
      </c>
      <c r="BG903" s="441">
        <v>3</v>
      </c>
      <c r="BH903" s="441">
        <v>4</v>
      </c>
      <c r="BI903" s="441">
        <v>5</v>
      </c>
      <c r="BJ903" s="441">
        <v>6</v>
      </c>
      <c r="BK903" s="442">
        <v>1</v>
      </c>
      <c r="BL903" s="442">
        <v>2</v>
      </c>
      <c r="BM903" s="442">
        <v>3</v>
      </c>
      <c r="BN903" s="442">
        <v>4</v>
      </c>
      <c r="BO903" s="442">
        <v>5</v>
      </c>
      <c r="BP903" s="442">
        <v>6</v>
      </c>
      <c r="BQ903" s="441">
        <v>1</v>
      </c>
      <c r="BR903" s="441">
        <v>2</v>
      </c>
      <c r="BS903" s="441">
        <v>3</v>
      </c>
      <c r="BT903" s="441">
        <v>4</v>
      </c>
      <c r="BU903" s="441">
        <v>5</v>
      </c>
      <c r="BV903" s="441">
        <v>6</v>
      </c>
      <c r="BW903" s="445"/>
      <c r="BX903" s="445"/>
      <c r="BY903" s="445"/>
      <c r="BZ903" s="445"/>
      <c r="CA903" s="445"/>
      <c r="CB903" s="445"/>
      <c r="CC903" s="445"/>
      <c r="CD903" s="445"/>
      <c r="CE903" s="445"/>
      <c r="CF903" s="445"/>
      <c r="CG903" s="445"/>
      <c r="CH903" s="445"/>
      <c r="CI903" s="445"/>
      <c r="CJ903" s="445"/>
      <c r="CK903" s="445"/>
      <c r="CL903" s="445"/>
      <c r="CM903" s="445"/>
      <c r="CN903" s="445"/>
      <c r="CO903" s="445"/>
      <c r="CP903" s="445"/>
      <c r="CQ903" s="445"/>
      <c r="CR903" s="445"/>
      <c r="CS903" s="445"/>
      <c r="CT903" s="445"/>
      <c r="CU903" s="445"/>
      <c r="CV903" s="445"/>
      <c r="CW903" s="445"/>
      <c r="CX903" s="445"/>
      <c r="CY903" s="445"/>
      <c r="CZ903" s="445"/>
      <c r="DA903" s="445"/>
      <c r="DB903" s="445"/>
      <c r="DC903" s="445"/>
      <c r="DD903" s="445"/>
      <c r="DE903" s="445"/>
      <c r="DF903" s="445"/>
      <c r="DG903" s="445"/>
      <c r="DH903" s="445"/>
      <c r="DI903" s="445"/>
      <c r="DJ903" s="445"/>
      <c r="DK903" s="445"/>
      <c r="DL903" s="445"/>
      <c r="DM903" s="445"/>
      <c r="DN903" s="445"/>
      <c r="DO903" s="445"/>
      <c r="DP903" s="445"/>
      <c r="DQ903" s="445"/>
      <c r="DR903" s="445"/>
      <c r="DS903" s="445"/>
      <c r="DT903" s="445"/>
      <c r="DU903" s="445"/>
      <c r="DV903" s="445"/>
      <c r="DW903" s="445"/>
      <c r="DX903" s="445"/>
      <c r="DY903" s="445"/>
      <c r="DZ903" s="445"/>
      <c r="EA903" s="445"/>
      <c r="EB903" s="445"/>
      <c r="EC903" s="445"/>
      <c r="ED903" s="445"/>
      <c r="EE903" s="445"/>
      <c r="EF903" s="445"/>
      <c r="EG903" s="445"/>
      <c r="EH903" s="445"/>
      <c r="EI903" s="445"/>
      <c r="EJ903" s="445"/>
      <c r="EK903" s="445"/>
      <c r="EL903" s="445"/>
      <c r="EM903" s="445"/>
      <c r="EN903" s="445"/>
      <c r="EO903" s="445"/>
      <c r="EP903" s="445"/>
      <c r="EQ903" s="445"/>
      <c r="ER903" s="445"/>
      <c r="ES903" s="445"/>
      <c r="ET903" s="445"/>
      <c r="EU903" s="445"/>
      <c r="EV903" s="445"/>
      <c r="EW903" s="445"/>
      <c r="EX903" s="445"/>
      <c r="EY903" s="445"/>
      <c r="EZ903" s="445"/>
      <c r="FA903" s="445"/>
      <c r="FB903" s="445"/>
      <c r="FC903" s="445"/>
      <c r="FD903" s="445"/>
      <c r="FE903" s="445"/>
      <c r="FF903" s="445"/>
      <c r="FG903" s="445"/>
      <c r="FH903" s="445"/>
      <c r="FI903" s="445"/>
      <c r="FJ903" s="445"/>
      <c r="FK903" s="445"/>
      <c r="FL903" s="445"/>
      <c r="FM903" s="445"/>
      <c r="FN903" s="445"/>
      <c r="FO903" s="445"/>
      <c r="FP903" s="445"/>
      <c r="FQ903" s="445"/>
      <c r="FR903" s="445"/>
      <c r="FS903" s="445"/>
      <c r="FT903" s="445"/>
      <c r="FU903" s="445"/>
      <c r="FV903" s="445"/>
      <c r="FW903" s="445"/>
      <c r="FX903" s="445"/>
      <c r="FY903" s="445"/>
      <c r="FZ903" s="445"/>
      <c r="GA903" s="445"/>
      <c r="GB903" s="445"/>
      <c r="GC903" s="445"/>
      <c r="GD903" s="445"/>
      <c r="GE903" s="445"/>
      <c r="GF903" s="445"/>
      <c r="GG903" s="445"/>
      <c r="GH903" s="445"/>
      <c r="GI903" s="445"/>
      <c r="GJ903" s="445"/>
      <c r="GK903" s="445"/>
      <c r="GL903" s="445"/>
      <c r="GM903" s="60"/>
    </row>
    <row r="904">
      <c r="B904" s="116" t="s">
        <v>23</v>
      </c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  <c r="M904" s="440"/>
      <c r="N904" s="440"/>
      <c r="O904" s="440"/>
      <c r="P904" s="269"/>
      <c r="Q904" s="269"/>
      <c r="R904" s="269"/>
      <c r="S904" s="269"/>
      <c r="T904" s="269"/>
      <c r="U904" s="269"/>
      <c r="V904" s="269"/>
      <c r="W904" s="269"/>
      <c r="X904" s="269"/>
      <c r="Y904" s="269"/>
      <c r="Z904" s="269"/>
      <c r="AA904" s="269"/>
      <c r="AB904" s="269"/>
      <c r="AC904" s="269"/>
      <c r="AD904" s="269"/>
      <c r="AE904" s="269"/>
      <c r="AF904" s="269"/>
      <c r="AG904" s="269"/>
      <c r="AH904" s="269"/>
      <c r="AI904" s="269"/>
      <c r="AJ904" s="269"/>
      <c r="AK904" s="269"/>
      <c r="AL904" s="269"/>
      <c r="AM904" s="269"/>
      <c r="AN904" s="269"/>
      <c r="AO904" s="269"/>
      <c r="AP904" s="269"/>
      <c r="AQ904" s="269"/>
      <c r="AR904" s="269"/>
      <c r="AS904" s="269"/>
      <c r="AT904" s="269"/>
      <c r="AU904" s="269"/>
      <c r="AV904" s="269"/>
      <c r="AW904" s="269"/>
      <c r="AX904" s="269"/>
      <c r="AY904" s="269"/>
      <c r="AZ904" s="269"/>
      <c r="BA904" s="269"/>
      <c r="BB904" s="269"/>
      <c r="BC904" s="269"/>
      <c r="BD904" s="269"/>
      <c r="BE904" s="269"/>
      <c r="BF904" s="269"/>
      <c r="BG904" s="269"/>
      <c r="BH904" s="269"/>
      <c r="BI904" s="269"/>
      <c r="BJ904" s="269"/>
      <c r="BK904" s="269"/>
      <c r="BL904" s="269"/>
      <c r="BM904" s="269"/>
      <c r="BN904" s="269"/>
      <c r="BO904" s="269"/>
      <c r="BP904" s="269"/>
      <c r="BQ904" s="269"/>
      <c r="BR904" s="269"/>
      <c r="BS904" s="269"/>
      <c r="BT904" s="269"/>
      <c r="BU904" s="269"/>
      <c r="BV904" s="269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  <c r="CN904" s="60"/>
      <c r="CO904" s="60"/>
      <c r="CP904" s="60"/>
      <c r="CQ904" s="60"/>
      <c r="CR904" s="60"/>
      <c r="CS904" s="60"/>
      <c r="CT904" s="60"/>
      <c r="CU904" s="60"/>
      <c r="CV904" s="60"/>
      <c r="CW904" s="60"/>
      <c r="CX904" s="60"/>
      <c r="CY904" s="60"/>
      <c r="CZ904" s="60"/>
      <c r="DA904" s="60"/>
      <c r="DB904" s="60"/>
      <c r="DC904" s="60"/>
      <c r="DD904" s="60"/>
      <c r="DE904" s="60"/>
      <c r="DF904" s="60"/>
      <c r="DG904" s="60"/>
      <c r="DH904" s="60"/>
      <c r="DI904" s="60"/>
      <c r="DJ904" s="60"/>
      <c r="DK904" s="60"/>
      <c r="DL904" s="60"/>
      <c r="DM904" s="60"/>
      <c r="DN904" s="60"/>
      <c r="DO904" s="60"/>
      <c r="DP904" s="60"/>
      <c r="DQ904" s="60"/>
      <c r="DR904" s="60"/>
      <c r="DS904" s="60"/>
      <c r="DT904" s="60"/>
      <c r="DU904" s="60"/>
      <c r="DV904" s="60"/>
      <c r="DW904" s="60"/>
      <c r="DX904" s="60"/>
      <c r="DY904" s="60"/>
      <c r="DZ904" s="60"/>
      <c r="EA904" s="60"/>
      <c r="EB904" s="60"/>
      <c r="EC904" s="60"/>
      <c r="ED904" s="60"/>
      <c r="EE904" s="60"/>
      <c r="EF904" s="60"/>
      <c r="EG904" s="60"/>
      <c r="EH904" s="60"/>
      <c r="EI904" s="60"/>
      <c r="EJ904" s="60"/>
      <c r="EK904" s="60"/>
      <c r="EL904" s="60"/>
      <c r="EM904" s="60"/>
      <c r="EN904" s="60"/>
      <c r="EO904" s="60"/>
      <c r="EP904" s="60"/>
      <c r="EQ904" s="60"/>
      <c r="ER904" s="60"/>
      <c r="ES904" s="60"/>
      <c r="ET904" s="60"/>
      <c r="EU904" s="60"/>
      <c r="EV904" s="60"/>
      <c r="EW904" s="60"/>
      <c r="EX904" s="60"/>
      <c r="EY904" s="60"/>
      <c r="EZ904" s="60"/>
      <c r="FA904" s="60"/>
      <c r="FB904" s="60"/>
      <c r="FC904" s="60"/>
      <c r="FD904" s="60"/>
      <c r="FE904" s="60"/>
      <c r="FF904" s="60"/>
      <c r="FG904" s="60"/>
      <c r="FH904" s="60"/>
      <c r="FI904" s="60"/>
      <c r="FJ904" s="60"/>
      <c r="FK904" s="60"/>
      <c r="FL904" s="60"/>
      <c r="FM904" s="60"/>
      <c r="FN904" s="60"/>
      <c r="FO904" s="60"/>
      <c r="FP904" s="60"/>
      <c r="FQ904" s="60"/>
      <c r="FR904" s="60"/>
      <c r="FS904" s="60"/>
      <c r="FT904" s="60"/>
      <c r="FU904" s="60"/>
      <c r="FV904" s="60"/>
      <c r="FW904" s="60"/>
      <c r="FX904" s="60"/>
      <c r="FY904" s="60"/>
      <c r="FZ904" s="60"/>
      <c r="GA904" s="60"/>
      <c r="GB904" s="60"/>
      <c r="GC904" s="60"/>
      <c r="GD904" s="60"/>
      <c r="GE904" s="60"/>
      <c r="GF904" s="60"/>
      <c r="GG904" s="60"/>
      <c r="GH904" s="60"/>
      <c r="GI904" s="60"/>
      <c r="GJ904" s="60"/>
      <c r="GK904" s="60"/>
      <c r="GL904" s="60"/>
      <c r="GM904" s="60"/>
    </row>
    <row r="905">
      <c r="B905" s="118" t="s">
        <v>25</v>
      </c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  <c r="M905" s="440"/>
      <c r="N905" s="440"/>
      <c r="O905" s="440"/>
      <c r="P905" s="269"/>
      <c r="Q905" s="269"/>
      <c r="R905" s="269"/>
      <c r="S905" s="269"/>
      <c r="T905" s="269"/>
      <c r="U905" s="269"/>
      <c r="V905" s="269"/>
      <c r="W905" s="269"/>
      <c r="X905" s="269"/>
      <c r="Y905" s="269"/>
      <c r="Z905" s="269"/>
      <c r="AA905" s="269"/>
      <c r="AB905" s="269"/>
      <c r="AC905" s="269"/>
      <c r="AD905" s="269"/>
      <c r="AE905" s="269"/>
      <c r="AF905" s="269"/>
      <c r="AG905" s="269"/>
      <c r="AH905" s="269"/>
      <c r="AI905" s="269"/>
      <c r="AJ905" s="269"/>
      <c r="AK905" s="269"/>
      <c r="AL905" s="269"/>
      <c r="AM905" s="269"/>
      <c r="AN905" s="269"/>
      <c r="AO905" s="269"/>
      <c r="AP905" s="269"/>
      <c r="AQ905" s="269"/>
      <c r="AR905" s="269"/>
      <c r="AS905" s="269"/>
      <c r="AT905" s="269"/>
      <c r="AU905" s="269"/>
      <c r="AV905" s="269"/>
      <c r="AW905" s="269"/>
      <c r="AX905" s="269"/>
      <c r="AY905" s="269"/>
      <c r="AZ905" s="269"/>
      <c r="BA905" s="269"/>
      <c r="BB905" s="269"/>
      <c r="BC905" s="269"/>
      <c r="BD905" s="269"/>
      <c r="BE905" s="269"/>
      <c r="BF905" s="269"/>
      <c r="BG905" s="269"/>
      <c r="BH905" s="269"/>
      <c r="BI905" s="269"/>
      <c r="BJ905" s="269"/>
      <c r="BK905" s="269"/>
      <c r="BL905" s="269"/>
      <c r="BM905" s="269"/>
      <c r="BN905" s="269"/>
      <c r="BO905" s="269"/>
      <c r="BP905" s="269"/>
      <c r="BQ905" s="269"/>
      <c r="BR905" s="269"/>
      <c r="BS905" s="269"/>
      <c r="BT905" s="269"/>
      <c r="BU905" s="269"/>
      <c r="BV905" s="269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  <c r="CN905" s="60"/>
      <c r="CO905" s="60"/>
      <c r="CP905" s="60"/>
      <c r="CQ905" s="60"/>
      <c r="CR905" s="60"/>
      <c r="CS905" s="60"/>
      <c r="CT905" s="60"/>
      <c r="CU905" s="60"/>
      <c r="CV905" s="60"/>
      <c r="CW905" s="60"/>
      <c r="CX905" s="60"/>
      <c r="CY905" s="60"/>
      <c r="CZ905" s="60"/>
      <c r="DA905" s="60"/>
      <c r="DB905" s="60"/>
      <c r="DC905" s="60"/>
      <c r="DD905" s="60"/>
      <c r="DE905" s="60"/>
      <c r="DF905" s="60"/>
      <c r="DG905" s="60"/>
      <c r="DH905" s="60"/>
      <c r="DI905" s="60"/>
      <c r="DJ905" s="60"/>
      <c r="DK905" s="60"/>
      <c r="DL905" s="60"/>
      <c r="DM905" s="60"/>
      <c r="DN905" s="60"/>
      <c r="DO905" s="60"/>
      <c r="DP905" s="60"/>
      <c r="DQ905" s="60"/>
      <c r="DR905" s="60"/>
      <c r="DS905" s="60"/>
      <c r="DT905" s="60"/>
      <c r="DU905" s="60"/>
      <c r="DV905" s="60"/>
      <c r="DW905" s="60"/>
      <c r="DX905" s="60"/>
      <c r="DY905" s="60"/>
      <c r="DZ905" s="60"/>
      <c r="EA905" s="60"/>
      <c r="EB905" s="60"/>
      <c r="EC905" s="60"/>
      <c r="ED905" s="60"/>
      <c r="EE905" s="60"/>
      <c r="EF905" s="60"/>
      <c r="EG905" s="60"/>
      <c r="EH905" s="60"/>
      <c r="EI905" s="60"/>
      <c r="EJ905" s="60"/>
      <c r="EK905" s="60"/>
      <c r="EL905" s="60"/>
      <c r="EM905" s="60"/>
      <c r="EN905" s="60"/>
      <c r="EO905" s="60"/>
      <c r="EP905" s="60"/>
      <c r="EQ905" s="60"/>
      <c r="ER905" s="60"/>
      <c r="ES905" s="60"/>
      <c r="ET905" s="60"/>
      <c r="EU905" s="60"/>
      <c r="EV905" s="60"/>
      <c r="EW905" s="60"/>
      <c r="EX905" s="60"/>
      <c r="EY905" s="60"/>
      <c r="EZ905" s="60"/>
      <c r="FA905" s="60"/>
      <c r="FB905" s="60"/>
      <c r="FC905" s="60"/>
      <c r="FD905" s="60"/>
      <c r="FE905" s="60"/>
      <c r="FF905" s="60"/>
      <c r="FG905" s="60"/>
      <c r="FH905" s="60"/>
      <c r="FI905" s="60"/>
      <c r="FJ905" s="60"/>
      <c r="FK905" s="60"/>
      <c r="FL905" s="60"/>
      <c r="FM905" s="60"/>
      <c r="FN905" s="60"/>
      <c r="FO905" s="60"/>
      <c r="FP905" s="60"/>
      <c r="FQ905" s="60"/>
      <c r="FR905" s="60"/>
      <c r="FS905" s="60"/>
      <c r="FT905" s="60"/>
      <c r="FU905" s="60"/>
      <c r="FV905" s="60"/>
      <c r="FW905" s="60"/>
      <c r="FX905" s="60"/>
      <c r="FY905" s="60"/>
      <c r="FZ905" s="60"/>
      <c r="GA905" s="60"/>
      <c r="GB905" s="60"/>
      <c r="GC905" s="60"/>
      <c r="GD905" s="60"/>
      <c r="GE905" s="60"/>
      <c r="GF905" s="60"/>
      <c r="GG905" s="60"/>
      <c r="GH905" s="60"/>
      <c r="GI905" s="60"/>
      <c r="GJ905" s="60"/>
      <c r="GK905" s="60"/>
      <c r="GL905" s="60"/>
      <c r="GM905" s="60"/>
    </row>
    <row r="906">
      <c r="B906" s="116" t="s">
        <v>9</v>
      </c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  <c r="M906" s="440"/>
      <c r="N906" s="440"/>
      <c r="O906" s="440"/>
      <c r="P906" s="269"/>
      <c r="Q906" s="269"/>
      <c r="R906" s="269"/>
      <c r="S906" s="269"/>
      <c r="T906" s="269"/>
      <c r="U906" s="269"/>
      <c r="V906" s="269"/>
      <c r="W906" s="269"/>
      <c r="X906" s="269"/>
      <c r="Y906" s="269"/>
      <c r="Z906" s="269"/>
      <c r="AA906" s="269"/>
      <c r="AB906" s="269"/>
      <c r="AC906" s="269"/>
      <c r="AD906" s="269"/>
      <c r="AE906" s="269"/>
      <c r="AF906" s="269"/>
      <c r="AG906" s="269"/>
      <c r="AH906" s="269"/>
      <c r="AI906" s="269"/>
      <c r="AJ906" s="269"/>
      <c r="AK906" s="269"/>
      <c r="AL906" s="269"/>
      <c r="AM906" s="269"/>
      <c r="AN906" s="269"/>
      <c r="AO906" s="269"/>
      <c r="AP906" s="269"/>
      <c r="AQ906" s="269"/>
      <c r="AR906" s="269"/>
      <c r="AS906" s="269"/>
      <c r="AT906" s="269"/>
      <c r="AU906" s="269"/>
      <c r="AV906" s="269"/>
      <c r="AW906" s="269"/>
      <c r="AX906" s="269"/>
      <c r="AY906" s="269"/>
      <c r="AZ906" s="269"/>
      <c r="BA906" s="269"/>
      <c r="BB906" s="269"/>
      <c r="BC906" s="269"/>
      <c r="BD906" s="269"/>
      <c r="BE906" s="269"/>
      <c r="BF906" s="269"/>
      <c r="BG906" s="269"/>
      <c r="BH906" s="269"/>
      <c r="BI906" s="269"/>
      <c r="BJ906" s="269"/>
      <c r="BK906" s="269"/>
      <c r="BL906" s="269"/>
      <c r="BM906" s="269"/>
      <c r="BN906" s="269"/>
      <c r="BO906" s="269"/>
      <c r="BP906" s="269"/>
      <c r="BQ906" s="269"/>
      <c r="BR906" s="269"/>
      <c r="BS906" s="269"/>
      <c r="BT906" s="269"/>
      <c r="BU906" s="269"/>
      <c r="BV906" s="269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  <c r="CN906" s="60"/>
      <c r="CO906" s="60"/>
      <c r="CP906" s="60"/>
      <c r="CQ906" s="60"/>
      <c r="CR906" s="60"/>
      <c r="CS906" s="60"/>
      <c r="CT906" s="60"/>
      <c r="CU906" s="60"/>
      <c r="CV906" s="60"/>
      <c r="CW906" s="60"/>
      <c r="CX906" s="60"/>
      <c r="CY906" s="60"/>
      <c r="CZ906" s="60"/>
      <c r="DA906" s="60"/>
      <c r="DB906" s="60"/>
      <c r="DC906" s="60"/>
      <c r="DD906" s="60"/>
      <c r="DE906" s="60"/>
      <c r="DF906" s="60"/>
      <c r="DG906" s="60"/>
      <c r="DH906" s="60"/>
      <c r="DI906" s="60"/>
      <c r="DJ906" s="60"/>
      <c r="DK906" s="60"/>
      <c r="DL906" s="60"/>
      <c r="DM906" s="60"/>
      <c r="DN906" s="60"/>
      <c r="DO906" s="60"/>
      <c r="DP906" s="60"/>
      <c r="DQ906" s="60"/>
      <c r="DR906" s="60"/>
      <c r="DS906" s="60"/>
      <c r="DT906" s="60"/>
      <c r="DU906" s="60"/>
      <c r="DV906" s="60"/>
      <c r="DW906" s="60"/>
      <c r="DX906" s="60"/>
      <c r="DY906" s="60"/>
      <c r="DZ906" s="60"/>
      <c r="EA906" s="60"/>
      <c r="EB906" s="60"/>
      <c r="EC906" s="60"/>
      <c r="ED906" s="60"/>
      <c r="EE906" s="60"/>
      <c r="EF906" s="60"/>
      <c r="EG906" s="60"/>
      <c r="EH906" s="60"/>
      <c r="EI906" s="60"/>
      <c r="EJ906" s="60"/>
      <c r="EK906" s="60"/>
      <c r="EL906" s="60"/>
      <c r="EM906" s="60"/>
      <c r="EN906" s="60"/>
      <c r="EO906" s="60"/>
      <c r="EP906" s="60"/>
      <c r="EQ906" s="60"/>
      <c r="ER906" s="60"/>
      <c r="ES906" s="60"/>
      <c r="ET906" s="60"/>
      <c r="EU906" s="60"/>
      <c r="EV906" s="60"/>
      <c r="EW906" s="60"/>
      <c r="EX906" s="60"/>
      <c r="EY906" s="60"/>
      <c r="EZ906" s="60"/>
      <c r="FA906" s="60"/>
      <c r="FB906" s="60"/>
      <c r="FC906" s="60"/>
      <c r="FD906" s="60"/>
      <c r="FE906" s="60"/>
      <c r="FF906" s="60"/>
      <c r="FG906" s="60"/>
      <c r="FH906" s="60"/>
      <c r="FI906" s="60"/>
      <c r="FJ906" s="60"/>
      <c r="FK906" s="60"/>
      <c r="FL906" s="60"/>
      <c r="FM906" s="60"/>
      <c r="FN906" s="60"/>
      <c r="FO906" s="60"/>
      <c r="FP906" s="60"/>
      <c r="FQ906" s="60"/>
      <c r="FR906" s="60"/>
      <c r="FS906" s="60"/>
      <c r="FT906" s="60"/>
      <c r="FU906" s="60"/>
      <c r="FV906" s="60"/>
      <c r="FW906" s="60"/>
      <c r="FX906" s="60"/>
      <c r="FY906" s="60"/>
      <c r="FZ906" s="60"/>
      <c r="GA906" s="60"/>
      <c r="GB906" s="60"/>
      <c r="GC906" s="60"/>
      <c r="GD906" s="60"/>
      <c r="GE906" s="60"/>
      <c r="GF906" s="60"/>
      <c r="GG906" s="60"/>
      <c r="GH906" s="60"/>
      <c r="GI906" s="60"/>
      <c r="GJ906" s="60"/>
      <c r="GK906" s="60"/>
      <c r="GL906" s="60"/>
      <c r="GM906" s="60"/>
    </row>
    <row r="907">
      <c r="B907" s="118" t="s">
        <v>28</v>
      </c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  <c r="M907" s="269"/>
      <c r="N907" s="269"/>
      <c r="O907" s="269"/>
      <c r="P907" s="269"/>
      <c r="Q907" s="269"/>
      <c r="R907" s="269"/>
      <c r="S907" s="269"/>
      <c r="T907" s="269"/>
      <c r="U907" s="269"/>
      <c r="V907" s="269"/>
      <c r="W907" s="269"/>
      <c r="X907" s="269"/>
      <c r="Y907" s="269"/>
      <c r="Z907" s="269"/>
      <c r="AA907" s="269"/>
      <c r="AB907" s="269"/>
      <c r="AC907" s="269"/>
      <c r="AD907" s="269"/>
      <c r="AE907" s="269"/>
      <c r="AF907" s="269"/>
      <c r="AG907" s="269"/>
      <c r="AH907" s="269"/>
      <c r="AI907" s="269"/>
      <c r="AJ907" s="269"/>
      <c r="AK907" s="269"/>
      <c r="AL907" s="269"/>
      <c r="AM907" s="269"/>
      <c r="AN907" s="269"/>
      <c r="AO907" s="269"/>
      <c r="AP907" s="269"/>
      <c r="AQ907" s="269"/>
      <c r="AR907" s="269"/>
      <c r="AS907" s="269"/>
      <c r="AT907" s="269"/>
      <c r="AU907" s="269"/>
      <c r="AV907" s="269"/>
      <c r="AW907" s="269"/>
      <c r="AX907" s="269"/>
      <c r="AY907" s="269"/>
      <c r="AZ907" s="269"/>
      <c r="BA907" s="269"/>
      <c r="BB907" s="269"/>
      <c r="BC907" s="269"/>
      <c r="BD907" s="269"/>
      <c r="BE907" s="269"/>
      <c r="BF907" s="269"/>
      <c r="BG907" s="269"/>
      <c r="BH907" s="269"/>
      <c r="BI907" s="269"/>
      <c r="BJ907" s="269"/>
      <c r="BK907" s="269"/>
      <c r="BL907" s="269"/>
      <c r="BM907" s="269"/>
      <c r="BN907" s="269"/>
      <c r="BO907" s="269"/>
      <c r="BP907" s="269"/>
      <c r="BQ907" s="269"/>
      <c r="BR907" s="269"/>
      <c r="BS907" s="269"/>
      <c r="BT907" s="269"/>
      <c r="BU907" s="269"/>
      <c r="BV907" s="269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  <c r="CN907" s="60"/>
      <c r="CO907" s="60"/>
      <c r="CP907" s="60"/>
      <c r="CQ907" s="60"/>
      <c r="CR907" s="60"/>
      <c r="CS907" s="60"/>
      <c r="CT907" s="60"/>
      <c r="CU907" s="60"/>
      <c r="CV907" s="60"/>
      <c r="CW907" s="60"/>
      <c r="CX907" s="60"/>
      <c r="CY907" s="60"/>
      <c r="CZ907" s="60"/>
      <c r="DA907" s="60"/>
      <c r="DB907" s="60"/>
      <c r="DC907" s="60"/>
      <c r="DD907" s="60"/>
      <c r="DE907" s="60"/>
      <c r="DF907" s="60"/>
      <c r="DG907" s="60"/>
      <c r="DH907" s="60"/>
      <c r="DI907" s="60"/>
      <c r="DJ907" s="60"/>
      <c r="DK907" s="60"/>
      <c r="DL907" s="60"/>
      <c r="DM907" s="60"/>
      <c r="DN907" s="60"/>
      <c r="DO907" s="60"/>
      <c r="DP907" s="60"/>
      <c r="DQ907" s="60"/>
      <c r="DR907" s="60"/>
      <c r="DS907" s="60"/>
      <c r="DT907" s="60"/>
      <c r="DU907" s="60"/>
      <c r="DV907" s="60"/>
      <c r="DW907" s="60"/>
      <c r="DX907" s="60"/>
      <c r="DY907" s="60"/>
      <c r="DZ907" s="60"/>
      <c r="EA907" s="60"/>
      <c r="EB907" s="60"/>
      <c r="EC907" s="60"/>
      <c r="ED907" s="60"/>
      <c r="EE907" s="60"/>
      <c r="EF907" s="60"/>
      <c r="EG907" s="60"/>
      <c r="EH907" s="60"/>
      <c r="EI907" s="60"/>
      <c r="EJ907" s="60"/>
      <c r="EK907" s="60"/>
      <c r="EL907" s="60"/>
      <c r="EM907" s="60"/>
      <c r="EN907" s="60"/>
      <c r="EO907" s="60"/>
      <c r="EP907" s="60"/>
      <c r="EQ907" s="60"/>
      <c r="ER907" s="60"/>
      <c r="ES907" s="60"/>
      <c r="ET907" s="60"/>
      <c r="EU907" s="60"/>
      <c r="EV907" s="60"/>
      <c r="EW907" s="60"/>
      <c r="EX907" s="60"/>
      <c r="EY907" s="60"/>
      <c r="EZ907" s="60"/>
      <c r="FA907" s="60"/>
      <c r="FB907" s="60"/>
      <c r="FC907" s="60"/>
      <c r="FD907" s="60"/>
      <c r="FE907" s="60"/>
      <c r="FF907" s="60"/>
      <c r="FG907" s="60"/>
      <c r="FH907" s="60"/>
      <c r="FI907" s="60"/>
      <c r="FJ907" s="60"/>
      <c r="FK907" s="60"/>
      <c r="FL907" s="60"/>
      <c r="FM907" s="60"/>
      <c r="FN907" s="60"/>
      <c r="FO907" s="60"/>
      <c r="FP907" s="60"/>
      <c r="FQ907" s="60"/>
      <c r="FR907" s="60"/>
      <c r="FS907" s="60"/>
      <c r="FT907" s="60"/>
      <c r="FU907" s="60"/>
      <c r="FV907" s="60"/>
      <c r="FW907" s="60"/>
      <c r="FX907" s="60"/>
      <c r="FY907" s="60"/>
      <c r="FZ907" s="60"/>
      <c r="GA907" s="60"/>
      <c r="GB907" s="60"/>
      <c r="GC907" s="60"/>
      <c r="GD907" s="60"/>
      <c r="GE907" s="60"/>
      <c r="GF907" s="60"/>
      <c r="GG907" s="60"/>
      <c r="GH907" s="60"/>
      <c r="GI907" s="60"/>
      <c r="GJ907" s="60"/>
      <c r="GK907" s="60"/>
      <c r="GL907" s="60"/>
      <c r="GM907" s="60"/>
    </row>
    <row r="908">
      <c r="B908" s="116" t="s">
        <v>30</v>
      </c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  <c r="M908" s="269"/>
      <c r="N908" s="269"/>
      <c r="O908" s="269"/>
      <c r="P908" s="269"/>
      <c r="Q908" s="269"/>
      <c r="R908" s="269"/>
      <c r="S908" s="269"/>
      <c r="T908" s="269"/>
      <c r="U908" s="269"/>
      <c r="V908" s="269"/>
      <c r="W908" s="269"/>
      <c r="X908" s="269"/>
      <c r="Y908" s="269"/>
      <c r="Z908" s="269"/>
      <c r="AA908" s="269"/>
      <c r="AB908" s="269"/>
      <c r="AC908" s="269"/>
      <c r="AD908" s="269"/>
      <c r="AE908" s="269"/>
      <c r="AF908" s="269"/>
      <c r="AG908" s="269"/>
      <c r="AH908" s="269"/>
      <c r="AI908" s="269"/>
      <c r="AJ908" s="269"/>
      <c r="AK908" s="269"/>
      <c r="AL908" s="269"/>
      <c r="AM908" s="269"/>
      <c r="AN908" s="269"/>
      <c r="AO908" s="269"/>
      <c r="AP908" s="269"/>
      <c r="AQ908" s="269"/>
      <c r="AR908" s="269"/>
      <c r="AS908" s="269"/>
      <c r="AT908" s="269"/>
      <c r="AU908" s="269"/>
      <c r="AV908" s="269"/>
      <c r="AW908" s="269"/>
      <c r="AX908" s="269"/>
      <c r="AY908" s="269"/>
      <c r="AZ908" s="269"/>
      <c r="BA908" s="269"/>
      <c r="BB908" s="269"/>
      <c r="BC908" s="269"/>
      <c r="BD908" s="269"/>
      <c r="BE908" s="269"/>
      <c r="BF908" s="269"/>
      <c r="BG908" s="269"/>
      <c r="BH908" s="269"/>
      <c r="BI908" s="269"/>
      <c r="BJ908" s="269"/>
      <c r="BK908" s="269"/>
      <c r="BL908" s="269"/>
      <c r="BM908" s="269"/>
      <c r="BN908" s="269"/>
      <c r="BO908" s="269"/>
      <c r="BP908" s="269"/>
      <c r="BQ908" s="269"/>
      <c r="BR908" s="269"/>
      <c r="BS908" s="269"/>
      <c r="BT908" s="269"/>
      <c r="BU908" s="269"/>
      <c r="BV908" s="269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  <c r="CN908" s="60"/>
      <c r="CO908" s="60"/>
      <c r="CP908" s="60"/>
      <c r="CQ908" s="60"/>
      <c r="CR908" s="60"/>
      <c r="CS908" s="60"/>
      <c r="CT908" s="60"/>
      <c r="CU908" s="60"/>
      <c r="CV908" s="60"/>
      <c r="CW908" s="60"/>
      <c r="CX908" s="60"/>
      <c r="CY908" s="60"/>
      <c r="CZ908" s="60"/>
      <c r="DA908" s="60"/>
      <c r="DB908" s="60"/>
      <c r="DC908" s="60"/>
      <c r="DD908" s="60"/>
      <c r="DE908" s="60"/>
      <c r="DF908" s="60"/>
      <c r="DG908" s="60"/>
      <c r="DH908" s="60"/>
      <c r="DI908" s="60"/>
      <c r="DJ908" s="60"/>
      <c r="DK908" s="60"/>
      <c r="DL908" s="60"/>
      <c r="DM908" s="60"/>
      <c r="DN908" s="60"/>
      <c r="DO908" s="60"/>
      <c r="DP908" s="60"/>
      <c r="DQ908" s="60"/>
      <c r="DR908" s="60"/>
      <c r="DS908" s="60"/>
      <c r="DT908" s="60"/>
      <c r="DU908" s="60"/>
      <c r="DV908" s="60"/>
      <c r="DW908" s="60"/>
      <c r="DX908" s="60"/>
      <c r="DY908" s="60"/>
      <c r="DZ908" s="60"/>
      <c r="EA908" s="60"/>
      <c r="EB908" s="60"/>
      <c r="EC908" s="60"/>
      <c r="ED908" s="60"/>
      <c r="EE908" s="60"/>
      <c r="EF908" s="60"/>
      <c r="EG908" s="60"/>
      <c r="EH908" s="60"/>
      <c r="EI908" s="60"/>
      <c r="EJ908" s="60"/>
      <c r="EK908" s="60"/>
      <c r="EL908" s="60"/>
      <c r="EM908" s="60"/>
      <c r="EN908" s="60"/>
      <c r="EO908" s="60"/>
      <c r="EP908" s="60"/>
      <c r="EQ908" s="60"/>
      <c r="ER908" s="60"/>
      <c r="ES908" s="60"/>
      <c r="ET908" s="60"/>
      <c r="EU908" s="60"/>
      <c r="EV908" s="60"/>
      <c r="EW908" s="60"/>
      <c r="EX908" s="60"/>
      <c r="EY908" s="60"/>
      <c r="EZ908" s="60"/>
      <c r="FA908" s="60"/>
      <c r="FB908" s="60"/>
      <c r="FC908" s="60"/>
      <c r="FD908" s="60"/>
      <c r="FE908" s="60"/>
      <c r="FF908" s="60"/>
      <c r="FG908" s="60"/>
      <c r="FH908" s="60"/>
      <c r="FI908" s="60"/>
      <c r="FJ908" s="60"/>
      <c r="FK908" s="60"/>
      <c r="FL908" s="60"/>
      <c r="FM908" s="60"/>
      <c r="FN908" s="60"/>
      <c r="FO908" s="60"/>
      <c r="FP908" s="60"/>
      <c r="FQ908" s="60"/>
      <c r="FR908" s="60"/>
      <c r="FS908" s="60"/>
      <c r="FT908" s="60"/>
      <c r="FU908" s="60"/>
      <c r="FV908" s="60"/>
      <c r="FW908" s="60"/>
      <c r="FX908" s="60"/>
      <c r="FY908" s="60"/>
      <c r="FZ908" s="60"/>
      <c r="GA908" s="60"/>
      <c r="GB908" s="60"/>
      <c r="GC908" s="60"/>
      <c r="GD908" s="60"/>
      <c r="GE908" s="60"/>
      <c r="GF908" s="60"/>
      <c r="GG908" s="60"/>
      <c r="GH908" s="60"/>
      <c r="GI908" s="60"/>
      <c r="GJ908" s="60"/>
      <c r="GK908" s="60"/>
      <c r="GL908" s="60"/>
      <c r="GM908" s="60"/>
    </row>
    <row r="909">
      <c r="B909" s="118" t="s">
        <v>32</v>
      </c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  <c r="M909" s="269"/>
      <c r="N909" s="269"/>
      <c r="O909" s="269"/>
      <c r="P909" s="269"/>
      <c r="Q909" s="269"/>
      <c r="R909" s="269"/>
      <c r="S909" s="269"/>
      <c r="T909" s="269"/>
      <c r="U909" s="269"/>
      <c r="V909" s="269"/>
      <c r="W909" s="269"/>
      <c r="X909" s="269"/>
      <c r="Y909" s="269"/>
      <c r="Z909" s="269"/>
      <c r="AA909" s="269"/>
      <c r="AB909" s="269"/>
      <c r="AC909" s="269"/>
      <c r="AD909" s="269"/>
      <c r="AE909" s="269"/>
      <c r="AF909" s="269"/>
      <c r="AG909" s="269"/>
      <c r="AH909" s="269"/>
      <c r="AI909" s="269"/>
      <c r="AJ909" s="269"/>
      <c r="AK909" s="269"/>
      <c r="AL909" s="269"/>
      <c r="AM909" s="269"/>
      <c r="AN909" s="269"/>
      <c r="AO909" s="269"/>
      <c r="AP909" s="269"/>
      <c r="AQ909" s="269"/>
      <c r="AR909" s="269"/>
      <c r="AS909" s="269"/>
      <c r="AT909" s="269"/>
      <c r="AU909" s="269"/>
      <c r="AV909" s="269"/>
      <c r="AW909" s="269"/>
      <c r="AX909" s="269"/>
      <c r="AY909" s="269"/>
      <c r="AZ909" s="269"/>
      <c r="BA909" s="269"/>
      <c r="BB909" s="269"/>
      <c r="BC909" s="269"/>
      <c r="BD909" s="269"/>
      <c r="BE909" s="269"/>
      <c r="BF909" s="269"/>
      <c r="BG909" s="269"/>
      <c r="BH909" s="269"/>
      <c r="BI909" s="269"/>
      <c r="BJ909" s="269"/>
      <c r="BK909" s="269"/>
      <c r="BL909" s="269"/>
      <c r="BM909" s="269"/>
      <c r="BN909" s="269"/>
      <c r="BO909" s="269"/>
      <c r="BP909" s="269"/>
      <c r="BQ909" s="269"/>
      <c r="BR909" s="269"/>
      <c r="BS909" s="269"/>
      <c r="BT909" s="269"/>
      <c r="BU909" s="269"/>
      <c r="BV909" s="269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  <c r="CN909" s="60"/>
      <c r="CO909" s="60"/>
      <c r="CP909" s="60"/>
      <c r="CQ909" s="60"/>
      <c r="CR909" s="60"/>
      <c r="CS909" s="60"/>
      <c r="CT909" s="60"/>
      <c r="CU909" s="60"/>
      <c r="CV909" s="60"/>
      <c r="CW909" s="60"/>
      <c r="CX909" s="60"/>
      <c r="CY909" s="60"/>
      <c r="CZ909" s="60"/>
      <c r="DA909" s="60"/>
      <c r="DB909" s="60"/>
      <c r="DC909" s="60"/>
      <c r="DD909" s="60"/>
      <c r="DE909" s="60"/>
      <c r="DF909" s="60"/>
      <c r="DG909" s="60"/>
      <c r="DH909" s="60"/>
      <c r="DI909" s="60"/>
      <c r="DJ909" s="60"/>
      <c r="DK909" s="60"/>
      <c r="DL909" s="60"/>
      <c r="DM909" s="60"/>
      <c r="DN909" s="60"/>
      <c r="DO909" s="60"/>
      <c r="DP909" s="60"/>
      <c r="DQ909" s="60"/>
      <c r="DR909" s="60"/>
      <c r="DS909" s="60"/>
      <c r="DT909" s="60"/>
      <c r="DU909" s="60"/>
      <c r="DV909" s="60"/>
      <c r="DW909" s="60"/>
      <c r="DX909" s="60"/>
      <c r="DY909" s="60"/>
      <c r="DZ909" s="60"/>
      <c r="EA909" s="60"/>
      <c r="EB909" s="60"/>
      <c r="EC909" s="60"/>
      <c r="ED909" s="60"/>
      <c r="EE909" s="60"/>
      <c r="EF909" s="60"/>
      <c r="EG909" s="60"/>
      <c r="EH909" s="60"/>
      <c r="EI909" s="60"/>
      <c r="EJ909" s="60"/>
      <c r="EK909" s="60"/>
      <c r="EL909" s="60"/>
      <c r="EM909" s="60"/>
      <c r="EN909" s="60"/>
      <c r="EO909" s="60"/>
      <c r="EP909" s="60"/>
      <c r="EQ909" s="60"/>
      <c r="ER909" s="60"/>
      <c r="ES909" s="60"/>
      <c r="ET909" s="60"/>
      <c r="EU909" s="60"/>
      <c r="EV909" s="60"/>
      <c r="EW909" s="60"/>
      <c r="EX909" s="60"/>
      <c r="EY909" s="60"/>
      <c r="EZ909" s="60"/>
      <c r="FA909" s="60"/>
      <c r="FB909" s="60"/>
      <c r="FC909" s="60"/>
      <c r="FD909" s="60"/>
      <c r="FE909" s="60"/>
      <c r="FF909" s="60"/>
      <c r="FG909" s="60"/>
      <c r="FH909" s="60"/>
      <c r="FI909" s="60"/>
      <c r="FJ909" s="60"/>
      <c r="FK909" s="60"/>
      <c r="FL909" s="60"/>
      <c r="FM909" s="60"/>
      <c r="FN909" s="60"/>
      <c r="FO909" s="60"/>
      <c r="FP909" s="60"/>
      <c r="FQ909" s="60"/>
      <c r="FR909" s="60"/>
      <c r="FS909" s="60"/>
      <c r="FT909" s="60"/>
      <c r="FU909" s="60"/>
      <c r="FV909" s="60"/>
      <c r="FW909" s="60"/>
      <c r="FX909" s="60"/>
      <c r="FY909" s="60"/>
      <c r="FZ909" s="60"/>
      <c r="GA909" s="60"/>
      <c r="GB909" s="60"/>
      <c r="GC909" s="60"/>
      <c r="GD909" s="60"/>
      <c r="GE909" s="60"/>
      <c r="GF909" s="60"/>
      <c r="GG909" s="60"/>
      <c r="GH909" s="60"/>
      <c r="GI909" s="60"/>
      <c r="GJ909" s="60"/>
      <c r="GK909" s="60"/>
      <c r="GL909" s="60"/>
      <c r="GM909" s="60"/>
    </row>
    <row r="910">
      <c r="B910" s="116" t="s">
        <v>34</v>
      </c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  <c r="M910" s="269"/>
      <c r="N910" s="269"/>
      <c r="O910" s="269"/>
      <c r="P910" s="269"/>
      <c r="Q910" s="269"/>
      <c r="R910" s="269"/>
      <c r="S910" s="269"/>
      <c r="T910" s="269"/>
      <c r="U910" s="269"/>
      <c r="V910" s="269"/>
      <c r="W910" s="269"/>
      <c r="X910" s="269"/>
      <c r="Y910" s="269"/>
      <c r="Z910" s="269"/>
      <c r="AA910" s="269"/>
      <c r="AB910" s="269"/>
      <c r="AC910" s="269"/>
      <c r="AD910" s="269"/>
      <c r="AE910" s="269"/>
      <c r="AF910" s="269"/>
      <c r="AG910" s="269"/>
      <c r="AH910" s="269"/>
      <c r="AI910" s="269"/>
      <c r="AJ910" s="269"/>
      <c r="AK910" s="269"/>
      <c r="AL910" s="269"/>
      <c r="AM910" s="269"/>
      <c r="AN910" s="269"/>
      <c r="AO910" s="269"/>
      <c r="AP910" s="269"/>
      <c r="AQ910" s="269"/>
      <c r="AR910" s="269"/>
      <c r="AS910" s="269"/>
      <c r="AT910" s="269"/>
      <c r="AU910" s="269"/>
      <c r="AV910" s="269"/>
      <c r="AW910" s="269"/>
      <c r="AX910" s="269"/>
      <c r="AY910" s="269"/>
      <c r="AZ910" s="269"/>
      <c r="BA910" s="269"/>
      <c r="BB910" s="269"/>
      <c r="BC910" s="269"/>
      <c r="BD910" s="269"/>
      <c r="BE910" s="269"/>
      <c r="BF910" s="269"/>
      <c r="BG910" s="269"/>
      <c r="BH910" s="269"/>
      <c r="BI910" s="269"/>
      <c r="BJ910" s="269"/>
      <c r="BK910" s="269"/>
      <c r="BL910" s="269"/>
      <c r="BM910" s="269"/>
      <c r="BN910" s="269"/>
      <c r="BO910" s="269"/>
      <c r="BP910" s="269"/>
      <c r="BQ910" s="269"/>
      <c r="BR910" s="269"/>
      <c r="BS910" s="269"/>
      <c r="BT910" s="269"/>
      <c r="BU910" s="269"/>
      <c r="BV910" s="269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  <c r="CN910" s="60"/>
      <c r="CO910" s="60"/>
      <c r="CP910" s="60"/>
      <c r="CQ910" s="60"/>
      <c r="CR910" s="60"/>
      <c r="CS910" s="60"/>
      <c r="CT910" s="60"/>
      <c r="CU910" s="60"/>
      <c r="CV910" s="60"/>
      <c r="CW910" s="60"/>
      <c r="CX910" s="60"/>
      <c r="CY910" s="60"/>
      <c r="CZ910" s="60"/>
      <c r="DA910" s="60"/>
      <c r="DB910" s="60"/>
      <c r="DC910" s="60"/>
      <c r="DD910" s="60"/>
      <c r="DE910" s="60"/>
      <c r="DF910" s="60"/>
      <c r="DG910" s="60"/>
      <c r="DH910" s="60"/>
      <c r="DI910" s="60"/>
      <c r="DJ910" s="60"/>
      <c r="DK910" s="60"/>
      <c r="DL910" s="60"/>
      <c r="DM910" s="60"/>
      <c r="DN910" s="60"/>
      <c r="DO910" s="60"/>
      <c r="DP910" s="60"/>
      <c r="DQ910" s="60"/>
      <c r="DR910" s="60"/>
      <c r="DS910" s="60"/>
      <c r="DT910" s="60"/>
      <c r="DU910" s="60"/>
      <c r="DV910" s="60"/>
      <c r="DW910" s="60"/>
      <c r="DX910" s="60"/>
      <c r="DY910" s="60"/>
      <c r="DZ910" s="60"/>
      <c r="EA910" s="60"/>
      <c r="EB910" s="60"/>
      <c r="EC910" s="60"/>
      <c r="ED910" s="60"/>
      <c r="EE910" s="60"/>
      <c r="EF910" s="60"/>
      <c r="EG910" s="60"/>
      <c r="EH910" s="60"/>
      <c r="EI910" s="60"/>
      <c r="EJ910" s="60"/>
      <c r="EK910" s="60"/>
      <c r="EL910" s="60"/>
      <c r="EM910" s="60"/>
      <c r="EN910" s="60"/>
      <c r="EO910" s="60"/>
      <c r="EP910" s="60"/>
      <c r="EQ910" s="60"/>
      <c r="ER910" s="60"/>
      <c r="ES910" s="60"/>
      <c r="ET910" s="60"/>
      <c r="EU910" s="60"/>
      <c r="EV910" s="60"/>
      <c r="EW910" s="60"/>
      <c r="EX910" s="60"/>
      <c r="EY910" s="60"/>
      <c r="EZ910" s="60"/>
      <c r="FA910" s="60"/>
      <c r="FB910" s="60"/>
      <c r="FC910" s="60"/>
      <c r="FD910" s="60"/>
      <c r="FE910" s="60"/>
      <c r="FF910" s="60"/>
      <c r="FG910" s="60"/>
      <c r="FH910" s="60"/>
      <c r="FI910" s="60"/>
      <c r="FJ910" s="60"/>
      <c r="FK910" s="60"/>
      <c r="FL910" s="60"/>
      <c r="FM910" s="60"/>
      <c r="FN910" s="60"/>
      <c r="FO910" s="60"/>
      <c r="FP910" s="60"/>
      <c r="FQ910" s="60"/>
      <c r="FR910" s="60"/>
      <c r="FS910" s="60"/>
      <c r="FT910" s="60"/>
      <c r="FU910" s="60"/>
      <c r="FV910" s="60"/>
      <c r="FW910" s="60"/>
      <c r="FX910" s="60"/>
      <c r="FY910" s="60"/>
      <c r="FZ910" s="60"/>
      <c r="GA910" s="60"/>
      <c r="GB910" s="60"/>
      <c r="GC910" s="60"/>
      <c r="GD910" s="60"/>
      <c r="GE910" s="60"/>
      <c r="GF910" s="60"/>
      <c r="GG910" s="60"/>
      <c r="GH910" s="60"/>
      <c r="GI910" s="60"/>
      <c r="GJ910" s="60"/>
      <c r="GK910" s="60"/>
      <c r="GL910" s="60"/>
      <c r="GM910" s="60"/>
    </row>
    <row r="911">
      <c r="B911" s="118" t="s">
        <v>36</v>
      </c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  <c r="M911" s="269"/>
      <c r="N911" s="269"/>
      <c r="O911" s="269"/>
      <c r="P911" s="269"/>
      <c r="Q911" s="269"/>
      <c r="R911" s="269"/>
      <c r="S911" s="269"/>
      <c r="T911" s="269"/>
      <c r="U911" s="269"/>
      <c r="V911" s="269"/>
      <c r="W911" s="269"/>
      <c r="X911" s="269"/>
      <c r="Y911" s="269"/>
      <c r="Z911" s="269"/>
      <c r="AA911" s="269"/>
      <c r="AB911" s="269"/>
      <c r="AC911" s="269"/>
      <c r="AD911" s="269"/>
      <c r="AE911" s="269"/>
      <c r="AF911" s="269"/>
      <c r="AG911" s="269"/>
      <c r="AH911" s="269"/>
      <c r="AI911" s="269"/>
      <c r="AJ911" s="269"/>
      <c r="AK911" s="269"/>
      <c r="AL911" s="269"/>
      <c r="AM911" s="269"/>
      <c r="AN911" s="269"/>
      <c r="AO911" s="269"/>
      <c r="AP911" s="269"/>
      <c r="AQ911" s="269"/>
      <c r="AR911" s="269"/>
      <c r="AS911" s="269"/>
      <c r="AT911" s="269"/>
      <c r="AU911" s="269"/>
      <c r="AV911" s="269"/>
      <c r="AW911" s="269"/>
      <c r="AX911" s="269"/>
      <c r="AY911" s="269"/>
      <c r="AZ911" s="269"/>
      <c r="BA911" s="269"/>
      <c r="BB911" s="269"/>
      <c r="BC911" s="269"/>
      <c r="BD911" s="269"/>
      <c r="BE911" s="269"/>
      <c r="BF911" s="269"/>
      <c r="BG911" s="269"/>
      <c r="BH911" s="269"/>
      <c r="BI911" s="269"/>
      <c r="BJ911" s="269"/>
      <c r="BK911" s="269"/>
      <c r="BL911" s="269"/>
      <c r="BM911" s="269"/>
      <c r="BN911" s="269"/>
      <c r="BO911" s="269"/>
      <c r="BP911" s="269"/>
      <c r="BQ911" s="269"/>
      <c r="BR911" s="269"/>
      <c r="BS911" s="269"/>
      <c r="BT911" s="269"/>
      <c r="BU911" s="269"/>
      <c r="BV911" s="269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  <c r="CN911" s="60"/>
      <c r="CO911" s="60"/>
      <c r="CP911" s="60"/>
      <c r="CQ911" s="60"/>
      <c r="CR911" s="60"/>
      <c r="CS911" s="60"/>
      <c r="CT911" s="60"/>
      <c r="CU911" s="60"/>
      <c r="CV911" s="60"/>
      <c r="CW911" s="60"/>
      <c r="CX911" s="60"/>
      <c r="CY911" s="60"/>
      <c r="CZ911" s="60"/>
      <c r="DA911" s="60"/>
      <c r="DB911" s="60"/>
      <c r="DC911" s="60"/>
      <c r="DD911" s="60"/>
      <c r="DE911" s="60"/>
      <c r="DF911" s="60"/>
      <c r="DG911" s="60"/>
      <c r="DH911" s="60"/>
      <c r="DI911" s="60"/>
      <c r="DJ911" s="60"/>
      <c r="DK911" s="60"/>
      <c r="DL911" s="60"/>
      <c r="DM911" s="60"/>
      <c r="DN911" s="60"/>
      <c r="DO911" s="60"/>
      <c r="DP911" s="60"/>
      <c r="DQ911" s="60"/>
      <c r="DR911" s="60"/>
      <c r="DS911" s="60"/>
      <c r="DT911" s="60"/>
      <c r="DU911" s="60"/>
      <c r="DV911" s="60"/>
      <c r="DW911" s="60"/>
      <c r="DX911" s="60"/>
      <c r="DY911" s="60"/>
      <c r="DZ911" s="60"/>
      <c r="EA911" s="60"/>
      <c r="EB911" s="60"/>
      <c r="EC911" s="60"/>
      <c r="ED911" s="60"/>
      <c r="EE911" s="60"/>
      <c r="EF911" s="60"/>
      <c r="EG911" s="60"/>
      <c r="EH911" s="60"/>
      <c r="EI911" s="60"/>
      <c r="EJ911" s="60"/>
      <c r="EK911" s="60"/>
      <c r="EL911" s="60"/>
      <c r="EM911" s="60"/>
      <c r="EN911" s="60"/>
      <c r="EO911" s="60"/>
      <c r="EP911" s="60"/>
      <c r="EQ911" s="60"/>
      <c r="ER911" s="60"/>
      <c r="ES911" s="60"/>
      <c r="ET911" s="60"/>
      <c r="EU911" s="60"/>
      <c r="EV911" s="60"/>
      <c r="EW911" s="60"/>
      <c r="EX911" s="60"/>
      <c r="EY911" s="60"/>
      <c r="EZ911" s="60"/>
      <c r="FA911" s="60"/>
      <c r="FB911" s="60"/>
      <c r="FC911" s="60"/>
      <c r="FD911" s="60"/>
      <c r="FE911" s="60"/>
      <c r="FF911" s="60"/>
      <c r="FG911" s="60"/>
      <c r="FH911" s="60"/>
      <c r="FI911" s="60"/>
      <c r="FJ911" s="60"/>
      <c r="FK911" s="60"/>
      <c r="FL911" s="60"/>
      <c r="FM911" s="60"/>
      <c r="FN911" s="60"/>
      <c r="FO911" s="60"/>
      <c r="FP911" s="60"/>
      <c r="FQ911" s="60"/>
      <c r="FR911" s="60"/>
      <c r="FS911" s="60"/>
      <c r="FT911" s="60"/>
      <c r="FU911" s="60"/>
      <c r="FV911" s="60"/>
      <c r="FW911" s="60"/>
      <c r="FX911" s="60"/>
      <c r="FY911" s="60"/>
      <c r="FZ911" s="60"/>
      <c r="GA911" s="60"/>
      <c r="GB911" s="60"/>
      <c r="GC911" s="60"/>
      <c r="GD911" s="60"/>
      <c r="GE911" s="60"/>
      <c r="GF911" s="60"/>
      <c r="GG911" s="60"/>
      <c r="GH911" s="60"/>
      <c r="GI911" s="60"/>
      <c r="GJ911" s="60"/>
      <c r="GK911" s="60"/>
      <c r="GL911" s="60"/>
      <c r="GM911" s="60"/>
    </row>
    <row r="912">
      <c r="B912" s="116" t="s">
        <v>38</v>
      </c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  <c r="M912" s="269"/>
      <c r="N912" s="269"/>
      <c r="O912" s="269"/>
      <c r="P912" s="269"/>
      <c r="Q912" s="269"/>
      <c r="R912" s="269"/>
      <c r="S912" s="269"/>
      <c r="T912" s="269"/>
      <c r="U912" s="269"/>
      <c r="V912" s="269"/>
      <c r="W912" s="269"/>
      <c r="X912" s="269"/>
      <c r="Y912" s="269"/>
      <c r="Z912" s="269"/>
      <c r="AA912" s="269"/>
      <c r="AB912" s="269"/>
      <c r="AC912" s="269"/>
      <c r="AD912" s="269"/>
      <c r="AE912" s="269"/>
      <c r="AF912" s="269"/>
      <c r="AG912" s="269"/>
      <c r="AH912" s="269"/>
      <c r="AI912" s="269"/>
      <c r="AJ912" s="269"/>
      <c r="AK912" s="269"/>
      <c r="AL912" s="269"/>
      <c r="AM912" s="269"/>
      <c r="AN912" s="269"/>
      <c r="AO912" s="269"/>
      <c r="AP912" s="269"/>
      <c r="AQ912" s="269"/>
      <c r="AR912" s="269"/>
      <c r="AS912" s="269"/>
      <c r="AT912" s="269"/>
      <c r="AU912" s="269"/>
      <c r="AV912" s="269"/>
      <c r="AW912" s="269"/>
      <c r="AX912" s="269"/>
      <c r="AY912" s="269"/>
      <c r="AZ912" s="269"/>
      <c r="BA912" s="269"/>
      <c r="BB912" s="269"/>
      <c r="BC912" s="269"/>
      <c r="BD912" s="269"/>
      <c r="BE912" s="269"/>
      <c r="BF912" s="269"/>
      <c r="BG912" s="269"/>
      <c r="BH912" s="269"/>
      <c r="BI912" s="269"/>
      <c r="BJ912" s="269"/>
      <c r="BK912" s="269"/>
      <c r="BL912" s="269"/>
      <c r="BM912" s="269"/>
      <c r="BN912" s="269"/>
      <c r="BO912" s="269"/>
      <c r="BP912" s="269"/>
      <c r="BQ912" s="269"/>
      <c r="BR912" s="269"/>
      <c r="BS912" s="269"/>
      <c r="BT912" s="269"/>
      <c r="BU912" s="269"/>
      <c r="BV912" s="269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  <c r="CN912" s="60"/>
      <c r="CO912" s="60"/>
      <c r="CP912" s="60"/>
      <c r="CQ912" s="60"/>
      <c r="CR912" s="60"/>
      <c r="CS912" s="60"/>
      <c r="CT912" s="60"/>
      <c r="CU912" s="60"/>
      <c r="CV912" s="60"/>
      <c r="CW912" s="60"/>
      <c r="CX912" s="60"/>
      <c r="CY912" s="60"/>
      <c r="CZ912" s="60"/>
      <c r="DA912" s="60"/>
      <c r="DB912" s="60"/>
      <c r="DC912" s="60"/>
      <c r="DD912" s="60"/>
      <c r="DE912" s="60"/>
      <c r="DF912" s="60"/>
      <c r="DG912" s="60"/>
      <c r="DH912" s="60"/>
      <c r="DI912" s="60"/>
      <c r="DJ912" s="60"/>
      <c r="DK912" s="60"/>
      <c r="DL912" s="60"/>
      <c r="DM912" s="60"/>
      <c r="DN912" s="60"/>
      <c r="DO912" s="60"/>
      <c r="DP912" s="60"/>
      <c r="DQ912" s="60"/>
      <c r="DR912" s="60"/>
      <c r="DS912" s="60"/>
      <c r="DT912" s="60"/>
      <c r="DU912" s="60"/>
      <c r="DV912" s="60"/>
      <c r="DW912" s="60"/>
      <c r="DX912" s="60"/>
      <c r="DY912" s="60"/>
      <c r="DZ912" s="60"/>
      <c r="EA912" s="60"/>
      <c r="EB912" s="60"/>
      <c r="EC912" s="60"/>
      <c r="ED912" s="60"/>
      <c r="EE912" s="60"/>
      <c r="EF912" s="60"/>
      <c r="EG912" s="60"/>
      <c r="EH912" s="60"/>
      <c r="EI912" s="60"/>
      <c r="EJ912" s="60"/>
      <c r="EK912" s="60"/>
      <c r="EL912" s="60"/>
      <c r="EM912" s="60"/>
      <c r="EN912" s="60"/>
      <c r="EO912" s="60"/>
      <c r="EP912" s="60"/>
      <c r="EQ912" s="60"/>
      <c r="ER912" s="60"/>
      <c r="ES912" s="60"/>
      <c r="ET912" s="60"/>
      <c r="EU912" s="60"/>
      <c r="EV912" s="60"/>
      <c r="EW912" s="60"/>
      <c r="EX912" s="60"/>
      <c r="EY912" s="60"/>
      <c r="EZ912" s="60"/>
      <c r="FA912" s="60"/>
      <c r="FB912" s="60"/>
      <c r="FC912" s="60"/>
      <c r="FD912" s="60"/>
      <c r="FE912" s="60"/>
      <c r="FF912" s="60"/>
      <c r="FG912" s="60"/>
      <c r="FH912" s="60"/>
      <c r="FI912" s="60"/>
      <c r="FJ912" s="60"/>
      <c r="FK912" s="60"/>
      <c r="FL912" s="60"/>
      <c r="FM912" s="60"/>
      <c r="FN912" s="60"/>
      <c r="FO912" s="60"/>
      <c r="FP912" s="60"/>
      <c r="FQ912" s="60"/>
      <c r="FR912" s="60"/>
      <c r="FS912" s="60"/>
      <c r="FT912" s="60"/>
      <c r="FU912" s="60"/>
      <c r="FV912" s="60"/>
      <c r="FW912" s="60"/>
      <c r="FX912" s="60"/>
      <c r="FY912" s="60"/>
      <c r="FZ912" s="60"/>
      <c r="GA912" s="60"/>
      <c r="GB912" s="60"/>
      <c r="GC912" s="60"/>
      <c r="GD912" s="60"/>
      <c r="GE912" s="60"/>
      <c r="GF912" s="60"/>
      <c r="GG912" s="60"/>
      <c r="GH912" s="60"/>
      <c r="GI912" s="60"/>
      <c r="GJ912" s="60"/>
      <c r="GK912" s="60"/>
      <c r="GL912" s="60"/>
      <c r="GM912" s="60"/>
    </row>
    <row r="913">
      <c r="B913" s="118" t="s">
        <v>4</v>
      </c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  <c r="M913" s="269"/>
      <c r="N913" s="269"/>
      <c r="O913" s="269"/>
      <c r="P913" s="269"/>
      <c r="Q913" s="269"/>
      <c r="R913" s="269"/>
      <c r="S913" s="269"/>
      <c r="T913" s="269"/>
      <c r="U913" s="269"/>
      <c r="V913" s="269"/>
      <c r="W913" s="269"/>
      <c r="X913" s="269"/>
      <c r="Y913" s="269"/>
      <c r="Z913" s="269"/>
      <c r="AA913" s="269"/>
      <c r="AB913" s="269"/>
      <c r="AC913" s="269"/>
      <c r="AD913" s="269"/>
      <c r="AE913" s="269"/>
      <c r="AF913" s="269"/>
      <c r="AG913" s="269"/>
      <c r="AH913" s="269"/>
      <c r="AI913" s="269"/>
      <c r="AJ913" s="269"/>
      <c r="AK913" s="269"/>
      <c r="AL913" s="269"/>
      <c r="AM913" s="269"/>
      <c r="AN913" s="269"/>
      <c r="AO913" s="269"/>
      <c r="AP913" s="269"/>
      <c r="AQ913" s="269"/>
      <c r="AR913" s="269"/>
      <c r="AS913" s="269"/>
      <c r="AT913" s="269"/>
      <c r="AU913" s="269"/>
      <c r="AV913" s="269"/>
      <c r="AW913" s="269"/>
      <c r="AX913" s="269"/>
      <c r="AY913" s="269"/>
      <c r="AZ913" s="269"/>
      <c r="BA913" s="269"/>
      <c r="BB913" s="269"/>
      <c r="BC913" s="269"/>
      <c r="BD913" s="269"/>
      <c r="BE913" s="269"/>
      <c r="BF913" s="269"/>
      <c r="BG913" s="269"/>
      <c r="BH913" s="269"/>
      <c r="BI913" s="269"/>
      <c r="BJ913" s="269"/>
      <c r="BK913" s="269"/>
      <c r="BL913" s="269"/>
      <c r="BM913" s="269"/>
      <c r="BN913" s="269"/>
      <c r="BO913" s="269"/>
      <c r="BP913" s="269"/>
      <c r="BQ913" s="269"/>
      <c r="BR913" s="269"/>
      <c r="BS913" s="269"/>
      <c r="BT913" s="269"/>
      <c r="BU913" s="269"/>
      <c r="BV913" s="269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  <c r="CN913" s="60"/>
      <c r="CO913" s="60"/>
      <c r="CP913" s="60"/>
      <c r="CQ913" s="60"/>
      <c r="CR913" s="60"/>
      <c r="CS913" s="60"/>
      <c r="CT913" s="60"/>
      <c r="CU913" s="60"/>
      <c r="CV913" s="60"/>
      <c r="CW913" s="60"/>
      <c r="CX913" s="60"/>
      <c r="CY913" s="60"/>
      <c r="CZ913" s="60"/>
      <c r="DA913" s="60"/>
      <c r="DB913" s="60"/>
      <c r="DC913" s="60"/>
      <c r="DD913" s="60"/>
      <c r="DE913" s="60"/>
      <c r="DF913" s="60"/>
      <c r="DG913" s="60"/>
      <c r="DH913" s="60"/>
      <c r="DI913" s="60"/>
      <c r="DJ913" s="60"/>
      <c r="DK913" s="60"/>
      <c r="DL913" s="60"/>
      <c r="DM913" s="60"/>
      <c r="DN913" s="60"/>
      <c r="DO913" s="60"/>
      <c r="DP913" s="60"/>
      <c r="DQ913" s="60"/>
      <c r="DR913" s="60"/>
      <c r="DS913" s="60"/>
      <c r="DT913" s="60"/>
      <c r="DU913" s="60"/>
      <c r="DV913" s="60"/>
      <c r="DW913" s="60"/>
      <c r="DX913" s="60"/>
      <c r="DY913" s="60"/>
      <c r="DZ913" s="60"/>
      <c r="EA913" s="60"/>
      <c r="EB913" s="60"/>
      <c r="EC913" s="60"/>
      <c r="ED913" s="60"/>
      <c r="EE913" s="60"/>
      <c r="EF913" s="60"/>
      <c r="EG913" s="60"/>
      <c r="EH913" s="60"/>
      <c r="EI913" s="60"/>
      <c r="EJ913" s="60"/>
      <c r="EK913" s="60"/>
      <c r="EL913" s="60"/>
      <c r="EM913" s="60"/>
      <c r="EN913" s="60"/>
      <c r="EO913" s="60"/>
      <c r="EP913" s="60"/>
      <c r="EQ913" s="60"/>
      <c r="ER913" s="60"/>
      <c r="ES913" s="60"/>
      <c r="ET913" s="60"/>
      <c r="EU913" s="60"/>
      <c r="EV913" s="60"/>
      <c r="EW913" s="60"/>
      <c r="EX913" s="60"/>
      <c r="EY913" s="60"/>
      <c r="EZ913" s="60"/>
      <c r="FA913" s="60"/>
      <c r="FB913" s="60"/>
      <c r="FC913" s="60"/>
      <c r="FD913" s="60"/>
      <c r="FE913" s="60"/>
      <c r="FF913" s="60"/>
      <c r="FG913" s="60"/>
      <c r="FH913" s="60"/>
      <c r="FI913" s="60"/>
      <c r="FJ913" s="60"/>
      <c r="FK913" s="60"/>
      <c r="FL913" s="60"/>
      <c r="FM913" s="60"/>
      <c r="FN913" s="60"/>
      <c r="FO913" s="60"/>
      <c r="FP913" s="60"/>
      <c r="FQ913" s="60"/>
      <c r="FR913" s="60"/>
      <c r="FS913" s="60"/>
      <c r="FT913" s="60"/>
      <c r="FU913" s="60"/>
      <c r="FV913" s="60"/>
      <c r="FW913" s="60"/>
      <c r="FX913" s="60"/>
      <c r="FY913" s="60"/>
      <c r="FZ913" s="60"/>
      <c r="GA913" s="60"/>
      <c r="GB913" s="60"/>
      <c r="GC913" s="60"/>
      <c r="GD913" s="60"/>
      <c r="GE913" s="60"/>
      <c r="GF913" s="60"/>
      <c r="GG913" s="60"/>
      <c r="GH913" s="60"/>
      <c r="GI913" s="60"/>
      <c r="GJ913" s="60"/>
      <c r="GK913" s="60"/>
      <c r="GL913" s="60"/>
      <c r="GM913" s="60"/>
    </row>
    <row r="914">
      <c r="B914" s="116" t="s">
        <v>41</v>
      </c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  <c r="M914" s="269"/>
      <c r="N914" s="269"/>
      <c r="O914" s="269"/>
      <c r="P914" s="269"/>
      <c r="Q914" s="269"/>
      <c r="R914" s="269"/>
      <c r="S914" s="269"/>
      <c r="T914" s="269"/>
      <c r="U914" s="269"/>
      <c r="V914" s="269"/>
      <c r="W914" s="269"/>
      <c r="X914" s="269"/>
      <c r="Y914" s="269"/>
      <c r="Z914" s="269"/>
      <c r="AA914" s="269"/>
      <c r="AB914" s="269"/>
      <c r="AC914" s="269"/>
      <c r="AD914" s="269"/>
      <c r="AE914" s="269"/>
      <c r="AF914" s="269"/>
      <c r="AG914" s="269"/>
      <c r="AH914" s="269"/>
      <c r="AI914" s="269"/>
      <c r="AJ914" s="269"/>
      <c r="AK914" s="269"/>
      <c r="AL914" s="269"/>
      <c r="AM914" s="269"/>
      <c r="AN914" s="269"/>
      <c r="AO914" s="269"/>
      <c r="AP914" s="269"/>
      <c r="AQ914" s="269"/>
      <c r="AR914" s="269"/>
      <c r="AS914" s="269"/>
      <c r="AT914" s="269"/>
      <c r="AU914" s="269"/>
      <c r="AV914" s="269"/>
      <c r="AW914" s="269"/>
      <c r="AX914" s="269"/>
      <c r="AY914" s="269"/>
      <c r="AZ914" s="269"/>
      <c r="BA914" s="269"/>
      <c r="BB914" s="269"/>
      <c r="BC914" s="269"/>
      <c r="BD914" s="269"/>
      <c r="BE914" s="269"/>
      <c r="BF914" s="269"/>
      <c r="BG914" s="269"/>
      <c r="BH914" s="269"/>
      <c r="BI914" s="269"/>
      <c r="BJ914" s="269"/>
      <c r="BK914" s="269"/>
      <c r="BL914" s="269"/>
      <c r="BM914" s="269"/>
      <c r="BN914" s="269"/>
      <c r="BO914" s="269"/>
      <c r="BP914" s="269"/>
      <c r="BQ914" s="269"/>
      <c r="BR914" s="269"/>
      <c r="BS914" s="269"/>
      <c r="BT914" s="269"/>
      <c r="BU914" s="269"/>
      <c r="BV914" s="269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  <c r="CN914" s="60"/>
      <c r="CO914" s="60"/>
      <c r="CP914" s="60"/>
      <c r="CQ914" s="60"/>
      <c r="CR914" s="60"/>
      <c r="CS914" s="60"/>
      <c r="CT914" s="60"/>
      <c r="CU914" s="60"/>
      <c r="CV914" s="60"/>
      <c r="CW914" s="60"/>
      <c r="CX914" s="60"/>
      <c r="CY914" s="60"/>
      <c r="CZ914" s="60"/>
      <c r="DA914" s="60"/>
      <c r="DB914" s="60"/>
      <c r="DC914" s="60"/>
      <c r="DD914" s="60"/>
      <c r="DE914" s="60"/>
      <c r="DF914" s="60"/>
      <c r="DG914" s="60"/>
      <c r="DH914" s="60"/>
      <c r="DI914" s="60"/>
      <c r="DJ914" s="60"/>
      <c r="DK914" s="60"/>
      <c r="DL914" s="60"/>
      <c r="DM914" s="60"/>
      <c r="DN914" s="60"/>
      <c r="DO914" s="60"/>
      <c r="DP914" s="60"/>
      <c r="DQ914" s="60"/>
      <c r="DR914" s="60"/>
      <c r="DS914" s="60"/>
      <c r="DT914" s="60"/>
      <c r="DU914" s="60"/>
      <c r="DV914" s="60"/>
      <c r="DW914" s="60"/>
      <c r="DX914" s="60"/>
      <c r="DY914" s="60"/>
      <c r="DZ914" s="60"/>
      <c r="EA914" s="60"/>
      <c r="EB914" s="60"/>
      <c r="EC914" s="60"/>
      <c r="ED914" s="60"/>
      <c r="EE914" s="60"/>
      <c r="EF914" s="60"/>
      <c r="EG914" s="60"/>
      <c r="EH914" s="60"/>
      <c r="EI914" s="60"/>
      <c r="EJ914" s="60"/>
      <c r="EK914" s="60"/>
      <c r="EL914" s="60"/>
      <c r="EM914" s="60"/>
      <c r="EN914" s="60"/>
      <c r="EO914" s="60"/>
      <c r="EP914" s="60"/>
      <c r="EQ914" s="60"/>
      <c r="ER914" s="60"/>
      <c r="ES914" s="60"/>
      <c r="ET914" s="60"/>
      <c r="EU914" s="60"/>
      <c r="EV914" s="60"/>
      <c r="EW914" s="60"/>
      <c r="EX914" s="60"/>
      <c r="EY914" s="60"/>
      <c r="EZ914" s="60"/>
      <c r="FA914" s="60"/>
      <c r="FB914" s="60"/>
      <c r="FC914" s="60"/>
      <c r="FD914" s="60"/>
      <c r="FE914" s="60"/>
      <c r="FF914" s="60"/>
      <c r="FG914" s="60"/>
      <c r="FH914" s="60"/>
      <c r="FI914" s="60"/>
      <c r="FJ914" s="60"/>
      <c r="FK914" s="60"/>
      <c r="FL914" s="60"/>
      <c r="FM914" s="60"/>
      <c r="FN914" s="60"/>
      <c r="FO914" s="60"/>
      <c r="FP914" s="60"/>
      <c r="FQ914" s="60"/>
      <c r="FR914" s="60"/>
      <c r="FS914" s="60"/>
      <c r="FT914" s="60"/>
      <c r="FU914" s="60"/>
      <c r="FV914" s="60"/>
      <c r="FW914" s="60"/>
      <c r="FX914" s="60"/>
      <c r="FY914" s="60"/>
      <c r="FZ914" s="60"/>
      <c r="GA914" s="60"/>
      <c r="GB914" s="60"/>
      <c r="GC914" s="60"/>
      <c r="GD914" s="60"/>
      <c r="GE914" s="60"/>
      <c r="GF914" s="60"/>
      <c r="GG914" s="60"/>
      <c r="GH914" s="60"/>
      <c r="GI914" s="60"/>
      <c r="GJ914" s="60"/>
      <c r="GK914" s="60"/>
      <c r="GL914" s="60"/>
      <c r="GM914" s="60"/>
    </row>
    <row r="915">
      <c r="B915" s="119" t="s">
        <v>42</v>
      </c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  <c r="M915" s="269"/>
      <c r="N915" s="269"/>
      <c r="O915" s="269"/>
      <c r="P915" s="269"/>
      <c r="Q915" s="269"/>
      <c r="R915" s="269"/>
      <c r="S915" s="269"/>
      <c r="T915" s="269"/>
      <c r="U915" s="269"/>
      <c r="V915" s="269"/>
      <c r="W915" s="269"/>
      <c r="X915" s="269"/>
      <c r="Y915" s="269"/>
      <c r="Z915" s="269"/>
      <c r="AA915" s="269"/>
      <c r="AB915" s="269"/>
      <c r="AC915" s="269"/>
      <c r="AD915" s="269"/>
      <c r="AE915" s="269"/>
      <c r="AF915" s="269"/>
      <c r="AG915" s="269"/>
      <c r="AH915" s="269"/>
      <c r="AI915" s="269"/>
      <c r="AJ915" s="269"/>
      <c r="AK915" s="269"/>
      <c r="AL915" s="269"/>
      <c r="AM915" s="269"/>
      <c r="AN915" s="269"/>
      <c r="AO915" s="269"/>
      <c r="AP915" s="269"/>
      <c r="AQ915" s="269"/>
      <c r="AR915" s="269"/>
      <c r="AS915" s="269"/>
      <c r="AT915" s="269"/>
      <c r="AU915" s="269"/>
      <c r="AV915" s="269"/>
      <c r="AW915" s="269"/>
      <c r="AX915" s="269"/>
      <c r="AY915" s="269"/>
      <c r="AZ915" s="269"/>
      <c r="BA915" s="269"/>
      <c r="BB915" s="269"/>
      <c r="BC915" s="269"/>
      <c r="BD915" s="269"/>
      <c r="BE915" s="269"/>
      <c r="BF915" s="269"/>
      <c r="BG915" s="269"/>
      <c r="BH915" s="269"/>
      <c r="BI915" s="269"/>
      <c r="BJ915" s="269"/>
      <c r="BK915" s="269"/>
      <c r="BL915" s="269"/>
      <c r="BM915" s="269"/>
      <c r="BN915" s="269"/>
      <c r="BO915" s="269"/>
      <c r="BP915" s="269"/>
      <c r="BQ915" s="269"/>
      <c r="BR915" s="269"/>
      <c r="BS915" s="269"/>
      <c r="BT915" s="269"/>
      <c r="BU915" s="269"/>
      <c r="BV915" s="269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  <c r="CN915" s="60"/>
      <c r="CO915" s="60"/>
      <c r="CP915" s="60"/>
      <c r="CQ915" s="60"/>
      <c r="CR915" s="60"/>
      <c r="CS915" s="60"/>
      <c r="CT915" s="60"/>
      <c r="CU915" s="60"/>
      <c r="CV915" s="60"/>
      <c r="CW915" s="60"/>
      <c r="CX915" s="60"/>
      <c r="CY915" s="60"/>
      <c r="CZ915" s="60"/>
      <c r="DA915" s="60"/>
      <c r="DB915" s="60"/>
      <c r="DC915" s="60"/>
      <c r="DD915" s="60"/>
      <c r="DE915" s="60"/>
      <c r="DF915" s="60"/>
      <c r="DG915" s="60"/>
      <c r="DH915" s="60"/>
      <c r="DI915" s="60"/>
      <c r="DJ915" s="60"/>
      <c r="DK915" s="60"/>
      <c r="DL915" s="60"/>
      <c r="DM915" s="60"/>
      <c r="DN915" s="60"/>
      <c r="DO915" s="60"/>
      <c r="DP915" s="60"/>
      <c r="DQ915" s="60"/>
      <c r="DR915" s="60"/>
      <c r="DS915" s="60"/>
      <c r="DT915" s="60"/>
      <c r="DU915" s="60"/>
      <c r="DV915" s="60"/>
      <c r="DW915" s="60"/>
      <c r="DX915" s="60"/>
      <c r="DY915" s="60"/>
      <c r="DZ915" s="60"/>
      <c r="EA915" s="60"/>
      <c r="EB915" s="60"/>
      <c r="EC915" s="60"/>
      <c r="ED915" s="60"/>
      <c r="EE915" s="60"/>
      <c r="EF915" s="60"/>
      <c r="EG915" s="60"/>
      <c r="EH915" s="60"/>
      <c r="EI915" s="60"/>
      <c r="EJ915" s="60"/>
      <c r="EK915" s="60"/>
      <c r="EL915" s="60"/>
      <c r="EM915" s="60"/>
      <c r="EN915" s="60"/>
      <c r="EO915" s="60"/>
      <c r="EP915" s="60"/>
      <c r="EQ915" s="60"/>
      <c r="ER915" s="60"/>
      <c r="ES915" s="60"/>
      <c r="ET915" s="60"/>
      <c r="EU915" s="60"/>
      <c r="EV915" s="60"/>
      <c r="EW915" s="60"/>
      <c r="EX915" s="60"/>
      <c r="EY915" s="60"/>
      <c r="EZ915" s="60"/>
      <c r="FA915" s="60"/>
      <c r="FB915" s="60"/>
      <c r="FC915" s="60"/>
      <c r="FD915" s="60"/>
      <c r="FE915" s="60"/>
      <c r="FF915" s="60"/>
      <c r="FG915" s="60"/>
      <c r="FH915" s="60"/>
      <c r="FI915" s="60"/>
      <c r="FJ915" s="60"/>
      <c r="FK915" s="60"/>
      <c r="FL915" s="60"/>
      <c r="FM915" s="60"/>
      <c r="FN915" s="60"/>
      <c r="FO915" s="60"/>
      <c r="FP915" s="60"/>
      <c r="FQ915" s="60"/>
      <c r="FR915" s="60"/>
      <c r="FS915" s="60"/>
      <c r="FT915" s="60"/>
      <c r="FU915" s="60"/>
      <c r="FV915" s="60"/>
      <c r="FW915" s="60"/>
      <c r="FX915" s="60"/>
      <c r="FY915" s="60"/>
      <c r="FZ915" s="60"/>
      <c r="GA915" s="60"/>
      <c r="GB915" s="60"/>
      <c r="GC915" s="60"/>
      <c r="GD915" s="60"/>
      <c r="GE915" s="60"/>
      <c r="GF915" s="60"/>
      <c r="GG915" s="60"/>
      <c r="GH915" s="60"/>
      <c r="GI915" s="60"/>
      <c r="GJ915" s="60"/>
      <c r="GK915" s="60"/>
      <c r="GL915" s="60"/>
      <c r="GM915" s="60"/>
    </row>
    <row r="916">
      <c r="B916" s="120" t="s">
        <v>44</v>
      </c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  <c r="M916" s="269"/>
      <c r="N916" s="269"/>
      <c r="O916" s="269"/>
      <c r="P916" s="269"/>
      <c r="Q916" s="269"/>
      <c r="R916" s="269"/>
      <c r="S916" s="269"/>
      <c r="T916" s="269"/>
      <c r="U916" s="269"/>
      <c r="V916" s="269"/>
      <c r="W916" s="269"/>
      <c r="X916" s="269"/>
      <c r="Y916" s="269"/>
      <c r="Z916" s="269"/>
      <c r="AA916" s="269"/>
      <c r="AB916" s="269"/>
      <c r="AC916" s="269"/>
      <c r="AD916" s="269"/>
      <c r="AE916" s="269"/>
      <c r="AF916" s="269"/>
      <c r="AG916" s="269"/>
      <c r="AH916" s="269"/>
      <c r="AI916" s="269"/>
      <c r="AJ916" s="269"/>
      <c r="AK916" s="269"/>
      <c r="AL916" s="269"/>
      <c r="AM916" s="269"/>
      <c r="AN916" s="269"/>
      <c r="AO916" s="269"/>
      <c r="AP916" s="269"/>
      <c r="AQ916" s="269"/>
      <c r="AR916" s="269"/>
      <c r="AS916" s="269"/>
      <c r="AT916" s="269"/>
      <c r="AU916" s="269"/>
      <c r="AV916" s="269"/>
      <c r="AW916" s="269"/>
      <c r="AX916" s="269"/>
      <c r="AY916" s="269"/>
      <c r="AZ916" s="269"/>
      <c r="BA916" s="269"/>
      <c r="BB916" s="269"/>
      <c r="BC916" s="269"/>
      <c r="BD916" s="269"/>
      <c r="BE916" s="269"/>
      <c r="BF916" s="269"/>
      <c r="BG916" s="269"/>
      <c r="BH916" s="269"/>
      <c r="BI916" s="269"/>
      <c r="BJ916" s="269"/>
      <c r="BK916" s="269"/>
      <c r="BL916" s="269"/>
      <c r="BM916" s="269"/>
      <c r="BN916" s="269"/>
      <c r="BO916" s="269"/>
      <c r="BP916" s="269"/>
      <c r="BQ916" s="269"/>
      <c r="BR916" s="269"/>
      <c r="BS916" s="269"/>
      <c r="BT916" s="269"/>
      <c r="BU916" s="269"/>
      <c r="BV916" s="269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  <c r="CN916" s="60"/>
      <c r="CO916" s="60"/>
      <c r="CP916" s="60"/>
      <c r="CQ916" s="60"/>
      <c r="CR916" s="60"/>
      <c r="CS916" s="60"/>
      <c r="CT916" s="60"/>
      <c r="CU916" s="60"/>
      <c r="CV916" s="60"/>
      <c r="CW916" s="60"/>
      <c r="CX916" s="60"/>
      <c r="CY916" s="60"/>
      <c r="CZ916" s="60"/>
      <c r="DA916" s="60"/>
      <c r="DB916" s="60"/>
      <c r="DC916" s="60"/>
      <c r="DD916" s="60"/>
      <c r="DE916" s="60"/>
      <c r="DF916" s="60"/>
      <c r="DG916" s="60"/>
      <c r="DH916" s="60"/>
      <c r="DI916" s="60"/>
      <c r="DJ916" s="60"/>
      <c r="DK916" s="60"/>
      <c r="DL916" s="60"/>
      <c r="DM916" s="60"/>
      <c r="DN916" s="60"/>
      <c r="DO916" s="60"/>
      <c r="DP916" s="60"/>
      <c r="DQ916" s="60"/>
      <c r="DR916" s="60"/>
      <c r="DS916" s="60"/>
      <c r="DT916" s="60"/>
      <c r="DU916" s="60"/>
      <c r="DV916" s="60"/>
      <c r="DW916" s="60"/>
      <c r="DX916" s="60"/>
      <c r="DY916" s="60"/>
      <c r="DZ916" s="60"/>
      <c r="EA916" s="60"/>
      <c r="EB916" s="60"/>
      <c r="EC916" s="60"/>
      <c r="ED916" s="60"/>
      <c r="EE916" s="60"/>
      <c r="EF916" s="60"/>
      <c r="EG916" s="60"/>
      <c r="EH916" s="60"/>
      <c r="EI916" s="60"/>
      <c r="EJ916" s="60"/>
      <c r="EK916" s="60"/>
      <c r="EL916" s="60"/>
      <c r="EM916" s="60"/>
      <c r="EN916" s="60"/>
      <c r="EO916" s="60"/>
      <c r="EP916" s="60"/>
      <c r="EQ916" s="60"/>
      <c r="ER916" s="60"/>
      <c r="ES916" s="60"/>
      <c r="ET916" s="60"/>
      <c r="EU916" s="60"/>
      <c r="EV916" s="60"/>
      <c r="EW916" s="60"/>
      <c r="EX916" s="60"/>
      <c r="EY916" s="60"/>
      <c r="EZ916" s="60"/>
      <c r="FA916" s="60"/>
      <c r="FB916" s="60"/>
      <c r="FC916" s="60"/>
      <c r="FD916" s="60"/>
      <c r="FE916" s="60"/>
      <c r="FF916" s="60"/>
      <c r="FG916" s="60"/>
      <c r="FH916" s="60"/>
      <c r="FI916" s="60"/>
      <c r="FJ916" s="60"/>
      <c r="FK916" s="60"/>
      <c r="FL916" s="60"/>
      <c r="FM916" s="60"/>
      <c r="FN916" s="60"/>
      <c r="FO916" s="60"/>
      <c r="FP916" s="60"/>
      <c r="FQ916" s="60"/>
      <c r="FR916" s="60"/>
      <c r="FS916" s="60"/>
      <c r="FT916" s="60"/>
      <c r="FU916" s="60"/>
      <c r="FV916" s="60"/>
      <c r="FW916" s="60"/>
      <c r="FX916" s="60"/>
      <c r="FY916" s="60"/>
      <c r="FZ916" s="60"/>
      <c r="GA916" s="60"/>
      <c r="GB916" s="60"/>
      <c r="GC916" s="60"/>
      <c r="GD916" s="60"/>
      <c r="GE916" s="60"/>
      <c r="GF916" s="60"/>
      <c r="GG916" s="60"/>
      <c r="GH916" s="60"/>
      <c r="GI916" s="60"/>
      <c r="GJ916" s="60"/>
      <c r="GK916" s="60"/>
      <c r="GL916" s="60"/>
      <c r="GM916" s="60"/>
    </row>
    <row r="917">
      <c r="B917" s="118" t="s">
        <v>46</v>
      </c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  <c r="M917" s="269"/>
      <c r="N917" s="269"/>
      <c r="O917" s="269"/>
      <c r="P917" s="269"/>
      <c r="Q917" s="269"/>
      <c r="R917" s="269"/>
      <c r="S917" s="269"/>
      <c r="T917" s="269"/>
      <c r="U917" s="269"/>
      <c r="V917" s="269"/>
      <c r="W917" s="269"/>
      <c r="X917" s="269"/>
      <c r="Y917" s="269"/>
      <c r="Z917" s="269"/>
      <c r="AA917" s="269"/>
      <c r="AB917" s="269"/>
      <c r="AC917" s="269"/>
      <c r="AD917" s="269"/>
      <c r="AE917" s="269"/>
      <c r="AF917" s="269"/>
      <c r="AG917" s="269"/>
      <c r="AH917" s="269"/>
      <c r="AI917" s="269"/>
      <c r="AJ917" s="269"/>
      <c r="AK917" s="269"/>
      <c r="AL917" s="269"/>
      <c r="AM917" s="269"/>
      <c r="AN917" s="269"/>
      <c r="AO917" s="269"/>
      <c r="AP917" s="269"/>
      <c r="AQ917" s="269"/>
      <c r="AR917" s="269"/>
      <c r="AS917" s="269"/>
      <c r="AT917" s="269"/>
      <c r="AU917" s="269"/>
      <c r="AV917" s="269"/>
      <c r="AW917" s="269"/>
      <c r="AX917" s="269"/>
      <c r="AY917" s="269"/>
      <c r="AZ917" s="269"/>
      <c r="BA917" s="269"/>
      <c r="BB917" s="269"/>
      <c r="BC917" s="269"/>
      <c r="BD917" s="269"/>
      <c r="BE917" s="269"/>
      <c r="BF917" s="269"/>
      <c r="BG917" s="269"/>
      <c r="BH917" s="269"/>
      <c r="BI917" s="269"/>
      <c r="BJ917" s="269"/>
      <c r="BK917" s="269"/>
      <c r="BL917" s="269"/>
      <c r="BM917" s="269"/>
      <c r="BN917" s="269"/>
      <c r="BO917" s="269"/>
      <c r="BP917" s="269"/>
      <c r="BQ917" s="269"/>
      <c r="BR917" s="269"/>
      <c r="BS917" s="269"/>
      <c r="BT917" s="269"/>
      <c r="BU917" s="269"/>
      <c r="BV917" s="269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  <c r="CN917" s="60"/>
      <c r="CO917" s="60"/>
      <c r="CP917" s="60"/>
      <c r="CQ917" s="60"/>
      <c r="CR917" s="60"/>
      <c r="CS917" s="60"/>
      <c r="CT917" s="60"/>
      <c r="CU917" s="60"/>
      <c r="CV917" s="60"/>
      <c r="CW917" s="60"/>
      <c r="CX917" s="60"/>
      <c r="CY917" s="60"/>
      <c r="CZ917" s="60"/>
      <c r="DA917" s="60"/>
      <c r="DB917" s="60"/>
      <c r="DC917" s="60"/>
      <c r="DD917" s="60"/>
      <c r="DE917" s="60"/>
      <c r="DF917" s="60"/>
      <c r="DG917" s="60"/>
      <c r="DH917" s="60"/>
      <c r="DI917" s="60"/>
      <c r="DJ917" s="60"/>
      <c r="DK917" s="60"/>
      <c r="DL917" s="60"/>
      <c r="DM917" s="60"/>
      <c r="DN917" s="60"/>
      <c r="DO917" s="60"/>
      <c r="DP917" s="60"/>
      <c r="DQ917" s="60"/>
      <c r="DR917" s="60"/>
      <c r="DS917" s="60"/>
      <c r="DT917" s="60"/>
      <c r="DU917" s="60"/>
      <c r="DV917" s="60"/>
      <c r="DW917" s="60"/>
      <c r="DX917" s="60"/>
      <c r="DY917" s="60"/>
      <c r="DZ917" s="60"/>
      <c r="EA917" s="60"/>
      <c r="EB917" s="60"/>
      <c r="EC917" s="60"/>
      <c r="ED917" s="60"/>
      <c r="EE917" s="60"/>
      <c r="EF917" s="60"/>
      <c r="EG917" s="60"/>
      <c r="EH917" s="60"/>
      <c r="EI917" s="60"/>
      <c r="EJ917" s="60"/>
      <c r="EK917" s="60"/>
      <c r="EL917" s="60"/>
      <c r="EM917" s="60"/>
      <c r="EN917" s="60"/>
      <c r="EO917" s="60"/>
      <c r="EP917" s="60"/>
      <c r="EQ917" s="60"/>
      <c r="ER917" s="60"/>
      <c r="ES917" s="60"/>
      <c r="ET917" s="60"/>
      <c r="EU917" s="60"/>
      <c r="EV917" s="60"/>
      <c r="EW917" s="60"/>
      <c r="EX917" s="60"/>
      <c r="EY917" s="60"/>
      <c r="EZ917" s="60"/>
      <c r="FA917" s="60"/>
      <c r="FB917" s="60"/>
      <c r="FC917" s="60"/>
      <c r="FD917" s="60"/>
      <c r="FE917" s="60"/>
      <c r="FF917" s="60"/>
      <c r="FG917" s="60"/>
      <c r="FH917" s="60"/>
      <c r="FI917" s="60"/>
      <c r="FJ917" s="60"/>
      <c r="FK917" s="60"/>
      <c r="FL917" s="60"/>
      <c r="FM917" s="60"/>
      <c r="FN917" s="60"/>
      <c r="FO917" s="60"/>
      <c r="FP917" s="60"/>
      <c r="FQ917" s="60"/>
      <c r="FR917" s="60"/>
      <c r="FS917" s="60"/>
      <c r="FT917" s="60"/>
      <c r="FU917" s="60"/>
      <c r="FV917" s="60"/>
      <c r="FW917" s="60"/>
      <c r="FX917" s="60"/>
      <c r="FY917" s="60"/>
      <c r="FZ917" s="60"/>
      <c r="GA917" s="60"/>
      <c r="GB917" s="60"/>
      <c r="GC917" s="60"/>
      <c r="GD917" s="60"/>
      <c r="GE917" s="60"/>
      <c r="GF917" s="60"/>
      <c r="GG917" s="60"/>
      <c r="GH917" s="60"/>
      <c r="GI917" s="60"/>
      <c r="GJ917" s="60"/>
      <c r="GK917" s="60"/>
      <c r="GL917" s="60"/>
      <c r="GM917" s="60"/>
    </row>
    <row r="918">
      <c r="B918" s="116" t="s">
        <v>48</v>
      </c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  <c r="M918" s="269"/>
      <c r="N918" s="269"/>
      <c r="O918" s="269"/>
      <c r="P918" s="269"/>
      <c r="Q918" s="269"/>
      <c r="R918" s="269"/>
      <c r="S918" s="269"/>
      <c r="T918" s="269"/>
      <c r="U918" s="269"/>
      <c r="V918" s="269"/>
      <c r="W918" s="269"/>
      <c r="X918" s="269"/>
      <c r="Y918" s="269"/>
      <c r="Z918" s="269"/>
      <c r="AA918" s="269"/>
      <c r="AB918" s="269"/>
      <c r="AC918" s="269"/>
      <c r="AD918" s="269"/>
      <c r="AE918" s="269"/>
      <c r="AF918" s="269"/>
      <c r="AG918" s="269"/>
      <c r="AH918" s="269"/>
      <c r="AI918" s="269"/>
      <c r="AJ918" s="269"/>
      <c r="AK918" s="269"/>
      <c r="AL918" s="269"/>
      <c r="AM918" s="269"/>
      <c r="AN918" s="269"/>
      <c r="AO918" s="269"/>
      <c r="AP918" s="269"/>
      <c r="AQ918" s="269"/>
      <c r="AR918" s="269"/>
      <c r="AS918" s="269"/>
      <c r="AT918" s="269"/>
      <c r="AU918" s="269"/>
      <c r="AV918" s="269"/>
      <c r="AW918" s="269"/>
      <c r="AX918" s="269"/>
      <c r="AY918" s="269"/>
      <c r="AZ918" s="269"/>
      <c r="BA918" s="269"/>
      <c r="BB918" s="269"/>
      <c r="BC918" s="269"/>
      <c r="BD918" s="269"/>
      <c r="BE918" s="269"/>
      <c r="BF918" s="269"/>
      <c r="BG918" s="269"/>
      <c r="BH918" s="269"/>
      <c r="BI918" s="269"/>
      <c r="BJ918" s="269"/>
      <c r="BK918" s="269"/>
      <c r="BL918" s="269"/>
      <c r="BM918" s="269"/>
      <c r="BN918" s="269"/>
      <c r="BO918" s="269"/>
      <c r="BP918" s="269"/>
      <c r="BQ918" s="269"/>
      <c r="BR918" s="269"/>
      <c r="BS918" s="269"/>
      <c r="BT918" s="269"/>
      <c r="BU918" s="269"/>
      <c r="BV918" s="269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  <c r="CN918" s="60"/>
      <c r="CO918" s="60"/>
      <c r="CP918" s="60"/>
      <c r="CQ918" s="60"/>
      <c r="CR918" s="60"/>
      <c r="CS918" s="60"/>
      <c r="CT918" s="60"/>
      <c r="CU918" s="60"/>
      <c r="CV918" s="60"/>
      <c r="CW918" s="60"/>
      <c r="CX918" s="60"/>
      <c r="CY918" s="60"/>
      <c r="CZ918" s="60"/>
      <c r="DA918" s="60"/>
      <c r="DB918" s="60"/>
      <c r="DC918" s="60"/>
      <c r="DD918" s="60"/>
      <c r="DE918" s="60"/>
      <c r="DF918" s="60"/>
      <c r="DG918" s="60"/>
      <c r="DH918" s="60"/>
      <c r="DI918" s="60"/>
      <c r="DJ918" s="60"/>
      <c r="DK918" s="60"/>
      <c r="DL918" s="60"/>
      <c r="DM918" s="60"/>
      <c r="DN918" s="60"/>
      <c r="DO918" s="60"/>
      <c r="DP918" s="60"/>
      <c r="DQ918" s="60"/>
      <c r="DR918" s="60"/>
      <c r="DS918" s="60"/>
      <c r="DT918" s="60"/>
      <c r="DU918" s="60"/>
      <c r="DV918" s="60"/>
      <c r="DW918" s="60"/>
      <c r="DX918" s="60"/>
      <c r="DY918" s="60"/>
      <c r="DZ918" s="60"/>
      <c r="EA918" s="60"/>
      <c r="EB918" s="60"/>
      <c r="EC918" s="60"/>
      <c r="ED918" s="60"/>
      <c r="EE918" s="60"/>
      <c r="EF918" s="60"/>
      <c r="EG918" s="60"/>
      <c r="EH918" s="60"/>
      <c r="EI918" s="60"/>
      <c r="EJ918" s="60"/>
      <c r="EK918" s="60"/>
      <c r="EL918" s="60"/>
      <c r="EM918" s="60"/>
      <c r="EN918" s="60"/>
      <c r="EO918" s="60"/>
      <c r="EP918" s="60"/>
      <c r="EQ918" s="60"/>
      <c r="ER918" s="60"/>
      <c r="ES918" s="60"/>
      <c r="ET918" s="60"/>
      <c r="EU918" s="60"/>
      <c r="EV918" s="60"/>
      <c r="EW918" s="60"/>
      <c r="EX918" s="60"/>
      <c r="EY918" s="60"/>
      <c r="EZ918" s="60"/>
      <c r="FA918" s="60"/>
      <c r="FB918" s="60"/>
      <c r="FC918" s="60"/>
      <c r="FD918" s="60"/>
      <c r="FE918" s="60"/>
      <c r="FF918" s="60"/>
      <c r="FG918" s="60"/>
      <c r="FH918" s="60"/>
      <c r="FI918" s="60"/>
      <c r="FJ918" s="60"/>
      <c r="FK918" s="60"/>
      <c r="FL918" s="60"/>
      <c r="FM918" s="60"/>
      <c r="FN918" s="60"/>
      <c r="FO918" s="60"/>
      <c r="FP918" s="60"/>
      <c r="FQ918" s="60"/>
      <c r="FR918" s="60"/>
      <c r="FS918" s="60"/>
      <c r="FT918" s="60"/>
      <c r="FU918" s="60"/>
      <c r="FV918" s="60"/>
      <c r="FW918" s="60"/>
      <c r="FX918" s="60"/>
      <c r="FY918" s="60"/>
      <c r="FZ918" s="60"/>
      <c r="GA918" s="60"/>
      <c r="GB918" s="60"/>
      <c r="GC918" s="60"/>
      <c r="GD918" s="60"/>
      <c r="GE918" s="60"/>
      <c r="GF918" s="60"/>
      <c r="GG918" s="60"/>
      <c r="GH918" s="60"/>
      <c r="GI918" s="60"/>
      <c r="GJ918" s="60"/>
      <c r="GK918" s="60"/>
      <c r="GL918" s="60"/>
      <c r="GM918" s="60"/>
    </row>
    <row r="919">
      <c r="B919" s="119" t="s">
        <v>49</v>
      </c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  <c r="M919" s="269"/>
      <c r="N919" s="269"/>
      <c r="O919" s="269"/>
      <c r="P919" s="269"/>
      <c r="Q919" s="269"/>
      <c r="R919" s="269"/>
      <c r="S919" s="269"/>
      <c r="T919" s="269"/>
      <c r="U919" s="269"/>
      <c r="V919" s="269"/>
      <c r="W919" s="269"/>
      <c r="X919" s="269"/>
      <c r="Y919" s="269"/>
      <c r="Z919" s="269"/>
      <c r="AA919" s="269"/>
      <c r="AB919" s="269"/>
      <c r="AC919" s="269"/>
      <c r="AD919" s="269"/>
      <c r="AE919" s="269"/>
      <c r="AF919" s="269"/>
      <c r="AG919" s="269"/>
      <c r="AH919" s="269"/>
      <c r="AI919" s="269"/>
      <c r="AJ919" s="269"/>
      <c r="AK919" s="269"/>
      <c r="AL919" s="269"/>
      <c r="AM919" s="269"/>
      <c r="AN919" s="269"/>
      <c r="AO919" s="269"/>
      <c r="AP919" s="269"/>
      <c r="AQ919" s="269"/>
      <c r="AR919" s="269"/>
      <c r="AS919" s="269"/>
      <c r="AT919" s="269"/>
      <c r="AU919" s="269"/>
      <c r="AV919" s="269"/>
      <c r="AW919" s="269"/>
      <c r="AX919" s="269"/>
      <c r="AY919" s="269"/>
      <c r="AZ919" s="269"/>
      <c r="BA919" s="269"/>
      <c r="BB919" s="269"/>
      <c r="BC919" s="269"/>
      <c r="BD919" s="269"/>
      <c r="BE919" s="269"/>
      <c r="BF919" s="269"/>
      <c r="BG919" s="269"/>
      <c r="BH919" s="269"/>
      <c r="BI919" s="269"/>
      <c r="BJ919" s="269"/>
      <c r="BK919" s="269"/>
      <c r="BL919" s="269"/>
      <c r="BM919" s="269"/>
      <c r="BN919" s="269"/>
      <c r="BO919" s="269"/>
      <c r="BP919" s="269"/>
      <c r="BQ919" s="269"/>
      <c r="BR919" s="269"/>
      <c r="BS919" s="269"/>
      <c r="BT919" s="269"/>
      <c r="BU919" s="269"/>
      <c r="BV919" s="269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  <c r="CN919" s="60"/>
      <c r="CO919" s="60"/>
      <c r="CP919" s="60"/>
      <c r="CQ919" s="60"/>
      <c r="CR919" s="60"/>
      <c r="CS919" s="60"/>
      <c r="CT919" s="60"/>
      <c r="CU919" s="60"/>
      <c r="CV919" s="60"/>
      <c r="CW919" s="60"/>
      <c r="CX919" s="60"/>
      <c r="CY919" s="60"/>
      <c r="CZ919" s="60"/>
      <c r="DA919" s="60"/>
      <c r="DB919" s="60"/>
      <c r="DC919" s="60"/>
      <c r="DD919" s="60"/>
      <c r="DE919" s="60"/>
      <c r="DF919" s="60"/>
      <c r="DG919" s="60"/>
      <c r="DH919" s="60"/>
      <c r="DI919" s="60"/>
      <c r="DJ919" s="60"/>
      <c r="DK919" s="60"/>
      <c r="DL919" s="60"/>
      <c r="DM919" s="60"/>
      <c r="DN919" s="60"/>
      <c r="DO919" s="60"/>
      <c r="DP919" s="60"/>
      <c r="DQ919" s="60"/>
      <c r="DR919" s="60"/>
      <c r="DS919" s="60"/>
      <c r="DT919" s="60"/>
      <c r="DU919" s="60"/>
      <c r="DV919" s="60"/>
      <c r="DW919" s="60"/>
      <c r="DX919" s="60"/>
      <c r="DY919" s="60"/>
      <c r="DZ919" s="60"/>
      <c r="EA919" s="60"/>
      <c r="EB919" s="60"/>
      <c r="EC919" s="60"/>
      <c r="ED919" s="60"/>
      <c r="EE919" s="60"/>
      <c r="EF919" s="60"/>
      <c r="EG919" s="60"/>
      <c r="EH919" s="60"/>
      <c r="EI919" s="60"/>
      <c r="EJ919" s="60"/>
      <c r="EK919" s="60"/>
      <c r="EL919" s="60"/>
      <c r="EM919" s="60"/>
      <c r="EN919" s="60"/>
      <c r="EO919" s="60"/>
      <c r="EP919" s="60"/>
      <c r="EQ919" s="60"/>
      <c r="ER919" s="60"/>
      <c r="ES919" s="60"/>
      <c r="ET919" s="60"/>
      <c r="EU919" s="60"/>
      <c r="EV919" s="60"/>
      <c r="EW919" s="60"/>
      <c r="EX919" s="60"/>
      <c r="EY919" s="60"/>
      <c r="EZ919" s="60"/>
      <c r="FA919" s="60"/>
      <c r="FB919" s="60"/>
      <c r="FC919" s="60"/>
      <c r="FD919" s="60"/>
      <c r="FE919" s="60"/>
      <c r="FF919" s="60"/>
      <c r="FG919" s="60"/>
      <c r="FH919" s="60"/>
      <c r="FI919" s="60"/>
      <c r="FJ919" s="60"/>
      <c r="FK919" s="60"/>
      <c r="FL919" s="60"/>
      <c r="FM919" s="60"/>
      <c r="FN919" s="60"/>
      <c r="FO919" s="60"/>
      <c r="FP919" s="60"/>
      <c r="FQ919" s="60"/>
      <c r="FR919" s="60"/>
      <c r="FS919" s="60"/>
      <c r="FT919" s="60"/>
      <c r="FU919" s="60"/>
      <c r="FV919" s="60"/>
      <c r="FW919" s="60"/>
      <c r="FX919" s="60"/>
      <c r="FY919" s="60"/>
      <c r="FZ919" s="60"/>
      <c r="GA919" s="60"/>
      <c r="GB919" s="60"/>
      <c r="GC919" s="60"/>
      <c r="GD919" s="60"/>
      <c r="GE919" s="60"/>
      <c r="GF919" s="60"/>
      <c r="GG919" s="60"/>
      <c r="GH919" s="60"/>
      <c r="GI919" s="60"/>
      <c r="GJ919" s="60"/>
      <c r="GK919" s="60"/>
      <c r="GL919" s="60"/>
      <c r="GM919" s="60"/>
    </row>
    <row r="920">
      <c r="B920" s="120" t="s">
        <v>51</v>
      </c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  <c r="M920" s="269"/>
      <c r="N920" s="269"/>
      <c r="O920" s="269"/>
      <c r="P920" s="269"/>
      <c r="Q920" s="269"/>
      <c r="R920" s="269"/>
      <c r="S920" s="269"/>
      <c r="T920" s="269"/>
      <c r="U920" s="269"/>
      <c r="V920" s="269"/>
      <c r="W920" s="269"/>
      <c r="X920" s="269"/>
      <c r="Y920" s="269"/>
      <c r="Z920" s="269"/>
      <c r="AA920" s="269"/>
      <c r="AB920" s="269"/>
      <c r="AC920" s="269"/>
      <c r="AD920" s="269"/>
      <c r="AE920" s="269"/>
      <c r="AF920" s="269"/>
      <c r="AG920" s="269"/>
      <c r="AH920" s="269"/>
      <c r="AI920" s="269"/>
      <c r="AJ920" s="269"/>
      <c r="AK920" s="269"/>
      <c r="AL920" s="269"/>
      <c r="AM920" s="269"/>
      <c r="AN920" s="269"/>
      <c r="AO920" s="269"/>
      <c r="AP920" s="269"/>
      <c r="AQ920" s="269"/>
      <c r="AR920" s="269"/>
      <c r="AS920" s="269"/>
      <c r="AT920" s="269"/>
      <c r="AU920" s="269"/>
      <c r="AV920" s="269"/>
      <c r="AW920" s="269"/>
      <c r="AX920" s="269"/>
      <c r="AY920" s="269"/>
      <c r="AZ920" s="269"/>
      <c r="BA920" s="269"/>
      <c r="BB920" s="269"/>
      <c r="BC920" s="269"/>
      <c r="BD920" s="269"/>
      <c r="BE920" s="269"/>
      <c r="BF920" s="269"/>
      <c r="BG920" s="269"/>
      <c r="BH920" s="269"/>
      <c r="BI920" s="269"/>
      <c r="BJ920" s="269"/>
      <c r="BK920" s="269"/>
      <c r="BL920" s="269"/>
      <c r="BM920" s="269"/>
      <c r="BN920" s="269"/>
      <c r="BO920" s="269"/>
      <c r="BP920" s="269"/>
      <c r="BQ920" s="269"/>
      <c r="BR920" s="269"/>
      <c r="BS920" s="269"/>
      <c r="BT920" s="269"/>
      <c r="BU920" s="269"/>
      <c r="BV920" s="269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  <c r="CN920" s="60"/>
      <c r="CO920" s="60"/>
      <c r="CP920" s="60"/>
      <c r="CQ920" s="60"/>
      <c r="CR920" s="60"/>
      <c r="CS920" s="60"/>
      <c r="CT920" s="60"/>
      <c r="CU920" s="60"/>
      <c r="CV920" s="60"/>
      <c r="CW920" s="60"/>
      <c r="CX920" s="60"/>
      <c r="CY920" s="60"/>
      <c r="CZ920" s="60"/>
      <c r="DA920" s="60"/>
      <c r="DB920" s="60"/>
      <c r="DC920" s="60"/>
      <c r="DD920" s="60"/>
      <c r="DE920" s="60"/>
      <c r="DF920" s="60"/>
      <c r="DG920" s="60"/>
      <c r="DH920" s="60"/>
      <c r="DI920" s="60"/>
      <c r="DJ920" s="60"/>
      <c r="DK920" s="60"/>
      <c r="DL920" s="60"/>
      <c r="DM920" s="60"/>
      <c r="DN920" s="60"/>
      <c r="DO920" s="60"/>
      <c r="DP920" s="60"/>
      <c r="DQ920" s="60"/>
      <c r="DR920" s="60"/>
      <c r="DS920" s="60"/>
      <c r="DT920" s="60"/>
      <c r="DU920" s="60"/>
      <c r="DV920" s="60"/>
      <c r="DW920" s="60"/>
      <c r="DX920" s="60"/>
      <c r="DY920" s="60"/>
      <c r="DZ920" s="60"/>
      <c r="EA920" s="60"/>
      <c r="EB920" s="60"/>
      <c r="EC920" s="60"/>
      <c r="ED920" s="60"/>
      <c r="EE920" s="60"/>
      <c r="EF920" s="60"/>
      <c r="EG920" s="60"/>
      <c r="EH920" s="60"/>
      <c r="EI920" s="60"/>
      <c r="EJ920" s="60"/>
      <c r="EK920" s="60"/>
      <c r="EL920" s="60"/>
      <c r="EM920" s="60"/>
      <c r="EN920" s="60"/>
      <c r="EO920" s="60"/>
      <c r="EP920" s="60"/>
      <c r="EQ920" s="60"/>
      <c r="ER920" s="60"/>
      <c r="ES920" s="60"/>
      <c r="ET920" s="60"/>
      <c r="EU920" s="60"/>
      <c r="EV920" s="60"/>
      <c r="EW920" s="60"/>
      <c r="EX920" s="60"/>
      <c r="EY920" s="60"/>
      <c r="EZ920" s="60"/>
      <c r="FA920" s="60"/>
      <c r="FB920" s="60"/>
      <c r="FC920" s="60"/>
      <c r="FD920" s="60"/>
      <c r="FE920" s="60"/>
      <c r="FF920" s="60"/>
      <c r="FG920" s="60"/>
      <c r="FH920" s="60"/>
      <c r="FI920" s="60"/>
      <c r="FJ920" s="60"/>
      <c r="FK920" s="60"/>
      <c r="FL920" s="60"/>
      <c r="FM920" s="60"/>
      <c r="FN920" s="60"/>
      <c r="FO920" s="60"/>
      <c r="FP920" s="60"/>
      <c r="FQ920" s="60"/>
      <c r="FR920" s="60"/>
      <c r="FS920" s="60"/>
      <c r="FT920" s="60"/>
      <c r="FU920" s="60"/>
      <c r="FV920" s="60"/>
      <c r="FW920" s="60"/>
      <c r="FX920" s="60"/>
      <c r="FY920" s="60"/>
      <c r="FZ920" s="60"/>
      <c r="GA920" s="60"/>
      <c r="GB920" s="60"/>
      <c r="GC920" s="60"/>
      <c r="GD920" s="60"/>
      <c r="GE920" s="60"/>
      <c r="GF920" s="60"/>
      <c r="GG920" s="60"/>
      <c r="GH920" s="60"/>
      <c r="GI920" s="60"/>
      <c r="GJ920" s="60"/>
      <c r="GK920" s="60"/>
      <c r="GL920" s="60"/>
      <c r="GM920" s="60"/>
    </row>
    <row r="921" ht="16">
      <c r="B921" s="156" t="s">
        <v>53</v>
      </c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  <c r="M921" s="269"/>
      <c r="N921" s="269"/>
      <c r="O921" s="269"/>
      <c r="P921" s="269"/>
      <c r="Q921" s="269"/>
      <c r="R921" s="269"/>
      <c r="S921" s="269"/>
      <c r="T921" s="269"/>
      <c r="U921" s="269"/>
      <c r="V921" s="269"/>
      <c r="W921" s="269"/>
      <c r="X921" s="269"/>
      <c r="Y921" s="269"/>
      <c r="Z921" s="269"/>
      <c r="AA921" s="269"/>
      <c r="AB921" s="269"/>
      <c r="AC921" s="269"/>
      <c r="AD921" s="269"/>
      <c r="AE921" s="269"/>
      <c r="AF921" s="269"/>
      <c r="AG921" s="269"/>
      <c r="AH921" s="269"/>
      <c r="AI921" s="269"/>
      <c r="AJ921" s="269"/>
      <c r="AK921" s="269"/>
      <c r="AL921" s="269"/>
      <c r="AM921" s="269"/>
      <c r="AN921" s="269"/>
      <c r="AO921" s="269"/>
      <c r="AP921" s="269"/>
      <c r="AQ921" s="269"/>
      <c r="AR921" s="269"/>
      <c r="AS921" s="269"/>
      <c r="AT921" s="269"/>
      <c r="AU921" s="269"/>
      <c r="AV921" s="269"/>
      <c r="AW921" s="269"/>
      <c r="AX921" s="269"/>
      <c r="AY921" s="269"/>
      <c r="AZ921" s="269"/>
      <c r="BA921" s="269"/>
      <c r="BB921" s="269"/>
      <c r="BC921" s="269"/>
      <c r="BD921" s="269"/>
      <c r="BE921" s="269"/>
      <c r="BF921" s="269"/>
      <c r="BG921" s="269"/>
      <c r="BH921" s="269"/>
      <c r="BI921" s="269"/>
      <c r="BJ921" s="269"/>
      <c r="BK921" s="269"/>
      <c r="BL921" s="269"/>
      <c r="BM921" s="269"/>
      <c r="BN921" s="269"/>
      <c r="BO921" s="269"/>
      <c r="BP921" s="269"/>
      <c r="BQ921" s="269"/>
      <c r="BR921" s="269"/>
      <c r="BS921" s="269"/>
      <c r="BT921" s="269"/>
      <c r="BU921" s="269"/>
      <c r="BV921" s="269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  <c r="CN921" s="60"/>
      <c r="CO921" s="60"/>
      <c r="CP921" s="60"/>
      <c r="CQ921" s="60"/>
      <c r="CR921" s="60"/>
      <c r="CS921" s="60"/>
      <c r="CT921" s="60"/>
      <c r="CU921" s="60"/>
      <c r="CV921" s="60"/>
      <c r="CW921" s="60"/>
      <c r="CX921" s="60"/>
      <c r="CY921" s="60"/>
      <c r="CZ921" s="60"/>
      <c r="DA921" s="60"/>
      <c r="DB921" s="60"/>
      <c r="DC921" s="60"/>
      <c r="DD921" s="60"/>
      <c r="DE921" s="60"/>
      <c r="DF921" s="60"/>
      <c r="DG921" s="60"/>
      <c r="DH921" s="60"/>
      <c r="DI921" s="60"/>
      <c r="DJ921" s="60"/>
      <c r="DK921" s="60"/>
      <c r="DL921" s="60"/>
      <c r="DM921" s="60"/>
      <c r="DN921" s="60"/>
      <c r="DO921" s="60"/>
      <c r="DP921" s="60"/>
      <c r="DQ921" s="60"/>
      <c r="DR921" s="60"/>
      <c r="DS921" s="60"/>
      <c r="DT921" s="60"/>
      <c r="DU921" s="60"/>
      <c r="DV921" s="60"/>
      <c r="DW921" s="60"/>
      <c r="DX921" s="60"/>
      <c r="DY921" s="60"/>
      <c r="DZ921" s="60"/>
      <c r="EA921" s="60"/>
      <c r="EB921" s="60"/>
      <c r="EC921" s="60"/>
      <c r="ED921" s="60"/>
      <c r="EE921" s="60"/>
      <c r="EF921" s="60"/>
      <c r="EG921" s="60"/>
      <c r="EH921" s="60"/>
      <c r="EI921" s="60"/>
      <c r="EJ921" s="60"/>
      <c r="EK921" s="60"/>
      <c r="EL921" s="60"/>
      <c r="EM921" s="60"/>
      <c r="EN921" s="60"/>
      <c r="EO921" s="60"/>
      <c r="EP921" s="60"/>
      <c r="EQ921" s="60"/>
      <c r="ER921" s="60"/>
      <c r="ES921" s="60"/>
      <c r="ET921" s="60"/>
      <c r="EU921" s="60"/>
      <c r="EV921" s="60"/>
      <c r="EW921" s="60"/>
      <c r="EX921" s="60"/>
      <c r="EY921" s="60"/>
      <c r="EZ921" s="60"/>
      <c r="FA921" s="60"/>
      <c r="FB921" s="60"/>
      <c r="FC921" s="60"/>
      <c r="FD921" s="60"/>
      <c r="FE921" s="60"/>
      <c r="FF921" s="60"/>
      <c r="FG921" s="60"/>
      <c r="FH921" s="60"/>
      <c r="FI921" s="60"/>
      <c r="FJ921" s="60"/>
      <c r="FK921" s="60"/>
      <c r="FL921" s="60"/>
      <c r="FM921" s="60"/>
      <c r="FN921" s="60"/>
      <c r="FO921" s="60"/>
      <c r="FP921" s="60"/>
      <c r="FQ921" s="60"/>
      <c r="FR921" s="60"/>
      <c r="FS921" s="60"/>
      <c r="FT921" s="60"/>
      <c r="FU921" s="60"/>
      <c r="FV921" s="60"/>
      <c r="FW921" s="60"/>
      <c r="FX921" s="60"/>
      <c r="FY921" s="60"/>
      <c r="FZ921" s="60"/>
      <c r="GA921" s="60"/>
      <c r="GB921" s="60"/>
      <c r="GC921" s="60"/>
      <c r="GD921" s="60"/>
      <c r="GE921" s="60"/>
      <c r="GF921" s="60"/>
      <c r="GG921" s="60"/>
      <c r="GH921" s="60"/>
      <c r="GI921" s="60"/>
      <c r="GJ921" s="60"/>
      <c r="GK921" s="60"/>
      <c r="GL921" s="60"/>
      <c r="GM921" s="60"/>
    </row>
    <row r="922" ht="16"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M922" s="63"/>
      <c r="N922" s="63"/>
      <c r="O922" s="63"/>
    </row>
    <row r="923"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M923" s="63"/>
      <c r="N923" s="63"/>
      <c r="O923" s="63"/>
    </row>
    <row r="924">
      <c r="C924" s="396" t="s">
        <v>560</v>
      </c>
      <c r="D924" s="396">
        <f>D901+1</f>
        <v>2011</v>
      </c>
      <c r="E924" s="396"/>
      <c r="F924" s="396"/>
      <c r="G924" s="396"/>
      <c r="H924" s="396"/>
      <c r="I924" s="396"/>
      <c r="J924" s="396"/>
      <c r="K924" s="396"/>
      <c r="L924" s="396"/>
      <c r="P924" s="396"/>
      <c r="Q924" s="396"/>
      <c r="R924" s="396"/>
      <c r="S924" s="396"/>
      <c r="T924" s="396"/>
      <c r="U924" s="396"/>
      <c r="V924" s="396"/>
      <c r="W924" s="396"/>
      <c r="X924" s="396"/>
      <c r="Y924" s="396"/>
      <c r="Z924" s="396"/>
      <c r="AA924" s="396"/>
      <c r="AB924" s="396"/>
      <c r="AC924" s="396"/>
      <c r="AD924" s="396"/>
      <c r="AE924" s="396"/>
      <c r="AF924" s="396"/>
      <c r="AG924" s="396"/>
      <c r="AH924" s="396"/>
      <c r="AI924" s="396"/>
      <c r="AJ924" s="396"/>
      <c r="AK924" s="396"/>
      <c r="AL924" s="396"/>
      <c r="AM924" s="396"/>
      <c r="AN924" s="396"/>
      <c r="AO924" s="396"/>
      <c r="AP924" s="396"/>
      <c r="AQ924" s="396"/>
      <c r="AR924" s="396"/>
      <c r="AS924" s="396"/>
      <c r="AT924" s="396"/>
      <c r="AU924" s="396"/>
      <c r="AV924" s="396"/>
      <c r="AW924" s="396"/>
      <c r="AX924" s="396"/>
      <c r="AY924" s="396"/>
      <c r="AZ924" s="396"/>
      <c r="BA924" s="396"/>
      <c r="BB924" s="396"/>
      <c r="BC924" s="396"/>
      <c r="BD924" s="396"/>
      <c r="BE924" s="396"/>
      <c r="BF924" s="396"/>
      <c r="BG924" s="396"/>
      <c r="BH924" s="396"/>
      <c r="BI924" s="396"/>
      <c r="BJ924" s="396"/>
      <c r="BK924" s="396"/>
      <c r="BL924" s="396"/>
      <c r="BM924" s="396"/>
      <c r="BN924" s="396"/>
      <c r="BO924" s="396"/>
      <c r="BP924" s="396"/>
      <c r="BQ924" s="396"/>
      <c r="BR924" s="396"/>
      <c r="BS924" s="396"/>
      <c r="BT924" s="396"/>
      <c r="BU924" s="396"/>
      <c r="BV924" s="396"/>
      <c r="BW924" s="396"/>
      <c r="BX924" s="396"/>
      <c r="BY924" s="396"/>
      <c r="BZ924" s="396"/>
      <c r="CA924" s="396"/>
      <c r="CB924" s="396"/>
      <c r="CC924" s="396"/>
      <c r="CD924" s="396"/>
      <c r="CE924" s="396"/>
      <c r="CF924" s="396"/>
      <c r="CG924" s="396"/>
      <c r="CH924" s="396"/>
      <c r="CI924" s="396"/>
      <c r="CJ924" s="396"/>
      <c r="CK924" s="396"/>
      <c r="CL924" s="396"/>
      <c r="CM924" s="396"/>
      <c r="CN924" s="396"/>
      <c r="CO924" s="396"/>
      <c r="CP924" s="396"/>
      <c r="CQ924" s="396"/>
      <c r="CR924" s="396"/>
      <c r="CS924" s="396"/>
      <c r="CT924" s="396"/>
      <c r="CU924" s="396"/>
      <c r="CV924" s="396"/>
      <c r="CW924" s="396"/>
      <c r="CX924" s="396"/>
      <c r="CY924" s="396"/>
      <c r="CZ924" s="396"/>
      <c r="DA924" s="396"/>
      <c r="DB924" s="396"/>
      <c r="DC924" s="396"/>
      <c r="DD924" s="396"/>
      <c r="DE924" s="396"/>
      <c r="DF924" s="396"/>
      <c r="DG924" s="396"/>
      <c r="DH924" s="396"/>
      <c r="DI924" s="396"/>
      <c r="DJ924" s="396"/>
      <c r="DK924" s="396"/>
      <c r="DL924" s="396"/>
      <c r="DM924" s="396"/>
      <c r="DN924" s="396"/>
      <c r="DO924" s="396"/>
      <c r="DP924" s="396"/>
      <c r="DQ924" s="396"/>
      <c r="DR924" s="396"/>
      <c r="DS924" s="396"/>
      <c r="DT924" s="396"/>
      <c r="DU924" s="396"/>
      <c r="DV924" s="396"/>
      <c r="DW924" s="396"/>
      <c r="DX924" s="396"/>
      <c r="DY924" s="396"/>
      <c r="DZ924" s="396"/>
      <c r="EA924" s="396"/>
      <c r="EB924" s="396"/>
      <c r="EC924" s="396"/>
      <c r="ED924" s="396"/>
      <c r="EE924" s="396"/>
      <c r="EF924" s="396"/>
      <c r="EG924" s="396"/>
      <c r="EH924" s="396"/>
      <c r="EI924" s="396"/>
      <c r="EJ924" s="396"/>
      <c r="EK924" s="396"/>
      <c r="EL924" s="396"/>
      <c r="EM924" s="396"/>
      <c r="EN924" s="396"/>
      <c r="EO924" s="396"/>
      <c r="EP924" s="396"/>
      <c r="EQ924" s="396"/>
      <c r="ER924" s="396"/>
      <c r="ES924" s="396"/>
      <c r="ET924" s="396"/>
      <c r="EU924" s="396"/>
      <c r="EV924" s="396"/>
      <c r="EW924" s="396"/>
      <c r="EX924" s="396"/>
      <c r="EY924" s="396"/>
      <c r="EZ924" s="396"/>
      <c r="FA924" s="396"/>
      <c r="FB924" s="396"/>
      <c r="FC924" s="396"/>
      <c r="FD924" s="396"/>
      <c r="FE924" s="396"/>
      <c r="FF924" s="396"/>
      <c r="FG924" s="396"/>
      <c r="FH924" s="396"/>
      <c r="FI924" s="396"/>
      <c r="FJ924" s="396"/>
      <c r="FK924" s="396"/>
      <c r="FL924" s="396"/>
      <c r="FM924" s="396"/>
      <c r="FN924" s="396"/>
      <c r="FO924" s="396"/>
      <c r="FP924" s="396"/>
      <c r="FQ924" s="396"/>
      <c r="FR924" s="396"/>
      <c r="FS924" s="396"/>
      <c r="FT924" s="396"/>
      <c r="FU924" s="396"/>
      <c r="FV924" s="396"/>
      <c r="FW924" s="396"/>
      <c r="FX924" s="396"/>
      <c r="FY924" s="396"/>
      <c r="FZ924" s="396"/>
      <c r="GA924" s="396"/>
      <c r="GB924" s="396"/>
      <c r="GC924" s="396"/>
    </row>
    <row r="925">
      <c r="B925" s="396"/>
      <c r="C925" s="396" t="s">
        <v>561</v>
      </c>
      <c r="D925" s="396"/>
      <c r="E925" s="396"/>
      <c r="F925" s="396"/>
      <c r="H925" s="396"/>
      <c r="I925" s="396" t="s">
        <v>562</v>
      </c>
      <c r="J925" s="396"/>
      <c r="L925" s="396"/>
      <c r="O925" s="396" t="s">
        <v>563</v>
      </c>
      <c r="P925" s="396"/>
      <c r="Q925" s="396"/>
      <c r="R925" s="396"/>
      <c r="S925" s="396"/>
      <c r="T925" s="396"/>
      <c r="U925" s="396" t="s">
        <v>564</v>
      </c>
      <c r="V925" s="396"/>
      <c r="W925" s="396"/>
      <c r="X925" s="396"/>
      <c r="Y925" s="396"/>
      <c r="Z925" s="396"/>
      <c r="AA925" s="396" t="s">
        <v>565</v>
      </c>
      <c r="AB925" s="396"/>
      <c r="AC925" s="396"/>
      <c r="AD925" s="396"/>
      <c r="AE925" s="396"/>
      <c r="AF925" s="396"/>
      <c r="AG925" s="396" t="s">
        <v>566</v>
      </c>
      <c r="AH925" s="396"/>
      <c r="AI925" s="396"/>
      <c r="AJ925" s="396"/>
      <c r="AK925" s="396"/>
      <c r="AL925" s="396"/>
      <c r="AM925" s="396" t="s">
        <v>567</v>
      </c>
      <c r="AN925" s="396"/>
      <c r="AO925" s="396"/>
      <c r="AP925" s="396"/>
      <c r="AQ925" s="396"/>
      <c r="AR925" s="396"/>
      <c r="AS925" s="396" t="s">
        <v>568</v>
      </c>
      <c r="AT925" s="396"/>
      <c r="AU925" s="396"/>
      <c r="AV925" s="396"/>
      <c r="AW925" s="396"/>
      <c r="AX925" s="396"/>
      <c r="AY925" s="396" t="s">
        <v>569</v>
      </c>
      <c r="AZ925" s="396"/>
      <c r="BA925" s="396"/>
      <c r="BB925" s="396"/>
      <c r="BC925" s="396"/>
      <c r="BD925" s="396"/>
      <c r="BE925" s="396" t="s">
        <v>570</v>
      </c>
      <c r="BF925" s="396"/>
      <c r="BG925" s="396"/>
      <c r="BH925" s="396"/>
      <c r="BI925" s="396"/>
      <c r="BJ925" s="396"/>
      <c r="BK925" s="396" t="s">
        <v>571</v>
      </c>
      <c r="BL925" s="396"/>
      <c r="BM925" s="396"/>
      <c r="BN925" s="396"/>
      <c r="BO925" s="396"/>
      <c r="BP925" s="396"/>
      <c r="BQ925" s="396" t="s">
        <v>572</v>
      </c>
      <c r="BR925" s="396"/>
      <c r="BS925" s="396"/>
      <c r="BT925" s="396"/>
      <c r="BU925" s="396"/>
      <c r="BV925" s="396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  <c r="CN925" s="60"/>
      <c r="CO925" s="60"/>
      <c r="CP925" s="60"/>
      <c r="CQ925" s="60"/>
      <c r="CR925" s="60"/>
      <c r="CS925" s="60"/>
      <c r="CT925" s="60"/>
      <c r="CU925" s="60"/>
      <c r="CV925" s="60"/>
      <c r="CW925" s="60"/>
      <c r="CX925" s="60"/>
      <c r="CY925" s="60"/>
      <c r="CZ925" s="60"/>
      <c r="DA925" s="60"/>
      <c r="DB925" s="60"/>
      <c r="DC925" s="60"/>
      <c r="DD925" s="60"/>
      <c r="DE925" s="60"/>
      <c r="DF925" s="60"/>
      <c r="DG925" s="60"/>
      <c r="DH925" s="60"/>
      <c r="DI925" s="60"/>
      <c r="DJ925" s="60"/>
      <c r="DK925" s="60"/>
      <c r="DL925" s="60"/>
      <c r="DM925" s="60"/>
      <c r="DN925" s="60"/>
      <c r="DO925" s="60"/>
      <c r="DP925" s="60"/>
      <c r="DQ925" s="60"/>
      <c r="DR925" s="60"/>
      <c r="DS925" s="60"/>
      <c r="DT925" s="60"/>
      <c r="DU925" s="60"/>
      <c r="DV925" s="60"/>
      <c r="DW925" s="60"/>
      <c r="DX925" s="60"/>
      <c r="DY925" s="60"/>
      <c r="DZ925" s="60"/>
      <c r="EA925" s="60"/>
      <c r="EB925" s="60"/>
      <c r="EC925" s="60"/>
      <c r="ED925" s="60"/>
      <c r="EE925" s="60"/>
      <c r="EF925" s="60"/>
      <c r="EG925" s="60"/>
      <c r="EH925" s="60"/>
      <c r="EI925" s="60"/>
      <c r="EJ925" s="60"/>
      <c r="EK925" s="60"/>
      <c r="EL925" s="60"/>
      <c r="EM925" s="60"/>
      <c r="EN925" s="60"/>
      <c r="EO925" s="60"/>
      <c r="EP925" s="60"/>
      <c r="EQ925" s="60"/>
      <c r="ER925" s="60"/>
      <c r="ES925" s="60"/>
      <c r="ET925" s="60"/>
      <c r="EU925" s="60"/>
      <c r="EV925" s="60"/>
      <c r="EW925" s="60"/>
      <c r="EX925" s="60"/>
      <c r="EY925" s="60"/>
      <c r="EZ925" s="60"/>
      <c r="FA925" s="60"/>
      <c r="FB925" s="60"/>
      <c r="FC925" s="60"/>
      <c r="FD925" s="60"/>
      <c r="FE925" s="60"/>
      <c r="FF925" s="60"/>
      <c r="FG925" s="60"/>
      <c r="FH925" s="60"/>
      <c r="FI925" s="60"/>
      <c r="FJ925" s="60"/>
      <c r="FK925" s="60"/>
      <c r="FL925" s="60"/>
      <c r="FM925" s="60"/>
      <c r="FN925" s="60"/>
      <c r="FO925" s="60"/>
      <c r="FP925" s="60"/>
      <c r="FQ925" s="60"/>
      <c r="FR925" s="60"/>
      <c r="FS925" s="60"/>
      <c r="FT925" s="60"/>
      <c r="FU925" s="60"/>
      <c r="FV925" s="60"/>
      <c r="FW925" s="60"/>
      <c r="FX925" s="60"/>
      <c r="FY925" s="60"/>
      <c r="FZ925" s="60"/>
      <c r="GA925" s="60"/>
      <c r="GB925" s="60"/>
      <c r="GC925" s="60"/>
      <c r="GD925" s="60"/>
      <c r="GE925" s="60"/>
      <c r="GF925" s="60"/>
      <c r="GG925" s="60"/>
      <c r="GH925" s="60"/>
      <c r="GI925" s="60"/>
      <c r="GJ925" s="60"/>
      <c r="GK925" s="60"/>
      <c r="GL925" s="60"/>
    </row>
    <row r="926">
      <c r="B926" s="439" t="s">
        <v>573</v>
      </c>
      <c r="C926" s="442">
        <v>1</v>
      </c>
      <c r="D926" s="442">
        <v>2</v>
      </c>
      <c r="E926" s="442">
        <v>3</v>
      </c>
      <c r="F926" s="442">
        <v>4</v>
      </c>
      <c r="G926" s="442">
        <v>5</v>
      </c>
      <c r="H926" s="442">
        <v>6</v>
      </c>
      <c r="I926" s="441">
        <v>1</v>
      </c>
      <c r="J926" s="441">
        <v>2</v>
      </c>
      <c r="K926" s="441">
        <v>3</v>
      </c>
      <c r="L926" s="441">
        <v>4</v>
      </c>
      <c r="M926" s="441">
        <v>5</v>
      </c>
      <c r="N926" s="441">
        <v>6</v>
      </c>
      <c r="O926" s="442">
        <v>1</v>
      </c>
      <c r="P926" s="442">
        <v>2</v>
      </c>
      <c r="Q926" s="442">
        <v>3</v>
      </c>
      <c r="R926" s="442">
        <v>4</v>
      </c>
      <c r="S926" s="442">
        <v>5</v>
      </c>
      <c r="T926" s="442">
        <v>6</v>
      </c>
      <c r="U926" s="441">
        <v>1</v>
      </c>
      <c r="V926" s="441">
        <v>2</v>
      </c>
      <c r="W926" s="441">
        <v>3</v>
      </c>
      <c r="X926" s="441">
        <v>4</v>
      </c>
      <c r="Y926" s="441">
        <v>5</v>
      </c>
      <c r="Z926" s="441">
        <v>6</v>
      </c>
      <c r="AA926" s="442">
        <v>1</v>
      </c>
      <c r="AB926" s="442">
        <v>2</v>
      </c>
      <c r="AC926" s="442">
        <v>3</v>
      </c>
      <c r="AD926" s="442">
        <v>4</v>
      </c>
      <c r="AE926" s="442">
        <v>5</v>
      </c>
      <c r="AF926" s="442">
        <v>6</v>
      </c>
      <c r="AG926" s="441">
        <v>1</v>
      </c>
      <c r="AH926" s="441">
        <v>2</v>
      </c>
      <c r="AI926" s="441">
        <v>3</v>
      </c>
      <c r="AJ926" s="441">
        <v>4</v>
      </c>
      <c r="AK926" s="441">
        <v>5</v>
      </c>
      <c r="AL926" s="441">
        <v>6</v>
      </c>
      <c r="AM926" s="442">
        <v>1</v>
      </c>
      <c r="AN926" s="442">
        <v>2</v>
      </c>
      <c r="AO926" s="442">
        <v>3</v>
      </c>
      <c r="AP926" s="442">
        <v>4</v>
      </c>
      <c r="AQ926" s="442">
        <v>5</v>
      </c>
      <c r="AR926" s="442">
        <v>6</v>
      </c>
      <c r="AS926" s="441">
        <v>1</v>
      </c>
      <c r="AT926" s="441">
        <v>2</v>
      </c>
      <c r="AU926" s="441">
        <v>3</v>
      </c>
      <c r="AV926" s="441">
        <v>4</v>
      </c>
      <c r="AW926" s="441">
        <v>5</v>
      </c>
      <c r="AX926" s="441">
        <v>6</v>
      </c>
      <c r="AY926" s="442">
        <v>1</v>
      </c>
      <c r="AZ926" s="442">
        <v>2</v>
      </c>
      <c r="BA926" s="442">
        <v>3</v>
      </c>
      <c r="BB926" s="442">
        <v>4</v>
      </c>
      <c r="BC926" s="442">
        <v>5</v>
      </c>
      <c r="BD926" s="442">
        <v>6</v>
      </c>
      <c r="BE926" s="441">
        <v>1</v>
      </c>
      <c r="BF926" s="441">
        <v>2</v>
      </c>
      <c r="BG926" s="441">
        <v>3</v>
      </c>
      <c r="BH926" s="441">
        <v>4</v>
      </c>
      <c r="BI926" s="441">
        <v>5</v>
      </c>
      <c r="BJ926" s="441">
        <v>6</v>
      </c>
      <c r="BK926" s="442">
        <v>1</v>
      </c>
      <c r="BL926" s="442">
        <v>2</v>
      </c>
      <c r="BM926" s="442">
        <v>3</v>
      </c>
      <c r="BN926" s="442">
        <v>4</v>
      </c>
      <c r="BO926" s="442">
        <v>5</v>
      </c>
      <c r="BP926" s="442">
        <v>6</v>
      </c>
      <c r="BQ926" s="441">
        <v>1</v>
      </c>
      <c r="BR926" s="441">
        <v>2</v>
      </c>
      <c r="BS926" s="441">
        <v>3</v>
      </c>
      <c r="BT926" s="441">
        <v>4</v>
      </c>
      <c r="BU926" s="441">
        <v>5</v>
      </c>
      <c r="BV926" s="441">
        <v>6</v>
      </c>
      <c r="BW926" s="445"/>
      <c r="BX926" s="445"/>
      <c r="BY926" s="445"/>
      <c r="BZ926" s="445"/>
      <c r="CA926" s="445"/>
      <c r="CB926" s="445"/>
      <c r="CC926" s="445"/>
      <c r="CD926" s="445"/>
      <c r="CE926" s="445"/>
      <c r="CF926" s="445"/>
      <c r="CG926" s="445"/>
      <c r="CH926" s="445"/>
      <c r="CI926" s="445"/>
      <c r="CJ926" s="445"/>
      <c r="CK926" s="445"/>
      <c r="CL926" s="445"/>
      <c r="CM926" s="445"/>
      <c r="CN926" s="445"/>
      <c r="CO926" s="445"/>
      <c r="CP926" s="445"/>
      <c r="CQ926" s="445"/>
      <c r="CR926" s="445"/>
      <c r="CS926" s="445"/>
      <c r="CT926" s="445"/>
      <c r="CU926" s="445"/>
      <c r="CV926" s="445"/>
      <c r="CW926" s="445"/>
      <c r="CX926" s="445"/>
      <c r="CY926" s="445"/>
      <c r="CZ926" s="445"/>
      <c r="DA926" s="445"/>
      <c r="DB926" s="445"/>
      <c r="DC926" s="445"/>
      <c r="DD926" s="445"/>
      <c r="DE926" s="445"/>
      <c r="DF926" s="445"/>
      <c r="DG926" s="445"/>
      <c r="DH926" s="445"/>
      <c r="DI926" s="445"/>
      <c r="DJ926" s="445"/>
      <c r="DK926" s="445"/>
      <c r="DL926" s="445"/>
      <c r="DM926" s="445"/>
      <c r="DN926" s="445"/>
      <c r="DO926" s="445"/>
      <c r="DP926" s="445"/>
      <c r="DQ926" s="445"/>
      <c r="DR926" s="445"/>
      <c r="DS926" s="445"/>
      <c r="DT926" s="445"/>
      <c r="DU926" s="445"/>
      <c r="DV926" s="445"/>
      <c r="DW926" s="445"/>
      <c r="DX926" s="445"/>
      <c r="DY926" s="445"/>
      <c r="DZ926" s="445"/>
      <c r="EA926" s="445"/>
      <c r="EB926" s="445"/>
      <c r="EC926" s="445"/>
      <c r="ED926" s="445"/>
      <c r="EE926" s="445"/>
      <c r="EF926" s="445"/>
      <c r="EG926" s="445"/>
      <c r="EH926" s="445"/>
      <c r="EI926" s="445"/>
      <c r="EJ926" s="445"/>
      <c r="EK926" s="445"/>
      <c r="EL926" s="445"/>
      <c r="EM926" s="445"/>
      <c r="EN926" s="445"/>
      <c r="EO926" s="445"/>
      <c r="EP926" s="445"/>
      <c r="EQ926" s="445"/>
      <c r="ER926" s="445"/>
      <c r="ES926" s="445"/>
      <c r="ET926" s="445"/>
      <c r="EU926" s="445"/>
      <c r="EV926" s="445"/>
      <c r="EW926" s="445"/>
      <c r="EX926" s="445"/>
      <c r="EY926" s="445"/>
      <c r="EZ926" s="445"/>
      <c r="FA926" s="445"/>
      <c r="FB926" s="445"/>
      <c r="FC926" s="445"/>
      <c r="FD926" s="445"/>
      <c r="FE926" s="445"/>
      <c r="FF926" s="445"/>
      <c r="FG926" s="445"/>
      <c r="FH926" s="445"/>
      <c r="FI926" s="445"/>
      <c r="FJ926" s="445"/>
      <c r="FK926" s="445"/>
      <c r="FL926" s="445"/>
      <c r="FM926" s="445"/>
      <c r="FN926" s="445"/>
      <c r="FO926" s="445"/>
      <c r="FP926" s="445"/>
      <c r="FQ926" s="445"/>
      <c r="FR926" s="445"/>
      <c r="FS926" s="445"/>
      <c r="FT926" s="445"/>
      <c r="FU926" s="445"/>
      <c r="FV926" s="445"/>
      <c r="FW926" s="445"/>
      <c r="FX926" s="445"/>
      <c r="FY926" s="445"/>
      <c r="FZ926" s="445"/>
      <c r="GA926" s="445"/>
      <c r="GB926" s="445"/>
      <c r="GC926" s="445"/>
      <c r="GD926" s="445"/>
      <c r="GE926" s="445"/>
      <c r="GF926" s="445"/>
      <c r="GG926" s="445"/>
      <c r="GH926" s="445"/>
      <c r="GI926" s="445"/>
      <c r="GJ926" s="445"/>
      <c r="GK926" s="445"/>
      <c r="GL926" s="445"/>
    </row>
    <row r="927">
      <c r="B927" s="116" t="s">
        <v>23</v>
      </c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  <c r="M927" s="440"/>
      <c r="N927" s="440"/>
      <c r="O927" s="440"/>
      <c r="P927" s="269"/>
      <c r="Q927" s="269"/>
      <c r="R927" s="269"/>
      <c r="S927" s="269"/>
      <c r="T927" s="269"/>
      <c r="U927" s="269"/>
      <c r="V927" s="269"/>
      <c r="W927" s="269"/>
      <c r="X927" s="269"/>
      <c r="Y927" s="269"/>
      <c r="Z927" s="269"/>
      <c r="AA927" s="269"/>
      <c r="AB927" s="269"/>
      <c r="AC927" s="269"/>
      <c r="AD927" s="269"/>
      <c r="AE927" s="269"/>
      <c r="AF927" s="269"/>
      <c r="AG927" s="269"/>
      <c r="AH927" s="269"/>
      <c r="AI927" s="269"/>
      <c r="AJ927" s="269"/>
      <c r="AK927" s="269"/>
      <c r="AL927" s="269"/>
      <c r="AM927" s="269"/>
      <c r="AN927" s="269"/>
      <c r="AO927" s="269"/>
      <c r="AP927" s="269"/>
      <c r="AQ927" s="269"/>
      <c r="AR927" s="269"/>
      <c r="AS927" s="269"/>
      <c r="AT927" s="269"/>
      <c r="AU927" s="269"/>
      <c r="AV927" s="269"/>
      <c r="AW927" s="269"/>
      <c r="AX927" s="269"/>
      <c r="AY927" s="269"/>
      <c r="AZ927" s="269"/>
      <c r="BA927" s="269"/>
      <c r="BB927" s="269"/>
      <c r="BC927" s="269"/>
      <c r="BD927" s="269"/>
      <c r="BE927" s="269"/>
      <c r="BF927" s="269"/>
      <c r="BG927" s="269"/>
      <c r="BH927" s="269"/>
      <c r="BI927" s="269"/>
      <c r="BJ927" s="269"/>
      <c r="BK927" s="269"/>
      <c r="BL927" s="269"/>
      <c r="BM927" s="269"/>
      <c r="BN927" s="269"/>
      <c r="BO927" s="269"/>
      <c r="BP927" s="269"/>
      <c r="BQ927" s="269"/>
      <c r="BR927" s="269"/>
      <c r="BS927" s="269"/>
      <c r="BT927" s="269"/>
      <c r="BU927" s="269"/>
      <c r="BV927" s="269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  <c r="CN927" s="60"/>
      <c r="CO927" s="60"/>
      <c r="CP927" s="60"/>
      <c r="CQ927" s="60"/>
      <c r="CR927" s="60"/>
      <c r="CS927" s="60"/>
      <c r="CT927" s="60"/>
      <c r="CU927" s="60"/>
      <c r="CV927" s="60"/>
      <c r="CW927" s="60"/>
      <c r="CX927" s="60"/>
      <c r="CY927" s="60"/>
      <c r="CZ927" s="60"/>
      <c r="DA927" s="60"/>
      <c r="DB927" s="60"/>
      <c r="DC927" s="60"/>
      <c r="DD927" s="60"/>
      <c r="DE927" s="60"/>
      <c r="DF927" s="60"/>
      <c r="DG927" s="60"/>
      <c r="DH927" s="60"/>
      <c r="DI927" s="60"/>
      <c r="DJ927" s="60"/>
      <c r="DK927" s="60"/>
      <c r="DL927" s="60"/>
      <c r="DM927" s="60"/>
      <c r="DN927" s="60"/>
      <c r="DO927" s="60"/>
      <c r="DP927" s="60"/>
      <c r="DQ927" s="60"/>
      <c r="DR927" s="60"/>
      <c r="DS927" s="60"/>
      <c r="DT927" s="60"/>
      <c r="DU927" s="60"/>
      <c r="DV927" s="60"/>
      <c r="DW927" s="60"/>
      <c r="DX927" s="60"/>
      <c r="DY927" s="60"/>
      <c r="DZ927" s="60"/>
      <c r="EA927" s="60"/>
      <c r="EB927" s="60"/>
      <c r="EC927" s="60"/>
      <c r="ED927" s="60"/>
      <c r="EE927" s="60"/>
      <c r="EF927" s="60"/>
      <c r="EG927" s="60"/>
      <c r="EH927" s="60"/>
      <c r="EI927" s="60"/>
      <c r="EJ927" s="60"/>
      <c r="EK927" s="60"/>
      <c r="EL927" s="60"/>
      <c r="EM927" s="60"/>
      <c r="EN927" s="60"/>
      <c r="EO927" s="60"/>
      <c r="EP927" s="60"/>
      <c r="EQ927" s="60"/>
      <c r="ER927" s="60"/>
      <c r="ES927" s="60"/>
      <c r="ET927" s="60"/>
      <c r="EU927" s="60"/>
      <c r="EV927" s="60"/>
      <c r="EW927" s="60"/>
      <c r="EX927" s="60"/>
      <c r="EY927" s="60"/>
      <c r="EZ927" s="60"/>
      <c r="FA927" s="60"/>
      <c r="FB927" s="60"/>
      <c r="FC927" s="60"/>
      <c r="FD927" s="60"/>
      <c r="FE927" s="60"/>
      <c r="FF927" s="60"/>
      <c r="FG927" s="60"/>
      <c r="FH927" s="60"/>
      <c r="FI927" s="60"/>
      <c r="FJ927" s="60"/>
      <c r="FK927" s="60"/>
      <c r="FL927" s="60"/>
      <c r="FM927" s="60"/>
      <c r="FN927" s="60"/>
      <c r="FO927" s="60"/>
      <c r="FP927" s="60"/>
      <c r="FQ927" s="60"/>
      <c r="FR927" s="60"/>
      <c r="FS927" s="60"/>
      <c r="FT927" s="60"/>
      <c r="FU927" s="60"/>
      <c r="FV927" s="60"/>
      <c r="FW927" s="60"/>
      <c r="FX927" s="60"/>
      <c r="FY927" s="60"/>
      <c r="FZ927" s="60"/>
      <c r="GA927" s="60"/>
      <c r="GB927" s="60"/>
      <c r="GC927" s="60"/>
      <c r="GD927" s="60"/>
      <c r="GE927" s="60"/>
      <c r="GF927" s="60"/>
      <c r="GG927" s="60"/>
      <c r="GH927" s="60"/>
      <c r="GI927" s="60"/>
      <c r="GJ927" s="60"/>
      <c r="GK927" s="60"/>
      <c r="GL927" s="60"/>
    </row>
    <row r="928">
      <c r="B928" s="118" t="s">
        <v>25</v>
      </c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  <c r="M928" s="440"/>
      <c r="N928" s="440"/>
      <c r="O928" s="440"/>
      <c r="P928" s="269"/>
      <c r="Q928" s="269"/>
      <c r="R928" s="269"/>
      <c r="S928" s="269"/>
      <c r="T928" s="269"/>
      <c r="U928" s="269"/>
      <c r="V928" s="269"/>
      <c r="W928" s="269"/>
      <c r="X928" s="269"/>
      <c r="Y928" s="269"/>
      <c r="Z928" s="269"/>
      <c r="AA928" s="269"/>
      <c r="AB928" s="269"/>
      <c r="AC928" s="269"/>
      <c r="AD928" s="269"/>
      <c r="AE928" s="269"/>
      <c r="AF928" s="269"/>
      <c r="AG928" s="269"/>
      <c r="AH928" s="269"/>
      <c r="AI928" s="269"/>
      <c r="AJ928" s="269"/>
      <c r="AK928" s="269"/>
      <c r="AL928" s="269"/>
      <c r="AM928" s="269"/>
      <c r="AN928" s="269"/>
      <c r="AO928" s="269"/>
      <c r="AP928" s="269"/>
      <c r="AQ928" s="269"/>
      <c r="AR928" s="269"/>
      <c r="AS928" s="269"/>
      <c r="AT928" s="269"/>
      <c r="AU928" s="269"/>
      <c r="AV928" s="269"/>
      <c r="AW928" s="269"/>
      <c r="AX928" s="269"/>
      <c r="AY928" s="269"/>
      <c r="AZ928" s="269"/>
      <c r="BA928" s="269"/>
      <c r="BB928" s="269"/>
      <c r="BC928" s="269"/>
      <c r="BD928" s="269"/>
      <c r="BE928" s="269"/>
      <c r="BF928" s="269"/>
      <c r="BG928" s="269"/>
      <c r="BH928" s="269"/>
      <c r="BI928" s="269"/>
      <c r="BJ928" s="269"/>
      <c r="BK928" s="269"/>
      <c r="BL928" s="269"/>
      <c r="BM928" s="269"/>
      <c r="BN928" s="269"/>
      <c r="BO928" s="269"/>
      <c r="BP928" s="269"/>
      <c r="BQ928" s="269"/>
      <c r="BR928" s="269"/>
      <c r="BS928" s="269"/>
      <c r="BT928" s="269"/>
      <c r="BU928" s="269"/>
      <c r="BV928" s="269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  <c r="CN928" s="60"/>
      <c r="CO928" s="60"/>
      <c r="CP928" s="60"/>
      <c r="CQ928" s="60"/>
      <c r="CR928" s="60"/>
      <c r="CS928" s="60"/>
      <c r="CT928" s="60"/>
      <c r="CU928" s="60"/>
      <c r="CV928" s="60"/>
      <c r="CW928" s="60"/>
      <c r="CX928" s="60"/>
      <c r="CY928" s="60"/>
      <c r="CZ928" s="60"/>
      <c r="DA928" s="60"/>
      <c r="DB928" s="60"/>
      <c r="DC928" s="60"/>
      <c r="DD928" s="60"/>
      <c r="DE928" s="60"/>
      <c r="DF928" s="60"/>
      <c r="DG928" s="60"/>
      <c r="DH928" s="60"/>
      <c r="DI928" s="60"/>
      <c r="DJ928" s="60"/>
      <c r="DK928" s="60"/>
      <c r="DL928" s="60"/>
      <c r="DM928" s="60"/>
      <c r="DN928" s="60"/>
      <c r="DO928" s="60"/>
      <c r="DP928" s="60"/>
      <c r="DQ928" s="60"/>
      <c r="DR928" s="60"/>
      <c r="DS928" s="60"/>
      <c r="DT928" s="60"/>
      <c r="DU928" s="60"/>
      <c r="DV928" s="60"/>
      <c r="DW928" s="60"/>
      <c r="DX928" s="60"/>
      <c r="DY928" s="60"/>
      <c r="DZ928" s="60"/>
      <c r="EA928" s="60"/>
      <c r="EB928" s="60"/>
      <c r="EC928" s="60"/>
      <c r="ED928" s="60"/>
      <c r="EE928" s="60"/>
      <c r="EF928" s="60"/>
      <c r="EG928" s="60"/>
      <c r="EH928" s="60"/>
      <c r="EI928" s="60"/>
      <c r="EJ928" s="60"/>
      <c r="EK928" s="60"/>
      <c r="EL928" s="60"/>
      <c r="EM928" s="60"/>
      <c r="EN928" s="60"/>
      <c r="EO928" s="60"/>
      <c r="EP928" s="60"/>
      <c r="EQ928" s="60"/>
      <c r="ER928" s="60"/>
      <c r="ES928" s="60"/>
      <c r="ET928" s="60"/>
      <c r="EU928" s="60"/>
      <c r="EV928" s="60"/>
      <c r="EW928" s="60"/>
      <c r="EX928" s="60"/>
      <c r="EY928" s="60"/>
      <c r="EZ928" s="60"/>
      <c r="FA928" s="60"/>
      <c r="FB928" s="60"/>
      <c r="FC928" s="60"/>
      <c r="FD928" s="60"/>
      <c r="FE928" s="60"/>
      <c r="FF928" s="60"/>
      <c r="FG928" s="60"/>
      <c r="FH928" s="60"/>
      <c r="FI928" s="60"/>
      <c r="FJ928" s="60"/>
      <c r="FK928" s="60"/>
      <c r="FL928" s="60"/>
      <c r="FM928" s="60"/>
      <c r="FN928" s="60"/>
      <c r="FO928" s="60"/>
      <c r="FP928" s="60"/>
      <c r="FQ928" s="60"/>
      <c r="FR928" s="60"/>
      <c r="FS928" s="60"/>
      <c r="FT928" s="60"/>
      <c r="FU928" s="60"/>
      <c r="FV928" s="60"/>
      <c r="FW928" s="60"/>
      <c r="FX928" s="60"/>
      <c r="FY928" s="60"/>
      <c r="FZ928" s="60"/>
      <c r="GA928" s="60"/>
      <c r="GB928" s="60"/>
      <c r="GC928" s="60"/>
      <c r="GD928" s="60"/>
      <c r="GE928" s="60"/>
      <c r="GF928" s="60"/>
      <c r="GG928" s="60"/>
      <c r="GH928" s="60"/>
      <c r="GI928" s="60"/>
      <c r="GJ928" s="60"/>
      <c r="GK928" s="60"/>
      <c r="GL928" s="60"/>
    </row>
    <row r="929">
      <c r="B929" s="116" t="s">
        <v>9</v>
      </c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  <c r="M929" s="440"/>
      <c r="N929" s="440"/>
      <c r="O929" s="440"/>
      <c r="P929" s="269"/>
      <c r="Q929" s="269"/>
      <c r="R929" s="269"/>
      <c r="S929" s="269"/>
      <c r="T929" s="269"/>
      <c r="U929" s="269"/>
      <c r="V929" s="269"/>
      <c r="W929" s="269"/>
      <c r="X929" s="269"/>
      <c r="Y929" s="269"/>
      <c r="Z929" s="269"/>
      <c r="AA929" s="269"/>
      <c r="AB929" s="269"/>
      <c r="AC929" s="269"/>
      <c r="AD929" s="269"/>
      <c r="AE929" s="269"/>
      <c r="AF929" s="269"/>
      <c r="AG929" s="269"/>
      <c r="AH929" s="269"/>
      <c r="AI929" s="269"/>
      <c r="AJ929" s="269"/>
      <c r="AK929" s="269"/>
      <c r="AL929" s="269"/>
      <c r="AM929" s="269"/>
      <c r="AN929" s="269"/>
      <c r="AO929" s="269"/>
      <c r="AP929" s="269"/>
      <c r="AQ929" s="269"/>
      <c r="AR929" s="269"/>
      <c r="AS929" s="269"/>
      <c r="AT929" s="269"/>
      <c r="AU929" s="269"/>
      <c r="AV929" s="269"/>
      <c r="AW929" s="269"/>
      <c r="AX929" s="269"/>
      <c r="AY929" s="269"/>
      <c r="AZ929" s="269"/>
      <c r="BA929" s="269"/>
      <c r="BB929" s="269"/>
      <c r="BC929" s="269"/>
      <c r="BD929" s="269"/>
      <c r="BE929" s="269"/>
      <c r="BF929" s="269"/>
      <c r="BG929" s="269"/>
      <c r="BH929" s="269"/>
      <c r="BI929" s="269"/>
      <c r="BJ929" s="269"/>
      <c r="BK929" s="269"/>
      <c r="BL929" s="269"/>
      <c r="BM929" s="269"/>
      <c r="BN929" s="269"/>
      <c r="BO929" s="269"/>
      <c r="BP929" s="269"/>
      <c r="BQ929" s="269"/>
      <c r="BR929" s="269"/>
      <c r="BS929" s="269"/>
      <c r="BT929" s="269"/>
      <c r="BU929" s="269"/>
      <c r="BV929" s="269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  <c r="CN929" s="60"/>
      <c r="CO929" s="60"/>
      <c r="CP929" s="60"/>
      <c r="CQ929" s="60"/>
      <c r="CR929" s="60"/>
      <c r="CS929" s="60"/>
      <c r="CT929" s="60"/>
      <c r="CU929" s="60"/>
      <c r="CV929" s="60"/>
      <c r="CW929" s="60"/>
      <c r="CX929" s="60"/>
      <c r="CY929" s="60"/>
      <c r="CZ929" s="60"/>
      <c r="DA929" s="60"/>
      <c r="DB929" s="60"/>
      <c r="DC929" s="60"/>
      <c r="DD929" s="60"/>
      <c r="DE929" s="60"/>
      <c r="DF929" s="60"/>
      <c r="DG929" s="60"/>
      <c r="DH929" s="60"/>
      <c r="DI929" s="60"/>
      <c r="DJ929" s="60"/>
      <c r="DK929" s="60"/>
      <c r="DL929" s="60"/>
      <c r="DM929" s="60"/>
      <c r="DN929" s="60"/>
      <c r="DO929" s="60"/>
      <c r="DP929" s="60"/>
      <c r="DQ929" s="60"/>
      <c r="DR929" s="60"/>
      <c r="DS929" s="60"/>
      <c r="DT929" s="60"/>
      <c r="DU929" s="60"/>
      <c r="DV929" s="60"/>
      <c r="DW929" s="60"/>
      <c r="DX929" s="60"/>
      <c r="DY929" s="60"/>
      <c r="DZ929" s="60"/>
      <c r="EA929" s="60"/>
      <c r="EB929" s="60"/>
      <c r="EC929" s="60"/>
      <c r="ED929" s="60"/>
      <c r="EE929" s="60"/>
      <c r="EF929" s="60"/>
      <c r="EG929" s="60"/>
      <c r="EH929" s="60"/>
      <c r="EI929" s="60"/>
      <c r="EJ929" s="60"/>
      <c r="EK929" s="60"/>
      <c r="EL929" s="60"/>
      <c r="EM929" s="60"/>
      <c r="EN929" s="60"/>
      <c r="EO929" s="60"/>
      <c r="EP929" s="60"/>
      <c r="EQ929" s="60"/>
      <c r="ER929" s="60"/>
      <c r="ES929" s="60"/>
      <c r="ET929" s="60"/>
      <c r="EU929" s="60"/>
      <c r="EV929" s="60"/>
      <c r="EW929" s="60"/>
      <c r="EX929" s="60"/>
      <c r="EY929" s="60"/>
      <c r="EZ929" s="60"/>
      <c r="FA929" s="60"/>
      <c r="FB929" s="60"/>
      <c r="FC929" s="60"/>
      <c r="FD929" s="60"/>
      <c r="FE929" s="60"/>
      <c r="FF929" s="60"/>
      <c r="FG929" s="60"/>
      <c r="FH929" s="60"/>
      <c r="FI929" s="60"/>
      <c r="FJ929" s="60"/>
      <c r="FK929" s="60"/>
      <c r="FL929" s="60"/>
      <c r="FM929" s="60"/>
      <c r="FN929" s="60"/>
      <c r="FO929" s="60"/>
      <c r="FP929" s="60"/>
      <c r="FQ929" s="60"/>
      <c r="FR929" s="60"/>
      <c r="FS929" s="60"/>
      <c r="FT929" s="60"/>
      <c r="FU929" s="60"/>
      <c r="FV929" s="60"/>
      <c r="FW929" s="60"/>
      <c r="FX929" s="60"/>
      <c r="FY929" s="60"/>
      <c r="FZ929" s="60"/>
      <c r="GA929" s="60"/>
      <c r="GB929" s="60"/>
      <c r="GC929" s="60"/>
      <c r="GD929" s="60"/>
      <c r="GE929" s="60"/>
      <c r="GF929" s="60"/>
      <c r="GG929" s="60"/>
      <c r="GH929" s="60"/>
      <c r="GI929" s="60"/>
      <c r="GJ929" s="60"/>
      <c r="GK929" s="60"/>
      <c r="GL929" s="60"/>
    </row>
    <row r="930">
      <c r="B930" s="118" t="s">
        <v>28</v>
      </c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  <c r="M930" s="269"/>
      <c r="N930" s="269"/>
      <c r="O930" s="269"/>
      <c r="P930" s="269"/>
      <c r="Q930" s="269"/>
      <c r="R930" s="269"/>
      <c r="S930" s="269"/>
      <c r="T930" s="269"/>
      <c r="U930" s="269"/>
      <c r="V930" s="269"/>
      <c r="W930" s="269"/>
      <c r="X930" s="269"/>
      <c r="Y930" s="269"/>
      <c r="Z930" s="269"/>
      <c r="AA930" s="269"/>
      <c r="AB930" s="269"/>
      <c r="AC930" s="269"/>
      <c r="AD930" s="269"/>
      <c r="AE930" s="269"/>
      <c r="AF930" s="269"/>
      <c r="AG930" s="269"/>
      <c r="AH930" s="269"/>
      <c r="AI930" s="269"/>
      <c r="AJ930" s="269"/>
      <c r="AK930" s="269"/>
      <c r="AL930" s="269"/>
      <c r="AM930" s="269"/>
      <c r="AN930" s="269"/>
      <c r="AO930" s="269"/>
      <c r="AP930" s="269"/>
      <c r="AQ930" s="269"/>
      <c r="AR930" s="269"/>
      <c r="AS930" s="269"/>
      <c r="AT930" s="269"/>
      <c r="AU930" s="269"/>
      <c r="AV930" s="269"/>
      <c r="AW930" s="269"/>
      <c r="AX930" s="269"/>
      <c r="AY930" s="269"/>
      <c r="AZ930" s="269"/>
      <c r="BA930" s="269"/>
      <c r="BB930" s="269"/>
      <c r="BC930" s="269"/>
      <c r="BD930" s="269"/>
      <c r="BE930" s="269"/>
      <c r="BF930" s="269"/>
      <c r="BG930" s="269"/>
      <c r="BH930" s="269"/>
      <c r="BI930" s="269"/>
      <c r="BJ930" s="269"/>
      <c r="BK930" s="269"/>
      <c r="BL930" s="269"/>
      <c r="BM930" s="269"/>
      <c r="BN930" s="269"/>
      <c r="BO930" s="269"/>
      <c r="BP930" s="269"/>
      <c r="BQ930" s="269"/>
      <c r="BR930" s="269"/>
      <c r="BS930" s="269"/>
      <c r="BT930" s="269"/>
      <c r="BU930" s="269"/>
      <c r="BV930" s="269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  <c r="CN930" s="60"/>
      <c r="CO930" s="60"/>
      <c r="CP930" s="60"/>
      <c r="CQ930" s="60"/>
      <c r="CR930" s="60"/>
      <c r="CS930" s="60"/>
      <c r="CT930" s="60"/>
      <c r="CU930" s="60"/>
      <c r="CV930" s="60"/>
      <c r="CW930" s="60"/>
      <c r="CX930" s="60"/>
      <c r="CY930" s="60"/>
      <c r="CZ930" s="60"/>
      <c r="DA930" s="60"/>
      <c r="DB930" s="60"/>
      <c r="DC930" s="60"/>
      <c r="DD930" s="60"/>
      <c r="DE930" s="60"/>
      <c r="DF930" s="60"/>
      <c r="DG930" s="60"/>
      <c r="DH930" s="60"/>
      <c r="DI930" s="60"/>
      <c r="DJ930" s="60"/>
      <c r="DK930" s="60"/>
      <c r="DL930" s="60"/>
      <c r="DM930" s="60"/>
      <c r="DN930" s="60"/>
      <c r="DO930" s="60"/>
      <c r="DP930" s="60"/>
      <c r="DQ930" s="60"/>
      <c r="DR930" s="60"/>
      <c r="DS930" s="60"/>
      <c r="DT930" s="60"/>
      <c r="DU930" s="60"/>
      <c r="DV930" s="60"/>
      <c r="DW930" s="60"/>
      <c r="DX930" s="60"/>
      <c r="DY930" s="60"/>
      <c r="DZ930" s="60"/>
      <c r="EA930" s="60"/>
      <c r="EB930" s="60"/>
      <c r="EC930" s="60"/>
      <c r="ED930" s="60"/>
      <c r="EE930" s="60"/>
      <c r="EF930" s="60"/>
      <c r="EG930" s="60"/>
      <c r="EH930" s="60"/>
      <c r="EI930" s="60"/>
      <c r="EJ930" s="60"/>
      <c r="EK930" s="60"/>
      <c r="EL930" s="60"/>
      <c r="EM930" s="60"/>
      <c r="EN930" s="60"/>
      <c r="EO930" s="60"/>
      <c r="EP930" s="60"/>
      <c r="EQ930" s="60"/>
      <c r="ER930" s="60"/>
      <c r="ES930" s="60"/>
      <c r="ET930" s="60"/>
      <c r="EU930" s="60"/>
      <c r="EV930" s="60"/>
      <c r="EW930" s="60"/>
      <c r="EX930" s="60"/>
      <c r="EY930" s="60"/>
      <c r="EZ930" s="60"/>
      <c r="FA930" s="60"/>
      <c r="FB930" s="60"/>
      <c r="FC930" s="60"/>
      <c r="FD930" s="60"/>
      <c r="FE930" s="60"/>
      <c r="FF930" s="60"/>
      <c r="FG930" s="60"/>
      <c r="FH930" s="60"/>
      <c r="FI930" s="60"/>
      <c r="FJ930" s="60"/>
      <c r="FK930" s="60"/>
      <c r="FL930" s="60"/>
      <c r="FM930" s="60"/>
      <c r="FN930" s="60"/>
      <c r="FO930" s="60"/>
      <c r="FP930" s="60"/>
      <c r="FQ930" s="60"/>
      <c r="FR930" s="60"/>
      <c r="FS930" s="60"/>
      <c r="FT930" s="60"/>
      <c r="FU930" s="60"/>
      <c r="FV930" s="60"/>
      <c r="FW930" s="60"/>
      <c r="FX930" s="60"/>
      <c r="FY930" s="60"/>
      <c r="FZ930" s="60"/>
      <c r="GA930" s="60"/>
      <c r="GB930" s="60"/>
      <c r="GC930" s="60"/>
      <c r="GD930" s="60"/>
      <c r="GE930" s="60"/>
      <c r="GF930" s="60"/>
      <c r="GG930" s="60"/>
      <c r="GH930" s="60"/>
      <c r="GI930" s="60"/>
      <c r="GJ930" s="60"/>
      <c r="GK930" s="60"/>
      <c r="GL930" s="60"/>
    </row>
    <row r="931">
      <c r="B931" s="116" t="s">
        <v>30</v>
      </c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  <c r="M931" s="269"/>
      <c r="N931" s="269"/>
      <c r="O931" s="269"/>
      <c r="P931" s="269"/>
      <c r="Q931" s="269"/>
      <c r="R931" s="269"/>
      <c r="S931" s="269"/>
      <c r="T931" s="269"/>
      <c r="U931" s="269"/>
      <c r="V931" s="269"/>
      <c r="W931" s="269"/>
      <c r="X931" s="269"/>
      <c r="Y931" s="269"/>
      <c r="Z931" s="269"/>
      <c r="AA931" s="269"/>
      <c r="AB931" s="269"/>
      <c r="AC931" s="269"/>
      <c r="AD931" s="269"/>
      <c r="AE931" s="269"/>
      <c r="AF931" s="269"/>
      <c r="AG931" s="269"/>
      <c r="AH931" s="269"/>
      <c r="AI931" s="269"/>
      <c r="AJ931" s="269"/>
      <c r="AK931" s="269"/>
      <c r="AL931" s="269"/>
      <c r="AM931" s="269"/>
      <c r="AN931" s="269"/>
      <c r="AO931" s="269"/>
      <c r="AP931" s="269"/>
      <c r="AQ931" s="269"/>
      <c r="AR931" s="269"/>
      <c r="AS931" s="269"/>
      <c r="AT931" s="269"/>
      <c r="AU931" s="269"/>
      <c r="AV931" s="269"/>
      <c r="AW931" s="269"/>
      <c r="AX931" s="269"/>
      <c r="AY931" s="269"/>
      <c r="AZ931" s="269"/>
      <c r="BA931" s="269"/>
      <c r="BB931" s="269"/>
      <c r="BC931" s="269"/>
      <c r="BD931" s="269"/>
      <c r="BE931" s="269"/>
      <c r="BF931" s="269"/>
      <c r="BG931" s="269"/>
      <c r="BH931" s="269"/>
      <c r="BI931" s="269"/>
      <c r="BJ931" s="269"/>
      <c r="BK931" s="269"/>
      <c r="BL931" s="269"/>
      <c r="BM931" s="269"/>
      <c r="BN931" s="269"/>
      <c r="BO931" s="269"/>
      <c r="BP931" s="269"/>
      <c r="BQ931" s="269"/>
      <c r="BR931" s="269"/>
      <c r="BS931" s="269"/>
      <c r="BT931" s="269"/>
      <c r="BU931" s="269"/>
      <c r="BV931" s="269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  <c r="CN931" s="60"/>
      <c r="CO931" s="60"/>
      <c r="CP931" s="60"/>
      <c r="CQ931" s="60"/>
      <c r="CR931" s="60"/>
      <c r="CS931" s="60"/>
      <c r="CT931" s="60"/>
      <c r="CU931" s="60"/>
      <c r="CV931" s="60"/>
      <c r="CW931" s="60"/>
      <c r="CX931" s="60"/>
      <c r="CY931" s="60"/>
      <c r="CZ931" s="60"/>
      <c r="DA931" s="60"/>
      <c r="DB931" s="60"/>
      <c r="DC931" s="60"/>
      <c r="DD931" s="60"/>
      <c r="DE931" s="60"/>
      <c r="DF931" s="60"/>
      <c r="DG931" s="60"/>
      <c r="DH931" s="60"/>
      <c r="DI931" s="60"/>
      <c r="DJ931" s="60"/>
      <c r="DK931" s="60"/>
      <c r="DL931" s="60"/>
      <c r="DM931" s="60"/>
      <c r="DN931" s="60"/>
      <c r="DO931" s="60"/>
      <c r="DP931" s="60"/>
      <c r="DQ931" s="60"/>
      <c r="DR931" s="60"/>
      <c r="DS931" s="60"/>
      <c r="DT931" s="60"/>
      <c r="DU931" s="60"/>
      <c r="DV931" s="60"/>
      <c r="DW931" s="60"/>
      <c r="DX931" s="60"/>
      <c r="DY931" s="60"/>
      <c r="DZ931" s="60"/>
      <c r="EA931" s="60"/>
      <c r="EB931" s="60"/>
      <c r="EC931" s="60"/>
      <c r="ED931" s="60"/>
      <c r="EE931" s="60"/>
      <c r="EF931" s="60"/>
      <c r="EG931" s="60"/>
      <c r="EH931" s="60"/>
      <c r="EI931" s="60"/>
      <c r="EJ931" s="60"/>
      <c r="EK931" s="60"/>
      <c r="EL931" s="60"/>
      <c r="EM931" s="60"/>
      <c r="EN931" s="60"/>
      <c r="EO931" s="60"/>
      <c r="EP931" s="60"/>
      <c r="EQ931" s="60"/>
      <c r="ER931" s="60"/>
      <c r="ES931" s="60"/>
      <c r="ET931" s="60"/>
      <c r="EU931" s="60"/>
      <c r="EV931" s="60"/>
      <c r="EW931" s="60"/>
      <c r="EX931" s="60"/>
      <c r="EY931" s="60"/>
      <c r="EZ931" s="60"/>
      <c r="FA931" s="60"/>
      <c r="FB931" s="60"/>
      <c r="FC931" s="60"/>
      <c r="FD931" s="60"/>
      <c r="FE931" s="60"/>
      <c r="FF931" s="60"/>
      <c r="FG931" s="60"/>
      <c r="FH931" s="60"/>
      <c r="FI931" s="60"/>
      <c r="FJ931" s="60"/>
      <c r="FK931" s="60"/>
      <c r="FL931" s="60"/>
      <c r="FM931" s="60"/>
      <c r="FN931" s="60"/>
      <c r="FO931" s="60"/>
      <c r="FP931" s="60"/>
      <c r="FQ931" s="60"/>
      <c r="FR931" s="60"/>
      <c r="FS931" s="60"/>
      <c r="FT931" s="60"/>
      <c r="FU931" s="60"/>
      <c r="FV931" s="60"/>
      <c r="FW931" s="60"/>
      <c r="FX931" s="60"/>
      <c r="FY931" s="60"/>
      <c r="FZ931" s="60"/>
      <c r="GA931" s="60"/>
      <c r="GB931" s="60"/>
      <c r="GC931" s="60"/>
      <c r="GD931" s="60"/>
      <c r="GE931" s="60"/>
      <c r="GF931" s="60"/>
      <c r="GG931" s="60"/>
      <c r="GH931" s="60"/>
      <c r="GI931" s="60"/>
      <c r="GJ931" s="60"/>
      <c r="GK931" s="60"/>
      <c r="GL931" s="60"/>
    </row>
    <row r="932">
      <c r="B932" s="118" t="s">
        <v>32</v>
      </c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  <c r="M932" s="269"/>
      <c r="N932" s="269"/>
      <c r="O932" s="269"/>
      <c r="P932" s="269"/>
      <c r="Q932" s="269"/>
      <c r="R932" s="269"/>
      <c r="S932" s="269"/>
      <c r="T932" s="269"/>
      <c r="U932" s="269"/>
      <c r="V932" s="269"/>
      <c r="W932" s="269"/>
      <c r="X932" s="269"/>
      <c r="Y932" s="269"/>
      <c r="Z932" s="269"/>
      <c r="AA932" s="269"/>
      <c r="AB932" s="269"/>
      <c r="AC932" s="269"/>
      <c r="AD932" s="269"/>
      <c r="AE932" s="269"/>
      <c r="AF932" s="269"/>
      <c r="AG932" s="269"/>
      <c r="AH932" s="269"/>
      <c r="AI932" s="269"/>
      <c r="AJ932" s="269"/>
      <c r="AK932" s="269"/>
      <c r="AL932" s="269"/>
      <c r="AM932" s="269"/>
      <c r="AN932" s="269"/>
      <c r="AO932" s="269"/>
      <c r="AP932" s="269"/>
      <c r="AQ932" s="269"/>
      <c r="AR932" s="269"/>
      <c r="AS932" s="269"/>
      <c r="AT932" s="269"/>
      <c r="AU932" s="269"/>
      <c r="AV932" s="269"/>
      <c r="AW932" s="269"/>
      <c r="AX932" s="269"/>
      <c r="AY932" s="269"/>
      <c r="AZ932" s="269"/>
      <c r="BA932" s="269"/>
      <c r="BB932" s="269"/>
      <c r="BC932" s="269"/>
      <c r="BD932" s="269"/>
      <c r="BE932" s="269"/>
      <c r="BF932" s="269"/>
      <c r="BG932" s="269"/>
      <c r="BH932" s="269"/>
      <c r="BI932" s="269"/>
      <c r="BJ932" s="269"/>
      <c r="BK932" s="269"/>
      <c r="BL932" s="269"/>
      <c r="BM932" s="269"/>
      <c r="BN932" s="269"/>
      <c r="BO932" s="269"/>
      <c r="BP932" s="269"/>
      <c r="BQ932" s="269"/>
      <c r="BR932" s="269"/>
      <c r="BS932" s="269"/>
      <c r="BT932" s="269"/>
      <c r="BU932" s="269"/>
      <c r="BV932" s="269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  <c r="CN932" s="60"/>
      <c r="CO932" s="60"/>
      <c r="CP932" s="60"/>
      <c r="CQ932" s="60"/>
      <c r="CR932" s="60"/>
      <c r="CS932" s="60"/>
      <c r="CT932" s="60"/>
      <c r="CU932" s="60"/>
      <c r="CV932" s="60"/>
      <c r="CW932" s="60"/>
      <c r="CX932" s="60"/>
      <c r="CY932" s="60"/>
      <c r="CZ932" s="60"/>
      <c r="DA932" s="60"/>
      <c r="DB932" s="60"/>
      <c r="DC932" s="60"/>
      <c r="DD932" s="60"/>
      <c r="DE932" s="60"/>
      <c r="DF932" s="60"/>
      <c r="DG932" s="60"/>
      <c r="DH932" s="60"/>
      <c r="DI932" s="60"/>
      <c r="DJ932" s="60"/>
      <c r="DK932" s="60"/>
      <c r="DL932" s="60"/>
      <c r="DM932" s="60"/>
      <c r="DN932" s="60"/>
      <c r="DO932" s="60"/>
      <c r="DP932" s="60"/>
      <c r="DQ932" s="60"/>
      <c r="DR932" s="60"/>
      <c r="DS932" s="60"/>
      <c r="DT932" s="60"/>
      <c r="DU932" s="60"/>
      <c r="DV932" s="60"/>
      <c r="DW932" s="60"/>
      <c r="DX932" s="60"/>
      <c r="DY932" s="60"/>
      <c r="DZ932" s="60"/>
      <c r="EA932" s="60"/>
      <c r="EB932" s="60"/>
      <c r="EC932" s="60"/>
      <c r="ED932" s="60"/>
      <c r="EE932" s="60"/>
      <c r="EF932" s="60"/>
      <c r="EG932" s="60"/>
      <c r="EH932" s="60"/>
      <c r="EI932" s="60"/>
      <c r="EJ932" s="60"/>
      <c r="EK932" s="60"/>
      <c r="EL932" s="60"/>
      <c r="EM932" s="60"/>
      <c r="EN932" s="60"/>
      <c r="EO932" s="60"/>
      <c r="EP932" s="60"/>
      <c r="EQ932" s="60"/>
      <c r="ER932" s="60"/>
      <c r="ES932" s="60"/>
      <c r="ET932" s="60"/>
      <c r="EU932" s="60"/>
      <c r="EV932" s="60"/>
      <c r="EW932" s="60"/>
      <c r="EX932" s="60"/>
      <c r="EY932" s="60"/>
      <c r="EZ932" s="60"/>
      <c r="FA932" s="60"/>
      <c r="FB932" s="60"/>
      <c r="FC932" s="60"/>
      <c r="FD932" s="60"/>
      <c r="FE932" s="60"/>
      <c r="FF932" s="60"/>
      <c r="FG932" s="60"/>
      <c r="FH932" s="60"/>
      <c r="FI932" s="60"/>
      <c r="FJ932" s="60"/>
      <c r="FK932" s="60"/>
      <c r="FL932" s="60"/>
      <c r="FM932" s="60"/>
      <c r="FN932" s="60"/>
      <c r="FO932" s="60"/>
      <c r="FP932" s="60"/>
      <c r="FQ932" s="60"/>
      <c r="FR932" s="60"/>
      <c r="FS932" s="60"/>
      <c r="FT932" s="60"/>
      <c r="FU932" s="60"/>
      <c r="FV932" s="60"/>
      <c r="FW932" s="60"/>
      <c r="FX932" s="60"/>
      <c r="FY932" s="60"/>
      <c r="FZ932" s="60"/>
      <c r="GA932" s="60"/>
      <c r="GB932" s="60"/>
      <c r="GC932" s="60"/>
      <c r="GD932" s="60"/>
      <c r="GE932" s="60"/>
      <c r="GF932" s="60"/>
      <c r="GG932" s="60"/>
      <c r="GH932" s="60"/>
      <c r="GI932" s="60"/>
      <c r="GJ932" s="60"/>
      <c r="GK932" s="60"/>
      <c r="GL932" s="60"/>
    </row>
    <row r="933">
      <c r="B933" s="116" t="s">
        <v>34</v>
      </c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  <c r="M933" s="269"/>
      <c r="N933" s="269"/>
      <c r="O933" s="269"/>
      <c r="P933" s="269"/>
      <c r="Q933" s="269"/>
      <c r="R933" s="269"/>
      <c r="S933" s="269"/>
      <c r="T933" s="269"/>
      <c r="U933" s="269"/>
      <c r="V933" s="269"/>
      <c r="W933" s="269"/>
      <c r="X933" s="269"/>
      <c r="Y933" s="269"/>
      <c r="Z933" s="269"/>
      <c r="AA933" s="269"/>
      <c r="AB933" s="269"/>
      <c r="AC933" s="269"/>
      <c r="AD933" s="269"/>
      <c r="AE933" s="269"/>
      <c r="AF933" s="269"/>
      <c r="AG933" s="269"/>
      <c r="AH933" s="269"/>
      <c r="AI933" s="269"/>
      <c r="AJ933" s="269"/>
      <c r="AK933" s="269"/>
      <c r="AL933" s="269"/>
      <c r="AM933" s="269"/>
      <c r="AN933" s="269"/>
      <c r="AO933" s="269"/>
      <c r="AP933" s="269"/>
      <c r="AQ933" s="269"/>
      <c r="AR933" s="269"/>
      <c r="AS933" s="269"/>
      <c r="AT933" s="269"/>
      <c r="AU933" s="269"/>
      <c r="AV933" s="269"/>
      <c r="AW933" s="269"/>
      <c r="AX933" s="269"/>
      <c r="AY933" s="269"/>
      <c r="AZ933" s="269"/>
      <c r="BA933" s="269"/>
      <c r="BB933" s="269"/>
      <c r="BC933" s="269"/>
      <c r="BD933" s="269"/>
      <c r="BE933" s="269"/>
      <c r="BF933" s="269"/>
      <c r="BG933" s="269"/>
      <c r="BH933" s="269"/>
      <c r="BI933" s="269"/>
      <c r="BJ933" s="269"/>
      <c r="BK933" s="269"/>
      <c r="BL933" s="269"/>
      <c r="BM933" s="269"/>
      <c r="BN933" s="269"/>
      <c r="BO933" s="269"/>
      <c r="BP933" s="269"/>
      <c r="BQ933" s="269"/>
      <c r="BR933" s="269"/>
      <c r="BS933" s="269"/>
      <c r="BT933" s="269"/>
      <c r="BU933" s="269"/>
      <c r="BV933" s="269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  <c r="CN933" s="60"/>
      <c r="CO933" s="60"/>
      <c r="CP933" s="60"/>
      <c r="CQ933" s="60"/>
      <c r="CR933" s="60"/>
      <c r="CS933" s="60"/>
      <c r="CT933" s="60"/>
      <c r="CU933" s="60"/>
      <c r="CV933" s="60"/>
      <c r="CW933" s="60"/>
      <c r="CX933" s="60"/>
      <c r="CY933" s="60"/>
      <c r="CZ933" s="60"/>
      <c r="DA933" s="60"/>
      <c r="DB933" s="60"/>
      <c r="DC933" s="60"/>
      <c r="DD933" s="60"/>
      <c r="DE933" s="60"/>
      <c r="DF933" s="60"/>
      <c r="DG933" s="60"/>
      <c r="DH933" s="60"/>
      <c r="DI933" s="60"/>
      <c r="DJ933" s="60"/>
      <c r="DK933" s="60"/>
      <c r="DL933" s="60"/>
      <c r="DM933" s="60"/>
      <c r="DN933" s="60"/>
      <c r="DO933" s="60"/>
      <c r="DP933" s="60"/>
      <c r="DQ933" s="60"/>
      <c r="DR933" s="60"/>
      <c r="DS933" s="60"/>
      <c r="DT933" s="60"/>
      <c r="DU933" s="60"/>
      <c r="DV933" s="60"/>
      <c r="DW933" s="60"/>
      <c r="DX933" s="60"/>
      <c r="DY933" s="60"/>
      <c r="DZ933" s="60"/>
      <c r="EA933" s="60"/>
      <c r="EB933" s="60"/>
      <c r="EC933" s="60"/>
      <c r="ED933" s="60"/>
      <c r="EE933" s="60"/>
      <c r="EF933" s="60"/>
      <c r="EG933" s="60"/>
      <c r="EH933" s="60"/>
      <c r="EI933" s="60"/>
      <c r="EJ933" s="60"/>
      <c r="EK933" s="60"/>
      <c r="EL933" s="60"/>
      <c r="EM933" s="60"/>
      <c r="EN933" s="60"/>
      <c r="EO933" s="60"/>
      <c r="EP933" s="60"/>
      <c r="EQ933" s="60"/>
      <c r="ER933" s="60"/>
      <c r="ES933" s="60"/>
      <c r="ET933" s="60"/>
      <c r="EU933" s="60"/>
      <c r="EV933" s="60"/>
      <c r="EW933" s="60"/>
      <c r="EX933" s="60"/>
      <c r="EY933" s="60"/>
      <c r="EZ933" s="60"/>
      <c r="FA933" s="60"/>
      <c r="FB933" s="60"/>
      <c r="FC933" s="60"/>
      <c r="FD933" s="60"/>
      <c r="FE933" s="60"/>
      <c r="FF933" s="60"/>
      <c r="FG933" s="60"/>
      <c r="FH933" s="60"/>
      <c r="FI933" s="60"/>
      <c r="FJ933" s="60"/>
      <c r="FK933" s="60"/>
      <c r="FL933" s="60"/>
      <c r="FM933" s="60"/>
      <c r="FN933" s="60"/>
      <c r="FO933" s="60"/>
      <c r="FP933" s="60"/>
      <c r="FQ933" s="60"/>
      <c r="FR933" s="60"/>
      <c r="FS933" s="60"/>
      <c r="FT933" s="60"/>
      <c r="FU933" s="60"/>
      <c r="FV933" s="60"/>
      <c r="FW933" s="60"/>
      <c r="FX933" s="60"/>
      <c r="FY933" s="60"/>
      <c r="FZ933" s="60"/>
      <c r="GA933" s="60"/>
      <c r="GB933" s="60"/>
      <c r="GC933" s="60"/>
      <c r="GD933" s="60"/>
      <c r="GE933" s="60"/>
      <c r="GF933" s="60"/>
      <c r="GG933" s="60"/>
      <c r="GH933" s="60"/>
      <c r="GI933" s="60"/>
      <c r="GJ933" s="60"/>
      <c r="GK933" s="60"/>
      <c r="GL933" s="60"/>
    </row>
    <row r="934">
      <c r="B934" s="118" t="s">
        <v>36</v>
      </c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  <c r="M934" s="269"/>
      <c r="N934" s="269"/>
      <c r="O934" s="269"/>
      <c r="P934" s="269"/>
      <c r="Q934" s="269"/>
      <c r="R934" s="269"/>
      <c r="S934" s="269"/>
      <c r="T934" s="269"/>
      <c r="U934" s="269"/>
      <c r="V934" s="269"/>
      <c r="W934" s="269"/>
      <c r="X934" s="269"/>
      <c r="Y934" s="269"/>
      <c r="Z934" s="269"/>
      <c r="AA934" s="269"/>
      <c r="AB934" s="269"/>
      <c r="AC934" s="269"/>
      <c r="AD934" s="269"/>
      <c r="AE934" s="269"/>
      <c r="AF934" s="269"/>
      <c r="AG934" s="269"/>
      <c r="AH934" s="269"/>
      <c r="AI934" s="269"/>
      <c r="AJ934" s="269"/>
      <c r="AK934" s="269"/>
      <c r="AL934" s="269"/>
      <c r="AM934" s="269"/>
      <c r="AN934" s="269"/>
      <c r="AO934" s="269"/>
      <c r="AP934" s="269"/>
      <c r="AQ934" s="269"/>
      <c r="AR934" s="269"/>
      <c r="AS934" s="269"/>
      <c r="AT934" s="269"/>
      <c r="AU934" s="269"/>
      <c r="AV934" s="269"/>
      <c r="AW934" s="269"/>
      <c r="AX934" s="269"/>
      <c r="AY934" s="269"/>
      <c r="AZ934" s="269"/>
      <c r="BA934" s="269"/>
      <c r="BB934" s="269"/>
      <c r="BC934" s="269"/>
      <c r="BD934" s="269"/>
      <c r="BE934" s="269"/>
      <c r="BF934" s="269"/>
      <c r="BG934" s="269"/>
      <c r="BH934" s="269"/>
      <c r="BI934" s="269"/>
      <c r="BJ934" s="269"/>
      <c r="BK934" s="269"/>
      <c r="BL934" s="269"/>
      <c r="BM934" s="269"/>
      <c r="BN934" s="269"/>
      <c r="BO934" s="269"/>
      <c r="BP934" s="269"/>
      <c r="BQ934" s="269"/>
      <c r="BR934" s="269"/>
      <c r="BS934" s="269"/>
      <c r="BT934" s="269"/>
      <c r="BU934" s="269"/>
      <c r="BV934" s="269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  <c r="CN934" s="60"/>
      <c r="CO934" s="60"/>
      <c r="CP934" s="60"/>
      <c r="CQ934" s="60"/>
      <c r="CR934" s="60"/>
      <c r="CS934" s="60"/>
      <c r="CT934" s="60"/>
      <c r="CU934" s="60"/>
      <c r="CV934" s="60"/>
      <c r="CW934" s="60"/>
      <c r="CX934" s="60"/>
      <c r="CY934" s="60"/>
      <c r="CZ934" s="60"/>
      <c r="DA934" s="60"/>
      <c r="DB934" s="60"/>
      <c r="DC934" s="60"/>
      <c r="DD934" s="60"/>
      <c r="DE934" s="60"/>
      <c r="DF934" s="60"/>
      <c r="DG934" s="60"/>
      <c r="DH934" s="60"/>
      <c r="DI934" s="60"/>
      <c r="DJ934" s="60"/>
      <c r="DK934" s="60"/>
      <c r="DL934" s="60"/>
      <c r="DM934" s="60"/>
      <c r="DN934" s="60"/>
      <c r="DO934" s="60"/>
      <c r="DP934" s="60"/>
      <c r="DQ934" s="60"/>
      <c r="DR934" s="60"/>
      <c r="DS934" s="60"/>
      <c r="DT934" s="60"/>
      <c r="DU934" s="60"/>
      <c r="DV934" s="60"/>
      <c r="DW934" s="60"/>
      <c r="DX934" s="60"/>
      <c r="DY934" s="60"/>
      <c r="DZ934" s="60"/>
      <c r="EA934" s="60"/>
      <c r="EB934" s="60"/>
      <c r="EC934" s="60"/>
      <c r="ED934" s="60"/>
      <c r="EE934" s="60"/>
      <c r="EF934" s="60"/>
      <c r="EG934" s="60"/>
      <c r="EH934" s="60"/>
      <c r="EI934" s="60"/>
      <c r="EJ934" s="60"/>
      <c r="EK934" s="60"/>
      <c r="EL934" s="60"/>
      <c r="EM934" s="60"/>
      <c r="EN934" s="60"/>
      <c r="EO934" s="60"/>
      <c r="EP934" s="60"/>
      <c r="EQ934" s="60"/>
      <c r="ER934" s="60"/>
      <c r="ES934" s="60"/>
      <c r="ET934" s="60"/>
      <c r="EU934" s="60"/>
      <c r="EV934" s="60"/>
      <c r="EW934" s="60"/>
      <c r="EX934" s="60"/>
      <c r="EY934" s="60"/>
      <c r="EZ934" s="60"/>
      <c r="FA934" s="60"/>
      <c r="FB934" s="60"/>
      <c r="FC934" s="60"/>
      <c r="FD934" s="60"/>
      <c r="FE934" s="60"/>
      <c r="FF934" s="60"/>
      <c r="FG934" s="60"/>
      <c r="FH934" s="60"/>
      <c r="FI934" s="60"/>
      <c r="FJ934" s="60"/>
      <c r="FK934" s="60"/>
      <c r="FL934" s="60"/>
      <c r="FM934" s="60"/>
      <c r="FN934" s="60"/>
      <c r="FO934" s="60"/>
      <c r="FP934" s="60"/>
      <c r="FQ934" s="60"/>
      <c r="FR934" s="60"/>
      <c r="FS934" s="60"/>
      <c r="FT934" s="60"/>
      <c r="FU934" s="60"/>
      <c r="FV934" s="60"/>
      <c r="FW934" s="60"/>
      <c r="FX934" s="60"/>
      <c r="FY934" s="60"/>
      <c r="FZ934" s="60"/>
      <c r="GA934" s="60"/>
      <c r="GB934" s="60"/>
      <c r="GC934" s="60"/>
      <c r="GD934" s="60"/>
      <c r="GE934" s="60"/>
      <c r="GF934" s="60"/>
      <c r="GG934" s="60"/>
      <c r="GH934" s="60"/>
      <c r="GI934" s="60"/>
      <c r="GJ934" s="60"/>
      <c r="GK934" s="60"/>
      <c r="GL934" s="60"/>
    </row>
    <row r="935">
      <c r="B935" s="116" t="s">
        <v>38</v>
      </c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  <c r="M935" s="269"/>
      <c r="N935" s="269"/>
      <c r="O935" s="269"/>
      <c r="P935" s="269"/>
      <c r="Q935" s="269"/>
      <c r="R935" s="269"/>
      <c r="S935" s="269"/>
      <c r="T935" s="269"/>
      <c r="U935" s="269"/>
      <c r="V935" s="269"/>
      <c r="W935" s="269"/>
      <c r="X935" s="269"/>
      <c r="Y935" s="269"/>
      <c r="Z935" s="269"/>
      <c r="AA935" s="269"/>
      <c r="AB935" s="269"/>
      <c r="AC935" s="269"/>
      <c r="AD935" s="269"/>
      <c r="AE935" s="269"/>
      <c r="AF935" s="269"/>
      <c r="AG935" s="269"/>
      <c r="AH935" s="269"/>
      <c r="AI935" s="269"/>
      <c r="AJ935" s="269"/>
      <c r="AK935" s="269"/>
      <c r="AL935" s="269"/>
      <c r="AM935" s="269"/>
      <c r="AN935" s="269"/>
      <c r="AO935" s="269"/>
      <c r="AP935" s="269"/>
      <c r="AQ935" s="269"/>
      <c r="AR935" s="269"/>
      <c r="AS935" s="269"/>
      <c r="AT935" s="269"/>
      <c r="AU935" s="269"/>
      <c r="AV935" s="269"/>
      <c r="AW935" s="269"/>
      <c r="AX935" s="269"/>
      <c r="AY935" s="269"/>
      <c r="AZ935" s="269"/>
      <c r="BA935" s="269"/>
      <c r="BB935" s="269"/>
      <c r="BC935" s="269"/>
      <c r="BD935" s="269"/>
      <c r="BE935" s="269"/>
      <c r="BF935" s="269"/>
      <c r="BG935" s="269"/>
      <c r="BH935" s="269"/>
      <c r="BI935" s="269"/>
      <c r="BJ935" s="269"/>
      <c r="BK935" s="269"/>
      <c r="BL935" s="269"/>
      <c r="BM935" s="269"/>
      <c r="BN935" s="269"/>
      <c r="BO935" s="269"/>
      <c r="BP935" s="269"/>
      <c r="BQ935" s="269"/>
      <c r="BR935" s="269"/>
      <c r="BS935" s="269"/>
      <c r="BT935" s="269"/>
      <c r="BU935" s="269"/>
      <c r="BV935" s="269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  <c r="CN935" s="60"/>
      <c r="CO935" s="60"/>
      <c r="CP935" s="60"/>
      <c r="CQ935" s="60"/>
      <c r="CR935" s="60"/>
      <c r="CS935" s="60"/>
      <c r="CT935" s="60"/>
      <c r="CU935" s="60"/>
      <c r="CV935" s="60"/>
      <c r="CW935" s="60"/>
      <c r="CX935" s="60"/>
      <c r="CY935" s="60"/>
      <c r="CZ935" s="60"/>
      <c r="DA935" s="60"/>
      <c r="DB935" s="60"/>
      <c r="DC935" s="60"/>
      <c r="DD935" s="60"/>
      <c r="DE935" s="60"/>
      <c r="DF935" s="60"/>
      <c r="DG935" s="60"/>
      <c r="DH935" s="60"/>
      <c r="DI935" s="60"/>
      <c r="DJ935" s="60"/>
      <c r="DK935" s="60"/>
      <c r="DL935" s="60"/>
      <c r="DM935" s="60"/>
      <c r="DN935" s="60"/>
      <c r="DO935" s="60"/>
      <c r="DP935" s="60"/>
      <c r="DQ935" s="60"/>
      <c r="DR935" s="60"/>
      <c r="DS935" s="60"/>
      <c r="DT935" s="60"/>
      <c r="DU935" s="60"/>
      <c r="DV935" s="60"/>
      <c r="DW935" s="60"/>
      <c r="DX935" s="60"/>
      <c r="DY935" s="60"/>
      <c r="DZ935" s="60"/>
      <c r="EA935" s="60"/>
      <c r="EB935" s="60"/>
      <c r="EC935" s="60"/>
      <c r="ED935" s="60"/>
      <c r="EE935" s="60"/>
      <c r="EF935" s="60"/>
      <c r="EG935" s="60"/>
      <c r="EH935" s="60"/>
      <c r="EI935" s="60"/>
      <c r="EJ935" s="60"/>
      <c r="EK935" s="60"/>
      <c r="EL935" s="60"/>
      <c r="EM935" s="60"/>
      <c r="EN935" s="60"/>
      <c r="EO935" s="60"/>
      <c r="EP935" s="60"/>
      <c r="EQ935" s="60"/>
      <c r="ER935" s="60"/>
      <c r="ES935" s="60"/>
      <c r="ET935" s="60"/>
      <c r="EU935" s="60"/>
      <c r="EV935" s="60"/>
      <c r="EW935" s="60"/>
      <c r="EX935" s="60"/>
      <c r="EY935" s="60"/>
      <c r="EZ935" s="60"/>
      <c r="FA935" s="60"/>
      <c r="FB935" s="60"/>
      <c r="FC935" s="60"/>
      <c r="FD935" s="60"/>
      <c r="FE935" s="60"/>
      <c r="FF935" s="60"/>
      <c r="FG935" s="60"/>
      <c r="FH935" s="60"/>
      <c r="FI935" s="60"/>
      <c r="FJ935" s="60"/>
      <c r="FK935" s="60"/>
      <c r="FL935" s="60"/>
      <c r="FM935" s="60"/>
      <c r="FN935" s="60"/>
      <c r="FO935" s="60"/>
      <c r="FP935" s="60"/>
      <c r="FQ935" s="60"/>
      <c r="FR935" s="60"/>
      <c r="FS935" s="60"/>
      <c r="FT935" s="60"/>
      <c r="FU935" s="60"/>
      <c r="FV935" s="60"/>
      <c r="FW935" s="60"/>
      <c r="FX935" s="60"/>
      <c r="FY935" s="60"/>
      <c r="FZ935" s="60"/>
      <c r="GA935" s="60"/>
      <c r="GB935" s="60"/>
      <c r="GC935" s="60"/>
      <c r="GD935" s="60"/>
      <c r="GE935" s="60"/>
      <c r="GF935" s="60"/>
      <c r="GG935" s="60"/>
      <c r="GH935" s="60"/>
      <c r="GI935" s="60"/>
      <c r="GJ935" s="60"/>
      <c r="GK935" s="60"/>
      <c r="GL935" s="60"/>
    </row>
    <row r="936">
      <c r="B936" s="118" t="s">
        <v>4</v>
      </c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  <c r="M936" s="269"/>
      <c r="N936" s="269"/>
      <c r="O936" s="269"/>
      <c r="P936" s="269"/>
      <c r="Q936" s="269"/>
      <c r="R936" s="269"/>
      <c r="S936" s="269"/>
      <c r="T936" s="269"/>
      <c r="U936" s="269"/>
      <c r="V936" s="269"/>
      <c r="W936" s="269"/>
      <c r="X936" s="269"/>
      <c r="Y936" s="269"/>
      <c r="Z936" s="269"/>
      <c r="AA936" s="269"/>
      <c r="AB936" s="269"/>
      <c r="AC936" s="269"/>
      <c r="AD936" s="269"/>
      <c r="AE936" s="269"/>
      <c r="AF936" s="269"/>
      <c r="AG936" s="269"/>
      <c r="AH936" s="269"/>
      <c r="AI936" s="269"/>
      <c r="AJ936" s="269"/>
      <c r="AK936" s="269"/>
      <c r="AL936" s="269"/>
      <c r="AM936" s="269"/>
      <c r="AN936" s="269"/>
      <c r="AO936" s="269"/>
      <c r="AP936" s="269"/>
      <c r="AQ936" s="269"/>
      <c r="AR936" s="269"/>
      <c r="AS936" s="269"/>
      <c r="AT936" s="269"/>
      <c r="AU936" s="269"/>
      <c r="AV936" s="269"/>
      <c r="AW936" s="269"/>
      <c r="AX936" s="269"/>
      <c r="AY936" s="269"/>
      <c r="AZ936" s="269"/>
      <c r="BA936" s="269"/>
      <c r="BB936" s="269"/>
      <c r="BC936" s="269"/>
      <c r="BD936" s="269"/>
      <c r="BE936" s="269"/>
      <c r="BF936" s="269"/>
      <c r="BG936" s="269"/>
      <c r="BH936" s="269"/>
      <c r="BI936" s="269"/>
      <c r="BJ936" s="269"/>
      <c r="BK936" s="269"/>
      <c r="BL936" s="269"/>
      <c r="BM936" s="269"/>
      <c r="BN936" s="269"/>
      <c r="BO936" s="269"/>
      <c r="BP936" s="269"/>
      <c r="BQ936" s="269"/>
      <c r="BR936" s="269"/>
      <c r="BS936" s="269"/>
      <c r="BT936" s="269"/>
      <c r="BU936" s="269"/>
      <c r="BV936" s="269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  <c r="CN936" s="60"/>
      <c r="CO936" s="60"/>
      <c r="CP936" s="60"/>
      <c r="CQ936" s="60"/>
      <c r="CR936" s="60"/>
      <c r="CS936" s="60"/>
      <c r="CT936" s="60"/>
      <c r="CU936" s="60"/>
      <c r="CV936" s="60"/>
      <c r="CW936" s="60"/>
      <c r="CX936" s="60"/>
      <c r="CY936" s="60"/>
      <c r="CZ936" s="60"/>
      <c r="DA936" s="60"/>
      <c r="DB936" s="60"/>
      <c r="DC936" s="60"/>
      <c r="DD936" s="60"/>
      <c r="DE936" s="60"/>
      <c r="DF936" s="60"/>
      <c r="DG936" s="60"/>
      <c r="DH936" s="60"/>
      <c r="DI936" s="60"/>
      <c r="DJ936" s="60"/>
      <c r="DK936" s="60"/>
      <c r="DL936" s="60"/>
      <c r="DM936" s="60"/>
      <c r="DN936" s="60"/>
      <c r="DO936" s="60"/>
      <c r="DP936" s="60"/>
      <c r="DQ936" s="60"/>
      <c r="DR936" s="60"/>
      <c r="DS936" s="60"/>
      <c r="DT936" s="60"/>
      <c r="DU936" s="60"/>
      <c r="DV936" s="60"/>
      <c r="DW936" s="60"/>
      <c r="DX936" s="60"/>
      <c r="DY936" s="60"/>
      <c r="DZ936" s="60"/>
      <c r="EA936" s="60"/>
      <c r="EB936" s="60"/>
      <c r="EC936" s="60"/>
      <c r="ED936" s="60"/>
      <c r="EE936" s="60"/>
      <c r="EF936" s="60"/>
      <c r="EG936" s="60"/>
      <c r="EH936" s="60"/>
      <c r="EI936" s="60"/>
      <c r="EJ936" s="60"/>
      <c r="EK936" s="60"/>
      <c r="EL936" s="60"/>
      <c r="EM936" s="60"/>
      <c r="EN936" s="60"/>
      <c r="EO936" s="60"/>
      <c r="EP936" s="60"/>
      <c r="EQ936" s="60"/>
      <c r="ER936" s="60"/>
      <c r="ES936" s="60"/>
      <c r="ET936" s="60"/>
      <c r="EU936" s="60"/>
      <c r="EV936" s="60"/>
      <c r="EW936" s="60"/>
      <c r="EX936" s="60"/>
      <c r="EY936" s="60"/>
      <c r="EZ936" s="60"/>
      <c r="FA936" s="60"/>
      <c r="FB936" s="60"/>
      <c r="FC936" s="60"/>
      <c r="FD936" s="60"/>
      <c r="FE936" s="60"/>
      <c r="FF936" s="60"/>
      <c r="FG936" s="60"/>
      <c r="FH936" s="60"/>
      <c r="FI936" s="60"/>
      <c r="FJ936" s="60"/>
      <c r="FK936" s="60"/>
      <c r="FL936" s="60"/>
      <c r="FM936" s="60"/>
      <c r="FN936" s="60"/>
      <c r="FO936" s="60"/>
      <c r="FP936" s="60"/>
      <c r="FQ936" s="60"/>
      <c r="FR936" s="60"/>
      <c r="FS936" s="60"/>
      <c r="FT936" s="60"/>
      <c r="FU936" s="60"/>
      <c r="FV936" s="60"/>
      <c r="FW936" s="60"/>
      <c r="FX936" s="60"/>
      <c r="FY936" s="60"/>
      <c r="FZ936" s="60"/>
      <c r="GA936" s="60"/>
      <c r="GB936" s="60"/>
      <c r="GC936" s="60"/>
      <c r="GD936" s="60"/>
      <c r="GE936" s="60"/>
      <c r="GF936" s="60"/>
      <c r="GG936" s="60"/>
      <c r="GH936" s="60"/>
      <c r="GI936" s="60"/>
      <c r="GJ936" s="60"/>
      <c r="GK936" s="60"/>
      <c r="GL936" s="60"/>
    </row>
    <row r="937">
      <c r="B937" s="116" t="s">
        <v>41</v>
      </c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  <c r="M937" s="269"/>
      <c r="N937" s="269"/>
      <c r="O937" s="269"/>
      <c r="P937" s="269"/>
      <c r="Q937" s="269"/>
      <c r="R937" s="269"/>
      <c r="S937" s="269"/>
      <c r="T937" s="269"/>
      <c r="U937" s="269"/>
      <c r="V937" s="269"/>
      <c r="W937" s="269"/>
      <c r="X937" s="269"/>
      <c r="Y937" s="269"/>
      <c r="Z937" s="269"/>
      <c r="AA937" s="269"/>
      <c r="AB937" s="269"/>
      <c r="AC937" s="269"/>
      <c r="AD937" s="269"/>
      <c r="AE937" s="269"/>
      <c r="AF937" s="269"/>
      <c r="AG937" s="269"/>
      <c r="AH937" s="269"/>
      <c r="AI937" s="269"/>
      <c r="AJ937" s="269"/>
      <c r="AK937" s="269"/>
      <c r="AL937" s="269"/>
      <c r="AM937" s="269"/>
      <c r="AN937" s="269"/>
      <c r="AO937" s="269"/>
      <c r="AP937" s="269"/>
      <c r="AQ937" s="269"/>
      <c r="AR937" s="269"/>
      <c r="AS937" s="269"/>
      <c r="AT937" s="269"/>
      <c r="AU937" s="269"/>
      <c r="AV937" s="269"/>
      <c r="AW937" s="269"/>
      <c r="AX937" s="269"/>
      <c r="AY937" s="269"/>
      <c r="AZ937" s="269"/>
      <c r="BA937" s="269"/>
      <c r="BB937" s="269"/>
      <c r="BC937" s="269"/>
      <c r="BD937" s="269"/>
      <c r="BE937" s="269"/>
      <c r="BF937" s="269"/>
      <c r="BG937" s="269"/>
      <c r="BH937" s="269"/>
      <c r="BI937" s="269"/>
      <c r="BJ937" s="269"/>
      <c r="BK937" s="269"/>
      <c r="BL937" s="269"/>
      <c r="BM937" s="269"/>
      <c r="BN937" s="269"/>
      <c r="BO937" s="269"/>
      <c r="BP937" s="269"/>
      <c r="BQ937" s="269"/>
      <c r="BR937" s="269"/>
      <c r="BS937" s="269"/>
      <c r="BT937" s="269"/>
      <c r="BU937" s="269"/>
      <c r="BV937" s="269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  <c r="CN937" s="60"/>
      <c r="CO937" s="60"/>
      <c r="CP937" s="60"/>
      <c r="CQ937" s="60"/>
      <c r="CR937" s="60"/>
      <c r="CS937" s="60"/>
      <c r="CT937" s="60"/>
      <c r="CU937" s="60"/>
      <c r="CV937" s="60"/>
      <c r="CW937" s="60"/>
      <c r="CX937" s="60"/>
      <c r="CY937" s="60"/>
      <c r="CZ937" s="60"/>
      <c r="DA937" s="60"/>
      <c r="DB937" s="60"/>
      <c r="DC937" s="60"/>
      <c r="DD937" s="60"/>
      <c r="DE937" s="60"/>
      <c r="DF937" s="60"/>
      <c r="DG937" s="60"/>
      <c r="DH937" s="60"/>
      <c r="DI937" s="60"/>
      <c r="DJ937" s="60"/>
      <c r="DK937" s="60"/>
      <c r="DL937" s="60"/>
      <c r="DM937" s="60"/>
      <c r="DN937" s="60"/>
      <c r="DO937" s="60"/>
      <c r="DP937" s="60"/>
      <c r="DQ937" s="60"/>
      <c r="DR937" s="60"/>
      <c r="DS937" s="60"/>
      <c r="DT937" s="60"/>
      <c r="DU937" s="60"/>
      <c r="DV937" s="60"/>
      <c r="DW937" s="60"/>
      <c r="DX937" s="60"/>
      <c r="DY937" s="60"/>
      <c r="DZ937" s="60"/>
      <c r="EA937" s="60"/>
      <c r="EB937" s="60"/>
      <c r="EC937" s="60"/>
      <c r="ED937" s="60"/>
      <c r="EE937" s="60"/>
      <c r="EF937" s="60"/>
      <c r="EG937" s="60"/>
      <c r="EH937" s="60"/>
      <c r="EI937" s="60"/>
      <c r="EJ937" s="60"/>
      <c r="EK937" s="60"/>
      <c r="EL937" s="60"/>
      <c r="EM937" s="60"/>
      <c r="EN937" s="60"/>
      <c r="EO937" s="60"/>
      <c r="EP937" s="60"/>
      <c r="EQ937" s="60"/>
      <c r="ER937" s="60"/>
      <c r="ES937" s="60"/>
      <c r="ET937" s="60"/>
      <c r="EU937" s="60"/>
      <c r="EV937" s="60"/>
      <c r="EW937" s="60"/>
      <c r="EX937" s="60"/>
      <c r="EY937" s="60"/>
      <c r="EZ937" s="60"/>
      <c r="FA937" s="60"/>
      <c r="FB937" s="60"/>
      <c r="FC937" s="60"/>
      <c r="FD937" s="60"/>
      <c r="FE937" s="60"/>
      <c r="FF937" s="60"/>
      <c r="FG937" s="60"/>
      <c r="FH937" s="60"/>
      <c r="FI937" s="60"/>
      <c r="FJ937" s="60"/>
      <c r="FK937" s="60"/>
      <c r="FL937" s="60"/>
      <c r="FM937" s="60"/>
      <c r="FN937" s="60"/>
      <c r="FO937" s="60"/>
      <c r="FP937" s="60"/>
      <c r="FQ937" s="60"/>
      <c r="FR937" s="60"/>
      <c r="FS937" s="60"/>
      <c r="FT937" s="60"/>
      <c r="FU937" s="60"/>
      <c r="FV937" s="60"/>
      <c r="FW937" s="60"/>
      <c r="FX937" s="60"/>
      <c r="FY937" s="60"/>
      <c r="FZ937" s="60"/>
      <c r="GA937" s="60"/>
      <c r="GB937" s="60"/>
      <c r="GC937" s="60"/>
      <c r="GD937" s="60"/>
      <c r="GE937" s="60"/>
      <c r="GF937" s="60"/>
      <c r="GG937" s="60"/>
      <c r="GH937" s="60"/>
      <c r="GI937" s="60"/>
      <c r="GJ937" s="60"/>
      <c r="GK937" s="60"/>
      <c r="GL937" s="60"/>
    </row>
    <row r="938">
      <c r="B938" s="119" t="s">
        <v>42</v>
      </c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  <c r="M938" s="269"/>
      <c r="N938" s="269"/>
      <c r="O938" s="269"/>
      <c r="P938" s="269"/>
      <c r="Q938" s="269"/>
      <c r="R938" s="269"/>
      <c r="S938" s="269"/>
      <c r="T938" s="269"/>
      <c r="U938" s="269"/>
      <c r="V938" s="269"/>
      <c r="W938" s="269"/>
      <c r="X938" s="269"/>
      <c r="Y938" s="269"/>
      <c r="Z938" s="269"/>
      <c r="AA938" s="269"/>
      <c r="AB938" s="269"/>
      <c r="AC938" s="269"/>
      <c r="AD938" s="269"/>
      <c r="AE938" s="269"/>
      <c r="AF938" s="269"/>
      <c r="AG938" s="269"/>
      <c r="AH938" s="269"/>
      <c r="AI938" s="269"/>
      <c r="AJ938" s="269"/>
      <c r="AK938" s="269"/>
      <c r="AL938" s="269"/>
      <c r="AM938" s="269"/>
      <c r="AN938" s="269"/>
      <c r="AO938" s="269"/>
      <c r="AP938" s="269"/>
      <c r="AQ938" s="269"/>
      <c r="AR938" s="269"/>
      <c r="AS938" s="269"/>
      <c r="AT938" s="269"/>
      <c r="AU938" s="269"/>
      <c r="AV938" s="269"/>
      <c r="AW938" s="269"/>
      <c r="AX938" s="269"/>
      <c r="AY938" s="269"/>
      <c r="AZ938" s="269"/>
      <c r="BA938" s="269"/>
      <c r="BB938" s="269"/>
      <c r="BC938" s="269"/>
      <c r="BD938" s="269"/>
      <c r="BE938" s="269"/>
      <c r="BF938" s="269"/>
      <c r="BG938" s="269"/>
      <c r="BH938" s="269"/>
      <c r="BI938" s="269"/>
      <c r="BJ938" s="269"/>
      <c r="BK938" s="269"/>
      <c r="BL938" s="269"/>
      <c r="BM938" s="269"/>
      <c r="BN938" s="269"/>
      <c r="BO938" s="269"/>
      <c r="BP938" s="269"/>
      <c r="BQ938" s="269"/>
      <c r="BR938" s="269"/>
      <c r="BS938" s="269"/>
      <c r="BT938" s="269"/>
      <c r="BU938" s="269"/>
      <c r="BV938" s="269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  <c r="CN938" s="60"/>
      <c r="CO938" s="60"/>
      <c r="CP938" s="60"/>
      <c r="CQ938" s="60"/>
      <c r="CR938" s="60"/>
      <c r="CS938" s="60"/>
      <c r="CT938" s="60"/>
      <c r="CU938" s="60"/>
      <c r="CV938" s="60"/>
      <c r="CW938" s="60"/>
      <c r="CX938" s="60"/>
      <c r="CY938" s="60"/>
      <c r="CZ938" s="60"/>
      <c r="DA938" s="60"/>
      <c r="DB938" s="60"/>
      <c r="DC938" s="60"/>
      <c r="DD938" s="60"/>
      <c r="DE938" s="60"/>
      <c r="DF938" s="60"/>
      <c r="DG938" s="60"/>
      <c r="DH938" s="60"/>
      <c r="DI938" s="60"/>
      <c r="DJ938" s="60"/>
      <c r="DK938" s="60"/>
      <c r="DL938" s="60"/>
      <c r="DM938" s="60"/>
      <c r="DN938" s="60"/>
      <c r="DO938" s="60"/>
      <c r="DP938" s="60"/>
      <c r="DQ938" s="60"/>
      <c r="DR938" s="60"/>
      <c r="DS938" s="60"/>
      <c r="DT938" s="60"/>
      <c r="DU938" s="60"/>
      <c r="DV938" s="60"/>
      <c r="DW938" s="60"/>
      <c r="DX938" s="60"/>
      <c r="DY938" s="60"/>
      <c r="DZ938" s="60"/>
      <c r="EA938" s="60"/>
      <c r="EB938" s="60"/>
      <c r="EC938" s="60"/>
      <c r="ED938" s="60"/>
      <c r="EE938" s="60"/>
      <c r="EF938" s="60"/>
      <c r="EG938" s="60"/>
      <c r="EH938" s="60"/>
      <c r="EI938" s="60"/>
      <c r="EJ938" s="60"/>
      <c r="EK938" s="60"/>
      <c r="EL938" s="60"/>
      <c r="EM938" s="60"/>
      <c r="EN938" s="60"/>
      <c r="EO938" s="60"/>
      <c r="EP938" s="60"/>
      <c r="EQ938" s="60"/>
      <c r="ER938" s="60"/>
      <c r="ES938" s="60"/>
      <c r="ET938" s="60"/>
      <c r="EU938" s="60"/>
      <c r="EV938" s="60"/>
      <c r="EW938" s="60"/>
      <c r="EX938" s="60"/>
      <c r="EY938" s="60"/>
      <c r="EZ938" s="60"/>
      <c r="FA938" s="60"/>
      <c r="FB938" s="60"/>
      <c r="FC938" s="60"/>
      <c r="FD938" s="60"/>
      <c r="FE938" s="60"/>
      <c r="FF938" s="60"/>
      <c r="FG938" s="60"/>
      <c r="FH938" s="60"/>
      <c r="FI938" s="60"/>
      <c r="FJ938" s="60"/>
      <c r="FK938" s="60"/>
      <c r="FL938" s="60"/>
      <c r="FM938" s="60"/>
      <c r="FN938" s="60"/>
      <c r="FO938" s="60"/>
      <c r="FP938" s="60"/>
      <c r="FQ938" s="60"/>
      <c r="FR938" s="60"/>
      <c r="FS938" s="60"/>
      <c r="FT938" s="60"/>
      <c r="FU938" s="60"/>
      <c r="FV938" s="60"/>
      <c r="FW938" s="60"/>
      <c r="FX938" s="60"/>
      <c r="FY938" s="60"/>
      <c r="FZ938" s="60"/>
      <c r="GA938" s="60"/>
      <c r="GB938" s="60"/>
      <c r="GC938" s="60"/>
      <c r="GD938" s="60"/>
      <c r="GE938" s="60"/>
      <c r="GF938" s="60"/>
      <c r="GG938" s="60"/>
      <c r="GH938" s="60"/>
      <c r="GI938" s="60"/>
      <c r="GJ938" s="60"/>
      <c r="GK938" s="60"/>
      <c r="GL938" s="60"/>
    </row>
    <row r="939">
      <c r="B939" s="120" t="s">
        <v>44</v>
      </c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  <c r="M939" s="269"/>
      <c r="N939" s="269"/>
      <c r="O939" s="269"/>
      <c r="P939" s="269"/>
      <c r="Q939" s="269"/>
      <c r="R939" s="269"/>
      <c r="S939" s="269"/>
      <c r="T939" s="269"/>
      <c r="U939" s="269"/>
      <c r="V939" s="269"/>
      <c r="W939" s="269"/>
      <c r="X939" s="269"/>
      <c r="Y939" s="269"/>
      <c r="Z939" s="269"/>
      <c r="AA939" s="269"/>
      <c r="AB939" s="269"/>
      <c r="AC939" s="269"/>
      <c r="AD939" s="269"/>
      <c r="AE939" s="269"/>
      <c r="AF939" s="269"/>
      <c r="AG939" s="269"/>
      <c r="AH939" s="269"/>
      <c r="AI939" s="269"/>
      <c r="AJ939" s="269"/>
      <c r="AK939" s="269"/>
      <c r="AL939" s="269"/>
      <c r="AM939" s="269"/>
      <c r="AN939" s="269"/>
      <c r="AO939" s="269"/>
      <c r="AP939" s="269"/>
      <c r="AQ939" s="269"/>
      <c r="AR939" s="269"/>
      <c r="AS939" s="269"/>
      <c r="AT939" s="269"/>
      <c r="AU939" s="269"/>
      <c r="AV939" s="269"/>
      <c r="AW939" s="269"/>
      <c r="AX939" s="269"/>
      <c r="AY939" s="269"/>
      <c r="AZ939" s="269"/>
      <c r="BA939" s="269"/>
      <c r="BB939" s="269"/>
      <c r="BC939" s="269"/>
      <c r="BD939" s="269"/>
      <c r="BE939" s="269"/>
      <c r="BF939" s="269"/>
      <c r="BG939" s="269"/>
      <c r="BH939" s="269"/>
      <c r="BI939" s="269"/>
      <c r="BJ939" s="269"/>
      <c r="BK939" s="269"/>
      <c r="BL939" s="269"/>
      <c r="BM939" s="269"/>
      <c r="BN939" s="269"/>
      <c r="BO939" s="269"/>
      <c r="BP939" s="269"/>
      <c r="BQ939" s="269"/>
      <c r="BR939" s="269"/>
      <c r="BS939" s="269"/>
      <c r="BT939" s="269"/>
      <c r="BU939" s="269"/>
      <c r="BV939" s="269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  <c r="CN939" s="60"/>
      <c r="CO939" s="60"/>
      <c r="CP939" s="60"/>
      <c r="CQ939" s="60"/>
      <c r="CR939" s="60"/>
      <c r="CS939" s="60"/>
      <c r="CT939" s="60"/>
      <c r="CU939" s="60"/>
      <c r="CV939" s="60"/>
      <c r="CW939" s="60"/>
      <c r="CX939" s="60"/>
      <c r="CY939" s="60"/>
      <c r="CZ939" s="60"/>
      <c r="DA939" s="60"/>
      <c r="DB939" s="60"/>
      <c r="DC939" s="60"/>
      <c r="DD939" s="60"/>
      <c r="DE939" s="60"/>
      <c r="DF939" s="60"/>
      <c r="DG939" s="60"/>
      <c r="DH939" s="60"/>
      <c r="DI939" s="60"/>
      <c r="DJ939" s="60"/>
      <c r="DK939" s="60"/>
      <c r="DL939" s="60"/>
      <c r="DM939" s="60"/>
      <c r="DN939" s="60"/>
      <c r="DO939" s="60"/>
      <c r="DP939" s="60"/>
      <c r="DQ939" s="60"/>
      <c r="DR939" s="60"/>
      <c r="DS939" s="60"/>
      <c r="DT939" s="60"/>
      <c r="DU939" s="60"/>
      <c r="DV939" s="60"/>
      <c r="DW939" s="60"/>
      <c r="DX939" s="60"/>
      <c r="DY939" s="60"/>
      <c r="DZ939" s="60"/>
      <c r="EA939" s="60"/>
      <c r="EB939" s="60"/>
      <c r="EC939" s="60"/>
      <c r="ED939" s="60"/>
      <c r="EE939" s="60"/>
      <c r="EF939" s="60"/>
      <c r="EG939" s="60"/>
      <c r="EH939" s="60"/>
      <c r="EI939" s="60"/>
      <c r="EJ939" s="60"/>
      <c r="EK939" s="60"/>
      <c r="EL939" s="60"/>
      <c r="EM939" s="60"/>
      <c r="EN939" s="60"/>
      <c r="EO939" s="60"/>
      <c r="EP939" s="60"/>
      <c r="EQ939" s="60"/>
      <c r="ER939" s="60"/>
      <c r="ES939" s="60"/>
      <c r="ET939" s="60"/>
      <c r="EU939" s="60"/>
      <c r="EV939" s="60"/>
      <c r="EW939" s="60"/>
      <c r="EX939" s="60"/>
      <c r="EY939" s="60"/>
      <c r="EZ939" s="60"/>
      <c r="FA939" s="60"/>
      <c r="FB939" s="60"/>
      <c r="FC939" s="60"/>
      <c r="FD939" s="60"/>
      <c r="FE939" s="60"/>
      <c r="FF939" s="60"/>
      <c r="FG939" s="60"/>
      <c r="FH939" s="60"/>
      <c r="FI939" s="60"/>
      <c r="FJ939" s="60"/>
      <c r="FK939" s="60"/>
      <c r="FL939" s="60"/>
      <c r="FM939" s="60"/>
      <c r="FN939" s="60"/>
      <c r="FO939" s="60"/>
      <c r="FP939" s="60"/>
      <c r="FQ939" s="60"/>
      <c r="FR939" s="60"/>
      <c r="FS939" s="60"/>
      <c r="FT939" s="60"/>
      <c r="FU939" s="60"/>
      <c r="FV939" s="60"/>
      <c r="FW939" s="60"/>
      <c r="FX939" s="60"/>
      <c r="FY939" s="60"/>
      <c r="FZ939" s="60"/>
      <c r="GA939" s="60"/>
      <c r="GB939" s="60"/>
      <c r="GC939" s="60"/>
      <c r="GD939" s="60"/>
      <c r="GE939" s="60"/>
      <c r="GF939" s="60"/>
      <c r="GG939" s="60"/>
      <c r="GH939" s="60"/>
      <c r="GI939" s="60"/>
      <c r="GJ939" s="60"/>
      <c r="GK939" s="60"/>
      <c r="GL939" s="60"/>
    </row>
    <row r="940">
      <c r="B940" s="118" t="s">
        <v>46</v>
      </c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  <c r="M940" s="269"/>
      <c r="N940" s="269"/>
      <c r="O940" s="269"/>
      <c r="P940" s="269"/>
      <c r="Q940" s="269"/>
      <c r="R940" s="269"/>
      <c r="S940" s="269"/>
      <c r="T940" s="269"/>
      <c r="U940" s="269"/>
      <c r="V940" s="269"/>
      <c r="W940" s="269"/>
      <c r="X940" s="269"/>
      <c r="Y940" s="269"/>
      <c r="Z940" s="269"/>
      <c r="AA940" s="269"/>
      <c r="AB940" s="269"/>
      <c r="AC940" s="269"/>
      <c r="AD940" s="269"/>
      <c r="AE940" s="269"/>
      <c r="AF940" s="269"/>
      <c r="AG940" s="269"/>
      <c r="AH940" s="269"/>
      <c r="AI940" s="269"/>
      <c r="AJ940" s="269"/>
      <c r="AK940" s="269"/>
      <c r="AL940" s="269"/>
      <c r="AM940" s="269"/>
      <c r="AN940" s="269"/>
      <c r="AO940" s="269"/>
      <c r="AP940" s="269"/>
      <c r="AQ940" s="269"/>
      <c r="AR940" s="269"/>
      <c r="AS940" s="269"/>
      <c r="AT940" s="269"/>
      <c r="AU940" s="269"/>
      <c r="AV940" s="269"/>
      <c r="AW940" s="269"/>
      <c r="AX940" s="269"/>
      <c r="AY940" s="269"/>
      <c r="AZ940" s="269"/>
      <c r="BA940" s="269"/>
      <c r="BB940" s="269"/>
      <c r="BC940" s="269"/>
      <c r="BD940" s="269"/>
      <c r="BE940" s="269"/>
      <c r="BF940" s="269"/>
      <c r="BG940" s="269"/>
      <c r="BH940" s="269"/>
      <c r="BI940" s="269"/>
      <c r="BJ940" s="269"/>
      <c r="BK940" s="269"/>
      <c r="BL940" s="269"/>
      <c r="BM940" s="269"/>
      <c r="BN940" s="269"/>
      <c r="BO940" s="269"/>
      <c r="BP940" s="269"/>
      <c r="BQ940" s="269"/>
      <c r="BR940" s="269"/>
      <c r="BS940" s="269"/>
      <c r="BT940" s="269"/>
      <c r="BU940" s="269"/>
      <c r="BV940" s="269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  <c r="CN940" s="60"/>
      <c r="CO940" s="60"/>
      <c r="CP940" s="60"/>
      <c r="CQ940" s="60"/>
      <c r="CR940" s="60"/>
      <c r="CS940" s="60"/>
      <c r="CT940" s="60"/>
      <c r="CU940" s="60"/>
      <c r="CV940" s="60"/>
      <c r="CW940" s="60"/>
      <c r="CX940" s="60"/>
      <c r="CY940" s="60"/>
      <c r="CZ940" s="60"/>
      <c r="DA940" s="60"/>
      <c r="DB940" s="60"/>
      <c r="DC940" s="60"/>
      <c r="DD940" s="60"/>
      <c r="DE940" s="60"/>
      <c r="DF940" s="60"/>
      <c r="DG940" s="60"/>
      <c r="DH940" s="60"/>
      <c r="DI940" s="60"/>
      <c r="DJ940" s="60"/>
      <c r="DK940" s="60"/>
      <c r="DL940" s="60"/>
      <c r="DM940" s="60"/>
      <c r="DN940" s="60"/>
      <c r="DO940" s="60"/>
      <c r="DP940" s="60"/>
      <c r="DQ940" s="60"/>
      <c r="DR940" s="60"/>
      <c r="DS940" s="60"/>
      <c r="DT940" s="60"/>
      <c r="DU940" s="60"/>
      <c r="DV940" s="60"/>
      <c r="DW940" s="60"/>
      <c r="DX940" s="60"/>
      <c r="DY940" s="60"/>
      <c r="DZ940" s="60"/>
      <c r="EA940" s="60"/>
      <c r="EB940" s="60"/>
      <c r="EC940" s="60"/>
      <c r="ED940" s="60"/>
      <c r="EE940" s="60"/>
      <c r="EF940" s="60"/>
      <c r="EG940" s="60"/>
      <c r="EH940" s="60"/>
      <c r="EI940" s="60"/>
      <c r="EJ940" s="60"/>
      <c r="EK940" s="60"/>
      <c r="EL940" s="60"/>
      <c r="EM940" s="60"/>
      <c r="EN940" s="60"/>
      <c r="EO940" s="60"/>
      <c r="EP940" s="60"/>
      <c r="EQ940" s="60"/>
      <c r="ER940" s="60"/>
      <c r="ES940" s="60"/>
      <c r="ET940" s="60"/>
      <c r="EU940" s="60"/>
      <c r="EV940" s="60"/>
      <c r="EW940" s="60"/>
      <c r="EX940" s="60"/>
      <c r="EY940" s="60"/>
      <c r="EZ940" s="60"/>
      <c r="FA940" s="60"/>
      <c r="FB940" s="60"/>
      <c r="FC940" s="60"/>
      <c r="FD940" s="60"/>
      <c r="FE940" s="60"/>
      <c r="FF940" s="60"/>
      <c r="FG940" s="60"/>
      <c r="FH940" s="60"/>
      <c r="FI940" s="60"/>
      <c r="FJ940" s="60"/>
      <c r="FK940" s="60"/>
      <c r="FL940" s="60"/>
      <c r="FM940" s="60"/>
      <c r="FN940" s="60"/>
      <c r="FO940" s="60"/>
      <c r="FP940" s="60"/>
      <c r="FQ940" s="60"/>
      <c r="FR940" s="60"/>
      <c r="FS940" s="60"/>
      <c r="FT940" s="60"/>
      <c r="FU940" s="60"/>
      <c r="FV940" s="60"/>
      <c r="FW940" s="60"/>
      <c r="FX940" s="60"/>
      <c r="FY940" s="60"/>
      <c r="FZ940" s="60"/>
      <c r="GA940" s="60"/>
      <c r="GB940" s="60"/>
      <c r="GC940" s="60"/>
      <c r="GD940" s="60"/>
      <c r="GE940" s="60"/>
      <c r="GF940" s="60"/>
      <c r="GG940" s="60"/>
      <c r="GH940" s="60"/>
      <c r="GI940" s="60"/>
      <c r="GJ940" s="60"/>
      <c r="GK940" s="60"/>
      <c r="GL940" s="60"/>
    </row>
    <row r="941">
      <c r="B941" s="116" t="s">
        <v>48</v>
      </c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  <c r="M941" s="269"/>
      <c r="N941" s="269"/>
      <c r="O941" s="269"/>
      <c r="P941" s="269"/>
      <c r="Q941" s="269"/>
      <c r="R941" s="269"/>
      <c r="S941" s="269"/>
      <c r="T941" s="269"/>
      <c r="U941" s="269"/>
      <c r="V941" s="269"/>
      <c r="W941" s="269"/>
      <c r="X941" s="269"/>
      <c r="Y941" s="269"/>
      <c r="Z941" s="269"/>
      <c r="AA941" s="269"/>
      <c r="AB941" s="269"/>
      <c r="AC941" s="269"/>
      <c r="AD941" s="269"/>
      <c r="AE941" s="269"/>
      <c r="AF941" s="269"/>
      <c r="AG941" s="269"/>
      <c r="AH941" s="269"/>
      <c r="AI941" s="269"/>
      <c r="AJ941" s="269"/>
      <c r="AK941" s="269"/>
      <c r="AL941" s="269"/>
      <c r="AM941" s="269"/>
      <c r="AN941" s="269"/>
      <c r="AO941" s="269"/>
      <c r="AP941" s="269"/>
      <c r="AQ941" s="269"/>
      <c r="AR941" s="269"/>
      <c r="AS941" s="269"/>
      <c r="AT941" s="269"/>
      <c r="AU941" s="269"/>
      <c r="AV941" s="269"/>
      <c r="AW941" s="269"/>
      <c r="AX941" s="269"/>
      <c r="AY941" s="269"/>
      <c r="AZ941" s="269"/>
      <c r="BA941" s="269"/>
      <c r="BB941" s="269"/>
      <c r="BC941" s="269"/>
      <c r="BD941" s="269"/>
      <c r="BE941" s="269"/>
      <c r="BF941" s="269"/>
      <c r="BG941" s="269"/>
      <c r="BH941" s="269"/>
      <c r="BI941" s="269"/>
      <c r="BJ941" s="269"/>
      <c r="BK941" s="269"/>
      <c r="BL941" s="269"/>
      <c r="BM941" s="269"/>
      <c r="BN941" s="269"/>
      <c r="BO941" s="269"/>
      <c r="BP941" s="269"/>
      <c r="BQ941" s="269"/>
      <c r="BR941" s="269"/>
      <c r="BS941" s="269"/>
      <c r="BT941" s="269"/>
      <c r="BU941" s="269"/>
      <c r="BV941" s="269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  <c r="CN941" s="60"/>
      <c r="CO941" s="60"/>
      <c r="CP941" s="60"/>
      <c r="CQ941" s="60"/>
      <c r="CR941" s="60"/>
      <c r="CS941" s="60"/>
      <c r="CT941" s="60"/>
      <c r="CU941" s="60"/>
      <c r="CV941" s="60"/>
      <c r="CW941" s="60"/>
      <c r="CX941" s="60"/>
      <c r="CY941" s="60"/>
      <c r="CZ941" s="60"/>
      <c r="DA941" s="60"/>
      <c r="DB941" s="60"/>
      <c r="DC941" s="60"/>
      <c r="DD941" s="60"/>
      <c r="DE941" s="60"/>
      <c r="DF941" s="60"/>
      <c r="DG941" s="60"/>
      <c r="DH941" s="60"/>
      <c r="DI941" s="60"/>
      <c r="DJ941" s="60"/>
      <c r="DK941" s="60"/>
      <c r="DL941" s="60"/>
      <c r="DM941" s="60"/>
      <c r="DN941" s="60"/>
      <c r="DO941" s="60"/>
      <c r="DP941" s="60"/>
      <c r="DQ941" s="60"/>
      <c r="DR941" s="60"/>
      <c r="DS941" s="60"/>
      <c r="DT941" s="60"/>
      <c r="DU941" s="60"/>
      <c r="DV941" s="60"/>
      <c r="DW941" s="60"/>
      <c r="DX941" s="60"/>
      <c r="DY941" s="60"/>
      <c r="DZ941" s="60"/>
      <c r="EA941" s="60"/>
      <c r="EB941" s="60"/>
      <c r="EC941" s="60"/>
      <c r="ED941" s="60"/>
      <c r="EE941" s="60"/>
      <c r="EF941" s="60"/>
      <c r="EG941" s="60"/>
      <c r="EH941" s="60"/>
      <c r="EI941" s="60"/>
      <c r="EJ941" s="60"/>
      <c r="EK941" s="60"/>
      <c r="EL941" s="60"/>
      <c r="EM941" s="60"/>
      <c r="EN941" s="60"/>
      <c r="EO941" s="60"/>
      <c r="EP941" s="60"/>
      <c r="EQ941" s="60"/>
      <c r="ER941" s="60"/>
      <c r="ES941" s="60"/>
      <c r="ET941" s="60"/>
      <c r="EU941" s="60"/>
      <c r="EV941" s="60"/>
      <c r="EW941" s="60"/>
      <c r="EX941" s="60"/>
      <c r="EY941" s="60"/>
      <c r="EZ941" s="60"/>
      <c r="FA941" s="60"/>
      <c r="FB941" s="60"/>
      <c r="FC941" s="60"/>
      <c r="FD941" s="60"/>
      <c r="FE941" s="60"/>
      <c r="FF941" s="60"/>
      <c r="FG941" s="60"/>
      <c r="FH941" s="60"/>
      <c r="FI941" s="60"/>
      <c r="FJ941" s="60"/>
      <c r="FK941" s="60"/>
      <c r="FL941" s="60"/>
      <c r="FM941" s="60"/>
      <c r="FN941" s="60"/>
      <c r="FO941" s="60"/>
      <c r="FP941" s="60"/>
      <c r="FQ941" s="60"/>
      <c r="FR941" s="60"/>
      <c r="FS941" s="60"/>
      <c r="FT941" s="60"/>
      <c r="FU941" s="60"/>
      <c r="FV941" s="60"/>
      <c r="FW941" s="60"/>
      <c r="FX941" s="60"/>
      <c r="FY941" s="60"/>
      <c r="FZ941" s="60"/>
      <c r="GA941" s="60"/>
      <c r="GB941" s="60"/>
      <c r="GC941" s="60"/>
      <c r="GD941" s="60"/>
      <c r="GE941" s="60"/>
      <c r="GF941" s="60"/>
      <c r="GG941" s="60"/>
      <c r="GH941" s="60"/>
      <c r="GI941" s="60"/>
      <c r="GJ941" s="60"/>
      <c r="GK941" s="60"/>
      <c r="GL941" s="60"/>
    </row>
    <row r="942">
      <c r="B942" s="119" t="s">
        <v>49</v>
      </c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  <c r="M942" s="269"/>
      <c r="N942" s="269"/>
      <c r="O942" s="269"/>
      <c r="P942" s="269"/>
      <c r="Q942" s="269"/>
      <c r="R942" s="269"/>
      <c r="S942" s="269"/>
      <c r="T942" s="269"/>
      <c r="U942" s="269"/>
      <c r="V942" s="269"/>
      <c r="W942" s="269"/>
      <c r="X942" s="269"/>
      <c r="Y942" s="269"/>
      <c r="Z942" s="269"/>
      <c r="AA942" s="269"/>
      <c r="AB942" s="269"/>
      <c r="AC942" s="269"/>
      <c r="AD942" s="269"/>
      <c r="AE942" s="269"/>
      <c r="AF942" s="269"/>
      <c r="AG942" s="269"/>
      <c r="AH942" s="269"/>
      <c r="AI942" s="269"/>
      <c r="AJ942" s="269"/>
      <c r="AK942" s="269"/>
      <c r="AL942" s="269"/>
      <c r="AM942" s="269"/>
      <c r="AN942" s="269"/>
      <c r="AO942" s="269"/>
      <c r="AP942" s="269"/>
      <c r="AQ942" s="269"/>
      <c r="AR942" s="269"/>
      <c r="AS942" s="269"/>
      <c r="AT942" s="269"/>
      <c r="AU942" s="269"/>
      <c r="AV942" s="269"/>
      <c r="AW942" s="269"/>
      <c r="AX942" s="269"/>
      <c r="AY942" s="269"/>
      <c r="AZ942" s="269"/>
      <c r="BA942" s="269"/>
      <c r="BB942" s="269"/>
      <c r="BC942" s="269"/>
      <c r="BD942" s="269"/>
      <c r="BE942" s="269"/>
      <c r="BF942" s="269"/>
      <c r="BG942" s="269"/>
      <c r="BH942" s="269"/>
      <c r="BI942" s="269"/>
      <c r="BJ942" s="269"/>
      <c r="BK942" s="269"/>
      <c r="BL942" s="269"/>
      <c r="BM942" s="269"/>
      <c r="BN942" s="269"/>
      <c r="BO942" s="269"/>
      <c r="BP942" s="269"/>
      <c r="BQ942" s="269"/>
      <c r="BR942" s="269"/>
      <c r="BS942" s="269"/>
      <c r="BT942" s="269"/>
      <c r="BU942" s="269"/>
      <c r="BV942" s="269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  <c r="CN942" s="60"/>
      <c r="CO942" s="60"/>
      <c r="CP942" s="60"/>
      <c r="CQ942" s="60"/>
      <c r="CR942" s="60"/>
      <c r="CS942" s="60"/>
      <c r="CT942" s="60"/>
      <c r="CU942" s="60"/>
      <c r="CV942" s="60"/>
      <c r="CW942" s="60"/>
      <c r="CX942" s="60"/>
      <c r="CY942" s="60"/>
      <c r="CZ942" s="60"/>
      <c r="DA942" s="60"/>
      <c r="DB942" s="60"/>
      <c r="DC942" s="60"/>
      <c r="DD942" s="60"/>
      <c r="DE942" s="60"/>
      <c r="DF942" s="60"/>
      <c r="DG942" s="60"/>
      <c r="DH942" s="60"/>
      <c r="DI942" s="60"/>
      <c r="DJ942" s="60"/>
      <c r="DK942" s="60"/>
      <c r="DL942" s="60"/>
      <c r="DM942" s="60"/>
      <c r="DN942" s="60"/>
      <c r="DO942" s="60"/>
      <c r="DP942" s="60"/>
      <c r="DQ942" s="60"/>
      <c r="DR942" s="60"/>
      <c r="DS942" s="60"/>
      <c r="DT942" s="60"/>
      <c r="DU942" s="60"/>
      <c r="DV942" s="60"/>
      <c r="DW942" s="60"/>
      <c r="DX942" s="60"/>
      <c r="DY942" s="60"/>
      <c r="DZ942" s="60"/>
      <c r="EA942" s="60"/>
      <c r="EB942" s="60"/>
      <c r="EC942" s="60"/>
      <c r="ED942" s="60"/>
      <c r="EE942" s="60"/>
      <c r="EF942" s="60"/>
      <c r="EG942" s="60"/>
      <c r="EH942" s="60"/>
      <c r="EI942" s="60"/>
      <c r="EJ942" s="60"/>
      <c r="EK942" s="60"/>
      <c r="EL942" s="60"/>
      <c r="EM942" s="60"/>
      <c r="EN942" s="60"/>
      <c r="EO942" s="60"/>
      <c r="EP942" s="60"/>
      <c r="EQ942" s="60"/>
      <c r="ER942" s="60"/>
      <c r="ES942" s="60"/>
      <c r="ET942" s="60"/>
      <c r="EU942" s="60"/>
      <c r="EV942" s="60"/>
      <c r="EW942" s="60"/>
      <c r="EX942" s="60"/>
      <c r="EY942" s="60"/>
      <c r="EZ942" s="60"/>
      <c r="FA942" s="60"/>
      <c r="FB942" s="60"/>
      <c r="FC942" s="60"/>
      <c r="FD942" s="60"/>
      <c r="FE942" s="60"/>
      <c r="FF942" s="60"/>
      <c r="FG942" s="60"/>
      <c r="FH942" s="60"/>
      <c r="FI942" s="60"/>
      <c r="FJ942" s="60"/>
      <c r="FK942" s="60"/>
      <c r="FL942" s="60"/>
      <c r="FM942" s="60"/>
      <c r="FN942" s="60"/>
      <c r="FO942" s="60"/>
      <c r="FP942" s="60"/>
      <c r="FQ942" s="60"/>
      <c r="FR942" s="60"/>
      <c r="FS942" s="60"/>
      <c r="FT942" s="60"/>
      <c r="FU942" s="60"/>
      <c r="FV942" s="60"/>
      <c r="FW942" s="60"/>
      <c r="FX942" s="60"/>
      <c r="FY942" s="60"/>
      <c r="FZ942" s="60"/>
      <c r="GA942" s="60"/>
      <c r="GB942" s="60"/>
      <c r="GC942" s="60"/>
      <c r="GD942" s="60"/>
      <c r="GE942" s="60"/>
      <c r="GF942" s="60"/>
      <c r="GG942" s="60"/>
      <c r="GH942" s="60"/>
      <c r="GI942" s="60"/>
      <c r="GJ942" s="60"/>
      <c r="GK942" s="60"/>
      <c r="GL942" s="60"/>
    </row>
    <row r="943">
      <c r="B943" s="120" t="s">
        <v>51</v>
      </c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  <c r="M943" s="269"/>
      <c r="N943" s="269"/>
      <c r="O943" s="269"/>
      <c r="P943" s="269"/>
      <c r="Q943" s="269"/>
      <c r="R943" s="269"/>
      <c r="S943" s="269"/>
      <c r="T943" s="269"/>
      <c r="U943" s="269"/>
      <c r="V943" s="269"/>
      <c r="W943" s="269"/>
      <c r="X943" s="269"/>
      <c r="Y943" s="269"/>
      <c r="Z943" s="269"/>
      <c r="AA943" s="269"/>
      <c r="AB943" s="269"/>
      <c r="AC943" s="269"/>
      <c r="AD943" s="269"/>
      <c r="AE943" s="269"/>
      <c r="AF943" s="269"/>
      <c r="AG943" s="269"/>
      <c r="AH943" s="269"/>
      <c r="AI943" s="269"/>
      <c r="AJ943" s="269"/>
      <c r="AK943" s="269"/>
      <c r="AL943" s="269"/>
      <c r="AM943" s="269"/>
      <c r="AN943" s="269"/>
      <c r="AO943" s="269"/>
      <c r="AP943" s="269"/>
      <c r="AQ943" s="269"/>
      <c r="AR943" s="269"/>
      <c r="AS943" s="269"/>
      <c r="AT943" s="269"/>
      <c r="AU943" s="269"/>
      <c r="AV943" s="269"/>
      <c r="AW943" s="269"/>
      <c r="AX943" s="269"/>
      <c r="AY943" s="269"/>
      <c r="AZ943" s="269"/>
      <c r="BA943" s="269"/>
      <c r="BB943" s="269"/>
      <c r="BC943" s="269"/>
      <c r="BD943" s="269"/>
      <c r="BE943" s="269"/>
      <c r="BF943" s="269"/>
      <c r="BG943" s="269"/>
      <c r="BH943" s="269"/>
      <c r="BI943" s="269"/>
      <c r="BJ943" s="269"/>
      <c r="BK943" s="269"/>
      <c r="BL943" s="269"/>
      <c r="BM943" s="269"/>
      <c r="BN943" s="269"/>
      <c r="BO943" s="269"/>
      <c r="BP943" s="269"/>
      <c r="BQ943" s="269"/>
      <c r="BR943" s="269"/>
      <c r="BS943" s="269"/>
      <c r="BT943" s="269"/>
      <c r="BU943" s="269"/>
      <c r="BV943" s="269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  <c r="CN943" s="60"/>
      <c r="CO943" s="60"/>
      <c r="CP943" s="60"/>
      <c r="CQ943" s="60"/>
      <c r="CR943" s="60"/>
      <c r="CS943" s="60"/>
      <c r="CT943" s="60"/>
      <c r="CU943" s="60"/>
      <c r="CV943" s="60"/>
      <c r="CW943" s="60"/>
      <c r="CX943" s="60"/>
      <c r="CY943" s="60"/>
      <c r="CZ943" s="60"/>
      <c r="DA943" s="60"/>
      <c r="DB943" s="60"/>
      <c r="DC943" s="60"/>
      <c r="DD943" s="60"/>
      <c r="DE943" s="60"/>
      <c r="DF943" s="60"/>
      <c r="DG943" s="60"/>
      <c r="DH943" s="60"/>
      <c r="DI943" s="60"/>
      <c r="DJ943" s="60"/>
      <c r="DK943" s="60"/>
      <c r="DL943" s="60"/>
      <c r="DM943" s="60"/>
      <c r="DN943" s="60"/>
      <c r="DO943" s="60"/>
      <c r="DP943" s="60"/>
      <c r="DQ943" s="60"/>
      <c r="DR943" s="60"/>
      <c r="DS943" s="60"/>
      <c r="DT943" s="60"/>
      <c r="DU943" s="60"/>
      <c r="DV943" s="60"/>
      <c r="DW943" s="60"/>
      <c r="DX943" s="60"/>
      <c r="DY943" s="60"/>
      <c r="DZ943" s="60"/>
      <c r="EA943" s="60"/>
      <c r="EB943" s="60"/>
      <c r="EC943" s="60"/>
      <c r="ED943" s="60"/>
      <c r="EE943" s="60"/>
      <c r="EF943" s="60"/>
      <c r="EG943" s="60"/>
      <c r="EH943" s="60"/>
      <c r="EI943" s="60"/>
      <c r="EJ943" s="60"/>
      <c r="EK943" s="60"/>
      <c r="EL943" s="60"/>
      <c r="EM943" s="60"/>
      <c r="EN943" s="60"/>
      <c r="EO943" s="60"/>
      <c r="EP943" s="60"/>
      <c r="EQ943" s="60"/>
      <c r="ER943" s="60"/>
      <c r="ES943" s="60"/>
      <c r="ET943" s="60"/>
      <c r="EU943" s="60"/>
      <c r="EV943" s="60"/>
      <c r="EW943" s="60"/>
      <c r="EX943" s="60"/>
      <c r="EY943" s="60"/>
      <c r="EZ943" s="60"/>
      <c r="FA943" s="60"/>
      <c r="FB943" s="60"/>
      <c r="FC943" s="60"/>
      <c r="FD943" s="60"/>
      <c r="FE943" s="60"/>
      <c r="FF943" s="60"/>
      <c r="FG943" s="60"/>
      <c r="FH943" s="60"/>
      <c r="FI943" s="60"/>
      <c r="FJ943" s="60"/>
      <c r="FK943" s="60"/>
      <c r="FL943" s="60"/>
      <c r="FM943" s="60"/>
      <c r="FN943" s="60"/>
      <c r="FO943" s="60"/>
      <c r="FP943" s="60"/>
      <c r="FQ943" s="60"/>
      <c r="FR943" s="60"/>
      <c r="FS943" s="60"/>
      <c r="FT943" s="60"/>
      <c r="FU943" s="60"/>
      <c r="FV943" s="60"/>
      <c r="FW943" s="60"/>
      <c r="FX943" s="60"/>
      <c r="FY943" s="60"/>
      <c r="FZ943" s="60"/>
      <c r="GA943" s="60"/>
      <c r="GB943" s="60"/>
      <c r="GC943" s="60"/>
      <c r="GD943" s="60"/>
      <c r="GE943" s="60"/>
      <c r="GF943" s="60"/>
      <c r="GG943" s="60"/>
      <c r="GH943" s="60"/>
      <c r="GI943" s="60"/>
      <c r="GJ943" s="60"/>
      <c r="GK943" s="60"/>
      <c r="GL943" s="60"/>
    </row>
    <row r="944" ht="16">
      <c r="B944" s="156" t="s">
        <v>53</v>
      </c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  <c r="M944" s="269"/>
      <c r="N944" s="269"/>
      <c r="O944" s="269"/>
      <c r="P944" s="269"/>
      <c r="Q944" s="269"/>
      <c r="R944" s="269"/>
      <c r="S944" s="269"/>
      <c r="T944" s="269"/>
      <c r="U944" s="269"/>
      <c r="V944" s="269"/>
      <c r="W944" s="269"/>
      <c r="X944" s="269"/>
      <c r="Y944" s="269"/>
      <c r="Z944" s="269"/>
      <c r="AA944" s="269"/>
      <c r="AB944" s="269"/>
      <c r="AC944" s="269"/>
      <c r="AD944" s="269"/>
      <c r="AE944" s="269"/>
      <c r="AF944" s="269"/>
      <c r="AG944" s="269"/>
      <c r="AH944" s="269"/>
      <c r="AI944" s="269"/>
      <c r="AJ944" s="269"/>
      <c r="AK944" s="269"/>
      <c r="AL944" s="269"/>
      <c r="AM944" s="269"/>
      <c r="AN944" s="269"/>
      <c r="AO944" s="269"/>
      <c r="AP944" s="269"/>
      <c r="AQ944" s="269"/>
      <c r="AR944" s="269"/>
      <c r="AS944" s="269"/>
      <c r="AT944" s="269"/>
      <c r="AU944" s="269"/>
      <c r="AV944" s="269"/>
      <c r="AW944" s="269"/>
      <c r="AX944" s="269"/>
      <c r="AY944" s="269"/>
      <c r="AZ944" s="269"/>
      <c r="BA944" s="269"/>
      <c r="BB944" s="269"/>
      <c r="BC944" s="269"/>
      <c r="BD944" s="269"/>
      <c r="BE944" s="269"/>
      <c r="BF944" s="269"/>
      <c r="BG944" s="269"/>
      <c r="BH944" s="269"/>
      <c r="BI944" s="269"/>
      <c r="BJ944" s="269"/>
      <c r="BK944" s="269"/>
      <c r="BL944" s="269"/>
      <c r="BM944" s="269"/>
      <c r="BN944" s="269"/>
      <c r="BO944" s="269"/>
      <c r="BP944" s="269"/>
      <c r="BQ944" s="269"/>
      <c r="BR944" s="269"/>
      <c r="BS944" s="269"/>
      <c r="BT944" s="269"/>
      <c r="BU944" s="269"/>
      <c r="BV944" s="269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  <c r="CN944" s="60"/>
      <c r="CO944" s="60"/>
      <c r="CP944" s="60"/>
      <c r="CQ944" s="60"/>
      <c r="CR944" s="60"/>
      <c r="CS944" s="60"/>
      <c r="CT944" s="60"/>
      <c r="CU944" s="60"/>
      <c r="CV944" s="60"/>
      <c r="CW944" s="60"/>
      <c r="CX944" s="60"/>
      <c r="CY944" s="60"/>
      <c r="CZ944" s="60"/>
      <c r="DA944" s="60"/>
      <c r="DB944" s="60"/>
      <c r="DC944" s="60"/>
      <c r="DD944" s="60"/>
      <c r="DE944" s="60"/>
      <c r="DF944" s="60"/>
      <c r="DG944" s="60"/>
      <c r="DH944" s="60"/>
      <c r="DI944" s="60"/>
      <c r="DJ944" s="60"/>
      <c r="DK944" s="60"/>
      <c r="DL944" s="60"/>
      <c r="DM944" s="60"/>
      <c r="DN944" s="60"/>
      <c r="DO944" s="60"/>
      <c r="DP944" s="60"/>
      <c r="DQ944" s="60"/>
      <c r="DR944" s="60"/>
      <c r="DS944" s="60"/>
      <c r="DT944" s="60"/>
      <c r="DU944" s="60"/>
      <c r="DV944" s="60"/>
      <c r="DW944" s="60"/>
      <c r="DX944" s="60"/>
      <c r="DY944" s="60"/>
      <c r="DZ944" s="60"/>
      <c r="EA944" s="60"/>
      <c r="EB944" s="60"/>
      <c r="EC944" s="60"/>
      <c r="ED944" s="60"/>
      <c r="EE944" s="60"/>
      <c r="EF944" s="60"/>
      <c r="EG944" s="60"/>
      <c r="EH944" s="60"/>
      <c r="EI944" s="60"/>
      <c r="EJ944" s="60"/>
      <c r="EK944" s="60"/>
      <c r="EL944" s="60"/>
      <c r="EM944" s="60"/>
      <c r="EN944" s="60"/>
      <c r="EO944" s="60"/>
      <c r="EP944" s="60"/>
      <c r="EQ944" s="60"/>
      <c r="ER944" s="60"/>
      <c r="ES944" s="60"/>
      <c r="ET944" s="60"/>
      <c r="EU944" s="60"/>
      <c r="EV944" s="60"/>
      <c r="EW944" s="60"/>
      <c r="EX944" s="60"/>
      <c r="EY944" s="60"/>
      <c r="EZ944" s="60"/>
      <c r="FA944" s="60"/>
      <c r="FB944" s="60"/>
      <c r="FC944" s="60"/>
      <c r="FD944" s="60"/>
      <c r="FE944" s="60"/>
      <c r="FF944" s="60"/>
      <c r="FG944" s="60"/>
      <c r="FH944" s="60"/>
      <c r="FI944" s="60"/>
      <c r="FJ944" s="60"/>
      <c r="FK944" s="60"/>
      <c r="FL944" s="60"/>
      <c r="FM944" s="60"/>
      <c r="FN944" s="60"/>
      <c r="FO944" s="60"/>
      <c r="FP944" s="60"/>
      <c r="FQ944" s="60"/>
      <c r="FR944" s="60"/>
      <c r="FS944" s="60"/>
      <c r="FT944" s="60"/>
      <c r="FU944" s="60"/>
      <c r="FV944" s="60"/>
      <c r="FW944" s="60"/>
      <c r="FX944" s="60"/>
      <c r="FY944" s="60"/>
      <c r="FZ944" s="60"/>
      <c r="GA944" s="60"/>
      <c r="GB944" s="60"/>
      <c r="GC944" s="60"/>
      <c r="GD944" s="60"/>
      <c r="GE944" s="60"/>
      <c r="GF944" s="60"/>
      <c r="GG944" s="60"/>
      <c r="GH944" s="60"/>
      <c r="GI944" s="60"/>
      <c r="GJ944" s="60"/>
      <c r="GK944" s="60"/>
      <c r="GL944" s="60"/>
    </row>
    <row r="945" ht="16">
      <c r="B945" s="396"/>
      <c r="C945" s="396"/>
      <c r="D945" s="396"/>
      <c r="E945" s="396"/>
      <c r="F945" s="396"/>
      <c r="G945" s="396"/>
      <c r="H945" s="396"/>
      <c r="I945" s="396"/>
      <c r="J945" s="396"/>
      <c r="K945" s="396"/>
      <c r="L945" s="396"/>
      <c r="M945" s="396"/>
      <c r="N945" s="396"/>
      <c r="O945" s="396"/>
      <c r="P945" s="396"/>
      <c r="Q945" s="396"/>
      <c r="R945" s="396"/>
      <c r="S945" s="396"/>
      <c r="T945" s="396"/>
      <c r="U945" s="396"/>
      <c r="V945" s="396"/>
      <c r="W945" s="396"/>
      <c r="X945" s="396"/>
      <c r="Y945" s="396"/>
      <c r="Z945" s="396"/>
      <c r="AA945" s="396"/>
      <c r="AB945" s="396"/>
      <c r="AC945" s="396"/>
      <c r="AD945" s="396"/>
      <c r="AE945" s="396"/>
      <c r="AF945" s="396"/>
      <c r="AG945" s="396"/>
      <c r="AH945" s="396"/>
      <c r="AI945" s="396"/>
      <c r="AJ945" s="396"/>
      <c r="AK945" s="396"/>
      <c r="AL945" s="396"/>
      <c r="AM945" s="396"/>
      <c r="AN945" s="396"/>
      <c r="AO945" s="396"/>
      <c r="AP945" s="396"/>
      <c r="AQ945" s="396"/>
      <c r="AR945" s="396"/>
      <c r="AS945" s="396"/>
      <c r="AT945" s="396"/>
      <c r="AU945" s="396"/>
      <c r="AV945" s="396"/>
      <c r="AW945" s="396"/>
      <c r="AX945" s="396"/>
      <c r="AY945" s="396"/>
      <c r="AZ945" s="396"/>
      <c r="BA945" s="396"/>
      <c r="BB945" s="396"/>
      <c r="BC945" s="396"/>
      <c r="BD945" s="396"/>
      <c r="BE945" s="396"/>
      <c r="BF945" s="396"/>
      <c r="BG945" s="396"/>
      <c r="BH945" s="396"/>
      <c r="BI945" s="396"/>
      <c r="BJ945" s="396"/>
      <c r="BK945" s="396"/>
      <c r="BL945" s="396"/>
      <c r="BM945" s="396"/>
      <c r="BN945" s="396"/>
      <c r="BO945" s="396"/>
      <c r="BP945" s="396"/>
      <c r="BQ945" s="396"/>
      <c r="BR945" s="396"/>
      <c r="BS945" s="396"/>
      <c r="BT945" s="396"/>
      <c r="BU945" s="396"/>
      <c r="BV945" s="396"/>
      <c r="BW945" s="396"/>
      <c r="BX945" s="396"/>
      <c r="BY945" s="396"/>
      <c r="BZ945" s="396"/>
      <c r="CA945" s="396"/>
      <c r="CB945" s="396"/>
      <c r="CC945" s="396"/>
      <c r="CD945" s="396"/>
      <c r="CE945" s="396"/>
      <c r="CF945" s="396"/>
      <c r="CG945" s="396"/>
      <c r="CH945" s="396"/>
      <c r="CI945" s="396"/>
      <c r="CJ945" s="396"/>
      <c r="CK945" s="396"/>
      <c r="CL945" s="396"/>
      <c r="CM945" s="396"/>
      <c r="CN945" s="396"/>
      <c r="CO945" s="396"/>
      <c r="CP945" s="396"/>
      <c r="CQ945" s="396"/>
      <c r="CR945" s="396"/>
      <c r="CS945" s="396"/>
      <c r="CT945" s="396"/>
      <c r="CU945" s="396"/>
      <c r="CV945" s="396"/>
      <c r="CW945" s="396"/>
      <c r="CX945" s="396"/>
      <c r="CY945" s="396"/>
      <c r="CZ945" s="396"/>
      <c r="DA945" s="396"/>
      <c r="DB945" s="396"/>
      <c r="DC945" s="396"/>
      <c r="DD945" s="396"/>
      <c r="DE945" s="396"/>
      <c r="DF945" s="396"/>
      <c r="DG945" s="396"/>
      <c r="DH945" s="396"/>
      <c r="DI945" s="396"/>
      <c r="DJ945" s="396"/>
      <c r="DK945" s="396"/>
      <c r="DL945" s="396"/>
      <c r="DM945" s="396"/>
      <c r="DN945" s="396"/>
      <c r="DO945" s="396"/>
      <c r="DP945" s="396"/>
      <c r="DQ945" s="396"/>
      <c r="DR945" s="396"/>
      <c r="DS945" s="396"/>
      <c r="DT945" s="396"/>
      <c r="DU945" s="396"/>
      <c r="DV945" s="396"/>
      <c r="DW945" s="396"/>
      <c r="DX945" s="396"/>
      <c r="DY945" s="396"/>
      <c r="DZ945" s="396"/>
      <c r="EA945" s="396"/>
      <c r="EB945" s="396"/>
      <c r="EC945" s="396"/>
      <c r="ED945" s="396"/>
      <c r="EE945" s="396"/>
      <c r="EF945" s="396"/>
      <c r="EG945" s="396"/>
      <c r="EH945" s="396"/>
      <c r="EI945" s="396"/>
      <c r="EJ945" s="396"/>
      <c r="EK945" s="396"/>
      <c r="EL945" s="396"/>
      <c r="EM945" s="396"/>
      <c r="EN945" s="396"/>
      <c r="EO945" s="396"/>
      <c r="EP945" s="396"/>
      <c r="EQ945" s="396"/>
      <c r="ER945" s="396"/>
      <c r="ES945" s="396"/>
      <c r="ET945" s="396"/>
      <c r="EU945" s="396"/>
      <c r="EV945" s="396"/>
      <c r="EW945" s="396"/>
      <c r="EX945" s="396"/>
      <c r="EY945" s="396"/>
      <c r="EZ945" s="396"/>
      <c r="FA945" s="396"/>
      <c r="FB945" s="396"/>
      <c r="FC945" s="396"/>
      <c r="FD945" s="396"/>
      <c r="FE945" s="396"/>
      <c r="FF945" s="396"/>
      <c r="FG945" s="396"/>
      <c r="FH945" s="396"/>
      <c r="FI945" s="396"/>
      <c r="FJ945" s="396"/>
      <c r="FK945" s="396"/>
      <c r="FL945" s="396"/>
      <c r="FM945" s="396"/>
      <c r="FN945" s="396"/>
      <c r="FO945" s="396"/>
      <c r="FP945" s="396"/>
      <c r="FQ945" s="396"/>
      <c r="FR945" s="396"/>
      <c r="FS945" s="396"/>
      <c r="FT945" s="396"/>
      <c r="FU945" s="396"/>
      <c r="FV945" s="396"/>
      <c r="FW945" s="396"/>
      <c r="FX945" s="396"/>
      <c r="FY945" s="396"/>
      <c r="FZ945" s="396"/>
      <c r="GA945" s="396"/>
      <c r="GB945" s="396"/>
      <c r="GC945" s="396"/>
    </row>
    <row r="946">
      <c r="B946" s="59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84"/>
      <c r="N946" s="84"/>
      <c r="O946" s="63"/>
    </row>
    <row r="947">
      <c r="C947" s="396" t="s">
        <v>560</v>
      </c>
      <c r="D947" s="396">
        <f>D924+1</f>
        <v>2012</v>
      </c>
      <c r="E947" s="396"/>
      <c r="F947" s="396"/>
      <c r="G947" s="396"/>
      <c r="H947" s="396"/>
      <c r="I947" s="396"/>
      <c r="J947" s="396"/>
      <c r="K947" s="396"/>
      <c r="L947" s="396"/>
      <c r="P947" s="396"/>
      <c r="Q947" s="396"/>
      <c r="R947" s="396"/>
      <c r="S947" s="396"/>
      <c r="T947" s="396"/>
      <c r="U947" s="396"/>
      <c r="V947" s="396"/>
      <c r="W947" s="396"/>
      <c r="X947" s="396"/>
      <c r="Y947" s="396"/>
      <c r="Z947" s="396"/>
      <c r="AA947" s="396"/>
      <c r="AB947" s="396"/>
      <c r="AC947" s="396"/>
      <c r="AD947" s="396"/>
      <c r="AE947" s="396"/>
      <c r="AF947" s="396"/>
      <c r="AG947" s="396"/>
      <c r="AH947" s="396"/>
      <c r="AI947" s="396"/>
      <c r="AJ947" s="396"/>
      <c r="AK947" s="396"/>
      <c r="AL947" s="396"/>
      <c r="AM947" s="396"/>
      <c r="AN947" s="396"/>
      <c r="AO947" s="396"/>
      <c r="AP947" s="396"/>
      <c r="AQ947" s="396"/>
      <c r="AR947" s="396"/>
      <c r="AS947" s="396"/>
      <c r="AT947" s="396"/>
      <c r="AU947" s="396"/>
      <c r="AV947" s="396"/>
      <c r="AW947" s="396"/>
      <c r="AX947" s="396"/>
      <c r="AY947" s="396"/>
      <c r="AZ947" s="396"/>
      <c r="BA947" s="396"/>
      <c r="BB947" s="396"/>
      <c r="BC947" s="396"/>
      <c r="BD947" s="396"/>
      <c r="BE947" s="396"/>
      <c r="BF947" s="396"/>
      <c r="BG947" s="396"/>
      <c r="BH947" s="396"/>
      <c r="BI947" s="396"/>
      <c r="BJ947" s="396"/>
      <c r="BK947" s="396"/>
      <c r="BL947" s="396"/>
      <c r="BM947" s="396"/>
      <c r="BN947" s="396"/>
      <c r="BO947" s="396"/>
      <c r="BP947" s="396"/>
      <c r="BQ947" s="396"/>
      <c r="BR947" s="396"/>
      <c r="BS947" s="396"/>
      <c r="BT947" s="396"/>
      <c r="BU947" s="396"/>
      <c r="BV947" s="396"/>
      <c r="BW947" s="396"/>
      <c r="BX947" s="396"/>
      <c r="BY947" s="396"/>
      <c r="BZ947" s="396"/>
      <c r="CA947" s="396"/>
      <c r="CB947" s="396"/>
      <c r="CC947" s="396"/>
      <c r="CD947" s="396"/>
      <c r="CE947" s="396"/>
      <c r="CF947" s="396"/>
      <c r="CG947" s="396"/>
      <c r="CH947" s="396"/>
      <c r="CI947" s="396"/>
      <c r="CJ947" s="396"/>
      <c r="CK947" s="396"/>
      <c r="CL947" s="396"/>
      <c r="CM947" s="396"/>
      <c r="CN947" s="396"/>
      <c r="CO947" s="396"/>
      <c r="CP947" s="396"/>
      <c r="CQ947" s="396"/>
      <c r="CR947" s="396"/>
      <c r="CS947" s="396"/>
      <c r="CT947" s="396"/>
      <c r="CU947" s="396"/>
      <c r="CV947" s="396"/>
      <c r="CW947" s="396"/>
      <c r="CX947" s="396"/>
      <c r="CY947" s="396"/>
      <c r="CZ947" s="396"/>
      <c r="DA947" s="396"/>
      <c r="DB947" s="396"/>
      <c r="DC947" s="396"/>
      <c r="DD947" s="396"/>
      <c r="DE947" s="396"/>
      <c r="DF947" s="396"/>
      <c r="DG947" s="396"/>
      <c r="DH947" s="396"/>
      <c r="DI947" s="396"/>
      <c r="DJ947" s="396"/>
      <c r="DK947" s="396"/>
      <c r="DL947" s="396"/>
      <c r="DM947" s="396"/>
      <c r="DN947" s="396"/>
      <c r="DO947" s="396"/>
      <c r="DP947" s="396"/>
      <c r="DQ947" s="396"/>
      <c r="DR947" s="396"/>
      <c r="DS947" s="396"/>
      <c r="DT947" s="396"/>
      <c r="DU947" s="396"/>
      <c r="DV947" s="396"/>
      <c r="DW947" s="396"/>
      <c r="DX947" s="396"/>
      <c r="DY947" s="396"/>
      <c r="DZ947" s="396"/>
      <c r="EA947" s="396"/>
      <c r="EB947" s="396"/>
      <c r="EC947" s="396"/>
      <c r="ED947" s="396"/>
      <c r="EE947" s="396"/>
      <c r="EF947" s="396"/>
      <c r="EG947" s="396"/>
      <c r="EH947" s="396"/>
      <c r="EI947" s="396"/>
      <c r="EJ947" s="396"/>
      <c r="EK947" s="396"/>
      <c r="EL947" s="396"/>
      <c r="EM947" s="396"/>
      <c r="EN947" s="396"/>
      <c r="EO947" s="396"/>
      <c r="EP947" s="396"/>
      <c r="EQ947" s="396"/>
      <c r="ER947" s="396"/>
      <c r="ES947" s="396"/>
      <c r="ET947" s="396"/>
      <c r="EU947" s="396"/>
      <c r="EV947" s="396"/>
      <c r="EW947" s="396"/>
      <c r="EX947" s="396"/>
      <c r="EY947" s="396"/>
      <c r="EZ947" s="396"/>
      <c r="FA947" s="396"/>
      <c r="FB947" s="396"/>
      <c r="FC947" s="396"/>
      <c r="FD947" s="396"/>
      <c r="FE947" s="396"/>
      <c r="FF947" s="396"/>
      <c r="FG947" s="396"/>
      <c r="FH947" s="396"/>
      <c r="FI947" s="396"/>
      <c r="FJ947" s="396"/>
      <c r="FK947" s="396"/>
      <c r="FL947" s="396"/>
      <c r="FM947" s="396"/>
      <c r="FN947" s="396"/>
      <c r="FO947" s="396"/>
      <c r="FP947" s="396"/>
      <c r="FQ947" s="396"/>
      <c r="FR947" s="396"/>
      <c r="FS947" s="396"/>
      <c r="FT947" s="396"/>
      <c r="FU947" s="396"/>
      <c r="FV947" s="396"/>
      <c r="FW947" s="396"/>
      <c r="FX947" s="396"/>
      <c r="FY947" s="396"/>
      <c r="FZ947" s="396"/>
      <c r="GA947" s="396"/>
      <c r="GB947" s="396"/>
      <c r="GC947" s="396"/>
    </row>
    <row r="948">
      <c r="B948" s="396"/>
      <c r="C948" s="396" t="s">
        <v>561</v>
      </c>
      <c r="D948" s="396"/>
      <c r="E948" s="396"/>
      <c r="F948" s="396"/>
      <c r="H948" s="396"/>
      <c r="I948" s="396" t="s">
        <v>562</v>
      </c>
      <c r="J948" s="396"/>
      <c r="L948" s="396"/>
      <c r="O948" s="396" t="s">
        <v>563</v>
      </c>
      <c r="P948" s="396"/>
      <c r="Q948" s="396"/>
      <c r="R948" s="396"/>
      <c r="S948" s="396"/>
      <c r="T948" s="396"/>
      <c r="U948" s="396" t="s">
        <v>564</v>
      </c>
      <c r="V948" s="396"/>
      <c r="W948" s="396"/>
      <c r="X948" s="396"/>
      <c r="Y948" s="396"/>
      <c r="Z948" s="396"/>
      <c r="AA948" s="396" t="s">
        <v>565</v>
      </c>
      <c r="AB948" s="396"/>
      <c r="AC948" s="396"/>
      <c r="AD948" s="396"/>
      <c r="AE948" s="396"/>
      <c r="AF948" s="396"/>
      <c r="AG948" s="396" t="s">
        <v>566</v>
      </c>
      <c r="AH948" s="396"/>
      <c r="AI948" s="396"/>
      <c r="AJ948" s="396"/>
      <c r="AK948" s="396"/>
      <c r="AL948" s="396"/>
      <c r="AM948" s="396" t="s">
        <v>567</v>
      </c>
      <c r="AN948" s="396"/>
      <c r="AO948" s="396"/>
      <c r="AP948" s="396"/>
      <c r="AQ948" s="396"/>
      <c r="AR948" s="396"/>
      <c r="AS948" s="396" t="s">
        <v>568</v>
      </c>
      <c r="AT948" s="396"/>
      <c r="AU948" s="396"/>
      <c r="AV948" s="396"/>
      <c r="AW948" s="396"/>
      <c r="AX948" s="396"/>
      <c r="AY948" s="396" t="s">
        <v>569</v>
      </c>
      <c r="AZ948" s="396"/>
      <c r="BA948" s="396"/>
      <c r="BB948" s="396"/>
      <c r="BC948" s="396"/>
      <c r="BD948" s="396"/>
      <c r="BE948" s="396" t="s">
        <v>570</v>
      </c>
      <c r="BF948" s="396"/>
      <c r="BG948" s="396"/>
      <c r="BH948" s="396"/>
      <c r="BI948" s="396"/>
      <c r="BJ948" s="396"/>
      <c r="BK948" s="396" t="s">
        <v>571</v>
      </c>
      <c r="BL948" s="396"/>
      <c r="BM948" s="396"/>
      <c r="BN948" s="396"/>
      <c r="BO948" s="396"/>
      <c r="BP948" s="396"/>
      <c r="BQ948" s="396" t="s">
        <v>572</v>
      </c>
      <c r="BR948" s="396"/>
      <c r="BS948" s="396"/>
      <c r="BT948" s="396"/>
      <c r="BU948" s="396"/>
      <c r="BV948" s="396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  <c r="CN948" s="60"/>
      <c r="CO948" s="60"/>
      <c r="CP948" s="60"/>
      <c r="CQ948" s="60"/>
      <c r="CR948" s="60"/>
      <c r="CS948" s="60"/>
      <c r="CT948" s="60"/>
      <c r="CU948" s="60"/>
      <c r="CV948" s="60"/>
      <c r="CW948" s="60"/>
      <c r="CX948" s="60"/>
      <c r="CY948" s="60"/>
      <c r="CZ948" s="60"/>
      <c r="DA948" s="60"/>
      <c r="DB948" s="60"/>
      <c r="DC948" s="60"/>
      <c r="DD948" s="60"/>
      <c r="DE948" s="60"/>
      <c r="DF948" s="60"/>
      <c r="DG948" s="60"/>
      <c r="DH948" s="60"/>
      <c r="DI948" s="60"/>
      <c r="DJ948" s="60"/>
      <c r="DK948" s="60"/>
      <c r="DL948" s="60"/>
      <c r="DM948" s="60"/>
      <c r="DN948" s="60"/>
      <c r="DO948" s="60"/>
      <c r="DP948" s="60"/>
      <c r="DQ948" s="60"/>
      <c r="DR948" s="60"/>
      <c r="DS948" s="60"/>
      <c r="DT948" s="60"/>
      <c r="DU948" s="60"/>
      <c r="DV948" s="60"/>
      <c r="DW948" s="60"/>
      <c r="DX948" s="60"/>
      <c r="DY948" s="60"/>
      <c r="DZ948" s="60"/>
      <c r="EA948" s="60"/>
      <c r="EB948" s="60"/>
      <c r="EC948" s="60"/>
      <c r="ED948" s="60"/>
      <c r="EE948" s="60"/>
      <c r="EF948" s="60"/>
      <c r="EG948" s="60"/>
      <c r="EH948" s="60"/>
      <c r="EI948" s="60"/>
      <c r="EJ948" s="60"/>
      <c r="EK948" s="60"/>
      <c r="EL948" s="60"/>
      <c r="EM948" s="60"/>
      <c r="EN948" s="60"/>
      <c r="EO948" s="60"/>
      <c r="EP948" s="60"/>
      <c r="EQ948" s="60"/>
      <c r="ER948" s="60"/>
      <c r="ES948" s="60"/>
      <c r="ET948" s="60"/>
      <c r="EU948" s="60"/>
      <c r="EV948" s="60"/>
      <c r="EW948" s="60"/>
      <c r="EX948" s="60"/>
      <c r="EY948" s="60"/>
      <c r="EZ948" s="60"/>
      <c r="FA948" s="60"/>
      <c r="FB948" s="60"/>
      <c r="FC948" s="60"/>
      <c r="FD948" s="60"/>
      <c r="FE948" s="60"/>
      <c r="FF948" s="60"/>
      <c r="FG948" s="60"/>
      <c r="FH948" s="60"/>
      <c r="FI948" s="60"/>
      <c r="FJ948" s="60"/>
      <c r="FK948" s="60"/>
      <c r="FL948" s="60"/>
      <c r="FM948" s="60"/>
      <c r="FN948" s="60"/>
      <c r="FO948" s="60"/>
      <c r="FP948" s="60"/>
      <c r="FQ948" s="60"/>
      <c r="FR948" s="60"/>
      <c r="FS948" s="60"/>
      <c r="FT948" s="60"/>
      <c r="FU948" s="60"/>
      <c r="FV948" s="60"/>
      <c r="FW948" s="60"/>
      <c r="FX948" s="60"/>
      <c r="FY948" s="60"/>
      <c r="FZ948" s="60"/>
      <c r="GA948" s="60"/>
      <c r="GB948" s="60"/>
      <c r="GC948" s="60"/>
      <c r="GD948" s="60"/>
      <c r="GE948" s="60"/>
      <c r="GF948" s="60"/>
      <c r="GG948" s="60"/>
      <c r="GH948" s="60"/>
      <c r="GI948" s="60"/>
      <c r="GJ948" s="60"/>
      <c r="GK948" s="60"/>
      <c r="GL948" s="60"/>
    </row>
    <row r="949">
      <c r="B949" s="439" t="s">
        <v>573</v>
      </c>
      <c r="C949" s="442">
        <v>1</v>
      </c>
      <c r="D949" s="442">
        <v>2</v>
      </c>
      <c r="E949" s="442">
        <v>3</v>
      </c>
      <c r="F949" s="442">
        <v>4</v>
      </c>
      <c r="G949" s="442">
        <v>5</v>
      </c>
      <c r="H949" s="442">
        <v>6</v>
      </c>
      <c r="I949" s="441">
        <v>1</v>
      </c>
      <c r="J949" s="441">
        <v>2</v>
      </c>
      <c r="K949" s="441">
        <v>3</v>
      </c>
      <c r="L949" s="441">
        <v>4</v>
      </c>
      <c r="M949" s="441">
        <v>5</v>
      </c>
      <c r="N949" s="441">
        <v>6</v>
      </c>
      <c r="O949" s="442">
        <v>1</v>
      </c>
      <c r="P949" s="442">
        <v>2</v>
      </c>
      <c r="Q949" s="442">
        <v>3</v>
      </c>
      <c r="R949" s="442">
        <v>4</v>
      </c>
      <c r="S949" s="442">
        <v>5</v>
      </c>
      <c r="T949" s="442">
        <v>6</v>
      </c>
      <c r="U949" s="441">
        <v>1</v>
      </c>
      <c r="V949" s="441">
        <v>2</v>
      </c>
      <c r="W949" s="441">
        <v>3</v>
      </c>
      <c r="X949" s="441">
        <v>4</v>
      </c>
      <c r="Y949" s="441">
        <v>5</v>
      </c>
      <c r="Z949" s="441">
        <v>6</v>
      </c>
      <c r="AA949" s="442">
        <v>1</v>
      </c>
      <c r="AB949" s="442">
        <v>2</v>
      </c>
      <c r="AC949" s="442">
        <v>3</v>
      </c>
      <c r="AD949" s="442">
        <v>4</v>
      </c>
      <c r="AE949" s="442">
        <v>5</v>
      </c>
      <c r="AF949" s="442">
        <v>6</v>
      </c>
      <c r="AG949" s="441">
        <v>1</v>
      </c>
      <c r="AH949" s="441">
        <v>2</v>
      </c>
      <c r="AI949" s="441">
        <v>3</v>
      </c>
      <c r="AJ949" s="441">
        <v>4</v>
      </c>
      <c r="AK949" s="441">
        <v>5</v>
      </c>
      <c r="AL949" s="441">
        <v>6</v>
      </c>
      <c r="AM949" s="442">
        <v>1</v>
      </c>
      <c r="AN949" s="442">
        <v>2</v>
      </c>
      <c r="AO949" s="442">
        <v>3</v>
      </c>
      <c r="AP949" s="442">
        <v>4</v>
      </c>
      <c r="AQ949" s="442">
        <v>5</v>
      </c>
      <c r="AR949" s="442">
        <v>6</v>
      </c>
      <c r="AS949" s="441">
        <v>1</v>
      </c>
      <c r="AT949" s="441">
        <v>2</v>
      </c>
      <c r="AU949" s="441">
        <v>3</v>
      </c>
      <c r="AV949" s="441">
        <v>4</v>
      </c>
      <c r="AW949" s="441">
        <v>5</v>
      </c>
      <c r="AX949" s="441">
        <v>6</v>
      </c>
      <c r="AY949" s="442">
        <v>1</v>
      </c>
      <c r="AZ949" s="442">
        <v>2</v>
      </c>
      <c r="BA949" s="442">
        <v>3</v>
      </c>
      <c r="BB949" s="442">
        <v>4</v>
      </c>
      <c r="BC949" s="442">
        <v>5</v>
      </c>
      <c r="BD949" s="442">
        <v>6</v>
      </c>
      <c r="BE949" s="441">
        <v>1</v>
      </c>
      <c r="BF949" s="441">
        <v>2</v>
      </c>
      <c r="BG949" s="441">
        <v>3</v>
      </c>
      <c r="BH949" s="441">
        <v>4</v>
      </c>
      <c r="BI949" s="441">
        <v>5</v>
      </c>
      <c r="BJ949" s="441">
        <v>6</v>
      </c>
      <c r="BK949" s="442">
        <v>1</v>
      </c>
      <c r="BL949" s="442">
        <v>2</v>
      </c>
      <c r="BM949" s="442">
        <v>3</v>
      </c>
      <c r="BN949" s="442">
        <v>4</v>
      </c>
      <c r="BO949" s="442">
        <v>5</v>
      </c>
      <c r="BP949" s="442">
        <v>6</v>
      </c>
      <c r="BQ949" s="441">
        <v>1</v>
      </c>
      <c r="BR949" s="441">
        <v>2</v>
      </c>
      <c r="BS949" s="441">
        <v>3</v>
      </c>
      <c r="BT949" s="441">
        <v>4</v>
      </c>
      <c r="BU949" s="441">
        <v>5</v>
      </c>
      <c r="BV949" s="441">
        <v>6</v>
      </c>
      <c r="BW949" s="445"/>
      <c r="BX949" s="445"/>
      <c r="BY949" s="445"/>
      <c r="BZ949" s="445"/>
      <c r="CA949" s="445"/>
      <c r="CB949" s="445"/>
      <c r="CC949" s="445"/>
      <c r="CD949" s="445"/>
      <c r="CE949" s="445"/>
      <c r="CF949" s="445"/>
      <c r="CG949" s="445"/>
      <c r="CH949" s="445"/>
      <c r="CI949" s="445"/>
      <c r="CJ949" s="445"/>
      <c r="CK949" s="445"/>
      <c r="CL949" s="445"/>
      <c r="CM949" s="445"/>
      <c r="CN949" s="445"/>
      <c r="CO949" s="445"/>
      <c r="CP949" s="445"/>
      <c r="CQ949" s="445"/>
      <c r="CR949" s="445"/>
      <c r="CS949" s="445"/>
      <c r="CT949" s="445"/>
      <c r="CU949" s="445"/>
      <c r="CV949" s="445"/>
      <c r="CW949" s="445"/>
      <c r="CX949" s="445"/>
      <c r="CY949" s="445"/>
      <c r="CZ949" s="445"/>
      <c r="DA949" s="445"/>
      <c r="DB949" s="445"/>
      <c r="DC949" s="445"/>
      <c r="DD949" s="445"/>
      <c r="DE949" s="445"/>
      <c r="DF949" s="445"/>
      <c r="DG949" s="445"/>
      <c r="DH949" s="445"/>
      <c r="DI949" s="445"/>
      <c r="DJ949" s="445"/>
      <c r="DK949" s="445"/>
      <c r="DL949" s="445"/>
      <c r="DM949" s="445"/>
      <c r="DN949" s="445"/>
      <c r="DO949" s="445"/>
      <c r="DP949" s="445"/>
      <c r="DQ949" s="445"/>
      <c r="DR949" s="445"/>
      <c r="DS949" s="445"/>
      <c r="DT949" s="445"/>
      <c r="DU949" s="445"/>
      <c r="DV949" s="445"/>
      <c r="DW949" s="445"/>
      <c r="DX949" s="445"/>
      <c r="DY949" s="445"/>
      <c r="DZ949" s="445"/>
      <c r="EA949" s="445"/>
      <c r="EB949" s="445"/>
      <c r="EC949" s="445"/>
      <c r="ED949" s="445"/>
      <c r="EE949" s="445"/>
      <c r="EF949" s="445"/>
      <c r="EG949" s="445"/>
      <c r="EH949" s="445"/>
      <c r="EI949" s="445"/>
      <c r="EJ949" s="445"/>
      <c r="EK949" s="445"/>
      <c r="EL949" s="445"/>
      <c r="EM949" s="445"/>
      <c r="EN949" s="445"/>
      <c r="EO949" s="445"/>
      <c r="EP949" s="445"/>
      <c r="EQ949" s="445"/>
      <c r="ER949" s="445"/>
      <c r="ES949" s="445"/>
      <c r="ET949" s="445"/>
      <c r="EU949" s="445"/>
      <c r="EV949" s="445"/>
      <c r="EW949" s="445"/>
      <c r="EX949" s="445"/>
      <c r="EY949" s="445"/>
      <c r="EZ949" s="445"/>
      <c r="FA949" s="445"/>
      <c r="FB949" s="445"/>
      <c r="FC949" s="445"/>
      <c r="FD949" s="445"/>
      <c r="FE949" s="445"/>
      <c r="FF949" s="445"/>
      <c r="FG949" s="445"/>
      <c r="FH949" s="445"/>
      <c r="FI949" s="445"/>
      <c r="FJ949" s="445"/>
      <c r="FK949" s="445"/>
      <c r="FL949" s="445"/>
      <c r="FM949" s="445"/>
      <c r="FN949" s="445"/>
      <c r="FO949" s="445"/>
      <c r="FP949" s="445"/>
      <c r="FQ949" s="445"/>
      <c r="FR949" s="445"/>
      <c r="FS949" s="445"/>
      <c r="FT949" s="445"/>
      <c r="FU949" s="445"/>
      <c r="FV949" s="445"/>
      <c r="FW949" s="445"/>
      <c r="FX949" s="445"/>
      <c r="FY949" s="445"/>
      <c r="FZ949" s="445"/>
      <c r="GA949" s="445"/>
      <c r="GB949" s="445"/>
      <c r="GC949" s="445"/>
      <c r="GD949" s="445"/>
      <c r="GE949" s="445"/>
      <c r="GF949" s="445"/>
      <c r="GG949" s="445"/>
      <c r="GH949" s="445"/>
      <c r="GI949" s="445"/>
      <c r="GJ949" s="445"/>
      <c r="GK949" s="445"/>
      <c r="GL949" s="445"/>
    </row>
    <row r="950">
      <c r="B950" s="116" t="s">
        <v>23</v>
      </c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  <c r="M950" s="440"/>
      <c r="N950" s="440"/>
      <c r="O950" s="440"/>
      <c r="P950" s="269"/>
      <c r="Q950" s="269"/>
      <c r="R950" s="269"/>
      <c r="S950" s="269"/>
      <c r="T950" s="269"/>
      <c r="U950" s="269"/>
      <c r="V950" s="269"/>
      <c r="W950" s="269"/>
      <c r="X950" s="269"/>
      <c r="Y950" s="269"/>
      <c r="Z950" s="269"/>
      <c r="AA950" s="269"/>
      <c r="AB950" s="269"/>
      <c r="AC950" s="269"/>
      <c r="AD950" s="269"/>
      <c r="AE950" s="269"/>
      <c r="AF950" s="269"/>
      <c r="AG950" s="269"/>
      <c r="AH950" s="269"/>
      <c r="AI950" s="269"/>
      <c r="AJ950" s="269"/>
      <c r="AK950" s="269"/>
      <c r="AL950" s="269"/>
      <c r="AM950" s="269"/>
      <c r="AN950" s="269"/>
      <c r="AO950" s="269"/>
      <c r="AP950" s="269"/>
      <c r="AQ950" s="269"/>
      <c r="AR950" s="269"/>
      <c r="AS950" s="269"/>
      <c r="AT950" s="269"/>
      <c r="AU950" s="269"/>
      <c r="AV950" s="269"/>
      <c r="AW950" s="269"/>
      <c r="AX950" s="269"/>
      <c r="AY950" s="269"/>
      <c r="AZ950" s="269"/>
      <c r="BA950" s="269"/>
      <c r="BB950" s="269"/>
      <c r="BC950" s="269"/>
      <c r="BD950" s="269"/>
      <c r="BE950" s="269"/>
      <c r="BF950" s="269"/>
      <c r="BG950" s="269"/>
      <c r="BH950" s="269"/>
      <c r="BI950" s="269"/>
      <c r="BJ950" s="269"/>
      <c r="BK950" s="269"/>
      <c r="BL950" s="269"/>
      <c r="BM950" s="269"/>
      <c r="BN950" s="269"/>
      <c r="BO950" s="269"/>
      <c r="BP950" s="269"/>
      <c r="BQ950" s="269"/>
      <c r="BR950" s="269"/>
      <c r="BS950" s="269"/>
      <c r="BT950" s="269"/>
      <c r="BU950" s="269"/>
      <c r="BV950" s="269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  <c r="CN950" s="60"/>
      <c r="CO950" s="60"/>
      <c r="CP950" s="60"/>
      <c r="CQ950" s="60"/>
      <c r="CR950" s="60"/>
      <c r="CS950" s="60"/>
      <c r="CT950" s="60"/>
      <c r="CU950" s="60"/>
      <c r="CV950" s="60"/>
      <c r="CW950" s="60"/>
      <c r="CX950" s="60"/>
      <c r="CY950" s="60"/>
      <c r="CZ950" s="60"/>
      <c r="DA950" s="60"/>
      <c r="DB950" s="60"/>
      <c r="DC950" s="60"/>
      <c r="DD950" s="60"/>
      <c r="DE950" s="60"/>
      <c r="DF950" s="60"/>
      <c r="DG950" s="60"/>
      <c r="DH950" s="60"/>
      <c r="DI950" s="60"/>
      <c r="DJ950" s="60"/>
      <c r="DK950" s="60"/>
      <c r="DL950" s="60"/>
      <c r="DM950" s="60"/>
      <c r="DN950" s="60"/>
      <c r="DO950" s="60"/>
      <c r="DP950" s="60"/>
      <c r="DQ950" s="60"/>
      <c r="DR950" s="60"/>
      <c r="DS950" s="60"/>
      <c r="DT950" s="60"/>
      <c r="DU950" s="60"/>
      <c r="DV950" s="60"/>
      <c r="DW950" s="60"/>
      <c r="DX950" s="60"/>
      <c r="DY950" s="60"/>
      <c r="DZ950" s="60"/>
      <c r="EA950" s="60"/>
      <c r="EB950" s="60"/>
      <c r="EC950" s="60"/>
      <c r="ED950" s="60"/>
      <c r="EE950" s="60"/>
      <c r="EF950" s="60"/>
      <c r="EG950" s="60"/>
      <c r="EH950" s="60"/>
      <c r="EI950" s="60"/>
      <c r="EJ950" s="60"/>
      <c r="EK950" s="60"/>
      <c r="EL950" s="60"/>
      <c r="EM950" s="60"/>
      <c r="EN950" s="60"/>
      <c r="EO950" s="60"/>
      <c r="EP950" s="60"/>
      <c r="EQ950" s="60"/>
      <c r="ER950" s="60"/>
      <c r="ES950" s="60"/>
      <c r="ET950" s="60"/>
      <c r="EU950" s="60"/>
      <c r="EV950" s="60"/>
      <c r="EW950" s="60"/>
      <c r="EX950" s="60"/>
      <c r="EY950" s="60"/>
      <c r="EZ950" s="60"/>
      <c r="FA950" s="60"/>
      <c r="FB950" s="60"/>
      <c r="FC950" s="60"/>
      <c r="FD950" s="60"/>
      <c r="FE950" s="60"/>
      <c r="FF950" s="60"/>
      <c r="FG950" s="60"/>
      <c r="FH950" s="60"/>
      <c r="FI950" s="60"/>
      <c r="FJ950" s="60"/>
      <c r="FK950" s="60"/>
      <c r="FL950" s="60"/>
      <c r="FM950" s="60"/>
      <c r="FN950" s="60"/>
      <c r="FO950" s="60"/>
      <c r="FP950" s="60"/>
      <c r="FQ950" s="60"/>
      <c r="FR950" s="60"/>
      <c r="FS950" s="60"/>
      <c r="FT950" s="60"/>
      <c r="FU950" s="60"/>
      <c r="FV950" s="60"/>
      <c r="FW950" s="60"/>
      <c r="FX950" s="60"/>
      <c r="FY950" s="60"/>
      <c r="FZ950" s="60"/>
      <c r="GA950" s="60"/>
      <c r="GB950" s="60"/>
      <c r="GC950" s="60"/>
      <c r="GD950" s="60"/>
      <c r="GE950" s="60"/>
      <c r="GF950" s="60"/>
      <c r="GG950" s="60"/>
      <c r="GH950" s="60"/>
      <c r="GI950" s="60"/>
      <c r="GJ950" s="60"/>
      <c r="GK950" s="60"/>
      <c r="GL950" s="60"/>
    </row>
    <row r="951">
      <c r="B951" s="118" t="s">
        <v>25</v>
      </c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  <c r="M951" s="440"/>
      <c r="N951" s="440"/>
      <c r="O951" s="440"/>
      <c r="P951" s="269"/>
      <c r="Q951" s="269"/>
      <c r="R951" s="269"/>
      <c r="S951" s="269"/>
      <c r="T951" s="269"/>
      <c r="U951" s="269"/>
      <c r="V951" s="269"/>
      <c r="W951" s="269"/>
      <c r="X951" s="269"/>
      <c r="Y951" s="269"/>
      <c r="Z951" s="269"/>
      <c r="AA951" s="269"/>
      <c r="AB951" s="269"/>
      <c r="AC951" s="269"/>
      <c r="AD951" s="269"/>
      <c r="AE951" s="269"/>
      <c r="AF951" s="269"/>
      <c r="AG951" s="269"/>
      <c r="AH951" s="269"/>
      <c r="AI951" s="269"/>
      <c r="AJ951" s="269"/>
      <c r="AK951" s="269"/>
      <c r="AL951" s="269"/>
      <c r="AM951" s="269"/>
      <c r="AN951" s="269"/>
      <c r="AO951" s="269"/>
      <c r="AP951" s="269"/>
      <c r="AQ951" s="269"/>
      <c r="AR951" s="269"/>
      <c r="AS951" s="269"/>
      <c r="AT951" s="269"/>
      <c r="AU951" s="269"/>
      <c r="AV951" s="269"/>
      <c r="AW951" s="269"/>
      <c r="AX951" s="269"/>
      <c r="AY951" s="269"/>
      <c r="AZ951" s="269"/>
      <c r="BA951" s="269"/>
      <c r="BB951" s="269"/>
      <c r="BC951" s="269"/>
      <c r="BD951" s="269"/>
      <c r="BE951" s="269"/>
      <c r="BF951" s="269"/>
      <c r="BG951" s="269"/>
      <c r="BH951" s="269"/>
      <c r="BI951" s="269"/>
      <c r="BJ951" s="269"/>
      <c r="BK951" s="269"/>
      <c r="BL951" s="269"/>
      <c r="BM951" s="269"/>
      <c r="BN951" s="269"/>
      <c r="BO951" s="269"/>
      <c r="BP951" s="269"/>
      <c r="BQ951" s="269"/>
      <c r="BR951" s="269"/>
      <c r="BS951" s="269"/>
      <c r="BT951" s="269"/>
      <c r="BU951" s="269"/>
      <c r="BV951" s="269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  <c r="CN951" s="60"/>
      <c r="CO951" s="60"/>
      <c r="CP951" s="60"/>
      <c r="CQ951" s="60"/>
      <c r="CR951" s="60"/>
      <c r="CS951" s="60"/>
      <c r="CT951" s="60"/>
      <c r="CU951" s="60"/>
      <c r="CV951" s="60"/>
      <c r="CW951" s="60"/>
      <c r="CX951" s="60"/>
      <c r="CY951" s="60"/>
      <c r="CZ951" s="60"/>
      <c r="DA951" s="60"/>
      <c r="DB951" s="60"/>
      <c r="DC951" s="60"/>
      <c r="DD951" s="60"/>
      <c r="DE951" s="60"/>
      <c r="DF951" s="60"/>
      <c r="DG951" s="60"/>
      <c r="DH951" s="60"/>
      <c r="DI951" s="60"/>
      <c r="DJ951" s="60"/>
      <c r="DK951" s="60"/>
      <c r="DL951" s="60"/>
      <c r="DM951" s="60"/>
      <c r="DN951" s="60"/>
      <c r="DO951" s="60"/>
      <c r="DP951" s="60"/>
      <c r="DQ951" s="60"/>
      <c r="DR951" s="60"/>
      <c r="DS951" s="60"/>
      <c r="DT951" s="60"/>
      <c r="DU951" s="60"/>
      <c r="DV951" s="60"/>
      <c r="DW951" s="60"/>
      <c r="DX951" s="60"/>
      <c r="DY951" s="60"/>
      <c r="DZ951" s="60"/>
      <c r="EA951" s="60"/>
      <c r="EB951" s="60"/>
      <c r="EC951" s="60"/>
      <c r="ED951" s="60"/>
      <c r="EE951" s="60"/>
      <c r="EF951" s="60"/>
      <c r="EG951" s="60"/>
      <c r="EH951" s="60"/>
      <c r="EI951" s="60"/>
      <c r="EJ951" s="60"/>
      <c r="EK951" s="60"/>
      <c r="EL951" s="60"/>
      <c r="EM951" s="60"/>
      <c r="EN951" s="60"/>
      <c r="EO951" s="60"/>
      <c r="EP951" s="60"/>
      <c r="EQ951" s="60"/>
      <c r="ER951" s="60"/>
      <c r="ES951" s="60"/>
      <c r="ET951" s="60"/>
      <c r="EU951" s="60"/>
      <c r="EV951" s="60"/>
      <c r="EW951" s="60"/>
      <c r="EX951" s="60"/>
      <c r="EY951" s="60"/>
      <c r="EZ951" s="60"/>
      <c r="FA951" s="60"/>
      <c r="FB951" s="60"/>
      <c r="FC951" s="60"/>
      <c r="FD951" s="60"/>
      <c r="FE951" s="60"/>
      <c r="FF951" s="60"/>
      <c r="FG951" s="60"/>
      <c r="FH951" s="60"/>
      <c r="FI951" s="60"/>
      <c r="FJ951" s="60"/>
      <c r="FK951" s="60"/>
      <c r="FL951" s="60"/>
      <c r="FM951" s="60"/>
      <c r="FN951" s="60"/>
      <c r="FO951" s="60"/>
      <c r="FP951" s="60"/>
      <c r="FQ951" s="60"/>
      <c r="FR951" s="60"/>
      <c r="FS951" s="60"/>
      <c r="FT951" s="60"/>
      <c r="FU951" s="60"/>
      <c r="FV951" s="60"/>
      <c r="FW951" s="60"/>
      <c r="FX951" s="60"/>
      <c r="FY951" s="60"/>
      <c r="FZ951" s="60"/>
      <c r="GA951" s="60"/>
      <c r="GB951" s="60"/>
      <c r="GC951" s="60"/>
      <c r="GD951" s="60"/>
      <c r="GE951" s="60"/>
      <c r="GF951" s="60"/>
      <c r="GG951" s="60"/>
      <c r="GH951" s="60"/>
      <c r="GI951" s="60"/>
      <c r="GJ951" s="60"/>
      <c r="GK951" s="60"/>
      <c r="GL951" s="60"/>
    </row>
    <row r="952">
      <c r="B952" s="116" t="s">
        <v>9</v>
      </c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  <c r="M952" s="440"/>
      <c r="N952" s="440"/>
      <c r="O952" s="440"/>
      <c r="P952" s="269"/>
      <c r="Q952" s="269"/>
      <c r="R952" s="269"/>
      <c r="S952" s="269"/>
      <c r="T952" s="269"/>
      <c r="U952" s="269"/>
      <c r="V952" s="269"/>
      <c r="W952" s="269"/>
      <c r="X952" s="269"/>
      <c r="Y952" s="269"/>
      <c r="Z952" s="269"/>
      <c r="AA952" s="269"/>
      <c r="AB952" s="269"/>
      <c r="AC952" s="269"/>
      <c r="AD952" s="269"/>
      <c r="AE952" s="269"/>
      <c r="AF952" s="269"/>
      <c r="AG952" s="269"/>
      <c r="AH952" s="269"/>
      <c r="AI952" s="269"/>
      <c r="AJ952" s="269"/>
      <c r="AK952" s="269"/>
      <c r="AL952" s="269"/>
      <c r="AM952" s="269"/>
      <c r="AN952" s="269"/>
      <c r="AO952" s="269"/>
      <c r="AP952" s="269"/>
      <c r="AQ952" s="269"/>
      <c r="AR952" s="269"/>
      <c r="AS952" s="269"/>
      <c r="AT952" s="269"/>
      <c r="AU952" s="269"/>
      <c r="AV952" s="269"/>
      <c r="AW952" s="269"/>
      <c r="AX952" s="269"/>
      <c r="AY952" s="269"/>
      <c r="AZ952" s="269"/>
      <c r="BA952" s="269"/>
      <c r="BB952" s="269"/>
      <c r="BC952" s="269"/>
      <c r="BD952" s="269"/>
      <c r="BE952" s="269"/>
      <c r="BF952" s="269"/>
      <c r="BG952" s="269"/>
      <c r="BH952" s="269"/>
      <c r="BI952" s="269"/>
      <c r="BJ952" s="269"/>
      <c r="BK952" s="269"/>
      <c r="BL952" s="269"/>
      <c r="BM952" s="269"/>
      <c r="BN952" s="269"/>
      <c r="BO952" s="269"/>
      <c r="BP952" s="269"/>
      <c r="BQ952" s="269"/>
      <c r="BR952" s="269"/>
      <c r="BS952" s="269"/>
      <c r="BT952" s="269"/>
      <c r="BU952" s="269"/>
      <c r="BV952" s="269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  <c r="CN952" s="60"/>
      <c r="CO952" s="60"/>
      <c r="CP952" s="60"/>
      <c r="CQ952" s="60"/>
      <c r="CR952" s="60"/>
      <c r="CS952" s="60"/>
      <c r="CT952" s="60"/>
      <c r="CU952" s="60"/>
      <c r="CV952" s="60"/>
      <c r="CW952" s="60"/>
      <c r="CX952" s="60"/>
      <c r="CY952" s="60"/>
      <c r="CZ952" s="60"/>
      <c r="DA952" s="60"/>
      <c r="DB952" s="60"/>
      <c r="DC952" s="60"/>
      <c r="DD952" s="60"/>
      <c r="DE952" s="60"/>
      <c r="DF952" s="60"/>
      <c r="DG952" s="60"/>
      <c r="DH952" s="60"/>
      <c r="DI952" s="60"/>
      <c r="DJ952" s="60"/>
      <c r="DK952" s="60"/>
      <c r="DL952" s="60"/>
      <c r="DM952" s="60"/>
      <c r="DN952" s="60"/>
      <c r="DO952" s="60"/>
      <c r="DP952" s="60"/>
      <c r="DQ952" s="60"/>
      <c r="DR952" s="60"/>
      <c r="DS952" s="60"/>
      <c r="DT952" s="60"/>
      <c r="DU952" s="60"/>
      <c r="DV952" s="60"/>
      <c r="DW952" s="60"/>
      <c r="DX952" s="60"/>
      <c r="DY952" s="60"/>
      <c r="DZ952" s="60"/>
      <c r="EA952" s="60"/>
      <c r="EB952" s="60"/>
      <c r="EC952" s="60"/>
      <c r="ED952" s="60"/>
      <c r="EE952" s="60"/>
      <c r="EF952" s="60"/>
      <c r="EG952" s="60"/>
      <c r="EH952" s="60"/>
      <c r="EI952" s="60"/>
      <c r="EJ952" s="60"/>
      <c r="EK952" s="60"/>
      <c r="EL952" s="60"/>
      <c r="EM952" s="60"/>
      <c r="EN952" s="60"/>
      <c r="EO952" s="60"/>
      <c r="EP952" s="60"/>
      <c r="EQ952" s="60"/>
      <c r="ER952" s="60"/>
      <c r="ES952" s="60"/>
      <c r="ET952" s="60"/>
      <c r="EU952" s="60"/>
      <c r="EV952" s="60"/>
      <c r="EW952" s="60"/>
      <c r="EX952" s="60"/>
      <c r="EY952" s="60"/>
      <c r="EZ952" s="60"/>
      <c r="FA952" s="60"/>
      <c r="FB952" s="60"/>
      <c r="FC952" s="60"/>
      <c r="FD952" s="60"/>
      <c r="FE952" s="60"/>
      <c r="FF952" s="60"/>
      <c r="FG952" s="60"/>
      <c r="FH952" s="60"/>
      <c r="FI952" s="60"/>
      <c r="FJ952" s="60"/>
      <c r="FK952" s="60"/>
      <c r="FL952" s="60"/>
      <c r="FM952" s="60"/>
      <c r="FN952" s="60"/>
      <c r="FO952" s="60"/>
      <c r="FP952" s="60"/>
      <c r="FQ952" s="60"/>
      <c r="FR952" s="60"/>
      <c r="FS952" s="60"/>
      <c r="FT952" s="60"/>
      <c r="FU952" s="60"/>
      <c r="FV952" s="60"/>
      <c r="FW952" s="60"/>
      <c r="FX952" s="60"/>
      <c r="FY952" s="60"/>
      <c r="FZ952" s="60"/>
      <c r="GA952" s="60"/>
      <c r="GB952" s="60"/>
      <c r="GC952" s="60"/>
      <c r="GD952" s="60"/>
      <c r="GE952" s="60"/>
      <c r="GF952" s="60"/>
      <c r="GG952" s="60"/>
      <c r="GH952" s="60"/>
      <c r="GI952" s="60"/>
      <c r="GJ952" s="60"/>
      <c r="GK952" s="60"/>
      <c r="GL952" s="60"/>
    </row>
    <row r="953">
      <c r="B953" s="118" t="s">
        <v>28</v>
      </c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  <c r="M953" s="269"/>
      <c r="N953" s="269"/>
      <c r="O953" s="269"/>
      <c r="P953" s="269"/>
      <c r="Q953" s="269"/>
      <c r="R953" s="269"/>
      <c r="S953" s="269"/>
      <c r="T953" s="269"/>
      <c r="U953" s="269"/>
      <c r="V953" s="269"/>
      <c r="W953" s="269"/>
      <c r="X953" s="269"/>
      <c r="Y953" s="269"/>
      <c r="Z953" s="269"/>
      <c r="AA953" s="269"/>
      <c r="AB953" s="269"/>
      <c r="AC953" s="269"/>
      <c r="AD953" s="269"/>
      <c r="AE953" s="269"/>
      <c r="AF953" s="269"/>
      <c r="AG953" s="269"/>
      <c r="AH953" s="269"/>
      <c r="AI953" s="269"/>
      <c r="AJ953" s="269"/>
      <c r="AK953" s="269"/>
      <c r="AL953" s="269"/>
      <c r="AM953" s="269"/>
      <c r="AN953" s="269"/>
      <c r="AO953" s="269"/>
      <c r="AP953" s="269"/>
      <c r="AQ953" s="269"/>
      <c r="AR953" s="269"/>
      <c r="AS953" s="269"/>
      <c r="AT953" s="269"/>
      <c r="AU953" s="269"/>
      <c r="AV953" s="269"/>
      <c r="AW953" s="269"/>
      <c r="AX953" s="269"/>
      <c r="AY953" s="269"/>
      <c r="AZ953" s="269"/>
      <c r="BA953" s="269"/>
      <c r="BB953" s="269"/>
      <c r="BC953" s="269"/>
      <c r="BD953" s="269"/>
      <c r="BE953" s="269"/>
      <c r="BF953" s="269"/>
      <c r="BG953" s="269"/>
      <c r="BH953" s="269"/>
      <c r="BI953" s="269"/>
      <c r="BJ953" s="269"/>
      <c r="BK953" s="269"/>
      <c r="BL953" s="269"/>
      <c r="BM953" s="269"/>
      <c r="BN953" s="269"/>
      <c r="BO953" s="269"/>
      <c r="BP953" s="269"/>
      <c r="BQ953" s="269"/>
      <c r="BR953" s="269"/>
      <c r="BS953" s="269"/>
      <c r="BT953" s="269"/>
      <c r="BU953" s="269"/>
      <c r="BV953" s="269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  <c r="CN953" s="60"/>
      <c r="CO953" s="60"/>
      <c r="CP953" s="60"/>
      <c r="CQ953" s="60"/>
      <c r="CR953" s="60"/>
      <c r="CS953" s="60"/>
      <c r="CT953" s="60"/>
      <c r="CU953" s="60"/>
      <c r="CV953" s="60"/>
      <c r="CW953" s="60"/>
      <c r="CX953" s="60"/>
      <c r="CY953" s="60"/>
      <c r="CZ953" s="60"/>
      <c r="DA953" s="60"/>
      <c r="DB953" s="60"/>
      <c r="DC953" s="60"/>
      <c r="DD953" s="60"/>
      <c r="DE953" s="60"/>
      <c r="DF953" s="60"/>
      <c r="DG953" s="60"/>
      <c r="DH953" s="60"/>
      <c r="DI953" s="60"/>
      <c r="DJ953" s="60"/>
      <c r="DK953" s="60"/>
      <c r="DL953" s="60"/>
      <c r="DM953" s="60"/>
      <c r="DN953" s="60"/>
      <c r="DO953" s="60"/>
      <c r="DP953" s="60"/>
      <c r="DQ953" s="60"/>
      <c r="DR953" s="60"/>
      <c r="DS953" s="60"/>
      <c r="DT953" s="60"/>
      <c r="DU953" s="60"/>
      <c r="DV953" s="60"/>
      <c r="DW953" s="60"/>
      <c r="DX953" s="60"/>
      <c r="DY953" s="60"/>
      <c r="DZ953" s="60"/>
      <c r="EA953" s="60"/>
      <c r="EB953" s="60"/>
      <c r="EC953" s="60"/>
      <c r="ED953" s="60"/>
      <c r="EE953" s="60"/>
      <c r="EF953" s="60"/>
      <c r="EG953" s="60"/>
      <c r="EH953" s="60"/>
      <c r="EI953" s="60"/>
      <c r="EJ953" s="60"/>
      <c r="EK953" s="60"/>
      <c r="EL953" s="60"/>
      <c r="EM953" s="60"/>
      <c r="EN953" s="60"/>
      <c r="EO953" s="60"/>
      <c r="EP953" s="60"/>
      <c r="EQ953" s="60"/>
      <c r="ER953" s="60"/>
      <c r="ES953" s="60"/>
      <c r="ET953" s="60"/>
      <c r="EU953" s="60"/>
      <c r="EV953" s="60"/>
      <c r="EW953" s="60"/>
      <c r="EX953" s="60"/>
      <c r="EY953" s="60"/>
      <c r="EZ953" s="60"/>
      <c r="FA953" s="60"/>
      <c r="FB953" s="60"/>
      <c r="FC953" s="60"/>
      <c r="FD953" s="60"/>
      <c r="FE953" s="60"/>
      <c r="FF953" s="60"/>
      <c r="FG953" s="60"/>
      <c r="FH953" s="60"/>
      <c r="FI953" s="60"/>
      <c r="FJ953" s="60"/>
      <c r="FK953" s="60"/>
      <c r="FL953" s="60"/>
      <c r="FM953" s="60"/>
      <c r="FN953" s="60"/>
      <c r="FO953" s="60"/>
      <c r="FP953" s="60"/>
      <c r="FQ953" s="60"/>
      <c r="FR953" s="60"/>
      <c r="FS953" s="60"/>
      <c r="FT953" s="60"/>
      <c r="FU953" s="60"/>
      <c r="FV953" s="60"/>
      <c r="FW953" s="60"/>
      <c r="FX953" s="60"/>
      <c r="FY953" s="60"/>
      <c r="FZ953" s="60"/>
      <c r="GA953" s="60"/>
      <c r="GB953" s="60"/>
      <c r="GC953" s="60"/>
      <c r="GD953" s="60"/>
      <c r="GE953" s="60"/>
      <c r="GF953" s="60"/>
      <c r="GG953" s="60"/>
      <c r="GH953" s="60"/>
      <c r="GI953" s="60"/>
      <c r="GJ953" s="60"/>
      <c r="GK953" s="60"/>
      <c r="GL953" s="60"/>
    </row>
    <row r="954">
      <c r="B954" s="116" t="s">
        <v>30</v>
      </c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  <c r="M954" s="269"/>
      <c r="N954" s="269"/>
      <c r="O954" s="269"/>
      <c r="P954" s="269"/>
      <c r="Q954" s="269"/>
      <c r="R954" s="269"/>
      <c r="S954" s="269"/>
      <c r="T954" s="269"/>
      <c r="U954" s="269"/>
      <c r="V954" s="269"/>
      <c r="W954" s="269"/>
      <c r="X954" s="269"/>
      <c r="Y954" s="269"/>
      <c r="Z954" s="269"/>
      <c r="AA954" s="269"/>
      <c r="AB954" s="269"/>
      <c r="AC954" s="269"/>
      <c r="AD954" s="269"/>
      <c r="AE954" s="269"/>
      <c r="AF954" s="269"/>
      <c r="AG954" s="269"/>
      <c r="AH954" s="269"/>
      <c r="AI954" s="269"/>
      <c r="AJ954" s="269"/>
      <c r="AK954" s="269"/>
      <c r="AL954" s="269"/>
      <c r="AM954" s="269"/>
      <c r="AN954" s="269"/>
      <c r="AO954" s="269"/>
      <c r="AP954" s="269"/>
      <c r="AQ954" s="269"/>
      <c r="AR954" s="269"/>
      <c r="AS954" s="269"/>
      <c r="AT954" s="269"/>
      <c r="AU954" s="269"/>
      <c r="AV954" s="269"/>
      <c r="AW954" s="269"/>
      <c r="AX954" s="269"/>
      <c r="AY954" s="269"/>
      <c r="AZ954" s="269"/>
      <c r="BA954" s="269"/>
      <c r="BB954" s="269"/>
      <c r="BC954" s="269"/>
      <c r="BD954" s="269"/>
      <c r="BE954" s="269"/>
      <c r="BF954" s="269"/>
      <c r="BG954" s="269"/>
      <c r="BH954" s="269"/>
      <c r="BI954" s="269"/>
      <c r="BJ954" s="269"/>
      <c r="BK954" s="269"/>
      <c r="BL954" s="269"/>
      <c r="BM954" s="269"/>
      <c r="BN954" s="269"/>
      <c r="BO954" s="269"/>
      <c r="BP954" s="269"/>
      <c r="BQ954" s="269"/>
      <c r="BR954" s="269"/>
      <c r="BS954" s="269"/>
      <c r="BT954" s="269"/>
      <c r="BU954" s="269"/>
      <c r="BV954" s="269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  <c r="CN954" s="60"/>
      <c r="CO954" s="60"/>
      <c r="CP954" s="60"/>
      <c r="CQ954" s="60"/>
      <c r="CR954" s="60"/>
      <c r="CS954" s="60"/>
      <c r="CT954" s="60"/>
      <c r="CU954" s="60"/>
      <c r="CV954" s="60"/>
      <c r="CW954" s="60"/>
      <c r="CX954" s="60"/>
      <c r="CY954" s="60"/>
      <c r="CZ954" s="60"/>
      <c r="DA954" s="60"/>
      <c r="DB954" s="60"/>
      <c r="DC954" s="60"/>
      <c r="DD954" s="60"/>
      <c r="DE954" s="60"/>
      <c r="DF954" s="60"/>
      <c r="DG954" s="60"/>
      <c r="DH954" s="60"/>
      <c r="DI954" s="60"/>
      <c r="DJ954" s="60"/>
      <c r="DK954" s="60"/>
      <c r="DL954" s="60"/>
      <c r="DM954" s="60"/>
      <c r="DN954" s="60"/>
      <c r="DO954" s="60"/>
      <c r="DP954" s="60"/>
      <c r="DQ954" s="60"/>
      <c r="DR954" s="60"/>
      <c r="DS954" s="60"/>
      <c r="DT954" s="60"/>
      <c r="DU954" s="60"/>
      <c r="DV954" s="60"/>
      <c r="DW954" s="60"/>
      <c r="DX954" s="60"/>
      <c r="DY954" s="60"/>
      <c r="DZ954" s="60"/>
      <c r="EA954" s="60"/>
      <c r="EB954" s="60"/>
      <c r="EC954" s="60"/>
      <c r="ED954" s="60"/>
      <c r="EE954" s="60"/>
      <c r="EF954" s="60"/>
      <c r="EG954" s="60"/>
      <c r="EH954" s="60"/>
      <c r="EI954" s="60"/>
      <c r="EJ954" s="60"/>
      <c r="EK954" s="60"/>
      <c r="EL954" s="60"/>
      <c r="EM954" s="60"/>
      <c r="EN954" s="60"/>
      <c r="EO954" s="60"/>
      <c r="EP954" s="60"/>
      <c r="EQ954" s="60"/>
      <c r="ER954" s="60"/>
      <c r="ES954" s="60"/>
      <c r="ET954" s="60"/>
      <c r="EU954" s="60"/>
      <c r="EV954" s="60"/>
      <c r="EW954" s="60"/>
      <c r="EX954" s="60"/>
      <c r="EY954" s="60"/>
      <c r="EZ954" s="60"/>
      <c r="FA954" s="60"/>
      <c r="FB954" s="60"/>
      <c r="FC954" s="60"/>
      <c r="FD954" s="60"/>
      <c r="FE954" s="60"/>
      <c r="FF954" s="60"/>
      <c r="FG954" s="60"/>
      <c r="FH954" s="60"/>
      <c r="FI954" s="60"/>
      <c r="FJ954" s="60"/>
      <c r="FK954" s="60"/>
      <c r="FL954" s="60"/>
      <c r="FM954" s="60"/>
      <c r="FN954" s="60"/>
      <c r="FO954" s="60"/>
      <c r="FP954" s="60"/>
      <c r="FQ954" s="60"/>
      <c r="FR954" s="60"/>
      <c r="FS954" s="60"/>
      <c r="FT954" s="60"/>
      <c r="FU954" s="60"/>
      <c r="FV954" s="60"/>
      <c r="FW954" s="60"/>
      <c r="FX954" s="60"/>
      <c r="FY954" s="60"/>
      <c r="FZ954" s="60"/>
      <c r="GA954" s="60"/>
      <c r="GB954" s="60"/>
      <c r="GC954" s="60"/>
      <c r="GD954" s="60"/>
      <c r="GE954" s="60"/>
      <c r="GF954" s="60"/>
      <c r="GG954" s="60"/>
      <c r="GH954" s="60"/>
      <c r="GI954" s="60"/>
      <c r="GJ954" s="60"/>
      <c r="GK954" s="60"/>
      <c r="GL954" s="60"/>
    </row>
    <row r="955">
      <c r="B955" s="118" t="s">
        <v>32</v>
      </c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  <c r="M955" s="269"/>
      <c r="N955" s="269"/>
      <c r="O955" s="269"/>
      <c r="P955" s="269"/>
      <c r="Q955" s="269"/>
      <c r="R955" s="269"/>
      <c r="S955" s="269"/>
      <c r="T955" s="269"/>
      <c r="U955" s="269"/>
      <c r="V955" s="269"/>
      <c r="W955" s="269"/>
      <c r="X955" s="269"/>
      <c r="Y955" s="269"/>
      <c r="Z955" s="269"/>
      <c r="AA955" s="269"/>
      <c r="AB955" s="269"/>
      <c r="AC955" s="269"/>
      <c r="AD955" s="269"/>
      <c r="AE955" s="269"/>
      <c r="AF955" s="269"/>
      <c r="AG955" s="269"/>
      <c r="AH955" s="269"/>
      <c r="AI955" s="269"/>
      <c r="AJ955" s="269"/>
      <c r="AK955" s="269"/>
      <c r="AL955" s="269"/>
      <c r="AM955" s="269"/>
      <c r="AN955" s="269"/>
      <c r="AO955" s="269"/>
      <c r="AP955" s="269"/>
      <c r="AQ955" s="269"/>
      <c r="AR955" s="269"/>
      <c r="AS955" s="269"/>
      <c r="AT955" s="269"/>
      <c r="AU955" s="269"/>
      <c r="AV955" s="269"/>
      <c r="AW955" s="269"/>
      <c r="AX955" s="269"/>
      <c r="AY955" s="269"/>
      <c r="AZ955" s="269"/>
      <c r="BA955" s="269"/>
      <c r="BB955" s="269"/>
      <c r="BC955" s="269"/>
      <c r="BD955" s="269"/>
      <c r="BE955" s="269"/>
      <c r="BF955" s="269"/>
      <c r="BG955" s="269"/>
      <c r="BH955" s="269"/>
      <c r="BI955" s="269"/>
      <c r="BJ955" s="269"/>
      <c r="BK955" s="269"/>
      <c r="BL955" s="269"/>
      <c r="BM955" s="269"/>
      <c r="BN955" s="269"/>
      <c r="BO955" s="269"/>
      <c r="BP955" s="269"/>
      <c r="BQ955" s="269"/>
      <c r="BR955" s="269"/>
      <c r="BS955" s="269"/>
      <c r="BT955" s="269"/>
      <c r="BU955" s="269"/>
      <c r="BV955" s="269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  <c r="CN955" s="60"/>
      <c r="CO955" s="60"/>
      <c r="CP955" s="60"/>
      <c r="CQ955" s="60"/>
      <c r="CR955" s="60"/>
      <c r="CS955" s="60"/>
      <c r="CT955" s="60"/>
      <c r="CU955" s="60"/>
      <c r="CV955" s="60"/>
      <c r="CW955" s="60"/>
      <c r="CX955" s="60"/>
      <c r="CY955" s="60"/>
      <c r="CZ955" s="60"/>
      <c r="DA955" s="60"/>
      <c r="DB955" s="60"/>
      <c r="DC955" s="60"/>
      <c r="DD955" s="60"/>
      <c r="DE955" s="60"/>
      <c r="DF955" s="60"/>
      <c r="DG955" s="60"/>
      <c r="DH955" s="60"/>
      <c r="DI955" s="60"/>
      <c r="DJ955" s="60"/>
      <c r="DK955" s="60"/>
      <c r="DL955" s="60"/>
      <c r="DM955" s="60"/>
      <c r="DN955" s="60"/>
      <c r="DO955" s="60"/>
      <c r="DP955" s="60"/>
      <c r="DQ955" s="60"/>
      <c r="DR955" s="60"/>
      <c r="DS955" s="60"/>
      <c r="DT955" s="60"/>
      <c r="DU955" s="60"/>
      <c r="DV955" s="60"/>
      <c r="DW955" s="60"/>
      <c r="DX955" s="60"/>
      <c r="DY955" s="60"/>
      <c r="DZ955" s="60"/>
      <c r="EA955" s="60"/>
      <c r="EB955" s="60"/>
      <c r="EC955" s="60"/>
      <c r="ED955" s="60"/>
      <c r="EE955" s="60"/>
      <c r="EF955" s="60"/>
      <c r="EG955" s="60"/>
      <c r="EH955" s="60"/>
      <c r="EI955" s="60"/>
      <c r="EJ955" s="60"/>
      <c r="EK955" s="60"/>
      <c r="EL955" s="60"/>
      <c r="EM955" s="60"/>
      <c r="EN955" s="60"/>
      <c r="EO955" s="60"/>
      <c r="EP955" s="60"/>
      <c r="EQ955" s="60"/>
      <c r="ER955" s="60"/>
      <c r="ES955" s="60"/>
      <c r="ET955" s="60"/>
      <c r="EU955" s="60"/>
      <c r="EV955" s="60"/>
      <c r="EW955" s="60"/>
      <c r="EX955" s="60"/>
      <c r="EY955" s="60"/>
      <c r="EZ955" s="60"/>
      <c r="FA955" s="60"/>
      <c r="FB955" s="60"/>
      <c r="FC955" s="60"/>
      <c r="FD955" s="60"/>
      <c r="FE955" s="60"/>
      <c r="FF955" s="60"/>
      <c r="FG955" s="60"/>
      <c r="FH955" s="60"/>
      <c r="FI955" s="60"/>
      <c r="FJ955" s="60"/>
      <c r="FK955" s="60"/>
      <c r="FL955" s="60"/>
      <c r="FM955" s="60"/>
      <c r="FN955" s="60"/>
      <c r="FO955" s="60"/>
      <c r="FP955" s="60"/>
      <c r="FQ955" s="60"/>
      <c r="FR955" s="60"/>
      <c r="FS955" s="60"/>
      <c r="FT955" s="60"/>
      <c r="FU955" s="60"/>
      <c r="FV955" s="60"/>
      <c r="FW955" s="60"/>
      <c r="FX955" s="60"/>
      <c r="FY955" s="60"/>
      <c r="FZ955" s="60"/>
      <c r="GA955" s="60"/>
      <c r="GB955" s="60"/>
      <c r="GC955" s="60"/>
      <c r="GD955" s="60"/>
      <c r="GE955" s="60"/>
      <c r="GF955" s="60"/>
      <c r="GG955" s="60"/>
      <c r="GH955" s="60"/>
      <c r="GI955" s="60"/>
      <c r="GJ955" s="60"/>
      <c r="GK955" s="60"/>
      <c r="GL955" s="60"/>
    </row>
    <row r="956">
      <c r="B956" s="116" t="s">
        <v>34</v>
      </c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  <c r="M956" s="269"/>
      <c r="N956" s="269"/>
      <c r="O956" s="269"/>
      <c r="P956" s="269"/>
      <c r="Q956" s="269"/>
      <c r="R956" s="269"/>
      <c r="S956" s="269"/>
      <c r="T956" s="269"/>
      <c r="U956" s="269"/>
      <c r="V956" s="269"/>
      <c r="W956" s="269"/>
      <c r="X956" s="269"/>
      <c r="Y956" s="269"/>
      <c r="Z956" s="269"/>
      <c r="AA956" s="269"/>
      <c r="AB956" s="269"/>
      <c r="AC956" s="269"/>
      <c r="AD956" s="269"/>
      <c r="AE956" s="269"/>
      <c r="AF956" s="269"/>
      <c r="AG956" s="269"/>
      <c r="AH956" s="269"/>
      <c r="AI956" s="269"/>
      <c r="AJ956" s="269"/>
      <c r="AK956" s="269"/>
      <c r="AL956" s="269"/>
      <c r="AM956" s="269"/>
      <c r="AN956" s="269"/>
      <c r="AO956" s="269"/>
      <c r="AP956" s="269"/>
      <c r="AQ956" s="269"/>
      <c r="AR956" s="269"/>
      <c r="AS956" s="269"/>
      <c r="AT956" s="269"/>
      <c r="AU956" s="269"/>
      <c r="AV956" s="269"/>
      <c r="AW956" s="269"/>
      <c r="AX956" s="269"/>
      <c r="AY956" s="269"/>
      <c r="AZ956" s="269"/>
      <c r="BA956" s="269"/>
      <c r="BB956" s="269"/>
      <c r="BC956" s="269"/>
      <c r="BD956" s="269"/>
      <c r="BE956" s="269"/>
      <c r="BF956" s="269"/>
      <c r="BG956" s="269"/>
      <c r="BH956" s="269"/>
      <c r="BI956" s="269"/>
      <c r="BJ956" s="269"/>
      <c r="BK956" s="269"/>
      <c r="BL956" s="269"/>
      <c r="BM956" s="269"/>
      <c r="BN956" s="269"/>
      <c r="BO956" s="269"/>
      <c r="BP956" s="269"/>
      <c r="BQ956" s="269"/>
      <c r="BR956" s="269"/>
      <c r="BS956" s="269"/>
      <c r="BT956" s="269"/>
      <c r="BU956" s="269"/>
      <c r="BV956" s="269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  <c r="CN956" s="60"/>
      <c r="CO956" s="60"/>
      <c r="CP956" s="60"/>
      <c r="CQ956" s="60"/>
      <c r="CR956" s="60"/>
      <c r="CS956" s="60"/>
      <c r="CT956" s="60"/>
      <c r="CU956" s="60"/>
      <c r="CV956" s="60"/>
      <c r="CW956" s="60"/>
      <c r="CX956" s="60"/>
      <c r="CY956" s="60"/>
      <c r="CZ956" s="60"/>
      <c r="DA956" s="60"/>
      <c r="DB956" s="60"/>
      <c r="DC956" s="60"/>
      <c r="DD956" s="60"/>
      <c r="DE956" s="60"/>
      <c r="DF956" s="60"/>
      <c r="DG956" s="60"/>
      <c r="DH956" s="60"/>
      <c r="DI956" s="60"/>
      <c r="DJ956" s="60"/>
      <c r="DK956" s="60"/>
      <c r="DL956" s="60"/>
      <c r="DM956" s="60"/>
      <c r="DN956" s="60"/>
      <c r="DO956" s="60"/>
      <c r="DP956" s="60"/>
      <c r="DQ956" s="60"/>
      <c r="DR956" s="60"/>
      <c r="DS956" s="60"/>
      <c r="DT956" s="60"/>
      <c r="DU956" s="60"/>
      <c r="DV956" s="60"/>
      <c r="DW956" s="60"/>
      <c r="DX956" s="60"/>
      <c r="DY956" s="60"/>
      <c r="DZ956" s="60"/>
      <c r="EA956" s="60"/>
      <c r="EB956" s="60"/>
      <c r="EC956" s="60"/>
      <c r="ED956" s="60"/>
      <c r="EE956" s="60"/>
      <c r="EF956" s="60"/>
      <c r="EG956" s="60"/>
      <c r="EH956" s="60"/>
      <c r="EI956" s="60"/>
      <c r="EJ956" s="60"/>
      <c r="EK956" s="60"/>
      <c r="EL956" s="60"/>
      <c r="EM956" s="60"/>
      <c r="EN956" s="60"/>
      <c r="EO956" s="60"/>
      <c r="EP956" s="60"/>
      <c r="EQ956" s="60"/>
      <c r="ER956" s="60"/>
      <c r="ES956" s="60"/>
      <c r="ET956" s="60"/>
      <c r="EU956" s="60"/>
      <c r="EV956" s="60"/>
      <c r="EW956" s="60"/>
      <c r="EX956" s="60"/>
      <c r="EY956" s="60"/>
      <c r="EZ956" s="60"/>
      <c r="FA956" s="60"/>
      <c r="FB956" s="60"/>
      <c r="FC956" s="60"/>
      <c r="FD956" s="60"/>
      <c r="FE956" s="60"/>
      <c r="FF956" s="60"/>
      <c r="FG956" s="60"/>
      <c r="FH956" s="60"/>
      <c r="FI956" s="60"/>
      <c r="FJ956" s="60"/>
      <c r="FK956" s="60"/>
      <c r="FL956" s="60"/>
      <c r="FM956" s="60"/>
      <c r="FN956" s="60"/>
      <c r="FO956" s="60"/>
      <c r="FP956" s="60"/>
      <c r="FQ956" s="60"/>
      <c r="FR956" s="60"/>
      <c r="FS956" s="60"/>
      <c r="FT956" s="60"/>
      <c r="FU956" s="60"/>
      <c r="FV956" s="60"/>
      <c r="FW956" s="60"/>
      <c r="FX956" s="60"/>
      <c r="FY956" s="60"/>
      <c r="FZ956" s="60"/>
      <c r="GA956" s="60"/>
      <c r="GB956" s="60"/>
      <c r="GC956" s="60"/>
      <c r="GD956" s="60"/>
      <c r="GE956" s="60"/>
      <c r="GF956" s="60"/>
      <c r="GG956" s="60"/>
      <c r="GH956" s="60"/>
      <c r="GI956" s="60"/>
      <c r="GJ956" s="60"/>
      <c r="GK956" s="60"/>
      <c r="GL956" s="60"/>
    </row>
    <row r="957">
      <c r="B957" s="118" t="s">
        <v>36</v>
      </c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  <c r="M957" s="269"/>
      <c r="N957" s="269"/>
      <c r="O957" s="269"/>
      <c r="P957" s="269"/>
      <c r="Q957" s="269"/>
      <c r="R957" s="269"/>
      <c r="S957" s="269"/>
      <c r="T957" s="269"/>
      <c r="U957" s="269"/>
      <c r="V957" s="269"/>
      <c r="W957" s="269"/>
      <c r="X957" s="269"/>
      <c r="Y957" s="269"/>
      <c r="Z957" s="269"/>
      <c r="AA957" s="269"/>
      <c r="AB957" s="269"/>
      <c r="AC957" s="269"/>
      <c r="AD957" s="269"/>
      <c r="AE957" s="269"/>
      <c r="AF957" s="269"/>
      <c r="AG957" s="269"/>
      <c r="AH957" s="269"/>
      <c r="AI957" s="269"/>
      <c r="AJ957" s="269"/>
      <c r="AK957" s="269"/>
      <c r="AL957" s="269"/>
      <c r="AM957" s="269"/>
      <c r="AN957" s="269"/>
      <c r="AO957" s="269"/>
      <c r="AP957" s="269"/>
      <c r="AQ957" s="269"/>
      <c r="AR957" s="269"/>
      <c r="AS957" s="269"/>
      <c r="AT957" s="269"/>
      <c r="AU957" s="269"/>
      <c r="AV957" s="269"/>
      <c r="AW957" s="269"/>
      <c r="AX957" s="269"/>
      <c r="AY957" s="269"/>
      <c r="AZ957" s="269"/>
      <c r="BA957" s="269"/>
      <c r="BB957" s="269"/>
      <c r="BC957" s="269"/>
      <c r="BD957" s="269"/>
      <c r="BE957" s="269"/>
      <c r="BF957" s="269"/>
      <c r="BG957" s="269"/>
      <c r="BH957" s="269"/>
      <c r="BI957" s="269"/>
      <c r="BJ957" s="269"/>
      <c r="BK957" s="269"/>
      <c r="BL957" s="269"/>
      <c r="BM957" s="269"/>
      <c r="BN957" s="269"/>
      <c r="BO957" s="269"/>
      <c r="BP957" s="269"/>
      <c r="BQ957" s="269"/>
      <c r="BR957" s="269"/>
      <c r="BS957" s="269"/>
      <c r="BT957" s="269"/>
      <c r="BU957" s="269"/>
      <c r="BV957" s="269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  <c r="CN957" s="60"/>
      <c r="CO957" s="60"/>
      <c r="CP957" s="60"/>
      <c r="CQ957" s="60"/>
      <c r="CR957" s="60"/>
      <c r="CS957" s="60"/>
      <c r="CT957" s="60"/>
      <c r="CU957" s="60"/>
      <c r="CV957" s="60"/>
      <c r="CW957" s="60"/>
      <c r="CX957" s="60"/>
      <c r="CY957" s="60"/>
      <c r="CZ957" s="60"/>
      <c r="DA957" s="60"/>
      <c r="DB957" s="60"/>
      <c r="DC957" s="60"/>
      <c r="DD957" s="60"/>
      <c r="DE957" s="60"/>
      <c r="DF957" s="60"/>
      <c r="DG957" s="60"/>
      <c r="DH957" s="60"/>
      <c r="DI957" s="60"/>
      <c r="DJ957" s="60"/>
      <c r="DK957" s="60"/>
      <c r="DL957" s="60"/>
      <c r="DM957" s="60"/>
      <c r="DN957" s="60"/>
      <c r="DO957" s="60"/>
      <c r="DP957" s="60"/>
      <c r="DQ957" s="60"/>
      <c r="DR957" s="60"/>
      <c r="DS957" s="60"/>
      <c r="DT957" s="60"/>
      <c r="DU957" s="60"/>
      <c r="DV957" s="60"/>
      <c r="DW957" s="60"/>
      <c r="DX957" s="60"/>
      <c r="DY957" s="60"/>
      <c r="DZ957" s="60"/>
      <c r="EA957" s="60"/>
      <c r="EB957" s="60"/>
      <c r="EC957" s="60"/>
      <c r="ED957" s="60"/>
      <c r="EE957" s="60"/>
      <c r="EF957" s="60"/>
      <c r="EG957" s="60"/>
      <c r="EH957" s="60"/>
      <c r="EI957" s="60"/>
      <c r="EJ957" s="60"/>
      <c r="EK957" s="60"/>
      <c r="EL957" s="60"/>
      <c r="EM957" s="60"/>
      <c r="EN957" s="60"/>
      <c r="EO957" s="60"/>
      <c r="EP957" s="60"/>
      <c r="EQ957" s="60"/>
      <c r="ER957" s="60"/>
      <c r="ES957" s="60"/>
      <c r="ET957" s="60"/>
      <c r="EU957" s="60"/>
      <c r="EV957" s="60"/>
      <c r="EW957" s="60"/>
      <c r="EX957" s="60"/>
      <c r="EY957" s="60"/>
      <c r="EZ957" s="60"/>
      <c r="FA957" s="60"/>
      <c r="FB957" s="60"/>
      <c r="FC957" s="60"/>
      <c r="FD957" s="60"/>
      <c r="FE957" s="60"/>
      <c r="FF957" s="60"/>
      <c r="FG957" s="60"/>
      <c r="FH957" s="60"/>
      <c r="FI957" s="60"/>
      <c r="FJ957" s="60"/>
      <c r="FK957" s="60"/>
      <c r="FL957" s="60"/>
      <c r="FM957" s="60"/>
      <c r="FN957" s="60"/>
      <c r="FO957" s="60"/>
      <c r="FP957" s="60"/>
      <c r="FQ957" s="60"/>
      <c r="FR957" s="60"/>
      <c r="FS957" s="60"/>
      <c r="FT957" s="60"/>
      <c r="FU957" s="60"/>
      <c r="FV957" s="60"/>
      <c r="FW957" s="60"/>
      <c r="FX957" s="60"/>
      <c r="FY957" s="60"/>
      <c r="FZ957" s="60"/>
      <c r="GA957" s="60"/>
      <c r="GB957" s="60"/>
      <c r="GC957" s="60"/>
      <c r="GD957" s="60"/>
      <c r="GE957" s="60"/>
      <c r="GF957" s="60"/>
      <c r="GG957" s="60"/>
      <c r="GH957" s="60"/>
      <c r="GI957" s="60"/>
      <c r="GJ957" s="60"/>
      <c r="GK957" s="60"/>
      <c r="GL957" s="60"/>
    </row>
    <row r="958">
      <c r="B958" s="116" t="s">
        <v>38</v>
      </c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  <c r="M958" s="269"/>
      <c r="N958" s="269"/>
      <c r="O958" s="269"/>
      <c r="P958" s="269"/>
      <c r="Q958" s="269"/>
      <c r="R958" s="269"/>
      <c r="S958" s="269"/>
      <c r="T958" s="269"/>
      <c r="U958" s="269"/>
      <c r="V958" s="269"/>
      <c r="W958" s="269"/>
      <c r="X958" s="269"/>
      <c r="Y958" s="269"/>
      <c r="Z958" s="269"/>
      <c r="AA958" s="269"/>
      <c r="AB958" s="269"/>
      <c r="AC958" s="269"/>
      <c r="AD958" s="269"/>
      <c r="AE958" s="269"/>
      <c r="AF958" s="269"/>
      <c r="AG958" s="269"/>
      <c r="AH958" s="269"/>
      <c r="AI958" s="269"/>
      <c r="AJ958" s="269"/>
      <c r="AK958" s="269"/>
      <c r="AL958" s="269"/>
      <c r="AM958" s="269"/>
      <c r="AN958" s="269"/>
      <c r="AO958" s="269"/>
      <c r="AP958" s="269"/>
      <c r="AQ958" s="269"/>
      <c r="AR958" s="269"/>
      <c r="AS958" s="269"/>
      <c r="AT958" s="269"/>
      <c r="AU958" s="269"/>
      <c r="AV958" s="269"/>
      <c r="AW958" s="269"/>
      <c r="AX958" s="269"/>
      <c r="AY958" s="269"/>
      <c r="AZ958" s="269"/>
      <c r="BA958" s="269"/>
      <c r="BB958" s="269"/>
      <c r="BC958" s="269"/>
      <c r="BD958" s="269"/>
      <c r="BE958" s="269"/>
      <c r="BF958" s="269"/>
      <c r="BG958" s="269"/>
      <c r="BH958" s="269"/>
      <c r="BI958" s="269"/>
      <c r="BJ958" s="269"/>
      <c r="BK958" s="269"/>
      <c r="BL958" s="269"/>
      <c r="BM958" s="269"/>
      <c r="BN958" s="269"/>
      <c r="BO958" s="269"/>
      <c r="BP958" s="269"/>
      <c r="BQ958" s="269"/>
      <c r="BR958" s="269"/>
      <c r="BS958" s="269"/>
      <c r="BT958" s="269"/>
      <c r="BU958" s="269"/>
      <c r="BV958" s="269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  <c r="CN958" s="60"/>
      <c r="CO958" s="60"/>
      <c r="CP958" s="60"/>
      <c r="CQ958" s="60"/>
      <c r="CR958" s="60"/>
      <c r="CS958" s="60"/>
      <c r="CT958" s="60"/>
      <c r="CU958" s="60"/>
      <c r="CV958" s="60"/>
      <c r="CW958" s="60"/>
      <c r="CX958" s="60"/>
      <c r="CY958" s="60"/>
      <c r="CZ958" s="60"/>
      <c r="DA958" s="60"/>
      <c r="DB958" s="60"/>
      <c r="DC958" s="60"/>
      <c r="DD958" s="60"/>
      <c r="DE958" s="60"/>
      <c r="DF958" s="60"/>
      <c r="DG958" s="60"/>
      <c r="DH958" s="60"/>
      <c r="DI958" s="60"/>
      <c r="DJ958" s="60"/>
      <c r="DK958" s="60"/>
      <c r="DL958" s="60"/>
      <c r="DM958" s="60"/>
      <c r="DN958" s="60"/>
      <c r="DO958" s="60"/>
      <c r="DP958" s="60"/>
      <c r="DQ958" s="60"/>
      <c r="DR958" s="60"/>
      <c r="DS958" s="60"/>
      <c r="DT958" s="60"/>
      <c r="DU958" s="60"/>
      <c r="DV958" s="60"/>
      <c r="DW958" s="60"/>
      <c r="DX958" s="60"/>
      <c r="DY958" s="60"/>
      <c r="DZ958" s="60"/>
      <c r="EA958" s="60"/>
      <c r="EB958" s="60"/>
      <c r="EC958" s="60"/>
      <c r="ED958" s="60"/>
      <c r="EE958" s="60"/>
      <c r="EF958" s="60"/>
      <c r="EG958" s="60"/>
      <c r="EH958" s="60"/>
      <c r="EI958" s="60"/>
      <c r="EJ958" s="60"/>
      <c r="EK958" s="60"/>
      <c r="EL958" s="60"/>
      <c r="EM958" s="60"/>
      <c r="EN958" s="60"/>
      <c r="EO958" s="60"/>
      <c r="EP958" s="60"/>
      <c r="EQ958" s="60"/>
      <c r="ER958" s="60"/>
      <c r="ES958" s="60"/>
      <c r="ET958" s="60"/>
      <c r="EU958" s="60"/>
      <c r="EV958" s="60"/>
      <c r="EW958" s="60"/>
      <c r="EX958" s="60"/>
      <c r="EY958" s="60"/>
      <c r="EZ958" s="60"/>
      <c r="FA958" s="60"/>
      <c r="FB958" s="60"/>
      <c r="FC958" s="60"/>
      <c r="FD958" s="60"/>
      <c r="FE958" s="60"/>
      <c r="FF958" s="60"/>
      <c r="FG958" s="60"/>
      <c r="FH958" s="60"/>
      <c r="FI958" s="60"/>
      <c r="FJ958" s="60"/>
      <c r="FK958" s="60"/>
      <c r="FL958" s="60"/>
      <c r="FM958" s="60"/>
      <c r="FN958" s="60"/>
      <c r="FO958" s="60"/>
      <c r="FP958" s="60"/>
      <c r="FQ958" s="60"/>
      <c r="FR958" s="60"/>
      <c r="FS958" s="60"/>
      <c r="FT958" s="60"/>
      <c r="FU958" s="60"/>
      <c r="FV958" s="60"/>
      <c r="FW958" s="60"/>
      <c r="FX958" s="60"/>
      <c r="FY958" s="60"/>
      <c r="FZ958" s="60"/>
      <c r="GA958" s="60"/>
      <c r="GB958" s="60"/>
      <c r="GC958" s="60"/>
      <c r="GD958" s="60"/>
      <c r="GE958" s="60"/>
      <c r="GF958" s="60"/>
      <c r="GG958" s="60"/>
      <c r="GH958" s="60"/>
      <c r="GI958" s="60"/>
      <c r="GJ958" s="60"/>
      <c r="GK958" s="60"/>
      <c r="GL958" s="60"/>
    </row>
    <row r="959">
      <c r="B959" s="118" t="s">
        <v>4</v>
      </c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  <c r="M959" s="269"/>
      <c r="N959" s="269"/>
      <c r="O959" s="269"/>
      <c r="P959" s="269"/>
      <c r="Q959" s="269"/>
      <c r="R959" s="269"/>
      <c r="S959" s="269"/>
      <c r="T959" s="269"/>
      <c r="U959" s="269"/>
      <c r="V959" s="269"/>
      <c r="W959" s="269"/>
      <c r="X959" s="269"/>
      <c r="Y959" s="269"/>
      <c r="Z959" s="269"/>
      <c r="AA959" s="269"/>
      <c r="AB959" s="269"/>
      <c r="AC959" s="269"/>
      <c r="AD959" s="269"/>
      <c r="AE959" s="269"/>
      <c r="AF959" s="269"/>
      <c r="AG959" s="269"/>
      <c r="AH959" s="269"/>
      <c r="AI959" s="269"/>
      <c r="AJ959" s="269"/>
      <c r="AK959" s="269"/>
      <c r="AL959" s="269"/>
      <c r="AM959" s="269"/>
      <c r="AN959" s="269"/>
      <c r="AO959" s="269"/>
      <c r="AP959" s="269"/>
      <c r="AQ959" s="269"/>
      <c r="AR959" s="269"/>
      <c r="AS959" s="269"/>
      <c r="AT959" s="269"/>
      <c r="AU959" s="269"/>
      <c r="AV959" s="269"/>
      <c r="AW959" s="269"/>
      <c r="AX959" s="269"/>
      <c r="AY959" s="269"/>
      <c r="AZ959" s="269"/>
      <c r="BA959" s="269"/>
      <c r="BB959" s="269"/>
      <c r="BC959" s="269"/>
      <c r="BD959" s="269"/>
      <c r="BE959" s="269"/>
      <c r="BF959" s="269"/>
      <c r="BG959" s="269"/>
      <c r="BH959" s="269"/>
      <c r="BI959" s="269"/>
      <c r="BJ959" s="269"/>
      <c r="BK959" s="269"/>
      <c r="BL959" s="269"/>
      <c r="BM959" s="269"/>
      <c r="BN959" s="269"/>
      <c r="BO959" s="269"/>
      <c r="BP959" s="269"/>
      <c r="BQ959" s="269"/>
      <c r="BR959" s="269"/>
      <c r="BS959" s="269"/>
      <c r="BT959" s="269"/>
      <c r="BU959" s="269"/>
      <c r="BV959" s="269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  <c r="CN959" s="60"/>
      <c r="CO959" s="60"/>
      <c r="CP959" s="60"/>
      <c r="CQ959" s="60"/>
      <c r="CR959" s="60"/>
      <c r="CS959" s="60"/>
      <c r="CT959" s="60"/>
      <c r="CU959" s="60"/>
      <c r="CV959" s="60"/>
      <c r="CW959" s="60"/>
      <c r="CX959" s="60"/>
      <c r="CY959" s="60"/>
      <c r="CZ959" s="60"/>
      <c r="DA959" s="60"/>
      <c r="DB959" s="60"/>
      <c r="DC959" s="60"/>
      <c r="DD959" s="60"/>
      <c r="DE959" s="60"/>
      <c r="DF959" s="60"/>
      <c r="DG959" s="60"/>
      <c r="DH959" s="60"/>
      <c r="DI959" s="60"/>
      <c r="DJ959" s="60"/>
      <c r="DK959" s="60"/>
      <c r="DL959" s="60"/>
      <c r="DM959" s="60"/>
      <c r="DN959" s="60"/>
      <c r="DO959" s="60"/>
      <c r="DP959" s="60"/>
      <c r="DQ959" s="60"/>
      <c r="DR959" s="60"/>
      <c r="DS959" s="60"/>
      <c r="DT959" s="60"/>
      <c r="DU959" s="60"/>
      <c r="DV959" s="60"/>
      <c r="DW959" s="60"/>
      <c r="DX959" s="60"/>
      <c r="DY959" s="60"/>
      <c r="DZ959" s="60"/>
      <c r="EA959" s="60"/>
      <c r="EB959" s="60"/>
      <c r="EC959" s="60"/>
      <c r="ED959" s="60"/>
      <c r="EE959" s="60"/>
      <c r="EF959" s="60"/>
      <c r="EG959" s="60"/>
      <c r="EH959" s="60"/>
      <c r="EI959" s="60"/>
      <c r="EJ959" s="60"/>
      <c r="EK959" s="60"/>
      <c r="EL959" s="60"/>
      <c r="EM959" s="60"/>
      <c r="EN959" s="60"/>
      <c r="EO959" s="60"/>
      <c r="EP959" s="60"/>
      <c r="EQ959" s="60"/>
      <c r="ER959" s="60"/>
      <c r="ES959" s="60"/>
      <c r="ET959" s="60"/>
      <c r="EU959" s="60"/>
      <c r="EV959" s="60"/>
      <c r="EW959" s="60"/>
      <c r="EX959" s="60"/>
      <c r="EY959" s="60"/>
      <c r="EZ959" s="60"/>
      <c r="FA959" s="60"/>
      <c r="FB959" s="60"/>
      <c r="FC959" s="60"/>
      <c r="FD959" s="60"/>
      <c r="FE959" s="60"/>
      <c r="FF959" s="60"/>
      <c r="FG959" s="60"/>
      <c r="FH959" s="60"/>
      <c r="FI959" s="60"/>
      <c r="FJ959" s="60"/>
      <c r="FK959" s="60"/>
      <c r="FL959" s="60"/>
      <c r="FM959" s="60"/>
      <c r="FN959" s="60"/>
      <c r="FO959" s="60"/>
      <c r="FP959" s="60"/>
      <c r="FQ959" s="60"/>
      <c r="FR959" s="60"/>
      <c r="FS959" s="60"/>
      <c r="FT959" s="60"/>
      <c r="FU959" s="60"/>
      <c r="FV959" s="60"/>
      <c r="FW959" s="60"/>
      <c r="FX959" s="60"/>
      <c r="FY959" s="60"/>
      <c r="FZ959" s="60"/>
      <c r="GA959" s="60"/>
      <c r="GB959" s="60"/>
      <c r="GC959" s="60"/>
      <c r="GD959" s="60"/>
      <c r="GE959" s="60"/>
      <c r="GF959" s="60"/>
      <c r="GG959" s="60"/>
      <c r="GH959" s="60"/>
      <c r="GI959" s="60"/>
      <c r="GJ959" s="60"/>
      <c r="GK959" s="60"/>
      <c r="GL959" s="60"/>
    </row>
    <row r="960">
      <c r="B960" s="116" t="s">
        <v>41</v>
      </c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  <c r="M960" s="269"/>
      <c r="N960" s="269"/>
      <c r="O960" s="269"/>
      <c r="P960" s="269"/>
      <c r="Q960" s="269"/>
      <c r="R960" s="269"/>
      <c r="S960" s="269"/>
      <c r="T960" s="269"/>
      <c r="U960" s="269"/>
      <c r="V960" s="269"/>
      <c r="W960" s="269"/>
      <c r="X960" s="269"/>
      <c r="Y960" s="269"/>
      <c r="Z960" s="269"/>
      <c r="AA960" s="269"/>
      <c r="AB960" s="269"/>
      <c r="AC960" s="269"/>
      <c r="AD960" s="269"/>
      <c r="AE960" s="269"/>
      <c r="AF960" s="269"/>
      <c r="AG960" s="269"/>
      <c r="AH960" s="269"/>
      <c r="AI960" s="269"/>
      <c r="AJ960" s="269"/>
      <c r="AK960" s="269"/>
      <c r="AL960" s="269"/>
      <c r="AM960" s="269"/>
      <c r="AN960" s="269"/>
      <c r="AO960" s="269"/>
      <c r="AP960" s="269"/>
      <c r="AQ960" s="269"/>
      <c r="AR960" s="269"/>
      <c r="AS960" s="269"/>
      <c r="AT960" s="269"/>
      <c r="AU960" s="269"/>
      <c r="AV960" s="269"/>
      <c r="AW960" s="269"/>
      <c r="AX960" s="269"/>
      <c r="AY960" s="269"/>
      <c r="AZ960" s="269"/>
      <c r="BA960" s="269"/>
      <c r="BB960" s="269"/>
      <c r="BC960" s="269"/>
      <c r="BD960" s="269"/>
      <c r="BE960" s="269"/>
      <c r="BF960" s="269"/>
      <c r="BG960" s="269"/>
      <c r="BH960" s="269"/>
      <c r="BI960" s="269"/>
      <c r="BJ960" s="269"/>
      <c r="BK960" s="269"/>
      <c r="BL960" s="269"/>
      <c r="BM960" s="269"/>
      <c r="BN960" s="269"/>
      <c r="BO960" s="269"/>
      <c r="BP960" s="269"/>
      <c r="BQ960" s="269"/>
      <c r="BR960" s="269"/>
      <c r="BS960" s="269"/>
      <c r="BT960" s="269"/>
      <c r="BU960" s="269"/>
      <c r="BV960" s="269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  <c r="CN960" s="60"/>
      <c r="CO960" s="60"/>
      <c r="CP960" s="60"/>
      <c r="CQ960" s="60"/>
      <c r="CR960" s="60"/>
      <c r="CS960" s="60"/>
      <c r="CT960" s="60"/>
      <c r="CU960" s="60"/>
      <c r="CV960" s="60"/>
      <c r="CW960" s="60"/>
      <c r="CX960" s="60"/>
      <c r="CY960" s="60"/>
      <c r="CZ960" s="60"/>
      <c r="DA960" s="60"/>
      <c r="DB960" s="60"/>
      <c r="DC960" s="60"/>
      <c r="DD960" s="60"/>
      <c r="DE960" s="60"/>
      <c r="DF960" s="60"/>
      <c r="DG960" s="60"/>
      <c r="DH960" s="60"/>
      <c r="DI960" s="60"/>
      <c r="DJ960" s="60"/>
      <c r="DK960" s="60"/>
      <c r="DL960" s="60"/>
      <c r="DM960" s="60"/>
      <c r="DN960" s="60"/>
      <c r="DO960" s="60"/>
      <c r="DP960" s="60"/>
      <c r="DQ960" s="60"/>
      <c r="DR960" s="60"/>
      <c r="DS960" s="60"/>
      <c r="DT960" s="60"/>
      <c r="DU960" s="60"/>
      <c r="DV960" s="60"/>
      <c r="DW960" s="60"/>
      <c r="DX960" s="60"/>
      <c r="DY960" s="60"/>
      <c r="DZ960" s="60"/>
      <c r="EA960" s="60"/>
      <c r="EB960" s="60"/>
      <c r="EC960" s="60"/>
      <c r="ED960" s="60"/>
      <c r="EE960" s="60"/>
      <c r="EF960" s="60"/>
      <c r="EG960" s="60"/>
      <c r="EH960" s="60"/>
      <c r="EI960" s="60"/>
      <c r="EJ960" s="60"/>
      <c r="EK960" s="60"/>
      <c r="EL960" s="60"/>
      <c r="EM960" s="60"/>
      <c r="EN960" s="60"/>
      <c r="EO960" s="60"/>
      <c r="EP960" s="60"/>
      <c r="EQ960" s="60"/>
      <c r="ER960" s="60"/>
      <c r="ES960" s="60"/>
      <c r="ET960" s="60"/>
      <c r="EU960" s="60"/>
      <c r="EV960" s="60"/>
      <c r="EW960" s="60"/>
      <c r="EX960" s="60"/>
      <c r="EY960" s="60"/>
      <c r="EZ960" s="60"/>
      <c r="FA960" s="60"/>
      <c r="FB960" s="60"/>
      <c r="FC960" s="60"/>
      <c r="FD960" s="60"/>
      <c r="FE960" s="60"/>
      <c r="FF960" s="60"/>
      <c r="FG960" s="60"/>
      <c r="FH960" s="60"/>
      <c r="FI960" s="60"/>
      <c r="FJ960" s="60"/>
      <c r="FK960" s="60"/>
      <c r="FL960" s="60"/>
      <c r="FM960" s="60"/>
      <c r="FN960" s="60"/>
      <c r="FO960" s="60"/>
      <c r="FP960" s="60"/>
      <c r="FQ960" s="60"/>
      <c r="FR960" s="60"/>
      <c r="FS960" s="60"/>
      <c r="FT960" s="60"/>
      <c r="FU960" s="60"/>
      <c r="FV960" s="60"/>
      <c r="FW960" s="60"/>
      <c r="FX960" s="60"/>
      <c r="FY960" s="60"/>
      <c r="FZ960" s="60"/>
      <c r="GA960" s="60"/>
      <c r="GB960" s="60"/>
      <c r="GC960" s="60"/>
      <c r="GD960" s="60"/>
      <c r="GE960" s="60"/>
      <c r="GF960" s="60"/>
      <c r="GG960" s="60"/>
      <c r="GH960" s="60"/>
      <c r="GI960" s="60"/>
      <c r="GJ960" s="60"/>
      <c r="GK960" s="60"/>
      <c r="GL960" s="60"/>
    </row>
    <row r="961">
      <c r="B961" s="119" t="s">
        <v>42</v>
      </c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  <c r="M961" s="269"/>
      <c r="N961" s="269"/>
      <c r="O961" s="269"/>
      <c r="P961" s="269"/>
      <c r="Q961" s="269"/>
      <c r="R961" s="269"/>
      <c r="S961" s="269"/>
      <c r="T961" s="269"/>
      <c r="U961" s="269"/>
      <c r="V961" s="269"/>
      <c r="W961" s="269"/>
      <c r="X961" s="269"/>
      <c r="Y961" s="269"/>
      <c r="Z961" s="269"/>
      <c r="AA961" s="269"/>
      <c r="AB961" s="269"/>
      <c r="AC961" s="269"/>
      <c r="AD961" s="269"/>
      <c r="AE961" s="269"/>
      <c r="AF961" s="269"/>
      <c r="AG961" s="269"/>
      <c r="AH961" s="269"/>
      <c r="AI961" s="269"/>
      <c r="AJ961" s="269"/>
      <c r="AK961" s="269"/>
      <c r="AL961" s="269"/>
      <c r="AM961" s="269"/>
      <c r="AN961" s="269"/>
      <c r="AO961" s="269"/>
      <c r="AP961" s="269"/>
      <c r="AQ961" s="269"/>
      <c r="AR961" s="269"/>
      <c r="AS961" s="269"/>
      <c r="AT961" s="269"/>
      <c r="AU961" s="269"/>
      <c r="AV961" s="269"/>
      <c r="AW961" s="269"/>
      <c r="AX961" s="269"/>
      <c r="AY961" s="269"/>
      <c r="AZ961" s="269"/>
      <c r="BA961" s="269"/>
      <c r="BB961" s="269"/>
      <c r="BC961" s="269"/>
      <c r="BD961" s="269"/>
      <c r="BE961" s="269"/>
      <c r="BF961" s="269"/>
      <c r="BG961" s="269"/>
      <c r="BH961" s="269"/>
      <c r="BI961" s="269"/>
      <c r="BJ961" s="269"/>
      <c r="BK961" s="269"/>
      <c r="BL961" s="269"/>
      <c r="BM961" s="269"/>
      <c r="BN961" s="269"/>
      <c r="BO961" s="269"/>
      <c r="BP961" s="269"/>
      <c r="BQ961" s="269"/>
      <c r="BR961" s="269"/>
      <c r="BS961" s="269"/>
      <c r="BT961" s="269"/>
      <c r="BU961" s="269"/>
      <c r="BV961" s="269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  <c r="CN961" s="60"/>
      <c r="CO961" s="60"/>
      <c r="CP961" s="60"/>
      <c r="CQ961" s="60"/>
      <c r="CR961" s="60"/>
      <c r="CS961" s="60"/>
      <c r="CT961" s="60"/>
      <c r="CU961" s="60"/>
      <c r="CV961" s="60"/>
      <c r="CW961" s="60"/>
      <c r="CX961" s="60"/>
      <c r="CY961" s="60"/>
      <c r="CZ961" s="60"/>
      <c r="DA961" s="60"/>
      <c r="DB961" s="60"/>
      <c r="DC961" s="60"/>
      <c r="DD961" s="60"/>
      <c r="DE961" s="60"/>
      <c r="DF961" s="60"/>
      <c r="DG961" s="60"/>
      <c r="DH961" s="60"/>
      <c r="DI961" s="60"/>
      <c r="DJ961" s="60"/>
      <c r="DK961" s="60"/>
      <c r="DL961" s="60"/>
      <c r="DM961" s="60"/>
      <c r="DN961" s="60"/>
      <c r="DO961" s="60"/>
      <c r="DP961" s="60"/>
      <c r="DQ961" s="60"/>
      <c r="DR961" s="60"/>
      <c r="DS961" s="60"/>
      <c r="DT961" s="60"/>
      <c r="DU961" s="60"/>
      <c r="DV961" s="60"/>
      <c r="DW961" s="60"/>
      <c r="DX961" s="60"/>
      <c r="DY961" s="60"/>
      <c r="DZ961" s="60"/>
      <c r="EA961" s="60"/>
      <c r="EB961" s="60"/>
      <c r="EC961" s="60"/>
      <c r="ED961" s="60"/>
      <c r="EE961" s="60"/>
      <c r="EF961" s="60"/>
      <c r="EG961" s="60"/>
      <c r="EH961" s="60"/>
      <c r="EI961" s="60"/>
      <c r="EJ961" s="60"/>
      <c r="EK961" s="60"/>
      <c r="EL961" s="60"/>
      <c r="EM961" s="60"/>
      <c r="EN961" s="60"/>
      <c r="EO961" s="60"/>
      <c r="EP961" s="60"/>
      <c r="EQ961" s="60"/>
      <c r="ER961" s="60"/>
      <c r="ES961" s="60"/>
      <c r="ET961" s="60"/>
      <c r="EU961" s="60"/>
      <c r="EV961" s="60"/>
      <c r="EW961" s="60"/>
      <c r="EX961" s="60"/>
      <c r="EY961" s="60"/>
      <c r="EZ961" s="60"/>
      <c r="FA961" s="60"/>
      <c r="FB961" s="60"/>
      <c r="FC961" s="60"/>
      <c r="FD961" s="60"/>
      <c r="FE961" s="60"/>
      <c r="FF961" s="60"/>
      <c r="FG961" s="60"/>
      <c r="FH961" s="60"/>
      <c r="FI961" s="60"/>
      <c r="FJ961" s="60"/>
      <c r="FK961" s="60"/>
      <c r="FL961" s="60"/>
      <c r="FM961" s="60"/>
      <c r="FN961" s="60"/>
      <c r="FO961" s="60"/>
      <c r="FP961" s="60"/>
      <c r="FQ961" s="60"/>
      <c r="FR961" s="60"/>
      <c r="FS961" s="60"/>
      <c r="FT961" s="60"/>
      <c r="FU961" s="60"/>
      <c r="FV961" s="60"/>
      <c r="FW961" s="60"/>
      <c r="FX961" s="60"/>
      <c r="FY961" s="60"/>
      <c r="FZ961" s="60"/>
      <c r="GA961" s="60"/>
      <c r="GB961" s="60"/>
      <c r="GC961" s="60"/>
      <c r="GD961" s="60"/>
      <c r="GE961" s="60"/>
      <c r="GF961" s="60"/>
      <c r="GG961" s="60"/>
      <c r="GH961" s="60"/>
      <c r="GI961" s="60"/>
      <c r="GJ961" s="60"/>
      <c r="GK961" s="60"/>
      <c r="GL961" s="60"/>
    </row>
    <row r="962">
      <c r="B962" s="120" t="s">
        <v>44</v>
      </c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  <c r="M962" s="269"/>
      <c r="N962" s="269"/>
      <c r="O962" s="269"/>
      <c r="P962" s="269"/>
      <c r="Q962" s="269"/>
      <c r="R962" s="269"/>
      <c r="S962" s="269"/>
      <c r="T962" s="269"/>
      <c r="U962" s="269"/>
      <c r="V962" s="269"/>
      <c r="W962" s="269"/>
      <c r="X962" s="269"/>
      <c r="Y962" s="269"/>
      <c r="Z962" s="269"/>
      <c r="AA962" s="269"/>
      <c r="AB962" s="269"/>
      <c r="AC962" s="269"/>
      <c r="AD962" s="269"/>
      <c r="AE962" s="269"/>
      <c r="AF962" s="269"/>
      <c r="AG962" s="269"/>
      <c r="AH962" s="269"/>
      <c r="AI962" s="269"/>
      <c r="AJ962" s="269"/>
      <c r="AK962" s="269"/>
      <c r="AL962" s="269"/>
      <c r="AM962" s="269"/>
      <c r="AN962" s="269"/>
      <c r="AO962" s="269"/>
      <c r="AP962" s="269"/>
      <c r="AQ962" s="269"/>
      <c r="AR962" s="269"/>
      <c r="AS962" s="269"/>
      <c r="AT962" s="269"/>
      <c r="AU962" s="269"/>
      <c r="AV962" s="269"/>
      <c r="AW962" s="269"/>
      <c r="AX962" s="269"/>
      <c r="AY962" s="269"/>
      <c r="AZ962" s="269"/>
      <c r="BA962" s="269"/>
      <c r="BB962" s="269"/>
      <c r="BC962" s="269"/>
      <c r="BD962" s="269"/>
      <c r="BE962" s="269"/>
      <c r="BF962" s="269"/>
      <c r="BG962" s="269"/>
      <c r="BH962" s="269"/>
      <c r="BI962" s="269"/>
      <c r="BJ962" s="269"/>
      <c r="BK962" s="269"/>
      <c r="BL962" s="269"/>
      <c r="BM962" s="269"/>
      <c r="BN962" s="269"/>
      <c r="BO962" s="269"/>
      <c r="BP962" s="269"/>
      <c r="BQ962" s="269"/>
      <c r="BR962" s="269"/>
      <c r="BS962" s="269"/>
      <c r="BT962" s="269"/>
      <c r="BU962" s="269"/>
      <c r="BV962" s="269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  <c r="CN962" s="60"/>
      <c r="CO962" s="60"/>
      <c r="CP962" s="60"/>
      <c r="CQ962" s="60"/>
      <c r="CR962" s="60"/>
      <c r="CS962" s="60"/>
      <c r="CT962" s="60"/>
      <c r="CU962" s="60"/>
      <c r="CV962" s="60"/>
      <c r="CW962" s="60"/>
      <c r="CX962" s="60"/>
      <c r="CY962" s="60"/>
      <c r="CZ962" s="60"/>
      <c r="DA962" s="60"/>
      <c r="DB962" s="60"/>
      <c r="DC962" s="60"/>
      <c r="DD962" s="60"/>
      <c r="DE962" s="60"/>
      <c r="DF962" s="60"/>
      <c r="DG962" s="60"/>
      <c r="DH962" s="60"/>
      <c r="DI962" s="60"/>
      <c r="DJ962" s="60"/>
      <c r="DK962" s="60"/>
      <c r="DL962" s="60"/>
      <c r="DM962" s="60"/>
      <c r="DN962" s="60"/>
      <c r="DO962" s="60"/>
      <c r="DP962" s="60"/>
      <c r="DQ962" s="60"/>
      <c r="DR962" s="60"/>
      <c r="DS962" s="60"/>
      <c r="DT962" s="60"/>
      <c r="DU962" s="60"/>
      <c r="DV962" s="60"/>
      <c r="DW962" s="60"/>
      <c r="DX962" s="60"/>
      <c r="DY962" s="60"/>
      <c r="DZ962" s="60"/>
      <c r="EA962" s="60"/>
      <c r="EB962" s="60"/>
      <c r="EC962" s="60"/>
      <c r="ED962" s="60"/>
      <c r="EE962" s="60"/>
      <c r="EF962" s="60"/>
      <c r="EG962" s="60"/>
      <c r="EH962" s="60"/>
      <c r="EI962" s="60"/>
      <c r="EJ962" s="60"/>
      <c r="EK962" s="60"/>
      <c r="EL962" s="60"/>
      <c r="EM962" s="60"/>
      <c r="EN962" s="60"/>
      <c r="EO962" s="60"/>
      <c r="EP962" s="60"/>
      <c r="EQ962" s="60"/>
      <c r="ER962" s="60"/>
      <c r="ES962" s="60"/>
      <c r="ET962" s="60"/>
      <c r="EU962" s="60"/>
      <c r="EV962" s="60"/>
      <c r="EW962" s="60"/>
      <c r="EX962" s="60"/>
      <c r="EY962" s="60"/>
      <c r="EZ962" s="60"/>
      <c r="FA962" s="60"/>
      <c r="FB962" s="60"/>
      <c r="FC962" s="60"/>
      <c r="FD962" s="60"/>
      <c r="FE962" s="60"/>
      <c r="FF962" s="60"/>
      <c r="FG962" s="60"/>
      <c r="FH962" s="60"/>
      <c r="FI962" s="60"/>
      <c r="FJ962" s="60"/>
      <c r="FK962" s="60"/>
      <c r="FL962" s="60"/>
      <c r="FM962" s="60"/>
      <c r="FN962" s="60"/>
      <c r="FO962" s="60"/>
      <c r="FP962" s="60"/>
      <c r="FQ962" s="60"/>
      <c r="FR962" s="60"/>
      <c r="FS962" s="60"/>
      <c r="FT962" s="60"/>
      <c r="FU962" s="60"/>
      <c r="FV962" s="60"/>
      <c r="FW962" s="60"/>
      <c r="FX962" s="60"/>
      <c r="FY962" s="60"/>
      <c r="FZ962" s="60"/>
      <c r="GA962" s="60"/>
      <c r="GB962" s="60"/>
      <c r="GC962" s="60"/>
      <c r="GD962" s="60"/>
      <c r="GE962" s="60"/>
      <c r="GF962" s="60"/>
      <c r="GG962" s="60"/>
      <c r="GH962" s="60"/>
      <c r="GI962" s="60"/>
      <c r="GJ962" s="60"/>
      <c r="GK962" s="60"/>
      <c r="GL962" s="60"/>
    </row>
    <row r="963">
      <c r="B963" s="118" t="s">
        <v>46</v>
      </c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  <c r="M963" s="269"/>
      <c r="N963" s="269"/>
      <c r="O963" s="269"/>
      <c r="P963" s="269"/>
      <c r="Q963" s="269"/>
      <c r="R963" s="269"/>
      <c r="S963" s="269"/>
      <c r="T963" s="269"/>
      <c r="U963" s="269"/>
      <c r="V963" s="269"/>
      <c r="W963" s="269"/>
      <c r="X963" s="269"/>
      <c r="Y963" s="269"/>
      <c r="Z963" s="269"/>
      <c r="AA963" s="269"/>
      <c r="AB963" s="269"/>
      <c r="AC963" s="269"/>
      <c r="AD963" s="269"/>
      <c r="AE963" s="269"/>
      <c r="AF963" s="269"/>
      <c r="AG963" s="269"/>
      <c r="AH963" s="269"/>
      <c r="AI963" s="269"/>
      <c r="AJ963" s="269"/>
      <c r="AK963" s="269"/>
      <c r="AL963" s="269"/>
      <c r="AM963" s="269"/>
      <c r="AN963" s="269"/>
      <c r="AO963" s="269"/>
      <c r="AP963" s="269"/>
      <c r="AQ963" s="269"/>
      <c r="AR963" s="269"/>
      <c r="AS963" s="269"/>
      <c r="AT963" s="269"/>
      <c r="AU963" s="269"/>
      <c r="AV963" s="269"/>
      <c r="AW963" s="269"/>
      <c r="AX963" s="269"/>
      <c r="AY963" s="269"/>
      <c r="AZ963" s="269"/>
      <c r="BA963" s="269"/>
      <c r="BB963" s="269"/>
      <c r="BC963" s="269"/>
      <c r="BD963" s="269"/>
      <c r="BE963" s="269"/>
      <c r="BF963" s="269"/>
      <c r="BG963" s="269"/>
      <c r="BH963" s="269"/>
      <c r="BI963" s="269"/>
      <c r="BJ963" s="269"/>
      <c r="BK963" s="269"/>
      <c r="BL963" s="269"/>
      <c r="BM963" s="269"/>
      <c r="BN963" s="269"/>
      <c r="BO963" s="269"/>
      <c r="BP963" s="269"/>
      <c r="BQ963" s="269"/>
      <c r="BR963" s="269"/>
      <c r="BS963" s="269"/>
      <c r="BT963" s="269"/>
      <c r="BU963" s="269"/>
      <c r="BV963" s="269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  <c r="CN963" s="60"/>
      <c r="CO963" s="60"/>
      <c r="CP963" s="60"/>
      <c r="CQ963" s="60"/>
      <c r="CR963" s="60"/>
      <c r="CS963" s="60"/>
      <c r="CT963" s="60"/>
      <c r="CU963" s="60"/>
      <c r="CV963" s="60"/>
      <c r="CW963" s="60"/>
      <c r="CX963" s="60"/>
      <c r="CY963" s="60"/>
      <c r="CZ963" s="60"/>
      <c r="DA963" s="60"/>
      <c r="DB963" s="60"/>
      <c r="DC963" s="60"/>
      <c r="DD963" s="60"/>
      <c r="DE963" s="60"/>
      <c r="DF963" s="60"/>
      <c r="DG963" s="60"/>
      <c r="DH963" s="60"/>
      <c r="DI963" s="60"/>
      <c r="DJ963" s="60"/>
      <c r="DK963" s="60"/>
      <c r="DL963" s="60"/>
      <c r="DM963" s="60"/>
      <c r="DN963" s="60"/>
      <c r="DO963" s="60"/>
      <c r="DP963" s="60"/>
      <c r="DQ963" s="60"/>
      <c r="DR963" s="60"/>
      <c r="DS963" s="60"/>
      <c r="DT963" s="60"/>
      <c r="DU963" s="60"/>
      <c r="DV963" s="60"/>
      <c r="DW963" s="60"/>
      <c r="DX963" s="60"/>
      <c r="DY963" s="60"/>
      <c r="DZ963" s="60"/>
      <c r="EA963" s="60"/>
      <c r="EB963" s="60"/>
      <c r="EC963" s="60"/>
      <c r="ED963" s="60"/>
      <c r="EE963" s="60"/>
      <c r="EF963" s="60"/>
      <c r="EG963" s="60"/>
      <c r="EH963" s="60"/>
      <c r="EI963" s="60"/>
      <c r="EJ963" s="60"/>
      <c r="EK963" s="60"/>
      <c r="EL963" s="60"/>
      <c r="EM963" s="60"/>
      <c r="EN963" s="60"/>
      <c r="EO963" s="60"/>
      <c r="EP963" s="60"/>
      <c r="EQ963" s="60"/>
      <c r="ER963" s="60"/>
      <c r="ES963" s="60"/>
      <c r="ET963" s="60"/>
      <c r="EU963" s="60"/>
      <c r="EV963" s="60"/>
      <c r="EW963" s="60"/>
      <c r="EX963" s="60"/>
      <c r="EY963" s="60"/>
      <c r="EZ963" s="60"/>
      <c r="FA963" s="60"/>
      <c r="FB963" s="60"/>
      <c r="FC963" s="60"/>
      <c r="FD963" s="60"/>
      <c r="FE963" s="60"/>
      <c r="FF963" s="60"/>
      <c r="FG963" s="60"/>
      <c r="FH963" s="60"/>
      <c r="FI963" s="60"/>
      <c r="FJ963" s="60"/>
      <c r="FK963" s="60"/>
      <c r="FL963" s="60"/>
      <c r="FM963" s="60"/>
      <c r="FN963" s="60"/>
      <c r="FO963" s="60"/>
      <c r="FP963" s="60"/>
      <c r="FQ963" s="60"/>
      <c r="FR963" s="60"/>
      <c r="FS963" s="60"/>
      <c r="FT963" s="60"/>
      <c r="FU963" s="60"/>
      <c r="FV963" s="60"/>
      <c r="FW963" s="60"/>
      <c r="FX963" s="60"/>
      <c r="FY963" s="60"/>
      <c r="FZ963" s="60"/>
      <c r="GA963" s="60"/>
      <c r="GB963" s="60"/>
      <c r="GC963" s="60"/>
      <c r="GD963" s="60"/>
      <c r="GE963" s="60"/>
      <c r="GF963" s="60"/>
      <c r="GG963" s="60"/>
      <c r="GH963" s="60"/>
      <c r="GI963" s="60"/>
      <c r="GJ963" s="60"/>
      <c r="GK963" s="60"/>
      <c r="GL963" s="60"/>
    </row>
    <row r="964">
      <c r="B964" s="116" t="s">
        <v>48</v>
      </c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  <c r="M964" s="269"/>
      <c r="N964" s="269"/>
      <c r="O964" s="269"/>
      <c r="P964" s="269"/>
      <c r="Q964" s="269"/>
      <c r="R964" s="269"/>
      <c r="S964" s="269"/>
      <c r="T964" s="269"/>
      <c r="U964" s="269"/>
      <c r="V964" s="269"/>
      <c r="W964" s="269"/>
      <c r="X964" s="269"/>
      <c r="Y964" s="269"/>
      <c r="Z964" s="269"/>
      <c r="AA964" s="269"/>
      <c r="AB964" s="269"/>
      <c r="AC964" s="269"/>
      <c r="AD964" s="269"/>
      <c r="AE964" s="269"/>
      <c r="AF964" s="269"/>
      <c r="AG964" s="269"/>
      <c r="AH964" s="269"/>
      <c r="AI964" s="269"/>
      <c r="AJ964" s="269"/>
      <c r="AK964" s="269"/>
      <c r="AL964" s="269"/>
      <c r="AM964" s="269"/>
      <c r="AN964" s="269"/>
      <c r="AO964" s="269"/>
      <c r="AP964" s="269"/>
      <c r="AQ964" s="269"/>
      <c r="AR964" s="269"/>
      <c r="AS964" s="269"/>
      <c r="AT964" s="269"/>
      <c r="AU964" s="269"/>
      <c r="AV964" s="269"/>
      <c r="AW964" s="269"/>
      <c r="AX964" s="269"/>
      <c r="AY964" s="269"/>
      <c r="AZ964" s="269"/>
      <c r="BA964" s="269"/>
      <c r="BB964" s="269"/>
      <c r="BC964" s="269"/>
      <c r="BD964" s="269"/>
      <c r="BE964" s="269"/>
      <c r="BF964" s="269"/>
      <c r="BG964" s="269"/>
      <c r="BH964" s="269"/>
      <c r="BI964" s="269"/>
      <c r="BJ964" s="269"/>
      <c r="BK964" s="269"/>
      <c r="BL964" s="269"/>
      <c r="BM964" s="269"/>
      <c r="BN964" s="269"/>
      <c r="BO964" s="269"/>
      <c r="BP964" s="269"/>
      <c r="BQ964" s="269"/>
      <c r="BR964" s="269"/>
      <c r="BS964" s="269"/>
      <c r="BT964" s="269"/>
      <c r="BU964" s="269"/>
      <c r="BV964" s="269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  <c r="CN964" s="60"/>
      <c r="CO964" s="60"/>
      <c r="CP964" s="60"/>
      <c r="CQ964" s="60"/>
      <c r="CR964" s="60"/>
      <c r="CS964" s="60"/>
      <c r="CT964" s="60"/>
      <c r="CU964" s="60"/>
      <c r="CV964" s="60"/>
      <c r="CW964" s="60"/>
      <c r="CX964" s="60"/>
      <c r="CY964" s="60"/>
      <c r="CZ964" s="60"/>
      <c r="DA964" s="60"/>
      <c r="DB964" s="60"/>
      <c r="DC964" s="60"/>
      <c r="DD964" s="60"/>
      <c r="DE964" s="60"/>
      <c r="DF964" s="60"/>
      <c r="DG964" s="60"/>
      <c r="DH964" s="60"/>
      <c r="DI964" s="60"/>
      <c r="DJ964" s="60"/>
      <c r="DK964" s="60"/>
      <c r="DL964" s="60"/>
      <c r="DM964" s="60"/>
      <c r="DN964" s="60"/>
      <c r="DO964" s="60"/>
      <c r="DP964" s="60"/>
      <c r="DQ964" s="60"/>
      <c r="DR964" s="60"/>
      <c r="DS964" s="60"/>
      <c r="DT964" s="60"/>
      <c r="DU964" s="60"/>
      <c r="DV964" s="60"/>
      <c r="DW964" s="60"/>
      <c r="DX964" s="60"/>
      <c r="DY964" s="60"/>
      <c r="DZ964" s="60"/>
      <c r="EA964" s="60"/>
      <c r="EB964" s="60"/>
      <c r="EC964" s="60"/>
      <c r="ED964" s="60"/>
      <c r="EE964" s="60"/>
      <c r="EF964" s="60"/>
      <c r="EG964" s="60"/>
      <c r="EH964" s="60"/>
      <c r="EI964" s="60"/>
      <c r="EJ964" s="60"/>
      <c r="EK964" s="60"/>
      <c r="EL964" s="60"/>
      <c r="EM964" s="60"/>
      <c r="EN964" s="60"/>
      <c r="EO964" s="60"/>
      <c r="EP964" s="60"/>
      <c r="EQ964" s="60"/>
      <c r="ER964" s="60"/>
      <c r="ES964" s="60"/>
      <c r="ET964" s="60"/>
      <c r="EU964" s="60"/>
      <c r="EV964" s="60"/>
      <c r="EW964" s="60"/>
      <c r="EX964" s="60"/>
      <c r="EY964" s="60"/>
      <c r="EZ964" s="60"/>
      <c r="FA964" s="60"/>
      <c r="FB964" s="60"/>
      <c r="FC964" s="60"/>
      <c r="FD964" s="60"/>
      <c r="FE964" s="60"/>
      <c r="FF964" s="60"/>
      <c r="FG964" s="60"/>
      <c r="FH964" s="60"/>
      <c r="FI964" s="60"/>
      <c r="FJ964" s="60"/>
      <c r="FK964" s="60"/>
      <c r="FL964" s="60"/>
      <c r="FM964" s="60"/>
      <c r="FN964" s="60"/>
      <c r="FO964" s="60"/>
      <c r="FP964" s="60"/>
      <c r="FQ964" s="60"/>
      <c r="FR964" s="60"/>
      <c r="FS964" s="60"/>
      <c r="FT964" s="60"/>
      <c r="FU964" s="60"/>
      <c r="FV964" s="60"/>
      <c r="FW964" s="60"/>
      <c r="FX964" s="60"/>
      <c r="FY964" s="60"/>
      <c r="FZ964" s="60"/>
      <c r="GA964" s="60"/>
      <c r="GB964" s="60"/>
      <c r="GC964" s="60"/>
      <c r="GD964" s="60"/>
      <c r="GE964" s="60"/>
      <c r="GF964" s="60"/>
      <c r="GG964" s="60"/>
      <c r="GH964" s="60"/>
      <c r="GI964" s="60"/>
      <c r="GJ964" s="60"/>
      <c r="GK964" s="60"/>
      <c r="GL964" s="60"/>
    </row>
    <row r="965">
      <c r="B965" s="119" t="s">
        <v>49</v>
      </c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  <c r="M965" s="269"/>
      <c r="N965" s="269"/>
      <c r="O965" s="269"/>
      <c r="P965" s="269"/>
      <c r="Q965" s="269"/>
      <c r="R965" s="269"/>
      <c r="S965" s="269"/>
      <c r="T965" s="269"/>
      <c r="U965" s="269"/>
      <c r="V965" s="269"/>
      <c r="W965" s="269"/>
      <c r="X965" s="269"/>
      <c r="Y965" s="269"/>
      <c r="Z965" s="269"/>
      <c r="AA965" s="269"/>
      <c r="AB965" s="269"/>
      <c r="AC965" s="269"/>
      <c r="AD965" s="269"/>
      <c r="AE965" s="269"/>
      <c r="AF965" s="269"/>
      <c r="AG965" s="269"/>
      <c r="AH965" s="269"/>
      <c r="AI965" s="269"/>
      <c r="AJ965" s="269"/>
      <c r="AK965" s="269"/>
      <c r="AL965" s="269"/>
      <c r="AM965" s="269"/>
      <c r="AN965" s="269"/>
      <c r="AO965" s="269"/>
      <c r="AP965" s="269"/>
      <c r="AQ965" s="269"/>
      <c r="AR965" s="269"/>
      <c r="AS965" s="269"/>
      <c r="AT965" s="269"/>
      <c r="AU965" s="269"/>
      <c r="AV965" s="269"/>
      <c r="AW965" s="269"/>
      <c r="AX965" s="269"/>
      <c r="AY965" s="269"/>
      <c r="AZ965" s="269"/>
      <c r="BA965" s="269"/>
      <c r="BB965" s="269"/>
      <c r="BC965" s="269"/>
      <c r="BD965" s="269"/>
      <c r="BE965" s="269"/>
      <c r="BF965" s="269"/>
      <c r="BG965" s="269"/>
      <c r="BH965" s="269"/>
      <c r="BI965" s="269"/>
      <c r="BJ965" s="269"/>
      <c r="BK965" s="269"/>
      <c r="BL965" s="269"/>
      <c r="BM965" s="269"/>
      <c r="BN965" s="269"/>
      <c r="BO965" s="269"/>
      <c r="BP965" s="269"/>
      <c r="BQ965" s="269"/>
      <c r="BR965" s="269"/>
      <c r="BS965" s="269"/>
      <c r="BT965" s="269"/>
      <c r="BU965" s="269"/>
      <c r="BV965" s="269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  <c r="CN965" s="60"/>
      <c r="CO965" s="60"/>
      <c r="CP965" s="60"/>
      <c r="CQ965" s="60"/>
      <c r="CR965" s="60"/>
      <c r="CS965" s="60"/>
      <c r="CT965" s="60"/>
      <c r="CU965" s="60"/>
      <c r="CV965" s="60"/>
      <c r="CW965" s="60"/>
      <c r="CX965" s="60"/>
      <c r="CY965" s="60"/>
      <c r="CZ965" s="60"/>
      <c r="DA965" s="60"/>
      <c r="DB965" s="60"/>
      <c r="DC965" s="60"/>
      <c r="DD965" s="60"/>
      <c r="DE965" s="60"/>
      <c r="DF965" s="60"/>
      <c r="DG965" s="60"/>
      <c r="DH965" s="60"/>
      <c r="DI965" s="60"/>
      <c r="DJ965" s="60"/>
      <c r="DK965" s="60"/>
      <c r="DL965" s="60"/>
      <c r="DM965" s="60"/>
      <c r="DN965" s="60"/>
      <c r="DO965" s="60"/>
      <c r="DP965" s="60"/>
      <c r="DQ965" s="60"/>
      <c r="DR965" s="60"/>
      <c r="DS965" s="60"/>
      <c r="DT965" s="60"/>
      <c r="DU965" s="60"/>
      <c r="DV965" s="60"/>
      <c r="DW965" s="60"/>
      <c r="DX965" s="60"/>
      <c r="DY965" s="60"/>
      <c r="DZ965" s="60"/>
      <c r="EA965" s="60"/>
      <c r="EB965" s="60"/>
      <c r="EC965" s="60"/>
      <c r="ED965" s="60"/>
      <c r="EE965" s="60"/>
      <c r="EF965" s="60"/>
      <c r="EG965" s="60"/>
      <c r="EH965" s="60"/>
      <c r="EI965" s="60"/>
      <c r="EJ965" s="60"/>
      <c r="EK965" s="60"/>
      <c r="EL965" s="60"/>
      <c r="EM965" s="60"/>
      <c r="EN965" s="60"/>
      <c r="EO965" s="60"/>
      <c r="EP965" s="60"/>
      <c r="EQ965" s="60"/>
      <c r="ER965" s="60"/>
      <c r="ES965" s="60"/>
      <c r="ET965" s="60"/>
      <c r="EU965" s="60"/>
      <c r="EV965" s="60"/>
      <c r="EW965" s="60"/>
      <c r="EX965" s="60"/>
      <c r="EY965" s="60"/>
      <c r="EZ965" s="60"/>
      <c r="FA965" s="60"/>
      <c r="FB965" s="60"/>
      <c r="FC965" s="60"/>
      <c r="FD965" s="60"/>
      <c r="FE965" s="60"/>
      <c r="FF965" s="60"/>
      <c r="FG965" s="60"/>
      <c r="FH965" s="60"/>
      <c r="FI965" s="60"/>
      <c r="FJ965" s="60"/>
      <c r="FK965" s="60"/>
      <c r="FL965" s="60"/>
      <c r="FM965" s="60"/>
      <c r="FN965" s="60"/>
      <c r="FO965" s="60"/>
      <c r="FP965" s="60"/>
      <c r="FQ965" s="60"/>
      <c r="FR965" s="60"/>
      <c r="FS965" s="60"/>
      <c r="FT965" s="60"/>
      <c r="FU965" s="60"/>
      <c r="FV965" s="60"/>
      <c r="FW965" s="60"/>
      <c r="FX965" s="60"/>
      <c r="FY965" s="60"/>
      <c r="FZ965" s="60"/>
      <c r="GA965" s="60"/>
      <c r="GB965" s="60"/>
      <c r="GC965" s="60"/>
      <c r="GD965" s="60"/>
      <c r="GE965" s="60"/>
      <c r="GF965" s="60"/>
      <c r="GG965" s="60"/>
      <c r="GH965" s="60"/>
      <c r="GI965" s="60"/>
      <c r="GJ965" s="60"/>
      <c r="GK965" s="60"/>
      <c r="GL965" s="60"/>
    </row>
    <row r="966">
      <c r="B966" s="120" t="s">
        <v>51</v>
      </c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  <c r="M966" s="269"/>
      <c r="N966" s="269"/>
      <c r="O966" s="269"/>
      <c r="P966" s="269"/>
      <c r="Q966" s="269"/>
      <c r="R966" s="269"/>
      <c r="S966" s="269"/>
      <c r="T966" s="269"/>
      <c r="U966" s="269"/>
      <c r="V966" s="269"/>
      <c r="W966" s="269"/>
      <c r="X966" s="269"/>
      <c r="Y966" s="269"/>
      <c r="Z966" s="269"/>
      <c r="AA966" s="269"/>
      <c r="AB966" s="269"/>
      <c r="AC966" s="269"/>
      <c r="AD966" s="269"/>
      <c r="AE966" s="269"/>
      <c r="AF966" s="269"/>
      <c r="AG966" s="269"/>
      <c r="AH966" s="269"/>
      <c r="AI966" s="269"/>
      <c r="AJ966" s="269"/>
      <c r="AK966" s="269"/>
      <c r="AL966" s="269"/>
      <c r="AM966" s="269"/>
      <c r="AN966" s="269"/>
      <c r="AO966" s="269"/>
      <c r="AP966" s="269"/>
      <c r="AQ966" s="269"/>
      <c r="AR966" s="269"/>
      <c r="AS966" s="269"/>
      <c r="AT966" s="269"/>
      <c r="AU966" s="269"/>
      <c r="AV966" s="269"/>
      <c r="AW966" s="269"/>
      <c r="AX966" s="269"/>
      <c r="AY966" s="269"/>
      <c r="AZ966" s="269"/>
      <c r="BA966" s="269"/>
      <c r="BB966" s="269"/>
      <c r="BC966" s="269"/>
      <c r="BD966" s="269"/>
      <c r="BE966" s="269"/>
      <c r="BF966" s="269"/>
      <c r="BG966" s="269"/>
      <c r="BH966" s="269"/>
      <c r="BI966" s="269"/>
      <c r="BJ966" s="269"/>
      <c r="BK966" s="269"/>
      <c r="BL966" s="269"/>
      <c r="BM966" s="269"/>
      <c r="BN966" s="269"/>
      <c r="BO966" s="269"/>
      <c r="BP966" s="269"/>
      <c r="BQ966" s="269"/>
      <c r="BR966" s="269"/>
      <c r="BS966" s="269"/>
      <c r="BT966" s="269"/>
      <c r="BU966" s="269"/>
      <c r="BV966" s="269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  <c r="CN966" s="60"/>
      <c r="CO966" s="60"/>
      <c r="CP966" s="60"/>
      <c r="CQ966" s="60"/>
      <c r="CR966" s="60"/>
      <c r="CS966" s="60"/>
      <c r="CT966" s="60"/>
      <c r="CU966" s="60"/>
      <c r="CV966" s="60"/>
      <c r="CW966" s="60"/>
      <c r="CX966" s="60"/>
      <c r="CY966" s="60"/>
      <c r="CZ966" s="60"/>
      <c r="DA966" s="60"/>
      <c r="DB966" s="60"/>
      <c r="DC966" s="60"/>
      <c r="DD966" s="60"/>
      <c r="DE966" s="60"/>
      <c r="DF966" s="60"/>
      <c r="DG966" s="60"/>
      <c r="DH966" s="60"/>
      <c r="DI966" s="60"/>
      <c r="DJ966" s="60"/>
      <c r="DK966" s="60"/>
      <c r="DL966" s="60"/>
      <c r="DM966" s="60"/>
      <c r="DN966" s="60"/>
      <c r="DO966" s="60"/>
      <c r="DP966" s="60"/>
      <c r="DQ966" s="60"/>
      <c r="DR966" s="60"/>
      <c r="DS966" s="60"/>
      <c r="DT966" s="60"/>
      <c r="DU966" s="60"/>
      <c r="DV966" s="60"/>
      <c r="DW966" s="60"/>
      <c r="DX966" s="60"/>
      <c r="DY966" s="60"/>
      <c r="DZ966" s="60"/>
      <c r="EA966" s="60"/>
      <c r="EB966" s="60"/>
      <c r="EC966" s="60"/>
      <c r="ED966" s="60"/>
      <c r="EE966" s="60"/>
      <c r="EF966" s="60"/>
      <c r="EG966" s="60"/>
      <c r="EH966" s="60"/>
      <c r="EI966" s="60"/>
      <c r="EJ966" s="60"/>
      <c r="EK966" s="60"/>
      <c r="EL966" s="60"/>
      <c r="EM966" s="60"/>
      <c r="EN966" s="60"/>
      <c r="EO966" s="60"/>
      <c r="EP966" s="60"/>
      <c r="EQ966" s="60"/>
      <c r="ER966" s="60"/>
      <c r="ES966" s="60"/>
      <c r="ET966" s="60"/>
      <c r="EU966" s="60"/>
      <c r="EV966" s="60"/>
      <c r="EW966" s="60"/>
      <c r="EX966" s="60"/>
      <c r="EY966" s="60"/>
      <c r="EZ966" s="60"/>
      <c r="FA966" s="60"/>
      <c r="FB966" s="60"/>
      <c r="FC966" s="60"/>
      <c r="FD966" s="60"/>
      <c r="FE966" s="60"/>
      <c r="FF966" s="60"/>
      <c r="FG966" s="60"/>
      <c r="FH966" s="60"/>
      <c r="FI966" s="60"/>
      <c r="FJ966" s="60"/>
      <c r="FK966" s="60"/>
      <c r="FL966" s="60"/>
      <c r="FM966" s="60"/>
      <c r="FN966" s="60"/>
      <c r="FO966" s="60"/>
      <c r="FP966" s="60"/>
      <c r="FQ966" s="60"/>
      <c r="FR966" s="60"/>
      <c r="FS966" s="60"/>
      <c r="FT966" s="60"/>
      <c r="FU966" s="60"/>
      <c r="FV966" s="60"/>
      <c r="FW966" s="60"/>
      <c r="FX966" s="60"/>
      <c r="FY966" s="60"/>
      <c r="FZ966" s="60"/>
      <c r="GA966" s="60"/>
      <c r="GB966" s="60"/>
      <c r="GC966" s="60"/>
      <c r="GD966" s="60"/>
      <c r="GE966" s="60"/>
      <c r="GF966" s="60"/>
      <c r="GG966" s="60"/>
      <c r="GH966" s="60"/>
      <c r="GI966" s="60"/>
      <c r="GJ966" s="60"/>
      <c r="GK966" s="60"/>
      <c r="GL966" s="60"/>
    </row>
    <row r="967" ht="16">
      <c r="B967" s="156" t="s">
        <v>53</v>
      </c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  <c r="M967" s="269"/>
      <c r="N967" s="269"/>
      <c r="O967" s="269"/>
      <c r="P967" s="269"/>
      <c r="Q967" s="269"/>
      <c r="R967" s="269"/>
      <c r="S967" s="269"/>
      <c r="T967" s="269"/>
      <c r="U967" s="269"/>
      <c r="V967" s="269"/>
      <c r="W967" s="269"/>
      <c r="X967" s="269"/>
      <c r="Y967" s="269"/>
      <c r="Z967" s="269"/>
      <c r="AA967" s="269"/>
      <c r="AB967" s="269"/>
      <c r="AC967" s="269"/>
      <c r="AD967" s="269"/>
      <c r="AE967" s="269"/>
      <c r="AF967" s="269"/>
      <c r="AG967" s="269"/>
      <c r="AH967" s="269"/>
      <c r="AI967" s="269"/>
      <c r="AJ967" s="269"/>
      <c r="AK967" s="269"/>
      <c r="AL967" s="269"/>
      <c r="AM967" s="269"/>
      <c r="AN967" s="269"/>
      <c r="AO967" s="269"/>
      <c r="AP967" s="269"/>
      <c r="AQ967" s="269"/>
      <c r="AR967" s="269"/>
      <c r="AS967" s="269"/>
      <c r="AT967" s="269"/>
      <c r="AU967" s="269"/>
      <c r="AV967" s="269"/>
      <c r="AW967" s="269"/>
      <c r="AX967" s="269"/>
      <c r="AY967" s="269"/>
      <c r="AZ967" s="269"/>
      <c r="BA967" s="269"/>
      <c r="BB967" s="269"/>
      <c r="BC967" s="269"/>
      <c r="BD967" s="269"/>
      <c r="BE967" s="269"/>
      <c r="BF967" s="269"/>
      <c r="BG967" s="269"/>
      <c r="BH967" s="269"/>
      <c r="BI967" s="269"/>
      <c r="BJ967" s="269"/>
      <c r="BK967" s="269"/>
      <c r="BL967" s="269"/>
      <c r="BM967" s="269"/>
      <c r="BN967" s="269"/>
      <c r="BO967" s="269"/>
      <c r="BP967" s="269"/>
      <c r="BQ967" s="269"/>
      <c r="BR967" s="269"/>
      <c r="BS967" s="269"/>
      <c r="BT967" s="269"/>
      <c r="BU967" s="269"/>
      <c r="BV967" s="269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  <c r="CN967" s="60"/>
      <c r="CO967" s="60"/>
      <c r="CP967" s="60"/>
      <c r="CQ967" s="60"/>
      <c r="CR967" s="60"/>
      <c r="CS967" s="60"/>
      <c r="CT967" s="60"/>
      <c r="CU967" s="60"/>
      <c r="CV967" s="60"/>
      <c r="CW967" s="60"/>
      <c r="CX967" s="60"/>
      <c r="CY967" s="60"/>
      <c r="CZ967" s="60"/>
      <c r="DA967" s="60"/>
      <c r="DB967" s="60"/>
      <c r="DC967" s="60"/>
      <c r="DD967" s="60"/>
      <c r="DE967" s="60"/>
      <c r="DF967" s="60"/>
      <c r="DG967" s="60"/>
      <c r="DH967" s="60"/>
      <c r="DI967" s="60"/>
      <c r="DJ967" s="60"/>
      <c r="DK967" s="60"/>
      <c r="DL967" s="60"/>
      <c r="DM967" s="60"/>
      <c r="DN967" s="60"/>
      <c r="DO967" s="60"/>
      <c r="DP967" s="60"/>
      <c r="DQ967" s="60"/>
      <c r="DR967" s="60"/>
      <c r="DS967" s="60"/>
      <c r="DT967" s="60"/>
      <c r="DU967" s="60"/>
      <c r="DV967" s="60"/>
      <c r="DW967" s="60"/>
      <c r="DX967" s="60"/>
      <c r="DY967" s="60"/>
      <c r="DZ967" s="60"/>
      <c r="EA967" s="60"/>
      <c r="EB967" s="60"/>
      <c r="EC967" s="60"/>
      <c r="ED967" s="60"/>
      <c r="EE967" s="60"/>
      <c r="EF967" s="60"/>
      <c r="EG967" s="60"/>
      <c r="EH967" s="60"/>
      <c r="EI967" s="60"/>
      <c r="EJ967" s="60"/>
      <c r="EK967" s="60"/>
      <c r="EL967" s="60"/>
      <c r="EM967" s="60"/>
      <c r="EN967" s="60"/>
      <c r="EO967" s="60"/>
      <c r="EP967" s="60"/>
      <c r="EQ967" s="60"/>
      <c r="ER967" s="60"/>
      <c r="ES967" s="60"/>
      <c r="ET967" s="60"/>
      <c r="EU967" s="60"/>
      <c r="EV967" s="60"/>
      <c r="EW967" s="60"/>
      <c r="EX967" s="60"/>
      <c r="EY967" s="60"/>
      <c r="EZ967" s="60"/>
      <c r="FA967" s="60"/>
      <c r="FB967" s="60"/>
      <c r="FC967" s="60"/>
      <c r="FD967" s="60"/>
      <c r="FE967" s="60"/>
      <c r="FF967" s="60"/>
      <c r="FG967" s="60"/>
      <c r="FH967" s="60"/>
      <c r="FI967" s="60"/>
      <c r="FJ967" s="60"/>
      <c r="FK967" s="60"/>
      <c r="FL967" s="60"/>
      <c r="FM967" s="60"/>
      <c r="FN967" s="60"/>
      <c r="FO967" s="60"/>
      <c r="FP967" s="60"/>
      <c r="FQ967" s="60"/>
      <c r="FR967" s="60"/>
      <c r="FS967" s="60"/>
      <c r="FT967" s="60"/>
      <c r="FU967" s="60"/>
      <c r="FV967" s="60"/>
      <c r="FW967" s="60"/>
      <c r="FX967" s="60"/>
      <c r="FY967" s="60"/>
      <c r="FZ967" s="60"/>
      <c r="GA967" s="60"/>
      <c r="GB967" s="60"/>
      <c r="GC967" s="60"/>
      <c r="GD967" s="60"/>
      <c r="GE967" s="60"/>
      <c r="GF967" s="60"/>
      <c r="GG967" s="60"/>
      <c r="GH967" s="60"/>
      <c r="GI967" s="60"/>
      <c r="GJ967" s="60"/>
      <c r="GK967" s="60"/>
      <c r="GL967" s="60"/>
    </row>
    <row r="968" ht="16">
      <c r="B968" s="396"/>
      <c r="C968" s="396"/>
      <c r="D968" s="396"/>
      <c r="E968" s="396"/>
      <c r="F968" s="396"/>
      <c r="G968" s="396"/>
      <c r="H968" s="396"/>
      <c r="I968" s="396"/>
      <c r="J968" s="396"/>
      <c r="K968" s="396"/>
      <c r="L968" s="396"/>
      <c r="M968" s="396"/>
      <c r="N968" s="396"/>
      <c r="O968" s="396"/>
      <c r="P968" s="396"/>
      <c r="Q968" s="396"/>
      <c r="R968" s="396"/>
      <c r="S968" s="396"/>
      <c r="T968" s="396"/>
      <c r="U968" s="396"/>
      <c r="V968" s="396"/>
      <c r="W968" s="396"/>
      <c r="X968" s="396"/>
      <c r="Y968" s="396"/>
      <c r="Z968" s="396"/>
      <c r="AA968" s="396"/>
      <c r="AB968" s="396"/>
      <c r="AC968" s="396"/>
      <c r="AD968" s="396"/>
      <c r="AE968" s="396"/>
      <c r="AF968" s="396"/>
      <c r="AG968" s="396"/>
      <c r="AH968" s="396"/>
      <c r="AI968" s="396"/>
      <c r="AJ968" s="396"/>
      <c r="AK968" s="396"/>
      <c r="AL968" s="396"/>
      <c r="AM968" s="396"/>
      <c r="AN968" s="396"/>
      <c r="AO968" s="396"/>
      <c r="AP968" s="396"/>
      <c r="AQ968" s="396"/>
      <c r="AR968" s="396"/>
      <c r="AS968" s="396"/>
      <c r="AT968" s="396"/>
      <c r="AU968" s="396"/>
      <c r="AV968" s="396"/>
      <c r="AW968" s="396"/>
      <c r="AX968" s="396"/>
      <c r="AY968" s="396"/>
      <c r="AZ968" s="396"/>
      <c r="BA968" s="396"/>
      <c r="BB968" s="396"/>
      <c r="BC968" s="396"/>
      <c r="BD968" s="396"/>
      <c r="BE968" s="396"/>
      <c r="BF968" s="396"/>
      <c r="BG968" s="396"/>
      <c r="BH968" s="396"/>
      <c r="BI968" s="396"/>
      <c r="BJ968" s="396"/>
      <c r="BK968" s="396"/>
      <c r="BL968" s="396"/>
      <c r="BM968" s="396"/>
      <c r="BN968" s="396"/>
      <c r="BO968" s="396"/>
      <c r="BP968" s="396"/>
      <c r="BQ968" s="396"/>
      <c r="BR968" s="396"/>
      <c r="BS968" s="396"/>
      <c r="BT968" s="396"/>
      <c r="BU968" s="396"/>
      <c r="BV968" s="396"/>
      <c r="BW968" s="396"/>
      <c r="BX968" s="396"/>
      <c r="BY968" s="396"/>
      <c r="BZ968" s="396"/>
      <c r="CA968" s="396"/>
      <c r="CB968" s="396"/>
      <c r="CC968" s="396"/>
      <c r="CD968" s="396"/>
      <c r="CE968" s="396"/>
      <c r="CF968" s="396"/>
      <c r="CG968" s="396"/>
      <c r="CH968" s="396"/>
      <c r="CI968" s="396"/>
      <c r="CJ968" s="396"/>
      <c r="CK968" s="396"/>
      <c r="CL968" s="396"/>
      <c r="CM968" s="396"/>
      <c r="CN968" s="396"/>
      <c r="CO968" s="396"/>
      <c r="CP968" s="396"/>
      <c r="CQ968" s="396"/>
      <c r="CR968" s="396"/>
      <c r="CS968" s="396"/>
      <c r="CT968" s="396"/>
      <c r="CU968" s="396"/>
      <c r="CV968" s="396"/>
      <c r="CW968" s="396"/>
      <c r="CX968" s="396"/>
      <c r="CY968" s="396"/>
      <c r="CZ968" s="396"/>
      <c r="DA968" s="396"/>
      <c r="DB968" s="396"/>
      <c r="DC968" s="396"/>
      <c r="DD968" s="396"/>
      <c r="DE968" s="396"/>
      <c r="DF968" s="396"/>
      <c r="DG968" s="396"/>
      <c r="DH968" s="396"/>
      <c r="DI968" s="396"/>
      <c r="DJ968" s="396"/>
      <c r="DK968" s="396"/>
      <c r="DL968" s="396"/>
      <c r="DM968" s="396"/>
      <c r="DN968" s="396"/>
      <c r="DO968" s="396"/>
      <c r="DP968" s="396"/>
      <c r="DQ968" s="396"/>
      <c r="DR968" s="396"/>
      <c r="DS968" s="396"/>
      <c r="DT968" s="396"/>
      <c r="DU968" s="396"/>
      <c r="DV968" s="396"/>
      <c r="DW968" s="396"/>
      <c r="DX968" s="396"/>
      <c r="DY968" s="396"/>
      <c r="DZ968" s="396"/>
      <c r="EA968" s="396"/>
      <c r="EB968" s="396"/>
      <c r="EC968" s="396"/>
      <c r="ED968" s="396"/>
      <c r="EE968" s="396"/>
      <c r="EF968" s="396"/>
      <c r="EG968" s="396"/>
      <c r="EH968" s="396"/>
      <c r="EI968" s="396"/>
      <c r="EJ968" s="396"/>
      <c r="EK968" s="396"/>
      <c r="EL968" s="396"/>
      <c r="EM968" s="396"/>
      <c r="EN968" s="396"/>
      <c r="EO968" s="396"/>
      <c r="EP968" s="396"/>
      <c r="EQ968" s="396"/>
      <c r="ER968" s="396"/>
      <c r="ES968" s="396"/>
      <c r="ET968" s="396"/>
      <c r="EU968" s="396"/>
      <c r="EV968" s="396"/>
      <c r="EW968" s="396"/>
      <c r="EX968" s="396"/>
      <c r="EY968" s="396"/>
      <c r="EZ968" s="396"/>
      <c r="FA968" s="396"/>
      <c r="FB968" s="396"/>
      <c r="FC968" s="396"/>
      <c r="FD968" s="396"/>
      <c r="FE968" s="396"/>
      <c r="FF968" s="396"/>
      <c r="FG968" s="396"/>
      <c r="FH968" s="396"/>
      <c r="FI968" s="396"/>
      <c r="FJ968" s="396"/>
      <c r="FK968" s="396"/>
      <c r="FL968" s="396"/>
      <c r="FM968" s="396"/>
      <c r="FN968" s="396"/>
      <c r="FO968" s="396"/>
      <c r="FP968" s="396"/>
      <c r="FQ968" s="396"/>
      <c r="FR968" s="396"/>
      <c r="FS968" s="396"/>
      <c r="FT968" s="396"/>
      <c r="FU968" s="396"/>
      <c r="FV968" s="396"/>
      <c r="FW968" s="396"/>
      <c r="FX968" s="396"/>
      <c r="FY968" s="396"/>
      <c r="FZ968" s="396"/>
      <c r="GA968" s="396"/>
      <c r="GB968" s="396"/>
      <c r="GC968" s="396"/>
    </row>
    <row r="969">
      <c r="B969" s="59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84"/>
      <c r="N969" s="84"/>
      <c r="O969" s="63"/>
    </row>
    <row r="970">
      <c r="C970" s="396" t="s">
        <v>560</v>
      </c>
      <c r="D970" s="396">
        <f>D947+1</f>
        <v>2013</v>
      </c>
      <c r="E970" s="396"/>
      <c r="F970" s="396"/>
      <c r="G970" s="396"/>
      <c r="H970" s="396"/>
      <c r="I970" s="396"/>
      <c r="J970" s="396"/>
      <c r="K970" s="396"/>
      <c r="L970" s="396"/>
      <c r="P970" s="396"/>
      <c r="Q970" s="396"/>
      <c r="R970" s="396"/>
      <c r="S970" s="396"/>
      <c r="T970" s="396"/>
      <c r="U970" s="396"/>
      <c r="V970" s="396"/>
      <c r="W970" s="396"/>
      <c r="X970" s="396"/>
      <c r="Y970" s="396"/>
      <c r="Z970" s="396"/>
      <c r="AA970" s="396"/>
      <c r="AB970" s="396"/>
      <c r="AC970" s="396"/>
      <c r="AD970" s="396"/>
      <c r="AE970" s="396"/>
      <c r="AF970" s="396"/>
      <c r="AG970" s="396"/>
      <c r="AH970" s="396"/>
      <c r="AI970" s="396"/>
      <c r="AJ970" s="396"/>
      <c r="AK970" s="396"/>
      <c r="AL970" s="396"/>
      <c r="AM970" s="396"/>
      <c r="AN970" s="396"/>
      <c r="AO970" s="396"/>
      <c r="AP970" s="396"/>
      <c r="AQ970" s="396"/>
      <c r="AR970" s="396"/>
      <c r="AS970" s="396"/>
      <c r="AT970" s="396"/>
      <c r="AU970" s="396"/>
      <c r="AV970" s="396"/>
      <c r="AW970" s="396"/>
      <c r="AX970" s="396"/>
      <c r="AY970" s="396"/>
      <c r="AZ970" s="396"/>
      <c r="BA970" s="396"/>
      <c r="BB970" s="396"/>
      <c r="BC970" s="396"/>
      <c r="BD970" s="396"/>
      <c r="BE970" s="396"/>
      <c r="BF970" s="396"/>
      <c r="BG970" s="396"/>
      <c r="BH970" s="396"/>
      <c r="BI970" s="396"/>
      <c r="BJ970" s="396"/>
      <c r="BK970" s="396"/>
      <c r="BL970" s="396"/>
      <c r="BM970" s="396"/>
      <c r="BN970" s="396"/>
      <c r="BO970" s="396"/>
      <c r="BP970" s="396"/>
      <c r="BQ970" s="396"/>
      <c r="BR970" s="396"/>
      <c r="BS970" s="396"/>
      <c r="BT970" s="396"/>
      <c r="BU970" s="396"/>
      <c r="BV970" s="396"/>
      <c r="BW970" s="396"/>
      <c r="BX970" s="396"/>
      <c r="BY970" s="396"/>
      <c r="BZ970" s="396"/>
      <c r="CA970" s="396"/>
      <c r="CB970" s="396"/>
      <c r="CC970" s="396"/>
      <c r="CD970" s="396"/>
      <c r="CE970" s="396"/>
      <c r="CF970" s="396"/>
      <c r="CG970" s="396"/>
      <c r="CH970" s="396"/>
      <c r="CI970" s="396"/>
      <c r="CJ970" s="396"/>
      <c r="CK970" s="396"/>
      <c r="CL970" s="396"/>
      <c r="CM970" s="396"/>
      <c r="CN970" s="396"/>
      <c r="CO970" s="396"/>
      <c r="CP970" s="396"/>
      <c r="CQ970" s="396"/>
      <c r="CR970" s="396"/>
      <c r="CS970" s="396"/>
      <c r="CT970" s="396"/>
      <c r="CU970" s="396"/>
      <c r="CV970" s="396"/>
      <c r="CW970" s="396"/>
      <c r="CX970" s="396"/>
      <c r="CY970" s="396"/>
      <c r="CZ970" s="396"/>
      <c r="DA970" s="396"/>
      <c r="DB970" s="396"/>
      <c r="DC970" s="396"/>
      <c r="DD970" s="396"/>
      <c r="DE970" s="396"/>
      <c r="DF970" s="396"/>
      <c r="DG970" s="396"/>
      <c r="DH970" s="396"/>
      <c r="DI970" s="396"/>
      <c r="DJ970" s="396"/>
      <c r="DK970" s="396"/>
      <c r="DL970" s="396"/>
      <c r="DM970" s="396"/>
      <c r="DN970" s="396"/>
      <c r="DO970" s="396"/>
      <c r="DP970" s="396"/>
      <c r="DQ970" s="396"/>
      <c r="DR970" s="396"/>
      <c r="DS970" s="396"/>
      <c r="DT970" s="396"/>
      <c r="DU970" s="396"/>
      <c r="DV970" s="396"/>
      <c r="DW970" s="396"/>
      <c r="DX970" s="396"/>
      <c r="DY970" s="396"/>
      <c r="DZ970" s="396"/>
      <c r="EA970" s="396"/>
      <c r="EB970" s="396"/>
      <c r="EC970" s="396"/>
      <c r="ED970" s="396"/>
      <c r="EE970" s="396"/>
      <c r="EF970" s="396"/>
      <c r="EG970" s="396"/>
      <c r="EH970" s="396"/>
      <c r="EI970" s="396"/>
      <c r="EJ970" s="396"/>
      <c r="EK970" s="396"/>
      <c r="EL970" s="396"/>
      <c r="EM970" s="396"/>
      <c r="EN970" s="396"/>
      <c r="EO970" s="396"/>
      <c r="EP970" s="396"/>
      <c r="EQ970" s="396"/>
      <c r="ER970" s="396"/>
      <c r="ES970" s="396"/>
      <c r="ET970" s="396"/>
      <c r="EU970" s="396"/>
      <c r="EV970" s="396"/>
      <c r="EW970" s="396"/>
      <c r="EX970" s="396"/>
      <c r="EY970" s="396"/>
      <c r="EZ970" s="396"/>
      <c r="FA970" s="396"/>
      <c r="FB970" s="396"/>
      <c r="FC970" s="396"/>
      <c r="FD970" s="396"/>
      <c r="FE970" s="396"/>
      <c r="FF970" s="396"/>
      <c r="FG970" s="396"/>
      <c r="FH970" s="396"/>
      <c r="FI970" s="396"/>
      <c r="FJ970" s="396"/>
      <c r="FK970" s="396"/>
      <c r="FL970" s="396"/>
      <c r="FM970" s="396"/>
      <c r="FN970" s="396"/>
      <c r="FO970" s="396"/>
      <c r="FP970" s="396"/>
      <c r="FQ970" s="396"/>
      <c r="FR970" s="396"/>
      <c r="FS970" s="396"/>
      <c r="FT970" s="396"/>
      <c r="FU970" s="396"/>
      <c r="FV970" s="396"/>
      <c r="FW970" s="396"/>
      <c r="FX970" s="396"/>
      <c r="FY970" s="396"/>
      <c r="FZ970" s="396"/>
      <c r="GA970" s="396"/>
      <c r="GB970" s="396"/>
      <c r="GC970" s="396"/>
    </row>
    <row r="971">
      <c r="B971" s="396"/>
      <c r="C971" s="396" t="s">
        <v>561</v>
      </c>
      <c r="D971" s="396"/>
      <c r="E971" s="396"/>
      <c r="F971" s="396"/>
      <c r="H971" s="396"/>
      <c r="I971" s="396" t="s">
        <v>562</v>
      </c>
      <c r="J971" s="396"/>
      <c r="L971" s="396"/>
      <c r="O971" s="396" t="s">
        <v>563</v>
      </c>
      <c r="P971" s="396"/>
      <c r="Q971" s="396"/>
      <c r="R971" s="396"/>
      <c r="S971" s="396"/>
      <c r="T971" s="396"/>
      <c r="U971" s="396" t="s">
        <v>564</v>
      </c>
      <c r="V971" s="396"/>
      <c r="W971" s="396"/>
      <c r="X971" s="396"/>
      <c r="Y971" s="396"/>
      <c r="Z971" s="396"/>
      <c r="AA971" s="396" t="s">
        <v>565</v>
      </c>
      <c r="AB971" s="396"/>
      <c r="AC971" s="396"/>
      <c r="AD971" s="396"/>
      <c r="AE971" s="396"/>
      <c r="AF971" s="396"/>
      <c r="AG971" s="396" t="s">
        <v>566</v>
      </c>
      <c r="AH971" s="396"/>
      <c r="AI971" s="396"/>
      <c r="AJ971" s="396"/>
      <c r="AK971" s="396"/>
      <c r="AL971" s="396"/>
      <c r="AM971" s="396" t="s">
        <v>567</v>
      </c>
      <c r="AN971" s="396"/>
      <c r="AO971" s="396"/>
      <c r="AP971" s="396"/>
      <c r="AQ971" s="396"/>
      <c r="AR971" s="396"/>
      <c r="AS971" s="396" t="s">
        <v>568</v>
      </c>
      <c r="AT971" s="396"/>
      <c r="AU971" s="396"/>
      <c r="AV971" s="396"/>
      <c r="AW971" s="396"/>
      <c r="AX971" s="396"/>
      <c r="AY971" s="396" t="s">
        <v>569</v>
      </c>
      <c r="AZ971" s="396"/>
      <c r="BA971" s="396"/>
      <c r="BB971" s="396"/>
      <c r="BC971" s="396"/>
      <c r="BD971" s="396"/>
      <c r="BE971" s="396" t="s">
        <v>570</v>
      </c>
      <c r="BF971" s="396"/>
      <c r="BG971" s="396"/>
      <c r="BH971" s="396"/>
      <c r="BI971" s="396"/>
      <c r="BJ971" s="396"/>
      <c r="BK971" s="396" t="s">
        <v>571</v>
      </c>
      <c r="BL971" s="396"/>
      <c r="BM971" s="396"/>
      <c r="BN971" s="396"/>
      <c r="BO971" s="396"/>
      <c r="BP971" s="396"/>
      <c r="BQ971" s="396" t="s">
        <v>572</v>
      </c>
      <c r="BR971" s="396"/>
      <c r="BS971" s="396"/>
      <c r="BT971" s="396"/>
      <c r="BU971" s="396"/>
      <c r="BV971" s="396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  <c r="CN971" s="60"/>
      <c r="CO971" s="60"/>
      <c r="CP971" s="60"/>
      <c r="CQ971" s="60"/>
      <c r="CR971" s="60"/>
      <c r="CS971" s="60"/>
      <c r="CT971" s="60"/>
      <c r="CU971" s="60"/>
      <c r="CV971" s="60"/>
      <c r="CW971" s="60"/>
      <c r="CX971" s="60"/>
      <c r="CY971" s="60"/>
      <c r="CZ971" s="60"/>
      <c r="DA971" s="60"/>
      <c r="DB971" s="60"/>
      <c r="DC971" s="60"/>
      <c r="DD971" s="60"/>
      <c r="DE971" s="60"/>
      <c r="DF971" s="60"/>
      <c r="DG971" s="60"/>
      <c r="DH971" s="60"/>
      <c r="DI971" s="60"/>
      <c r="DJ971" s="60"/>
      <c r="DK971" s="60"/>
      <c r="DL971" s="60"/>
      <c r="DM971" s="60"/>
      <c r="DN971" s="60"/>
      <c r="DO971" s="60"/>
      <c r="DP971" s="60"/>
      <c r="DQ971" s="60"/>
      <c r="DR971" s="60"/>
      <c r="DS971" s="60"/>
      <c r="DT971" s="60"/>
      <c r="DU971" s="60"/>
      <c r="DV971" s="60"/>
      <c r="DW971" s="60"/>
      <c r="DX971" s="60"/>
      <c r="DY971" s="60"/>
      <c r="DZ971" s="60"/>
      <c r="EA971" s="60"/>
      <c r="EB971" s="60"/>
      <c r="EC971" s="60"/>
      <c r="ED971" s="60"/>
      <c r="EE971" s="60"/>
      <c r="EF971" s="60"/>
      <c r="EG971" s="60"/>
      <c r="EH971" s="60"/>
      <c r="EI971" s="60"/>
      <c r="EJ971" s="60"/>
      <c r="EK971" s="60"/>
      <c r="EL971" s="60"/>
      <c r="EM971" s="60"/>
      <c r="EN971" s="60"/>
      <c r="EO971" s="60"/>
      <c r="EP971" s="60"/>
      <c r="EQ971" s="60"/>
      <c r="ER971" s="60"/>
      <c r="ES971" s="60"/>
      <c r="ET971" s="60"/>
      <c r="EU971" s="60"/>
      <c r="EV971" s="60"/>
      <c r="EW971" s="60"/>
      <c r="EX971" s="60"/>
      <c r="EY971" s="60"/>
      <c r="EZ971" s="60"/>
      <c r="FA971" s="60"/>
      <c r="FB971" s="60"/>
      <c r="FC971" s="60"/>
      <c r="FD971" s="60"/>
      <c r="FE971" s="60"/>
      <c r="FF971" s="60"/>
      <c r="FG971" s="60"/>
      <c r="FH971" s="60"/>
      <c r="FI971" s="60"/>
      <c r="FJ971" s="60"/>
      <c r="FK971" s="60"/>
      <c r="FL971" s="60"/>
      <c r="FM971" s="60"/>
      <c r="FN971" s="60"/>
      <c r="FO971" s="60"/>
      <c r="FP971" s="60"/>
      <c r="FQ971" s="60"/>
      <c r="FR971" s="60"/>
      <c r="FS971" s="60"/>
      <c r="FT971" s="60"/>
      <c r="FU971" s="60"/>
      <c r="FV971" s="60"/>
      <c r="FW971" s="60"/>
      <c r="FX971" s="60"/>
      <c r="FY971" s="60"/>
      <c r="FZ971" s="60"/>
      <c r="GA971" s="60"/>
      <c r="GB971" s="60"/>
      <c r="GC971" s="60"/>
      <c r="GD971" s="60"/>
      <c r="GE971" s="60"/>
      <c r="GF971" s="60"/>
      <c r="GG971" s="60"/>
      <c r="GH971" s="60"/>
      <c r="GI971" s="60"/>
      <c r="GJ971" s="60"/>
      <c r="GK971" s="60"/>
      <c r="GL971" s="60"/>
    </row>
    <row r="972">
      <c r="B972" s="439" t="s">
        <v>573</v>
      </c>
      <c r="C972" s="442">
        <v>1</v>
      </c>
      <c r="D972" s="442">
        <v>2</v>
      </c>
      <c r="E972" s="442">
        <v>3</v>
      </c>
      <c r="F972" s="442">
        <v>4</v>
      </c>
      <c r="G972" s="442">
        <v>5</v>
      </c>
      <c r="H972" s="442">
        <v>6</v>
      </c>
      <c r="I972" s="441">
        <v>1</v>
      </c>
      <c r="J972" s="441">
        <v>2</v>
      </c>
      <c r="K972" s="441">
        <v>3</v>
      </c>
      <c r="L972" s="441">
        <v>4</v>
      </c>
      <c r="M972" s="441">
        <v>5</v>
      </c>
      <c r="N972" s="441">
        <v>6</v>
      </c>
      <c r="O972" s="442">
        <v>1</v>
      </c>
      <c r="P972" s="442">
        <v>2</v>
      </c>
      <c r="Q972" s="442">
        <v>3</v>
      </c>
      <c r="R972" s="442">
        <v>4</v>
      </c>
      <c r="S972" s="442">
        <v>5</v>
      </c>
      <c r="T972" s="442">
        <v>6</v>
      </c>
      <c r="U972" s="441">
        <v>1</v>
      </c>
      <c r="V972" s="441">
        <v>2</v>
      </c>
      <c r="W972" s="441">
        <v>3</v>
      </c>
      <c r="X972" s="441">
        <v>4</v>
      </c>
      <c r="Y972" s="441">
        <v>5</v>
      </c>
      <c r="Z972" s="441">
        <v>6</v>
      </c>
      <c r="AA972" s="442">
        <v>1</v>
      </c>
      <c r="AB972" s="442">
        <v>2</v>
      </c>
      <c r="AC972" s="442">
        <v>3</v>
      </c>
      <c r="AD972" s="442">
        <v>4</v>
      </c>
      <c r="AE972" s="442">
        <v>5</v>
      </c>
      <c r="AF972" s="442">
        <v>6</v>
      </c>
      <c r="AG972" s="441">
        <v>1</v>
      </c>
      <c r="AH972" s="441">
        <v>2</v>
      </c>
      <c r="AI972" s="441">
        <v>3</v>
      </c>
      <c r="AJ972" s="441">
        <v>4</v>
      </c>
      <c r="AK972" s="441">
        <v>5</v>
      </c>
      <c r="AL972" s="441">
        <v>6</v>
      </c>
      <c r="AM972" s="442">
        <v>1</v>
      </c>
      <c r="AN972" s="442">
        <v>2</v>
      </c>
      <c r="AO972" s="442">
        <v>3</v>
      </c>
      <c r="AP972" s="442">
        <v>4</v>
      </c>
      <c r="AQ972" s="442">
        <v>5</v>
      </c>
      <c r="AR972" s="442">
        <v>6</v>
      </c>
      <c r="AS972" s="441">
        <v>1</v>
      </c>
      <c r="AT972" s="441">
        <v>2</v>
      </c>
      <c r="AU972" s="441">
        <v>3</v>
      </c>
      <c r="AV972" s="441">
        <v>4</v>
      </c>
      <c r="AW972" s="441">
        <v>5</v>
      </c>
      <c r="AX972" s="441">
        <v>6</v>
      </c>
      <c r="AY972" s="442">
        <v>1</v>
      </c>
      <c r="AZ972" s="442">
        <v>2</v>
      </c>
      <c r="BA972" s="442">
        <v>3</v>
      </c>
      <c r="BB972" s="442">
        <v>4</v>
      </c>
      <c r="BC972" s="442">
        <v>5</v>
      </c>
      <c r="BD972" s="442">
        <v>6</v>
      </c>
      <c r="BE972" s="441">
        <v>1</v>
      </c>
      <c r="BF972" s="441">
        <v>2</v>
      </c>
      <c r="BG972" s="441">
        <v>3</v>
      </c>
      <c r="BH972" s="441">
        <v>4</v>
      </c>
      <c r="BI972" s="441">
        <v>5</v>
      </c>
      <c r="BJ972" s="441">
        <v>6</v>
      </c>
      <c r="BK972" s="442">
        <v>1</v>
      </c>
      <c r="BL972" s="442">
        <v>2</v>
      </c>
      <c r="BM972" s="442">
        <v>3</v>
      </c>
      <c r="BN972" s="442">
        <v>4</v>
      </c>
      <c r="BO972" s="442">
        <v>5</v>
      </c>
      <c r="BP972" s="442">
        <v>6</v>
      </c>
      <c r="BQ972" s="441">
        <v>1</v>
      </c>
      <c r="BR972" s="441">
        <v>2</v>
      </c>
      <c r="BS972" s="441">
        <v>3</v>
      </c>
      <c r="BT972" s="441">
        <v>4</v>
      </c>
      <c r="BU972" s="441">
        <v>5</v>
      </c>
      <c r="BV972" s="441">
        <v>6</v>
      </c>
      <c r="BW972" s="445"/>
      <c r="BX972" s="445"/>
      <c r="BY972" s="445"/>
      <c r="BZ972" s="445"/>
      <c r="CA972" s="445"/>
      <c r="CB972" s="445"/>
      <c r="CC972" s="445"/>
      <c r="CD972" s="445"/>
      <c r="CE972" s="445"/>
      <c r="CF972" s="445"/>
      <c r="CG972" s="445"/>
      <c r="CH972" s="445"/>
      <c r="CI972" s="445"/>
      <c r="CJ972" s="445"/>
      <c r="CK972" s="445"/>
      <c r="CL972" s="445"/>
      <c r="CM972" s="445"/>
      <c r="CN972" s="445"/>
      <c r="CO972" s="445"/>
      <c r="CP972" s="445"/>
      <c r="CQ972" s="445"/>
      <c r="CR972" s="445"/>
      <c r="CS972" s="445"/>
      <c r="CT972" s="445"/>
      <c r="CU972" s="445"/>
      <c r="CV972" s="445"/>
      <c r="CW972" s="445"/>
      <c r="CX972" s="445"/>
      <c r="CY972" s="445"/>
      <c r="CZ972" s="445"/>
      <c r="DA972" s="445"/>
      <c r="DB972" s="445"/>
      <c r="DC972" s="445"/>
      <c r="DD972" s="445"/>
      <c r="DE972" s="445"/>
      <c r="DF972" s="445"/>
      <c r="DG972" s="445"/>
      <c r="DH972" s="445"/>
      <c r="DI972" s="445"/>
      <c r="DJ972" s="445"/>
      <c r="DK972" s="445"/>
      <c r="DL972" s="445"/>
      <c r="DM972" s="445"/>
      <c r="DN972" s="445"/>
      <c r="DO972" s="445"/>
      <c r="DP972" s="445"/>
      <c r="DQ972" s="445"/>
      <c r="DR972" s="445"/>
      <c r="DS972" s="445"/>
      <c r="DT972" s="445"/>
      <c r="DU972" s="445"/>
      <c r="DV972" s="445"/>
      <c r="DW972" s="445"/>
      <c r="DX972" s="445"/>
      <c r="DY972" s="445"/>
      <c r="DZ972" s="445"/>
      <c r="EA972" s="445"/>
      <c r="EB972" s="445"/>
      <c r="EC972" s="445"/>
      <c r="ED972" s="445"/>
      <c r="EE972" s="445"/>
      <c r="EF972" s="445"/>
      <c r="EG972" s="445"/>
      <c r="EH972" s="445"/>
      <c r="EI972" s="445"/>
      <c r="EJ972" s="445"/>
      <c r="EK972" s="445"/>
      <c r="EL972" s="445"/>
      <c r="EM972" s="445"/>
      <c r="EN972" s="445"/>
      <c r="EO972" s="445"/>
      <c r="EP972" s="445"/>
      <c r="EQ972" s="445"/>
      <c r="ER972" s="445"/>
      <c r="ES972" s="445"/>
      <c r="ET972" s="445"/>
      <c r="EU972" s="445"/>
      <c r="EV972" s="445"/>
      <c r="EW972" s="445"/>
      <c r="EX972" s="445"/>
      <c r="EY972" s="445"/>
      <c r="EZ972" s="445"/>
      <c r="FA972" s="445"/>
      <c r="FB972" s="445"/>
      <c r="FC972" s="445"/>
      <c r="FD972" s="445"/>
      <c r="FE972" s="445"/>
      <c r="FF972" s="445"/>
      <c r="FG972" s="445"/>
      <c r="FH972" s="445"/>
      <c r="FI972" s="445"/>
      <c r="FJ972" s="445"/>
      <c r="FK972" s="445"/>
      <c r="FL972" s="445"/>
      <c r="FM972" s="445"/>
      <c r="FN972" s="445"/>
      <c r="FO972" s="445"/>
      <c r="FP972" s="445"/>
      <c r="FQ972" s="445"/>
      <c r="FR972" s="445"/>
      <c r="FS972" s="445"/>
      <c r="FT972" s="445"/>
      <c r="FU972" s="445"/>
      <c r="FV972" s="445"/>
      <c r="FW972" s="445"/>
      <c r="FX972" s="445"/>
      <c r="FY972" s="445"/>
      <c r="FZ972" s="445"/>
      <c r="GA972" s="445"/>
      <c r="GB972" s="445"/>
      <c r="GC972" s="445"/>
      <c r="GD972" s="445"/>
      <c r="GE972" s="445"/>
      <c r="GF972" s="445"/>
      <c r="GG972" s="445"/>
      <c r="GH972" s="445"/>
      <c r="GI972" s="445"/>
      <c r="GJ972" s="445"/>
      <c r="GK972" s="445"/>
      <c r="GL972" s="445"/>
    </row>
    <row r="973">
      <c r="B973" s="116" t="s">
        <v>23</v>
      </c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440"/>
      <c r="N973" s="440"/>
      <c r="O973" s="440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  <c r="AH973" s="269"/>
      <c r="AI973" s="269"/>
      <c r="AJ973" s="269"/>
      <c r="AK973" s="269"/>
      <c r="AL973" s="269"/>
      <c r="AM973" s="269"/>
      <c r="AN973" s="269"/>
      <c r="AO973" s="269"/>
      <c r="AP973" s="269"/>
      <c r="AQ973" s="269"/>
      <c r="AR973" s="269"/>
      <c r="AS973" s="269"/>
      <c r="AT973" s="269"/>
      <c r="AU973" s="269"/>
      <c r="AV973" s="269"/>
      <c r="AW973" s="269"/>
      <c r="AX973" s="269"/>
      <c r="AY973" s="269"/>
      <c r="AZ973" s="269"/>
      <c r="BA973" s="269"/>
      <c r="BB973" s="269"/>
      <c r="BC973" s="269"/>
      <c r="BD973" s="269"/>
      <c r="BE973" s="269"/>
      <c r="BF973" s="269"/>
      <c r="BG973" s="269"/>
      <c r="BH973" s="269"/>
      <c r="BI973" s="269"/>
      <c r="BJ973" s="269"/>
      <c r="BK973" s="269"/>
      <c r="BL973" s="269"/>
      <c r="BM973" s="269"/>
      <c r="BN973" s="269"/>
      <c r="BO973" s="269"/>
      <c r="BP973" s="269"/>
      <c r="BQ973" s="269"/>
      <c r="BR973" s="269"/>
      <c r="BS973" s="269"/>
      <c r="BT973" s="269"/>
      <c r="BU973" s="269"/>
      <c r="BV973" s="269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  <c r="CN973" s="60"/>
      <c r="CO973" s="60"/>
      <c r="CP973" s="60"/>
      <c r="CQ973" s="60"/>
      <c r="CR973" s="60"/>
      <c r="CS973" s="60"/>
      <c r="CT973" s="60"/>
      <c r="CU973" s="60"/>
      <c r="CV973" s="60"/>
      <c r="CW973" s="60"/>
      <c r="CX973" s="60"/>
      <c r="CY973" s="60"/>
      <c r="CZ973" s="60"/>
      <c r="DA973" s="60"/>
      <c r="DB973" s="60"/>
      <c r="DC973" s="60"/>
      <c r="DD973" s="60"/>
      <c r="DE973" s="60"/>
      <c r="DF973" s="60"/>
      <c r="DG973" s="60"/>
      <c r="DH973" s="60"/>
      <c r="DI973" s="60"/>
      <c r="DJ973" s="60"/>
      <c r="DK973" s="60"/>
      <c r="DL973" s="60"/>
      <c r="DM973" s="60"/>
      <c r="DN973" s="60"/>
      <c r="DO973" s="60"/>
      <c r="DP973" s="60"/>
      <c r="DQ973" s="60"/>
      <c r="DR973" s="60"/>
      <c r="DS973" s="60"/>
      <c r="DT973" s="60"/>
      <c r="DU973" s="60"/>
      <c r="DV973" s="60"/>
      <c r="DW973" s="60"/>
      <c r="DX973" s="60"/>
      <c r="DY973" s="60"/>
      <c r="DZ973" s="60"/>
      <c r="EA973" s="60"/>
      <c r="EB973" s="60"/>
      <c r="EC973" s="60"/>
      <c r="ED973" s="60"/>
      <c r="EE973" s="60"/>
      <c r="EF973" s="60"/>
      <c r="EG973" s="60"/>
      <c r="EH973" s="60"/>
      <c r="EI973" s="60"/>
      <c r="EJ973" s="60"/>
      <c r="EK973" s="60"/>
      <c r="EL973" s="60"/>
      <c r="EM973" s="60"/>
      <c r="EN973" s="60"/>
      <c r="EO973" s="60"/>
      <c r="EP973" s="60"/>
      <c r="EQ973" s="60"/>
      <c r="ER973" s="60"/>
      <c r="ES973" s="60"/>
      <c r="ET973" s="60"/>
      <c r="EU973" s="60"/>
      <c r="EV973" s="60"/>
      <c r="EW973" s="60"/>
      <c r="EX973" s="60"/>
      <c r="EY973" s="60"/>
      <c r="EZ973" s="60"/>
      <c r="FA973" s="60"/>
      <c r="FB973" s="60"/>
      <c r="FC973" s="60"/>
      <c r="FD973" s="60"/>
      <c r="FE973" s="60"/>
      <c r="FF973" s="60"/>
      <c r="FG973" s="60"/>
      <c r="FH973" s="60"/>
      <c r="FI973" s="60"/>
      <c r="FJ973" s="60"/>
      <c r="FK973" s="60"/>
      <c r="FL973" s="60"/>
      <c r="FM973" s="60"/>
      <c r="FN973" s="60"/>
      <c r="FO973" s="60"/>
      <c r="FP973" s="60"/>
      <c r="FQ973" s="60"/>
      <c r="FR973" s="60"/>
      <c r="FS973" s="60"/>
      <c r="FT973" s="60"/>
      <c r="FU973" s="60"/>
      <c r="FV973" s="60"/>
      <c r="FW973" s="60"/>
      <c r="FX973" s="60"/>
      <c r="FY973" s="60"/>
      <c r="FZ973" s="60"/>
      <c r="GA973" s="60"/>
      <c r="GB973" s="60"/>
      <c r="GC973" s="60"/>
      <c r="GD973" s="60"/>
      <c r="GE973" s="60"/>
      <c r="GF973" s="60"/>
      <c r="GG973" s="60"/>
      <c r="GH973" s="60"/>
      <c r="GI973" s="60"/>
      <c r="GJ973" s="60"/>
      <c r="GK973" s="60"/>
      <c r="GL973" s="60"/>
    </row>
    <row r="974">
      <c r="B974" s="118" t="s">
        <v>25</v>
      </c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  <c r="M974" s="440"/>
      <c r="N974" s="440"/>
      <c r="O974" s="440"/>
      <c r="P974" s="269"/>
      <c r="Q974" s="269"/>
      <c r="R974" s="269"/>
      <c r="S974" s="269"/>
      <c r="T974" s="269"/>
      <c r="U974" s="269"/>
      <c r="V974" s="269"/>
      <c r="W974" s="269"/>
      <c r="X974" s="269"/>
      <c r="Y974" s="269"/>
      <c r="Z974" s="269"/>
      <c r="AA974" s="269"/>
      <c r="AB974" s="269"/>
      <c r="AC974" s="269"/>
      <c r="AD974" s="269"/>
      <c r="AE974" s="269"/>
      <c r="AF974" s="269"/>
      <c r="AG974" s="269"/>
      <c r="AH974" s="269"/>
      <c r="AI974" s="269"/>
      <c r="AJ974" s="269"/>
      <c r="AK974" s="269"/>
      <c r="AL974" s="269"/>
      <c r="AM974" s="269"/>
      <c r="AN974" s="269"/>
      <c r="AO974" s="269"/>
      <c r="AP974" s="269"/>
      <c r="AQ974" s="269"/>
      <c r="AR974" s="269"/>
      <c r="AS974" s="269"/>
      <c r="AT974" s="269"/>
      <c r="AU974" s="269"/>
      <c r="AV974" s="269"/>
      <c r="AW974" s="269"/>
      <c r="AX974" s="269"/>
      <c r="AY974" s="269"/>
      <c r="AZ974" s="269"/>
      <c r="BA974" s="269"/>
      <c r="BB974" s="269"/>
      <c r="BC974" s="269"/>
      <c r="BD974" s="269"/>
      <c r="BE974" s="269"/>
      <c r="BF974" s="269"/>
      <c r="BG974" s="269"/>
      <c r="BH974" s="269"/>
      <c r="BI974" s="269"/>
      <c r="BJ974" s="269"/>
      <c r="BK974" s="269"/>
      <c r="BL974" s="269"/>
      <c r="BM974" s="269"/>
      <c r="BN974" s="269"/>
      <c r="BO974" s="269"/>
      <c r="BP974" s="269"/>
      <c r="BQ974" s="269"/>
      <c r="BR974" s="269"/>
      <c r="BS974" s="269"/>
      <c r="BT974" s="269"/>
      <c r="BU974" s="269"/>
      <c r="BV974" s="269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  <c r="CN974" s="60"/>
      <c r="CO974" s="60"/>
      <c r="CP974" s="60"/>
      <c r="CQ974" s="60"/>
      <c r="CR974" s="60"/>
      <c r="CS974" s="60"/>
      <c r="CT974" s="60"/>
      <c r="CU974" s="60"/>
      <c r="CV974" s="60"/>
      <c r="CW974" s="60"/>
      <c r="CX974" s="60"/>
      <c r="CY974" s="60"/>
      <c r="CZ974" s="60"/>
      <c r="DA974" s="60"/>
      <c r="DB974" s="60"/>
      <c r="DC974" s="60"/>
      <c r="DD974" s="60"/>
      <c r="DE974" s="60"/>
      <c r="DF974" s="60"/>
      <c r="DG974" s="60"/>
      <c r="DH974" s="60"/>
      <c r="DI974" s="60"/>
      <c r="DJ974" s="60"/>
      <c r="DK974" s="60"/>
      <c r="DL974" s="60"/>
      <c r="DM974" s="60"/>
      <c r="DN974" s="60"/>
      <c r="DO974" s="60"/>
      <c r="DP974" s="60"/>
      <c r="DQ974" s="60"/>
      <c r="DR974" s="60"/>
      <c r="DS974" s="60"/>
      <c r="DT974" s="60"/>
      <c r="DU974" s="60"/>
      <c r="DV974" s="60"/>
      <c r="DW974" s="60"/>
      <c r="DX974" s="60"/>
      <c r="DY974" s="60"/>
      <c r="DZ974" s="60"/>
      <c r="EA974" s="60"/>
      <c r="EB974" s="60"/>
      <c r="EC974" s="60"/>
      <c r="ED974" s="60"/>
      <c r="EE974" s="60"/>
      <c r="EF974" s="60"/>
      <c r="EG974" s="60"/>
      <c r="EH974" s="60"/>
      <c r="EI974" s="60"/>
      <c r="EJ974" s="60"/>
      <c r="EK974" s="60"/>
      <c r="EL974" s="60"/>
      <c r="EM974" s="60"/>
      <c r="EN974" s="60"/>
      <c r="EO974" s="60"/>
      <c r="EP974" s="60"/>
      <c r="EQ974" s="60"/>
      <c r="ER974" s="60"/>
      <c r="ES974" s="60"/>
      <c r="ET974" s="60"/>
      <c r="EU974" s="60"/>
      <c r="EV974" s="60"/>
      <c r="EW974" s="60"/>
      <c r="EX974" s="60"/>
      <c r="EY974" s="60"/>
      <c r="EZ974" s="60"/>
      <c r="FA974" s="60"/>
      <c r="FB974" s="60"/>
      <c r="FC974" s="60"/>
      <c r="FD974" s="60"/>
      <c r="FE974" s="60"/>
      <c r="FF974" s="60"/>
      <c r="FG974" s="60"/>
      <c r="FH974" s="60"/>
      <c r="FI974" s="60"/>
      <c r="FJ974" s="60"/>
      <c r="FK974" s="60"/>
      <c r="FL974" s="60"/>
      <c r="FM974" s="60"/>
      <c r="FN974" s="60"/>
      <c r="FO974" s="60"/>
      <c r="FP974" s="60"/>
      <c r="FQ974" s="60"/>
      <c r="FR974" s="60"/>
      <c r="FS974" s="60"/>
      <c r="FT974" s="60"/>
      <c r="FU974" s="60"/>
      <c r="FV974" s="60"/>
      <c r="FW974" s="60"/>
      <c r="FX974" s="60"/>
      <c r="FY974" s="60"/>
      <c r="FZ974" s="60"/>
      <c r="GA974" s="60"/>
      <c r="GB974" s="60"/>
      <c r="GC974" s="60"/>
      <c r="GD974" s="60"/>
      <c r="GE974" s="60"/>
      <c r="GF974" s="60"/>
      <c r="GG974" s="60"/>
      <c r="GH974" s="60"/>
      <c r="GI974" s="60"/>
      <c r="GJ974" s="60"/>
      <c r="GK974" s="60"/>
      <c r="GL974" s="60"/>
    </row>
    <row r="975">
      <c r="B975" s="116" t="s">
        <v>9</v>
      </c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  <c r="M975" s="440"/>
      <c r="N975" s="440"/>
      <c r="O975" s="440"/>
      <c r="P975" s="269"/>
      <c r="Q975" s="269"/>
      <c r="R975" s="269"/>
      <c r="S975" s="269"/>
      <c r="T975" s="269"/>
      <c r="U975" s="269"/>
      <c r="V975" s="269"/>
      <c r="W975" s="269"/>
      <c r="X975" s="269"/>
      <c r="Y975" s="269"/>
      <c r="Z975" s="269"/>
      <c r="AA975" s="269"/>
      <c r="AB975" s="269"/>
      <c r="AC975" s="269"/>
      <c r="AD975" s="269"/>
      <c r="AE975" s="269"/>
      <c r="AF975" s="269"/>
      <c r="AG975" s="269"/>
      <c r="AH975" s="269"/>
      <c r="AI975" s="269"/>
      <c r="AJ975" s="269"/>
      <c r="AK975" s="269"/>
      <c r="AL975" s="269"/>
      <c r="AM975" s="269"/>
      <c r="AN975" s="269"/>
      <c r="AO975" s="269"/>
      <c r="AP975" s="269"/>
      <c r="AQ975" s="269"/>
      <c r="AR975" s="269"/>
      <c r="AS975" s="269"/>
      <c r="AT975" s="269"/>
      <c r="AU975" s="269"/>
      <c r="AV975" s="269"/>
      <c r="AW975" s="269"/>
      <c r="AX975" s="269"/>
      <c r="AY975" s="269"/>
      <c r="AZ975" s="269"/>
      <c r="BA975" s="269"/>
      <c r="BB975" s="269"/>
      <c r="BC975" s="269"/>
      <c r="BD975" s="269"/>
      <c r="BE975" s="269"/>
      <c r="BF975" s="269"/>
      <c r="BG975" s="269"/>
      <c r="BH975" s="269"/>
      <c r="BI975" s="269"/>
      <c r="BJ975" s="269"/>
      <c r="BK975" s="269"/>
      <c r="BL975" s="269"/>
      <c r="BM975" s="269"/>
      <c r="BN975" s="269"/>
      <c r="BO975" s="269"/>
      <c r="BP975" s="269"/>
      <c r="BQ975" s="269"/>
      <c r="BR975" s="269"/>
      <c r="BS975" s="269"/>
      <c r="BT975" s="269"/>
      <c r="BU975" s="269"/>
      <c r="BV975" s="269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  <c r="CN975" s="60"/>
      <c r="CO975" s="60"/>
      <c r="CP975" s="60"/>
      <c r="CQ975" s="60"/>
      <c r="CR975" s="60"/>
      <c r="CS975" s="60"/>
      <c r="CT975" s="60"/>
      <c r="CU975" s="60"/>
      <c r="CV975" s="60"/>
      <c r="CW975" s="60"/>
      <c r="CX975" s="60"/>
      <c r="CY975" s="60"/>
      <c r="CZ975" s="60"/>
      <c r="DA975" s="60"/>
      <c r="DB975" s="60"/>
      <c r="DC975" s="60"/>
      <c r="DD975" s="60"/>
      <c r="DE975" s="60"/>
      <c r="DF975" s="60"/>
      <c r="DG975" s="60"/>
      <c r="DH975" s="60"/>
      <c r="DI975" s="60"/>
      <c r="DJ975" s="60"/>
      <c r="DK975" s="60"/>
      <c r="DL975" s="60"/>
      <c r="DM975" s="60"/>
      <c r="DN975" s="60"/>
      <c r="DO975" s="60"/>
      <c r="DP975" s="60"/>
      <c r="DQ975" s="60"/>
      <c r="DR975" s="60"/>
      <c r="DS975" s="60"/>
      <c r="DT975" s="60"/>
      <c r="DU975" s="60"/>
      <c r="DV975" s="60"/>
      <c r="DW975" s="60"/>
      <c r="DX975" s="60"/>
      <c r="DY975" s="60"/>
      <c r="DZ975" s="60"/>
      <c r="EA975" s="60"/>
      <c r="EB975" s="60"/>
      <c r="EC975" s="60"/>
      <c r="ED975" s="60"/>
      <c r="EE975" s="60"/>
      <c r="EF975" s="60"/>
      <c r="EG975" s="60"/>
      <c r="EH975" s="60"/>
      <c r="EI975" s="60"/>
      <c r="EJ975" s="60"/>
      <c r="EK975" s="60"/>
      <c r="EL975" s="60"/>
      <c r="EM975" s="60"/>
      <c r="EN975" s="60"/>
      <c r="EO975" s="60"/>
      <c r="EP975" s="60"/>
      <c r="EQ975" s="60"/>
      <c r="ER975" s="60"/>
      <c r="ES975" s="60"/>
      <c r="ET975" s="60"/>
      <c r="EU975" s="60"/>
      <c r="EV975" s="60"/>
      <c r="EW975" s="60"/>
      <c r="EX975" s="60"/>
      <c r="EY975" s="60"/>
      <c r="EZ975" s="60"/>
      <c r="FA975" s="60"/>
      <c r="FB975" s="60"/>
      <c r="FC975" s="60"/>
      <c r="FD975" s="60"/>
      <c r="FE975" s="60"/>
      <c r="FF975" s="60"/>
      <c r="FG975" s="60"/>
      <c r="FH975" s="60"/>
      <c r="FI975" s="60"/>
      <c r="FJ975" s="60"/>
      <c r="FK975" s="60"/>
      <c r="FL975" s="60"/>
      <c r="FM975" s="60"/>
      <c r="FN975" s="60"/>
      <c r="FO975" s="60"/>
      <c r="FP975" s="60"/>
      <c r="FQ975" s="60"/>
      <c r="FR975" s="60"/>
      <c r="FS975" s="60"/>
      <c r="FT975" s="60"/>
      <c r="FU975" s="60"/>
      <c r="FV975" s="60"/>
      <c r="FW975" s="60"/>
      <c r="FX975" s="60"/>
      <c r="FY975" s="60"/>
      <c r="FZ975" s="60"/>
      <c r="GA975" s="60"/>
      <c r="GB975" s="60"/>
      <c r="GC975" s="60"/>
      <c r="GD975" s="60"/>
      <c r="GE975" s="60"/>
      <c r="GF975" s="60"/>
      <c r="GG975" s="60"/>
      <c r="GH975" s="60"/>
      <c r="GI975" s="60"/>
      <c r="GJ975" s="60"/>
      <c r="GK975" s="60"/>
      <c r="GL975" s="60"/>
    </row>
    <row r="976">
      <c r="B976" s="118" t="s">
        <v>28</v>
      </c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  <c r="M976" s="269"/>
      <c r="N976" s="269"/>
      <c r="O976" s="269"/>
      <c r="P976" s="269"/>
      <c r="Q976" s="269"/>
      <c r="R976" s="269"/>
      <c r="S976" s="269"/>
      <c r="T976" s="269"/>
      <c r="U976" s="269"/>
      <c r="V976" s="269"/>
      <c r="W976" s="269"/>
      <c r="X976" s="269"/>
      <c r="Y976" s="269"/>
      <c r="Z976" s="269"/>
      <c r="AA976" s="269"/>
      <c r="AB976" s="269"/>
      <c r="AC976" s="269"/>
      <c r="AD976" s="269"/>
      <c r="AE976" s="269"/>
      <c r="AF976" s="269"/>
      <c r="AG976" s="269"/>
      <c r="AH976" s="269"/>
      <c r="AI976" s="269"/>
      <c r="AJ976" s="269"/>
      <c r="AK976" s="269"/>
      <c r="AL976" s="269"/>
      <c r="AM976" s="269"/>
      <c r="AN976" s="269"/>
      <c r="AO976" s="269"/>
      <c r="AP976" s="269"/>
      <c r="AQ976" s="269"/>
      <c r="AR976" s="269"/>
      <c r="AS976" s="269"/>
      <c r="AT976" s="269"/>
      <c r="AU976" s="269"/>
      <c r="AV976" s="269"/>
      <c r="AW976" s="269"/>
      <c r="AX976" s="269"/>
      <c r="AY976" s="269"/>
      <c r="AZ976" s="269"/>
      <c r="BA976" s="269"/>
      <c r="BB976" s="269"/>
      <c r="BC976" s="269"/>
      <c r="BD976" s="269"/>
      <c r="BE976" s="269"/>
      <c r="BF976" s="269"/>
      <c r="BG976" s="269"/>
      <c r="BH976" s="269"/>
      <c r="BI976" s="269"/>
      <c r="BJ976" s="269"/>
      <c r="BK976" s="269"/>
      <c r="BL976" s="269"/>
      <c r="BM976" s="269"/>
      <c r="BN976" s="269"/>
      <c r="BO976" s="269"/>
      <c r="BP976" s="269"/>
      <c r="BQ976" s="269"/>
      <c r="BR976" s="269"/>
      <c r="BS976" s="269"/>
      <c r="BT976" s="269"/>
      <c r="BU976" s="269"/>
      <c r="BV976" s="269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  <c r="CN976" s="60"/>
      <c r="CO976" s="60"/>
      <c r="CP976" s="60"/>
      <c r="CQ976" s="60"/>
      <c r="CR976" s="60"/>
      <c r="CS976" s="60"/>
      <c r="CT976" s="60"/>
      <c r="CU976" s="60"/>
      <c r="CV976" s="60"/>
      <c r="CW976" s="60"/>
      <c r="CX976" s="60"/>
      <c r="CY976" s="60"/>
      <c r="CZ976" s="60"/>
      <c r="DA976" s="60"/>
      <c r="DB976" s="60"/>
      <c r="DC976" s="60"/>
      <c r="DD976" s="60"/>
      <c r="DE976" s="60"/>
      <c r="DF976" s="60"/>
      <c r="DG976" s="60"/>
      <c r="DH976" s="60"/>
      <c r="DI976" s="60"/>
      <c r="DJ976" s="60"/>
      <c r="DK976" s="60"/>
      <c r="DL976" s="60"/>
      <c r="DM976" s="60"/>
      <c r="DN976" s="60"/>
      <c r="DO976" s="60"/>
      <c r="DP976" s="60"/>
      <c r="DQ976" s="60"/>
      <c r="DR976" s="60"/>
      <c r="DS976" s="60"/>
      <c r="DT976" s="60"/>
      <c r="DU976" s="60"/>
      <c r="DV976" s="60"/>
      <c r="DW976" s="60"/>
      <c r="DX976" s="60"/>
      <c r="DY976" s="60"/>
      <c r="DZ976" s="60"/>
      <c r="EA976" s="60"/>
      <c r="EB976" s="60"/>
      <c r="EC976" s="60"/>
      <c r="ED976" s="60"/>
      <c r="EE976" s="60"/>
      <c r="EF976" s="60"/>
      <c r="EG976" s="60"/>
      <c r="EH976" s="60"/>
      <c r="EI976" s="60"/>
      <c r="EJ976" s="60"/>
      <c r="EK976" s="60"/>
      <c r="EL976" s="60"/>
      <c r="EM976" s="60"/>
      <c r="EN976" s="60"/>
      <c r="EO976" s="60"/>
      <c r="EP976" s="60"/>
      <c r="EQ976" s="60"/>
      <c r="ER976" s="60"/>
      <c r="ES976" s="60"/>
      <c r="ET976" s="60"/>
      <c r="EU976" s="60"/>
      <c r="EV976" s="60"/>
      <c r="EW976" s="60"/>
      <c r="EX976" s="60"/>
      <c r="EY976" s="60"/>
      <c r="EZ976" s="60"/>
      <c r="FA976" s="60"/>
      <c r="FB976" s="60"/>
      <c r="FC976" s="60"/>
      <c r="FD976" s="60"/>
      <c r="FE976" s="60"/>
      <c r="FF976" s="60"/>
      <c r="FG976" s="60"/>
      <c r="FH976" s="60"/>
      <c r="FI976" s="60"/>
      <c r="FJ976" s="60"/>
      <c r="FK976" s="60"/>
      <c r="FL976" s="60"/>
      <c r="FM976" s="60"/>
      <c r="FN976" s="60"/>
      <c r="FO976" s="60"/>
      <c r="FP976" s="60"/>
      <c r="FQ976" s="60"/>
      <c r="FR976" s="60"/>
      <c r="FS976" s="60"/>
      <c r="FT976" s="60"/>
      <c r="FU976" s="60"/>
      <c r="FV976" s="60"/>
      <c r="FW976" s="60"/>
      <c r="FX976" s="60"/>
      <c r="FY976" s="60"/>
      <c r="FZ976" s="60"/>
      <c r="GA976" s="60"/>
      <c r="GB976" s="60"/>
      <c r="GC976" s="60"/>
      <c r="GD976" s="60"/>
      <c r="GE976" s="60"/>
      <c r="GF976" s="60"/>
      <c r="GG976" s="60"/>
      <c r="GH976" s="60"/>
      <c r="GI976" s="60"/>
      <c r="GJ976" s="60"/>
      <c r="GK976" s="60"/>
      <c r="GL976" s="60"/>
    </row>
    <row r="977">
      <c r="B977" s="116" t="s">
        <v>30</v>
      </c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  <c r="M977" s="269"/>
      <c r="N977" s="269"/>
      <c r="O977" s="269"/>
      <c r="P977" s="269"/>
      <c r="Q977" s="269"/>
      <c r="R977" s="269"/>
      <c r="S977" s="269"/>
      <c r="T977" s="269"/>
      <c r="U977" s="269"/>
      <c r="V977" s="269"/>
      <c r="W977" s="269"/>
      <c r="X977" s="269"/>
      <c r="Y977" s="269"/>
      <c r="Z977" s="269"/>
      <c r="AA977" s="269"/>
      <c r="AB977" s="269"/>
      <c r="AC977" s="269"/>
      <c r="AD977" s="269"/>
      <c r="AE977" s="269"/>
      <c r="AF977" s="269"/>
      <c r="AG977" s="269"/>
      <c r="AH977" s="269"/>
      <c r="AI977" s="269"/>
      <c r="AJ977" s="269"/>
      <c r="AK977" s="269"/>
      <c r="AL977" s="269"/>
      <c r="AM977" s="269"/>
      <c r="AN977" s="269"/>
      <c r="AO977" s="269"/>
      <c r="AP977" s="269"/>
      <c r="AQ977" s="269"/>
      <c r="AR977" s="269"/>
      <c r="AS977" s="269"/>
      <c r="AT977" s="269"/>
      <c r="AU977" s="269"/>
      <c r="AV977" s="269"/>
      <c r="AW977" s="269"/>
      <c r="AX977" s="269"/>
      <c r="AY977" s="269"/>
      <c r="AZ977" s="269"/>
      <c r="BA977" s="269"/>
      <c r="BB977" s="269"/>
      <c r="BC977" s="269"/>
      <c r="BD977" s="269"/>
      <c r="BE977" s="269"/>
      <c r="BF977" s="269"/>
      <c r="BG977" s="269"/>
      <c r="BH977" s="269"/>
      <c r="BI977" s="269"/>
      <c r="BJ977" s="269"/>
      <c r="BK977" s="269"/>
      <c r="BL977" s="269"/>
      <c r="BM977" s="269"/>
      <c r="BN977" s="269"/>
      <c r="BO977" s="269"/>
      <c r="BP977" s="269"/>
      <c r="BQ977" s="269"/>
      <c r="BR977" s="269"/>
      <c r="BS977" s="269"/>
      <c r="BT977" s="269"/>
      <c r="BU977" s="269"/>
      <c r="BV977" s="269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  <c r="CN977" s="60"/>
      <c r="CO977" s="60"/>
      <c r="CP977" s="60"/>
      <c r="CQ977" s="60"/>
      <c r="CR977" s="60"/>
      <c r="CS977" s="60"/>
      <c r="CT977" s="60"/>
      <c r="CU977" s="60"/>
      <c r="CV977" s="60"/>
      <c r="CW977" s="60"/>
      <c r="CX977" s="60"/>
      <c r="CY977" s="60"/>
      <c r="CZ977" s="60"/>
      <c r="DA977" s="60"/>
      <c r="DB977" s="60"/>
      <c r="DC977" s="60"/>
      <c r="DD977" s="60"/>
      <c r="DE977" s="60"/>
      <c r="DF977" s="60"/>
      <c r="DG977" s="60"/>
      <c r="DH977" s="60"/>
      <c r="DI977" s="60"/>
      <c r="DJ977" s="60"/>
      <c r="DK977" s="60"/>
      <c r="DL977" s="60"/>
      <c r="DM977" s="60"/>
      <c r="DN977" s="60"/>
      <c r="DO977" s="60"/>
      <c r="DP977" s="60"/>
      <c r="DQ977" s="60"/>
      <c r="DR977" s="60"/>
      <c r="DS977" s="60"/>
      <c r="DT977" s="60"/>
      <c r="DU977" s="60"/>
      <c r="DV977" s="60"/>
      <c r="DW977" s="60"/>
      <c r="DX977" s="60"/>
      <c r="DY977" s="60"/>
      <c r="DZ977" s="60"/>
      <c r="EA977" s="60"/>
      <c r="EB977" s="60"/>
      <c r="EC977" s="60"/>
      <c r="ED977" s="60"/>
      <c r="EE977" s="60"/>
      <c r="EF977" s="60"/>
      <c r="EG977" s="60"/>
      <c r="EH977" s="60"/>
      <c r="EI977" s="60"/>
      <c r="EJ977" s="60"/>
      <c r="EK977" s="60"/>
      <c r="EL977" s="60"/>
      <c r="EM977" s="60"/>
      <c r="EN977" s="60"/>
      <c r="EO977" s="60"/>
      <c r="EP977" s="60"/>
      <c r="EQ977" s="60"/>
      <c r="ER977" s="60"/>
      <c r="ES977" s="60"/>
      <c r="ET977" s="60"/>
      <c r="EU977" s="60"/>
      <c r="EV977" s="60"/>
      <c r="EW977" s="60"/>
      <c r="EX977" s="60"/>
      <c r="EY977" s="60"/>
      <c r="EZ977" s="60"/>
      <c r="FA977" s="60"/>
      <c r="FB977" s="60"/>
      <c r="FC977" s="60"/>
      <c r="FD977" s="60"/>
      <c r="FE977" s="60"/>
      <c r="FF977" s="60"/>
      <c r="FG977" s="60"/>
      <c r="FH977" s="60"/>
      <c r="FI977" s="60"/>
      <c r="FJ977" s="60"/>
      <c r="FK977" s="60"/>
      <c r="FL977" s="60"/>
      <c r="FM977" s="60"/>
      <c r="FN977" s="60"/>
      <c r="FO977" s="60"/>
      <c r="FP977" s="60"/>
      <c r="FQ977" s="60"/>
      <c r="FR977" s="60"/>
      <c r="FS977" s="60"/>
      <c r="FT977" s="60"/>
      <c r="FU977" s="60"/>
      <c r="FV977" s="60"/>
      <c r="FW977" s="60"/>
      <c r="FX977" s="60"/>
      <c r="FY977" s="60"/>
      <c r="FZ977" s="60"/>
      <c r="GA977" s="60"/>
      <c r="GB977" s="60"/>
      <c r="GC977" s="60"/>
      <c r="GD977" s="60"/>
      <c r="GE977" s="60"/>
      <c r="GF977" s="60"/>
      <c r="GG977" s="60"/>
      <c r="GH977" s="60"/>
      <c r="GI977" s="60"/>
      <c r="GJ977" s="60"/>
      <c r="GK977" s="60"/>
      <c r="GL977" s="60"/>
    </row>
    <row r="978">
      <c r="B978" s="118" t="s">
        <v>32</v>
      </c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  <c r="M978" s="269"/>
      <c r="N978" s="269"/>
      <c r="O978" s="269"/>
      <c r="P978" s="269"/>
      <c r="Q978" s="269"/>
      <c r="R978" s="269"/>
      <c r="S978" s="269"/>
      <c r="T978" s="269"/>
      <c r="U978" s="269"/>
      <c r="V978" s="269"/>
      <c r="W978" s="269"/>
      <c r="X978" s="269"/>
      <c r="Y978" s="269"/>
      <c r="Z978" s="269"/>
      <c r="AA978" s="269"/>
      <c r="AB978" s="269"/>
      <c r="AC978" s="269"/>
      <c r="AD978" s="269"/>
      <c r="AE978" s="269"/>
      <c r="AF978" s="269"/>
      <c r="AG978" s="269"/>
      <c r="AH978" s="269"/>
      <c r="AI978" s="269"/>
      <c r="AJ978" s="269"/>
      <c r="AK978" s="269"/>
      <c r="AL978" s="269"/>
      <c r="AM978" s="269"/>
      <c r="AN978" s="269"/>
      <c r="AO978" s="269"/>
      <c r="AP978" s="269"/>
      <c r="AQ978" s="269"/>
      <c r="AR978" s="269"/>
      <c r="AS978" s="269"/>
      <c r="AT978" s="269"/>
      <c r="AU978" s="269"/>
      <c r="AV978" s="269"/>
      <c r="AW978" s="269"/>
      <c r="AX978" s="269"/>
      <c r="AY978" s="269"/>
      <c r="AZ978" s="269"/>
      <c r="BA978" s="269"/>
      <c r="BB978" s="269"/>
      <c r="BC978" s="269"/>
      <c r="BD978" s="269"/>
      <c r="BE978" s="269"/>
      <c r="BF978" s="269"/>
      <c r="BG978" s="269"/>
      <c r="BH978" s="269"/>
      <c r="BI978" s="269"/>
      <c r="BJ978" s="269"/>
      <c r="BK978" s="269"/>
      <c r="BL978" s="269"/>
      <c r="BM978" s="269"/>
      <c r="BN978" s="269"/>
      <c r="BO978" s="269"/>
      <c r="BP978" s="269"/>
      <c r="BQ978" s="269"/>
      <c r="BR978" s="269"/>
      <c r="BS978" s="269"/>
      <c r="BT978" s="269"/>
      <c r="BU978" s="269"/>
      <c r="BV978" s="269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  <c r="CN978" s="60"/>
      <c r="CO978" s="60"/>
      <c r="CP978" s="60"/>
      <c r="CQ978" s="60"/>
      <c r="CR978" s="60"/>
      <c r="CS978" s="60"/>
      <c r="CT978" s="60"/>
      <c r="CU978" s="60"/>
      <c r="CV978" s="60"/>
      <c r="CW978" s="60"/>
      <c r="CX978" s="60"/>
      <c r="CY978" s="60"/>
      <c r="CZ978" s="60"/>
      <c r="DA978" s="60"/>
      <c r="DB978" s="60"/>
      <c r="DC978" s="60"/>
      <c r="DD978" s="60"/>
      <c r="DE978" s="60"/>
      <c r="DF978" s="60"/>
      <c r="DG978" s="60"/>
      <c r="DH978" s="60"/>
      <c r="DI978" s="60"/>
      <c r="DJ978" s="60"/>
      <c r="DK978" s="60"/>
      <c r="DL978" s="60"/>
      <c r="DM978" s="60"/>
      <c r="DN978" s="60"/>
      <c r="DO978" s="60"/>
      <c r="DP978" s="60"/>
      <c r="DQ978" s="60"/>
      <c r="DR978" s="60"/>
      <c r="DS978" s="60"/>
      <c r="DT978" s="60"/>
      <c r="DU978" s="60"/>
      <c r="DV978" s="60"/>
      <c r="DW978" s="60"/>
      <c r="DX978" s="60"/>
      <c r="DY978" s="60"/>
      <c r="DZ978" s="60"/>
      <c r="EA978" s="60"/>
      <c r="EB978" s="60"/>
      <c r="EC978" s="60"/>
      <c r="ED978" s="60"/>
      <c r="EE978" s="60"/>
      <c r="EF978" s="60"/>
      <c r="EG978" s="60"/>
      <c r="EH978" s="60"/>
      <c r="EI978" s="60"/>
      <c r="EJ978" s="60"/>
      <c r="EK978" s="60"/>
      <c r="EL978" s="60"/>
      <c r="EM978" s="60"/>
      <c r="EN978" s="60"/>
      <c r="EO978" s="60"/>
      <c r="EP978" s="60"/>
      <c r="EQ978" s="60"/>
      <c r="ER978" s="60"/>
      <c r="ES978" s="60"/>
      <c r="ET978" s="60"/>
      <c r="EU978" s="60"/>
      <c r="EV978" s="60"/>
      <c r="EW978" s="60"/>
      <c r="EX978" s="60"/>
      <c r="EY978" s="60"/>
      <c r="EZ978" s="60"/>
      <c r="FA978" s="60"/>
      <c r="FB978" s="60"/>
      <c r="FC978" s="60"/>
      <c r="FD978" s="60"/>
      <c r="FE978" s="60"/>
      <c r="FF978" s="60"/>
      <c r="FG978" s="60"/>
      <c r="FH978" s="60"/>
      <c r="FI978" s="60"/>
      <c r="FJ978" s="60"/>
      <c r="FK978" s="60"/>
      <c r="FL978" s="60"/>
      <c r="FM978" s="60"/>
      <c r="FN978" s="60"/>
      <c r="FO978" s="60"/>
      <c r="FP978" s="60"/>
      <c r="FQ978" s="60"/>
      <c r="FR978" s="60"/>
      <c r="FS978" s="60"/>
      <c r="FT978" s="60"/>
      <c r="FU978" s="60"/>
      <c r="FV978" s="60"/>
      <c r="FW978" s="60"/>
      <c r="FX978" s="60"/>
      <c r="FY978" s="60"/>
      <c r="FZ978" s="60"/>
      <c r="GA978" s="60"/>
      <c r="GB978" s="60"/>
      <c r="GC978" s="60"/>
      <c r="GD978" s="60"/>
      <c r="GE978" s="60"/>
      <c r="GF978" s="60"/>
      <c r="GG978" s="60"/>
      <c r="GH978" s="60"/>
      <c r="GI978" s="60"/>
      <c r="GJ978" s="60"/>
      <c r="GK978" s="60"/>
      <c r="GL978" s="60"/>
    </row>
    <row r="979">
      <c r="B979" s="116" t="s">
        <v>34</v>
      </c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  <c r="M979" s="269"/>
      <c r="N979" s="269"/>
      <c r="O979" s="269"/>
      <c r="P979" s="269"/>
      <c r="Q979" s="269"/>
      <c r="R979" s="269"/>
      <c r="S979" s="269"/>
      <c r="T979" s="269"/>
      <c r="U979" s="269"/>
      <c r="V979" s="269"/>
      <c r="W979" s="269"/>
      <c r="X979" s="269"/>
      <c r="Y979" s="269"/>
      <c r="Z979" s="269"/>
      <c r="AA979" s="269"/>
      <c r="AB979" s="269"/>
      <c r="AC979" s="269"/>
      <c r="AD979" s="269"/>
      <c r="AE979" s="269"/>
      <c r="AF979" s="269"/>
      <c r="AG979" s="269"/>
      <c r="AH979" s="269"/>
      <c r="AI979" s="269"/>
      <c r="AJ979" s="269"/>
      <c r="AK979" s="269"/>
      <c r="AL979" s="269"/>
      <c r="AM979" s="269"/>
      <c r="AN979" s="269"/>
      <c r="AO979" s="269"/>
      <c r="AP979" s="269"/>
      <c r="AQ979" s="269"/>
      <c r="AR979" s="269"/>
      <c r="AS979" s="269"/>
      <c r="AT979" s="269"/>
      <c r="AU979" s="269"/>
      <c r="AV979" s="269"/>
      <c r="AW979" s="269"/>
      <c r="AX979" s="269"/>
      <c r="AY979" s="269"/>
      <c r="AZ979" s="269"/>
      <c r="BA979" s="269"/>
      <c r="BB979" s="269"/>
      <c r="BC979" s="269"/>
      <c r="BD979" s="269"/>
      <c r="BE979" s="269"/>
      <c r="BF979" s="269"/>
      <c r="BG979" s="269"/>
      <c r="BH979" s="269"/>
      <c r="BI979" s="269"/>
      <c r="BJ979" s="269"/>
      <c r="BK979" s="269"/>
      <c r="BL979" s="269"/>
      <c r="BM979" s="269"/>
      <c r="BN979" s="269"/>
      <c r="BO979" s="269"/>
      <c r="BP979" s="269"/>
      <c r="BQ979" s="269"/>
      <c r="BR979" s="269"/>
      <c r="BS979" s="269"/>
      <c r="BT979" s="269"/>
      <c r="BU979" s="269"/>
      <c r="BV979" s="269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  <c r="CN979" s="60"/>
      <c r="CO979" s="60"/>
      <c r="CP979" s="60"/>
      <c r="CQ979" s="60"/>
      <c r="CR979" s="60"/>
      <c r="CS979" s="60"/>
      <c r="CT979" s="60"/>
      <c r="CU979" s="60"/>
      <c r="CV979" s="60"/>
      <c r="CW979" s="60"/>
      <c r="CX979" s="60"/>
      <c r="CY979" s="60"/>
      <c r="CZ979" s="60"/>
      <c r="DA979" s="60"/>
      <c r="DB979" s="60"/>
      <c r="DC979" s="60"/>
      <c r="DD979" s="60"/>
      <c r="DE979" s="60"/>
      <c r="DF979" s="60"/>
      <c r="DG979" s="60"/>
      <c r="DH979" s="60"/>
      <c r="DI979" s="60"/>
      <c r="DJ979" s="60"/>
      <c r="DK979" s="60"/>
      <c r="DL979" s="60"/>
      <c r="DM979" s="60"/>
      <c r="DN979" s="60"/>
      <c r="DO979" s="60"/>
      <c r="DP979" s="60"/>
      <c r="DQ979" s="60"/>
      <c r="DR979" s="60"/>
      <c r="DS979" s="60"/>
      <c r="DT979" s="60"/>
      <c r="DU979" s="60"/>
      <c r="DV979" s="60"/>
      <c r="DW979" s="60"/>
      <c r="DX979" s="60"/>
      <c r="DY979" s="60"/>
      <c r="DZ979" s="60"/>
      <c r="EA979" s="60"/>
      <c r="EB979" s="60"/>
      <c r="EC979" s="60"/>
      <c r="ED979" s="60"/>
      <c r="EE979" s="60"/>
      <c r="EF979" s="60"/>
      <c r="EG979" s="60"/>
      <c r="EH979" s="60"/>
      <c r="EI979" s="60"/>
      <c r="EJ979" s="60"/>
      <c r="EK979" s="60"/>
      <c r="EL979" s="60"/>
      <c r="EM979" s="60"/>
      <c r="EN979" s="60"/>
      <c r="EO979" s="60"/>
      <c r="EP979" s="60"/>
      <c r="EQ979" s="60"/>
      <c r="ER979" s="60"/>
      <c r="ES979" s="60"/>
      <c r="ET979" s="60"/>
      <c r="EU979" s="60"/>
      <c r="EV979" s="60"/>
      <c r="EW979" s="60"/>
      <c r="EX979" s="60"/>
      <c r="EY979" s="60"/>
      <c r="EZ979" s="60"/>
      <c r="FA979" s="60"/>
      <c r="FB979" s="60"/>
      <c r="FC979" s="60"/>
      <c r="FD979" s="60"/>
      <c r="FE979" s="60"/>
      <c r="FF979" s="60"/>
      <c r="FG979" s="60"/>
      <c r="FH979" s="60"/>
      <c r="FI979" s="60"/>
      <c r="FJ979" s="60"/>
      <c r="FK979" s="60"/>
      <c r="FL979" s="60"/>
      <c r="FM979" s="60"/>
      <c r="FN979" s="60"/>
      <c r="FO979" s="60"/>
      <c r="FP979" s="60"/>
      <c r="FQ979" s="60"/>
      <c r="FR979" s="60"/>
      <c r="FS979" s="60"/>
      <c r="FT979" s="60"/>
      <c r="FU979" s="60"/>
      <c r="FV979" s="60"/>
      <c r="FW979" s="60"/>
      <c r="FX979" s="60"/>
      <c r="FY979" s="60"/>
      <c r="FZ979" s="60"/>
      <c r="GA979" s="60"/>
      <c r="GB979" s="60"/>
      <c r="GC979" s="60"/>
      <c r="GD979" s="60"/>
      <c r="GE979" s="60"/>
      <c r="GF979" s="60"/>
      <c r="GG979" s="60"/>
      <c r="GH979" s="60"/>
      <c r="GI979" s="60"/>
      <c r="GJ979" s="60"/>
      <c r="GK979" s="60"/>
      <c r="GL979" s="60"/>
    </row>
    <row r="980">
      <c r="B980" s="118" t="s">
        <v>36</v>
      </c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  <c r="M980" s="269"/>
      <c r="N980" s="269"/>
      <c r="O980" s="269"/>
      <c r="P980" s="269"/>
      <c r="Q980" s="269"/>
      <c r="R980" s="269"/>
      <c r="S980" s="269"/>
      <c r="T980" s="269"/>
      <c r="U980" s="269"/>
      <c r="V980" s="269"/>
      <c r="W980" s="269"/>
      <c r="X980" s="269"/>
      <c r="Y980" s="269"/>
      <c r="Z980" s="269"/>
      <c r="AA980" s="269"/>
      <c r="AB980" s="269"/>
      <c r="AC980" s="269"/>
      <c r="AD980" s="269"/>
      <c r="AE980" s="269"/>
      <c r="AF980" s="269"/>
      <c r="AG980" s="269"/>
      <c r="AH980" s="269"/>
      <c r="AI980" s="269"/>
      <c r="AJ980" s="269"/>
      <c r="AK980" s="269"/>
      <c r="AL980" s="269"/>
      <c r="AM980" s="269"/>
      <c r="AN980" s="269"/>
      <c r="AO980" s="269"/>
      <c r="AP980" s="269"/>
      <c r="AQ980" s="269"/>
      <c r="AR980" s="269"/>
      <c r="AS980" s="269"/>
      <c r="AT980" s="269"/>
      <c r="AU980" s="269"/>
      <c r="AV980" s="269"/>
      <c r="AW980" s="269"/>
      <c r="AX980" s="269"/>
      <c r="AY980" s="269"/>
      <c r="AZ980" s="269"/>
      <c r="BA980" s="269"/>
      <c r="BB980" s="269"/>
      <c r="BC980" s="269"/>
      <c r="BD980" s="269"/>
      <c r="BE980" s="269"/>
      <c r="BF980" s="269"/>
      <c r="BG980" s="269"/>
      <c r="BH980" s="269"/>
      <c r="BI980" s="269"/>
      <c r="BJ980" s="269"/>
      <c r="BK980" s="269"/>
      <c r="BL980" s="269"/>
      <c r="BM980" s="269"/>
      <c r="BN980" s="269"/>
      <c r="BO980" s="269"/>
      <c r="BP980" s="269"/>
      <c r="BQ980" s="269"/>
      <c r="BR980" s="269"/>
      <c r="BS980" s="269"/>
      <c r="BT980" s="269"/>
      <c r="BU980" s="269"/>
      <c r="BV980" s="269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  <c r="CN980" s="60"/>
      <c r="CO980" s="60"/>
      <c r="CP980" s="60"/>
      <c r="CQ980" s="60"/>
      <c r="CR980" s="60"/>
      <c r="CS980" s="60"/>
      <c r="CT980" s="60"/>
      <c r="CU980" s="60"/>
      <c r="CV980" s="60"/>
      <c r="CW980" s="60"/>
      <c r="CX980" s="60"/>
      <c r="CY980" s="60"/>
      <c r="CZ980" s="60"/>
      <c r="DA980" s="60"/>
      <c r="DB980" s="60"/>
      <c r="DC980" s="60"/>
      <c r="DD980" s="60"/>
      <c r="DE980" s="60"/>
      <c r="DF980" s="60"/>
      <c r="DG980" s="60"/>
      <c r="DH980" s="60"/>
      <c r="DI980" s="60"/>
      <c r="DJ980" s="60"/>
      <c r="DK980" s="60"/>
      <c r="DL980" s="60"/>
      <c r="DM980" s="60"/>
      <c r="DN980" s="60"/>
      <c r="DO980" s="60"/>
      <c r="DP980" s="60"/>
      <c r="DQ980" s="60"/>
      <c r="DR980" s="60"/>
      <c r="DS980" s="60"/>
      <c r="DT980" s="60"/>
      <c r="DU980" s="60"/>
      <c r="DV980" s="60"/>
      <c r="DW980" s="60"/>
      <c r="DX980" s="60"/>
      <c r="DY980" s="60"/>
      <c r="DZ980" s="60"/>
      <c r="EA980" s="60"/>
      <c r="EB980" s="60"/>
      <c r="EC980" s="60"/>
      <c r="ED980" s="60"/>
      <c r="EE980" s="60"/>
      <c r="EF980" s="60"/>
      <c r="EG980" s="60"/>
      <c r="EH980" s="60"/>
      <c r="EI980" s="60"/>
      <c r="EJ980" s="60"/>
      <c r="EK980" s="60"/>
      <c r="EL980" s="60"/>
      <c r="EM980" s="60"/>
      <c r="EN980" s="60"/>
      <c r="EO980" s="60"/>
      <c r="EP980" s="60"/>
      <c r="EQ980" s="60"/>
      <c r="ER980" s="60"/>
      <c r="ES980" s="60"/>
      <c r="ET980" s="60"/>
      <c r="EU980" s="60"/>
      <c r="EV980" s="60"/>
      <c r="EW980" s="60"/>
      <c r="EX980" s="60"/>
      <c r="EY980" s="60"/>
      <c r="EZ980" s="60"/>
      <c r="FA980" s="60"/>
      <c r="FB980" s="60"/>
      <c r="FC980" s="60"/>
      <c r="FD980" s="60"/>
      <c r="FE980" s="60"/>
      <c r="FF980" s="60"/>
      <c r="FG980" s="60"/>
      <c r="FH980" s="60"/>
      <c r="FI980" s="60"/>
      <c r="FJ980" s="60"/>
      <c r="FK980" s="60"/>
      <c r="FL980" s="60"/>
      <c r="FM980" s="60"/>
      <c r="FN980" s="60"/>
      <c r="FO980" s="60"/>
      <c r="FP980" s="60"/>
      <c r="FQ980" s="60"/>
      <c r="FR980" s="60"/>
      <c r="FS980" s="60"/>
      <c r="FT980" s="60"/>
      <c r="FU980" s="60"/>
      <c r="FV980" s="60"/>
      <c r="FW980" s="60"/>
      <c r="FX980" s="60"/>
      <c r="FY980" s="60"/>
      <c r="FZ980" s="60"/>
      <c r="GA980" s="60"/>
      <c r="GB980" s="60"/>
      <c r="GC980" s="60"/>
      <c r="GD980" s="60"/>
      <c r="GE980" s="60"/>
      <c r="GF980" s="60"/>
      <c r="GG980" s="60"/>
      <c r="GH980" s="60"/>
      <c r="GI980" s="60"/>
      <c r="GJ980" s="60"/>
      <c r="GK980" s="60"/>
      <c r="GL980" s="60"/>
    </row>
    <row r="981">
      <c r="B981" s="116" t="s">
        <v>38</v>
      </c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  <c r="M981" s="269"/>
      <c r="N981" s="269"/>
      <c r="O981" s="269"/>
      <c r="P981" s="269"/>
      <c r="Q981" s="269"/>
      <c r="R981" s="269"/>
      <c r="S981" s="269"/>
      <c r="T981" s="269"/>
      <c r="U981" s="269"/>
      <c r="V981" s="269"/>
      <c r="W981" s="269"/>
      <c r="X981" s="269"/>
      <c r="Y981" s="269"/>
      <c r="Z981" s="269"/>
      <c r="AA981" s="269"/>
      <c r="AB981" s="269"/>
      <c r="AC981" s="269"/>
      <c r="AD981" s="269"/>
      <c r="AE981" s="269"/>
      <c r="AF981" s="269"/>
      <c r="AG981" s="269"/>
      <c r="AH981" s="269"/>
      <c r="AI981" s="269"/>
      <c r="AJ981" s="269"/>
      <c r="AK981" s="269"/>
      <c r="AL981" s="269"/>
      <c r="AM981" s="269"/>
      <c r="AN981" s="269"/>
      <c r="AO981" s="269"/>
      <c r="AP981" s="269"/>
      <c r="AQ981" s="269"/>
      <c r="AR981" s="269"/>
      <c r="AS981" s="269"/>
      <c r="AT981" s="269"/>
      <c r="AU981" s="269"/>
      <c r="AV981" s="269"/>
      <c r="AW981" s="269"/>
      <c r="AX981" s="269"/>
      <c r="AY981" s="269"/>
      <c r="AZ981" s="269"/>
      <c r="BA981" s="269"/>
      <c r="BB981" s="269"/>
      <c r="BC981" s="269"/>
      <c r="BD981" s="269"/>
      <c r="BE981" s="269"/>
      <c r="BF981" s="269"/>
      <c r="BG981" s="269"/>
      <c r="BH981" s="269"/>
      <c r="BI981" s="269"/>
      <c r="BJ981" s="269"/>
      <c r="BK981" s="269"/>
      <c r="BL981" s="269"/>
      <c r="BM981" s="269"/>
      <c r="BN981" s="269"/>
      <c r="BO981" s="269"/>
      <c r="BP981" s="269"/>
      <c r="BQ981" s="269"/>
      <c r="BR981" s="269"/>
      <c r="BS981" s="269"/>
      <c r="BT981" s="269"/>
      <c r="BU981" s="269"/>
      <c r="BV981" s="269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  <c r="CN981" s="60"/>
      <c r="CO981" s="60"/>
      <c r="CP981" s="60"/>
      <c r="CQ981" s="60"/>
      <c r="CR981" s="60"/>
      <c r="CS981" s="60"/>
      <c r="CT981" s="60"/>
      <c r="CU981" s="60"/>
      <c r="CV981" s="60"/>
      <c r="CW981" s="60"/>
      <c r="CX981" s="60"/>
      <c r="CY981" s="60"/>
      <c r="CZ981" s="60"/>
      <c r="DA981" s="60"/>
      <c r="DB981" s="60"/>
      <c r="DC981" s="60"/>
      <c r="DD981" s="60"/>
      <c r="DE981" s="60"/>
      <c r="DF981" s="60"/>
      <c r="DG981" s="60"/>
      <c r="DH981" s="60"/>
      <c r="DI981" s="60"/>
      <c r="DJ981" s="60"/>
      <c r="DK981" s="60"/>
      <c r="DL981" s="60"/>
      <c r="DM981" s="60"/>
      <c r="DN981" s="60"/>
      <c r="DO981" s="60"/>
      <c r="DP981" s="60"/>
      <c r="DQ981" s="60"/>
      <c r="DR981" s="60"/>
      <c r="DS981" s="60"/>
      <c r="DT981" s="60"/>
      <c r="DU981" s="60"/>
      <c r="DV981" s="60"/>
      <c r="DW981" s="60"/>
      <c r="DX981" s="60"/>
      <c r="DY981" s="60"/>
      <c r="DZ981" s="60"/>
      <c r="EA981" s="60"/>
      <c r="EB981" s="60"/>
      <c r="EC981" s="60"/>
      <c r="ED981" s="60"/>
      <c r="EE981" s="60"/>
      <c r="EF981" s="60"/>
      <c r="EG981" s="60"/>
      <c r="EH981" s="60"/>
      <c r="EI981" s="60"/>
      <c r="EJ981" s="60"/>
      <c r="EK981" s="60"/>
      <c r="EL981" s="60"/>
      <c r="EM981" s="60"/>
      <c r="EN981" s="60"/>
      <c r="EO981" s="60"/>
      <c r="EP981" s="60"/>
      <c r="EQ981" s="60"/>
      <c r="ER981" s="60"/>
      <c r="ES981" s="60"/>
      <c r="ET981" s="60"/>
      <c r="EU981" s="60"/>
      <c r="EV981" s="60"/>
      <c r="EW981" s="60"/>
      <c r="EX981" s="60"/>
      <c r="EY981" s="60"/>
      <c r="EZ981" s="60"/>
      <c r="FA981" s="60"/>
      <c r="FB981" s="60"/>
      <c r="FC981" s="60"/>
      <c r="FD981" s="60"/>
      <c r="FE981" s="60"/>
      <c r="FF981" s="60"/>
      <c r="FG981" s="60"/>
      <c r="FH981" s="60"/>
      <c r="FI981" s="60"/>
      <c r="FJ981" s="60"/>
      <c r="FK981" s="60"/>
      <c r="FL981" s="60"/>
      <c r="FM981" s="60"/>
      <c r="FN981" s="60"/>
      <c r="FO981" s="60"/>
      <c r="FP981" s="60"/>
      <c r="FQ981" s="60"/>
      <c r="FR981" s="60"/>
      <c r="FS981" s="60"/>
      <c r="FT981" s="60"/>
      <c r="FU981" s="60"/>
      <c r="FV981" s="60"/>
      <c r="FW981" s="60"/>
      <c r="FX981" s="60"/>
      <c r="FY981" s="60"/>
      <c r="FZ981" s="60"/>
      <c r="GA981" s="60"/>
      <c r="GB981" s="60"/>
      <c r="GC981" s="60"/>
      <c r="GD981" s="60"/>
      <c r="GE981" s="60"/>
      <c r="GF981" s="60"/>
      <c r="GG981" s="60"/>
      <c r="GH981" s="60"/>
      <c r="GI981" s="60"/>
      <c r="GJ981" s="60"/>
      <c r="GK981" s="60"/>
      <c r="GL981" s="60"/>
    </row>
    <row r="982">
      <c r="B982" s="118" t="s">
        <v>4</v>
      </c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  <c r="M982" s="269"/>
      <c r="N982" s="269"/>
      <c r="O982" s="269"/>
      <c r="P982" s="269"/>
      <c r="Q982" s="269"/>
      <c r="R982" s="269"/>
      <c r="S982" s="269"/>
      <c r="T982" s="269"/>
      <c r="U982" s="269"/>
      <c r="V982" s="269"/>
      <c r="W982" s="269"/>
      <c r="X982" s="269"/>
      <c r="Y982" s="269"/>
      <c r="Z982" s="269"/>
      <c r="AA982" s="269"/>
      <c r="AB982" s="269"/>
      <c r="AC982" s="269"/>
      <c r="AD982" s="269"/>
      <c r="AE982" s="269"/>
      <c r="AF982" s="269"/>
      <c r="AG982" s="269"/>
      <c r="AH982" s="269"/>
      <c r="AI982" s="269"/>
      <c r="AJ982" s="269"/>
      <c r="AK982" s="269"/>
      <c r="AL982" s="269"/>
      <c r="AM982" s="269"/>
      <c r="AN982" s="269"/>
      <c r="AO982" s="269"/>
      <c r="AP982" s="269"/>
      <c r="AQ982" s="269"/>
      <c r="AR982" s="269"/>
      <c r="AS982" s="269"/>
      <c r="AT982" s="269"/>
      <c r="AU982" s="269"/>
      <c r="AV982" s="269"/>
      <c r="AW982" s="269"/>
      <c r="AX982" s="269"/>
      <c r="AY982" s="269"/>
      <c r="AZ982" s="269"/>
      <c r="BA982" s="269"/>
      <c r="BB982" s="269"/>
      <c r="BC982" s="269"/>
      <c r="BD982" s="269"/>
      <c r="BE982" s="269"/>
      <c r="BF982" s="269"/>
      <c r="BG982" s="269"/>
      <c r="BH982" s="269"/>
      <c r="BI982" s="269"/>
      <c r="BJ982" s="269"/>
      <c r="BK982" s="269"/>
      <c r="BL982" s="269"/>
      <c r="BM982" s="269"/>
      <c r="BN982" s="269"/>
      <c r="BO982" s="269"/>
      <c r="BP982" s="269"/>
      <c r="BQ982" s="269"/>
      <c r="BR982" s="269"/>
      <c r="BS982" s="269"/>
      <c r="BT982" s="269"/>
      <c r="BU982" s="269"/>
      <c r="BV982" s="269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  <c r="CN982" s="60"/>
      <c r="CO982" s="60"/>
      <c r="CP982" s="60"/>
      <c r="CQ982" s="60"/>
      <c r="CR982" s="60"/>
      <c r="CS982" s="60"/>
      <c r="CT982" s="60"/>
      <c r="CU982" s="60"/>
      <c r="CV982" s="60"/>
      <c r="CW982" s="60"/>
      <c r="CX982" s="60"/>
      <c r="CY982" s="60"/>
      <c r="CZ982" s="60"/>
      <c r="DA982" s="60"/>
      <c r="DB982" s="60"/>
      <c r="DC982" s="60"/>
      <c r="DD982" s="60"/>
      <c r="DE982" s="60"/>
      <c r="DF982" s="60"/>
      <c r="DG982" s="60"/>
      <c r="DH982" s="60"/>
      <c r="DI982" s="60"/>
      <c r="DJ982" s="60"/>
      <c r="DK982" s="60"/>
      <c r="DL982" s="60"/>
      <c r="DM982" s="60"/>
      <c r="DN982" s="60"/>
      <c r="DO982" s="60"/>
      <c r="DP982" s="60"/>
      <c r="DQ982" s="60"/>
      <c r="DR982" s="60"/>
      <c r="DS982" s="60"/>
      <c r="DT982" s="60"/>
      <c r="DU982" s="60"/>
      <c r="DV982" s="60"/>
      <c r="DW982" s="60"/>
      <c r="DX982" s="60"/>
      <c r="DY982" s="60"/>
      <c r="DZ982" s="60"/>
      <c r="EA982" s="60"/>
      <c r="EB982" s="60"/>
      <c r="EC982" s="60"/>
      <c r="ED982" s="60"/>
      <c r="EE982" s="60"/>
      <c r="EF982" s="60"/>
      <c r="EG982" s="60"/>
      <c r="EH982" s="60"/>
      <c r="EI982" s="60"/>
      <c r="EJ982" s="60"/>
      <c r="EK982" s="60"/>
      <c r="EL982" s="60"/>
      <c r="EM982" s="60"/>
      <c r="EN982" s="60"/>
      <c r="EO982" s="60"/>
      <c r="EP982" s="60"/>
      <c r="EQ982" s="60"/>
      <c r="ER982" s="60"/>
      <c r="ES982" s="60"/>
      <c r="ET982" s="60"/>
      <c r="EU982" s="60"/>
      <c r="EV982" s="60"/>
      <c r="EW982" s="60"/>
      <c r="EX982" s="60"/>
      <c r="EY982" s="60"/>
      <c r="EZ982" s="60"/>
      <c r="FA982" s="60"/>
      <c r="FB982" s="60"/>
      <c r="FC982" s="60"/>
      <c r="FD982" s="60"/>
      <c r="FE982" s="60"/>
      <c r="FF982" s="60"/>
      <c r="FG982" s="60"/>
      <c r="FH982" s="60"/>
      <c r="FI982" s="60"/>
      <c r="FJ982" s="60"/>
      <c r="FK982" s="60"/>
      <c r="FL982" s="60"/>
      <c r="FM982" s="60"/>
      <c r="FN982" s="60"/>
      <c r="FO982" s="60"/>
      <c r="FP982" s="60"/>
      <c r="FQ982" s="60"/>
      <c r="FR982" s="60"/>
      <c r="FS982" s="60"/>
      <c r="FT982" s="60"/>
      <c r="FU982" s="60"/>
      <c r="FV982" s="60"/>
      <c r="FW982" s="60"/>
      <c r="FX982" s="60"/>
      <c r="FY982" s="60"/>
      <c r="FZ982" s="60"/>
      <c r="GA982" s="60"/>
      <c r="GB982" s="60"/>
      <c r="GC982" s="60"/>
      <c r="GD982" s="60"/>
      <c r="GE982" s="60"/>
      <c r="GF982" s="60"/>
      <c r="GG982" s="60"/>
      <c r="GH982" s="60"/>
      <c r="GI982" s="60"/>
      <c r="GJ982" s="60"/>
      <c r="GK982" s="60"/>
      <c r="GL982" s="60"/>
    </row>
    <row r="983">
      <c r="B983" s="116" t="s">
        <v>41</v>
      </c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  <c r="M983" s="269"/>
      <c r="N983" s="269"/>
      <c r="O983" s="269"/>
      <c r="P983" s="269"/>
      <c r="Q983" s="269"/>
      <c r="R983" s="269"/>
      <c r="S983" s="269"/>
      <c r="T983" s="269"/>
      <c r="U983" s="269"/>
      <c r="V983" s="269"/>
      <c r="W983" s="269"/>
      <c r="X983" s="269"/>
      <c r="Y983" s="269"/>
      <c r="Z983" s="269"/>
      <c r="AA983" s="269"/>
      <c r="AB983" s="269"/>
      <c r="AC983" s="269"/>
      <c r="AD983" s="269"/>
      <c r="AE983" s="269"/>
      <c r="AF983" s="269"/>
      <c r="AG983" s="269"/>
      <c r="AH983" s="269"/>
      <c r="AI983" s="269"/>
      <c r="AJ983" s="269"/>
      <c r="AK983" s="269"/>
      <c r="AL983" s="269"/>
      <c r="AM983" s="269"/>
      <c r="AN983" s="269"/>
      <c r="AO983" s="269"/>
      <c r="AP983" s="269"/>
      <c r="AQ983" s="269"/>
      <c r="AR983" s="269"/>
      <c r="AS983" s="269"/>
      <c r="AT983" s="269"/>
      <c r="AU983" s="269"/>
      <c r="AV983" s="269"/>
      <c r="AW983" s="269"/>
      <c r="AX983" s="269"/>
      <c r="AY983" s="269"/>
      <c r="AZ983" s="269"/>
      <c r="BA983" s="269"/>
      <c r="BB983" s="269"/>
      <c r="BC983" s="269"/>
      <c r="BD983" s="269"/>
      <c r="BE983" s="269"/>
      <c r="BF983" s="269"/>
      <c r="BG983" s="269"/>
      <c r="BH983" s="269"/>
      <c r="BI983" s="269"/>
      <c r="BJ983" s="269"/>
      <c r="BK983" s="269"/>
      <c r="BL983" s="269"/>
      <c r="BM983" s="269"/>
      <c r="BN983" s="269"/>
      <c r="BO983" s="269"/>
      <c r="BP983" s="269"/>
      <c r="BQ983" s="269"/>
      <c r="BR983" s="269"/>
      <c r="BS983" s="269"/>
      <c r="BT983" s="269"/>
      <c r="BU983" s="269"/>
      <c r="BV983" s="269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  <c r="CN983" s="60"/>
      <c r="CO983" s="60"/>
      <c r="CP983" s="60"/>
      <c r="CQ983" s="60"/>
      <c r="CR983" s="60"/>
      <c r="CS983" s="60"/>
      <c r="CT983" s="60"/>
      <c r="CU983" s="60"/>
      <c r="CV983" s="60"/>
      <c r="CW983" s="60"/>
      <c r="CX983" s="60"/>
      <c r="CY983" s="60"/>
      <c r="CZ983" s="60"/>
      <c r="DA983" s="60"/>
      <c r="DB983" s="60"/>
      <c r="DC983" s="60"/>
      <c r="DD983" s="60"/>
      <c r="DE983" s="60"/>
      <c r="DF983" s="60"/>
      <c r="DG983" s="60"/>
      <c r="DH983" s="60"/>
      <c r="DI983" s="60"/>
      <c r="DJ983" s="60"/>
      <c r="DK983" s="60"/>
      <c r="DL983" s="60"/>
      <c r="DM983" s="60"/>
      <c r="DN983" s="60"/>
      <c r="DO983" s="60"/>
      <c r="DP983" s="60"/>
      <c r="DQ983" s="60"/>
      <c r="DR983" s="60"/>
      <c r="DS983" s="60"/>
      <c r="DT983" s="60"/>
      <c r="DU983" s="60"/>
      <c r="DV983" s="60"/>
      <c r="DW983" s="60"/>
      <c r="DX983" s="60"/>
      <c r="DY983" s="60"/>
      <c r="DZ983" s="60"/>
      <c r="EA983" s="60"/>
      <c r="EB983" s="60"/>
      <c r="EC983" s="60"/>
      <c r="ED983" s="60"/>
      <c r="EE983" s="60"/>
      <c r="EF983" s="60"/>
      <c r="EG983" s="60"/>
      <c r="EH983" s="60"/>
      <c r="EI983" s="60"/>
      <c r="EJ983" s="60"/>
      <c r="EK983" s="60"/>
      <c r="EL983" s="60"/>
      <c r="EM983" s="60"/>
      <c r="EN983" s="60"/>
      <c r="EO983" s="60"/>
      <c r="EP983" s="60"/>
      <c r="EQ983" s="60"/>
      <c r="ER983" s="60"/>
      <c r="ES983" s="60"/>
      <c r="ET983" s="60"/>
      <c r="EU983" s="60"/>
      <c r="EV983" s="60"/>
      <c r="EW983" s="60"/>
      <c r="EX983" s="60"/>
      <c r="EY983" s="60"/>
      <c r="EZ983" s="60"/>
      <c r="FA983" s="60"/>
      <c r="FB983" s="60"/>
      <c r="FC983" s="60"/>
      <c r="FD983" s="60"/>
      <c r="FE983" s="60"/>
      <c r="FF983" s="60"/>
      <c r="FG983" s="60"/>
      <c r="FH983" s="60"/>
      <c r="FI983" s="60"/>
      <c r="FJ983" s="60"/>
      <c r="FK983" s="60"/>
      <c r="FL983" s="60"/>
      <c r="FM983" s="60"/>
      <c r="FN983" s="60"/>
      <c r="FO983" s="60"/>
      <c r="FP983" s="60"/>
      <c r="FQ983" s="60"/>
      <c r="FR983" s="60"/>
      <c r="FS983" s="60"/>
      <c r="FT983" s="60"/>
      <c r="FU983" s="60"/>
      <c r="FV983" s="60"/>
      <c r="FW983" s="60"/>
      <c r="FX983" s="60"/>
      <c r="FY983" s="60"/>
      <c r="FZ983" s="60"/>
      <c r="GA983" s="60"/>
      <c r="GB983" s="60"/>
      <c r="GC983" s="60"/>
      <c r="GD983" s="60"/>
      <c r="GE983" s="60"/>
      <c r="GF983" s="60"/>
      <c r="GG983" s="60"/>
      <c r="GH983" s="60"/>
      <c r="GI983" s="60"/>
      <c r="GJ983" s="60"/>
      <c r="GK983" s="60"/>
      <c r="GL983" s="60"/>
    </row>
    <row r="984">
      <c r="B984" s="119" t="s">
        <v>42</v>
      </c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  <c r="M984" s="269"/>
      <c r="N984" s="269"/>
      <c r="O984" s="269"/>
      <c r="P984" s="269"/>
      <c r="Q984" s="269"/>
      <c r="R984" s="269"/>
      <c r="S984" s="269"/>
      <c r="T984" s="269"/>
      <c r="U984" s="269"/>
      <c r="V984" s="269"/>
      <c r="W984" s="269"/>
      <c r="X984" s="269"/>
      <c r="Y984" s="269"/>
      <c r="Z984" s="269"/>
      <c r="AA984" s="269"/>
      <c r="AB984" s="269"/>
      <c r="AC984" s="269"/>
      <c r="AD984" s="269"/>
      <c r="AE984" s="269"/>
      <c r="AF984" s="269"/>
      <c r="AG984" s="269"/>
      <c r="AH984" s="269"/>
      <c r="AI984" s="269"/>
      <c r="AJ984" s="269"/>
      <c r="AK984" s="269"/>
      <c r="AL984" s="269"/>
      <c r="AM984" s="269"/>
      <c r="AN984" s="269"/>
      <c r="AO984" s="269"/>
      <c r="AP984" s="269"/>
      <c r="AQ984" s="269"/>
      <c r="AR984" s="269"/>
      <c r="AS984" s="269"/>
      <c r="AT984" s="269"/>
      <c r="AU984" s="269"/>
      <c r="AV984" s="269"/>
      <c r="AW984" s="269"/>
      <c r="AX984" s="269"/>
      <c r="AY984" s="269"/>
      <c r="AZ984" s="269"/>
      <c r="BA984" s="269"/>
      <c r="BB984" s="269"/>
      <c r="BC984" s="269"/>
      <c r="BD984" s="269"/>
      <c r="BE984" s="269"/>
      <c r="BF984" s="269"/>
      <c r="BG984" s="269"/>
      <c r="BH984" s="269"/>
      <c r="BI984" s="269"/>
      <c r="BJ984" s="269"/>
      <c r="BK984" s="269"/>
      <c r="BL984" s="269"/>
      <c r="BM984" s="269"/>
      <c r="BN984" s="269"/>
      <c r="BO984" s="269"/>
      <c r="BP984" s="269"/>
      <c r="BQ984" s="269"/>
      <c r="BR984" s="269"/>
      <c r="BS984" s="269"/>
      <c r="BT984" s="269"/>
      <c r="BU984" s="269"/>
      <c r="BV984" s="269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  <c r="CN984" s="60"/>
      <c r="CO984" s="60"/>
      <c r="CP984" s="60"/>
      <c r="CQ984" s="60"/>
      <c r="CR984" s="60"/>
      <c r="CS984" s="60"/>
      <c r="CT984" s="60"/>
      <c r="CU984" s="60"/>
      <c r="CV984" s="60"/>
      <c r="CW984" s="60"/>
      <c r="CX984" s="60"/>
      <c r="CY984" s="60"/>
      <c r="CZ984" s="60"/>
      <c r="DA984" s="60"/>
      <c r="DB984" s="60"/>
      <c r="DC984" s="60"/>
      <c r="DD984" s="60"/>
      <c r="DE984" s="60"/>
      <c r="DF984" s="60"/>
      <c r="DG984" s="60"/>
      <c r="DH984" s="60"/>
      <c r="DI984" s="60"/>
      <c r="DJ984" s="60"/>
      <c r="DK984" s="60"/>
      <c r="DL984" s="60"/>
      <c r="DM984" s="60"/>
      <c r="DN984" s="60"/>
      <c r="DO984" s="60"/>
      <c r="DP984" s="60"/>
      <c r="DQ984" s="60"/>
      <c r="DR984" s="60"/>
      <c r="DS984" s="60"/>
      <c r="DT984" s="60"/>
      <c r="DU984" s="60"/>
      <c r="DV984" s="60"/>
      <c r="DW984" s="60"/>
      <c r="DX984" s="60"/>
      <c r="DY984" s="60"/>
      <c r="DZ984" s="60"/>
      <c r="EA984" s="60"/>
      <c r="EB984" s="60"/>
      <c r="EC984" s="60"/>
      <c r="ED984" s="60"/>
      <c r="EE984" s="60"/>
      <c r="EF984" s="60"/>
      <c r="EG984" s="60"/>
      <c r="EH984" s="60"/>
      <c r="EI984" s="60"/>
      <c r="EJ984" s="60"/>
      <c r="EK984" s="60"/>
      <c r="EL984" s="60"/>
      <c r="EM984" s="60"/>
      <c r="EN984" s="60"/>
      <c r="EO984" s="60"/>
      <c r="EP984" s="60"/>
      <c r="EQ984" s="60"/>
      <c r="ER984" s="60"/>
      <c r="ES984" s="60"/>
      <c r="ET984" s="60"/>
      <c r="EU984" s="60"/>
      <c r="EV984" s="60"/>
      <c r="EW984" s="60"/>
      <c r="EX984" s="60"/>
      <c r="EY984" s="60"/>
      <c r="EZ984" s="60"/>
      <c r="FA984" s="60"/>
      <c r="FB984" s="60"/>
      <c r="FC984" s="60"/>
      <c r="FD984" s="60"/>
      <c r="FE984" s="60"/>
      <c r="FF984" s="60"/>
      <c r="FG984" s="60"/>
      <c r="FH984" s="60"/>
      <c r="FI984" s="60"/>
      <c r="FJ984" s="60"/>
      <c r="FK984" s="60"/>
      <c r="FL984" s="60"/>
      <c r="FM984" s="60"/>
      <c r="FN984" s="60"/>
      <c r="FO984" s="60"/>
      <c r="FP984" s="60"/>
      <c r="FQ984" s="60"/>
      <c r="FR984" s="60"/>
      <c r="FS984" s="60"/>
      <c r="FT984" s="60"/>
      <c r="FU984" s="60"/>
      <c r="FV984" s="60"/>
      <c r="FW984" s="60"/>
      <c r="FX984" s="60"/>
      <c r="FY984" s="60"/>
      <c r="FZ984" s="60"/>
      <c r="GA984" s="60"/>
      <c r="GB984" s="60"/>
      <c r="GC984" s="60"/>
      <c r="GD984" s="60"/>
      <c r="GE984" s="60"/>
      <c r="GF984" s="60"/>
      <c r="GG984" s="60"/>
      <c r="GH984" s="60"/>
      <c r="GI984" s="60"/>
      <c r="GJ984" s="60"/>
      <c r="GK984" s="60"/>
      <c r="GL984" s="60"/>
    </row>
    <row r="985">
      <c r="B985" s="120" t="s">
        <v>44</v>
      </c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  <c r="M985" s="269"/>
      <c r="N985" s="269"/>
      <c r="O985" s="269"/>
      <c r="P985" s="269"/>
      <c r="Q985" s="269"/>
      <c r="R985" s="269"/>
      <c r="S985" s="269"/>
      <c r="T985" s="269"/>
      <c r="U985" s="269"/>
      <c r="V985" s="269"/>
      <c r="W985" s="269"/>
      <c r="X985" s="269"/>
      <c r="Y985" s="269"/>
      <c r="Z985" s="269"/>
      <c r="AA985" s="269"/>
      <c r="AB985" s="269"/>
      <c r="AC985" s="269"/>
      <c r="AD985" s="269"/>
      <c r="AE985" s="269"/>
      <c r="AF985" s="269"/>
      <c r="AG985" s="269"/>
      <c r="AH985" s="269"/>
      <c r="AI985" s="269"/>
      <c r="AJ985" s="269"/>
      <c r="AK985" s="269"/>
      <c r="AL985" s="269"/>
      <c r="AM985" s="269"/>
      <c r="AN985" s="269"/>
      <c r="AO985" s="269"/>
      <c r="AP985" s="269"/>
      <c r="AQ985" s="269"/>
      <c r="AR985" s="269"/>
      <c r="AS985" s="269"/>
      <c r="AT985" s="269"/>
      <c r="AU985" s="269"/>
      <c r="AV985" s="269"/>
      <c r="AW985" s="269"/>
      <c r="AX985" s="269"/>
      <c r="AY985" s="269"/>
      <c r="AZ985" s="269"/>
      <c r="BA985" s="269"/>
      <c r="BB985" s="269"/>
      <c r="BC985" s="269"/>
      <c r="BD985" s="269"/>
      <c r="BE985" s="269"/>
      <c r="BF985" s="269"/>
      <c r="BG985" s="269"/>
      <c r="BH985" s="269"/>
      <c r="BI985" s="269"/>
      <c r="BJ985" s="269"/>
      <c r="BK985" s="269"/>
      <c r="BL985" s="269"/>
      <c r="BM985" s="269"/>
      <c r="BN985" s="269"/>
      <c r="BO985" s="269"/>
      <c r="BP985" s="269"/>
      <c r="BQ985" s="269"/>
      <c r="BR985" s="269"/>
      <c r="BS985" s="269"/>
      <c r="BT985" s="269"/>
      <c r="BU985" s="269"/>
      <c r="BV985" s="269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  <c r="CN985" s="60"/>
      <c r="CO985" s="60"/>
      <c r="CP985" s="60"/>
      <c r="CQ985" s="60"/>
      <c r="CR985" s="60"/>
      <c r="CS985" s="60"/>
      <c r="CT985" s="60"/>
      <c r="CU985" s="60"/>
      <c r="CV985" s="60"/>
      <c r="CW985" s="60"/>
      <c r="CX985" s="60"/>
      <c r="CY985" s="60"/>
      <c r="CZ985" s="60"/>
      <c r="DA985" s="60"/>
      <c r="DB985" s="60"/>
      <c r="DC985" s="60"/>
      <c r="DD985" s="60"/>
      <c r="DE985" s="60"/>
      <c r="DF985" s="60"/>
      <c r="DG985" s="60"/>
      <c r="DH985" s="60"/>
      <c r="DI985" s="60"/>
      <c r="DJ985" s="60"/>
      <c r="DK985" s="60"/>
      <c r="DL985" s="60"/>
      <c r="DM985" s="60"/>
      <c r="DN985" s="60"/>
      <c r="DO985" s="60"/>
      <c r="DP985" s="60"/>
      <c r="DQ985" s="60"/>
      <c r="DR985" s="60"/>
      <c r="DS985" s="60"/>
      <c r="DT985" s="60"/>
      <c r="DU985" s="60"/>
      <c r="DV985" s="60"/>
      <c r="DW985" s="60"/>
      <c r="DX985" s="60"/>
      <c r="DY985" s="60"/>
      <c r="DZ985" s="60"/>
      <c r="EA985" s="60"/>
      <c r="EB985" s="60"/>
      <c r="EC985" s="60"/>
      <c r="ED985" s="60"/>
      <c r="EE985" s="60"/>
      <c r="EF985" s="60"/>
      <c r="EG985" s="60"/>
      <c r="EH985" s="60"/>
      <c r="EI985" s="60"/>
      <c r="EJ985" s="60"/>
      <c r="EK985" s="60"/>
      <c r="EL985" s="60"/>
      <c r="EM985" s="60"/>
      <c r="EN985" s="60"/>
      <c r="EO985" s="60"/>
      <c r="EP985" s="60"/>
      <c r="EQ985" s="60"/>
      <c r="ER985" s="60"/>
      <c r="ES985" s="60"/>
      <c r="ET985" s="60"/>
      <c r="EU985" s="60"/>
      <c r="EV985" s="60"/>
      <c r="EW985" s="60"/>
      <c r="EX985" s="60"/>
      <c r="EY985" s="60"/>
      <c r="EZ985" s="60"/>
      <c r="FA985" s="60"/>
      <c r="FB985" s="60"/>
      <c r="FC985" s="60"/>
      <c r="FD985" s="60"/>
      <c r="FE985" s="60"/>
      <c r="FF985" s="60"/>
      <c r="FG985" s="60"/>
      <c r="FH985" s="60"/>
      <c r="FI985" s="60"/>
      <c r="FJ985" s="60"/>
      <c r="FK985" s="60"/>
      <c r="FL985" s="60"/>
      <c r="FM985" s="60"/>
      <c r="FN985" s="60"/>
      <c r="FO985" s="60"/>
      <c r="FP985" s="60"/>
      <c r="FQ985" s="60"/>
      <c r="FR985" s="60"/>
      <c r="FS985" s="60"/>
      <c r="FT985" s="60"/>
      <c r="FU985" s="60"/>
      <c r="FV985" s="60"/>
      <c r="FW985" s="60"/>
      <c r="FX985" s="60"/>
      <c r="FY985" s="60"/>
      <c r="FZ985" s="60"/>
      <c r="GA985" s="60"/>
      <c r="GB985" s="60"/>
      <c r="GC985" s="60"/>
      <c r="GD985" s="60"/>
      <c r="GE985" s="60"/>
      <c r="GF985" s="60"/>
      <c r="GG985" s="60"/>
      <c r="GH985" s="60"/>
      <c r="GI985" s="60"/>
      <c r="GJ985" s="60"/>
      <c r="GK985" s="60"/>
      <c r="GL985" s="60"/>
    </row>
    <row r="986">
      <c r="B986" s="118" t="s">
        <v>46</v>
      </c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  <c r="M986" s="269"/>
      <c r="N986" s="269"/>
      <c r="O986" s="269"/>
      <c r="P986" s="269"/>
      <c r="Q986" s="269"/>
      <c r="R986" s="269"/>
      <c r="S986" s="269"/>
      <c r="T986" s="269"/>
      <c r="U986" s="269"/>
      <c r="V986" s="269"/>
      <c r="W986" s="269"/>
      <c r="X986" s="269"/>
      <c r="Y986" s="269"/>
      <c r="Z986" s="269"/>
      <c r="AA986" s="269"/>
      <c r="AB986" s="269"/>
      <c r="AC986" s="269"/>
      <c r="AD986" s="269"/>
      <c r="AE986" s="269"/>
      <c r="AF986" s="269"/>
      <c r="AG986" s="269"/>
      <c r="AH986" s="269"/>
      <c r="AI986" s="269"/>
      <c r="AJ986" s="269"/>
      <c r="AK986" s="269"/>
      <c r="AL986" s="269"/>
      <c r="AM986" s="269"/>
      <c r="AN986" s="269"/>
      <c r="AO986" s="269"/>
      <c r="AP986" s="269"/>
      <c r="AQ986" s="269"/>
      <c r="AR986" s="269"/>
      <c r="AS986" s="269"/>
      <c r="AT986" s="269"/>
      <c r="AU986" s="269"/>
      <c r="AV986" s="269"/>
      <c r="AW986" s="269"/>
      <c r="AX986" s="269"/>
      <c r="AY986" s="269"/>
      <c r="AZ986" s="269"/>
      <c r="BA986" s="269"/>
      <c r="BB986" s="269"/>
      <c r="BC986" s="269"/>
      <c r="BD986" s="269"/>
      <c r="BE986" s="269"/>
      <c r="BF986" s="269"/>
      <c r="BG986" s="269"/>
      <c r="BH986" s="269"/>
      <c r="BI986" s="269"/>
      <c r="BJ986" s="269"/>
      <c r="BK986" s="269"/>
      <c r="BL986" s="269"/>
      <c r="BM986" s="269"/>
      <c r="BN986" s="269"/>
      <c r="BO986" s="269"/>
      <c r="BP986" s="269"/>
      <c r="BQ986" s="269"/>
      <c r="BR986" s="269"/>
      <c r="BS986" s="269"/>
      <c r="BT986" s="269"/>
      <c r="BU986" s="269"/>
      <c r="BV986" s="269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  <c r="CN986" s="60"/>
      <c r="CO986" s="60"/>
      <c r="CP986" s="60"/>
      <c r="CQ986" s="60"/>
      <c r="CR986" s="60"/>
      <c r="CS986" s="60"/>
      <c r="CT986" s="60"/>
      <c r="CU986" s="60"/>
      <c r="CV986" s="60"/>
      <c r="CW986" s="60"/>
      <c r="CX986" s="60"/>
      <c r="CY986" s="60"/>
      <c r="CZ986" s="60"/>
      <c r="DA986" s="60"/>
      <c r="DB986" s="60"/>
      <c r="DC986" s="60"/>
      <c r="DD986" s="60"/>
      <c r="DE986" s="60"/>
      <c r="DF986" s="60"/>
      <c r="DG986" s="60"/>
      <c r="DH986" s="60"/>
      <c r="DI986" s="60"/>
      <c r="DJ986" s="60"/>
      <c r="DK986" s="60"/>
      <c r="DL986" s="60"/>
      <c r="DM986" s="60"/>
      <c r="DN986" s="60"/>
      <c r="DO986" s="60"/>
      <c r="DP986" s="60"/>
      <c r="DQ986" s="60"/>
      <c r="DR986" s="60"/>
      <c r="DS986" s="60"/>
      <c r="DT986" s="60"/>
      <c r="DU986" s="60"/>
      <c r="DV986" s="60"/>
      <c r="DW986" s="60"/>
      <c r="DX986" s="60"/>
      <c r="DY986" s="60"/>
      <c r="DZ986" s="60"/>
      <c r="EA986" s="60"/>
      <c r="EB986" s="60"/>
      <c r="EC986" s="60"/>
      <c r="ED986" s="60"/>
      <c r="EE986" s="60"/>
      <c r="EF986" s="60"/>
      <c r="EG986" s="60"/>
      <c r="EH986" s="60"/>
      <c r="EI986" s="60"/>
      <c r="EJ986" s="60"/>
      <c r="EK986" s="60"/>
      <c r="EL986" s="60"/>
      <c r="EM986" s="60"/>
      <c r="EN986" s="60"/>
      <c r="EO986" s="60"/>
      <c r="EP986" s="60"/>
      <c r="EQ986" s="60"/>
      <c r="ER986" s="60"/>
      <c r="ES986" s="60"/>
      <c r="ET986" s="60"/>
      <c r="EU986" s="60"/>
      <c r="EV986" s="60"/>
      <c r="EW986" s="60"/>
      <c r="EX986" s="60"/>
      <c r="EY986" s="60"/>
      <c r="EZ986" s="60"/>
      <c r="FA986" s="60"/>
      <c r="FB986" s="60"/>
      <c r="FC986" s="60"/>
      <c r="FD986" s="60"/>
      <c r="FE986" s="60"/>
      <c r="FF986" s="60"/>
      <c r="FG986" s="60"/>
      <c r="FH986" s="60"/>
      <c r="FI986" s="60"/>
      <c r="FJ986" s="60"/>
      <c r="FK986" s="60"/>
      <c r="FL986" s="60"/>
      <c r="FM986" s="60"/>
      <c r="FN986" s="60"/>
      <c r="FO986" s="60"/>
      <c r="FP986" s="60"/>
      <c r="FQ986" s="60"/>
      <c r="FR986" s="60"/>
      <c r="FS986" s="60"/>
      <c r="FT986" s="60"/>
      <c r="FU986" s="60"/>
      <c r="FV986" s="60"/>
      <c r="FW986" s="60"/>
      <c r="FX986" s="60"/>
      <c r="FY986" s="60"/>
      <c r="FZ986" s="60"/>
      <c r="GA986" s="60"/>
      <c r="GB986" s="60"/>
      <c r="GC986" s="60"/>
      <c r="GD986" s="60"/>
      <c r="GE986" s="60"/>
      <c r="GF986" s="60"/>
      <c r="GG986" s="60"/>
      <c r="GH986" s="60"/>
      <c r="GI986" s="60"/>
      <c r="GJ986" s="60"/>
      <c r="GK986" s="60"/>
      <c r="GL986" s="60"/>
    </row>
    <row r="987">
      <c r="B987" s="116" t="s">
        <v>48</v>
      </c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  <c r="M987" s="269"/>
      <c r="N987" s="269"/>
      <c r="O987" s="269"/>
      <c r="P987" s="269"/>
      <c r="Q987" s="269"/>
      <c r="R987" s="269"/>
      <c r="S987" s="269"/>
      <c r="T987" s="269"/>
      <c r="U987" s="269"/>
      <c r="V987" s="269"/>
      <c r="W987" s="269"/>
      <c r="X987" s="269"/>
      <c r="Y987" s="269"/>
      <c r="Z987" s="269"/>
      <c r="AA987" s="269"/>
      <c r="AB987" s="269"/>
      <c r="AC987" s="269"/>
      <c r="AD987" s="269"/>
      <c r="AE987" s="269"/>
      <c r="AF987" s="269"/>
      <c r="AG987" s="269"/>
      <c r="AH987" s="269"/>
      <c r="AI987" s="269"/>
      <c r="AJ987" s="269"/>
      <c r="AK987" s="269"/>
      <c r="AL987" s="269"/>
      <c r="AM987" s="269"/>
      <c r="AN987" s="269"/>
      <c r="AO987" s="269"/>
      <c r="AP987" s="269"/>
      <c r="AQ987" s="269"/>
      <c r="AR987" s="269"/>
      <c r="AS987" s="269"/>
      <c r="AT987" s="269"/>
      <c r="AU987" s="269"/>
      <c r="AV987" s="269"/>
      <c r="AW987" s="269"/>
      <c r="AX987" s="269"/>
      <c r="AY987" s="269"/>
      <c r="AZ987" s="269"/>
      <c r="BA987" s="269"/>
      <c r="BB987" s="269"/>
      <c r="BC987" s="269"/>
      <c r="BD987" s="269"/>
      <c r="BE987" s="269"/>
      <c r="BF987" s="269"/>
      <c r="BG987" s="269"/>
      <c r="BH987" s="269"/>
      <c r="BI987" s="269"/>
      <c r="BJ987" s="269"/>
      <c r="BK987" s="269"/>
      <c r="BL987" s="269"/>
      <c r="BM987" s="269"/>
      <c r="BN987" s="269"/>
      <c r="BO987" s="269"/>
      <c r="BP987" s="269"/>
      <c r="BQ987" s="269"/>
      <c r="BR987" s="269"/>
      <c r="BS987" s="269"/>
      <c r="BT987" s="269"/>
      <c r="BU987" s="269"/>
      <c r="BV987" s="269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  <c r="CN987" s="60"/>
      <c r="CO987" s="60"/>
      <c r="CP987" s="60"/>
      <c r="CQ987" s="60"/>
      <c r="CR987" s="60"/>
      <c r="CS987" s="60"/>
      <c r="CT987" s="60"/>
      <c r="CU987" s="60"/>
      <c r="CV987" s="60"/>
      <c r="CW987" s="60"/>
      <c r="CX987" s="60"/>
      <c r="CY987" s="60"/>
      <c r="CZ987" s="60"/>
      <c r="DA987" s="60"/>
      <c r="DB987" s="60"/>
      <c r="DC987" s="60"/>
      <c r="DD987" s="60"/>
      <c r="DE987" s="60"/>
      <c r="DF987" s="60"/>
      <c r="DG987" s="60"/>
      <c r="DH987" s="60"/>
      <c r="DI987" s="60"/>
      <c r="DJ987" s="60"/>
      <c r="DK987" s="60"/>
      <c r="DL987" s="60"/>
      <c r="DM987" s="60"/>
      <c r="DN987" s="60"/>
      <c r="DO987" s="60"/>
      <c r="DP987" s="60"/>
      <c r="DQ987" s="60"/>
      <c r="DR987" s="60"/>
      <c r="DS987" s="60"/>
      <c r="DT987" s="60"/>
      <c r="DU987" s="60"/>
      <c r="DV987" s="60"/>
      <c r="DW987" s="60"/>
      <c r="DX987" s="60"/>
      <c r="DY987" s="60"/>
      <c r="DZ987" s="60"/>
      <c r="EA987" s="60"/>
      <c r="EB987" s="60"/>
      <c r="EC987" s="60"/>
      <c r="ED987" s="60"/>
      <c r="EE987" s="60"/>
      <c r="EF987" s="60"/>
      <c r="EG987" s="60"/>
      <c r="EH987" s="60"/>
      <c r="EI987" s="60"/>
      <c r="EJ987" s="60"/>
      <c r="EK987" s="60"/>
      <c r="EL987" s="60"/>
      <c r="EM987" s="60"/>
      <c r="EN987" s="60"/>
      <c r="EO987" s="60"/>
      <c r="EP987" s="60"/>
      <c r="EQ987" s="60"/>
      <c r="ER987" s="60"/>
      <c r="ES987" s="60"/>
      <c r="ET987" s="60"/>
      <c r="EU987" s="60"/>
      <c r="EV987" s="60"/>
      <c r="EW987" s="60"/>
      <c r="EX987" s="60"/>
      <c r="EY987" s="60"/>
      <c r="EZ987" s="60"/>
      <c r="FA987" s="60"/>
      <c r="FB987" s="60"/>
      <c r="FC987" s="60"/>
      <c r="FD987" s="60"/>
      <c r="FE987" s="60"/>
      <c r="FF987" s="60"/>
      <c r="FG987" s="60"/>
      <c r="FH987" s="60"/>
      <c r="FI987" s="60"/>
      <c r="FJ987" s="60"/>
      <c r="FK987" s="60"/>
      <c r="FL987" s="60"/>
      <c r="FM987" s="60"/>
      <c r="FN987" s="60"/>
      <c r="FO987" s="60"/>
      <c r="FP987" s="60"/>
      <c r="FQ987" s="60"/>
      <c r="FR987" s="60"/>
      <c r="FS987" s="60"/>
      <c r="FT987" s="60"/>
      <c r="FU987" s="60"/>
      <c r="FV987" s="60"/>
      <c r="FW987" s="60"/>
      <c r="FX987" s="60"/>
      <c r="FY987" s="60"/>
      <c r="FZ987" s="60"/>
      <c r="GA987" s="60"/>
      <c r="GB987" s="60"/>
      <c r="GC987" s="60"/>
      <c r="GD987" s="60"/>
      <c r="GE987" s="60"/>
      <c r="GF987" s="60"/>
      <c r="GG987" s="60"/>
      <c r="GH987" s="60"/>
      <c r="GI987" s="60"/>
      <c r="GJ987" s="60"/>
      <c r="GK987" s="60"/>
      <c r="GL987" s="60"/>
    </row>
    <row r="988">
      <c r="B988" s="119" t="s">
        <v>49</v>
      </c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  <c r="M988" s="269"/>
      <c r="N988" s="269"/>
      <c r="O988" s="269"/>
      <c r="P988" s="269"/>
      <c r="Q988" s="269"/>
      <c r="R988" s="269"/>
      <c r="S988" s="269"/>
      <c r="T988" s="269"/>
      <c r="U988" s="269"/>
      <c r="V988" s="269"/>
      <c r="W988" s="269"/>
      <c r="X988" s="269"/>
      <c r="Y988" s="269"/>
      <c r="Z988" s="269"/>
      <c r="AA988" s="269"/>
      <c r="AB988" s="269"/>
      <c r="AC988" s="269"/>
      <c r="AD988" s="269"/>
      <c r="AE988" s="269"/>
      <c r="AF988" s="269"/>
      <c r="AG988" s="269"/>
      <c r="AH988" s="269"/>
      <c r="AI988" s="269"/>
      <c r="AJ988" s="269"/>
      <c r="AK988" s="269"/>
      <c r="AL988" s="269"/>
      <c r="AM988" s="269"/>
      <c r="AN988" s="269"/>
      <c r="AO988" s="269"/>
      <c r="AP988" s="269"/>
      <c r="AQ988" s="269"/>
      <c r="AR988" s="269"/>
      <c r="AS988" s="269"/>
      <c r="AT988" s="269"/>
      <c r="AU988" s="269"/>
      <c r="AV988" s="269"/>
      <c r="AW988" s="269"/>
      <c r="AX988" s="269"/>
      <c r="AY988" s="269"/>
      <c r="AZ988" s="269"/>
      <c r="BA988" s="269"/>
      <c r="BB988" s="269"/>
      <c r="BC988" s="269"/>
      <c r="BD988" s="269"/>
      <c r="BE988" s="269"/>
      <c r="BF988" s="269"/>
      <c r="BG988" s="269"/>
      <c r="BH988" s="269"/>
      <c r="BI988" s="269"/>
      <c r="BJ988" s="269"/>
      <c r="BK988" s="269"/>
      <c r="BL988" s="269"/>
      <c r="BM988" s="269"/>
      <c r="BN988" s="269"/>
      <c r="BO988" s="269"/>
      <c r="BP988" s="269"/>
      <c r="BQ988" s="269"/>
      <c r="BR988" s="269"/>
      <c r="BS988" s="269"/>
      <c r="BT988" s="269"/>
      <c r="BU988" s="269"/>
      <c r="BV988" s="269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  <c r="CN988" s="60"/>
      <c r="CO988" s="60"/>
      <c r="CP988" s="60"/>
      <c r="CQ988" s="60"/>
      <c r="CR988" s="60"/>
      <c r="CS988" s="60"/>
      <c r="CT988" s="60"/>
      <c r="CU988" s="60"/>
      <c r="CV988" s="60"/>
      <c r="CW988" s="60"/>
      <c r="CX988" s="60"/>
      <c r="CY988" s="60"/>
      <c r="CZ988" s="60"/>
      <c r="DA988" s="60"/>
      <c r="DB988" s="60"/>
      <c r="DC988" s="60"/>
      <c r="DD988" s="60"/>
      <c r="DE988" s="60"/>
      <c r="DF988" s="60"/>
      <c r="DG988" s="60"/>
      <c r="DH988" s="60"/>
      <c r="DI988" s="60"/>
      <c r="DJ988" s="60"/>
      <c r="DK988" s="60"/>
      <c r="DL988" s="60"/>
      <c r="DM988" s="60"/>
      <c r="DN988" s="60"/>
      <c r="DO988" s="60"/>
      <c r="DP988" s="60"/>
      <c r="DQ988" s="60"/>
      <c r="DR988" s="60"/>
      <c r="DS988" s="60"/>
      <c r="DT988" s="60"/>
      <c r="DU988" s="60"/>
      <c r="DV988" s="60"/>
      <c r="DW988" s="60"/>
      <c r="DX988" s="60"/>
      <c r="DY988" s="60"/>
      <c r="DZ988" s="60"/>
      <c r="EA988" s="60"/>
      <c r="EB988" s="60"/>
      <c r="EC988" s="60"/>
      <c r="ED988" s="60"/>
      <c r="EE988" s="60"/>
      <c r="EF988" s="60"/>
      <c r="EG988" s="60"/>
      <c r="EH988" s="60"/>
      <c r="EI988" s="60"/>
      <c r="EJ988" s="60"/>
      <c r="EK988" s="60"/>
      <c r="EL988" s="60"/>
      <c r="EM988" s="60"/>
      <c r="EN988" s="60"/>
      <c r="EO988" s="60"/>
      <c r="EP988" s="60"/>
      <c r="EQ988" s="60"/>
      <c r="ER988" s="60"/>
      <c r="ES988" s="60"/>
      <c r="ET988" s="60"/>
      <c r="EU988" s="60"/>
      <c r="EV988" s="60"/>
      <c r="EW988" s="60"/>
      <c r="EX988" s="60"/>
      <c r="EY988" s="60"/>
      <c r="EZ988" s="60"/>
      <c r="FA988" s="60"/>
      <c r="FB988" s="60"/>
      <c r="FC988" s="60"/>
      <c r="FD988" s="60"/>
      <c r="FE988" s="60"/>
      <c r="FF988" s="60"/>
      <c r="FG988" s="60"/>
      <c r="FH988" s="60"/>
      <c r="FI988" s="60"/>
      <c r="FJ988" s="60"/>
      <c r="FK988" s="60"/>
      <c r="FL988" s="60"/>
      <c r="FM988" s="60"/>
      <c r="FN988" s="60"/>
      <c r="FO988" s="60"/>
      <c r="FP988" s="60"/>
      <c r="FQ988" s="60"/>
      <c r="FR988" s="60"/>
      <c r="FS988" s="60"/>
      <c r="FT988" s="60"/>
      <c r="FU988" s="60"/>
      <c r="FV988" s="60"/>
      <c r="FW988" s="60"/>
      <c r="FX988" s="60"/>
      <c r="FY988" s="60"/>
      <c r="FZ988" s="60"/>
      <c r="GA988" s="60"/>
      <c r="GB988" s="60"/>
      <c r="GC988" s="60"/>
      <c r="GD988" s="60"/>
      <c r="GE988" s="60"/>
      <c r="GF988" s="60"/>
      <c r="GG988" s="60"/>
      <c r="GH988" s="60"/>
      <c r="GI988" s="60"/>
      <c r="GJ988" s="60"/>
      <c r="GK988" s="60"/>
      <c r="GL988" s="60"/>
    </row>
    <row r="989">
      <c r="B989" s="120" t="s">
        <v>51</v>
      </c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  <c r="M989" s="269"/>
      <c r="N989" s="269"/>
      <c r="O989" s="269"/>
      <c r="P989" s="269"/>
      <c r="Q989" s="269"/>
      <c r="R989" s="269"/>
      <c r="S989" s="269"/>
      <c r="T989" s="269"/>
      <c r="U989" s="269"/>
      <c r="V989" s="269"/>
      <c r="W989" s="269"/>
      <c r="X989" s="269"/>
      <c r="Y989" s="269"/>
      <c r="Z989" s="269"/>
      <c r="AA989" s="269"/>
      <c r="AB989" s="269"/>
      <c r="AC989" s="269"/>
      <c r="AD989" s="269"/>
      <c r="AE989" s="269"/>
      <c r="AF989" s="269"/>
      <c r="AG989" s="269"/>
      <c r="AH989" s="269"/>
      <c r="AI989" s="269"/>
      <c r="AJ989" s="269"/>
      <c r="AK989" s="269"/>
      <c r="AL989" s="269"/>
      <c r="AM989" s="269"/>
      <c r="AN989" s="269"/>
      <c r="AO989" s="269"/>
      <c r="AP989" s="269"/>
      <c r="AQ989" s="269"/>
      <c r="AR989" s="269"/>
      <c r="AS989" s="269"/>
      <c r="AT989" s="269"/>
      <c r="AU989" s="269"/>
      <c r="AV989" s="269"/>
      <c r="AW989" s="269"/>
      <c r="AX989" s="269"/>
      <c r="AY989" s="269"/>
      <c r="AZ989" s="269"/>
      <c r="BA989" s="269"/>
      <c r="BB989" s="269"/>
      <c r="BC989" s="269"/>
      <c r="BD989" s="269"/>
      <c r="BE989" s="269"/>
      <c r="BF989" s="269"/>
      <c r="BG989" s="269"/>
      <c r="BH989" s="269"/>
      <c r="BI989" s="269"/>
      <c r="BJ989" s="269"/>
      <c r="BK989" s="269"/>
      <c r="BL989" s="269"/>
      <c r="BM989" s="269"/>
      <c r="BN989" s="269"/>
      <c r="BO989" s="269"/>
      <c r="BP989" s="269"/>
      <c r="BQ989" s="269"/>
      <c r="BR989" s="269"/>
      <c r="BS989" s="269"/>
      <c r="BT989" s="269"/>
      <c r="BU989" s="269"/>
      <c r="BV989" s="269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  <c r="CN989" s="60"/>
      <c r="CO989" s="60"/>
      <c r="CP989" s="60"/>
      <c r="CQ989" s="60"/>
      <c r="CR989" s="60"/>
      <c r="CS989" s="60"/>
      <c r="CT989" s="60"/>
      <c r="CU989" s="60"/>
      <c r="CV989" s="60"/>
      <c r="CW989" s="60"/>
      <c r="CX989" s="60"/>
      <c r="CY989" s="60"/>
      <c r="CZ989" s="60"/>
      <c r="DA989" s="60"/>
      <c r="DB989" s="60"/>
      <c r="DC989" s="60"/>
      <c r="DD989" s="60"/>
      <c r="DE989" s="60"/>
      <c r="DF989" s="60"/>
      <c r="DG989" s="60"/>
      <c r="DH989" s="60"/>
      <c r="DI989" s="60"/>
      <c r="DJ989" s="60"/>
      <c r="DK989" s="60"/>
      <c r="DL989" s="60"/>
      <c r="DM989" s="60"/>
      <c r="DN989" s="60"/>
      <c r="DO989" s="60"/>
      <c r="DP989" s="60"/>
      <c r="DQ989" s="60"/>
      <c r="DR989" s="60"/>
      <c r="DS989" s="60"/>
      <c r="DT989" s="60"/>
      <c r="DU989" s="60"/>
      <c r="DV989" s="60"/>
      <c r="DW989" s="60"/>
      <c r="DX989" s="60"/>
      <c r="DY989" s="60"/>
      <c r="DZ989" s="60"/>
      <c r="EA989" s="60"/>
      <c r="EB989" s="60"/>
      <c r="EC989" s="60"/>
      <c r="ED989" s="60"/>
      <c r="EE989" s="60"/>
      <c r="EF989" s="60"/>
      <c r="EG989" s="60"/>
      <c r="EH989" s="60"/>
      <c r="EI989" s="60"/>
      <c r="EJ989" s="60"/>
      <c r="EK989" s="60"/>
      <c r="EL989" s="60"/>
      <c r="EM989" s="60"/>
      <c r="EN989" s="60"/>
      <c r="EO989" s="60"/>
      <c r="EP989" s="60"/>
      <c r="EQ989" s="60"/>
      <c r="ER989" s="60"/>
      <c r="ES989" s="60"/>
      <c r="ET989" s="60"/>
      <c r="EU989" s="60"/>
      <c r="EV989" s="60"/>
      <c r="EW989" s="60"/>
      <c r="EX989" s="60"/>
      <c r="EY989" s="60"/>
      <c r="EZ989" s="60"/>
      <c r="FA989" s="60"/>
      <c r="FB989" s="60"/>
      <c r="FC989" s="60"/>
      <c r="FD989" s="60"/>
      <c r="FE989" s="60"/>
      <c r="FF989" s="60"/>
      <c r="FG989" s="60"/>
      <c r="FH989" s="60"/>
      <c r="FI989" s="60"/>
      <c r="FJ989" s="60"/>
      <c r="FK989" s="60"/>
      <c r="FL989" s="60"/>
      <c r="FM989" s="60"/>
      <c r="FN989" s="60"/>
      <c r="FO989" s="60"/>
      <c r="FP989" s="60"/>
      <c r="FQ989" s="60"/>
      <c r="FR989" s="60"/>
      <c r="FS989" s="60"/>
      <c r="FT989" s="60"/>
      <c r="FU989" s="60"/>
      <c r="FV989" s="60"/>
      <c r="FW989" s="60"/>
      <c r="FX989" s="60"/>
      <c r="FY989" s="60"/>
      <c r="FZ989" s="60"/>
      <c r="GA989" s="60"/>
      <c r="GB989" s="60"/>
      <c r="GC989" s="60"/>
      <c r="GD989" s="60"/>
      <c r="GE989" s="60"/>
      <c r="GF989" s="60"/>
      <c r="GG989" s="60"/>
      <c r="GH989" s="60"/>
      <c r="GI989" s="60"/>
      <c r="GJ989" s="60"/>
      <c r="GK989" s="60"/>
      <c r="GL989" s="60"/>
    </row>
    <row r="990" ht="16">
      <c r="B990" s="156" t="s">
        <v>53</v>
      </c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  <c r="M990" s="269"/>
      <c r="N990" s="269"/>
      <c r="O990" s="269"/>
      <c r="P990" s="269"/>
      <c r="Q990" s="269"/>
      <c r="R990" s="269"/>
      <c r="S990" s="269"/>
      <c r="T990" s="269"/>
      <c r="U990" s="269"/>
      <c r="V990" s="269"/>
      <c r="W990" s="269"/>
      <c r="X990" s="269"/>
      <c r="Y990" s="269"/>
      <c r="Z990" s="269"/>
      <c r="AA990" s="269"/>
      <c r="AB990" s="269"/>
      <c r="AC990" s="269"/>
      <c r="AD990" s="269"/>
      <c r="AE990" s="269"/>
      <c r="AF990" s="269"/>
      <c r="AG990" s="269"/>
      <c r="AH990" s="269"/>
      <c r="AI990" s="269"/>
      <c r="AJ990" s="269"/>
      <c r="AK990" s="269"/>
      <c r="AL990" s="269"/>
      <c r="AM990" s="269"/>
      <c r="AN990" s="269"/>
      <c r="AO990" s="269"/>
      <c r="AP990" s="269"/>
      <c r="AQ990" s="269"/>
      <c r="AR990" s="269"/>
      <c r="AS990" s="269"/>
      <c r="AT990" s="269"/>
      <c r="AU990" s="269"/>
      <c r="AV990" s="269"/>
      <c r="AW990" s="269"/>
      <c r="AX990" s="269"/>
      <c r="AY990" s="269"/>
      <c r="AZ990" s="269"/>
      <c r="BA990" s="269"/>
      <c r="BB990" s="269"/>
      <c r="BC990" s="269"/>
      <c r="BD990" s="269"/>
      <c r="BE990" s="269"/>
      <c r="BF990" s="269"/>
      <c r="BG990" s="269"/>
      <c r="BH990" s="269"/>
      <c r="BI990" s="269"/>
      <c r="BJ990" s="269"/>
      <c r="BK990" s="269"/>
      <c r="BL990" s="269"/>
      <c r="BM990" s="269"/>
      <c r="BN990" s="269"/>
      <c r="BO990" s="269"/>
      <c r="BP990" s="269"/>
      <c r="BQ990" s="269"/>
      <c r="BR990" s="269"/>
      <c r="BS990" s="269"/>
      <c r="BT990" s="269"/>
      <c r="BU990" s="269"/>
      <c r="BV990" s="269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  <c r="CN990" s="60"/>
      <c r="CO990" s="60"/>
      <c r="CP990" s="60"/>
      <c r="CQ990" s="60"/>
      <c r="CR990" s="60"/>
      <c r="CS990" s="60"/>
      <c r="CT990" s="60"/>
      <c r="CU990" s="60"/>
      <c r="CV990" s="60"/>
      <c r="CW990" s="60"/>
      <c r="CX990" s="60"/>
      <c r="CY990" s="60"/>
      <c r="CZ990" s="60"/>
      <c r="DA990" s="60"/>
      <c r="DB990" s="60"/>
      <c r="DC990" s="60"/>
      <c r="DD990" s="60"/>
      <c r="DE990" s="60"/>
      <c r="DF990" s="60"/>
      <c r="DG990" s="60"/>
      <c r="DH990" s="60"/>
      <c r="DI990" s="60"/>
      <c r="DJ990" s="60"/>
      <c r="DK990" s="60"/>
      <c r="DL990" s="60"/>
      <c r="DM990" s="60"/>
      <c r="DN990" s="60"/>
      <c r="DO990" s="60"/>
      <c r="DP990" s="60"/>
      <c r="DQ990" s="60"/>
      <c r="DR990" s="60"/>
      <c r="DS990" s="60"/>
      <c r="DT990" s="60"/>
      <c r="DU990" s="60"/>
      <c r="DV990" s="60"/>
      <c r="DW990" s="60"/>
      <c r="DX990" s="60"/>
      <c r="DY990" s="60"/>
      <c r="DZ990" s="60"/>
      <c r="EA990" s="60"/>
      <c r="EB990" s="60"/>
      <c r="EC990" s="60"/>
      <c r="ED990" s="60"/>
      <c r="EE990" s="60"/>
      <c r="EF990" s="60"/>
      <c r="EG990" s="60"/>
      <c r="EH990" s="60"/>
      <c r="EI990" s="60"/>
      <c r="EJ990" s="60"/>
      <c r="EK990" s="60"/>
      <c r="EL990" s="60"/>
      <c r="EM990" s="60"/>
      <c r="EN990" s="60"/>
      <c r="EO990" s="60"/>
      <c r="EP990" s="60"/>
      <c r="EQ990" s="60"/>
      <c r="ER990" s="60"/>
      <c r="ES990" s="60"/>
      <c r="ET990" s="60"/>
      <c r="EU990" s="60"/>
      <c r="EV990" s="60"/>
      <c r="EW990" s="60"/>
      <c r="EX990" s="60"/>
      <c r="EY990" s="60"/>
      <c r="EZ990" s="60"/>
      <c r="FA990" s="60"/>
      <c r="FB990" s="60"/>
      <c r="FC990" s="60"/>
      <c r="FD990" s="60"/>
      <c r="FE990" s="60"/>
      <c r="FF990" s="60"/>
      <c r="FG990" s="60"/>
      <c r="FH990" s="60"/>
      <c r="FI990" s="60"/>
      <c r="FJ990" s="60"/>
      <c r="FK990" s="60"/>
      <c r="FL990" s="60"/>
      <c r="FM990" s="60"/>
      <c r="FN990" s="60"/>
      <c r="FO990" s="60"/>
      <c r="FP990" s="60"/>
      <c r="FQ990" s="60"/>
      <c r="FR990" s="60"/>
      <c r="FS990" s="60"/>
      <c r="FT990" s="60"/>
      <c r="FU990" s="60"/>
      <c r="FV990" s="60"/>
      <c r="FW990" s="60"/>
      <c r="FX990" s="60"/>
      <c r="FY990" s="60"/>
      <c r="FZ990" s="60"/>
      <c r="GA990" s="60"/>
      <c r="GB990" s="60"/>
      <c r="GC990" s="60"/>
      <c r="GD990" s="60"/>
      <c r="GE990" s="60"/>
      <c r="GF990" s="60"/>
      <c r="GG990" s="60"/>
      <c r="GH990" s="60"/>
      <c r="GI990" s="60"/>
      <c r="GJ990" s="60"/>
      <c r="GK990" s="60"/>
      <c r="GL990" s="60"/>
    </row>
    <row r="991" ht="16">
      <c r="B991" s="396"/>
      <c r="C991" s="396"/>
      <c r="D991" s="396"/>
      <c r="E991" s="396"/>
      <c r="F991" s="396"/>
      <c r="G991" s="396"/>
      <c r="H991" s="396"/>
      <c r="I991" s="396"/>
      <c r="J991" s="396"/>
      <c r="K991" s="396"/>
      <c r="L991" s="396"/>
      <c r="M991" s="396"/>
      <c r="N991" s="396"/>
      <c r="O991" s="396"/>
      <c r="P991" s="396"/>
      <c r="Q991" s="396"/>
      <c r="R991" s="396"/>
      <c r="S991" s="396"/>
      <c r="T991" s="396"/>
      <c r="U991" s="396"/>
      <c r="V991" s="396"/>
      <c r="W991" s="396"/>
      <c r="X991" s="396"/>
      <c r="Y991" s="396"/>
      <c r="Z991" s="396"/>
      <c r="AA991" s="396"/>
      <c r="AB991" s="396"/>
      <c r="AC991" s="396"/>
      <c r="AD991" s="396"/>
      <c r="AE991" s="396"/>
      <c r="AF991" s="396"/>
      <c r="AG991" s="396"/>
      <c r="AH991" s="396"/>
      <c r="AI991" s="396"/>
      <c r="AJ991" s="396"/>
      <c r="AK991" s="396"/>
      <c r="AL991" s="396"/>
      <c r="AM991" s="396"/>
      <c r="AN991" s="396"/>
      <c r="AO991" s="396"/>
      <c r="AP991" s="396"/>
      <c r="AQ991" s="396"/>
      <c r="AR991" s="396"/>
      <c r="AS991" s="396"/>
      <c r="AT991" s="396"/>
      <c r="AU991" s="396"/>
      <c r="AV991" s="396"/>
      <c r="AW991" s="396"/>
      <c r="AX991" s="396"/>
      <c r="AY991" s="396"/>
      <c r="AZ991" s="396"/>
      <c r="BA991" s="396"/>
      <c r="BB991" s="396"/>
      <c r="BC991" s="396"/>
      <c r="BD991" s="396"/>
      <c r="BE991" s="396"/>
      <c r="BF991" s="396"/>
      <c r="BG991" s="396"/>
      <c r="BH991" s="396"/>
      <c r="BI991" s="396"/>
      <c r="BJ991" s="396"/>
      <c r="BK991" s="396"/>
      <c r="BL991" s="396"/>
      <c r="BM991" s="396"/>
      <c r="BN991" s="396"/>
      <c r="BO991" s="396"/>
      <c r="BP991" s="396"/>
      <c r="BQ991" s="396"/>
      <c r="BR991" s="396"/>
      <c r="BS991" s="396"/>
      <c r="BT991" s="396"/>
      <c r="BU991" s="396"/>
      <c r="BV991" s="396"/>
      <c r="BW991" s="396"/>
      <c r="BX991" s="396"/>
      <c r="BY991" s="396"/>
      <c r="BZ991" s="396"/>
      <c r="CA991" s="396"/>
      <c r="CB991" s="396"/>
      <c r="CC991" s="396"/>
      <c r="CD991" s="396"/>
      <c r="CE991" s="396"/>
      <c r="CF991" s="396"/>
      <c r="CG991" s="396"/>
      <c r="CH991" s="396"/>
      <c r="CI991" s="396"/>
      <c r="CJ991" s="396"/>
      <c r="CK991" s="396"/>
      <c r="CL991" s="396"/>
      <c r="CM991" s="396"/>
      <c r="CN991" s="396"/>
      <c r="CO991" s="396"/>
      <c r="CP991" s="396"/>
      <c r="CQ991" s="396"/>
      <c r="CR991" s="396"/>
      <c r="CS991" s="396"/>
      <c r="CT991" s="396"/>
      <c r="CU991" s="396"/>
      <c r="CV991" s="396"/>
      <c r="CW991" s="396"/>
      <c r="CX991" s="396"/>
      <c r="CY991" s="396"/>
      <c r="CZ991" s="396"/>
      <c r="DA991" s="396"/>
      <c r="DB991" s="396"/>
      <c r="DC991" s="396"/>
      <c r="DD991" s="396"/>
      <c r="DE991" s="396"/>
      <c r="DF991" s="396"/>
      <c r="DG991" s="396"/>
      <c r="DH991" s="396"/>
      <c r="DI991" s="396"/>
      <c r="DJ991" s="396"/>
      <c r="DK991" s="396"/>
      <c r="DL991" s="396"/>
      <c r="DM991" s="396"/>
      <c r="DN991" s="396"/>
      <c r="DO991" s="396"/>
      <c r="DP991" s="396"/>
      <c r="DQ991" s="396"/>
      <c r="DR991" s="396"/>
      <c r="DS991" s="396"/>
      <c r="DT991" s="396"/>
      <c r="DU991" s="396"/>
      <c r="DV991" s="396"/>
      <c r="DW991" s="396"/>
      <c r="DX991" s="396"/>
      <c r="DY991" s="396"/>
      <c r="DZ991" s="396"/>
      <c r="EA991" s="396"/>
      <c r="EB991" s="396"/>
      <c r="EC991" s="396"/>
      <c r="ED991" s="396"/>
      <c r="EE991" s="396"/>
      <c r="EF991" s="396"/>
      <c r="EG991" s="396"/>
      <c r="EH991" s="396"/>
      <c r="EI991" s="396"/>
      <c r="EJ991" s="396"/>
      <c r="EK991" s="396"/>
      <c r="EL991" s="396"/>
      <c r="EM991" s="396"/>
      <c r="EN991" s="396"/>
      <c r="EO991" s="396"/>
      <c r="EP991" s="396"/>
      <c r="EQ991" s="396"/>
      <c r="ER991" s="396"/>
      <c r="ES991" s="396"/>
      <c r="ET991" s="396"/>
      <c r="EU991" s="396"/>
      <c r="EV991" s="396"/>
      <c r="EW991" s="396"/>
      <c r="EX991" s="396"/>
      <c r="EY991" s="396"/>
      <c r="EZ991" s="396"/>
      <c r="FA991" s="396"/>
      <c r="FB991" s="396"/>
      <c r="FC991" s="396"/>
      <c r="FD991" s="396"/>
      <c r="FE991" s="396"/>
      <c r="FF991" s="396"/>
      <c r="FG991" s="396"/>
      <c r="FH991" s="396"/>
      <c r="FI991" s="396"/>
      <c r="FJ991" s="396"/>
      <c r="FK991" s="396"/>
      <c r="FL991" s="396"/>
      <c r="FM991" s="396"/>
      <c r="FN991" s="396"/>
      <c r="FO991" s="396"/>
      <c r="FP991" s="396"/>
      <c r="FQ991" s="396"/>
      <c r="FR991" s="396"/>
      <c r="FS991" s="396"/>
      <c r="FT991" s="396"/>
      <c r="FU991" s="396"/>
      <c r="FV991" s="396"/>
      <c r="FW991" s="396"/>
      <c r="FX991" s="396"/>
      <c r="FY991" s="396"/>
      <c r="FZ991" s="396"/>
      <c r="GA991" s="396"/>
      <c r="GB991" s="396"/>
      <c r="GC991" s="396"/>
    </row>
    <row r="993">
      <c r="C993" s="396" t="s">
        <v>560</v>
      </c>
      <c r="D993" s="396">
        <f>D970+1</f>
        <v>2014</v>
      </c>
      <c r="E993" s="396"/>
      <c r="F993" s="396"/>
      <c r="G993" s="396"/>
      <c r="H993" s="396"/>
      <c r="I993" s="396"/>
      <c r="J993" s="396"/>
      <c r="K993" s="396"/>
      <c r="L993" s="396"/>
      <c r="P993" s="396"/>
      <c r="Q993" s="396"/>
      <c r="R993" s="396"/>
      <c r="S993" s="396"/>
      <c r="T993" s="396"/>
      <c r="U993" s="396"/>
      <c r="V993" s="396"/>
      <c r="W993" s="396"/>
      <c r="X993" s="396"/>
      <c r="Y993" s="396"/>
      <c r="Z993" s="396"/>
      <c r="AA993" s="396"/>
      <c r="AB993" s="396"/>
      <c r="AC993" s="396"/>
      <c r="AD993" s="396"/>
      <c r="AE993" s="396"/>
      <c r="AF993" s="396"/>
      <c r="AG993" s="396"/>
      <c r="AH993" s="396"/>
      <c r="AI993" s="396"/>
      <c r="AJ993" s="396"/>
      <c r="AK993" s="396"/>
      <c r="AL993" s="396"/>
      <c r="AM993" s="396"/>
      <c r="AN993" s="396"/>
      <c r="AO993" s="396"/>
      <c r="AP993" s="396"/>
      <c r="AQ993" s="396"/>
      <c r="AR993" s="396"/>
      <c r="AS993" s="396"/>
      <c r="AT993" s="396"/>
      <c r="AU993" s="396"/>
      <c r="AV993" s="396"/>
      <c r="AW993" s="396"/>
      <c r="AX993" s="396"/>
      <c r="AY993" s="396"/>
      <c r="AZ993" s="396"/>
      <c r="BA993" s="396"/>
      <c r="BB993" s="396"/>
      <c r="BC993" s="396"/>
      <c r="BD993" s="396"/>
      <c r="BE993" s="396"/>
      <c r="BF993" s="396"/>
      <c r="BG993" s="396"/>
      <c r="BH993" s="396"/>
      <c r="BI993" s="396"/>
      <c r="BJ993" s="396"/>
      <c r="BK993" s="396"/>
      <c r="BL993" s="396"/>
      <c r="BM993" s="396"/>
      <c r="BN993" s="396"/>
      <c r="BO993" s="396"/>
      <c r="BP993" s="396"/>
      <c r="BQ993" s="396"/>
      <c r="BR993" s="396"/>
      <c r="BS993" s="396"/>
      <c r="BT993" s="396"/>
      <c r="BU993" s="396"/>
      <c r="BV993" s="396"/>
      <c r="BW993" s="396"/>
      <c r="BX993" s="396"/>
      <c r="BY993" s="396"/>
      <c r="BZ993" s="396"/>
      <c r="CA993" s="396"/>
      <c r="CB993" s="396"/>
      <c r="CC993" s="396"/>
      <c r="CD993" s="396"/>
      <c r="CE993" s="396"/>
      <c r="CF993" s="396"/>
      <c r="CG993" s="396"/>
      <c r="CH993" s="396"/>
      <c r="CI993" s="396"/>
      <c r="CJ993" s="396"/>
      <c r="CK993" s="396"/>
      <c r="CL993" s="396"/>
      <c r="CM993" s="396"/>
      <c r="CN993" s="396"/>
      <c r="CO993" s="396"/>
      <c r="CP993" s="396"/>
      <c r="CQ993" s="396"/>
      <c r="CR993" s="396"/>
      <c r="CS993" s="396"/>
      <c r="CT993" s="396"/>
      <c r="CU993" s="396"/>
      <c r="CV993" s="396"/>
      <c r="CW993" s="396"/>
      <c r="CX993" s="396"/>
      <c r="CY993" s="396"/>
      <c r="CZ993" s="396"/>
      <c r="DA993" s="396"/>
      <c r="DB993" s="396"/>
      <c r="DC993" s="396"/>
      <c r="DD993" s="396"/>
      <c r="DE993" s="396"/>
      <c r="DF993" s="396"/>
      <c r="DG993" s="396"/>
      <c r="DH993" s="396"/>
      <c r="DI993" s="396"/>
      <c r="DJ993" s="396"/>
      <c r="DK993" s="396"/>
      <c r="DL993" s="396"/>
      <c r="DM993" s="396"/>
      <c r="DN993" s="396"/>
      <c r="DO993" s="396"/>
      <c r="DP993" s="396"/>
      <c r="DQ993" s="396"/>
      <c r="DR993" s="396"/>
      <c r="DS993" s="396"/>
      <c r="DT993" s="396"/>
      <c r="DU993" s="396"/>
      <c r="DV993" s="396"/>
      <c r="DW993" s="396"/>
      <c r="DX993" s="396"/>
      <c r="DY993" s="396"/>
      <c r="DZ993" s="396"/>
      <c r="EA993" s="396"/>
      <c r="EB993" s="396"/>
      <c r="EC993" s="396"/>
      <c r="ED993" s="396"/>
      <c r="EE993" s="396"/>
      <c r="EF993" s="396"/>
      <c r="EG993" s="396"/>
      <c r="EH993" s="396"/>
      <c r="EI993" s="396"/>
      <c r="EJ993" s="396"/>
      <c r="EK993" s="396"/>
      <c r="EL993" s="396"/>
      <c r="EM993" s="396"/>
      <c r="EN993" s="396"/>
      <c r="EO993" s="396"/>
      <c r="EP993" s="396"/>
      <c r="EQ993" s="396"/>
      <c r="ER993" s="396"/>
      <c r="ES993" s="396"/>
      <c r="ET993" s="396"/>
      <c r="EU993" s="396"/>
      <c r="EV993" s="396"/>
      <c r="EW993" s="396"/>
      <c r="EX993" s="396"/>
      <c r="EY993" s="396"/>
      <c r="EZ993" s="396"/>
      <c r="FA993" s="396"/>
      <c r="FB993" s="396"/>
      <c r="FC993" s="396"/>
      <c r="FD993" s="396"/>
      <c r="FE993" s="396"/>
      <c r="FF993" s="396"/>
      <c r="FG993" s="396"/>
      <c r="FH993" s="396"/>
      <c r="FI993" s="396"/>
      <c r="FJ993" s="396"/>
      <c r="FK993" s="396"/>
      <c r="FL993" s="396"/>
      <c r="FM993" s="396"/>
      <c r="FN993" s="396"/>
      <c r="FO993" s="396"/>
      <c r="FP993" s="396"/>
      <c r="FQ993" s="396"/>
      <c r="FR993" s="396"/>
      <c r="FS993" s="396"/>
      <c r="FT993" s="396"/>
      <c r="FU993" s="396"/>
      <c r="FV993" s="396"/>
      <c r="FW993" s="396"/>
      <c r="FX993" s="396"/>
      <c r="FY993" s="396"/>
      <c r="FZ993" s="396"/>
      <c r="GA993" s="396"/>
      <c r="GB993" s="396"/>
      <c r="GC993" s="396"/>
    </row>
    <row r="994">
      <c r="B994" s="396"/>
      <c r="C994" s="396" t="s">
        <v>561</v>
      </c>
      <c r="D994" s="396"/>
      <c r="E994" s="396"/>
      <c r="F994" s="396"/>
      <c r="H994" s="396"/>
      <c r="I994" s="396" t="s">
        <v>562</v>
      </c>
      <c r="J994" s="396"/>
      <c r="L994" s="396"/>
      <c r="O994" s="396" t="s">
        <v>563</v>
      </c>
      <c r="P994" s="396"/>
      <c r="Q994" s="396"/>
      <c r="R994" s="396"/>
      <c r="S994" s="396"/>
      <c r="T994" s="396"/>
      <c r="U994" s="396" t="s">
        <v>564</v>
      </c>
      <c r="V994" s="396"/>
      <c r="W994" s="396"/>
      <c r="X994" s="396"/>
      <c r="Y994" s="396"/>
      <c r="Z994" s="396"/>
      <c r="AA994" s="396" t="s">
        <v>565</v>
      </c>
      <c r="AB994" s="396"/>
      <c r="AC994" s="396"/>
      <c r="AD994" s="396"/>
      <c r="AE994" s="396"/>
      <c r="AF994" s="396"/>
      <c r="AG994" s="396" t="s">
        <v>566</v>
      </c>
      <c r="AH994" s="396"/>
      <c r="AI994" s="396"/>
      <c r="AJ994" s="396"/>
      <c r="AK994" s="396"/>
      <c r="AL994" s="396"/>
      <c r="AM994" s="396" t="s">
        <v>567</v>
      </c>
      <c r="AN994" s="396"/>
      <c r="AO994" s="396"/>
      <c r="AP994" s="396"/>
      <c r="AQ994" s="396"/>
      <c r="AR994" s="396"/>
      <c r="AS994" s="396" t="s">
        <v>568</v>
      </c>
      <c r="AT994" s="396"/>
      <c r="AU994" s="396"/>
      <c r="AV994" s="396"/>
      <c r="AW994" s="396"/>
      <c r="AX994" s="396"/>
      <c r="AY994" s="396" t="s">
        <v>569</v>
      </c>
      <c r="AZ994" s="396"/>
      <c r="BA994" s="396"/>
      <c r="BB994" s="396"/>
      <c r="BC994" s="396"/>
      <c r="BD994" s="396"/>
      <c r="BE994" s="396" t="s">
        <v>570</v>
      </c>
      <c r="BF994" s="396"/>
      <c r="BG994" s="396"/>
      <c r="BH994" s="396"/>
      <c r="BI994" s="396"/>
      <c r="BJ994" s="396"/>
      <c r="BK994" s="396" t="s">
        <v>571</v>
      </c>
      <c r="BL994" s="396"/>
      <c r="BM994" s="396"/>
      <c r="BN994" s="396"/>
      <c r="BO994" s="396"/>
      <c r="BP994" s="396"/>
      <c r="BQ994" s="396" t="s">
        <v>572</v>
      </c>
      <c r="BR994" s="396"/>
      <c r="BS994" s="396"/>
      <c r="BT994" s="396"/>
      <c r="BU994" s="396"/>
      <c r="BV994" s="396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  <c r="CN994" s="60"/>
      <c r="CO994" s="60"/>
      <c r="CP994" s="60"/>
      <c r="CQ994" s="60"/>
      <c r="CR994" s="60"/>
      <c r="CS994" s="60"/>
      <c r="CT994" s="60"/>
      <c r="CU994" s="60"/>
      <c r="CV994" s="60"/>
      <c r="CW994" s="60"/>
      <c r="CX994" s="60"/>
      <c r="CY994" s="60"/>
      <c r="CZ994" s="60"/>
      <c r="DA994" s="60"/>
      <c r="DB994" s="60"/>
      <c r="DC994" s="60"/>
      <c r="DD994" s="60"/>
      <c r="DE994" s="60"/>
      <c r="DF994" s="60"/>
      <c r="DG994" s="60"/>
      <c r="DH994" s="60"/>
      <c r="DI994" s="60"/>
      <c r="DJ994" s="60"/>
      <c r="DK994" s="60"/>
      <c r="DL994" s="60"/>
      <c r="DM994" s="60"/>
      <c r="DN994" s="60"/>
      <c r="DO994" s="60"/>
      <c r="DP994" s="60"/>
      <c r="DQ994" s="60"/>
      <c r="DR994" s="60"/>
      <c r="DS994" s="60"/>
      <c r="DT994" s="60"/>
      <c r="DU994" s="60"/>
      <c r="DV994" s="60"/>
      <c r="DW994" s="60"/>
      <c r="DX994" s="60"/>
      <c r="DY994" s="60"/>
      <c r="DZ994" s="60"/>
      <c r="EA994" s="60"/>
      <c r="EB994" s="60"/>
      <c r="EC994" s="60"/>
      <c r="ED994" s="60"/>
      <c r="EE994" s="60"/>
      <c r="EF994" s="60"/>
      <c r="EG994" s="60"/>
      <c r="EH994" s="60"/>
      <c r="EI994" s="60"/>
      <c r="EJ994" s="60"/>
      <c r="EK994" s="60"/>
      <c r="EL994" s="60"/>
      <c r="EM994" s="60"/>
      <c r="EN994" s="60"/>
      <c r="EO994" s="60"/>
      <c r="EP994" s="60"/>
      <c r="EQ994" s="60"/>
      <c r="ER994" s="60"/>
      <c r="ES994" s="60"/>
      <c r="ET994" s="60"/>
      <c r="EU994" s="60"/>
      <c r="EV994" s="60"/>
      <c r="EW994" s="60"/>
      <c r="EX994" s="60"/>
      <c r="EY994" s="60"/>
      <c r="EZ994" s="60"/>
      <c r="FA994" s="60"/>
      <c r="FB994" s="60"/>
      <c r="FC994" s="60"/>
      <c r="FD994" s="60"/>
      <c r="FE994" s="60"/>
      <c r="FF994" s="60"/>
      <c r="FG994" s="60"/>
      <c r="FH994" s="60"/>
      <c r="FI994" s="60"/>
      <c r="FJ994" s="60"/>
      <c r="FK994" s="60"/>
      <c r="FL994" s="60"/>
      <c r="FM994" s="60"/>
      <c r="FN994" s="60"/>
      <c r="FO994" s="60"/>
      <c r="FP994" s="60"/>
      <c r="FQ994" s="60"/>
      <c r="FR994" s="60"/>
      <c r="FS994" s="60"/>
      <c r="FT994" s="60"/>
      <c r="FU994" s="60"/>
      <c r="FV994" s="60"/>
      <c r="FW994" s="60"/>
      <c r="FX994" s="60"/>
      <c r="FY994" s="60"/>
      <c r="FZ994" s="60"/>
      <c r="GA994" s="60"/>
      <c r="GB994" s="60"/>
      <c r="GC994" s="60"/>
      <c r="GD994" s="60"/>
      <c r="GE994" s="60"/>
      <c r="GF994" s="60"/>
      <c r="GG994" s="60"/>
      <c r="GH994" s="60"/>
      <c r="GI994" s="60"/>
      <c r="GJ994" s="60"/>
      <c r="GK994" s="60"/>
      <c r="GL994" s="60"/>
    </row>
    <row r="995">
      <c r="B995" s="439" t="s">
        <v>573</v>
      </c>
      <c r="C995" s="442">
        <v>1</v>
      </c>
      <c r="D995" s="442">
        <v>2</v>
      </c>
      <c r="E995" s="442">
        <v>3</v>
      </c>
      <c r="F995" s="442">
        <v>4</v>
      </c>
      <c r="G995" s="442">
        <v>5</v>
      </c>
      <c r="H995" s="442">
        <v>6</v>
      </c>
      <c r="I995" s="441">
        <v>1</v>
      </c>
      <c r="J995" s="441">
        <v>2</v>
      </c>
      <c r="K995" s="441">
        <v>3</v>
      </c>
      <c r="L995" s="441">
        <v>4</v>
      </c>
      <c r="M995" s="441">
        <v>5</v>
      </c>
      <c r="N995" s="441">
        <v>6</v>
      </c>
      <c r="O995" s="442">
        <v>1</v>
      </c>
      <c r="P995" s="442">
        <v>2</v>
      </c>
      <c r="Q995" s="442">
        <v>3</v>
      </c>
      <c r="R995" s="442">
        <v>4</v>
      </c>
      <c r="S995" s="442">
        <v>5</v>
      </c>
      <c r="T995" s="442">
        <v>6</v>
      </c>
      <c r="U995" s="441">
        <v>1</v>
      </c>
      <c r="V995" s="441">
        <v>2</v>
      </c>
      <c r="W995" s="441">
        <v>3</v>
      </c>
      <c r="X995" s="441">
        <v>4</v>
      </c>
      <c r="Y995" s="441">
        <v>5</v>
      </c>
      <c r="Z995" s="441">
        <v>6</v>
      </c>
      <c r="AA995" s="442">
        <v>1</v>
      </c>
      <c r="AB995" s="442">
        <v>2</v>
      </c>
      <c r="AC995" s="442">
        <v>3</v>
      </c>
      <c r="AD995" s="442">
        <v>4</v>
      </c>
      <c r="AE995" s="442">
        <v>5</v>
      </c>
      <c r="AF995" s="442">
        <v>6</v>
      </c>
      <c r="AG995" s="441">
        <v>1</v>
      </c>
      <c r="AH995" s="441">
        <v>2</v>
      </c>
      <c r="AI995" s="441">
        <v>3</v>
      </c>
      <c r="AJ995" s="441">
        <v>4</v>
      </c>
      <c r="AK995" s="441">
        <v>5</v>
      </c>
      <c r="AL995" s="441">
        <v>6</v>
      </c>
      <c r="AM995" s="442">
        <v>1</v>
      </c>
      <c r="AN995" s="442">
        <v>2</v>
      </c>
      <c r="AO995" s="442">
        <v>3</v>
      </c>
      <c r="AP995" s="442">
        <v>4</v>
      </c>
      <c r="AQ995" s="442">
        <v>5</v>
      </c>
      <c r="AR995" s="442">
        <v>6</v>
      </c>
      <c r="AS995" s="441">
        <v>1</v>
      </c>
      <c r="AT995" s="441">
        <v>2</v>
      </c>
      <c r="AU995" s="441">
        <v>3</v>
      </c>
      <c r="AV995" s="441">
        <v>4</v>
      </c>
      <c r="AW995" s="441">
        <v>5</v>
      </c>
      <c r="AX995" s="441">
        <v>6</v>
      </c>
      <c r="AY995" s="442">
        <v>1</v>
      </c>
      <c r="AZ995" s="442">
        <v>2</v>
      </c>
      <c r="BA995" s="442">
        <v>3</v>
      </c>
      <c r="BB995" s="442">
        <v>4</v>
      </c>
      <c r="BC995" s="442">
        <v>5</v>
      </c>
      <c r="BD995" s="442">
        <v>6</v>
      </c>
      <c r="BE995" s="441">
        <v>1</v>
      </c>
      <c r="BF995" s="441">
        <v>2</v>
      </c>
      <c r="BG995" s="441">
        <v>3</v>
      </c>
      <c r="BH995" s="441">
        <v>4</v>
      </c>
      <c r="BI995" s="441">
        <v>5</v>
      </c>
      <c r="BJ995" s="441">
        <v>6</v>
      </c>
      <c r="BK995" s="442">
        <v>1</v>
      </c>
      <c r="BL995" s="442">
        <v>2</v>
      </c>
      <c r="BM995" s="442">
        <v>3</v>
      </c>
      <c r="BN995" s="442">
        <v>4</v>
      </c>
      <c r="BO995" s="442">
        <v>5</v>
      </c>
      <c r="BP995" s="442">
        <v>6</v>
      </c>
      <c r="BQ995" s="441">
        <v>1</v>
      </c>
      <c r="BR995" s="441">
        <v>2</v>
      </c>
      <c r="BS995" s="441">
        <v>3</v>
      </c>
      <c r="BT995" s="441">
        <v>4</v>
      </c>
      <c r="BU995" s="441">
        <v>5</v>
      </c>
      <c r="BV995" s="441">
        <v>6</v>
      </c>
      <c r="BW995" s="445"/>
      <c r="BX995" s="445"/>
      <c r="BY995" s="445"/>
      <c r="BZ995" s="445"/>
      <c r="CA995" s="445"/>
      <c r="CB995" s="445"/>
      <c r="CC995" s="445"/>
      <c r="CD995" s="445"/>
      <c r="CE995" s="445"/>
      <c r="CF995" s="445"/>
      <c r="CG995" s="445"/>
      <c r="CH995" s="445"/>
      <c r="CI995" s="445"/>
      <c r="CJ995" s="445"/>
      <c r="CK995" s="445"/>
      <c r="CL995" s="445"/>
      <c r="CM995" s="445"/>
      <c r="CN995" s="445"/>
      <c r="CO995" s="445"/>
      <c r="CP995" s="445"/>
      <c r="CQ995" s="445"/>
      <c r="CR995" s="445"/>
      <c r="CS995" s="445"/>
      <c r="CT995" s="445"/>
      <c r="CU995" s="445"/>
      <c r="CV995" s="445"/>
      <c r="CW995" s="445"/>
      <c r="CX995" s="445"/>
      <c r="CY995" s="445"/>
      <c r="CZ995" s="445"/>
      <c r="DA995" s="445"/>
      <c r="DB995" s="445"/>
      <c r="DC995" s="445"/>
      <c r="DD995" s="445"/>
      <c r="DE995" s="445"/>
      <c r="DF995" s="445"/>
      <c r="DG995" s="445"/>
      <c r="DH995" s="445"/>
      <c r="DI995" s="445"/>
      <c r="DJ995" s="445"/>
      <c r="DK995" s="445"/>
      <c r="DL995" s="445"/>
      <c r="DM995" s="445"/>
      <c r="DN995" s="445"/>
      <c r="DO995" s="445"/>
      <c r="DP995" s="445"/>
      <c r="DQ995" s="445"/>
      <c r="DR995" s="445"/>
      <c r="DS995" s="445"/>
      <c r="DT995" s="445"/>
      <c r="DU995" s="445"/>
      <c r="DV995" s="445"/>
      <c r="DW995" s="445"/>
      <c r="DX995" s="445"/>
      <c r="DY995" s="445"/>
      <c r="DZ995" s="445"/>
      <c r="EA995" s="445"/>
      <c r="EB995" s="445"/>
      <c r="EC995" s="445"/>
      <c r="ED995" s="445"/>
      <c r="EE995" s="445"/>
      <c r="EF995" s="445"/>
      <c r="EG995" s="445"/>
      <c r="EH995" s="445"/>
      <c r="EI995" s="445"/>
      <c r="EJ995" s="445"/>
      <c r="EK995" s="445"/>
      <c r="EL995" s="445"/>
      <c r="EM995" s="445"/>
      <c r="EN995" s="445"/>
      <c r="EO995" s="445"/>
      <c r="EP995" s="445"/>
      <c r="EQ995" s="445"/>
      <c r="ER995" s="445"/>
      <c r="ES995" s="445"/>
      <c r="ET995" s="445"/>
      <c r="EU995" s="445"/>
      <c r="EV995" s="445"/>
      <c r="EW995" s="445"/>
      <c r="EX995" s="445"/>
      <c r="EY995" s="445"/>
      <c r="EZ995" s="445"/>
      <c r="FA995" s="445"/>
      <c r="FB995" s="445"/>
      <c r="FC995" s="445"/>
      <c r="FD995" s="445"/>
      <c r="FE995" s="445"/>
      <c r="FF995" s="445"/>
      <c r="FG995" s="445"/>
      <c r="FH995" s="445"/>
      <c r="FI995" s="445"/>
      <c r="FJ995" s="445"/>
      <c r="FK995" s="445"/>
      <c r="FL995" s="445"/>
      <c r="FM995" s="445"/>
      <c r="FN995" s="445"/>
      <c r="FO995" s="445"/>
      <c r="FP995" s="445"/>
      <c r="FQ995" s="445"/>
      <c r="FR995" s="445"/>
      <c r="FS995" s="445"/>
      <c r="FT995" s="445"/>
      <c r="FU995" s="445"/>
      <c r="FV995" s="445"/>
      <c r="FW995" s="445"/>
      <c r="FX995" s="445"/>
      <c r="FY995" s="445"/>
      <c r="FZ995" s="445"/>
      <c r="GA995" s="445"/>
      <c r="GB995" s="445"/>
      <c r="GC995" s="445"/>
      <c r="GD995" s="445"/>
      <c r="GE995" s="445"/>
      <c r="GF995" s="445"/>
      <c r="GG995" s="445"/>
      <c r="GH995" s="445"/>
      <c r="GI995" s="445"/>
      <c r="GJ995" s="445"/>
      <c r="GK995" s="445"/>
      <c r="GL995" s="445"/>
    </row>
    <row r="996">
      <c r="B996" s="116" t="s">
        <v>23</v>
      </c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  <c r="M996" s="440"/>
      <c r="N996" s="440"/>
      <c r="O996" s="440"/>
      <c r="P996" s="269"/>
      <c r="Q996" s="269"/>
      <c r="R996" s="269"/>
      <c r="S996" s="269"/>
      <c r="T996" s="269"/>
      <c r="U996" s="269"/>
      <c r="V996" s="269"/>
      <c r="W996" s="269"/>
      <c r="X996" s="269"/>
      <c r="Y996" s="269"/>
      <c r="Z996" s="269"/>
      <c r="AA996" s="269"/>
      <c r="AB996" s="269"/>
      <c r="AC996" s="269"/>
      <c r="AD996" s="269"/>
      <c r="AE996" s="269"/>
      <c r="AF996" s="269"/>
      <c r="AG996" s="269"/>
      <c r="AH996" s="269"/>
      <c r="AI996" s="269"/>
      <c r="AJ996" s="269"/>
      <c r="AK996" s="269"/>
      <c r="AL996" s="269"/>
      <c r="AM996" s="269"/>
      <c r="AN996" s="269"/>
      <c r="AO996" s="269"/>
      <c r="AP996" s="269"/>
      <c r="AQ996" s="269"/>
      <c r="AR996" s="269"/>
      <c r="AS996" s="269"/>
      <c r="AT996" s="269"/>
      <c r="AU996" s="269"/>
      <c r="AV996" s="269"/>
      <c r="AW996" s="269"/>
      <c r="AX996" s="269"/>
      <c r="AY996" s="269"/>
      <c r="AZ996" s="269"/>
      <c r="BA996" s="269"/>
      <c r="BB996" s="269"/>
      <c r="BC996" s="269"/>
      <c r="BD996" s="269"/>
      <c r="BE996" s="269"/>
      <c r="BF996" s="269"/>
      <c r="BG996" s="269"/>
      <c r="BH996" s="269"/>
      <c r="BI996" s="269"/>
      <c r="BJ996" s="269"/>
      <c r="BK996" s="269"/>
      <c r="BL996" s="269"/>
      <c r="BM996" s="269"/>
      <c r="BN996" s="269"/>
      <c r="BO996" s="269"/>
      <c r="BP996" s="269"/>
      <c r="BQ996" s="269"/>
      <c r="BR996" s="269"/>
      <c r="BS996" s="269"/>
      <c r="BT996" s="269"/>
      <c r="BU996" s="269"/>
      <c r="BV996" s="269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  <c r="CN996" s="60"/>
      <c r="CO996" s="60"/>
      <c r="CP996" s="60"/>
      <c r="CQ996" s="60"/>
      <c r="CR996" s="60"/>
      <c r="CS996" s="60"/>
      <c r="CT996" s="60"/>
      <c r="CU996" s="60"/>
      <c r="CV996" s="60"/>
      <c r="CW996" s="60"/>
      <c r="CX996" s="60"/>
      <c r="CY996" s="60"/>
      <c r="CZ996" s="60"/>
      <c r="DA996" s="60"/>
      <c r="DB996" s="60"/>
      <c r="DC996" s="60"/>
      <c r="DD996" s="60"/>
      <c r="DE996" s="60"/>
      <c r="DF996" s="60"/>
      <c r="DG996" s="60"/>
      <c r="DH996" s="60"/>
      <c r="DI996" s="60"/>
      <c r="DJ996" s="60"/>
      <c r="DK996" s="60"/>
      <c r="DL996" s="60"/>
      <c r="DM996" s="60"/>
      <c r="DN996" s="60"/>
      <c r="DO996" s="60"/>
      <c r="DP996" s="60"/>
      <c r="DQ996" s="60"/>
      <c r="DR996" s="60"/>
      <c r="DS996" s="60"/>
      <c r="DT996" s="60"/>
      <c r="DU996" s="60"/>
      <c r="DV996" s="60"/>
      <c r="DW996" s="60"/>
      <c r="DX996" s="60"/>
      <c r="DY996" s="60"/>
      <c r="DZ996" s="60"/>
      <c r="EA996" s="60"/>
      <c r="EB996" s="60"/>
      <c r="EC996" s="60"/>
      <c r="ED996" s="60"/>
      <c r="EE996" s="60"/>
      <c r="EF996" s="60"/>
      <c r="EG996" s="60"/>
      <c r="EH996" s="60"/>
      <c r="EI996" s="60"/>
      <c r="EJ996" s="60"/>
      <c r="EK996" s="60"/>
      <c r="EL996" s="60"/>
      <c r="EM996" s="60"/>
      <c r="EN996" s="60"/>
      <c r="EO996" s="60"/>
      <c r="EP996" s="60"/>
      <c r="EQ996" s="60"/>
      <c r="ER996" s="60"/>
      <c r="ES996" s="60"/>
      <c r="ET996" s="60"/>
      <c r="EU996" s="60"/>
      <c r="EV996" s="60"/>
      <c r="EW996" s="60"/>
      <c r="EX996" s="60"/>
      <c r="EY996" s="60"/>
      <c r="EZ996" s="60"/>
      <c r="FA996" s="60"/>
      <c r="FB996" s="60"/>
      <c r="FC996" s="60"/>
      <c r="FD996" s="60"/>
      <c r="FE996" s="60"/>
      <c r="FF996" s="60"/>
      <c r="FG996" s="60"/>
      <c r="FH996" s="60"/>
      <c r="FI996" s="60"/>
      <c r="FJ996" s="60"/>
      <c r="FK996" s="60"/>
      <c r="FL996" s="60"/>
      <c r="FM996" s="60"/>
      <c r="FN996" s="60"/>
      <c r="FO996" s="60"/>
      <c r="FP996" s="60"/>
      <c r="FQ996" s="60"/>
      <c r="FR996" s="60"/>
      <c r="FS996" s="60"/>
      <c r="FT996" s="60"/>
      <c r="FU996" s="60"/>
      <c r="FV996" s="60"/>
      <c r="FW996" s="60"/>
      <c r="FX996" s="60"/>
      <c r="FY996" s="60"/>
      <c r="FZ996" s="60"/>
      <c r="GA996" s="60"/>
      <c r="GB996" s="60"/>
      <c r="GC996" s="60"/>
      <c r="GD996" s="60"/>
      <c r="GE996" s="60"/>
      <c r="GF996" s="60"/>
      <c r="GG996" s="60"/>
      <c r="GH996" s="60"/>
      <c r="GI996" s="60"/>
      <c r="GJ996" s="60"/>
      <c r="GK996" s="60"/>
      <c r="GL996" s="60"/>
    </row>
    <row r="997">
      <c r="B997" s="118" t="s">
        <v>25</v>
      </c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  <c r="M997" s="440"/>
      <c r="N997" s="440"/>
      <c r="O997" s="440"/>
      <c r="P997" s="269"/>
      <c r="Q997" s="269"/>
      <c r="R997" s="269"/>
      <c r="S997" s="269"/>
      <c r="T997" s="269"/>
      <c r="U997" s="269"/>
      <c r="V997" s="269"/>
      <c r="W997" s="269"/>
      <c r="X997" s="269"/>
      <c r="Y997" s="269"/>
      <c r="Z997" s="269"/>
      <c r="AA997" s="269"/>
      <c r="AB997" s="269"/>
      <c r="AC997" s="269"/>
      <c r="AD997" s="269"/>
      <c r="AE997" s="269"/>
      <c r="AF997" s="269"/>
      <c r="AG997" s="269"/>
      <c r="AH997" s="269"/>
      <c r="AI997" s="269"/>
      <c r="AJ997" s="269"/>
      <c r="AK997" s="269"/>
      <c r="AL997" s="269"/>
      <c r="AM997" s="269"/>
      <c r="AN997" s="269"/>
      <c r="AO997" s="269"/>
      <c r="AP997" s="269"/>
      <c r="AQ997" s="269"/>
      <c r="AR997" s="269"/>
      <c r="AS997" s="269"/>
      <c r="AT997" s="269"/>
      <c r="AU997" s="269"/>
      <c r="AV997" s="269"/>
      <c r="AW997" s="269"/>
      <c r="AX997" s="269"/>
      <c r="AY997" s="269"/>
      <c r="AZ997" s="269"/>
      <c r="BA997" s="269"/>
      <c r="BB997" s="269"/>
      <c r="BC997" s="269"/>
      <c r="BD997" s="269"/>
      <c r="BE997" s="269"/>
      <c r="BF997" s="269"/>
      <c r="BG997" s="269"/>
      <c r="BH997" s="269"/>
      <c r="BI997" s="269"/>
      <c r="BJ997" s="269"/>
      <c r="BK997" s="269"/>
      <c r="BL997" s="269"/>
      <c r="BM997" s="269"/>
      <c r="BN997" s="269"/>
      <c r="BO997" s="269"/>
      <c r="BP997" s="269"/>
      <c r="BQ997" s="269"/>
      <c r="BR997" s="269"/>
      <c r="BS997" s="269"/>
      <c r="BT997" s="269"/>
      <c r="BU997" s="269"/>
      <c r="BV997" s="269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  <c r="CN997" s="60"/>
      <c r="CO997" s="60"/>
      <c r="CP997" s="60"/>
      <c r="CQ997" s="60"/>
      <c r="CR997" s="60"/>
      <c r="CS997" s="60"/>
      <c r="CT997" s="60"/>
      <c r="CU997" s="60"/>
      <c r="CV997" s="60"/>
      <c r="CW997" s="60"/>
      <c r="CX997" s="60"/>
      <c r="CY997" s="60"/>
      <c r="CZ997" s="60"/>
      <c r="DA997" s="60"/>
      <c r="DB997" s="60"/>
      <c r="DC997" s="60"/>
      <c r="DD997" s="60"/>
      <c r="DE997" s="60"/>
      <c r="DF997" s="60"/>
      <c r="DG997" s="60"/>
      <c r="DH997" s="60"/>
      <c r="DI997" s="60"/>
      <c r="DJ997" s="60"/>
      <c r="DK997" s="60"/>
      <c r="DL997" s="60"/>
      <c r="DM997" s="60"/>
      <c r="DN997" s="60"/>
      <c r="DO997" s="60"/>
      <c r="DP997" s="60"/>
      <c r="DQ997" s="60"/>
      <c r="DR997" s="60"/>
      <c r="DS997" s="60"/>
      <c r="DT997" s="60"/>
      <c r="DU997" s="60"/>
      <c r="DV997" s="60"/>
      <c r="DW997" s="60"/>
      <c r="DX997" s="60"/>
      <c r="DY997" s="60"/>
      <c r="DZ997" s="60"/>
      <c r="EA997" s="60"/>
      <c r="EB997" s="60"/>
      <c r="EC997" s="60"/>
      <c r="ED997" s="60"/>
      <c r="EE997" s="60"/>
      <c r="EF997" s="60"/>
      <c r="EG997" s="60"/>
      <c r="EH997" s="60"/>
      <c r="EI997" s="60"/>
      <c r="EJ997" s="60"/>
      <c r="EK997" s="60"/>
      <c r="EL997" s="60"/>
      <c r="EM997" s="60"/>
      <c r="EN997" s="60"/>
      <c r="EO997" s="60"/>
      <c r="EP997" s="60"/>
      <c r="EQ997" s="60"/>
      <c r="ER997" s="60"/>
      <c r="ES997" s="60"/>
      <c r="ET997" s="60"/>
      <c r="EU997" s="60"/>
      <c r="EV997" s="60"/>
      <c r="EW997" s="60"/>
      <c r="EX997" s="60"/>
      <c r="EY997" s="60"/>
      <c r="EZ997" s="60"/>
      <c r="FA997" s="60"/>
      <c r="FB997" s="60"/>
      <c r="FC997" s="60"/>
      <c r="FD997" s="60"/>
      <c r="FE997" s="60"/>
      <c r="FF997" s="60"/>
      <c r="FG997" s="60"/>
      <c r="FH997" s="60"/>
      <c r="FI997" s="60"/>
      <c r="FJ997" s="60"/>
      <c r="FK997" s="60"/>
      <c r="FL997" s="60"/>
      <c r="FM997" s="60"/>
      <c r="FN997" s="60"/>
      <c r="FO997" s="60"/>
      <c r="FP997" s="60"/>
      <c r="FQ997" s="60"/>
      <c r="FR997" s="60"/>
      <c r="FS997" s="60"/>
      <c r="FT997" s="60"/>
      <c r="FU997" s="60"/>
      <c r="FV997" s="60"/>
      <c r="FW997" s="60"/>
      <c r="FX997" s="60"/>
      <c r="FY997" s="60"/>
      <c r="FZ997" s="60"/>
      <c r="GA997" s="60"/>
      <c r="GB997" s="60"/>
      <c r="GC997" s="60"/>
      <c r="GD997" s="60"/>
      <c r="GE997" s="60"/>
      <c r="GF997" s="60"/>
      <c r="GG997" s="60"/>
      <c r="GH997" s="60"/>
      <c r="GI997" s="60"/>
      <c r="GJ997" s="60"/>
      <c r="GK997" s="60"/>
      <c r="GL997" s="60"/>
    </row>
    <row r="998">
      <c r="B998" s="116" t="s">
        <v>9</v>
      </c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  <c r="M998" s="440"/>
      <c r="N998" s="440"/>
      <c r="O998" s="440"/>
      <c r="P998" s="269"/>
      <c r="Q998" s="269"/>
      <c r="R998" s="269"/>
      <c r="S998" s="269"/>
      <c r="T998" s="269"/>
      <c r="U998" s="269"/>
      <c r="V998" s="269"/>
      <c r="W998" s="269"/>
      <c r="X998" s="269"/>
      <c r="Y998" s="269"/>
      <c r="Z998" s="269"/>
      <c r="AA998" s="269"/>
      <c r="AB998" s="269"/>
      <c r="AC998" s="269"/>
      <c r="AD998" s="269"/>
      <c r="AE998" s="269"/>
      <c r="AF998" s="269"/>
      <c r="AG998" s="269"/>
      <c r="AH998" s="269"/>
      <c r="AI998" s="269"/>
      <c r="AJ998" s="269"/>
      <c r="AK998" s="269"/>
      <c r="AL998" s="269"/>
      <c r="AM998" s="269"/>
      <c r="AN998" s="269"/>
      <c r="AO998" s="269"/>
      <c r="AP998" s="269"/>
      <c r="AQ998" s="269"/>
      <c r="AR998" s="269"/>
      <c r="AS998" s="269"/>
      <c r="AT998" s="269"/>
      <c r="AU998" s="269"/>
      <c r="AV998" s="269"/>
      <c r="AW998" s="269"/>
      <c r="AX998" s="269"/>
      <c r="AY998" s="269"/>
      <c r="AZ998" s="269"/>
      <c r="BA998" s="269"/>
      <c r="BB998" s="269"/>
      <c r="BC998" s="269"/>
      <c r="BD998" s="269"/>
      <c r="BE998" s="269"/>
      <c r="BF998" s="269"/>
      <c r="BG998" s="269"/>
      <c r="BH998" s="269"/>
      <c r="BI998" s="269"/>
      <c r="BJ998" s="269"/>
      <c r="BK998" s="269"/>
      <c r="BL998" s="269"/>
      <c r="BM998" s="269"/>
      <c r="BN998" s="269"/>
      <c r="BO998" s="269"/>
      <c r="BP998" s="269"/>
      <c r="BQ998" s="269"/>
      <c r="BR998" s="269"/>
      <c r="BS998" s="269"/>
      <c r="BT998" s="269"/>
      <c r="BU998" s="269"/>
      <c r="BV998" s="269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  <c r="CN998" s="60"/>
      <c r="CO998" s="60"/>
      <c r="CP998" s="60"/>
      <c r="CQ998" s="60"/>
      <c r="CR998" s="60"/>
      <c r="CS998" s="60"/>
      <c r="CT998" s="60"/>
      <c r="CU998" s="60"/>
      <c r="CV998" s="60"/>
      <c r="CW998" s="60"/>
      <c r="CX998" s="60"/>
      <c r="CY998" s="60"/>
      <c r="CZ998" s="60"/>
      <c r="DA998" s="60"/>
      <c r="DB998" s="60"/>
      <c r="DC998" s="60"/>
      <c r="DD998" s="60"/>
      <c r="DE998" s="60"/>
      <c r="DF998" s="60"/>
      <c r="DG998" s="60"/>
      <c r="DH998" s="60"/>
      <c r="DI998" s="60"/>
      <c r="DJ998" s="60"/>
      <c r="DK998" s="60"/>
      <c r="DL998" s="60"/>
      <c r="DM998" s="60"/>
      <c r="DN998" s="60"/>
      <c r="DO998" s="60"/>
      <c r="DP998" s="60"/>
      <c r="DQ998" s="60"/>
      <c r="DR998" s="60"/>
      <c r="DS998" s="60"/>
      <c r="DT998" s="60"/>
      <c r="DU998" s="60"/>
      <c r="DV998" s="60"/>
      <c r="DW998" s="60"/>
      <c r="DX998" s="60"/>
      <c r="DY998" s="60"/>
      <c r="DZ998" s="60"/>
      <c r="EA998" s="60"/>
      <c r="EB998" s="60"/>
      <c r="EC998" s="60"/>
      <c r="ED998" s="60"/>
      <c r="EE998" s="60"/>
      <c r="EF998" s="60"/>
      <c r="EG998" s="60"/>
      <c r="EH998" s="60"/>
      <c r="EI998" s="60"/>
      <c r="EJ998" s="60"/>
      <c r="EK998" s="60"/>
      <c r="EL998" s="60"/>
      <c r="EM998" s="60"/>
      <c r="EN998" s="60"/>
      <c r="EO998" s="60"/>
      <c r="EP998" s="60"/>
      <c r="EQ998" s="60"/>
      <c r="ER998" s="60"/>
      <c r="ES998" s="60"/>
      <c r="ET998" s="60"/>
      <c r="EU998" s="60"/>
      <c r="EV998" s="60"/>
      <c r="EW998" s="60"/>
      <c r="EX998" s="60"/>
      <c r="EY998" s="60"/>
      <c r="EZ998" s="60"/>
      <c r="FA998" s="60"/>
      <c r="FB998" s="60"/>
      <c r="FC998" s="60"/>
      <c r="FD998" s="60"/>
      <c r="FE998" s="60"/>
      <c r="FF998" s="60"/>
      <c r="FG998" s="60"/>
      <c r="FH998" s="60"/>
      <c r="FI998" s="60"/>
      <c r="FJ998" s="60"/>
      <c r="FK998" s="60"/>
      <c r="FL998" s="60"/>
      <c r="FM998" s="60"/>
      <c r="FN998" s="60"/>
      <c r="FO998" s="60"/>
      <c r="FP998" s="60"/>
      <c r="FQ998" s="60"/>
      <c r="FR998" s="60"/>
      <c r="FS998" s="60"/>
      <c r="FT998" s="60"/>
      <c r="FU998" s="60"/>
      <c r="FV998" s="60"/>
      <c r="FW998" s="60"/>
      <c r="FX998" s="60"/>
      <c r="FY998" s="60"/>
      <c r="FZ998" s="60"/>
      <c r="GA998" s="60"/>
      <c r="GB998" s="60"/>
      <c r="GC998" s="60"/>
      <c r="GD998" s="60"/>
      <c r="GE998" s="60"/>
      <c r="GF998" s="60"/>
      <c r="GG998" s="60"/>
      <c r="GH998" s="60"/>
      <c r="GI998" s="60"/>
      <c r="GJ998" s="60"/>
      <c r="GK998" s="60"/>
      <c r="GL998" s="60"/>
    </row>
    <row r="999">
      <c r="B999" s="118" t="s">
        <v>28</v>
      </c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  <c r="M999" s="269"/>
      <c r="N999" s="269"/>
      <c r="O999" s="269"/>
      <c r="P999" s="269"/>
      <c r="Q999" s="269"/>
      <c r="R999" s="269"/>
      <c r="S999" s="269"/>
      <c r="T999" s="269"/>
      <c r="U999" s="269"/>
      <c r="V999" s="269"/>
      <c r="W999" s="269"/>
      <c r="X999" s="269"/>
      <c r="Y999" s="269"/>
      <c r="Z999" s="269"/>
      <c r="AA999" s="269"/>
      <c r="AB999" s="269"/>
      <c r="AC999" s="269"/>
      <c r="AD999" s="269"/>
      <c r="AE999" s="269"/>
      <c r="AF999" s="269"/>
      <c r="AG999" s="269"/>
      <c r="AH999" s="269"/>
      <c r="AI999" s="269"/>
      <c r="AJ999" s="269"/>
      <c r="AK999" s="269"/>
      <c r="AL999" s="269"/>
      <c r="AM999" s="269"/>
      <c r="AN999" s="269"/>
      <c r="AO999" s="269"/>
      <c r="AP999" s="269"/>
      <c r="AQ999" s="269"/>
      <c r="AR999" s="269"/>
      <c r="AS999" s="269"/>
      <c r="AT999" s="269"/>
      <c r="AU999" s="269"/>
      <c r="AV999" s="269"/>
      <c r="AW999" s="269"/>
      <c r="AX999" s="269"/>
      <c r="AY999" s="269"/>
      <c r="AZ999" s="269"/>
      <c r="BA999" s="269"/>
      <c r="BB999" s="269"/>
      <c r="BC999" s="269"/>
      <c r="BD999" s="269"/>
      <c r="BE999" s="269"/>
      <c r="BF999" s="269"/>
      <c r="BG999" s="269"/>
      <c r="BH999" s="269"/>
      <c r="BI999" s="269"/>
      <c r="BJ999" s="269"/>
      <c r="BK999" s="269"/>
      <c r="BL999" s="269"/>
      <c r="BM999" s="269"/>
      <c r="BN999" s="269"/>
      <c r="BO999" s="269"/>
      <c r="BP999" s="269"/>
      <c r="BQ999" s="269"/>
      <c r="BR999" s="269"/>
      <c r="BS999" s="269"/>
      <c r="BT999" s="269"/>
      <c r="BU999" s="269"/>
      <c r="BV999" s="269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  <c r="CN999" s="60"/>
      <c r="CO999" s="60"/>
      <c r="CP999" s="60"/>
      <c r="CQ999" s="60"/>
      <c r="CR999" s="60"/>
      <c r="CS999" s="60"/>
      <c r="CT999" s="60"/>
      <c r="CU999" s="60"/>
      <c r="CV999" s="60"/>
      <c r="CW999" s="60"/>
      <c r="CX999" s="60"/>
      <c r="CY999" s="60"/>
      <c r="CZ999" s="60"/>
      <c r="DA999" s="60"/>
      <c r="DB999" s="60"/>
      <c r="DC999" s="60"/>
      <c r="DD999" s="60"/>
      <c r="DE999" s="60"/>
      <c r="DF999" s="60"/>
      <c r="DG999" s="60"/>
      <c r="DH999" s="60"/>
      <c r="DI999" s="60"/>
      <c r="DJ999" s="60"/>
      <c r="DK999" s="60"/>
      <c r="DL999" s="60"/>
      <c r="DM999" s="60"/>
      <c r="DN999" s="60"/>
      <c r="DO999" s="60"/>
      <c r="DP999" s="60"/>
      <c r="DQ999" s="60"/>
      <c r="DR999" s="60"/>
      <c r="DS999" s="60"/>
      <c r="DT999" s="60"/>
      <c r="DU999" s="60"/>
      <c r="DV999" s="60"/>
      <c r="DW999" s="60"/>
      <c r="DX999" s="60"/>
      <c r="DY999" s="60"/>
      <c r="DZ999" s="60"/>
      <c r="EA999" s="60"/>
      <c r="EB999" s="60"/>
      <c r="EC999" s="60"/>
      <c r="ED999" s="60"/>
      <c r="EE999" s="60"/>
      <c r="EF999" s="60"/>
      <c r="EG999" s="60"/>
      <c r="EH999" s="60"/>
      <c r="EI999" s="60"/>
      <c r="EJ999" s="60"/>
      <c r="EK999" s="60"/>
      <c r="EL999" s="60"/>
      <c r="EM999" s="60"/>
      <c r="EN999" s="60"/>
      <c r="EO999" s="60"/>
      <c r="EP999" s="60"/>
      <c r="EQ999" s="60"/>
      <c r="ER999" s="60"/>
      <c r="ES999" s="60"/>
      <c r="ET999" s="60"/>
      <c r="EU999" s="60"/>
      <c r="EV999" s="60"/>
      <c r="EW999" s="60"/>
      <c r="EX999" s="60"/>
      <c r="EY999" s="60"/>
      <c r="EZ999" s="60"/>
      <c r="FA999" s="60"/>
      <c r="FB999" s="60"/>
      <c r="FC999" s="60"/>
      <c r="FD999" s="60"/>
      <c r="FE999" s="60"/>
      <c r="FF999" s="60"/>
      <c r="FG999" s="60"/>
      <c r="FH999" s="60"/>
      <c r="FI999" s="60"/>
      <c r="FJ999" s="60"/>
      <c r="FK999" s="60"/>
      <c r="FL999" s="60"/>
      <c r="FM999" s="60"/>
      <c r="FN999" s="60"/>
      <c r="FO999" s="60"/>
      <c r="FP999" s="60"/>
      <c r="FQ999" s="60"/>
      <c r="FR999" s="60"/>
      <c r="FS999" s="60"/>
      <c r="FT999" s="60"/>
      <c r="FU999" s="60"/>
      <c r="FV999" s="60"/>
      <c r="FW999" s="60"/>
      <c r="FX999" s="60"/>
      <c r="FY999" s="60"/>
      <c r="FZ999" s="60"/>
      <c r="GA999" s="60"/>
      <c r="GB999" s="60"/>
      <c r="GC999" s="60"/>
      <c r="GD999" s="60"/>
      <c r="GE999" s="60"/>
      <c r="GF999" s="60"/>
      <c r="GG999" s="60"/>
      <c r="GH999" s="60"/>
      <c r="GI999" s="60"/>
      <c r="GJ999" s="60"/>
      <c r="GK999" s="60"/>
      <c r="GL999" s="60"/>
    </row>
    <row r="1000">
      <c r="B1000" s="116" t="s">
        <v>30</v>
      </c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  <c r="M1000" s="269"/>
      <c r="N1000" s="269"/>
      <c r="O1000" s="269"/>
      <c r="P1000" s="269"/>
      <c r="Q1000" s="269"/>
      <c r="R1000" s="269"/>
      <c r="S1000" s="269"/>
      <c r="T1000" s="269"/>
      <c r="U1000" s="269"/>
      <c r="V1000" s="269"/>
      <c r="W1000" s="269"/>
      <c r="X1000" s="269"/>
      <c r="Y1000" s="269"/>
      <c r="Z1000" s="269"/>
      <c r="AA1000" s="269"/>
      <c r="AB1000" s="269"/>
      <c r="AC1000" s="269"/>
      <c r="AD1000" s="269"/>
      <c r="AE1000" s="269"/>
      <c r="AF1000" s="269"/>
      <c r="AG1000" s="269"/>
      <c r="AH1000" s="269"/>
      <c r="AI1000" s="269"/>
      <c r="AJ1000" s="269"/>
      <c r="AK1000" s="269"/>
      <c r="AL1000" s="269"/>
      <c r="AM1000" s="269"/>
      <c r="AN1000" s="269"/>
      <c r="AO1000" s="269"/>
      <c r="AP1000" s="269"/>
      <c r="AQ1000" s="269"/>
      <c r="AR1000" s="269"/>
      <c r="AS1000" s="269"/>
      <c r="AT1000" s="269"/>
      <c r="AU1000" s="269"/>
      <c r="AV1000" s="269"/>
      <c r="AW1000" s="269"/>
      <c r="AX1000" s="269"/>
      <c r="AY1000" s="269"/>
      <c r="AZ1000" s="269"/>
      <c r="BA1000" s="269"/>
      <c r="BB1000" s="269"/>
      <c r="BC1000" s="269"/>
      <c r="BD1000" s="269"/>
      <c r="BE1000" s="269"/>
      <c r="BF1000" s="269"/>
      <c r="BG1000" s="269"/>
      <c r="BH1000" s="269"/>
      <c r="BI1000" s="269"/>
      <c r="BJ1000" s="269"/>
      <c r="BK1000" s="269"/>
      <c r="BL1000" s="269"/>
      <c r="BM1000" s="269"/>
      <c r="BN1000" s="269"/>
      <c r="BO1000" s="269"/>
      <c r="BP1000" s="269"/>
      <c r="BQ1000" s="269"/>
      <c r="BR1000" s="269"/>
      <c r="BS1000" s="269"/>
      <c r="BT1000" s="269"/>
      <c r="BU1000" s="269"/>
      <c r="BV1000" s="269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  <c r="CN1000" s="60"/>
      <c r="CO1000" s="60"/>
      <c r="CP1000" s="60"/>
      <c r="CQ1000" s="60"/>
      <c r="CR1000" s="60"/>
      <c r="CS1000" s="60"/>
      <c r="CT1000" s="60"/>
      <c r="CU1000" s="60"/>
      <c r="CV1000" s="60"/>
      <c r="CW1000" s="60"/>
      <c r="CX1000" s="60"/>
      <c r="CY1000" s="60"/>
      <c r="CZ1000" s="60"/>
      <c r="DA1000" s="60"/>
      <c r="DB1000" s="60"/>
      <c r="DC1000" s="60"/>
      <c r="DD1000" s="60"/>
      <c r="DE1000" s="60"/>
      <c r="DF1000" s="60"/>
      <c r="DG1000" s="60"/>
      <c r="DH1000" s="60"/>
      <c r="DI1000" s="60"/>
      <c r="DJ1000" s="60"/>
      <c r="DK1000" s="60"/>
      <c r="DL1000" s="60"/>
      <c r="DM1000" s="60"/>
      <c r="DN1000" s="60"/>
      <c r="DO1000" s="60"/>
      <c r="DP1000" s="60"/>
      <c r="DQ1000" s="60"/>
      <c r="DR1000" s="60"/>
      <c r="DS1000" s="60"/>
      <c r="DT1000" s="60"/>
      <c r="DU1000" s="60"/>
      <c r="DV1000" s="60"/>
      <c r="DW1000" s="60"/>
      <c r="DX1000" s="60"/>
      <c r="DY1000" s="60"/>
      <c r="DZ1000" s="60"/>
      <c r="EA1000" s="60"/>
      <c r="EB1000" s="60"/>
      <c r="EC1000" s="60"/>
      <c r="ED1000" s="60"/>
      <c r="EE1000" s="60"/>
      <c r="EF1000" s="60"/>
      <c r="EG1000" s="60"/>
      <c r="EH1000" s="60"/>
      <c r="EI1000" s="60"/>
      <c r="EJ1000" s="60"/>
      <c r="EK1000" s="60"/>
      <c r="EL1000" s="60"/>
      <c r="EM1000" s="60"/>
      <c r="EN1000" s="60"/>
      <c r="EO1000" s="60"/>
      <c r="EP1000" s="60"/>
      <c r="EQ1000" s="60"/>
      <c r="ER1000" s="60"/>
      <c r="ES1000" s="60"/>
      <c r="ET1000" s="60"/>
      <c r="EU1000" s="60"/>
      <c r="EV1000" s="60"/>
      <c r="EW1000" s="60"/>
      <c r="EX1000" s="60"/>
      <c r="EY1000" s="60"/>
      <c r="EZ1000" s="60"/>
      <c r="FA1000" s="60"/>
      <c r="FB1000" s="60"/>
      <c r="FC1000" s="60"/>
      <c r="FD1000" s="60"/>
      <c r="FE1000" s="60"/>
      <c r="FF1000" s="60"/>
      <c r="FG1000" s="60"/>
      <c r="FH1000" s="60"/>
      <c r="FI1000" s="60"/>
      <c r="FJ1000" s="60"/>
      <c r="FK1000" s="60"/>
      <c r="FL1000" s="60"/>
      <c r="FM1000" s="60"/>
      <c r="FN1000" s="60"/>
      <c r="FO1000" s="60"/>
      <c r="FP1000" s="60"/>
      <c r="FQ1000" s="60"/>
      <c r="FR1000" s="60"/>
      <c r="FS1000" s="60"/>
      <c r="FT1000" s="60"/>
      <c r="FU1000" s="60"/>
      <c r="FV1000" s="60"/>
      <c r="FW1000" s="60"/>
      <c r="FX1000" s="60"/>
      <c r="FY1000" s="60"/>
      <c r="FZ1000" s="60"/>
      <c r="GA1000" s="60"/>
      <c r="GB1000" s="60"/>
      <c r="GC1000" s="60"/>
      <c r="GD1000" s="60"/>
      <c r="GE1000" s="60"/>
      <c r="GF1000" s="60"/>
      <c r="GG1000" s="60"/>
      <c r="GH1000" s="60"/>
      <c r="GI1000" s="60"/>
      <c r="GJ1000" s="60"/>
      <c r="GK1000" s="60"/>
      <c r="GL1000" s="60"/>
    </row>
    <row r="1001">
      <c r="B1001" s="118" t="s">
        <v>32</v>
      </c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  <c r="M1001" s="269"/>
      <c r="N1001" s="269"/>
      <c r="O1001" s="269"/>
      <c r="P1001" s="269"/>
      <c r="Q1001" s="269"/>
      <c r="R1001" s="269"/>
      <c r="S1001" s="269"/>
      <c r="T1001" s="269"/>
      <c r="U1001" s="269"/>
      <c r="V1001" s="269"/>
      <c r="W1001" s="269"/>
      <c r="X1001" s="269"/>
      <c r="Y1001" s="269"/>
      <c r="Z1001" s="269"/>
      <c r="AA1001" s="269"/>
      <c r="AB1001" s="269"/>
      <c r="AC1001" s="269"/>
      <c r="AD1001" s="269"/>
      <c r="AE1001" s="269"/>
      <c r="AF1001" s="269"/>
      <c r="AG1001" s="269"/>
      <c r="AH1001" s="269"/>
      <c r="AI1001" s="269"/>
      <c r="AJ1001" s="269"/>
      <c r="AK1001" s="269"/>
      <c r="AL1001" s="269"/>
      <c r="AM1001" s="269"/>
      <c r="AN1001" s="269"/>
      <c r="AO1001" s="269"/>
      <c r="AP1001" s="269"/>
      <c r="AQ1001" s="269"/>
      <c r="AR1001" s="269"/>
      <c r="AS1001" s="269"/>
      <c r="AT1001" s="269"/>
      <c r="AU1001" s="269"/>
      <c r="AV1001" s="269"/>
      <c r="AW1001" s="269"/>
      <c r="AX1001" s="269"/>
      <c r="AY1001" s="269"/>
      <c r="AZ1001" s="269"/>
      <c r="BA1001" s="269"/>
      <c r="BB1001" s="269"/>
      <c r="BC1001" s="269"/>
      <c r="BD1001" s="269"/>
      <c r="BE1001" s="269"/>
      <c r="BF1001" s="269"/>
      <c r="BG1001" s="269"/>
      <c r="BH1001" s="269"/>
      <c r="BI1001" s="269"/>
      <c r="BJ1001" s="269"/>
      <c r="BK1001" s="269"/>
      <c r="BL1001" s="269"/>
      <c r="BM1001" s="269"/>
      <c r="BN1001" s="269"/>
      <c r="BO1001" s="269"/>
      <c r="BP1001" s="269"/>
      <c r="BQ1001" s="269"/>
      <c r="BR1001" s="269"/>
      <c r="BS1001" s="269"/>
      <c r="BT1001" s="269"/>
      <c r="BU1001" s="269"/>
      <c r="BV1001" s="269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  <c r="CN1001" s="60"/>
      <c r="CO1001" s="60"/>
      <c r="CP1001" s="60"/>
      <c r="CQ1001" s="60"/>
      <c r="CR1001" s="60"/>
      <c r="CS1001" s="60"/>
      <c r="CT1001" s="60"/>
      <c r="CU1001" s="60"/>
      <c r="CV1001" s="60"/>
      <c r="CW1001" s="60"/>
      <c r="CX1001" s="60"/>
      <c r="CY1001" s="60"/>
      <c r="CZ1001" s="60"/>
      <c r="DA1001" s="60"/>
      <c r="DB1001" s="60"/>
      <c r="DC1001" s="60"/>
      <c r="DD1001" s="60"/>
      <c r="DE1001" s="60"/>
      <c r="DF1001" s="60"/>
      <c r="DG1001" s="60"/>
      <c r="DH1001" s="60"/>
      <c r="DI1001" s="60"/>
      <c r="DJ1001" s="60"/>
      <c r="DK1001" s="60"/>
      <c r="DL1001" s="60"/>
      <c r="DM1001" s="60"/>
      <c r="DN1001" s="60"/>
      <c r="DO1001" s="60"/>
      <c r="DP1001" s="60"/>
      <c r="DQ1001" s="60"/>
      <c r="DR1001" s="60"/>
      <c r="DS1001" s="60"/>
      <c r="DT1001" s="60"/>
      <c r="DU1001" s="60"/>
      <c r="DV1001" s="60"/>
      <c r="DW1001" s="60"/>
      <c r="DX1001" s="60"/>
      <c r="DY1001" s="60"/>
      <c r="DZ1001" s="60"/>
      <c r="EA1001" s="60"/>
      <c r="EB1001" s="60"/>
      <c r="EC1001" s="60"/>
      <c r="ED1001" s="60"/>
      <c r="EE1001" s="60"/>
      <c r="EF1001" s="60"/>
      <c r="EG1001" s="60"/>
      <c r="EH1001" s="60"/>
      <c r="EI1001" s="60"/>
      <c r="EJ1001" s="60"/>
      <c r="EK1001" s="60"/>
      <c r="EL1001" s="60"/>
      <c r="EM1001" s="60"/>
      <c r="EN1001" s="60"/>
      <c r="EO1001" s="60"/>
      <c r="EP1001" s="60"/>
      <c r="EQ1001" s="60"/>
      <c r="ER1001" s="60"/>
      <c r="ES1001" s="60"/>
      <c r="ET1001" s="60"/>
      <c r="EU1001" s="60"/>
      <c r="EV1001" s="60"/>
      <c r="EW1001" s="60"/>
      <c r="EX1001" s="60"/>
      <c r="EY1001" s="60"/>
      <c r="EZ1001" s="60"/>
      <c r="FA1001" s="60"/>
      <c r="FB1001" s="60"/>
      <c r="FC1001" s="60"/>
      <c r="FD1001" s="60"/>
      <c r="FE1001" s="60"/>
      <c r="FF1001" s="60"/>
      <c r="FG1001" s="60"/>
      <c r="FH1001" s="60"/>
      <c r="FI1001" s="60"/>
      <c r="FJ1001" s="60"/>
      <c r="FK1001" s="60"/>
      <c r="FL1001" s="60"/>
      <c r="FM1001" s="60"/>
      <c r="FN1001" s="60"/>
      <c r="FO1001" s="60"/>
      <c r="FP1001" s="60"/>
      <c r="FQ1001" s="60"/>
      <c r="FR1001" s="60"/>
      <c r="FS1001" s="60"/>
      <c r="FT1001" s="60"/>
      <c r="FU1001" s="60"/>
      <c r="FV1001" s="60"/>
      <c r="FW1001" s="60"/>
      <c r="FX1001" s="60"/>
      <c r="FY1001" s="60"/>
      <c r="FZ1001" s="60"/>
      <c r="GA1001" s="60"/>
      <c r="GB1001" s="60"/>
      <c r="GC1001" s="60"/>
      <c r="GD1001" s="60"/>
      <c r="GE1001" s="60"/>
      <c r="GF1001" s="60"/>
      <c r="GG1001" s="60"/>
      <c r="GH1001" s="60"/>
      <c r="GI1001" s="60"/>
      <c r="GJ1001" s="60"/>
      <c r="GK1001" s="60"/>
      <c r="GL1001" s="60"/>
    </row>
    <row r="1002">
      <c r="B1002" s="116" t="s">
        <v>34</v>
      </c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  <c r="M1002" s="269"/>
      <c r="N1002" s="269"/>
      <c r="O1002" s="269"/>
      <c r="P1002" s="269"/>
      <c r="Q1002" s="269"/>
      <c r="R1002" s="269"/>
      <c r="S1002" s="269"/>
      <c r="T1002" s="269"/>
      <c r="U1002" s="269"/>
      <c r="V1002" s="269"/>
      <c r="W1002" s="269"/>
      <c r="X1002" s="269"/>
      <c r="Y1002" s="269"/>
      <c r="Z1002" s="269"/>
      <c r="AA1002" s="269"/>
      <c r="AB1002" s="269"/>
      <c r="AC1002" s="269"/>
      <c r="AD1002" s="269"/>
      <c r="AE1002" s="269"/>
      <c r="AF1002" s="269"/>
      <c r="AG1002" s="269"/>
      <c r="AH1002" s="269"/>
      <c r="AI1002" s="269"/>
      <c r="AJ1002" s="269"/>
      <c r="AK1002" s="269"/>
      <c r="AL1002" s="269"/>
      <c r="AM1002" s="269"/>
      <c r="AN1002" s="269"/>
      <c r="AO1002" s="269"/>
      <c r="AP1002" s="269"/>
      <c r="AQ1002" s="269"/>
      <c r="AR1002" s="269"/>
      <c r="AS1002" s="269"/>
      <c r="AT1002" s="269"/>
      <c r="AU1002" s="269"/>
      <c r="AV1002" s="269"/>
      <c r="AW1002" s="269"/>
      <c r="AX1002" s="269"/>
      <c r="AY1002" s="269"/>
      <c r="AZ1002" s="269"/>
      <c r="BA1002" s="269"/>
      <c r="BB1002" s="269"/>
      <c r="BC1002" s="269"/>
      <c r="BD1002" s="269"/>
      <c r="BE1002" s="269"/>
      <c r="BF1002" s="269"/>
      <c r="BG1002" s="269"/>
      <c r="BH1002" s="269"/>
      <c r="BI1002" s="269"/>
      <c r="BJ1002" s="269"/>
      <c r="BK1002" s="269"/>
      <c r="BL1002" s="269"/>
      <c r="BM1002" s="269"/>
      <c r="BN1002" s="269"/>
      <c r="BO1002" s="269"/>
      <c r="BP1002" s="269"/>
      <c r="BQ1002" s="269"/>
      <c r="BR1002" s="269"/>
      <c r="BS1002" s="269"/>
      <c r="BT1002" s="269"/>
      <c r="BU1002" s="269"/>
      <c r="BV1002" s="269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  <c r="CN1002" s="60"/>
      <c r="CO1002" s="60"/>
      <c r="CP1002" s="60"/>
      <c r="CQ1002" s="60"/>
      <c r="CR1002" s="60"/>
      <c r="CS1002" s="60"/>
      <c r="CT1002" s="60"/>
      <c r="CU1002" s="60"/>
      <c r="CV1002" s="60"/>
      <c r="CW1002" s="60"/>
      <c r="CX1002" s="60"/>
      <c r="CY1002" s="60"/>
      <c r="CZ1002" s="60"/>
      <c r="DA1002" s="60"/>
      <c r="DB1002" s="60"/>
      <c r="DC1002" s="60"/>
      <c r="DD1002" s="60"/>
      <c r="DE1002" s="60"/>
      <c r="DF1002" s="60"/>
      <c r="DG1002" s="60"/>
      <c r="DH1002" s="60"/>
      <c r="DI1002" s="60"/>
      <c r="DJ1002" s="60"/>
      <c r="DK1002" s="60"/>
      <c r="DL1002" s="60"/>
      <c r="DM1002" s="60"/>
      <c r="DN1002" s="60"/>
      <c r="DO1002" s="60"/>
      <c r="DP1002" s="60"/>
      <c r="DQ1002" s="60"/>
      <c r="DR1002" s="60"/>
      <c r="DS1002" s="60"/>
      <c r="DT1002" s="60"/>
      <c r="DU1002" s="60"/>
      <c r="DV1002" s="60"/>
      <c r="DW1002" s="60"/>
      <c r="DX1002" s="60"/>
      <c r="DY1002" s="60"/>
      <c r="DZ1002" s="60"/>
      <c r="EA1002" s="60"/>
      <c r="EB1002" s="60"/>
      <c r="EC1002" s="60"/>
      <c r="ED1002" s="60"/>
      <c r="EE1002" s="60"/>
      <c r="EF1002" s="60"/>
      <c r="EG1002" s="60"/>
      <c r="EH1002" s="60"/>
      <c r="EI1002" s="60"/>
      <c r="EJ1002" s="60"/>
      <c r="EK1002" s="60"/>
      <c r="EL1002" s="60"/>
      <c r="EM1002" s="60"/>
      <c r="EN1002" s="60"/>
      <c r="EO1002" s="60"/>
      <c r="EP1002" s="60"/>
      <c r="EQ1002" s="60"/>
      <c r="ER1002" s="60"/>
      <c r="ES1002" s="60"/>
      <c r="ET1002" s="60"/>
      <c r="EU1002" s="60"/>
      <c r="EV1002" s="60"/>
      <c r="EW1002" s="60"/>
      <c r="EX1002" s="60"/>
      <c r="EY1002" s="60"/>
      <c r="EZ1002" s="60"/>
      <c r="FA1002" s="60"/>
      <c r="FB1002" s="60"/>
      <c r="FC1002" s="60"/>
      <c r="FD1002" s="60"/>
      <c r="FE1002" s="60"/>
      <c r="FF1002" s="60"/>
      <c r="FG1002" s="60"/>
      <c r="FH1002" s="60"/>
      <c r="FI1002" s="60"/>
      <c r="FJ1002" s="60"/>
      <c r="FK1002" s="60"/>
      <c r="FL1002" s="60"/>
      <c r="FM1002" s="60"/>
      <c r="FN1002" s="60"/>
      <c r="FO1002" s="60"/>
      <c r="FP1002" s="60"/>
      <c r="FQ1002" s="60"/>
      <c r="FR1002" s="60"/>
      <c r="FS1002" s="60"/>
      <c r="FT1002" s="60"/>
      <c r="FU1002" s="60"/>
      <c r="FV1002" s="60"/>
      <c r="FW1002" s="60"/>
      <c r="FX1002" s="60"/>
      <c r="FY1002" s="60"/>
      <c r="FZ1002" s="60"/>
      <c r="GA1002" s="60"/>
      <c r="GB1002" s="60"/>
      <c r="GC1002" s="60"/>
      <c r="GD1002" s="60"/>
      <c r="GE1002" s="60"/>
      <c r="GF1002" s="60"/>
      <c r="GG1002" s="60"/>
      <c r="GH1002" s="60"/>
      <c r="GI1002" s="60"/>
      <c r="GJ1002" s="60"/>
      <c r="GK1002" s="60"/>
      <c r="GL1002" s="60"/>
    </row>
    <row r="1003">
      <c r="B1003" s="118" t="s">
        <v>36</v>
      </c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  <c r="M1003" s="269"/>
      <c r="N1003" s="269"/>
      <c r="O1003" s="269"/>
      <c r="P1003" s="269"/>
      <c r="Q1003" s="269"/>
      <c r="R1003" s="269"/>
      <c r="S1003" s="269"/>
      <c r="T1003" s="269"/>
      <c r="U1003" s="269"/>
      <c r="V1003" s="269"/>
      <c r="W1003" s="269"/>
      <c r="X1003" s="269"/>
      <c r="Y1003" s="269"/>
      <c r="Z1003" s="269"/>
      <c r="AA1003" s="269"/>
      <c r="AB1003" s="269"/>
      <c r="AC1003" s="269"/>
      <c r="AD1003" s="269"/>
      <c r="AE1003" s="269"/>
      <c r="AF1003" s="269"/>
      <c r="AG1003" s="269"/>
      <c r="AH1003" s="269"/>
      <c r="AI1003" s="269"/>
      <c r="AJ1003" s="269"/>
      <c r="AK1003" s="269"/>
      <c r="AL1003" s="269"/>
      <c r="AM1003" s="269"/>
      <c r="AN1003" s="269"/>
      <c r="AO1003" s="269"/>
      <c r="AP1003" s="269"/>
      <c r="AQ1003" s="269"/>
      <c r="AR1003" s="269"/>
      <c r="AS1003" s="269"/>
      <c r="AT1003" s="269"/>
      <c r="AU1003" s="269"/>
      <c r="AV1003" s="269"/>
      <c r="AW1003" s="269"/>
      <c r="AX1003" s="269"/>
      <c r="AY1003" s="269"/>
      <c r="AZ1003" s="269"/>
      <c r="BA1003" s="269"/>
      <c r="BB1003" s="269"/>
      <c r="BC1003" s="269"/>
      <c r="BD1003" s="269"/>
      <c r="BE1003" s="269"/>
      <c r="BF1003" s="269"/>
      <c r="BG1003" s="269"/>
      <c r="BH1003" s="269"/>
      <c r="BI1003" s="269"/>
      <c r="BJ1003" s="269"/>
      <c r="BK1003" s="269"/>
      <c r="BL1003" s="269"/>
      <c r="BM1003" s="269"/>
      <c r="BN1003" s="269"/>
      <c r="BO1003" s="269"/>
      <c r="BP1003" s="269"/>
      <c r="BQ1003" s="269"/>
      <c r="BR1003" s="269"/>
      <c r="BS1003" s="269"/>
      <c r="BT1003" s="269"/>
      <c r="BU1003" s="269"/>
      <c r="BV1003" s="269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  <c r="CN1003" s="60"/>
      <c r="CO1003" s="60"/>
      <c r="CP1003" s="60"/>
      <c r="CQ1003" s="60"/>
      <c r="CR1003" s="60"/>
      <c r="CS1003" s="60"/>
      <c r="CT1003" s="60"/>
      <c r="CU1003" s="60"/>
      <c r="CV1003" s="60"/>
      <c r="CW1003" s="60"/>
      <c r="CX1003" s="60"/>
      <c r="CY1003" s="60"/>
      <c r="CZ1003" s="60"/>
      <c r="DA1003" s="60"/>
      <c r="DB1003" s="60"/>
      <c r="DC1003" s="60"/>
      <c r="DD1003" s="60"/>
      <c r="DE1003" s="60"/>
      <c r="DF1003" s="60"/>
      <c r="DG1003" s="60"/>
      <c r="DH1003" s="60"/>
      <c r="DI1003" s="60"/>
      <c r="DJ1003" s="60"/>
      <c r="DK1003" s="60"/>
      <c r="DL1003" s="60"/>
      <c r="DM1003" s="60"/>
      <c r="DN1003" s="60"/>
      <c r="DO1003" s="60"/>
      <c r="DP1003" s="60"/>
      <c r="DQ1003" s="60"/>
      <c r="DR1003" s="60"/>
      <c r="DS1003" s="60"/>
      <c r="DT1003" s="60"/>
      <c r="DU1003" s="60"/>
      <c r="DV1003" s="60"/>
      <c r="DW1003" s="60"/>
      <c r="DX1003" s="60"/>
      <c r="DY1003" s="60"/>
      <c r="DZ1003" s="60"/>
      <c r="EA1003" s="60"/>
      <c r="EB1003" s="60"/>
      <c r="EC1003" s="60"/>
      <c r="ED1003" s="60"/>
      <c r="EE1003" s="60"/>
      <c r="EF1003" s="60"/>
      <c r="EG1003" s="60"/>
      <c r="EH1003" s="60"/>
      <c r="EI1003" s="60"/>
      <c r="EJ1003" s="60"/>
      <c r="EK1003" s="60"/>
      <c r="EL1003" s="60"/>
      <c r="EM1003" s="60"/>
      <c r="EN1003" s="60"/>
      <c r="EO1003" s="60"/>
      <c r="EP1003" s="60"/>
      <c r="EQ1003" s="60"/>
      <c r="ER1003" s="60"/>
      <c r="ES1003" s="60"/>
      <c r="ET1003" s="60"/>
      <c r="EU1003" s="60"/>
      <c r="EV1003" s="60"/>
      <c r="EW1003" s="60"/>
      <c r="EX1003" s="60"/>
      <c r="EY1003" s="60"/>
      <c r="EZ1003" s="60"/>
      <c r="FA1003" s="60"/>
      <c r="FB1003" s="60"/>
      <c r="FC1003" s="60"/>
      <c r="FD1003" s="60"/>
      <c r="FE1003" s="60"/>
      <c r="FF1003" s="60"/>
      <c r="FG1003" s="60"/>
      <c r="FH1003" s="60"/>
      <c r="FI1003" s="60"/>
      <c r="FJ1003" s="60"/>
      <c r="FK1003" s="60"/>
      <c r="FL1003" s="60"/>
      <c r="FM1003" s="60"/>
      <c r="FN1003" s="60"/>
      <c r="FO1003" s="60"/>
      <c r="FP1003" s="60"/>
      <c r="FQ1003" s="60"/>
      <c r="FR1003" s="60"/>
      <c r="FS1003" s="60"/>
      <c r="FT1003" s="60"/>
      <c r="FU1003" s="60"/>
      <c r="FV1003" s="60"/>
      <c r="FW1003" s="60"/>
      <c r="FX1003" s="60"/>
      <c r="FY1003" s="60"/>
      <c r="FZ1003" s="60"/>
      <c r="GA1003" s="60"/>
      <c r="GB1003" s="60"/>
      <c r="GC1003" s="60"/>
      <c r="GD1003" s="60"/>
      <c r="GE1003" s="60"/>
      <c r="GF1003" s="60"/>
      <c r="GG1003" s="60"/>
      <c r="GH1003" s="60"/>
      <c r="GI1003" s="60"/>
      <c r="GJ1003" s="60"/>
      <c r="GK1003" s="60"/>
      <c r="GL1003" s="60"/>
    </row>
    <row r="1004">
      <c r="B1004" s="116" t="s">
        <v>38</v>
      </c>
      <c r="C1004" s="269"/>
      <c r="D1004" s="269"/>
      <c r="E1004" s="269"/>
      <c r="F1004" s="269"/>
      <c r="G1004" s="269"/>
      <c r="H1004" s="269"/>
      <c r="I1004" s="269"/>
      <c r="J1004" s="269"/>
      <c r="K1004" s="269"/>
      <c r="L1004" s="269"/>
      <c r="M1004" s="269"/>
      <c r="N1004" s="269"/>
      <c r="O1004" s="269"/>
      <c r="P1004" s="269"/>
      <c r="Q1004" s="269"/>
      <c r="R1004" s="269"/>
      <c r="S1004" s="269"/>
      <c r="T1004" s="269"/>
      <c r="U1004" s="269"/>
      <c r="V1004" s="269"/>
      <c r="W1004" s="269"/>
      <c r="X1004" s="269"/>
      <c r="Y1004" s="269"/>
      <c r="Z1004" s="269"/>
      <c r="AA1004" s="269"/>
      <c r="AB1004" s="269"/>
      <c r="AC1004" s="269"/>
      <c r="AD1004" s="269"/>
      <c r="AE1004" s="269"/>
      <c r="AF1004" s="269"/>
      <c r="AG1004" s="269"/>
      <c r="AH1004" s="269"/>
      <c r="AI1004" s="269"/>
      <c r="AJ1004" s="269"/>
      <c r="AK1004" s="269"/>
      <c r="AL1004" s="269"/>
      <c r="AM1004" s="269"/>
      <c r="AN1004" s="269"/>
      <c r="AO1004" s="269"/>
      <c r="AP1004" s="269"/>
      <c r="AQ1004" s="269"/>
      <c r="AR1004" s="269"/>
      <c r="AS1004" s="269"/>
      <c r="AT1004" s="269"/>
      <c r="AU1004" s="269"/>
      <c r="AV1004" s="269"/>
      <c r="AW1004" s="269"/>
      <c r="AX1004" s="269"/>
      <c r="AY1004" s="269"/>
      <c r="AZ1004" s="269"/>
      <c r="BA1004" s="269"/>
      <c r="BB1004" s="269"/>
      <c r="BC1004" s="269"/>
      <c r="BD1004" s="269"/>
      <c r="BE1004" s="269"/>
      <c r="BF1004" s="269"/>
      <c r="BG1004" s="269"/>
      <c r="BH1004" s="269"/>
      <c r="BI1004" s="269"/>
      <c r="BJ1004" s="269"/>
      <c r="BK1004" s="269"/>
      <c r="BL1004" s="269"/>
      <c r="BM1004" s="269"/>
      <c r="BN1004" s="269"/>
      <c r="BO1004" s="269"/>
      <c r="BP1004" s="269"/>
      <c r="BQ1004" s="269"/>
      <c r="BR1004" s="269"/>
      <c r="BS1004" s="269"/>
      <c r="BT1004" s="269"/>
      <c r="BU1004" s="269"/>
      <c r="BV1004" s="269"/>
      <c r="BW1004" s="60"/>
      <c r="BX1004" s="60"/>
      <c r="BY1004" s="60"/>
      <c r="BZ1004" s="60"/>
      <c r="CA1004" s="60"/>
      <c r="CB1004" s="60"/>
      <c r="CC1004" s="60"/>
      <c r="CD1004" s="60"/>
      <c r="CE1004" s="60"/>
      <c r="CF1004" s="60"/>
      <c r="CG1004" s="60"/>
      <c r="CH1004" s="60"/>
      <c r="CI1004" s="60"/>
      <c r="CJ1004" s="60"/>
      <c r="CK1004" s="60"/>
      <c r="CL1004" s="60"/>
      <c r="CM1004" s="60"/>
      <c r="CN1004" s="60"/>
      <c r="CO1004" s="60"/>
      <c r="CP1004" s="60"/>
      <c r="CQ1004" s="60"/>
      <c r="CR1004" s="60"/>
      <c r="CS1004" s="60"/>
      <c r="CT1004" s="60"/>
      <c r="CU1004" s="60"/>
      <c r="CV1004" s="60"/>
      <c r="CW1004" s="60"/>
      <c r="CX1004" s="60"/>
      <c r="CY1004" s="60"/>
      <c r="CZ1004" s="60"/>
      <c r="DA1004" s="60"/>
      <c r="DB1004" s="60"/>
      <c r="DC1004" s="60"/>
      <c r="DD1004" s="60"/>
      <c r="DE1004" s="60"/>
      <c r="DF1004" s="60"/>
      <c r="DG1004" s="60"/>
      <c r="DH1004" s="60"/>
      <c r="DI1004" s="60"/>
      <c r="DJ1004" s="60"/>
      <c r="DK1004" s="60"/>
      <c r="DL1004" s="60"/>
      <c r="DM1004" s="60"/>
      <c r="DN1004" s="60"/>
      <c r="DO1004" s="60"/>
      <c r="DP1004" s="60"/>
      <c r="DQ1004" s="60"/>
      <c r="DR1004" s="60"/>
      <c r="DS1004" s="60"/>
      <c r="DT1004" s="60"/>
      <c r="DU1004" s="60"/>
      <c r="DV1004" s="60"/>
      <c r="DW1004" s="60"/>
      <c r="DX1004" s="60"/>
      <c r="DY1004" s="60"/>
      <c r="DZ1004" s="60"/>
      <c r="EA1004" s="60"/>
      <c r="EB1004" s="60"/>
      <c r="EC1004" s="60"/>
      <c r="ED1004" s="60"/>
      <c r="EE1004" s="60"/>
      <c r="EF1004" s="60"/>
      <c r="EG1004" s="60"/>
      <c r="EH1004" s="60"/>
      <c r="EI1004" s="60"/>
      <c r="EJ1004" s="60"/>
      <c r="EK1004" s="60"/>
      <c r="EL1004" s="60"/>
      <c r="EM1004" s="60"/>
      <c r="EN1004" s="60"/>
      <c r="EO1004" s="60"/>
      <c r="EP1004" s="60"/>
      <c r="EQ1004" s="60"/>
      <c r="ER1004" s="60"/>
      <c r="ES1004" s="60"/>
      <c r="ET1004" s="60"/>
      <c r="EU1004" s="60"/>
      <c r="EV1004" s="60"/>
      <c r="EW1004" s="60"/>
      <c r="EX1004" s="60"/>
      <c r="EY1004" s="60"/>
      <c r="EZ1004" s="60"/>
      <c r="FA1004" s="60"/>
      <c r="FB1004" s="60"/>
      <c r="FC1004" s="60"/>
      <c r="FD1004" s="60"/>
      <c r="FE1004" s="60"/>
      <c r="FF1004" s="60"/>
      <c r="FG1004" s="60"/>
      <c r="FH1004" s="60"/>
      <c r="FI1004" s="60"/>
      <c r="FJ1004" s="60"/>
      <c r="FK1004" s="60"/>
      <c r="FL1004" s="60"/>
      <c r="FM1004" s="60"/>
      <c r="FN1004" s="60"/>
      <c r="FO1004" s="60"/>
      <c r="FP1004" s="60"/>
      <c r="FQ1004" s="60"/>
      <c r="FR1004" s="60"/>
      <c r="FS1004" s="60"/>
      <c r="FT1004" s="60"/>
      <c r="FU1004" s="60"/>
      <c r="FV1004" s="60"/>
      <c r="FW1004" s="60"/>
      <c r="FX1004" s="60"/>
      <c r="FY1004" s="60"/>
      <c r="FZ1004" s="60"/>
      <c r="GA1004" s="60"/>
      <c r="GB1004" s="60"/>
      <c r="GC1004" s="60"/>
      <c r="GD1004" s="60"/>
      <c r="GE1004" s="60"/>
      <c r="GF1004" s="60"/>
      <c r="GG1004" s="60"/>
      <c r="GH1004" s="60"/>
      <c r="GI1004" s="60"/>
      <c r="GJ1004" s="60"/>
      <c r="GK1004" s="60"/>
      <c r="GL1004" s="60"/>
    </row>
    <row r="1005">
      <c r="B1005" s="118" t="s">
        <v>4</v>
      </c>
      <c r="C1005" s="269"/>
      <c r="D1005" s="269"/>
      <c r="E1005" s="269"/>
      <c r="F1005" s="269"/>
      <c r="G1005" s="269"/>
      <c r="H1005" s="269"/>
      <c r="I1005" s="269"/>
      <c r="J1005" s="269"/>
      <c r="K1005" s="269"/>
      <c r="L1005" s="269"/>
      <c r="M1005" s="269"/>
      <c r="N1005" s="269"/>
      <c r="O1005" s="269"/>
      <c r="P1005" s="269"/>
      <c r="Q1005" s="269"/>
      <c r="R1005" s="269"/>
      <c r="S1005" s="269"/>
      <c r="T1005" s="269"/>
      <c r="U1005" s="269"/>
      <c r="V1005" s="269"/>
      <c r="W1005" s="269"/>
      <c r="X1005" s="269"/>
      <c r="Y1005" s="269"/>
      <c r="Z1005" s="269"/>
      <c r="AA1005" s="269"/>
      <c r="AB1005" s="269"/>
      <c r="AC1005" s="269"/>
      <c r="AD1005" s="269"/>
      <c r="AE1005" s="269"/>
      <c r="AF1005" s="269"/>
      <c r="AG1005" s="269"/>
      <c r="AH1005" s="269"/>
      <c r="AI1005" s="269"/>
      <c r="AJ1005" s="269"/>
      <c r="AK1005" s="269"/>
      <c r="AL1005" s="269"/>
      <c r="AM1005" s="269"/>
      <c r="AN1005" s="269"/>
      <c r="AO1005" s="269"/>
      <c r="AP1005" s="269"/>
      <c r="AQ1005" s="269"/>
      <c r="AR1005" s="269"/>
      <c r="AS1005" s="269"/>
      <c r="AT1005" s="269"/>
      <c r="AU1005" s="269"/>
      <c r="AV1005" s="269"/>
      <c r="AW1005" s="269"/>
      <c r="AX1005" s="269"/>
      <c r="AY1005" s="269"/>
      <c r="AZ1005" s="269"/>
      <c r="BA1005" s="269"/>
      <c r="BB1005" s="269"/>
      <c r="BC1005" s="269"/>
      <c r="BD1005" s="269"/>
      <c r="BE1005" s="269"/>
      <c r="BF1005" s="269"/>
      <c r="BG1005" s="269"/>
      <c r="BH1005" s="269"/>
      <c r="BI1005" s="269"/>
      <c r="BJ1005" s="269"/>
      <c r="BK1005" s="269"/>
      <c r="BL1005" s="269"/>
      <c r="BM1005" s="269"/>
      <c r="BN1005" s="269"/>
      <c r="BO1005" s="269"/>
      <c r="BP1005" s="269"/>
      <c r="BQ1005" s="269"/>
      <c r="BR1005" s="269"/>
      <c r="BS1005" s="269"/>
      <c r="BT1005" s="269"/>
      <c r="BU1005" s="269"/>
      <c r="BV1005" s="269"/>
      <c r="BW1005" s="60"/>
      <c r="BX1005" s="60"/>
      <c r="BY1005" s="60"/>
      <c r="BZ1005" s="60"/>
      <c r="CA1005" s="60"/>
      <c r="CB1005" s="60"/>
      <c r="CC1005" s="60"/>
      <c r="CD1005" s="60"/>
      <c r="CE1005" s="60"/>
      <c r="CF1005" s="60"/>
      <c r="CG1005" s="60"/>
      <c r="CH1005" s="60"/>
      <c r="CI1005" s="60"/>
      <c r="CJ1005" s="60"/>
      <c r="CK1005" s="60"/>
      <c r="CL1005" s="60"/>
      <c r="CM1005" s="60"/>
      <c r="CN1005" s="60"/>
      <c r="CO1005" s="60"/>
      <c r="CP1005" s="60"/>
      <c r="CQ1005" s="60"/>
      <c r="CR1005" s="60"/>
      <c r="CS1005" s="60"/>
      <c r="CT1005" s="60"/>
      <c r="CU1005" s="60"/>
      <c r="CV1005" s="60"/>
      <c r="CW1005" s="60"/>
      <c r="CX1005" s="60"/>
      <c r="CY1005" s="60"/>
      <c r="CZ1005" s="60"/>
      <c r="DA1005" s="60"/>
      <c r="DB1005" s="60"/>
      <c r="DC1005" s="60"/>
      <c r="DD1005" s="60"/>
      <c r="DE1005" s="60"/>
      <c r="DF1005" s="60"/>
      <c r="DG1005" s="60"/>
      <c r="DH1005" s="60"/>
      <c r="DI1005" s="60"/>
      <c r="DJ1005" s="60"/>
      <c r="DK1005" s="60"/>
      <c r="DL1005" s="60"/>
      <c r="DM1005" s="60"/>
      <c r="DN1005" s="60"/>
      <c r="DO1005" s="60"/>
      <c r="DP1005" s="60"/>
      <c r="DQ1005" s="60"/>
      <c r="DR1005" s="60"/>
      <c r="DS1005" s="60"/>
      <c r="DT1005" s="60"/>
      <c r="DU1005" s="60"/>
      <c r="DV1005" s="60"/>
      <c r="DW1005" s="60"/>
      <c r="DX1005" s="60"/>
      <c r="DY1005" s="60"/>
      <c r="DZ1005" s="60"/>
      <c r="EA1005" s="60"/>
      <c r="EB1005" s="60"/>
      <c r="EC1005" s="60"/>
      <c r="ED1005" s="60"/>
      <c r="EE1005" s="60"/>
      <c r="EF1005" s="60"/>
      <c r="EG1005" s="60"/>
      <c r="EH1005" s="60"/>
      <c r="EI1005" s="60"/>
      <c r="EJ1005" s="60"/>
      <c r="EK1005" s="60"/>
      <c r="EL1005" s="60"/>
      <c r="EM1005" s="60"/>
      <c r="EN1005" s="60"/>
      <c r="EO1005" s="60"/>
      <c r="EP1005" s="60"/>
      <c r="EQ1005" s="60"/>
      <c r="ER1005" s="60"/>
      <c r="ES1005" s="60"/>
      <c r="ET1005" s="60"/>
      <c r="EU1005" s="60"/>
      <c r="EV1005" s="60"/>
      <c r="EW1005" s="60"/>
      <c r="EX1005" s="60"/>
      <c r="EY1005" s="60"/>
      <c r="EZ1005" s="60"/>
      <c r="FA1005" s="60"/>
      <c r="FB1005" s="60"/>
      <c r="FC1005" s="60"/>
      <c r="FD1005" s="60"/>
      <c r="FE1005" s="60"/>
      <c r="FF1005" s="60"/>
      <c r="FG1005" s="60"/>
      <c r="FH1005" s="60"/>
      <c r="FI1005" s="60"/>
      <c r="FJ1005" s="60"/>
      <c r="FK1005" s="60"/>
      <c r="FL1005" s="60"/>
      <c r="FM1005" s="60"/>
      <c r="FN1005" s="60"/>
      <c r="FO1005" s="60"/>
      <c r="FP1005" s="60"/>
      <c r="FQ1005" s="60"/>
      <c r="FR1005" s="60"/>
      <c r="FS1005" s="60"/>
      <c r="FT1005" s="60"/>
      <c r="FU1005" s="60"/>
      <c r="FV1005" s="60"/>
      <c r="FW1005" s="60"/>
      <c r="FX1005" s="60"/>
      <c r="FY1005" s="60"/>
      <c r="FZ1005" s="60"/>
      <c r="GA1005" s="60"/>
      <c r="GB1005" s="60"/>
      <c r="GC1005" s="60"/>
      <c r="GD1005" s="60"/>
      <c r="GE1005" s="60"/>
      <c r="GF1005" s="60"/>
      <c r="GG1005" s="60"/>
      <c r="GH1005" s="60"/>
      <c r="GI1005" s="60"/>
      <c r="GJ1005" s="60"/>
      <c r="GK1005" s="60"/>
      <c r="GL1005" s="60"/>
    </row>
    <row r="1006">
      <c r="B1006" s="116" t="s">
        <v>41</v>
      </c>
      <c r="C1006" s="269"/>
      <c r="D1006" s="269"/>
      <c r="E1006" s="269"/>
      <c r="F1006" s="269"/>
      <c r="G1006" s="269"/>
      <c r="H1006" s="269"/>
      <c r="I1006" s="269"/>
      <c r="J1006" s="269"/>
      <c r="K1006" s="269"/>
      <c r="L1006" s="269"/>
      <c r="M1006" s="269"/>
      <c r="N1006" s="269"/>
      <c r="O1006" s="269"/>
      <c r="P1006" s="269"/>
      <c r="Q1006" s="269"/>
      <c r="R1006" s="269"/>
      <c r="S1006" s="269"/>
      <c r="T1006" s="269"/>
      <c r="U1006" s="269"/>
      <c r="V1006" s="269"/>
      <c r="W1006" s="269"/>
      <c r="X1006" s="269"/>
      <c r="Y1006" s="269"/>
      <c r="Z1006" s="269"/>
      <c r="AA1006" s="269"/>
      <c r="AB1006" s="269"/>
      <c r="AC1006" s="269"/>
      <c r="AD1006" s="269"/>
      <c r="AE1006" s="269"/>
      <c r="AF1006" s="269"/>
      <c r="AG1006" s="269"/>
      <c r="AH1006" s="269"/>
      <c r="AI1006" s="269"/>
      <c r="AJ1006" s="269"/>
      <c r="AK1006" s="269"/>
      <c r="AL1006" s="269"/>
      <c r="AM1006" s="269"/>
      <c r="AN1006" s="269"/>
      <c r="AO1006" s="269"/>
      <c r="AP1006" s="269"/>
      <c r="AQ1006" s="269"/>
      <c r="AR1006" s="269"/>
      <c r="AS1006" s="269"/>
      <c r="AT1006" s="269"/>
      <c r="AU1006" s="269"/>
      <c r="AV1006" s="269"/>
      <c r="AW1006" s="269"/>
      <c r="AX1006" s="269"/>
      <c r="AY1006" s="269"/>
      <c r="AZ1006" s="269"/>
      <c r="BA1006" s="269"/>
      <c r="BB1006" s="269"/>
      <c r="BC1006" s="269"/>
      <c r="BD1006" s="269"/>
      <c r="BE1006" s="269"/>
      <c r="BF1006" s="269"/>
      <c r="BG1006" s="269"/>
      <c r="BH1006" s="269"/>
      <c r="BI1006" s="269"/>
      <c r="BJ1006" s="269"/>
      <c r="BK1006" s="269"/>
      <c r="BL1006" s="269"/>
      <c r="BM1006" s="269"/>
      <c r="BN1006" s="269"/>
      <c r="BO1006" s="269"/>
      <c r="BP1006" s="269"/>
      <c r="BQ1006" s="269"/>
      <c r="BR1006" s="269"/>
      <c r="BS1006" s="269"/>
      <c r="BT1006" s="269"/>
      <c r="BU1006" s="269"/>
      <c r="BV1006" s="269"/>
      <c r="BW1006" s="60"/>
      <c r="BX1006" s="60"/>
      <c r="BY1006" s="60"/>
      <c r="BZ1006" s="60"/>
      <c r="CA1006" s="60"/>
      <c r="CB1006" s="60"/>
      <c r="CC1006" s="60"/>
      <c r="CD1006" s="60"/>
      <c r="CE1006" s="60"/>
      <c r="CF1006" s="60"/>
      <c r="CG1006" s="60"/>
      <c r="CH1006" s="60"/>
      <c r="CI1006" s="60"/>
      <c r="CJ1006" s="60"/>
      <c r="CK1006" s="60"/>
      <c r="CL1006" s="60"/>
      <c r="CM1006" s="60"/>
      <c r="CN1006" s="60"/>
      <c r="CO1006" s="60"/>
      <c r="CP1006" s="60"/>
      <c r="CQ1006" s="60"/>
      <c r="CR1006" s="60"/>
      <c r="CS1006" s="60"/>
      <c r="CT1006" s="60"/>
      <c r="CU1006" s="60"/>
      <c r="CV1006" s="60"/>
      <c r="CW1006" s="60"/>
      <c r="CX1006" s="60"/>
      <c r="CY1006" s="60"/>
      <c r="CZ1006" s="60"/>
      <c r="DA1006" s="60"/>
      <c r="DB1006" s="60"/>
      <c r="DC1006" s="60"/>
      <c r="DD1006" s="60"/>
      <c r="DE1006" s="60"/>
      <c r="DF1006" s="60"/>
      <c r="DG1006" s="60"/>
      <c r="DH1006" s="60"/>
      <c r="DI1006" s="60"/>
      <c r="DJ1006" s="60"/>
      <c r="DK1006" s="60"/>
      <c r="DL1006" s="60"/>
      <c r="DM1006" s="60"/>
      <c r="DN1006" s="60"/>
      <c r="DO1006" s="60"/>
      <c r="DP1006" s="60"/>
      <c r="DQ1006" s="60"/>
      <c r="DR1006" s="60"/>
      <c r="DS1006" s="60"/>
      <c r="DT1006" s="60"/>
      <c r="DU1006" s="60"/>
      <c r="DV1006" s="60"/>
      <c r="DW1006" s="60"/>
      <c r="DX1006" s="60"/>
      <c r="DY1006" s="60"/>
      <c r="DZ1006" s="60"/>
      <c r="EA1006" s="60"/>
      <c r="EB1006" s="60"/>
      <c r="EC1006" s="60"/>
      <c r="ED1006" s="60"/>
      <c r="EE1006" s="60"/>
      <c r="EF1006" s="60"/>
      <c r="EG1006" s="60"/>
      <c r="EH1006" s="60"/>
      <c r="EI1006" s="60"/>
      <c r="EJ1006" s="60"/>
      <c r="EK1006" s="60"/>
      <c r="EL1006" s="60"/>
      <c r="EM1006" s="60"/>
      <c r="EN1006" s="60"/>
      <c r="EO1006" s="60"/>
      <c r="EP1006" s="60"/>
      <c r="EQ1006" s="60"/>
      <c r="ER1006" s="60"/>
      <c r="ES1006" s="60"/>
      <c r="ET1006" s="60"/>
      <c r="EU1006" s="60"/>
      <c r="EV1006" s="60"/>
      <c r="EW1006" s="60"/>
      <c r="EX1006" s="60"/>
      <c r="EY1006" s="60"/>
      <c r="EZ1006" s="60"/>
      <c r="FA1006" s="60"/>
      <c r="FB1006" s="60"/>
      <c r="FC1006" s="60"/>
      <c r="FD1006" s="60"/>
      <c r="FE1006" s="60"/>
      <c r="FF1006" s="60"/>
      <c r="FG1006" s="60"/>
      <c r="FH1006" s="60"/>
      <c r="FI1006" s="60"/>
      <c r="FJ1006" s="60"/>
      <c r="FK1006" s="60"/>
      <c r="FL1006" s="60"/>
      <c r="FM1006" s="60"/>
      <c r="FN1006" s="60"/>
      <c r="FO1006" s="60"/>
      <c r="FP1006" s="60"/>
      <c r="FQ1006" s="60"/>
      <c r="FR1006" s="60"/>
      <c r="FS1006" s="60"/>
      <c r="FT1006" s="60"/>
      <c r="FU1006" s="60"/>
      <c r="FV1006" s="60"/>
      <c r="FW1006" s="60"/>
      <c r="FX1006" s="60"/>
      <c r="FY1006" s="60"/>
      <c r="FZ1006" s="60"/>
      <c r="GA1006" s="60"/>
      <c r="GB1006" s="60"/>
      <c r="GC1006" s="60"/>
      <c r="GD1006" s="60"/>
      <c r="GE1006" s="60"/>
      <c r="GF1006" s="60"/>
      <c r="GG1006" s="60"/>
      <c r="GH1006" s="60"/>
      <c r="GI1006" s="60"/>
      <c r="GJ1006" s="60"/>
      <c r="GK1006" s="60"/>
      <c r="GL1006" s="60"/>
    </row>
    <row r="1007">
      <c r="B1007" s="119" t="s">
        <v>42</v>
      </c>
      <c r="C1007" s="269"/>
      <c r="D1007" s="269"/>
      <c r="E1007" s="269"/>
      <c r="F1007" s="269"/>
      <c r="G1007" s="269"/>
      <c r="H1007" s="269"/>
      <c r="I1007" s="269"/>
      <c r="J1007" s="269"/>
      <c r="K1007" s="269"/>
      <c r="L1007" s="269"/>
      <c r="M1007" s="269"/>
      <c r="N1007" s="269"/>
      <c r="O1007" s="269"/>
      <c r="P1007" s="269"/>
      <c r="Q1007" s="269"/>
      <c r="R1007" s="269"/>
      <c r="S1007" s="269"/>
      <c r="T1007" s="269"/>
      <c r="U1007" s="269"/>
      <c r="V1007" s="269"/>
      <c r="W1007" s="269"/>
      <c r="X1007" s="269"/>
      <c r="Y1007" s="269"/>
      <c r="Z1007" s="269"/>
      <c r="AA1007" s="269"/>
      <c r="AB1007" s="269"/>
      <c r="AC1007" s="269"/>
      <c r="AD1007" s="269"/>
      <c r="AE1007" s="269"/>
      <c r="AF1007" s="269"/>
      <c r="AG1007" s="269"/>
      <c r="AH1007" s="269"/>
      <c r="AI1007" s="269"/>
      <c r="AJ1007" s="269"/>
      <c r="AK1007" s="269"/>
      <c r="AL1007" s="269"/>
      <c r="AM1007" s="269"/>
      <c r="AN1007" s="269"/>
      <c r="AO1007" s="269"/>
      <c r="AP1007" s="269"/>
      <c r="AQ1007" s="269"/>
      <c r="AR1007" s="269"/>
      <c r="AS1007" s="269"/>
      <c r="AT1007" s="269"/>
      <c r="AU1007" s="269"/>
      <c r="AV1007" s="269"/>
      <c r="AW1007" s="269"/>
      <c r="AX1007" s="269"/>
      <c r="AY1007" s="269"/>
      <c r="AZ1007" s="269"/>
      <c r="BA1007" s="269"/>
      <c r="BB1007" s="269"/>
      <c r="BC1007" s="269"/>
      <c r="BD1007" s="269"/>
      <c r="BE1007" s="269"/>
      <c r="BF1007" s="269"/>
      <c r="BG1007" s="269"/>
      <c r="BH1007" s="269"/>
      <c r="BI1007" s="269"/>
      <c r="BJ1007" s="269"/>
      <c r="BK1007" s="269"/>
      <c r="BL1007" s="269"/>
      <c r="BM1007" s="269"/>
      <c r="BN1007" s="269"/>
      <c r="BO1007" s="269"/>
      <c r="BP1007" s="269"/>
      <c r="BQ1007" s="269"/>
      <c r="BR1007" s="269"/>
      <c r="BS1007" s="269"/>
      <c r="BT1007" s="269"/>
      <c r="BU1007" s="269"/>
      <c r="BV1007" s="269"/>
      <c r="BW1007" s="60"/>
      <c r="BX1007" s="60"/>
      <c r="BY1007" s="60"/>
      <c r="BZ1007" s="60"/>
      <c r="CA1007" s="60"/>
      <c r="CB1007" s="60"/>
      <c r="CC1007" s="60"/>
      <c r="CD1007" s="60"/>
      <c r="CE1007" s="60"/>
      <c r="CF1007" s="60"/>
      <c r="CG1007" s="60"/>
      <c r="CH1007" s="60"/>
      <c r="CI1007" s="60"/>
      <c r="CJ1007" s="60"/>
      <c r="CK1007" s="60"/>
      <c r="CL1007" s="60"/>
      <c r="CM1007" s="60"/>
      <c r="CN1007" s="60"/>
      <c r="CO1007" s="60"/>
      <c r="CP1007" s="60"/>
      <c r="CQ1007" s="60"/>
      <c r="CR1007" s="60"/>
      <c r="CS1007" s="60"/>
      <c r="CT1007" s="60"/>
      <c r="CU1007" s="60"/>
      <c r="CV1007" s="60"/>
      <c r="CW1007" s="60"/>
      <c r="CX1007" s="60"/>
      <c r="CY1007" s="60"/>
      <c r="CZ1007" s="60"/>
      <c r="DA1007" s="60"/>
      <c r="DB1007" s="60"/>
      <c r="DC1007" s="60"/>
      <c r="DD1007" s="60"/>
      <c r="DE1007" s="60"/>
      <c r="DF1007" s="60"/>
      <c r="DG1007" s="60"/>
      <c r="DH1007" s="60"/>
      <c r="DI1007" s="60"/>
      <c r="DJ1007" s="60"/>
      <c r="DK1007" s="60"/>
      <c r="DL1007" s="60"/>
      <c r="DM1007" s="60"/>
      <c r="DN1007" s="60"/>
      <c r="DO1007" s="60"/>
      <c r="DP1007" s="60"/>
      <c r="DQ1007" s="60"/>
      <c r="DR1007" s="60"/>
      <c r="DS1007" s="60"/>
      <c r="DT1007" s="60"/>
      <c r="DU1007" s="60"/>
      <c r="DV1007" s="60"/>
      <c r="DW1007" s="60"/>
      <c r="DX1007" s="60"/>
      <c r="DY1007" s="60"/>
      <c r="DZ1007" s="60"/>
      <c r="EA1007" s="60"/>
      <c r="EB1007" s="60"/>
      <c r="EC1007" s="60"/>
      <c r="ED1007" s="60"/>
      <c r="EE1007" s="60"/>
      <c r="EF1007" s="60"/>
      <c r="EG1007" s="60"/>
      <c r="EH1007" s="60"/>
      <c r="EI1007" s="60"/>
      <c r="EJ1007" s="60"/>
      <c r="EK1007" s="60"/>
      <c r="EL1007" s="60"/>
      <c r="EM1007" s="60"/>
      <c r="EN1007" s="60"/>
      <c r="EO1007" s="60"/>
      <c r="EP1007" s="60"/>
      <c r="EQ1007" s="60"/>
      <c r="ER1007" s="60"/>
      <c r="ES1007" s="60"/>
      <c r="ET1007" s="60"/>
      <c r="EU1007" s="60"/>
      <c r="EV1007" s="60"/>
      <c r="EW1007" s="60"/>
      <c r="EX1007" s="60"/>
      <c r="EY1007" s="60"/>
      <c r="EZ1007" s="60"/>
      <c r="FA1007" s="60"/>
      <c r="FB1007" s="60"/>
      <c r="FC1007" s="60"/>
      <c r="FD1007" s="60"/>
      <c r="FE1007" s="60"/>
      <c r="FF1007" s="60"/>
      <c r="FG1007" s="60"/>
      <c r="FH1007" s="60"/>
      <c r="FI1007" s="60"/>
      <c r="FJ1007" s="60"/>
      <c r="FK1007" s="60"/>
      <c r="FL1007" s="60"/>
      <c r="FM1007" s="60"/>
      <c r="FN1007" s="60"/>
      <c r="FO1007" s="60"/>
      <c r="FP1007" s="60"/>
      <c r="FQ1007" s="60"/>
      <c r="FR1007" s="60"/>
      <c r="FS1007" s="60"/>
      <c r="FT1007" s="60"/>
      <c r="FU1007" s="60"/>
      <c r="FV1007" s="60"/>
      <c r="FW1007" s="60"/>
      <c r="FX1007" s="60"/>
      <c r="FY1007" s="60"/>
      <c r="FZ1007" s="60"/>
      <c r="GA1007" s="60"/>
      <c r="GB1007" s="60"/>
      <c r="GC1007" s="60"/>
      <c r="GD1007" s="60"/>
      <c r="GE1007" s="60"/>
      <c r="GF1007" s="60"/>
      <c r="GG1007" s="60"/>
      <c r="GH1007" s="60"/>
      <c r="GI1007" s="60"/>
      <c r="GJ1007" s="60"/>
      <c r="GK1007" s="60"/>
      <c r="GL1007" s="60"/>
    </row>
    <row r="1008">
      <c r="B1008" s="120" t="s">
        <v>44</v>
      </c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26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26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26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269"/>
      <c r="BV1008" s="269"/>
      <c r="BW1008" s="60"/>
      <c r="BX1008" s="60"/>
      <c r="BY1008" s="60"/>
      <c r="BZ1008" s="60"/>
      <c r="CA1008" s="60"/>
      <c r="CB1008" s="60"/>
      <c r="CC1008" s="60"/>
      <c r="CD1008" s="60"/>
      <c r="CE1008" s="60"/>
      <c r="CF1008" s="60"/>
      <c r="CG1008" s="60"/>
      <c r="CH1008" s="60"/>
      <c r="CI1008" s="60"/>
      <c r="CJ1008" s="60"/>
      <c r="CK1008" s="60"/>
      <c r="CL1008" s="60"/>
      <c r="CM1008" s="60"/>
      <c r="CN1008" s="60"/>
      <c r="CO1008" s="60"/>
      <c r="CP1008" s="60"/>
      <c r="CQ1008" s="60"/>
      <c r="CR1008" s="60"/>
      <c r="CS1008" s="60"/>
      <c r="CT1008" s="60"/>
      <c r="CU1008" s="60"/>
      <c r="CV1008" s="60"/>
      <c r="CW1008" s="60"/>
      <c r="CX1008" s="60"/>
      <c r="CY1008" s="60"/>
      <c r="CZ1008" s="60"/>
      <c r="DA1008" s="60"/>
      <c r="DB1008" s="60"/>
      <c r="DC1008" s="60"/>
      <c r="DD1008" s="60"/>
      <c r="DE1008" s="60"/>
      <c r="DF1008" s="60"/>
      <c r="DG1008" s="60"/>
      <c r="DH1008" s="60"/>
      <c r="DI1008" s="60"/>
      <c r="DJ1008" s="60"/>
      <c r="DK1008" s="60"/>
      <c r="DL1008" s="60"/>
      <c r="DM1008" s="60"/>
      <c r="DN1008" s="60"/>
      <c r="DO1008" s="60"/>
      <c r="DP1008" s="60"/>
      <c r="DQ1008" s="60"/>
      <c r="DR1008" s="60"/>
      <c r="DS1008" s="60"/>
      <c r="DT1008" s="60"/>
      <c r="DU1008" s="60"/>
      <c r="DV1008" s="60"/>
      <c r="DW1008" s="60"/>
      <c r="DX1008" s="60"/>
      <c r="DY1008" s="60"/>
      <c r="DZ1008" s="60"/>
      <c r="EA1008" s="60"/>
      <c r="EB1008" s="60"/>
      <c r="EC1008" s="60"/>
      <c r="ED1008" s="60"/>
      <c r="EE1008" s="60"/>
      <c r="EF1008" s="60"/>
      <c r="EG1008" s="60"/>
      <c r="EH1008" s="60"/>
      <c r="EI1008" s="60"/>
      <c r="EJ1008" s="60"/>
      <c r="EK1008" s="60"/>
      <c r="EL1008" s="60"/>
      <c r="EM1008" s="60"/>
      <c r="EN1008" s="60"/>
      <c r="EO1008" s="60"/>
      <c r="EP1008" s="60"/>
      <c r="EQ1008" s="60"/>
      <c r="ER1008" s="60"/>
      <c r="ES1008" s="60"/>
      <c r="ET1008" s="60"/>
      <c r="EU1008" s="60"/>
      <c r="EV1008" s="60"/>
      <c r="EW1008" s="60"/>
      <c r="EX1008" s="60"/>
      <c r="EY1008" s="60"/>
      <c r="EZ1008" s="60"/>
      <c r="FA1008" s="60"/>
      <c r="FB1008" s="60"/>
      <c r="FC1008" s="60"/>
      <c r="FD1008" s="60"/>
      <c r="FE1008" s="60"/>
      <c r="FF1008" s="60"/>
      <c r="FG1008" s="60"/>
      <c r="FH1008" s="60"/>
      <c r="FI1008" s="60"/>
      <c r="FJ1008" s="60"/>
      <c r="FK1008" s="60"/>
      <c r="FL1008" s="60"/>
      <c r="FM1008" s="60"/>
      <c r="FN1008" s="60"/>
      <c r="FO1008" s="60"/>
      <c r="FP1008" s="60"/>
      <c r="FQ1008" s="60"/>
      <c r="FR1008" s="60"/>
      <c r="FS1008" s="60"/>
      <c r="FT1008" s="60"/>
      <c r="FU1008" s="60"/>
      <c r="FV1008" s="60"/>
      <c r="FW1008" s="60"/>
      <c r="FX1008" s="60"/>
      <c r="FY1008" s="60"/>
      <c r="FZ1008" s="60"/>
      <c r="GA1008" s="60"/>
      <c r="GB1008" s="60"/>
      <c r="GC1008" s="60"/>
      <c r="GD1008" s="60"/>
      <c r="GE1008" s="60"/>
      <c r="GF1008" s="60"/>
      <c r="GG1008" s="60"/>
      <c r="GH1008" s="60"/>
      <c r="GI1008" s="60"/>
      <c r="GJ1008" s="60"/>
      <c r="GK1008" s="60"/>
      <c r="GL1008" s="60"/>
    </row>
    <row r="1009">
      <c r="B1009" s="118" t="s">
        <v>46</v>
      </c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26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26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26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269"/>
      <c r="BV1009" s="269"/>
      <c r="BW1009" s="60"/>
      <c r="BX1009" s="60"/>
      <c r="BY1009" s="60"/>
      <c r="BZ1009" s="60"/>
      <c r="CA1009" s="60"/>
      <c r="CB1009" s="60"/>
      <c r="CC1009" s="60"/>
      <c r="CD1009" s="60"/>
      <c r="CE1009" s="60"/>
      <c r="CF1009" s="60"/>
      <c r="CG1009" s="60"/>
      <c r="CH1009" s="60"/>
      <c r="CI1009" s="60"/>
      <c r="CJ1009" s="60"/>
      <c r="CK1009" s="60"/>
      <c r="CL1009" s="60"/>
      <c r="CM1009" s="60"/>
      <c r="CN1009" s="60"/>
      <c r="CO1009" s="60"/>
      <c r="CP1009" s="60"/>
      <c r="CQ1009" s="60"/>
      <c r="CR1009" s="60"/>
      <c r="CS1009" s="60"/>
      <c r="CT1009" s="60"/>
      <c r="CU1009" s="60"/>
      <c r="CV1009" s="60"/>
      <c r="CW1009" s="60"/>
      <c r="CX1009" s="60"/>
      <c r="CY1009" s="60"/>
      <c r="CZ1009" s="60"/>
      <c r="DA1009" s="60"/>
      <c r="DB1009" s="60"/>
      <c r="DC1009" s="60"/>
      <c r="DD1009" s="60"/>
      <c r="DE1009" s="60"/>
      <c r="DF1009" s="60"/>
      <c r="DG1009" s="60"/>
      <c r="DH1009" s="60"/>
      <c r="DI1009" s="60"/>
      <c r="DJ1009" s="60"/>
      <c r="DK1009" s="60"/>
      <c r="DL1009" s="60"/>
      <c r="DM1009" s="60"/>
      <c r="DN1009" s="60"/>
      <c r="DO1009" s="60"/>
      <c r="DP1009" s="60"/>
      <c r="DQ1009" s="60"/>
      <c r="DR1009" s="60"/>
      <c r="DS1009" s="60"/>
      <c r="DT1009" s="60"/>
      <c r="DU1009" s="60"/>
      <c r="DV1009" s="60"/>
      <c r="DW1009" s="60"/>
      <c r="DX1009" s="60"/>
      <c r="DY1009" s="60"/>
      <c r="DZ1009" s="60"/>
      <c r="EA1009" s="60"/>
      <c r="EB1009" s="60"/>
      <c r="EC1009" s="60"/>
      <c r="ED1009" s="60"/>
      <c r="EE1009" s="60"/>
      <c r="EF1009" s="60"/>
      <c r="EG1009" s="60"/>
      <c r="EH1009" s="60"/>
      <c r="EI1009" s="60"/>
      <c r="EJ1009" s="60"/>
      <c r="EK1009" s="60"/>
      <c r="EL1009" s="60"/>
      <c r="EM1009" s="60"/>
      <c r="EN1009" s="60"/>
      <c r="EO1009" s="60"/>
      <c r="EP1009" s="60"/>
      <c r="EQ1009" s="60"/>
      <c r="ER1009" s="60"/>
      <c r="ES1009" s="60"/>
      <c r="ET1009" s="60"/>
      <c r="EU1009" s="60"/>
      <c r="EV1009" s="60"/>
      <c r="EW1009" s="60"/>
      <c r="EX1009" s="60"/>
      <c r="EY1009" s="60"/>
      <c r="EZ1009" s="60"/>
      <c r="FA1009" s="60"/>
      <c r="FB1009" s="60"/>
      <c r="FC1009" s="60"/>
      <c r="FD1009" s="60"/>
      <c r="FE1009" s="60"/>
      <c r="FF1009" s="60"/>
      <c r="FG1009" s="60"/>
      <c r="FH1009" s="60"/>
      <c r="FI1009" s="60"/>
      <c r="FJ1009" s="60"/>
      <c r="FK1009" s="60"/>
      <c r="FL1009" s="60"/>
      <c r="FM1009" s="60"/>
      <c r="FN1009" s="60"/>
      <c r="FO1009" s="60"/>
      <c r="FP1009" s="60"/>
      <c r="FQ1009" s="60"/>
      <c r="FR1009" s="60"/>
      <c r="FS1009" s="60"/>
      <c r="FT1009" s="60"/>
      <c r="FU1009" s="60"/>
      <c r="FV1009" s="60"/>
      <c r="FW1009" s="60"/>
      <c r="FX1009" s="60"/>
      <c r="FY1009" s="60"/>
      <c r="FZ1009" s="60"/>
      <c r="GA1009" s="60"/>
      <c r="GB1009" s="60"/>
      <c r="GC1009" s="60"/>
      <c r="GD1009" s="60"/>
      <c r="GE1009" s="60"/>
      <c r="GF1009" s="60"/>
      <c r="GG1009" s="60"/>
      <c r="GH1009" s="60"/>
      <c r="GI1009" s="60"/>
      <c r="GJ1009" s="60"/>
      <c r="GK1009" s="60"/>
      <c r="GL1009" s="60"/>
    </row>
    <row r="1010">
      <c r="B1010" s="116" t="s">
        <v>48</v>
      </c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  <c r="M1010" s="269"/>
      <c r="N1010" s="269"/>
      <c r="O1010" s="269"/>
      <c r="P1010" s="269"/>
      <c r="Q1010" s="269"/>
      <c r="R1010" s="269"/>
      <c r="S1010" s="269"/>
      <c r="T1010" s="269"/>
      <c r="U1010" s="269"/>
      <c r="V1010" s="269"/>
      <c r="W1010" s="269"/>
      <c r="X1010" s="269"/>
      <c r="Y1010" s="269"/>
      <c r="Z1010" s="269"/>
      <c r="AA1010" s="269"/>
      <c r="AB1010" s="269"/>
      <c r="AC1010" s="269"/>
      <c r="AD1010" s="269"/>
      <c r="AE1010" s="269"/>
      <c r="AF1010" s="269"/>
      <c r="AG1010" s="269"/>
      <c r="AH1010" s="269"/>
      <c r="AI1010" s="269"/>
      <c r="AJ1010" s="269"/>
      <c r="AK1010" s="269"/>
      <c r="AL1010" s="269"/>
      <c r="AM1010" s="269"/>
      <c r="AN1010" s="269"/>
      <c r="AO1010" s="269"/>
      <c r="AP1010" s="269"/>
      <c r="AQ1010" s="269"/>
      <c r="AR1010" s="269"/>
      <c r="AS1010" s="269"/>
      <c r="AT1010" s="269"/>
      <c r="AU1010" s="269"/>
      <c r="AV1010" s="269"/>
      <c r="AW1010" s="269"/>
      <c r="AX1010" s="269"/>
      <c r="AY1010" s="269"/>
      <c r="AZ1010" s="269"/>
      <c r="BA1010" s="269"/>
      <c r="BB1010" s="269"/>
      <c r="BC1010" s="269"/>
      <c r="BD1010" s="269"/>
      <c r="BE1010" s="269"/>
      <c r="BF1010" s="269"/>
      <c r="BG1010" s="269"/>
      <c r="BH1010" s="269"/>
      <c r="BI1010" s="269"/>
      <c r="BJ1010" s="269"/>
      <c r="BK1010" s="269"/>
      <c r="BL1010" s="269"/>
      <c r="BM1010" s="269"/>
      <c r="BN1010" s="269"/>
      <c r="BO1010" s="269"/>
      <c r="BP1010" s="269"/>
      <c r="BQ1010" s="269"/>
      <c r="BR1010" s="269"/>
      <c r="BS1010" s="269"/>
      <c r="BT1010" s="269"/>
      <c r="BU1010" s="269"/>
      <c r="BV1010" s="269"/>
      <c r="BW1010" s="60"/>
      <c r="BX1010" s="60"/>
      <c r="BY1010" s="60"/>
      <c r="BZ1010" s="60"/>
      <c r="CA1010" s="60"/>
      <c r="CB1010" s="60"/>
      <c r="CC1010" s="60"/>
      <c r="CD1010" s="60"/>
      <c r="CE1010" s="60"/>
      <c r="CF1010" s="60"/>
      <c r="CG1010" s="60"/>
      <c r="CH1010" s="60"/>
      <c r="CI1010" s="60"/>
      <c r="CJ1010" s="60"/>
      <c r="CK1010" s="60"/>
      <c r="CL1010" s="60"/>
      <c r="CM1010" s="60"/>
      <c r="CN1010" s="60"/>
      <c r="CO1010" s="60"/>
      <c r="CP1010" s="60"/>
      <c r="CQ1010" s="60"/>
      <c r="CR1010" s="60"/>
      <c r="CS1010" s="60"/>
      <c r="CT1010" s="60"/>
      <c r="CU1010" s="60"/>
      <c r="CV1010" s="60"/>
      <c r="CW1010" s="60"/>
      <c r="CX1010" s="60"/>
      <c r="CY1010" s="60"/>
      <c r="CZ1010" s="60"/>
      <c r="DA1010" s="60"/>
      <c r="DB1010" s="60"/>
      <c r="DC1010" s="60"/>
      <c r="DD1010" s="60"/>
      <c r="DE1010" s="60"/>
      <c r="DF1010" s="60"/>
      <c r="DG1010" s="60"/>
      <c r="DH1010" s="60"/>
      <c r="DI1010" s="60"/>
      <c r="DJ1010" s="60"/>
      <c r="DK1010" s="60"/>
      <c r="DL1010" s="60"/>
      <c r="DM1010" s="60"/>
      <c r="DN1010" s="60"/>
      <c r="DO1010" s="60"/>
      <c r="DP1010" s="60"/>
      <c r="DQ1010" s="60"/>
      <c r="DR1010" s="60"/>
      <c r="DS1010" s="60"/>
      <c r="DT1010" s="60"/>
      <c r="DU1010" s="60"/>
      <c r="DV1010" s="60"/>
      <c r="DW1010" s="60"/>
      <c r="DX1010" s="60"/>
      <c r="DY1010" s="60"/>
      <c r="DZ1010" s="60"/>
      <c r="EA1010" s="60"/>
      <c r="EB1010" s="60"/>
      <c r="EC1010" s="60"/>
      <c r="ED1010" s="60"/>
      <c r="EE1010" s="60"/>
      <c r="EF1010" s="60"/>
      <c r="EG1010" s="60"/>
      <c r="EH1010" s="60"/>
      <c r="EI1010" s="60"/>
      <c r="EJ1010" s="60"/>
      <c r="EK1010" s="60"/>
      <c r="EL1010" s="60"/>
      <c r="EM1010" s="60"/>
      <c r="EN1010" s="60"/>
      <c r="EO1010" s="60"/>
      <c r="EP1010" s="60"/>
      <c r="EQ1010" s="60"/>
      <c r="ER1010" s="60"/>
      <c r="ES1010" s="60"/>
      <c r="ET1010" s="60"/>
      <c r="EU1010" s="60"/>
      <c r="EV1010" s="60"/>
      <c r="EW1010" s="60"/>
      <c r="EX1010" s="60"/>
      <c r="EY1010" s="60"/>
      <c r="EZ1010" s="60"/>
      <c r="FA1010" s="60"/>
      <c r="FB1010" s="60"/>
      <c r="FC1010" s="60"/>
      <c r="FD1010" s="60"/>
      <c r="FE1010" s="60"/>
      <c r="FF1010" s="60"/>
      <c r="FG1010" s="60"/>
      <c r="FH1010" s="60"/>
      <c r="FI1010" s="60"/>
      <c r="FJ1010" s="60"/>
      <c r="FK1010" s="60"/>
      <c r="FL1010" s="60"/>
      <c r="FM1010" s="60"/>
      <c r="FN1010" s="60"/>
      <c r="FO1010" s="60"/>
      <c r="FP1010" s="60"/>
      <c r="FQ1010" s="60"/>
      <c r="FR1010" s="60"/>
      <c r="FS1010" s="60"/>
      <c r="FT1010" s="60"/>
      <c r="FU1010" s="60"/>
      <c r="FV1010" s="60"/>
      <c r="FW1010" s="60"/>
      <c r="FX1010" s="60"/>
      <c r="FY1010" s="60"/>
      <c r="FZ1010" s="60"/>
      <c r="GA1010" s="60"/>
      <c r="GB1010" s="60"/>
      <c r="GC1010" s="60"/>
      <c r="GD1010" s="60"/>
      <c r="GE1010" s="60"/>
      <c r="GF1010" s="60"/>
      <c r="GG1010" s="60"/>
      <c r="GH1010" s="60"/>
      <c r="GI1010" s="60"/>
      <c r="GJ1010" s="60"/>
      <c r="GK1010" s="60"/>
      <c r="GL1010" s="60"/>
    </row>
    <row r="1011">
      <c r="B1011" s="119" t="s">
        <v>49</v>
      </c>
      <c r="C1011" s="269"/>
      <c r="D1011" s="269"/>
      <c r="E1011" s="269"/>
      <c r="F1011" s="269"/>
      <c r="G1011" s="269"/>
      <c r="H1011" s="269"/>
      <c r="I1011" s="269"/>
      <c r="J1011" s="269"/>
      <c r="K1011" s="269"/>
      <c r="L1011" s="269"/>
      <c r="M1011" s="269"/>
      <c r="N1011" s="269"/>
      <c r="O1011" s="269"/>
      <c r="P1011" s="269"/>
      <c r="Q1011" s="269"/>
      <c r="R1011" s="269"/>
      <c r="S1011" s="269"/>
      <c r="T1011" s="269"/>
      <c r="U1011" s="269"/>
      <c r="V1011" s="269"/>
      <c r="W1011" s="269"/>
      <c r="X1011" s="269"/>
      <c r="Y1011" s="269"/>
      <c r="Z1011" s="269"/>
      <c r="AA1011" s="269"/>
      <c r="AB1011" s="269"/>
      <c r="AC1011" s="269"/>
      <c r="AD1011" s="269"/>
      <c r="AE1011" s="269"/>
      <c r="AF1011" s="269"/>
      <c r="AG1011" s="269"/>
      <c r="AH1011" s="269"/>
      <c r="AI1011" s="269"/>
      <c r="AJ1011" s="269"/>
      <c r="AK1011" s="269"/>
      <c r="AL1011" s="269"/>
      <c r="AM1011" s="269"/>
      <c r="AN1011" s="269"/>
      <c r="AO1011" s="269"/>
      <c r="AP1011" s="269"/>
      <c r="AQ1011" s="269"/>
      <c r="AR1011" s="269"/>
      <c r="AS1011" s="269"/>
      <c r="AT1011" s="269"/>
      <c r="AU1011" s="269"/>
      <c r="AV1011" s="269"/>
      <c r="AW1011" s="269"/>
      <c r="AX1011" s="269"/>
      <c r="AY1011" s="269"/>
      <c r="AZ1011" s="269"/>
      <c r="BA1011" s="269"/>
      <c r="BB1011" s="269"/>
      <c r="BC1011" s="269"/>
      <c r="BD1011" s="269"/>
      <c r="BE1011" s="269"/>
      <c r="BF1011" s="269"/>
      <c r="BG1011" s="269"/>
      <c r="BH1011" s="269"/>
      <c r="BI1011" s="269"/>
      <c r="BJ1011" s="269"/>
      <c r="BK1011" s="269"/>
      <c r="BL1011" s="269"/>
      <c r="BM1011" s="269"/>
      <c r="BN1011" s="269"/>
      <c r="BO1011" s="269"/>
      <c r="BP1011" s="269"/>
      <c r="BQ1011" s="269"/>
      <c r="BR1011" s="269"/>
      <c r="BS1011" s="269"/>
      <c r="BT1011" s="269"/>
      <c r="BU1011" s="269"/>
      <c r="BV1011" s="269"/>
      <c r="BW1011" s="60"/>
      <c r="BX1011" s="60"/>
      <c r="BY1011" s="60"/>
      <c r="BZ1011" s="60"/>
      <c r="CA1011" s="60"/>
      <c r="CB1011" s="60"/>
      <c r="CC1011" s="60"/>
      <c r="CD1011" s="60"/>
      <c r="CE1011" s="60"/>
      <c r="CF1011" s="60"/>
      <c r="CG1011" s="60"/>
      <c r="CH1011" s="60"/>
      <c r="CI1011" s="60"/>
      <c r="CJ1011" s="60"/>
      <c r="CK1011" s="60"/>
      <c r="CL1011" s="60"/>
      <c r="CM1011" s="60"/>
      <c r="CN1011" s="60"/>
      <c r="CO1011" s="60"/>
      <c r="CP1011" s="60"/>
      <c r="CQ1011" s="60"/>
      <c r="CR1011" s="60"/>
      <c r="CS1011" s="60"/>
      <c r="CT1011" s="60"/>
      <c r="CU1011" s="60"/>
      <c r="CV1011" s="60"/>
      <c r="CW1011" s="60"/>
      <c r="CX1011" s="60"/>
      <c r="CY1011" s="60"/>
      <c r="CZ1011" s="60"/>
      <c r="DA1011" s="60"/>
      <c r="DB1011" s="60"/>
      <c r="DC1011" s="60"/>
      <c r="DD1011" s="60"/>
      <c r="DE1011" s="60"/>
      <c r="DF1011" s="60"/>
      <c r="DG1011" s="60"/>
      <c r="DH1011" s="60"/>
      <c r="DI1011" s="60"/>
      <c r="DJ1011" s="60"/>
      <c r="DK1011" s="60"/>
      <c r="DL1011" s="60"/>
      <c r="DM1011" s="60"/>
      <c r="DN1011" s="60"/>
      <c r="DO1011" s="60"/>
      <c r="DP1011" s="60"/>
      <c r="DQ1011" s="60"/>
      <c r="DR1011" s="60"/>
      <c r="DS1011" s="60"/>
      <c r="DT1011" s="60"/>
      <c r="DU1011" s="60"/>
      <c r="DV1011" s="60"/>
      <c r="DW1011" s="60"/>
      <c r="DX1011" s="60"/>
      <c r="DY1011" s="60"/>
      <c r="DZ1011" s="60"/>
      <c r="EA1011" s="60"/>
      <c r="EB1011" s="60"/>
      <c r="EC1011" s="60"/>
      <c r="ED1011" s="60"/>
      <c r="EE1011" s="60"/>
      <c r="EF1011" s="60"/>
      <c r="EG1011" s="60"/>
      <c r="EH1011" s="60"/>
      <c r="EI1011" s="60"/>
      <c r="EJ1011" s="60"/>
      <c r="EK1011" s="60"/>
      <c r="EL1011" s="60"/>
      <c r="EM1011" s="60"/>
      <c r="EN1011" s="60"/>
      <c r="EO1011" s="60"/>
      <c r="EP1011" s="60"/>
      <c r="EQ1011" s="60"/>
      <c r="ER1011" s="60"/>
      <c r="ES1011" s="60"/>
      <c r="ET1011" s="60"/>
      <c r="EU1011" s="60"/>
      <c r="EV1011" s="60"/>
      <c r="EW1011" s="60"/>
      <c r="EX1011" s="60"/>
      <c r="EY1011" s="60"/>
      <c r="EZ1011" s="60"/>
      <c r="FA1011" s="60"/>
      <c r="FB1011" s="60"/>
      <c r="FC1011" s="60"/>
      <c r="FD1011" s="60"/>
      <c r="FE1011" s="60"/>
      <c r="FF1011" s="60"/>
      <c r="FG1011" s="60"/>
      <c r="FH1011" s="60"/>
      <c r="FI1011" s="60"/>
      <c r="FJ1011" s="60"/>
      <c r="FK1011" s="60"/>
      <c r="FL1011" s="60"/>
      <c r="FM1011" s="60"/>
      <c r="FN1011" s="60"/>
      <c r="FO1011" s="60"/>
      <c r="FP1011" s="60"/>
      <c r="FQ1011" s="60"/>
      <c r="FR1011" s="60"/>
      <c r="FS1011" s="60"/>
      <c r="FT1011" s="60"/>
      <c r="FU1011" s="60"/>
      <c r="FV1011" s="60"/>
      <c r="FW1011" s="60"/>
      <c r="FX1011" s="60"/>
      <c r="FY1011" s="60"/>
      <c r="FZ1011" s="60"/>
      <c r="GA1011" s="60"/>
      <c r="GB1011" s="60"/>
      <c r="GC1011" s="60"/>
      <c r="GD1011" s="60"/>
      <c r="GE1011" s="60"/>
      <c r="GF1011" s="60"/>
      <c r="GG1011" s="60"/>
      <c r="GH1011" s="60"/>
      <c r="GI1011" s="60"/>
      <c r="GJ1011" s="60"/>
      <c r="GK1011" s="60"/>
      <c r="GL1011" s="60"/>
    </row>
    <row r="1012">
      <c r="B1012" s="120" t="s">
        <v>51</v>
      </c>
      <c r="C1012" s="269"/>
      <c r="D1012" s="269"/>
      <c r="E1012" s="269"/>
      <c r="F1012" s="269"/>
      <c r="G1012" s="269"/>
      <c r="H1012" s="269"/>
      <c r="I1012" s="269"/>
      <c r="J1012" s="269"/>
      <c r="K1012" s="269"/>
      <c r="L1012" s="269"/>
      <c r="M1012" s="269"/>
      <c r="N1012" s="269"/>
      <c r="O1012" s="269"/>
      <c r="P1012" s="269"/>
      <c r="Q1012" s="269"/>
      <c r="R1012" s="269"/>
      <c r="S1012" s="269"/>
      <c r="T1012" s="269"/>
      <c r="U1012" s="269"/>
      <c r="V1012" s="269"/>
      <c r="W1012" s="269"/>
      <c r="X1012" s="269"/>
      <c r="Y1012" s="269"/>
      <c r="Z1012" s="269"/>
      <c r="AA1012" s="269"/>
      <c r="AB1012" s="269"/>
      <c r="AC1012" s="269"/>
      <c r="AD1012" s="269"/>
      <c r="AE1012" s="269"/>
      <c r="AF1012" s="269"/>
      <c r="AG1012" s="269"/>
      <c r="AH1012" s="269"/>
      <c r="AI1012" s="269"/>
      <c r="AJ1012" s="269"/>
      <c r="AK1012" s="269"/>
      <c r="AL1012" s="269"/>
      <c r="AM1012" s="269"/>
      <c r="AN1012" s="269"/>
      <c r="AO1012" s="269"/>
      <c r="AP1012" s="269"/>
      <c r="AQ1012" s="269"/>
      <c r="AR1012" s="269"/>
      <c r="AS1012" s="269"/>
      <c r="AT1012" s="269"/>
      <c r="AU1012" s="269"/>
      <c r="AV1012" s="269"/>
      <c r="AW1012" s="269"/>
      <c r="AX1012" s="269"/>
      <c r="AY1012" s="269"/>
      <c r="AZ1012" s="269"/>
      <c r="BA1012" s="269"/>
      <c r="BB1012" s="269"/>
      <c r="BC1012" s="269"/>
      <c r="BD1012" s="269"/>
      <c r="BE1012" s="269"/>
      <c r="BF1012" s="269"/>
      <c r="BG1012" s="269"/>
      <c r="BH1012" s="269"/>
      <c r="BI1012" s="269"/>
      <c r="BJ1012" s="269"/>
      <c r="BK1012" s="269"/>
      <c r="BL1012" s="269"/>
      <c r="BM1012" s="269"/>
      <c r="BN1012" s="269"/>
      <c r="BO1012" s="269"/>
      <c r="BP1012" s="269"/>
      <c r="BQ1012" s="269"/>
      <c r="BR1012" s="269"/>
      <c r="BS1012" s="269"/>
      <c r="BT1012" s="269"/>
      <c r="BU1012" s="269"/>
      <c r="BV1012" s="269"/>
      <c r="BW1012" s="60"/>
      <c r="BX1012" s="60"/>
      <c r="BY1012" s="60"/>
      <c r="BZ1012" s="60"/>
      <c r="CA1012" s="60"/>
      <c r="CB1012" s="60"/>
      <c r="CC1012" s="60"/>
      <c r="CD1012" s="60"/>
      <c r="CE1012" s="60"/>
      <c r="CF1012" s="60"/>
      <c r="CG1012" s="60"/>
      <c r="CH1012" s="60"/>
      <c r="CI1012" s="60"/>
      <c r="CJ1012" s="60"/>
      <c r="CK1012" s="60"/>
      <c r="CL1012" s="60"/>
      <c r="CM1012" s="60"/>
      <c r="CN1012" s="60"/>
      <c r="CO1012" s="60"/>
      <c r="CP1012" s="60"/>
      <c r="CQ1012" s="60"/>
      <c r="CR1012" s="60"/>
      <c r="CS1012" s="60"/>
      <c r="CT1012" s="60"/>
      <c r="CU1012" s="60"/>
      <c r="CV1012" s="60"/>
      <c r="CW1012" s="60"/>
      <c r="CX1012" s="60"/>
      <c r="CY1012" s="60"/>
      <c r="CZ1012" s="60"/>
      <c r="DA1012" s="60"/>
      <c r="DB1012" s="60"/>
      <c r="DC1012" s="60"/>
      <c r="DD1012" s="60"/>
      <c r="DE1012" s="60"/>
      <c r="DF1012" s="60"/>
      <c r="DG1012" s="60"/>
      <c r="DH1012" s="60"/>
      <c r="DI1012" s="60"/>
      <c r="DJ1012" s="60"/>
      <c r="DK1012" s="60"/>
      <c r="DL1012" s="60"/>
      <c r="DM1012" s="60"/>
      <c r="DN1012" s="60"/>
      <c r="DO1012" s="60"/>
      <c r="DP1012" s="60"/>
      <c r="DQ1012" s="60"/>
      <c r="DR1012" s="60"/>
      <c r="DS1012" s="60"/>
      <c r="DT1012" s="60"/>
      <c r="DU1012" s="60"/>
      <c r="DV1012" s="60"/>
      <c r="DW1012" s="60"/>
      <c r="DX1012" s="60"/>
      <c r="DY1012" s="60"/>
      <c r="DZ1012" s="60"/>
      <c r="EA1012" s="60"/>
      <c r="EB1012" s="60"/>
      <c r="EC1012" s="60"/>
      <c r="ED1012" s="60"/>
      <c r="EE1012" s="60"/>
      <c r="EF1012" s="60"/>
      <c r="EG1012" s="60"/>
      <c r="EH1012" s="60"/>
      <c r="EI1012" s="60"/>
      <c r="EJ1012" s="60"/>
      <c r="EK1012" s="60"/>
      <c r="EL1012" s="60"/>
      <c r="EM1012" s="60"/>
      <c r="EN1012" s="60"/>
      <c r="EO1012" s="60"/>
      <c r="EP1012" s="60"/>
      <c r="EQ1012" s="60"/>
      <c r="ER1012" s="60"/>
      <c r="ES1012" s="60"/>
      <c r="ET1012" s="60"/>
      <c r="EU1012" s="60"/>
      <c r="EV1012" s="60"/>
      <c r="EW1012" s="60"/>
      <c r="EX1012" s="60"/>
      <c r="EY1012" s="60"/>
      <c r="EZ1012" s="60"/>
      <c r="FA1012" s="60"/>
      <c r="FB1012" s="60"/>
      <c r="FC1012" s="60"/>
      <c r="FD1012" s="60"/>
      <c r="FE1012" s="60"/>
      <c r="FF1012" s="60"/>
      <c r="FG1012" s="60"/>
      <c r="FH1012" s="60"/>
      <c r="FI1012" s="60"/>
      <c r="FJ1012" s="60"/>
      <c r="FK1012" s="60"/>
      <c r="FL1012" s="60"/>
      <c r="FM1012" s="60"/>
      <c r="FN1012" s="60"/>
      <c r="FO1012" s="60"/>
      <c r="FP1012" s="60"/>
      <c r="FQ1012" s="60"/>
      <c r="FR1012" s="60"/>
      <c r="FS1012" s="60"/>
      <c r="FT1012" s="60"/>
      <c r="FU1012" s="60"/>
      <c r="FV1012" s="60"/>
      <c r="FW1012" s="60"/>
      <c r="FX1012" s="60"/>
      <c r="FY1012" s="60"/>
      <c r="FZ1012" s="60"/>
      <c r="GA1012" s="60"/>
      <c r="GB1012" s="60"/>
      <c r="GC1012" s="60"/>
      <c r="GD1012" s="60"/>
      <c r="GE1012" s="60"/>
      <c r="GF1012" s="60"/>
      <c r="GG1012" s="60"/>
      <c r="GH1012" s="60"/>
      <c r="GI1012" s="60"/>
      <c r="GJ1012" s="60"/>
      <c r="GK1012" s="60"/>
      <c r="GL1012" s="60"/>
    </row>
    <row r="1013" ht="16">
      <c r="B1013" s="156" t="s">
        <v>53</v>
      </c>
      <c r="C1013" s="269"/>
      <c r="D1013" s="269"/>
      <c r="E1013" s="269"/>
      <c r="F1013" s="269"/>
      <c r="G1013" s="269"/>
      <c r="H1013" s="269"/>
      <c r="I1013" s="269"/>
      <c r="J1013" s="269"/>
      <c r="K1013" s="269"/>
      <c r="L1013" s="269"/>
      <c r="M1013" s="269"/>
      <c r="N1013" s="269"/>
      <c r="O1013" s="269"/>
      <c r="P1013" s="269"/>
      <c r="Q1013" s="269"/>
      <c r="R1013" s="269"/>
      <c r="S1013" s="269"/>
      <c r="T1013" s="269"/>
      <c r="U1013" s="269"/>
      <c r="V1013" s="269"/>
      <c r="W1013" s="269"/>
      <c r="X1013" s="269"/>
      <c r="Y1013" s="269"/>
      <c r="Z1013" s="269"/>
      <c r="AA1013" s="269"/>
      <c r="AB1013" s="269"/>
      <c r="AC1013" s="269"/>
      <c r="AD1013" s="269"/>
      <c r="AE1013" s="269"/>
      <c r="AF1013" s="269"/>
      <c r="AG1013" s="269"/>
      <c r="AH1013" s="269"/>
      <c r="AI1013" s="269"/>
      <c r="AJ1013" s="269"/>
      <c r="AK1013" s="269"/>
      <c r="AL1013" s="269"/>
      <c r="AM1013" s="269"/>
      <c r="AN1013" s="269"/>
      <c r="AO1013" s="269"/>
      <c r="AP1013" s="269"/>
      <c r="AQ1013" s="269"/>
      <c r="AR1013" s="269"/>
      <c r="AS1013" s="269"/>
      <c r="AT1013" s="269"/>
      <c r="AU1013" s="269"/>
      <c r="AV1013" s="269"/>
      <c r="AW1013" s="269"/>
      <c r="AX1013" s="269"/>
      <c r="AY1013" s="269"/>
      <c r="AZ1013" s="269"/>
      <c r="BA1013" s="269"/>
      <c r="BB1013" s="269"/>
      <c r="BC1013" s="269"/>
      <c r="BD1013" s="269"/>
      <c r="BE1013" s="269"/>
      <c r="BF1013" s="269"/>
      <c r="BG1013" s="269"/>
      <c r="BH1013" s="269"/>
      <c r="BI1013" s="269"/>
      <c r="BJ1013" s="269"/>
      <c r="BK1013" s="269"/>
      <c r="BL1013" s="269"/>
      <c r="BM1013" s="269"/>
      <c r="BN1013" s="269"/>
      <c r="BO1013" s="269"/>
      <c r="BP1013" s="269"/>
      <c r="BQ1013" s="269"/>
      <c r="BR1013" s="269"/>
      <c r="BS1013" s="269"/>
      <c r="BT1013" s="269"/>
      <c r="BU1013" s="269"/>
      <c r="BV1013" s="269"/>
      <c r="BW1013" s="60"/>
      <c r="BX1013" s="60"/>
      <c r="BY1013" s="60"/>
      <c r="BZ1013" s="60"/>
      <c r="CA1013" s="60"/>
      <c r="CB1013" s="60"/>
      <c r="CC1013" s="60"/>
      <c r="CD1013" s="60"/>
      <c r="CE1013" s="60"/>
      <c r="CF1013" s="60"/>
      <c r="CG1013" s="60"/>
      <c r="CH1013" s="60"/>
      <c r="CI1013" s="60"/>
      <c r="CJ1013" s="60"/>
      <c r="CK1013" s="60"/>
      <c r="CL1013" s="60"/>
      <c r="CM1013" s="60"/>
      <c r="CN1013" s="60"/>
      <c r="CO1013" s="60"/>
      <c r="CP1013" s="60"/>
      <c r="CQ1013" s="60"/>
      <c r="CR1013" s="60"/>
      <c r="CS1013" s="60"/>
      <c r="CT1013" s="60"/>
      <c r="CU1013" s="60"/>
      <c r="CV1013" s="60"/>
      <c r="CW1013" s="60"/>
      <c r="CX1013" s="60"/>
      <c r="CY1013" s="60"/>
      <c r="CZ1013" s="60"/>
      <c r="DA1013" s="60"/>
      <c r="DB1013" s="60"/>
      <c r="DC1013" s="60"/>
      <c r="DD1013" s="60"/>
      <c r="DE1013" s="60"/>
      <c r="DF1013" s="60"/>
      <c r="DG1013" s="60"/>
      <c r="DH1013" s="60"/>
      <c r="DI1013" s="60"/>
      <c r="DJ1013" s="60"/>
      <c r="DK1013" s="60"/>
      <c r="DL1013" s="60"/>
      <c r="DM1013" s="60"/>
      <c r="DN1013" s="60"/>
      <c r="DO1013" s="60"/>
      <c r="DP1013" s="60"/>
      <c r="DQ1013" s="60"/>
      <c r="DR1013" s="60"/>
      <c r="DS1013" s="60"/>
      <c r="DT1013" s="60"/>
      <c r="DU1013" s="60"/>
      <c r="DV1013" s="60"/>
      <c r="DW1013" s="60"/>
      <c r="DX1013" s="60"/>
      <c r="DY1013" s="60"/>
      <c r="DZ1013" s="60"/>
      <c r="EA1013" s="60"/>
      <c r="EB1013" s="60"/>
      <c r="EC1013" s="60"/>
      <c r="ED1013" s="60"/>
      <c r="EE1013" s="60"/>
      <c r="EF1013" s="60"/>
      <c r="EG1013" s="60"/>
      <c r="EH1013" s="60"/>
      <c r="EI1013" s="60"/>
      <c r="EJ1013" s="60"/>
      <c r="EK1013" s="60"/>
      <c r="EL1013" s="60"/>
      <c r="EM1013" s="60"/>
      <c r="EN1013" s="60"/>
      <c r="EO1013" s="60"/>
      <c r="EP1013" s="60"/>
      <c r="EQ1013" s="60"/>
      <c r="ER1013" s="60"/>
      <c r="ES1013" s="60"/>
      <c r="ET1013" s="60"/>
      <c r="EU1013" s="60"/>
      <c r="EV1013" s="60"/>
      <c r="EW1013" s="60"/>
      <c r="EX1013" s="60"/>
      <c r="EY1013" s="60"/>
      <c r="EZ1013" s="60"/>
      <c r="FA1013" s="60"/>
      <c r="FB1013" s="60"/>
      <c r="FC1013" s="60"/>
      <c r="FD1013" s="60"/>
      <c r="FE1013" s="60"/>
      <c r="FF1013" s="60"/>
      <c r="FG1013" s="60"/>
      <c r="FH1013" s="60"/>
      <c r="FI1013" s="60"/>
      <c r="FJ1013" s="60"/>
      <c r="FK1013" s="60"/>
      <c r="FL1013" s="60"/>
      <c r="FM1013" s="60"/>
      <c r="FN1013" s="60"/>
      <c r="FO1013" s="60"/>
      <c r="FP1013" s="60"/>
      <c r="FQ1013" s="60"/>
      <c r="FR1013" s="60"/>
      <c r="FS1013" s="60"/>
      <c r="FT1013" s="60"/>
      <c r="FU1013" s="60"/>
      <c r="FV1013" s="60"/>
      <c r="FW1013" s="60"/>
      <c r="FX1013" s="60"/>
      <c r="FY1013" s="60"/>
      <c r="FZ1013" s="60"/>
      <c r="GA1013" s="60"/>
      <c r="GB1013" s="60"/>
      <c r="GC1013" s="60"/>
      <c r="GD1013" s="60"/>
      <c r="GE1013" s="60"/>
      <c r="GF1013" s="60"/>
      <c r="GG1013" s="60"/>
      <c r="GH1013" s="60"/>
      <c r="GI1013" s="60"/>
      <c r="GJ1013" s="60"/>
      <c r="GK1013" s="60"/>
      <c r="GL1013" s="60"/>
    </row>
    <row r="1014" ht="16">
      <c r="B1014" s="396"/>
      <c r="C1014" s="396"/>
      <c r="D1014" s="396"/>
      <c r="E1014" s="396"/>
      <c r="F1014" s="396"/>
      <c r="G1014" s="396"/>
      <c r="H1014" s="396"/>
      <c r="I1014" s="396"/>
      <c r="J1014" s="396"/>
      <c r="K1014" s="396"/>
      <c r="L1014" s="396"/>
      <c r="M1014" s="396"/>
      <c r="N1014" s="396"/>
      <c r="O1014" s="396"/>
      <c r="P1014" s="396"/>
      <c r="Q1014" s="396"/>
      <c r="R1014" s="396"/>
      <c r="S1014" s="396"/>
      <c r="T1014" s="396"/>
      <c r="U1014" s="396"/>
      <c r="V1014" s="396"/>
      <c r="W1014" s="396"/>
      <c r="X1014" s="396"/>
      <c r="Y1014" s="396"/>
      <c r="Z1014" s="396"/>
      <c r="AA1014" s="396"/>
      <c r="AB1014" s="396"/>
      <c r="AC1014" s="396"/>
      <c r="AD1014" s="396"/>
      <c r="AE1014" s="396"/>
      <c r="AF1014" s="396"/>
      <c r="AG1014" s="396"/>
      <c r="AH1014" s="396"/>
      <c r="AI1014" s="396"/>
      <c r="AJ1014" s="396"/>
      <c r="AK1014" s="396"/>
      <c r="AL1014" s="396"/>
      <c r="AM1014" s="396"/>
      <c r="AN1014" s="396"/>
      <c r="AO1014" s="396"/>
      <c r="AP1014" s="396"/>
      <c r="AQ1014" s="396"/>
      <c r="AR1014" s="396"/>
      <c r="AS1014" s="396"/>
      <c r="AT1014" s="396"/>
      <c r="AU1014" s="396"/>
      <c r="AV1014" s="396"/>
      <c r="AW1014" s="396"/>
      <c r="AX1014" s="396"/>
      <c r="AY1014" s="396"/>
      <c r="AZ1014" s="396"/>
      <c r="BA1014" s="396"/>
      <c r="BB1014" s="396"/>
      <c r="BC1014" s="396"/>
      <c r="BD1014" s="396"/>
      <c r="BE1014" s="396"/>
      <c r="BF1014" s="396"/>
      <c r="BG1014" s="396"/>
      <c r="BH1014" s="396"/>
      <c r="BI1014" s="396"/>
      <c r="BJ1014" s="396"/>
      <c r="BK1014" s="396"/>
      <c r="BL1014" s="396"/>
      <c r="BM1014" s="396"/>
      <c r="BN1014" s="396"/>
      <c r="BO1014" s="396"/>
      <c r="BP1014" s="396"/>
      <c r="BQ1014" s="396"/>
      <c r="BR1014" s="396"/>
      <c r="BS1014" s="396"/>
      <c r="BT1014" s="396"/>
      <c r="BU1014" s="396"/>
      <c r="BV1014" s="396"/>
      <c r="BW1014" s="396"/>
      <c r="BX1014" s="396"/>
      <c r="BY1014" s="396"/>
      <c r="BZ1014" s="396"/>
      <c r="CA1014" s="396"/>
      <c r="CB1014" s="396"/>
      <c r="CC1014" s="396"/>
      <c r="CD1014" s="396"/>
      <c r="CE1014" s="396"/>
      <c r="CF1014" s="396"/>
      <c r="CG1014" s="396"/>
      <c r="CH1014" s="396"/>
      <c r="CI1014" s="396"/>
      <c r="CJ1014" s="396"/>
      <c r="CK1014" s="396"/>
      <c r="CL1014" s="396"/>
      <c r="CM1014" s="396"/>
      <c r="CN1014" s="396"/>
      <c r="CO1014" s="396"/>
      <c r="CP1014" s="396"/>
      <c r="CQ1014" s="396"/>
      <c r="CR1014" s="396"/>
      <c r="CS1014" s="396"/>
      <c r="CT1014" s="396"/>
      <c r="CU1014" s="396"/>
      <c r="CV1014" s="396"/>
      <c r="CW1014" s="396"/>
      <c r="CX1014" s="396"/>
      <c r="CY1014" s="396"/>
      <c r="CZ1014" s="396"/>
      <c r="DA1014" s="396"/>
      <c r="DB1014" s="396"/>
      <c r="DC1014" s="396"/>
      <c r="DD1014" s="396"/>
      <c r="DE1014" s="396"/>
      <c r="DF1014" s="396"/>
      <c r="DG1014" s="396"/>
      <c r="DH1014" s="396"/>
      <c r="DI1014" s="396"/>
      <c r="DJ1014" s="396"/>
      <c r="DK1014" s="396"/>
      <c r="DL1014" s="396"/>
      <c r="DM1014" s="396"/>
      <c r="DN1014" s="396"/>
      <c r="DO1014" s="396"/>
      <c r="DP1014" s="396"/>
      <c r="DQ1014" s="396"/>
      <c r="DR1014" s="396"/>
      <c r="DS1014" s="396"/>
      <c r="DT1014" s="396"/>
      <c r="DU1014" s="396"/>
      <c r="DV1014" s="396"/>
      <c r="DW1014" s="396"/>
      <c r="DX1014" s="396"/>
      <c r="DY1014" s="396"/>
      <c r="DZ1014" s="396"/>
      <c r="EA1014" s="396"/>
      <c r="EB1014" s="396"/>
      <c r="EC1014" s="396"/>
      <c r="ED1014" s="396"/>
      <c r="EE1014" s="396"/>
      <c r="EF1014" s="396"/>
      <c r="EG1014" s="396"/>
      <c r="EH1014" s="396"/>
      <c r="EI1014" s="396"/>
      <c r="EJ1014" s="396"/>
      <c r="EK1014" s="396"/>
      <c r="EL1014" s="396"/>
      <c r="EM1014" s="396"/>
      <c r="EN1014" s="396"/>
      <c r="EO1014" s="396"/>
      <c r="EP1014" s="396"/>
      <c r="EQ1014" s="396"/>
      <c r="ER1014" s="396"/>
      <c r="ES1014" s="396"/>
      <c r="ET1014" s="396"/>
      <c r="EU1014" s="396"/>
      <c r="EV1014" s="396"/>
      <c r="EW1014" s="396"/>
      <c r="EX1014" s="396"/>
      <c r="EY1014" s="396"/>
      <c r="EZ1014" s="396"/>
      <c r="FA1014" s="396"/>
      <c r="FB1014" s="396"/>
      <c r="FC1014" s="396"/>
      <c r="FD1014" s="396"/>
      <c r="FE1014" s="396"/>
      <c r="FF1014" s="396"/>
      <c r="FG1014" s="396"/>
      <c r="FH1014" s="396"/>
      <c r="FI1014" s="396"/>
      <c r="FJ1014" s="396"/>
      <c r="FK1014" s="396"/>
      <c r="FL1014" s="396"/>
      <c r="FM1014" s="396"/>
      <c r="FN1014" s="396"/>
      <c r="FO1014" s="396"/>
      <c r="FP1014" s="396"/>
      <c r="FQ1014" s="396"/>
      <c r="FR1014" s="396"/>
      <c r="FS1014" s="396"/>
      <c r="FT1014" s="396"/>
      <c r="FU1014" s="396"/>
      <c r="FV1014" s="396"/>
      <c r="FW1014" s="396"/>
      <c r="FX1014" s="396"/>
      <c r="FY1014" s="396"/>
      <c r="FZ1014" s="396"/>
      <c r="GA1014" s="396"/>
      <c r="GB1014" s="396"/>
      <c r="GC1014" s="396"/>
    </row>
    <row r="1015">
      <c r="D1015" s="72"/>
    </row>
    <row r="1016">
      <c r="C1016" s="396" t="s">
        <v>560</v>
      </c>
      <c r="D1016" s="396">
        <f>D993+1</f>
        <v>2015</v>
      </c>
      <c r="E1016" s="396"/>
      <c r="F1016" s="396"/>
      <c r="G1016" s="396"/>
      <c r="H1016" s="396"/>
      <c r="I1016" s="396"/>
      <c r="J1016" s="396"/>
      <c r="K1016" s="396"/>
      <c r="L1016" s="396"/>
      <c r="P1016" s="396"/>
      <c r="Q1016" s="396"/>
      <c r="R1016" s="396"/>
      <c r="S1016" s="396"/>
      <c r="T1016" s="396"/>
      <c r="U1016" s="396"/>
      <c r="V1016" s="396"/>
      <c r="W1016" s="396"/>
      <c r="X1016" s="396"/>
      <c r="Y1016" s="396"/>
      <c r="Z1016" s="396"/>
      <c r="AA1016" s="396"/>
      <c r="AB1016" s="396"/>
      <c r="AC1016" s="396"/>
      <c r="AD1016" s="396"/>
      <c r="AE1016" s="396"/>
      <c r="AF1016" s="396"/>
      <c r="AG1016" s="396"/>
      <c r="AH1016" s="396"/>
      <c r="AI1016" s="396"/>
      <c r="AJ1016" s="396"/>
      <c r="AK1016" s="396"/>
      <c r="AL1016" s="396"/>
      <c r="AM1016" s="396"/>
      <c r="AN1016" s="396"/>
      <c r="AO1016" s="396"/>
      <c r="AP1016" s="396"/>
      <c r="AQ1016" s="396"/>
      <c r="AR1016" s="396"/>
      <c r="AS1016" s="396"/>
      <c r="AT1016" s="396"/>
      <c r="AU1016" s="396"/>
      <c r="AV1016" s="396"/>
      <c r="AW1016" s="396"/>
      <c r="AX1016" s="396"/>
      <c r="AY1016" s="396"/>
      <c r="AZ1016" s="396"/>
      <c r="BA1016" s="396"/>
      <c r="BB1016" s="396"/>
      <c r="BC1016" s="396"/>
      <c r="BD1016" s="396"/>
      <c r="BE1016" s="396"/>
      <c r="BF1016" s="396"/>
      <c r="BG1016" s="396"/>
      <c r="BH1016" s="396"/>
      <c r="BI1016" s="396"/>
      <c r="BJ1016" s="396"/>
      <c r="BK1016" s="396"/>
      <c r="BL1016" s="396"/>
      <c r="BM1016" s="396"/>
      <c r="BN1016" s="396"/>
      <c r="BO1016" s="396"/>
      <c r="BP1016" s="396"/>
      <c r="BQ1016" s="396"/>
      <c r="BR1016" s="396"/>
      <c r="BS1016" s="396"/>
      <c r="BT1016" s="396"/>
      <c r="BU1016" s="396"/>
      <c r="BV1016" s="396"/>
      <c r="BW1016" s="396"/>
      <c r="BX1016" s="396"/>
      <c r="BY1016" s="396"/>
      <c r="BZ1016" s="396"/>
      <c r="CA1016" s="396"/>
      <c r="CB1016" s="396"/>
      <c r="CC1016" s="396"/>
      <c r="CD1016" s="396"/>
      <c r="CE1016" s="396"/>
      <c r="CF1016" s="396"/>
      <c r="CG1016" s="396"/>
      <c r="CH1016" s="396"/>
      <c r="CI1016" s="396"/>
      <c r="CJ1016" s="396"/>
      <c r="CK1016" s="396"/>
      <c r="CL1016" s="396"/>
      <c r="CM1016" s="396"/>
      <c r="CN1016" s="396"/>
      <c r="CO1016" s="396"/>
      <c r="CP1016" s="396"/>
      <c r="CQ1016" s="396"/>
      <c r="CR1016" s="396"/>
      <c r="CS1016" s="396"/>
      <c r="CT1016" s="396"/>
      <c r="CU1016" s="396"/>
      <c r="CV1016" s="396"/>
      <c r="CW1016" s="396"/>
      <c r="CX1016" s="396"/>
      <c r="CY1016" s="396"/>
      <c r="CZ1016" s="396"/>
      <c r="DA1016" s="396"/>
      <c r="DB1016" s="396"/>
      <c r="DC1016" s="396"/>
      <c r="DD1016" s="396"/>
      <c r="DE1016" s="396"/>
      <c r="DF1016" s="396"/>
      <c r="DG1016" s="396"/>
      <c r="DH1016" s="396"/>
      <c r="DI1016" s="396"/>
      <c r="DJ1016" s="396"/>
      <c r="DK1016" s="396"/>
      <c r="DL1016" s="396"/>
      <c r="DM1016" s="396"/>
      <c r="DN1016" s="396"/>
      <c r="DO1016" s="396"/>
      <c r="DP1016" s="396"/>
      <c r="DQ1016" s="396"/>
      <c r="DR1016" s="396"/>
      <c r="DS1016" s="396"/>
      <c r="DT1016" s="396"/>
      <c r="DU1016" s="396"/>
      <c r="DV1016" s="396"/>
      <c r="DW1016" s="396"/>
      <c r="DX1016" s="396"/>
      <c r="DY1016" s="396"/>
      <c r="DZ1016" s="396"/>
      <c r="EA1016" s="396"/>
      <c r="EB1016" s="396"/>
      <c r="EC1016" s="396"/>
      <c r="ED1016" s="396"/>
      <c r="EE1016" s="396"/>
      <c r="EF1016" s="396"/>
      <c r="EG1016" s="396"/>
      <c r="EH1016" s="396"/>
      <c r="EI1016" s="396"/>
      <c r="EJ1016" s="396"/>
      <c r="EK1016" s="396"/>
      <c r="EL1016" s="396"/>
      <c r="EM1016" s="396"/>
      <c r="EN1016" s="396"/>
      <c r="EO1016" s="396"/>
      <c r="EP1016" s="396"/>
      <c r="EQ1016" s="396"/>
      <c r="ER1016" s="396"/>
      <c r="ES1016" s="396"/>
      <c r="ET1016" s="396"/>
      <c r="EU1016" s="396"/>
      <c r="EV1016" s="396"/>
      <c r="EW1016" s="396"/>
      <c r="EX1016" s="396"/>
      <c r="EY1016" s="396"/>
      <c r="EZ1016" s="396"/>
      <c r="FA1016" s="396"/>
      <c r="FB1016" s="396"/>
      <c r="FC1016" s="396"/>
      <c r="FD1016" s="396"/>
      <c r="FE1016" s="396"/>
      <c r="FF1016" s="396"/>
      <c r="FG1016" s="396"/>
      <c r="FH1016" s="396"/>
      <c r="FI1016" s="396"/>
      <c r="FJ1016" s="396"/>
      <c r="FK1016" s="396"/>
      <c r="FL1016" s="396"/>
      <c r="FM1016" s="396"/>
      <c r="FN1016" s="396"/>
      <c r="FO1016" s="396"/>
      <c r="FP1016" s="396"/>
      <c r="FQ1016" s="396"/>
      <c r="FR1016" s="396"/>
      <c r="FS1016" s="396"/>
      <c r="FT1016" s="396"/>
      <c r="FU1016" s="396"/>
      <c r="FV1016" s="396"/>
      <c r="FW1016" s="396"/>
      <c r="FX1016" s="396"/>
      <c r="FY1016" s="396"/>
      <c r="FZ1016" s="396"/>
      <c r="GA1016" s="396"/>
      <c r="GB1016" s="396"/>
      <c r="GC1016" s="396"/>
    </row>
    <row r="1017">
      <c r="B1017" s="396"/>
      <c r="C1017" s="396" t="s">
        <v>561</v>
      </c>
      <c r="D1017" s="396"/>
      <c r="E1017" s="396"/>
      <c r="F1017" s="396"/>
      <c r="H1017" s="396"/>
      <c r="I1017" s="396" t="s">
        <v>562</v>
      </c>
      <c r="J1017" s="396"/>
      <c r="L1017" s="396"/>
      <c r="O1017" s="396" t="s">
        <v>563</v>
      </c>
      <c r="P1017" s="396"/>
      <c r="Q1017" s="396"/>
      <c r="R1017" s="396"/>
      <c r="S1017" s="396"/>
      <c r="T1017" s="396"/>
      <c r="U1017" s="396" t="s">
        <v>564</v>
      </c>
      <c r="V1017" s="396"/>
      <c r="W1017" s="396"/>
      <c r="X1017" s="396"/>
      <c r="Y1017" s="396"/>
      <c r="Z1017" s="396"/>
      <c r="AA1017" s="396" t="s">
        <v>565</v>
      </c>
      <c r="AB1017" s="396"/>
      <c r="AC1017" s="396"/>
      <c r="AD1017" s="396"/>
      <c r="AE1017" s="396"/>
      <c r="AF1017" s="396"/>
      <c r="AG1017" s="396" t="s">
        <v>566</v>
      </c>
      <c r="AH1017" s="396"/>
      <c r="AI1017" s="396"/>
      <c r="AJ1017" s="396"/>
      <c r="AK1017" s="396"/>
      <c r="AL1017" s="396"/>
      <c r="AM1017" s="396" t="s">
        <v>567</v>
      </c>
      <c r="AN1017" s="396"/>
      <c r="AO1017" s="396"/>
      <c r="AP1017" s="396"/>
      <c r="AQ1017" s="396"/>
      <c r="AR1017" s="396"/>
      <c r="AS1017" s="396" t="s">
        <v>568</v>
      </c>
      <c r="AT1017" s="396"/>
      <c r="AU1017" s="396"/>
      <c r="AV1017" s="396"/>
      <c r="AW1017" s="396"/>
      <c r="AX1017" s="396"/>
      <c r="AY1017" s="396" t="s">
        <v>569</v>
      </c>
      <c r="AZ1017" s="396"/>
      <c r="BA1017" s="396"/>
      <c r="BB1017" s="396"/>
      <c r="BC1017" s="396"/>
      <c r="BD1017" s="396"/>
      <c r="BE1017" s="396" t="s">
        <v>570</v>
      </c>
      <c r="BF1017" s="396"/>
      <c r="BG1017" s="396"/>
      <c r="BH1017" s="396"/>
      <c r="BI1017" s="396"/>
      <c r="BJ1017" s="396"/>
      <c r="BK1017" s="396" t="s">
        <v>571</v>
      </c>
      <c r="BL1017" s="396"/>
      <c r="BM1017" s="396"/>
      <c r="BN1017" s="396"/>
      <c r="BO1017" s="396"/>
      <c r="BP1017" s="396"/>
      <c r="BQ1017" s="396" t="s">
        <v>572</v>
      </c>
      <c r="BR1017" s="396"/>
      <c r="BS1017" s="396"/>
      <c r="BT1017" s="396"/>
      <c r="BU1017" s="396"/>
      <c r="BV1017" s="396"/>
      <c r="BW1017" s="60"/>
      <c r="BX1017" s="60"/>
      <c r="BY1017" s="60"/>
      <c r="BZ1017" s="60"/>
      <c r="CA1017" s="60"/>
      <c r="CB1017" s="60"/>
      <c r="CC1017" s="60"/>
      <c r="CD1017" s="60"/>
      <c r="CE1017" s="60"/>
      <c r="CF1017" s="60"/>
      <c r="CG1017" s="60"/>
      <c r="CH1017" s="60"/>
      <c r="CI1017" s="60"/>
      <c r="CJ1017" s="60"/>
      <c r="CK1017" s="60"/>
      <c r="CL1017" s="60"/>
      <c r="CM1017" s="60"/>
      <c r="CN1017" s="60"/>
      <c r="CO1017" s="60"/>
      <c r="CP1017" s="60"/>
      <c r="CQ1017" s="60"/>
      <c r="CR1017" s="60"/>
      <c r="CS1017" s="60"/>
      <c r="CT1017" s="60"/>
      <c r="CU1017" s="60"/>
      <c r="CV1017" s="60"/>
      <c r="CW1017" s="60"/>
      <c r="CX1017" s="60"/>
      <c r="CY1017" s="60"/>
      <c r="CZ1017" s="60"/>
      <c r="DA1017" s="60"/>
      <c r="DB1017" s="60"/>
      <c r="DC1017" s="60"/>
      <c r="DD1017" s="60"/>
      <c r="DE1017" s="60"/>
      <c r="DF1017" s="60"/>
      <c r="DG1017" s="60"/>
      <c r="DH1017" s="60"/>
      <c r="DI1017" s="60"/>
      <c r="DJ1017" s="60"/>
      <c r="DK1017" s="60"/>
      <c r="DL1017" s="60"/>
      <c r="DM1017" s="60"/>
      <c r="DN1017" s="60"/>
      <c r="DO1017" s="60"/>
      <c r="DP1017" s="60"/>
      <c r="DQ1017" s="60"/>
      <c r="DR1017" s="60"/>
      <c r="DS1017" s="60"/>
      <c r="DT1017" s="60"/>
      <c r="DU1017" s="60"/>
      <c r="DV1017" s="60"/>
      <c r="DW1017" s="60"/>
      <c r="DX1017" s="60"/>
      <c r="DY1017" s="60"/>
      <c r="DZ1017" s="60"/>
      <c r="EA1017" s="60"/>
      <c r="EB1017" s="60"/>
      <c r="EC1017" s="60"/>
      <c r="ED1017" s="60"/>
      <c r="EE1017" s="60"/>
      <c r="EF1017" s="60"/>
      <c r="EG1017" s="60"/>
      <c r="EH1017" s="60"/>
      <c r="EI1017" s="60"/>
      <c r="EJ1017" s="60"/>
      <c r="EK1017" s="60"/>
      <c r="EL1017" s="60"/>
      <c r="EM1017" s="60"/>
      <c r="EN1017" s="60"/>
      <c r="EO1017" s="60"/>
      <c r="EP1017" s="60"/>
      <c r="EQ1017" s="60"/>
      <c r="ER1017" s="60"/>
      <c r="ES1017" s="60"/>
      <c r="ET1017" s="60"/>
      <c r="EU1017" s="60"/>
      <c r="EV1017" s="60"/>
      <c r="EW1017" s="60"/>
      <c r="EX1017" s="60"/>
      <c r="EY1017" s="60"/>
      <c r="EZ1017" s="60"/>
      <c r="FA1017" s="60"/>
      <c r="FB1017" s="60"/>
      <c r="FC1017" s="60"/>
      <c r="FD1017" s="60"/>
      <c r="FE1017" s="60"/>
      <c r="FF1017" s="60"/>
      <c r="FG1017" s="60"/>
      <c r="FH1017" s="60"/>
      <c r="FI1017" s="60"/>
      <c r="FJ1017" s="60"/>
      <c r="FK1017" s="60"/>
      <c r="FL1017" s="60"/>
      <c r="FM1017" s="60"/>
      <c r="FN1017" s="60"/>
      <c r="FO1017" s="60"/>
      <c r="FP1017" s="60"/>
      <c r="FQ1017" s="60"/>
      <c r="FR1017" s="60"/>
      <c r="FS1017" s="60"/>
      <c r="FT1017" s="60"/>
      <c r="FU1017" s="60"/>
      <c r="FV1017" s="60"/>
      <c r="FW1017" s="60"/>
      <c r="FX1017" s="60"/>
      <c r="FY1017" s="60"/>
      <c r="FZ1017" s="60"/>
      <c r="GA1017" s="60"/>
      <c r="GB1017" s="60"/>
      <c r="GC1017" s="60"/>
      <c r="GD1017" s="60"/>
      <c r="GE1017" s="60"/>
      <c r="GF1017" s="60"/>
      <c r="GG1017" s="60"/>
      <c r="GH1017" s="60"/>
      <c r="GI1017" s="60"/>
      <c r="GJ1017" s="60"/>
      <c r="GK1017" s="60"/>
      <c r="GL1017" s="60"/>
    </row>
    <row r="1018">
      <c r="B1018" s="439" t="s">
        <v>573</v>
      </c>
      <c r="C1018" s="442">
        <v>1</v>
      </c>
      <c r="D1018" s="442">
        <v>2</v>
      </c>
      <c r="E1018" s="442">
        <v>3</v>
      </c>
      <c r="F1018" s="442">
        <v>4</v>
      </c>
      <c r="G1018" s="442">
        <v>5</v>
      </c>
      <c r="H1018" s="442">
        <v>6</v>
      </c>
      <c r="I1018" s="441">
        <v>1</v>
      </c>
      <c r="J1018" s="441">
        <v>2</v>
      </c>
      <c r="K1018" s="441">
        <v>3</v>
      </c>
      <c r="L1018" s="441">
        <v>4</v>
      </c>
      <c r="M1018" s="441">
        <v>5</v>
      </c>
      <c r="N1018" s="441">
        <v>6</v>
      </c>
      <c r="O1018" s="442">
        <v>1</v>
      </c>
      <c r="P1018" s="442">
        <v>2</v>
      </c>
      <c r="Q1018" s="442">
        <v>3</v>
      </c>
      <c r="R1018" s="442">
        <v>4</v>
      </c>
      <c r="S1018" s="442">
        <v>5</v>
      </c>
      <c r="T1018" s="442">
        <v>6</v>
      </c>
      <c r="U1018" s="441">
        <v>1</v>
      </c>
      <c r="V1018" s="441">
        <v>2</v>
      </c>
      <c r="W1018" s="441">
        <v>3</v>
      </c>
      <c r="X1018" s="441">
        <v>4</v>
      </c>
      <c r="Y1018" s="441">
        <v>5</v>
      </c>
      <c r="Z1018" s="441">
        <v>6</v>
      </c>
      <c r="AA1018" s="442">
        <v>1</v>
      </c>
      <c r="AB1018" s="442">
        <v>2</v>
      </c>
      <c r="AC1018" s="442">
        <v>3</v>
      </c>
      <c r="AD1018" s="442">
        <v>4</v>
      </c>
      <c r="AE1018" s="442">
        <v>5</v>
      </c>
      <c r="AF1018" s="442">
        <v>6</v>
      </c>
      <c r="AG1018" s="441">
        <v>1</v>
      </c>
      <c r="AH1018" s="441">
        <v>2</v>
      </c>
      <c r="AI1018" s="441">
        <v>3</v>
      </c>
      <c r="AJ1018" s="441">
        <v>4</v>
      </c>
      <c r="AK1018" s="441">
        <v>5</v>
      </c>
      <c r="AL1018" s="441">
        <v>6</v>
      </c>
      <c r="AM1018" s="442">
        <v>1</v>
      </c>
      <c r="AN1018" s="442">
        <v>2</v>
      </c>
      <c r="AO1018" s="442">
        <v>3</v>
      </c>
      <c r="AP1018" s="442">
        <v>4</v>
      </c>
      <c r="AQ1018" s="442">
        <v>5</v>
      </c>
      <c r="AR1018" s="442">
        <v>6</v>
      </c>
      <c r="AS1018" s="441">
        <v>1</v>
      </c>
      <c r="AT1018" s="441">
        <v>2</v>
      </c>
      <c r="AU1018" s="441">
        <v>3</v>
      </c>
      <c r="AV1018" s="441">
        <v>4</v>
      </c>
      <c r="AW1018" s="441">
        <v>5</v>
      </c>
      <c r="AX1018" s="441">
        <v>6</v>
      </c>
      <c r="AY1018" s="442">
        <v>1</v>
      </c>
      <c r="AZ1018" s="442">
        <v>2</v>
      </c>
      <c r="BA1018" s="442">
        <v>3</v>
      </c>
      <c r="BB1018" s="442">
        <v>4</v>
      </c>
      <c r="BC1018" s="442">
        <v>5</v>
      </c>
      <c r="BD1018" s="442">
        <v>6</v>
      </c>
      <c r="BE1018" s="441">
        <v>1</v>
      </c>
      <c r="BF1018" s="441">
        <v>2</v>
      </c>
      <c r="BG1018" s="441">
        <v>3</v>
      </c>
      <c r="BH1018" s="441">
        <v>4</v>
      </c>
      <c r="BI1018" s="441">
        <v>5</v>
      </c>
      <c r="BJ1018" s="441">
        <v>6</v>
      </c>
      <c r="BK1018" s="442">
        <v>1</v>
      </c>
      <c r="BL1018" s="442">
        <v>2</v>
      </c>
      <c r="BM1018" s="442">
        <v>3</v>
      </c>
      <c r="BN1018" s="442">
        <v>4</v>
      </c>
      <c r="BO1018" s="442">
        <v>5</v>
      </c>
      <c r="BP1018" s="442">
        <v>6</v>
      </c>
      <c r="BQ1018" s="441">
        <v>1</v>
      </c>
      <c r="BR1018" s="441">
        <v>2</v>
      </c>
      <c r="BS1018" s="441">
        <v>3</v>
      </c>
      <c r="BT1018" s="441">
        <v>4</v>
      </c>
      <c r="BU1018" s="441">
        <v>5</v>
      </c>
      <c r="BV1018" s="441">
        <v>6</v>
      </c>
      <c r="BW1018" s="445"/>
      <c r="BX1018" s="445"/>
      <c r="BY1018" s="445"/>
      <c r="BZ1018" s="445"/>
      <c r="CA1018" s="445"/>
      <c r="CB1018" s="445"/>
      <c r="CC1018" s="445"/>
      <c r="CD1018" s="445"/>
      <c r="CE1018" s="445"/>
      <c r="CF1018" s="445"/>
      <c r="CG1018" s="445"/>
      <c r="CH1018" s="445"/>
      <c r="CI1018" s="445"/>
      <c r="CJ1018" s="445"/>
      <c r="CK1018" s="445"/>
      <c r="CL1018" s="445"/>
      <c r="CM1018" s="445"/>
      <c r="CN1018" s="445"/>
      <c r="CO1018" s="445"/>
      <c r="CP1018" s="445"/>
      <c r="CQ1018" s="445"/>
      <c r="CR1018" s="445"/>
      <c r="CS1018" s="445"/>
      <c r="CT1018" s="445"/>
      <c r="CU1018" s="445"/>
      <c r="CV1018" s="445"/>
      <c r="CW1018" s="445"/>
      <c r="CX1018" s="445"/>
      <c r="CY1018" s="445"/>
      <c r="CZ1018" s="445"/>
      <c r="DA1018" s="445"/>
      <c r="DB1018" s="445"/>
      <c r="DC1018" s="445"/>
      <c r="DD1018" s="445"/>
      <c r="DE1018" s="445"/>
      <c r="DF1018" s="445"/>
      <c r="DG1018" s="445"/>
      <c r="DH1018" s="445"/>
      <c r="DI1018" s="445"/>
      <c r="DJ1018" s="445"/>
      <c r="DK1018" s="445"/>
      <c r="DL1018" s="445"/>
      <c r="DM1018" s="445"/>
      <c r="DN1018" s="445"/>
      <c r="DO1018" s="445"/>
      <c r="DP1018" s="445"/>
      <c r="DQ1018" s="445"/>
      <c r="DR1018" s="445"/>
      <c r="DS1018" s="445"/>
      <c r="DT1018" s="445"/>
      <c r="DU1018" s="445"/>
      <c r="DV1018" s="445"/>
      <c r="DW1018" s="445"/>
      <c r="DX1018" s="445"/>
      <c r="DY1018" s="445"/>
      <c r="DZ1018" s="445"/>
      <c r="EA1018" s="445"/>
      <c r="EB1018" s="445"/>
      <c r="EC1018" s="445"/>
      <c r="ED1018" s="445"/>
      <c r="EE1018" s="445"/>
      <c r="EF1018" s="445"/>
      <c r="EG1018" s="445"/>
      <c r="EH1018" s="445"/>
      <c r="EI1018" s="445"/>
      <c r="EJ1018" s="445"/>
      <c r="EK1018" s="445"/>
      <c r="EL1018" s="445"/>
      <c r="EM1018" s="445"/>
      <c r="EN1018" s="445"/>
      <c r="EO1018" s="445"/>
      <c r="EP1018" s="445"/>
      <c r="EQ1018" s="445"/>
      <c r="ER1018" s="445"/>
      <c r="ES1018" s="445"/>
      <c r="ET1018" s="445"/>
      <c r="EU1018" s="445"/>
      <c r="EV1018" s="445"/>
      <c r="EW1018" s="445"/>
      <c r="EX1018" s="445"/>
      <c r="EY1018" s="445"/>
      <c r="EZ1018" s="445"/>
      <c r="FA1018" s="445"/>
      <c r="FB1018" s="445"/>
      <c r="FC1018" s="445"/>
      <c r="FD1018" s="445"/>
      <c r="FE1018" s="445"/>
      <c r="FF1018" s="445"/>
      <c r="FG1018" s="445"/>
      <c r="FH1018" s="445"/>
      <c r="FI1018" s="445"/>
      <c r="FJ1018" s="445"/>
      <c r="FK1018" s="445"/>
      <c r="FL1018" s="445"/>
      <c r="FM1018" s="445"/>
      <c r="FN1018" s="445"/>
      <c r="FO1018" s="445"/>
      <c r="FP1018" s="445"/>
      <c r="FQ1018" s="445"/>
      <c r="FR1018" s="445"/>
      <c r="FS1018" s="445"/>
      <c r="FT1018" s="445"/>
      <c r="FU1018" s="445"/>
      <c r="FV1018" s="445"/>
      <c r="FW1018" s="445"/>
      <c r="FX1018" s="445"/>
      <c r="FY1018" s="445"/>
      <c r="FZ1018" s="445"/>
      <c r="GA1018" s="445"/>
      <c r="GB1018" s="445"/>
      <c r="GC1018" s="445"/>
      <c r="GD1018" s="445"/>
      <c r="GE1018" s="445"/>
      <c r="GF1018" s="445"/>
      <c r="GG1018" s="445"/>
      <c r="GH1018" s="445"/>
      <c r="GI1018" s="445"/>
      <c r="GJ1018" s="445"/>
      <c r="GK1018" s="445"/>
      <c r="GL1018" s="445"/>
    </row>
    <row r="1019">
      <c r="B1019" s="116" t="s">
        <v>23</v>
      </c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  <c r="M1019" s="440"/>
      <c r="N1019" s="440"/>
      <c r="O1019" s="440"/>
      <c r="P1019" s="269"/>
      <c r="Q1019" s="269"/>
      <c r="R1019" s="269"/>
      <c r="S1019" s="269"/>
      <c r="T1019" s="269"/>
      <c r="U1019" s="269"/>
      <c r="V1019" s="269"/>
      <c r="W1019" s="269"/>
      <c r="X1019" s="269"/>
      <c r="Y1019" s="269"/>
      <c r="Z1019" s="269"/>
      <c r="AA1019" s="269"/>
      <c r="AB1019" s="269"/>
      <c r="AC1019" s="269"/>
      <c r="AD1019" s="269"/>
      <c r="AE1019" s="269"/>
      <c r="AF1019" s="269"/>
      <c r="AG1019" s="269"/>
      <c r="AH1019" s="269"/>
      <c r="AI1019" s="269"/>
      <c r="AJ1019" s="269"/>
      <c r="AK1019" s="269"/>
      <c r="AL1019" s="269"/>
      <c r="AM1019" s="269"/>
      <c r="AN1019" s="269"/>
      <c r="AO1019" s="269"/>
      <c r="AP1019" s="269"/>
      <c r="AQ1019" s="269"/>
      <c r="AR1019" s="269"/>
      <c r="AS1019" s="269"/>
      <c r="AT1019" s="269"/>
      <c r="AU1019" s="269"/>
      <c r="AV1019" s="269"/>
      <c r="AW1019" s="269"/>
      <c r="AX1019" s="269"/>
      <c r="AY1019" s="269"/>
      <c r="AZ1019" s="269"/>
      <c r="BA1019" s="269"/>
      <c r="BB1019" s="269"/>
      <c r="BC1019" s="269"/>
      <c r="BD1019" s="269"/>
      <c r="BE1019" s="269"/>
      <c r="BF1019" s="269"/>
      <c r="BG1019" s="269"/>
      <c r="BH1019" s="269"/>
      <c r="BI1019" s="269"/>
      <c r="BJ1019" s="269"/>
      <c r="BK1019" s="269"/>
      <c r="BL1019" s="269"/>
      <c r="BM1019" s="269"/>
      <c r="BN1019" s="269"/>
      <c r="BO1019" s="269"/>
      <c r="BP1019" s="269"/>
      <c r="BQ1019" s="269"/>
      <c r="BR1019" s="269"/>
      <c r="BS1019" s="269"/>
      <c r="BT1019" s="269"/>
      <c r="BU1019" s="269"/>
      <c r="BV1019" s="269"/>
      <c r="BW1019" s="60"/>
      <c r="BX1019" s="60"/>
      <c r="BY1019" s="60"/>
      <c r="BZ1019" s="60"/>
      <c r="CA1019" s="60"/>
      <c r="CB1019" s="60"/>
      <c r="CC1019" s="60"/>
      <c r="CD1019" s="60"/>
      <c r="CE1019" s="60"/>
      <c r="CF1019" s="60"/>
      <c r="CG1019" s="60"/>
      <c r="CH1019" s="60"/>
      <c r="CI1019" s="60"/>
      <c r="CJ1019" s="60"/>
      <c r="CK1019" s="60"/>
      <c r="CL1019" s="60"/>
      <c r="CM1019" s="60"/>
      <c r="CN1019" s="60"/>
      <c r="CO1019" s="60"/>
      <c r="CP1019" s="60"/>
      <c r="CQ1019" s="60"/>
      <c r="CR1019" s="60"/>
      <c r="CS1019" s="60"/>
      <c r="CT1019" s="60"/>
      <c r="CU1019" s="60"/>
      <c r="CV1019" s="60"/>
      <c r="CW1019" s="60"/>
      <c r="CX1019" s="60"/>
      <c r="CY1019" s="60"/>
      <c r="CZ1019" s="60"/>
      <c r="DA1019" s="60"/>
      <c r="DB1019" s="60"/>
      <c r="DC1019" s="60"/>
      <c r="DD1019" s="60"/>
      <c r="DE1019" s="60"/>
      <c r="DF1019" s="60"/>
      <c r="DG1019" s="60"/>
      <c r="DH1019" s="60"/>
      <c r="DI1019" s="60"/>
      <c r="DJ1019" s="60"/>
      <c r="DK1019" s="60"/>
      <c r="DL1019" s="60"/>
      <c r="DM1019" s="60"/>
      <c r="DN1019" s="60"/>
      <c r="DO1019" s="60"/>
      <c r="DP1019" s="60"/>
      <c r="DQ1019" s="60"/>
      <c r="DR1019" s="60"/>
      <c r="DS1019" s="60"/>
      <c r="DT1019" s="60"/>
      <c r="DU1019" s="60"/>
      <c r="DV1019" s="60"/>
      <c r="DW1019" s="60"/>
      <c r="DX1019" s="60"/>
      <c r="DY1019" s="60"/>
      <c r="DZ1019" s="60"/>
      <c r="EA1019" s="60"/>
      <c r="EB1019" s="60"/>
      <c r="EC1019" s="60"/>
      <c r="ED1019" s="60"/>
      <c r="EE1019" s="60"/>
      <c r="EF1019" s="60"/>
      <c r="EG1019" s="60"/>
      <c r="EH1019" s="60"/>
      <c r="EI1019" s="60"/>
      <c r="EJ1019" s="60"/>
      <c r="EK1019" s="60"/>
      <c r="EL1019" s="60"/>
      <c r="EM1019" s="60"/>
      <c r="EN1019" s="60"/>
      <c r="EO1019" s="60"/>
      <c r="EP1019" s="60"/>
      <c r="EQ1019" s="60"/>
      <c r="ER1019" s="60"/>
      <c r="ES1019" s="60"/>
      <c r="ET1019" s="60"/>
      <c r="EU1019" s="60"/>
      <c r="EV1019" s="60"/>
      <c r="EW1019" s="60"/>
      <c r="EX1019" s="60"/>
      <c r="EY1019" s="60"/>
      <c r="EZ1019" s="60"/>
      <c r="FA1019" s="60"/>
      <c r="FB1019" s="60"/>
      <c r="FC1019" s="60"/>
      <c r="FD1019" s="60"/>
      <c r="FE1019" s="60"/>
      <c r="FF1019" s="60"/>
      <c r="FG1019" s="60"/>
      <c r="FH1019" s="60"/>
      <c r="FI1019" s="60"/>
      <c r="FJ1019" s="60"/>
      <c r="FK1019" s="60"/>
      <c r="FL1019" s="60"/>
      <c r="FM1019" s="60"/>
      <c r="FN1019" s="60"/>
      <c r="FO1019" s="60"/>
      <c r="FP1019" s="60"/>
      <c r="FQ1019" s="60"/>
      <c r="FR1019" s="60"/>
      <c r="FS1019" s="60"/>
      <c r="FT1019" s="60"/>
      <c r="FU1019" s="60"/>
      <c r="FV1019" s="60"/>
      <c r="FW1019" s="60"/>
      <c r="FX1019" s="60"/>
      <c r="FY1019" s="60"/>
      <c r="FZ1019" s="60"/>
      <c r="GA1019" s="60"/>
      <c r="GB1019" s="60"/>
      <c r="GC1019" s="60"/>
      <c r="GD1019" s="60"/>
      <c r="GE1019" s="60"/>
      <c r="GF1019" s="60"/>
      <c r="GG1019" s="60"/>
      <c r="GH1019" s="60"/>
      <c r="GI1019" s="60"/>
      <c r="GJ1019" s="60"/>
      <c r="GK1019" s="60"/>
      <c r="GL1019" s="60"/>
    </row>
    <row r="1020">
      <c r="B1020" s="118" t="s">
        <v>25</v>
      </c>
      <c r="C1020" s="269"/>
      <c r="D1020" s="269"/>
      <c r="E1020" s="269"/>
      <c r="F1020" s="269"/>
      <c r="G1020" s="269"/>
      <c r="H1020" s="269"/>
      <c r="I1020" s="269"/>
      <c r="J1020" s="269"/>
      <c r="K1020" s="269"/>
      <c r="L1020" s="269"/>
      <c r="M1020" s="440"/>
      <c r="N1020" s="440"/>
      <c r="O1020" s="440"/>
      <c r="P1020" s="269"/>
      <c r="Q1020" s="269"/>
      <c r="R1020" s="269"/>
      <c r="S1020" s="269"/>
      <c r="T1020" s="269"/>
      <c r="U1020" s="269"/>
      <c r="V1020" s="269"/>
      <c r="W1020" s="269"/>
      <c r="X1020" s="269"/>
      <c r="Y1020" s="269"/>
      <c r="Z1020" s="269"/>
      <c r="AA1020" s="269"/>
      <c r="AB1020" s="269"/>
      <c r="AC1020" s="269"/>
      <c r="AD1020" s="269"/>
      <c r="AE1020" s="269"/>
      <c r="AF1020" s="269"/>
      <c r="AG1020" s="269"/>
      <c r="AH1020" s="269"/>
      <c r="AI1020" s="269"/>
      <c r="AJ1020" s="269"/>
      <c r="AK1020" s="269"/>
      <c r="AL1020" s="269"/>
      <c r="AM1020" s="269"/>
      <c r="AN1020" s="269"/>
      <c r="AO1020" s="269"/>
      <c r="AP1020" s="269"/>
      <c r="AQ1020" s="269"/>
      <c r="AR1020" s="269"/>
      <c r="AS1020" s="269"/>
      <c r="AT1020" s="269"/>
      <c r="AU1020" s="269"/>
      <c r="AV1020" s="269"/>
      <c r="AW1020" s="269"/>
      <c r="AX1020" s="269"/>
      <c r="AY1020" s="269"/>
      <c r="AZ1020" s="269"/>
      <c r="BA1020" s="269"/>
      <c r="BB1020" s="269"/>
      <c r="BC1020" s="269"/>
      <c r="BD1020" s="269"/>
      <c r="BE1020" s="269"/>
      <c r="BF1020" s="269"/>
      <c r="BG1020" s="269"/>
      <c r="BH1020" s="269"/>
      <c r="BI1020" s="269"/>
      <c r="BJ1020" s="269"/>
      <c r="BK1020" s="269"/>
      <c r="BL1020" s="269"/>
      <c r="BM1020" s="269"/>
      <c r="BN1020" s="269"/>
      <c r="BO1020" s="269"/>
      <c r="BP1020" s="269"/>
      <c r="BQ1020" s="269"/>
      <c r="BR1020" s="269"/>
      <c r="BS1020" s="269"/>
      <c r="BT1020" s="269"/>
      <c r="BU1020" s="269"/>
      <c r="BV1020" s="269"/>
      <c r="BW1020" s="60"/>
      <c r="BX1020" s="60"/>
      <c r="BY1020" s="60"/>
      <c r="BZ1020" s="60"/>
      <c r="CA1020" s="60"/>
      <c r="CB1020" s="60"/>
      <c r="CC1020" s="60"/>
      <c r="CD1020" s="60"/>
      <c r="CE1020" s="60"/>
      <c r="CF1020" s="60"/>
      <c r="CG1020" s="60"/>
      <c r="CH1020" s="60"/>
      <c r="CI1020" s="60"/>
      <c r="CJ1020" s="60"/>
      <c r="CK1020" s="60"/>
      <c r="CL1020" s="60"/>
      <c r="CM1020" s="60"/>
      <c r="CN1020" s="60"/>
      <c r="CO1020" s="60"/>
      <c r="CP1020" s="60"/>
      <c r="CQ1020" s="60"/>
      <c r="CR1020" s="60"/>
      <c r="CS1020" s="60"/>
      <c r="CT1020" s="60"/>
      <c r="CU1020" s="60"/>
      <c r="CV1020" s="60"/>
      <c r="CW1020" s="60"/>
      <c r="CX1020" s="60"/>
      <c r="CY1020" s="60"/>
      <c r="CZ1020" s="60"/>
      <c r="DA1020" s="60"/>
      <c r="DB1020" s="60"/>
      <c r="DC1020" s="60"/>
      <c r="DD1020" s="60"/>
      <c r="DE1020" s="60"/>
      <c r="DF1020" s="60"/>
      <c r="DG1020" s="60"/>
      <c r="DH1020" s="60"/>
      <c r="DI1020" s="60"/>
      <c r="DJ1020" s="60"/>
      <c r="DK1020" s="60"/>
      <c r="DL1020" s="60"/>
      <c r="DM1020" s="60"/>
      <c r="DN1020" s="60"/>
      <c r="DO1020" s="60"/>
      <c r="DP1020" s="60"/>
      <c r="DQ1020" s="60"/>
      <c r="DR1020" s="60"/>
      <c r="DS1020" s="60"/>
      <c r="DT1020" s="60"/>
      <c r="DU1020" s="60"/>
      <c r="DV1020" s="60"/>
      <c r="DW1020" s="60"/>
      <c r="DX1020" s="60"/>
      <c r="DY1020" s="60"/>
      <c r="DZ1020" s="60"/>
      <c r="EA1020" s="60"/>
      <c r="EB1020" s="60"/>
      <c r="EC1020" s="60"/>
      <c r="ED1020" s="60"/>
      <c r="EE1020" s="60"/>
      <c r="EF1020" s="60"/>
      <c r="EG1020" s="60"/>
      <c r="EH1020" s="60"/>
      <c r="EI1020" s="60"/>
      <c r="EJ1020" s="60"/>
      <c r="EK1020" s="60"/>
      <c r="EL1020" s="60"/>
      <c r="EM1020" s="60"/>
      <c r="EN1020" s="60"/>
      <c r="EO1020" s="60"/>
      <c r="EP1020" s="60"/>
      <c r="EQ1020" s="60"/>
      <c r="ER1020" s="60"/>
      <c r="ES1020" s="60"/>
      <c r="ET1020" s="60"/>
      <c r="EU1020" s="60"/>
      <c r="EV1020" s="60"/>
      <c r="EW1020" s="60"/>
      <c r="EX1020" s="60"/>
      <c r="EY1020" s="60"/>
      <c r="EZ1020" s="60"/>
      <c r="FA1020" s="60"/>
      <c r="FB1020" s="60"/>
      <c r="FC1020" s="60"/>
      <c r="FD1020" s="60"/>
      <c r="FE1020" s="60"/>
      <c r="FF1020" s="60"/>
      <c r="FG1020" s="60"/>
      <c r="FH1020" s="60"/>
      <c r="FI1020" s="60"/>
      <c r="FJ1020" s="60"/>
      <c r="FK1020" s="60"/>
      <c r="FL1020" s="60"/>
      <c r="FM1020" s="60"/>
      <c r="FN1020" s="60"/>
      <c r="FO1020" s="60"/>
      <c r="FP1020" s="60"/>
      <c r="FQ1020" s="60"/>
      <c r="FR1020" s="60"/>
      <c r="FS1020" s="60"/>
      <c r="FT1020" s="60"/>
      <c r="FU1020" s="60"/>
      <c r="FV1020" s="60"/>
      <c r="FW1020" s="60"/>
      <c r="FX1020" s="60"/>
      <c r="FY1020" s="60"/>
      <c r="FZ1020" s="60"/>
      <c r="GA1020" s="60"/>
      <c r="GB1020" s="60"/>
      <c r="GC1020" s="60"/>
      <c r="GD1020" s="60"/>
      <c r="GE1020" s="60"/>
      <c r="GF1020" s="60"/>
      <c r="GG1020" s="60"/>
      <c r="GH1020" s="60"/>
      <c r="GI1020" s="60"/>
      <c r="GJ1020" s="60"/>
      <c r="GK1020" s="60"/>
      <c r="GL1020" s="60"/>
    </row>
    <row r="1021">
      <c r="B1021" s="116" t="s">
        <v>9</v>
      </c>
      <c r="C1021" s="269"/>
      <c r="D1021" s="269"/>
      <c r="E1021" s="269"/>
      <c r="F1021" s="269"/>
      <c r="G1021" s="269"/>
      <c r="H1021" s="269"/>
      <c r="I1021" s="269"/>
      <c r="J1021" s="269"/>
      <c r="K1021" s="269"/>
      <c r="L1021" s="269"/>
      <c r="M1021" s="440"/>
      <c r="N1021" s="440"/>
      <c r="O1021" s="440"/>
      <c r="P1021" s="269"/>
      <c r="Q1021" s="269"/>
      <c r="R1021" s="269"/>
      <c r="S1021" s="269"/>
      <c r="T1021" s="269"/>
      <c r="U1021" s="269"/>
      <c r="V1021" s="269"/>
      <c r="W1021" s="269"/>
      <c r="X1021" s="269"/>
      <c r="Y1021" s="269"/>
      <c r="Z1021" s="269"/>
      <c r="AA1021" s="269"/>
      <c r="AB1021" s="269"/>
      <c r="AC1021" s="269"/>
      <c r="AD1021" s="269"/>
      <c r="AE1021" s="269"/>
      <c r="AF1021" s="269"/>
      <c r="AG1021" s="269"/>
      <c r="AH1021" s="269"/>
      <c r="AI1021" s="269"/>
      <c r="AJ1021" s="269"/>
      <c r="AK1021" s="269"/>
      <c r="AL1021" s="269"/>
      <c r="AM1021" s="269"/>
      <c r="AN1021" s="269"/>
      <c r="AO1021" s="269"/>
      <c r="AP1021" s="269"/>
      <c r="AQ1021" s="269"/>
      <c r="AR1021" s="269"/>
      <c r="AS1021" s="269"/>
      <c r="AT1021" s="269"/>
      <c r="AU1021" s="269"/>
      <c r="AV1021" s="269"/>
      <c r="AW1021" s="269"/>
      <c r="AX1021" s="269"/>
      <c r="AY1021" s="269"/>
      <c r="AZ1021" s="269"/>
      <c r="BA1021" s="269"/>
      <c r="BB1021" s="269"/>
      <c r="BC1021" s="269"/>
      <c r="BD1021" s="269"/>
      <c r="BE1021" s="269"/>
      <c r="BF1021" s="269"/>
      <c r="BG1021" s="269"/>
      <c r="BH1021" s="269"/>
      <c r="BI1021" s="269"/>
      <c r="BJ1021" s="269"/>
      <c r="BK1021" s="269"/>
      <c r="BL1021" s="269"/>
      <c r="BM1021" s="269"/>
      <c r="BN1021" s="269"/>
      <c r="BO1021" s="269"/>
      <c r="BP1021" s="269"/>
      <c r="BQ1021" s="269"/>
      <c r="BR1021" s="269"/>
      <c r="BS1021" s="269"/>
      <c r="BT1021" s="269"/>
      <c r="BU1021" s="269"/>
      <c r="BV1021" s="269"/>
      <c r="BW1021" s="60"/>
      <c r="BX1021" s="60"/>
      <c r="BY1021" s="60"/>
      <c r="BZ1021" s="60"/>
      <c r="CA1021" s="60"/>
      <c r="CB1021" s="60"/>
      <c r="CC1021" s="60"/>
      <c r="CD1021" s="60"/>
      <c r="CE1021" s="60"/>
      <c r="CF1021" s="60"/>
      <c r="CG1021" s="60"/>
      <c r="CH1021" s="60"/>
      <c r="CI1021" s="60"/>
      <c r="CJ1021" s="60"/>
      <c r="CK1021" s="60"/>
      <c r="CL1021" s="60"/>
      <c r="CM1021" s="60"/>
      <c r="CN1021" s="60"/>
      <c r="CO1021" s="60"/>
      <c r="CP1021" s="60"/>
      <c r="CQ1021" s="60"/>
      <c r="CR1021" s="60"/>
      <c r="CS1021" s="60"/>
      <c r="CT1021" s="60"/>
      <c r="CU1021" s="60"/>
      <c r="CV1021" s="60"/>
      <c r="CW1021" s="60"/>
      <c r="CX1021" s="60"/>
      <c r="CY1021" s="60"/>
      <c r="CZ1021" s="60"/>
      <c r="DA1021" s="60"/>
      <c r="DB1021" s="60"/>
      <c r="DC1021" s="60"/>
      <c r="DD1021" s="60"/>
      <c r="DE1021" s="60"/>
      <c r="DF1021" s="60"/>
      <c r="DG1021" s="60"/>
      <c r="DH1021" s="60"/>
      <c r="DI1021" s="60"/>
      <c r="DJ1021" s="60"/>
      <c r="DK1021" s="60"/>
      <c r="DL1021" s="60"/>
      <c r="DM1021" s="60"/>
      <c r="DN1021" s="60"/>
      <c r="DO1021" s="60"/>
      <c r="DP1021" s="60"/>
      <c r="DQ1021" s="60"/>
      <c r="DR1021" s="60"/>
      <c r="DS1021" s="60"/>
      <c r="DT1021" s="60"/>
      <c r="DU1021" s="60"/>
      <c r="DV1021" s="60"/>
      <c r="DW1021" s="60"/>
      <c r="DX1021" s="60"/>
      <c r="DY1021" s="60"/>
      <c r="DZ1021" s="60"/>
      <c r="EA1021" s="60"/>
      <c r="EB1021" s="60"/>
      <c r="EC1021" s="60"/>
      <c r="ED1021" s="60"/>
      <c r="EE1021" s="60"/>
      <c r="EF1021" s="60"/>
      <c r="EG1021" s="60"/>
      <c r="EH1021" s="60"/>
      <c r="EI1021" s="60"/>
      <c r="EJ1021" s="60"/>
      <c r="EK1021" s="60"/>
      <c r="EL1021" s="60"/>
      <c r="EM1021" s="60"/>
      <c r="EN1021" s="60"/>
      <c r="EO1021" s="60"/>
      <c r="EP1021" s="60"/>
      <c r="EQ1021" s="60"/>
      <c r="ER1021" s="60"/>
      <c r="ES1021" s="60"/>
      <c r="ET1021" s="60"/>
      <c r="EU1021" s="60"/>
      <c r="EV1021" s="60"/>
      <c r="EW1021" s="60"/>
      <c r="EX1021" s="60"/>
      <c r="EY1021" s="60"/>
      <c r="EZ1021" s="60"/>
      <c r="FA1021" s="60"/>
      <c r="FB1021" s="60"/>
      <c r="FC1021" s="60"/>
      <c r="FD1021" s="60"/>
      <c r="FE1021" s="60"/>
      <c r="FF1021" s="60"/>
      <c r="FG1021" s="60"/>
      <c r="FH1021" s="60"/>
      <c r="FI1021" s="60"/>
      <c r="FJ1021" s="60"/>
      <c r="FK1021" s="60"/>
      <c r="FL1021" s="60"/>
      <c r="FM1021" s="60"/>
      <c r="FN1021" s="60"/>
      <c r="FO1021" s="60"/>
      <c r="FP1021" s="60"/>
      <c r="FQ1021" s="60"/>
      <c r="FR1021" s="60"/>
      <c r="FS1021" s="60"/>
      <c r="FT1021" s="60"/>
      <c r="FU1021" s="60"/>
      <c r="FV1021" s="60"/>
      <c r="FW1021" s="60"/>
      <c r="FX1021" s="60"/>
      <c r="FY1021" s="60"/>
      <c r="FZ1021" s="60"/>
      <c r="GA1021" s="60"/>
      <c r="GB1021" s="60"/>
      <c r="GC1021" s="60"/>
      <c r="GD1021" s="60"/>
      <c r="GE1021" s="60"/>
      <c r="GF1021" s="60"/>
      <c r="GG1021" s="60"/>
      <c r="GH1021" s="60"/>
      <c r="GI1021" s="60"/>
      <c r="GJ1021" s="60"/>
      <c r="GK1021" s="60"/>
      <c r="GL1021" s="60"/>
    </row>
    <row r="1022">
      <c r="B1022" s="118" t="s">
        <v>28</v>
      </c>
      <c r="C1022" s="269"/>
      <c r="D1022" s="269"/>
      <c r="E1022" s="269"/>
      <c r="F1022" s="269"/>
      <c r="G1022" s="269"/>
      <c r="H1022" s="269"/>
      <c r="I1022" s="269"/>
      <c r="J1022" s="269"/>
      <c r="K1022" s="269"/>
      <c r="L1022" s="269"/>
      <c r="M1022" s="269"/>
      <c r="N1022" s="269"/>
      <c r="O1022" s="269"/>
      <c r="P1022" s="269"/>
      <c r="Q1022" s="269"/>
      <c r="R1022" s="269"/>
      <c r="S1022" s="269"/>
      <c r="T1022" s="269"/>
      <c r="U1022" s="269"/>
      <c r="V1022" s="269"/>
      <c r="W1022" s="269"/>
      <c r="X1022" s="269"/>
      <c r="Y1022" s="269"/>
      <c r="Z1022" s="269"/>
      <c r="AA1022" s="269"/>
      <c r="AB1022" s="269"/>
      <c r="AC1022" s="269"/>
      <c r="AD1022" s="269"/>
      <c r="AE1022" s="269"/>
      <c r="AF1022" s="269"/>
      <c r="AG1022" s="269"/>
      <c r="AH1022" s="269"/>
      <c r="AI1022" s="269"/>
      <c r="AJ1022" s="269"/>
      <c r="AK1022" s="269"/>
      <c r="AL1022" s="269"/>
      <c r="AM1022" s="269"/>
      <c r="AN1022" s="269"/>
      <c r="AO1022" s="269"/>
      <c r="AP1022" s="269"/>
      <c r="AQ1022" s="269"/>
      <c r="AR1022" s="269"/>
      <c r="AS1022" s="269"/>
      <c r="AT1022" s="269"/>
      <c r="AU1022" s="269"/>
      <c r="AV1022" s="269"/>
      <c r="AW1022" s="269"/>
      <c r="AX1022" s="269"/>
      <c r="AY1022" s="269"/>
      <c r="AZ1022" s="269"/>
      <c r="BA1022" s="269"/>
      <c r="BB1022" s="269"/>
      <c r="BC1022" s="269"/>
      <c r="BD1022" s="269"/>
      <c r="BE1022" s="269"/>
      <c r="BF1022" s="269"/>
      <c r="BG1022" s="269"/>
      <c r="BH1022" s="269"/>
      <c r="BI1022" s="269"/>
      <c r="BJ1022" s="269"/>
      <c r="BK1022" s="269"/>
      <c r="BL1022" s="269"/>
      <c r="BM1022" s="269"/>
      <c r="BN1022" s="269"/>
      <c r="BO1022" s="269"/>
      <c r="BP1022" s="269"/>
      <c r="BQ1022" s="269"/>
      <c r="BR1022" s="269"/>
      <c r="BS1022" s="269"/>
      <c r="BT1022" s="269"/>
      <c r="BU1022" s="269"/>
      <c r="BV1022" s="269"/>
      <c r="BW1022" s="60"/>
      <c r="BX1022" s="60"/>
      <c r="BY1022" s="60"/>
      <c r="BZ1022" s="60"/>
      <c r="CA1022" s="60"/>
      <c r="CB1022" s="60"/>
      <c r="CC1022" s="60"/>
      <c r="CD1022" s="60"/>
      <c r="CE1022" s="60"/>
      <c r="CF1022" s="60"/>
      <c r="CG1022" s="60"/>
      <c r="CH1022" s="60"/>
      <c r="CI1022" s="60"/>
      <c r="CJ1022" s="60"/>
      <c r="CK1022" s="60"/>
      <c r="CL1022" s="60"/>
      <c r="CM1022" s="60"/>
      <c r="CN1022" s="60"/>
      <c r="CO1022" s="60"/>
      <c r="CP1022" s="60"/>
      <c r="CQ1022" s="60"/>
      <c r="CR1022" s="60"/>
      <c r="CS1022" s="60"/>
      <c r="CT1022" s="60"/>
      <c r="CU1022" s="60"/>
      <c r="CV1022" s="60"/>
      <c r="CW1022" s="60"/>
      <c r="CX1022" s="60"/>
      <c r="CY1022" s="60"/>
      <c r="CZ1022" s="60"/>
      <c r="DA1022" s="60"/>
      <c r="DB1022" s="60"/>
      <c r="DC1022" s="60"/>
      <c r="DD1022" s="60"/>
      <c r="DE1022" s="60"/>
      <c r="DF1022" s="60"/>
      <c r="DG1022" s="60"/>
      <c r="DH1022" s="60"/>
      <c r="DI1022" s="60"/>
      <c r="DJ1022" s="60"/>
      <c r="DK1022" s="60"/>
      <c r="DL1022" s="60"/>
      <c r="DM1022" s="60"/>
      <c r="DN1022" s="60"/>
      <c r="DO1022" s="60"/>
      <c r="DP1022" s="60"/>
      <c r="DQ1022" s="60"/>
      <c r="DR1022" s="60"/>
      <c r="DS1022" s="60"/>
      <c r="DT1022" s="60"/>
      <c r="DU1022" s="60"/>
      <c r="DV1022" s="60"/>
      <c r="DW1022" s="60"/>
      <c r="DX1022" s="60"/>
      <c r="DY1022" s="60"/>
      <c r="DZ1022" s="60"/>
      <c r="EA1022" s="60"/>
      <c r="EB1022" s="60"/>
      <c r="EC1022" s="60"/>
      <c r="ED1022" s="60"/>
      <c r="EE1022" s="60"/>
      <c r="EF1022" s="60"/>
      <c r="EG1022" s="60"/>
      <c r="EH1022" s="60"/>
      <c r="EI1022" s="60"/>
      <c r="EJ1022" s="60"/>
      <c r="EK1022" s="60"/>
      <c r="EL1022" s="60"/>
      <c r="EM1022" s="60"/>
      <c r="EN1022" s="60"/>
      <c r="EO1022" s="60"/>
      <c r="EP1022" s="60"/>
      <c r="EQ1022" s="60"/>
      <c r="ER1022" s="60"/>
      <c r="ES1022" s="60"/>
      <c r="ET1022" s="60"/>
      <c r="EU1022" s="60"/>
      <c r="EV1022" s="60"/>
      <c r="EW1022" s="60"/>
      <c r="EX1022" s="60"/>
      <c r="EY1022" s="60"/>
      <c r="EZ1022" s="60"/>
      <c r="FA1022" s="60"/>
      <c r="FB1022" s="60"/>
      <c r="FC1022" s="60"/>
      <c r="FD1022" s="60"/>
      <c r="FE1022" s="60"/>
      <c r="FF1022" s="60"/>
      <c r="FG1022" s="60"/>
      <c r="FH1022" s="60"/>
      <c r="FI1022" s="60"/>
      <c r="FJ1022" s="60"/>
      <c r="FK1022" s="60"/>
      <c r="FL1022" s="60"/>
      <c r="FM1022" s="60"/>
      <c r="FN1022" s="60"/>
      <c r="FO1022" s="60"/>
      <c r="FP1022" s="60"/>
      <c r="FQ1022" s="60"/>
      <c r="FR1022" s="60"/>
      <c r="FS1022" s="60"/>
      <c r="FT1022" s="60"/>
      <c r="FU1022" s="60"/>
      <c r="FV1022" s="60"/>
      <c r="FW1022" s="60"/>
      <c r="FX1022" s="60"/>
      <c r="FY1022" s="60"/>
      <c r="FZ1022" s="60"/>
      <c r="GA1022" s="60"/>
      <c r="GB1022" s="60"/>
      <c r="GC1022" s="60"/>
      <c r="GD1022" s="60"/>
      <c r="GE1022" s="60"/>
      <c r="GF1022" s="60"/>
      <c r="GG1022" s="60"/>
      <c r="GH1022" s="60"/>
      <c r="GI1022" s="60"/>
      <c r="GJ1022" s="60"/>
      <c r="GK1022" s="60"/>
      <c r="GL1022" s="60"/>
    </row>
    <row r="1023">
      <c r="B1023" s="116" t="s">
        <v>30</v>
      </c>
      <c r="C1023" s="269"/>
      <c r="D1023" s="269"/>
      <c r="E1023" s="269"/>
      <c r="F1023" s="269"/>
      <c r="G1023" s="269"/>
      <c r="H1023" s="269"/>
      <c r="I1023" s="269"/>
      <c r="J1023" s="269"/>
      <c r="K1023" s="269"/>
      <c r="L1023" s="269"/>
      <c r="M1023" s="269"/>
      <c r="N1023" s="269"/>
      <c r="O1023" s="269"/>
      <c r="P1023" s="269"/>
      <c r="Q1023" s="269"/>
      <c r="R1023" s="269"/>
      <c r="S1023" s="269"/>
      <c r="T1023" s="269"/>
      <c r="U1023" s="269"/>
      <c r="V1023" s="269"/>
      <c r="W1023" s="269"/>
      <c r="X1023" s="269"/>
      <c r="Y1023" s="269"/>
      <c r="Z1023" s="269"/>
      <c r="AA1023" s="269"/>
      <c r="AB1023" s="269"/>
      <c r="AC1023" s="269"/>
      <c r="AD1023" s="269"/>
      <c r="AE1023" s="269"/>
      <c r="AF1023" s="269"/>
      <c r="AG1023" s="269"/>
      <c r="AH1023" s="269"/>
      <c r="AI1023" s="269"/>
      <c r="AJ1023" s="269"/>
      <c r="AK1023" s="269"/>
      <c r="AL1023" s="269"/>
      <c r="AM1023" s="269"/>
      <c r="AN1023" s="269"/>
      <c r="AO1023" s="269"/>
      <c r="AP1023" s="269"/>
      <c r="AQ1023" s="269"/>
      <c r="AR1023" s="269"/>
      <c r="AS1023" s="269"/>
      <c r="AT1023" s="269"/>
      <c r="AU1023" s="269"/>
      <c r="AV1023" s="269"/>
      <c r="AW1023" s="269"/>
      <c r="AX1023" s="269"/>
      <c r="AY1023" s="269"/>
      <c r="AZ1023" s="269"/>
      <c r="BA1023" s="269"/>
      <c r="BB1023" s="269"/>
      <c r="BC1023" s="269"/>
      <c r="BD1023" s="269"/>
      <c r="BE1023" s="269"/>
      <c r="BF1023" s="269"/>
      <c r="BG1023" s="269"/>
      <c r="BH1023" s="269"/>
      <c r="BI1023" s="269"/>
      <c r="BJ1023" s="269"/>
      <c r="BK1023" s="269"/>
      <c r="BL1023" s="269"/>
      <c r="BM1023" s="269"/>
      <c r="BN1023" s="269"/>
      <c r="BO1023" s="269"/>
      <c r="BP1023" s="269"/>
      <c r="BQ1023" s="269"/>
      <c r="BR1023" s="269"/>
      <c r="BS1023" s="269"/>
      <c r="BT1023" s="269"/>
      <c r="BU1023" s="269"/>
      <c r="BV1023" s="269"/>
      <c r="BW1023" s="60"/>
      <c r="BX1023" s="60"/>
      <c r="BY1023" s="60"/>
      <c r="BZ1023" s="60"/>
      <c r="CA1023" s="60"/>
      <c r="CB1023" s="60"/>
      <c r="CC1023" s="60"/>
      <c r="CD1023" s="60"/>
      <c r="CE1023" s="60"/>
      <c r="CF1023" s="60"/>
      <c r="CG1023" s="60"/>
      <c r="CH1023" s="60"/>
      <c r="CI1023" s="60"/>
      <c r="CJ1023" s="60"/>
      <c r="CK1023" s="60"/>
      <c r="CL1023" s="60"/>
      <c r="CM1023" s="60"/>
      <c r="CN1023" s="60"/>
      <c r="CO1023" s="60"/>
      <c r="CP1023" s="60"/>
      <c r="CQ1023" s="60"/>
      <c r="CR1023" s="60"/>
      <c r="CS1023" s="60"/>
      <c r="CT1023" s="60"/>
      <c r="CU1023" s="60"/>
      <c r="CV1023" s="60"/>
      <c r="CW1023" s="60"/>
      <c r="CX1023" s="60"/>
      <c r="CY1023" s="60"/>
      <c r="CZ1023" s="60"/>
      <c r="DA1023" s="60"/>
      <c r="DB1023" s="60"/>
      <c r="DC1023" s="60"/>
      <c r="DD1023" s="60"/>
      <c r="DE1023" s="60"/>
      <c r="DF1023" s="60"/>
      <c r="DG1023" s="60"/>
      <c r="DH1023" s="60"/>
      <c r="DI1023" s="60"/>
      <c r="DJ1023" s="60"/>
      <c r="DK1023" s="60"/>
      <c r="DL1023" s="60"/>
      <c r="DM1023" s="60"/>
      <c r="DN1023" s="60"/>
      <c r="DO1023" s="60"/>
      <c r="DP1023" s="60"/>
      <c r="DQ1023" s="60"/>
      <c r="DR1023" s="60"/>
      <c r="DS1023" s="60"/>
      <c r="DT1023" s="60"/>
      <c r="DU1023" s="60"/>
      <c r="DV1023" s="60"/>
      <c r="DW1023" s="60"/>
      <c r="DX1023" s="60"/>
      <c r="DY1023" s="60"/>
      <c r="DZ1023" s="60"/>
      <c r="EA1023" s="60"/>
      <c r="EB1023" s="60"/>
      <c r="EC1023" s="60"/>
      <c r="ED1023" s="60"/>
      <c r="EE1023" s="60"/>
      <c r="EF1023" s="60"/>
      <c r="EG1023" s="60"/>
      <c r="EH1023" s="60"/>
      <c r="EI1023" s="60"/>
      <c r="EJ1023" s="60"/>
      <c r="EK1023" s="60"/>
      <c r="EL1023" s="60"/>
      <c r="EM1023" s="60"/>
      <c r="EN1023" s="60"/>
      <c r="EO1023" s="60"/>
      <c r="EP1023" s="60"/>
      <c r="EQ1023" s="60"/>
      <c r="ER1023" s="60"/>
      <c r="ES1023" s="60"/>
      <c r="ET1023" s="60"/>
      <c r="EU1023" s="60"/>
      <c r="EV1023" s="60"/>
      <c r="EW1023" s="60"/>
      <c r="EX1023" s="60"/>
      <c r="EY1023" s="60"/>
      <c r="EZ1023" s="60"/>
      <c r="FA1023" s="60"/>
      <c r="FB1023" s="60"/>
      <c r="FC1023" s="60"/>
      <c r="FD1023" s="60"/>
      <c r="FE1023" s="60"/>
      <c r="FF1023" s="60"/>
      <c r="FG1023" s="60"/>
      <c r="FH1023" s="60"/>
      <c r="FI1023" s="60"/>
      <c r="FJ1023" s="60"/>
      <c r="FK1023" s="60"/>
      <c r="FL1023" s="60"/>
      <c r="FM1023" s="60"/>
      <c r="FN1023" s="60"/>
      <c r="FO1023" s="60"/>
      <c r="FP1023" s="60"/>
      <c r="FQ1023" s="60"/>
      <c r="FR1023" s="60"/>
      <c r="FS1023" s="60"/>
      <c r="FT1023" s="60"/>
      <c r="FU1023" s="60"/>
      <c r="FV1023" s="60"/>
      <c r="FW1023" s="60"/>
      <c r="FX1023" s="60"/>
      <c r="FY1023" s="60"/>
      <c r="FZ1023" s="60"/>
      <c r="GA1023" s="60"/>
      <c r="GB1023" s="60"/>
      <c r="GC1023" s="60"/>
      <c r="GD1023" s="60"/>
      <c r="GE1023" s="60"/>
      <c r="GF1023" s="60"/>
      <c r="GG1023" s="60"/>
      <c r="GH1023" s="60"/>
      <c r="GI1023" s="60"/>
      <c r="GJ1023" s="60"/>
      <c r="GK1023" s="60"/>
      <c r="GL1023" s="60"/>
    </row>
    <row r="1024">
      <c r="B1024" s="118" t="s">
        <v>32</v>
      </c>
      <c r="C1024" s="269"/>
      <c r="D1024" s="269"/>
      <c r="E1024" s="269"/>
      <c r="F1024" s="269"/>
      <c r="G1024" s="269"/>
      <c r="H1024" s="269"/>
      <c r="I1024" s="269"/>
      <c r="J1024" s="269"/>
      <c r="K1024" s="269"/>
      <c r="L1024" s="269"/>
      <c r="M1024" s="269"/>
      <c r="N1024" s="269"/>
      <c r="O1024" s="269"/>
      <c r="P1024" s="269"/>
      <c r="Q1024" s="269"/>
      <c r="R1024" s="269"/>
      <c r="S1024" s="269"/>
      <c r="T1024" s="269"/>
      <c r="U1024" s="269"/>
      <c r="V1024" s="269"/>
      <c r="W1024" s="269"/>
      <c r="X1024" s="269"/>
      <c r="Y1024" s="269"/>
      <c r="Z1024" s="269"/>
      <c r="AA1024" s="269"/>
      <c r="AB1024" s="269"/>
      <c r="AC1024" s="269"/>
      <c r="AD1024" s="269"/>
      <c r="AE1024" s="269"/>
      <c r="AF1024" s="269"/>
      <c r="AG1024" s="269"/>
      <c r="AH1024" s="269"/>
      <c r="AI1024" s="269"/>
      <c r="AJ1024" s="269"/>
      <c r="AK1024" s="269"/>
      <c r="AL1024" s="269"/>
      <c r="AM1024" s="269"/>
      <c r="AN1024" s="269"/>
      <c r="AO1024" s="269"/>
      <c r="AP1024" s="269"/>
      <c r="AQ1024" s="269"/>
      <c r="AR1024" s="269"/>
      <c r="AS1024" s="269"/>
      <c r="AT1024" s="269"/>
      <c r="AU1024" s="269"/>
      <c r="AV1024" s="269"/>
      <c r="AW1024" s="269"/>
      <c r="AX1024" s="269"/>
      <c r="AY1024" s="269"/>
      <c r="AZ1024" s="269"/>
      <c r="BA1024" s="269"/>
      <c r="BB1024" s="269"/>
      <c r="BC1024" s="269"/>
      <c r="BD1024" s="269"/>
      <c r="BE1024" s="269"/>
      <c r="BF1024" s="269"/>
      <c r="BG1024" s="269"/>
      <c r="BH1024" s="269"/>
      <c r="BI1024" s="269"/>
      <c r="BJ1024" s="269"/>
      <c r="BK1024" s="269"/>
      <c r="BL1024" s="269"/>
      <c r="BM1024" s="269"/>
      <c r="BN1024" s="269"/>
      <c r="BO1024" s="269"/>
      <c r="BP1024" s="269"/>
      <c r="BQ1024" s="269"/>
      <c r="BR1024" s="269"/>
      <c r="BS1024" s="269"/>
      <c r="BT1024" s="269"/>
      <c r="BU1024" s="269"/>
      <c r="BV1024" s="269"/>
      <c r="BW1024" s="60"/>
      <c r="BX1024" s="60"/>
      <c r="BY1024" s="60"/>
      <c r="BZ1024" s="60"/>
      <c r="CA1024" s="60"/>
      <c r="CB1024" s="60"/>
      <c r="CC1024" s="60"/>
      <c r="CD1024" s="60"/>
      <c r="CE1024" s="60"/>
      <c r="CF1024" s="60"/>
      <c r="CG1024" s="60"/>
      <c r="CH1024" s="60"/>
      <c r="CI1024" s="60"/>
      <c r="CJ1024" s="60"/>
      <c r="CK1024" s="60"/>
      <c r="CL1024" s="60"/>
      <c r="CM1024" s="60"/>
      <c r="CN1024" s="60"/>
      <c r="CO1024" s="60"/>
      <c r="CP1024" s="60"/>
      <c r="CQ1024" s="60"/>
      <c r="CR1024" s="60"/>
      <c r="CS1024" s="60"/>
      <c r="CT1024" s="60"/>
      <c r="CU1024" s="60"/>
      <c r="CV1024" s="60"/>
      <c r="CW1024" s="60"/>
      <c r="CX1024" s="60"/>
      <c r="CY1024" s="60"/>
      <c r="CZ1024" s="60"/>
      <c r="DA1024" s="60"/>
      <c r="DB1024" s="60"/>
      <c r="DC1024" s="60"/>
      <c r="DD1024" s="60"/>
      <c r="DE1024" s="60"/>
      <c r="DF1024" s="60"/>
      <c r="DG1024" s="60"/>
      <c r="DH1024" s="60"/>
      <c r="DI1024" s="60"/>
      <c r="DJ1024" s="60"/>
      <c r="DK1024" s="60"/>
      <c r="DL1024" s="60"/>
      <c r="DM1024" s="60"/>
      <c r="DN1024" s="60"/>
      <c r="DO1024" s="60"/>
      <c r="DP1024" s="60"/>
      <c r="DQ1024" s="60"/>
      <c r="DR1024" s="60"/>
      <c r="DS1024" s="60"/>
      <c r="DT1024" s="60"/>
      <c r="DU1024" s="60"/>
      <c r="DV1024" s="60"/>
      <c r="DW1024" s="60"/>
      <c r="DX1024" s="60"/>
      <c r="DY1024" s="60"/>
      <c r="DZ1024" s="60"/>
      <c r="EA1024" s="60"/>
      <c r="EB1024" s="60"/>
      <c r="EC1024" s="60"/>
      <c r="ED1024" s="60"/>
      <c r="EE1024" s="60"/>
      <c r="EF1024" s="60"/>
      <c r="EG1024" s="60"/>
      <c r="EH1024" s="60"/>
      <c r="EI1024" s="60"/>
      <c r="EJ1024" s="60"/>
      <c r="EK1024" s="60"/>
      <c r="EL1024" s="60"/>
      <c r="EM1024" s="60"/>
      <c r="EN1024" s="60"/>
      <c r="EO1024" s="60"/>
      <c r="EP1024" s="60"/>
      <c r="EQ1024" s="60"/>
      <c r="ER1024" s="60"/>
      <c r="ES1024" s="60"/>
      <c r="ET1024" s="60"/>
      <c r="EU1024" s="60"/>
      <c r="EV1024" s="60"/>
      <c r="EW1024" s="60"/>
      <c r="EX1024" s="60"/>
      <c r="EY1024" s="60"/>
      <c r="EZ1024" s="60"/>
      <c r="FA1024" s="60"/>
      <c r="FB1024" s="60"/>
      <c r="FC1024" s="60"/>
      <c r="FD1024" s="60"/>
      <c r="FE1024" s="60"/>
      <c r="FF1024" s="60"/>
      <c r="FG1024" s="60"/>
      <c r="FH1024" s="60"/>
      <c r="FI1024" s="60"/>
      <c r="FJ1024" s="60"/>
      <c r="FK1024" s="60"/>
      <c r="FL1024" s="60"/>
      <c r="FM1024" s="60"/>
      <c r="FN1024" s="60"/>
      <c r="FO1024" s="60"/>
      <c r="FP1024" s="60"/>
      <c r="FQ1024" s="60"/>
      <c r="FR1024" s="60"/>
      <c r="FS1024" s="60"/>
      <c r="FT1024" s="60"/>
      <c r="FU1024" s="60"/>
      <c r="FV1024" s="60"/>
      <c r="FW1024" s="60"/>
      <c r="FX1024" s="60"/>
      <c r="FY1024" s="60"/>
      <c r="FZ1024" s="60"/>
      <c r="GA1024" s="60"/>
      <c r="GB1024" s="60"/>
      <c r="GC1024" s="60"/>
      <c r="GD1024" s="60"/>
      <c r="GE1024" s="60"/>
      <c r="GF1024" s="60"/>
      <c r="GG1024" s="60"/>
      <c r="GH1024" s="60"/>
      <c r="GI1024" s="60"/>
      <c r="GJ1024" s="60"/>
      <c r="GK1024" s="60"/>
      <c r="GL1024" s="60"/>
    </row>
    <row r="1025">
      <c r="B1025" s="116" t="s">
        <v>34</v>
      </c>
      <c r="C1025" s="269"/>
      <c r="D1025" s="269"/>
      <c r="E1025" s="269"/>
      <c r="F1025" s="269"/>
      <c r="G1025" s="269"/>
      <c r="H1025" s="269"/>
      <c r="I1025" s="269"/>
      <c r="J1025" s="269"/>
      <c r="K1025" s="269"/>
      <c r="L1025" s="269"/>
      <c r="M1025" s="269"/>
      <c r="N1025" s="269"/>
      <c r="O1025" s="269"/>
      <c r="P1025" s="269"/>
      <c r="Q1025" s="269"/>
      <c r="R1025" s="269"/>
      <c r="S1025" s="269"/>
      <c r="T1025" s="269"/>
      <c r="U1025" s="269"/>
      <c r="V1025" s="269"/>
      <c r="W1025" s="269"/>
      <c r="X1025" s="269"/>
      <c r="Y1025" s="269"/>
      <c r="Z1025" s="269"/>
      <c r="AA1025" s="269"/>
      <c r="AB1025" s="269"/>
      <c r="AC1025" s="269"/>
      <c r="AD1025" s="269"/>
      <c r="AE1025" s="269"/>
      <c r="AF1025" s="269"/>
      <c r="AG1025" s="269"/>
      <c r="AH1025" s="269"/>
      <c r="AI1025" s="269"/>
      <c r="AJ1025" s="269"/>
      <c r="AK1025" s="269"/>
      <c r="AL1025" s="269"/>
      <c r="AM1025" s="269"/>
      <c r="AN1025" s="269"/>
      <c r="AO1025" s="269"/>
      <c r="AP1025" s="269"/>
      <c r="AQ1025" s="269"/>
      <c r="AR1025" s="269"/>
      <c r="AS1025" s="269"/>
      <c r="AT1025" s="269"/>
      <c r="AU1025" s="269"/>
      <c r="AV1025" s="269"/>
      <c r="AW1025" s="269"/>
      <c r="AX1025" s="269"/>
      <c r="AY1025" s="269"/>
      <c r="AZ1025" s="269"/>
      <c r="BA1025" s="269"/>
      <c r="BB1025" s="269"/>
      <c r="BC1025" s="269"/>
      <c r="BD1025" s="269"/>
      <c r="BE1025" s="269"/>
      <c r="BF1025" s="269"/>
      <c r="BG1025" s="269"/>
      <c r="BH1025" s="269"/>
      <c r="BI1025" s="269"/>
      <c r="BJ1025" s="269"/>
      <c r="BK1025" s="269"/>
      <c r="BL1025" s="269"/>
      <c r="BM1025" s="269"/>
      <c r="BN1025" s="269"/>
      <c r="BO1025" s="269"/>
      <c r="BP1025" s="269"/>
      <c r="BQ1025" s="269"/>
      <c r="BR1025" s="269"/>
      <c r="BS1025" s="269"/>
      <c r="BT1025" s="269"/>
      <c r="BU1025" s="269"/>
      <c r="BV1025" s="269"/>
      <c r="BW1025" s="60"/>
      <c r="BX1025" s="60"/>
      <c r="BY1025" s="60"/>
      <c r="BZ1025" s="60"/>
      <c r="CA1025" s="60"/>
      <c r="CB1025" s="60"/>
      <c r="CC1025" s="60"/>
      <c r="CD1025" s="60"/>
      <c r="CE1025" s="60"/>
      <c r="CF1025" s="60"/>
      <c r="CG1025" s="60"/>
      <c r="CH1025" s="60"/>
      <c r="CI1025" s="60"/>
      <c r="CJ1025" s="60"/>
      <c r="CK1025" s="60"/>
      <c r="CL1025" s="60"/>
      <c r="CM1025" s="60"/>
      <c r="CN1025" s="60"/>
      <c r="CO1025" s="60"/>
      <c r="CP1025" s="60"/>
      <c r="CQ1025" s="60"/>
      <c r="CR1025" s="60"/>
      <c r="CS1025" s="60"/>
      <c r="CT1025" s="60"/>
      <c r="CU1025" s="60"/>
      <c r="CV1025" s="60"/>
      <c r="CW1025" s="60"/>
      <c r="CX1025" s="60"/>
      <c r="CY1025" s="60"/>
      <c r="CZ1025" s="60"/>
      <c r="DA1025" s="60"/>
      <c r="DB1025" s="60"/>
      <c r="DC1025" s="60"/>
      <c r="DD1025" s="60"/>
      <c r="DE1025" s="60"/>
      <c r="DF1025" s="60"/>
      <c r="DG1025" s="60"/>
      <c r="DH1025" s="60"/>
      <c r="DI1025" s="60"/>
      <c r="DJ1025" s="60"/>
      <c r="DK1025" s="60"/>
      <c r="DL1025" s="60"/>
      <c r="DM1025" s="60"/>
      <c r="DN1025" s="60"/>
      <c r="DO1025" s="60"/>
      <c r="DP1025" s="60"/>
      <c r="DQ1025" s="60"/>
      <c r="DR1025" s="60"/>
      <c r="DS1025" s="60"/>
      <c r="DT1025" s="60"/>
      <c r="DU1025" s="60"/>
      <c r="DV1025" s="60"/>
      <c r="DW1025" s="60"/>
      <c r="DX1025" s="60"/>
      <c r="DY1025" s="60"/>
      <c r="DZ1025" s="60"/>
      <c r="EA1025" s="60"/>
      <c r="EB1025" s="60"/>
      <c r="EC1025" s="60"/>
      <c r="ED1025" s="60"/>
      <c r="EE1025" s="60"/>
      <c r="EF1025" s="60"/>
      <c r="EG1025" s="60"/>
      <c r="EH1025" s="60"/>
      <c r="EI1025" s="60"/>
      <c r="EJ1025" s="60"/>
      <c r="EK1025" s="60"/>
      <c r="EL1025" s="60"/>
      <c r="EM1025" s="60"/>
      <c r="EN1025" s="60"/>
      <c r="EO1025" s="60"/>
      <c r="EP1025" s="60"/>
      <c r="EQ1025" s="60"/>
      <c r="ER1025" s="60"/>
      <c r="ES1025" s="60"/>
      <c r="ET1025" s="60"/>
      <c r="EU1025" s="60"/>
      <c r="EV1025" s="60"/>
      <c r="EW1025" s="60"/>
      <c r="EX1025" s="60"/>
      <c r="EY1025" s="60"/>
      <c r="EZ1025" s="60"/>
      <c r="FA1025" s="60"/>
      <c r="FB1025" s="60"/>
      <c r="FC1025" s="60"/>
      <c r="FD1025" s="60"/>
      <c r="FE1025" s="60"/>
      <c r="FF1025" s="60"/>
      <c r="FG1025" s="60"/>
      <c r="FH1025" s="60"/>
      <c r="FI1025" s="60"/>
      <c r="FJ1025" s="60"/>
      <c r="FK1025" s="60"/>
      <c r="FL1025" s="60"/>
      <c r="FM1025" s="60"/>
      <c r="FN1025" s="60"/>
      <c r="FO1025" s="60"/>
      <c r="FP1025" s="60"/>
      <c r="FQ1025" s="60"/>
      <c r="FR1025" s="60"/>
      <c r="FS1025" s="60"/>
      <c r="FT1025" s="60"/>
      <c r="FU1025" s="60"/>
      <c r="FV1025" s="60"/>
      <c r="FW1025" s="60"/>
      <c r="FX1025" s="60"/>
      <c r="FY1025" s="60"/>
      <c r="FZ1025" s="60"/>
      <c r="GA1025" s="60"/>
      <c r="GB1025" s="60"/>
      <c r="GC1025" s="60"/>
      <c r="GD1025" s="60"/>
      <c r="GE1025" s="60"/>
      <c r="GF1025" s="60"/>
      <c r="GG1025" s="60"/>
      <c r="GH1025" s="60"/>
      <c r="GI1025" s="60"/>
      <c r="GJ1025" s="60"/>
      <c r="GK1025" s="60"/>
      <c r="GL1025" s="60"/>
    </row>
    <row r="1026">
      <c r="B1026" s="118" t="s">
        <v>36</v>
      </c>
      <c r="C1026" s="269"/>
      <c r="D1026" s="269"/>
      <c r="E1026" s="269"/>
      <c r="F1026" s="269"/>
      <c r="G1026" s="269"/>
      <c r="H1026" s="269"/>
      <c r="I1026" s="269"/>
      <c r="J1026" s="269"/>
      <c r="K1026" s="269"/>
      <c r="L1026" s="269"/>
      <c r="M1026" s="269"/>
      <c r="N1026" s="269"/>
      <c r="O1026" s="269"/>
      <c r="P1026" s="269"/>
      <c r="Q1026" s="269"/>
      <c r="R1026" s="269"/>
      <c r="S1026" s="269"/>
      <c r="T1026" s="269"/>
      <c r="U1026" s="269"/>
      <c r="V1026" s="269"/>
      <c r="W1026" s="269"/>
      <c r="X1026" s="269"/>
      <c r="Y1026" s="269"/>
      <c r="Z1026" s="269"/>
      <c r="AA1026" s="269"/>
      <c r="AB1026" s="269"/>
      <c r="AC1026" s="269"/>
      <c r="AD1026" s="269"/>
      <c r="AE1026" s="269"/>
      <c r="AF1026" s="269"/>
      <c r="AG1026" s="269"/>
      <c r="AH1026" s="269"/>
      <c r="AI1026" s="269"/>
      <c r="AJ1026" s="269"/>
      <c r="AK1026" s="269"/>
      <c r="AL1026" s="269"/>
      <c r="AM1026" s="269"/>
      <c r="AN1026" s="269"/>
      <c r="AO1026" s="269"/>
      <c r="AP1026" s="269"/>
      <c r="AQ1026" s="269"/>
      <c r="AR1026" s="269"/>
      <c r="AS1026" s="269"/>
      <c r="AT1026" s="269"/>
      <c r="AU1026" s="269"/>
      <c r="AV1026" s="269"/>
      <c r="AW1026" s="269"/>
      <c r="AX1026" s="269"/>
      <c r="AY1026" s="269"/>
      <c r="AZ1026" s="269"/>
      <c r="BA1026" s="269"/>
      <c r="BB1026" s="269"/>
      <c r="BC1026" s="269"/>
      <c r="BD1026" s="269"/>
      <c r="BE1026" s="269"/>
      <c r="BF1026" s="269"/>
      <c r="BG1026" s="269"/>
      <c r="BH1026" s="269"/>
      <c r="BI1026" s="269"/>
      <c r="BJ1026" s="269"/>
      <c r="BK1026" s="269"/>
      <c r="BL1026" s="269"/>
      <c r="BM1026" s="269"/>
      <c r="BN1026" s="269"/>
      <c r="BO1026" s="269"/>
      <c r="BP1026" s="269"/>
      <c r="BQ1026" s="269"/>
      <c r="BR1026" s="269"/>
      <c r="BS1026" s="269"/>
      <c r="BT1026" s="269"/>
      <c r="BU1026" s="269"/>
      <c r="BV1026" s="269"/>
      <c r="BW1026" s="60"/>
      <c r="BX1026" s="60"/>
      <c r="BY1026" s="60"/>
      <c r="BZ1026" s="60"/>
      <c r="CA1026" s="60"/>
      <c r="CB1026" s="60"/>
      <c r="CC1026" s="60"/>
      <c r="CD1026" s="60"/>
      <c r="CE1026" s="60"/>
      <c r="CF1026" s="60"/>
      <c r="CG1026" s="60"/>
      <c r="CH1026" s="60"/>
      <c r="CI1026" s="60"/>
      <c r="CJ1026" s="60"/>
      <c r="CK1026" s="60"/>
      <c r="CL1026" s="60"/>
      <c r="CM1026" s="60"/>
      <c r="CN1026" s="60"/>
      <c r="CO1026" s="60"/>
      <c r="CP1026" s="60"/>
      <c r="CQ1026" s="60"/>
      <c r="CR1026" s="60"/>
      <c r="CS1026" s="60"/>
      <c r="CT1026" s="60"/>
      <c r="CU1026" s="60"/>
      <c r="CV1026" s="60"/>
      <c r="CW1026" s="60"/>
      <c r="CX1026" s="60"/>
      <c r="CY1026" s="60"/>
      <c r="CZ1026" s="60"/>
      <c r="DA1026" s="60"/>
      <c r="DB1026" s="60"/>
      <c r="DC1026" s="60"/>
      <c r="DD1026" s="60"/>
      <c r="DE1026" s="60"/>
      <c r="DF1026" s="60"/>
      <c r="DG1026" s="60"/>
      <c r="DH1026" s="60"/>
      <c r="DI1026" s="60"/>
      <c r="DJ1026" s="60"/>
      <c r="DK1026" s="60"/>
      <c r="DL1026" s="60"/>
      <c r="DM1026" s="60"/>
      <c r="DN1026" s="60"/>
      <c r="DO1026" s="60"/>
      <c r="DP1026" s="60"/>
      <c r="DQ1026" s="60"/>
      <c r="DR1026" s="60"/>
      <c r="DS1026" s="60"/>
      <c r="DT1026" s="60"/>
      <c r="DU1026" s="60"/>
      <c r="DV1026" s="60"/>
      <c r="DW1026" s="60"/>
      <c r="DX1026" s="60"/>
      <c r="DY1026" s="60"/>
      <c r="DZ1026" s="60"/>
      <c r="EA1026" s="60"/>
      <c r="EB1026" s="60"/>
      <c r="EC1026" s="60"/>
      <c r="ED1026" s="60"/>
      <c r="EE1026" s="60"/>
      <c r="EF1026" s="60"/>
      <c r="EG1026" s="60"/>
      <c r="EH1026" s="60"/>
      <c r="EI1026" s="60"/>
      <c r="EJ1026" s="60"/>
      <c r="EK1026" s="60"/>
      <c r="EL1026" s="60"/>
      <c r="EM1026" s="60"/>
      <c r="EN1026" s="60"/>
      <c r="EO1026" s="60"/>
      <c r="EP1026" s="60"/>
      <c r="EQ1026" s="60"/>
      <c r="ER1026" s="60"/>
      <c r="ES1026" s="60"/>
      <c r="ET1026" s="60"/>
      <c r="EU1026" s="60"/>
      <c r="EV1026" s="60"/>
      <c r="EW1026" s="60"/>
      <c r="EX1026" s="60"/>
      <c r="EY1026" s="60"/>
      <c r="EZ1026" s="60"/>
      <c r="FA1026" s="60"/>
      <c r="FB1026" s="60"/>
      <c r="FC1026" s="60"/>
      <c r="FD1026" s="60"/>
      <c r="FE1026" s="60"/>
      <c r="FF1026" s="60"/>
      <c r="FG1026" s="60"/>
      <c r="FH1026" s="60"/>
      <c r="FI1026" s="60"/>
      <c r="FJ1026" s="60"/>
      <c r="FK1026" s="60"/>
      <c r="FL1026" s="60"/>
      <c r="FM1026" s="60"/>
      <c r="FN1026" s="60"/>
      <c r="FO1026" s="60"/>
      <c r="FP1026" s="60"/>
      <c r="FQ1026" s="60"/>
      <c r="FR1026" s="60"/>
      <c r="FS1026" s="60"/>
      <c r="FT1026" s="60"/>
      <c r="FU1026" s="60"/>
      <c r="FV1026" s="60"/>
      <c r="FW1026" s="60"/>
      <c r="FX1026" s="60"/>
      <c r="FY1026" s="60"/>
      <c r="FZ1026" s="60"/>
      <c r="GA1026" s="60"/>
      <c r="GB1026" s="60"/>
      <c r="GC1026" s="60"/>
      <c r="GD1026" s="60"/>
      <c r="GE1026" s="60"/>
      <c r="GF1026" s="60"/>
      <c r="GG1026" s="60"/>
      <c r="GH1026" s="60"/>
      <c r="GI1026" s="60"/>
      <c r="GJ1026" s="60"/>
      <c r="GK1026" s="60"/>
      <c r="GL1026" s="60"/>
    </row>
    <row r="1027">
      <c r="B1027" s="116" t="s">
        <v>38</v>
      </c>
      <c r="C1027" s="269"/>
      <c r="D1027" s="269"/>
      <c r="E1027" s="269"/>
      <c r="F1027" s="269"/>
      <c r="G1027" s="269"/>
      <c r="H1027" s="269"/>
      <c r="I1027" s="269"/>
      <c r="J1027" s="269"/>
      <c r="K1027" s="269"/>
      <c r="L1027" s="269"/>
      <c r="M1027" s="269"/>
      <c r="N1027" s="269"/>
      <c r="O1027" s="269"/>
      <c r="P1027" s="269"/>
      <c r="Q1027" s="269"/>
      <c r="R1027" s="269"/>
      <c r="S1027" s="269"/>
      <c r="T1027" s="269"/>
      <c r="U1027" s="269"/>
      <c r="V1027" s="269"/>
      <c r="W1027" s="269"/>
      <c r="X1027" s="269"/>
      <c r="Y1027" s="269"/>
      <c r="Z1027" s="269"/>
      <c r="AA1027" s="269"/>
      <c r="AB1027" s="269"/>
      <c r="AC1027" s="269"/>
      <c r="AD1027" s="269"/>
      <c r="AE1027" s="269"/>
      <c r="AF1027" s="269"/>
      <c r="AG1027" s="269"/>
      <c r="AH1027" s="269"/>
      <c r="AI1027" s="269"/>
      <c r="AJ1027" s="269"/>
      <c r="AK1027" s="269"/>
      <c r="AL1027" s="269"/>
      <c r="AM1027" s="269"/>
      <c r="AN1027" s="269"/>
      <c r="AO1027" s="269"/>
      <c r="AP1027" s="269"/>
      <c r="AQ1027" s="269"/>
      <c r="AR1027" s="269"/>
      <c r="AS1027" s="269"/>
      <c r="AT1027" s="269"/>
      <c r="AU1027" s="269"/>
      <c r="AV1027" s="269"/>
      <c r="AW1027" s="269"/>
      <c r="AX1027" s="269"/>
      <c r="AY1027" s="269"/>
      <c r="AZ1027" s="269"/>
      <c r="BA1027" s="269"/>
      <c r="BB1027" s="269"/>
      <c r="BC1027" s="269"/>
      <c r="BD1027" s="269"/>
      <c r="BE1027" s="269"/>
      <c r="BF1027" s="269"/>
      <c r="BG1027" s="269"/>
      <c r="BH1027" s="269"/>
      <c r="BI1027" s="269"/>
      <c r="BJ1027" s="269"/>
      <c r="BK1027" s="269"/>
      <c r="BL1027" s="269"/>
      <c r="BM1027" s="269"/>
      <c r="BN1027" s="269"/>
      <c r="BO1027" s="269"/>
      <c r="BP1027" s="269"/>
      <c r="BQ1027" s="269"/>
      <c r="BR1027" s="269"/>
      <c r="BS1027" s="269"/>
      <c r="BT1027" s="269"/>
      <c r="BU1027" s="269"/>
      <c r="BV1027" s="269"/>
      <c r="BW1027" s="60"/>
      <c r="BX1027" s="60"/>
      <c r="BY1027" s="60"/>
      <c r="BZ1027" s="60"/>
      <c r="CA1027" s="60"/>
      <c r="CB1027" s="60"/>
      <c r="CC1027" s="60"/>
      <c r="CD1027" s="60"/>
      <c r="CE1027" s="60"/>
      <c r="CF1027" s="60"/>
      <c r="CG1027" s="60"/>
      <c r="CH1027" s="60"/>
      <c r="CI1027" s="60"/>
      <c r="CJ1027" s="60"/>
      <c r="CK1027" s="60"/>
      <c r="CL1027" s="60"/>
      <c r="CM1027" s="60"/>
      <c r="CN1027" s="60"/>
      <c r="CO1027" s="60"/>
      <c r="CP1027" s="60"/>
      <c r="CQ1027" s="60"/>
      <c r="CR1027" s="60"/>
      <c r="CS1027" s="60"/>
      <c r="CT1027" s="60"/>
      <c r="CU1027" s="60"/>
      <c r="CV1027" s="60"/>
      <c r="CW1027" s="60"/>
      <c r="CX1027" s="60"/>
      <c r="CY1027" s="60"/>
      <c r="CZ1027" s="60"/>
      <c r="DA1027" s="60"/>
      <c r="DB1027" s="60"/>
      <c r="DC1027" s="60"/>
      <c r="DD1027" s="60"/>
      <c r="DE1027" s="60"/>
      <c r="DF1027" s="60"/>
      <c r="DG1027" s="60"/>
      <c r="DH1027" s="60"/>
      <c r="DI1027" s="60"/>
      <c r="DJ1027" s="60"/>
      <c r="DK1027" s="60"/>
      <c r="DL1027" s="60"/>
      <c r="DM1027" s="60"/>
      <c r="DN1027" s="60"/>
      <c r="DO1027" s="60"/>
      <c r="DP1027" s="60"/>
      <c r="DQ1027" s="60"/>
      <c r="DR1027" s="60"/>
      <c r="DS1027" s="60"/>
      <c r="DT1027" s="60"/>
      <c r="DU1027" s="60"/>
      <c r="DV1027" s="60"/>
      <c r="DW1027" s="60"/>
      <c r="DX1027" s="60"/>
      <c r="DY1027" s="60"/>
      <c r="DZ1027" s="60"/>
      <c r="EA1027" s="60"/>
      <c r="EB1027" s="60"/>
      <c r="EC1027" s="60"/>
      <c r="ED1027" s="60"/>
      <c r="EE1027" s="60"/>
      <c r="EF1027" s="60"/>
      <c r="EG1027" s="60"/>
      <c r="EH1027" s="60"/>
      <c r="EI1027" s="60"/>
      <c r="EJ1027" s="60"/>
      <c r="EK1027" s="60"/>
      <c r="EL1027" s="60"/>
      <c r="EM1027" s="60"/>
      <c r="EN1027" s="60"/>
      <c r="EO1027" s="60"/>
      <c r="EP1027" s="60"/>
      <c r="EQ1027" s="60"/>
      <c r="ER1027" s="60"/>
      <c r="ES1027" s="60"/>
      <c r="ET1027" s="60"/>
      <c r="EU1027" s="60"/>
      <c r="EV1027" s="60"/>
      <c r="EW1027" s="60"/>
      <c r="EX1027" s="60"/>
      <c r="EY1027" s="60"/>
      <c r="EZ1027" s="60"/>
      <c r="FA1027" s="60"/>
      <c r="FB1027" s="60"/>
      <c r="FC1027" s="60"/>
      <c r="FD1027" s="60"/>
      <c r="FE1027" s="60"/>
      <c r="FF1027" s="60"/>
      <c r="FG1027" s="60"/>
      <c r="FH1027" s="60"/>
      <c r="FI1027" s="60"/>
      <c r="FJ1027" s="60"/>
      <c r="FK1027" s="60"/>
      <c r="FL1027" s="60"/>
      <c r="FM1027" s="60"/>
      <c r="FN1027" s="60"/>
      <c r="FO1027" s="60"/>
      <c r="FP1027" s="60"/>
      <c r="FQ1027" s="60"/>
      <c r="FR1027" s="60"/>
      <c r="FS1027" s="60"/>
      <c r="FT1027" s="60"/>
      <c r="FU1027" s="60"/>
      <c r="FV1027" s="60"/>
      <c r="FW1027" s="60"/>
      <c r="FX1027" s="60"/>
      <c r="FY1027" s="60"/>
      <c r="FZ1027" s="60"/>
      <c r="GA1027" s="60"/>
      <c r="GB1027" s="60"/>
      <c r="GC1027" s="60"/>
      <c r="GD1027" s="60"/>
      <c r="GE1027" s="60"/>
      <c r="GF1027" s="60"/>
      <c r="GG1027" s="60"/>
      <c r="GH1027" s="60"/>
      <c r="GI1027" s="60"/>
      <c r="GJ1027" s="60"/>
      <c r="GK1027" s="60"/>
      <c r="GL1027" s="60"/>
    </row>
    <row r="1028">
      <c r="B1028" s="118" t="s">
        <v>4</v>
      </c>
      <c r="C1028" s="269"/>
      <c r="D1028" s="269"/>
      <c r="E1028" s="269"/>
      <c r="F1028" s="269"/>
      <c r="G1028" s="269"/>
      <c r="H1028" s="269"/>
      <c r="I1028" s="269"/>
      <c r="J1028" s="269"/>
      <c r="K1028" s="269"/>
      <c r="L1028" s="269"/>
      <c r="M1028" s="269"/>
      <c r="N1028" s="269"/>
      <c r="O1028" s="269"/>
      <c r="P1028" s="269"/>
      <c r="Q1028" s="269"/>
      <c r="R1028" s="269"/>
      <c r="S1028" s="269"/>
      <c r="T1028" s="269"/>
      <c r="U1028" s="269"/>
      <c r="V1028" s="269"/>
      <c r="W1028" s="269"/>
      <c r="X1028" s="269"/>
      <c r="Y1028" s="269"/>
      <c r="Z1028" s="269"/>
      <c r="AA1028" s="269"/>
      <c r="AB1028" s="269"/>
      <c r="AC1028" s="269"/>
      <c r="AD1028" s="269"/>
      <c r="AE1028" s="269"/>
      <c r="AF1028" s="269"/>
      <c r="AG1028" s="269"/>
      <c r="AH1028" s="269"/>
      <c r="AI1028" s="269"/>
      <c r="AJ1028" s="269"/>
      <c r="AK1028" s="269"/>
      <c r="AL1028" s="269"/>
      <c r="AM1028" s="269"/>
      <c r="AN1028" s="269"/>
      <c r="AO1028" s="269"/>
      <c r="AP1028" s="269"/>
      <c r="AQ1028" s="269"/>
      <c r="AR1028" s="269"/>
      <c r="AS1028" s="269"/>
      <c r="AT1028" s="269"/>
      <c r="AU1028" s="269"/>
      <c r="AV1028" s="269"/>
      <c r="AW1028" s="269"/>
      <c r="AX1028" s="269"/>
      <c r="AY1028" s="269"/>
      <c r="AZ1028" s="269"/>
      <c r="BA1028" s="269"/>
      <c r="BB1028" s="269"/>
      <c r="BC1028" s="269"/>
      <c r="BD1028" s="269"/>
      <c r="BE1028" s="269"/>
      <c r="BF1028" s="269"/>
      <c r="BG1028" s="269"/>
      <c r="BH1028" s="269"/>
      <c r="BI1028" s="269"/>
      <c r="BJ1028" s="269"/>
      <c r="BK1028" s="269"/>
      <c r="BL1028" s="269"/>
      <c r="BM1028" s="269"/>
      <c r="BN1028" s="269"/>
      <c r="BO1028" s="269"/>
      <c r="BP1028" s="269"/>
      <c r="BQ1028" s="269"/>
      <c r="BR1028" s="269"/>
      <c r="BS1028" s="269"/>
      <c r="BT1028" s="269"/>
      <c r="BU1028" s="269"/>
      <c r="BV1028" s="269"/>
      <c r="BW1028" s="60"/>
      <c r="BX1028" s="60"/>
      <c r="BY1028" s="60"/>
      <c r="BZ1028" s="60"/>
      <c r="CA1028" s="60"/>
      <c r="CB1028" s="60"/>
      <c r="CC1028" s="60"/>
      <c r="CD1028" s="60"/>
      <c r="CE1028" s="60"/>
      <c r="CF1028" s="60"/>
      <c r="CG1028" s="60"/>
      <c r="CH1028" s="60"/>
      <c r="CI1028" s="60"/>
      <c r="CJ1028" s="60"/>
      <c r="CK1028" s="60"/>
      <c r="CL1028" s="60"/>
      <c r="CM1028" s="60"/>
      <c r="CN1028" s="60"/>
      <c r="CO1028" s="60"/>
      <c r="CP1028" s="60"/>
      <c r="CQ1028" s="60"/>
      <c r="CR1028" s="60"/>
      <c r="CS1028" s="60"/>
      <c r="CT1028" s="60"/>
      <c r="CU1028" s="60"/>
      <c r="CV1028" s="60"/>
      <c r="CW1028" s="60"/>
      <c r="CX1028" s="60"/>
      <c r="CY1028" s="60"/>
      <c r="CZ1028" s="60"/>
      <c r="DA1028" s="60"/>
      <c r="DB1028" s="60"/>
      <c r="DC1028" s="60"/>
      <c r="DD1028" s="60"/>
      <c r="DE1028" s="60"/>
      <c r="DF1028" s="60"/>
      <c r="DG1028" s="60"/>
      <c r="DH1028" s="60"/>
      <c r="DI1028" s="60"/>
      <c r="DJ1028" s="60"/>
      <c r="DK1028" s="60"/>
      <c r="DL1028" s="60"/>
      <c r="DM1028" s="60"/>
      <c r="DN1028" s="60"/>
      <c r="DO1028" s="60"/>
      <c r="DP1028" s="60"/>
      <c r="DQ1028" s="60"/>
      <c r="DR1028" s="60"/>
      <c r="DS1028" s="60"/>
      <c r="DT1028" s="60"/>
      <c r="DU1028" s="60"/>
      <c r="DV1028" s="60"/>
      <c r="DW1028" s="60"/>
      <c r="DX1028" s="60"/>
      <c r="DY1028" s="60"/>
      <c r="DZ1028" s="60"/>
      <c r="EA1028" s="60"/>
      <c r="EB1028" s="60"/>
      <c r="EC1028" s="60"/>
      <c r="ED1028" s="60"/>
      <c r="EE1028" s="60"/>
      <c r="EF1028" s="60"/>
      <c r="EG1028" s="60"/>
      <c r="EH1028" s="60"/>
      <c r="EI1028" s="60"/>
      <c r="EJ1028" s="60"/>
      <c r="EK1028" s="60"/>
      <c r="EL1028" s="60"/>
      <c r="EM1028" s="60"/>
      <c r="EN1028" s="60"/>
      <c r="EO1028" s="60"/>
      <c r="EP1028" s="60"/>
      <c r="EQ1028" s="60"/>
      <c r="ER1028" s="60"/>
      <c r="ES1028" s="60"/>
      <c r="ET1028" s="60"/>
      <c r="EU1028" s="60"/>
      <c r="EV1028" s="60"/>
      <c r="EW1028" s="60"/>
      <c r="EX1028" s="60"/>
      <c r="EY1028" s="60"/>
      <c r="EZ1028" s="60"/>
      <c r="FA1028" s="60"/>
      <c r="FB1028" s="60"/>
      <c r="FC1028" s="60"/>
      <c r="FD1028" s="60"/>
      <c r="FE1028" s="60"/>
      <c r="FF1028" s="60"/>
      <c r="FG1028" s="60"/>
      <c r="FH1028" s="60"/>
      <c r="FI1028" s="60"/>
      <c r="FJ1028" s="60"/>
      <c r="FK1028" s="60"/>
      <c r="FL1028" s="60"/>
      <c r="FM1028" s="60"/>
      <c r="FN1028" s="60"/>
      <c r="FO1028" s="60"/>
      <c r="FP1028" s="60"/>
      <c r="FQ1028" s="60"/>
      <c r="FR1028" s="60"/>
      <c r="FS1028" s="60"/>
      <c r="FT1028" s="60"/>
      <c r="FU1028" s="60"/>
      <c r="FV1028" s="60"/>
      <c r="FW1028" s="60"/>
      <c r="FX1028" s="60"/>
      <c r="FY1028" s="60"/>
      <c r="FZ1028" s="60"/>
      <c r="GA1028" s="60"/>
      <c r="GB1028" s="60"/>
      <c r="GC1028" s="60"/>
      <c r="GD1028" s="60"/>
      <c r="GE1028" s="60"/>
      <c r="GF1028" s="60"/>
      <c r="GG1028" s="60"/>
      <c r="GH1028" s="60"/>
      <c r="GI1028" s="60"/>
      <c r="GJ1028" s="60"/>
      <c r="GK1028" s="60"/>
      <c r="GL1028" s="60"/>
    </row>
    <row r="1029">
      <c r="B1029" s="116" t="s">
        <v>41</v>
      </c>
      <c r="C1029" s="269"/>
      <c r="D1029" s="269"/>
      <c r="E1029" s="269"/>
      <c r="F1029" s="269"/>
      <c r="G1029" s="269"/>
      <c r="H1029" s="269"/>
      <c r="I1029" s="269"/>
      <c r="J1029" s="269"/>
      <c r="K1029" s="269"/>
      <c r="L1029" s="269"/>
      <c r="M1029" s="269"/>
      <c r="N1029" s="269"/>
      <c r="O1029" s="269"/>
      <c r="P1029" s="269"/>
      <c r="Q1029" s="269"/>
      <c r="R1029" s="269"/>
      <c r="S1029" s="269"/>
      <c r="T1029" s="269"/>
      <c r="U1029" s="269"/>
      <c r="V1029" s="269"/>
      <c r="W1029" s="269"/>
      <c r="X1029" s="269"/>
      <c r="Y1029" s="269"/>
      <c r="Z1029" s="269"/>
      <c r="AA1029" s="269"/>
      <c r="AB1029" s="269"/>
      <c r="AC1029" s="269"/>
      <c r="AD1029" s="269"/>
      <c r="AE1029" s="269"/>
      <c r="AF1029" s="269"/>
      <c r="AG1029" s="269"/>
      <c r="AH1029" s="269"/>
      <c r="AI1029" s="269"/>
      <c r="AJ1029" s="269"/>
      <c r="AK1029" s="269"/>
      <c r="AL1029" s="269"/>
      <c r="AM1029" s="269"/>
      <c r="AN1029" s="269"/>
      <c r="AO1029" s="269"/>
      <c r="AP1029" s="269"/>
      <c r="AQ1029" s="269"/>
      <c r="AR1029" s="269"/>
      <c r="AS1029" s="269"/>
      <c r="AT1029" s="269"/>
      <c r="AU1029" s="269"/>
      <c r="AV1029" s="269"/>
      <c r="AW1029" s="269"/>
      <c r="AX1029" s="269"/>
      <c r="AY1029" s="269"/>
      <c r="AZ1029" s="269"/>
      <c r="BA1029" s="269"/>
      <c r="BB1029" s="269"/>
      <c r="BC1029" s="269"/>
      <c r="BD1029" s="269"/>
      <c r="BE1029" s="269"/>
      <c r="BF1029" s="269"/>
      <c r="BG1029" s="269"/>
      <c r="BH1029" s="269"/>
      <c r="BI1029" s="269"/>
      <c r="BJ1029" s="269"/>
      <c r="BK1029" s="269"/>
      <c r="BL1029" s="269"/>
      <c r="BM1029" s="269"/>
      <c r="BN1029" s="269"/>
      <c r="BO1029" s="269"/>
      <c r="BP1029" s="269"/>
      <c r="BQ1029" s="269"/>
      <c r="BR1029" s="269"/>
      <c r="BS1029" s="269"/>
      <c r="BT1029" s="269"/>
      <c r="BU1029" s="269"/>
      <c r="BV1029" s="269"/>
      <c r="BW1029" s="60"/>
      <c r="BX1029" s="60"/>
      <c r="BY1029" s="60"/>
      <c r="BZ1029" s="60"/>
      <c r="CA1029" s="60"/>
      <c r="CB1029" s="60"/>
      <c r="CC1029" s="60"/>
      <c r="CD1029" s="60"/>
      <c r="CE1029" s="60"/>
      <c r="CF1029" s="60"/>
      <c r="CG1029" s="60"/>
      <c r="CH1029" s="60"/>
      <c r="CI1029" s="60"/>
      <c r="CJ1029" s="60"/>
      <c r="CK1029" s="60"/>
      <c r="CL1029" s="60"/>
      <c r="CM1029" s="60"/>
      <c r="CN1029" s="60"/>
      <c r="CO1029" s="60"/>
      <c r="CP1029" s="60"/>
      <c r="CQ1029" s="60"/>
      <c r="CR1029" s="60"/>
      <c r="CS1029" s="60"/>
      <c r="CT1029" s="60"/>
      <c r="CU1029" s="60"/>
      <c r="CV1029" s="60"/>
      <c r="CW1029" s="60"/>
      <c r="CX1029" s="60"/>
      <c r="CY1029" s="60"/>
      <c r="CZ1029" s="60"/>
      <c r="DA1029" s="60"/>
      <c r="DB1029" s="60"/>
      <c r="DC1029" s="60"/>
      <c r="DD1029" s="60"/>
      <c r="DE1029" s="60"/>
      <c r="DF1029" s="60"/>
      <c r="DG1029" s="60"/>
      <c r="DH1029" s="60"/>
      <c r="DI1029" s="60"/>
      <c r="DJ1029" s="60"/>
      <c r="DK1029" s="60"/>
      <c r="DL1029" s="60"/>
      <c r="DM1029" s="60"/>
      <c r="DN1029" s="60"/>
      <c r="DO1029" s="60"/>
      <c r="DP1029" s="60"/>
      <c r="DQ1029" s="60"/>
      <c r="DR1029" s="60"/>
      <c r="DS1029" s="60"/>
      <c r="DT1029" s="60"/>
      <c r="DU1029" s="60"/>
      <c r="DV1029" s="60"/>
      <c r="DW1029" s="60"/>
      <c r="DX1029" s="60"/>
      <c r="DY1029" s="60"/>
      <c r="DZ1029" s="60"/>
      <c r="EA1029" s="60"/>
      <c r="EB1029" s="60"/>
      <c r="EC1029" s="60"/>
      <c r="ED1029" s="60"/>
      <c r="EE1029" s="60"/>
      <c r="EF1029" s="60"/>
      <c r="EG1029" s="60"/>
      <c r="EH1029" s="60"/>
      <c r="EI1029" s="60"/>
      <c r="EJ1029" s="60"/>
      <c r="EK1029" s="60"/>
      <c r="EL1029" s="60"/>
      <c r="EM1029" s="60"/>
      <c r="EN1029" s="60"/>
      <c r="EO1029" s="60"/>
      <c r="EP1029" s="60"/>
      <c r="EQ1029" s="60"/>
      <c r="ER1029" s="60"/>
      <c r="ES1029" s="60"/>
      <c r="ET1029" s="60"/>
      <c r="EU1029" s="60"/>
      <c r="EV1029" s="60"/>
      <c r="EW1029" s="60"/>
      <c r="EX1029" s="60"/>
      <c r="EY1029" s="60"/>
      <c r="EZ1029" s="60"/>
      <c r="FA1029" s="60"/>
      <c r="FB1029" s="60"/>
      <c r="FC1029" s="60"/>
      <c r="FD1029" s="60"/>
      <c r="FE1029" s="60"/>
      <c r="FF1029" s="60"/>
      <c r="FG1029" s="60"/>
      <c r="FH1029" s="60"/>
      <c r="FI1029" s="60"/>
      <c r="FJ1029" s="60"/>
      <c r="FK1029" s="60"/>
      <c r="FL1029" s="60"/>
      <c r="FM1029" s="60"/>
      <c r="FN1029" s="60"/>
      <c r="FO1029" s="60"/>
      <c r="FP1029" s="60"/>
      <c r="FQ1029" s="60"/>
      <c r="FR1029" s="60"/>
      <c r="FS1029" s="60"/>
      <c r="FT1029" s="60"/>
      <c r="FU1029" s="60"/>
      <c r="FV1029" s="60"/>
      <c r="FW1029" s="60"/>
      <c r="FX1029" s="60"/>
      <c r="FY1029" s="60"/>
      <c r="FZ1029" s="60"/>
      <c r="GA1029" s="60"/>
      <c r="GB1029" s="60"/>
      <c r="GC1029" s="60"/>
      <c r="GD1029" s="60"/>
      <c r="GE1029" s="60"/>
      <c r="GF1029" s="60"/>
      <c r="GG1029" s="60"/>
      <c r="GH1029" s="60"/>
      <c r="GI1029" s="60"/>
      <c r="GJ1029" s="60"/>
      <c r="GK1029" s="60"/>
      <c r="GL1029" s="60"/>
    </row>
    <row r="1030">
      <c r="B1030" s="119" t="s">
        <v>42</v>
      </c>
      <c r="C1030" s="269"/>
      <c r="D1030" s="269"/>
      <c r="E1030" s="269"/>
      <c r="F1030" s="269"/>
      <c r="G1030" s="269"/>
      <c r="H1030" s="269"/>
      <c r="I1030" s="269"/>
      <c r="J1030" s="269"/>
      <c r="K1030" s="269"/>
      <c r="L1030" s="269"/>
      <c r="M1030" s="269"/>
      <c r="N1030" s="269"/>
      <c r="O1030" s="269"/>
      <c r="P1030" s="269"/>
      <c r="Q1030" s="269"/>
      <c r="R1030" s="269"/>
      <c r="S1030" s="269"/>
      <c r="T1030" s="269"/>
      <c r="U1030" s="269"/>
      <c r="V1030" s="269"/>
      <c r="W1030" s="269"/>
      <c r="X1030" s="269"/>
      <c r="Y1030" s="269"/>
      <c r="Z1030" s="269"/>
      <c r="AA1030" s="269"/>
      <c r="AB1030" s="269"/>
      <c r="AC1030" s="269"/>
      <c r="AD1030" s="269"/>
      <c r="AE1030" s="269"/>
      <c r="AF1030" s="269"/>
      <c r="AG1030" s="269"/>
      <c r="AH1030" s="269"/>
      <c r="AI1030" s="269"/>
      <c r="AJ1030" s="269"/>
      <c r="AK1030" s="269"/>
      <c r="AL1030" s="269"/>
      <c r="AM1030" s="269"/>
      <c r="AN1030" s="269"/>
      <c r="AO1030" s="269"/>
      <c r="AP1030" s="269"/>
      <c r="AQ1030" s="269"/>
      <c r="AR1030" s="269"/>
      <c r="AS1030" s="269"/>
      <c r="AT1030" s="269"/>
      <c r="AU1030" s="269"/>
      <c r="AV1030" s="269"/>
      <c r="AW1030" s="269"/>
      <c r="AX1030" s="269"/>
      <c r="AY1030" s="269"/>
      <c r="AZ1030" s="269"/>
      <c r="BA1030" s="269"/>
      <c r="BB1030" s="269"/>
      <c r="BC1030" s="269"/>
      <c r="BD1030" s="269"/>
      <c r="BE1030" s="269"/>
      <c r="BF1030" s="269"/>
      <c r="BG1030" s="269"/>
      <c r="BH1030" s="269"/>
      <c r="BI1030" s="269"/>
      <c r="BJ1030" s="269"/>
      <c r="BK1030" s="269"/>
      <c r="BL1030" s="269"/>
      <c r="BM1030" s="269"/>
      <c r="BN1030" s="269"/>
      <c r="BO1030" s="269"/>
      <c r="BP1030" s="269"/>
      <c r="BQ1030" s="269"/>
      <c r="BR1030" s="269"/>
      <c r="BS1030" s="269"/>
      <c r="BT1030" s="269"/>
      <c r="BU1030" s="269"/>
      <c r="BV1030" s="269"/>
      <c r="BW1030" s="60"/>
      <c r="BX1030" s="60"/>
      <c r="BY1030" s="60"/>
      <c r="BZ1030" s="60"/>
      <c r="CA1030" s="60"/>
      <c r="CB1030" s="60"/>
      <c r="CC1030" s="60"/>
      <c r="CD1030" s="60"/>
      <c r="CE1030" s="60"/>
      <c r="CF1030" s="60"/>
      <c r="CG1030" s="60"/>
      <c r="CH1030" s="60"/>
      <c r="CI1030" s="60"/>
      <c r="CJ1030" s="60"/>
      <c r="CK1030" s="60"/>
      <c r="CL1030" s="60"/>
      <c r="CM1030" s="60"/>
      <c r="CN1030" s="60"/>
      <c r="CO1030" s="60"/>
      <c r="CP1030" s="60"/>
      <c r="CQ1030" s="60"/>
      <c r="CR1030" s="60"/>
      <c r="CS1030" s="60"/>
      <c r="CT1030" s="60"/>
      <c r="CU1030" s="60"/>
      <c r="CV1030" s="60"/>
      <c r="CW1030" s="60"/>
      <c r="CX1030" s="60"/>
      <c r="CY1030" s="60"/>
      <c r="CZ1030" s="60"/>
      <c r="DA1030" s="60"/>
      <c r="DB1030" s="60"/>
      <c r="DC1030" s="60"/>
      <c r="DD1030" s="60"/>
      <c r="DE1030" s="60"/>
      <c r="DF1030" s="60"/>
      <c r="DG1030" s="60"/>
      <c r="DH1030" s="60"/>
      <c r="DI1030" s="60"/>
      <c r="DJ1030" s="60"/>
      <c r="DK1030" s="60"/>
      <c r="DL1030" s="60"/>
      <c r="DM1030" s="60"/>
      <c r="DN1030" s="60"/>
      <c r="DO1030" s="60"/>
      <c r="DP1030" s="60"/>
      <c r="DQ1030" s="60"/>
      <c r="DR1030" s="60"/>
      <c r="DS1030" s="60"/>
      <c r="DT1030" s="60"/>
      <c r="DU1030" s="60"/>
      <c r="DV1030" s="60"/>
      <c r="DW1030" s="60"/>
      <c r="DX1030" s="60"/>
      <c r="DY1030" s="60"/>
      <c r="DZ1030" s="60"/>
      <c r="EA1030" s="60"/>
      <c r="EB1030" s="60"/>
      <c r="EC1030" s="60"/>
      <c r="ED1030" s="60"/>
      <c r="EE1030" s="60"/>
      <c r="EF1030" s="60"/>
      <c r="EG1030" s="60"/>
      <c r="EH1030" s="60"/>
      <c r="EI1030" s="60"/>
      <c r="EJ1030" s="60"/>
      <c r="EK1030" s="60"/>
      <c r="EL1030" s="60"/>
      <c r="EM1030" s="60"/>
      <c r="EN1030" s="60"/>
      <c r="EO1030" s="60"/>
      <c r="EP1030" s="60"/>
      <c r="EQ1030" s="60"/>
      <c r="ER1030" s="60"/>
      <c r="ES1030" s="60"/>
      <c r="ET1030" s="60"/>
      <c r="EU1030" s="60"/>
      <c r="EV1030" s="60"/>
      <c r="EW1030" s="60"/>
      <c r="EX1030" s="60"/>
      <c r="EY1030" s="60"/>
      <c r="EZ1030" s="60"/>
      <c r="FA1030" s="60"/>
      <c r="FB1030" s="60"/>
      <c r="FC1030" s="60"/>
      <c r="FD1030" s="60"/>
      <c r="FE1030" s="60"/>
      <c r="FF1030" s="60"/>
      <c r="FG1030" s="60"/>
      <c r="FH1030" s="60"/>
      <c r="FI1030" s="60"/>
      <c r="FJ1030" s="60"/>
      <c r="FK1030" s="60"/>
      <c r="FL1030" s="60"/>
      <c r="FM1030" s="60"/>
      <c r="FN1030" s="60"/>
      <c r="FO1030" s="60"/>
      <c r="FP1030" s="60"/>
      <c r="FQ1030" s="60"/>
      <c r="FR1030" s="60"/>
      <c r="FS1030" s="60"/>
      <c r="FT1030" s="60"/>
      <c r="FU1030" s="60"/>
      <c r="FV1030" s="60"/>
      <c r="FW1030" s="60"/>
      <c r="FX1030" s="60"/>
      <c r="FY1030" s="60"/>
      <c r="FZ1030" s="60"/>
      <c r="GA1030" s="60"/>
      <c r="GB1030" s="60"/>
      <c r="GC1030" s="60"/>
      <c r="GD1030" s="60"/>
      <c r="GE1030" s="60"/>
      <c r="GF1030" s="60"/>
      <c r="GG1030" s="60"/>
      <c r="GH1030" s="60"/>
      <c r="GI1030" s="60"/>
      <c r="GJ1030" s="60"/>
      <c r="GK1030" s="60"/>
      <c r="GL1030" s="60"/>
    </row>
    <row r="1031">
      <c r="B1031" s="120" t="s">
        <v>44</v>
      </c>
      <c r="C1031" s="269"/>
      <c r="D1031" s="269"/>
      <c r="E1031" s="269"/>
      <c r="F1031" s="269"/>
      <c r="G1031" s="269"/>
      <c r="H1031" s="269"/>
      <c r="I1031" s="269"/>
      <c r="J1031" s="269"/>
      <c r="K1031" s="269"/>
      <c r="L1031" s="269"/>
      <c r="M1031" s="269"/>
      <c r="N1031" s="269"/>
      <c r="O1031" s="269"/>
      <c r="P1031" s="269"/>
      <c r="Q1031" s="269"/>
      <c r="R1031" s="269"/>
      <c r="S1031" s="269"/>
      <c r="T1031" s="269"/>
      <c r="U1031" s="269"/>
      <c r="V1031" s="269"/>
      <c r="W1031" s="269"/>
      <c r="X1031" s="269"/>
      <c r="Y1031" s="269"/>
      <c r="Z1031" s="269"/>
      <c r="AA1031" s="269"/>
      <c r="AB1031" s="269"/>
      <c r="AC1031" s="269"/>
      <c r="AD1031" s="269"/>
      <c r="AE1031" s="269"/>
      <c r="AF1031" s="269"/>
      <c r="AG1031" s="269"/>
      <c r="AH1031" s="269"/>
      <c r="AI1031" s="269"/>
      <c r="AJ1031" s="269"/>
      <c r="AK1031" s="269"/>
      <c r="AL1031" s="269"/>
      <c r="AM1031" s="269"/>
      <c r="AN1031" s="269"/>
      <c r="AO1031" s="269"/>
      <c r="AP1031" s="269"/>
      <c r="AQ1031" s="269"/>
      <c r="AR1031" s="269"/>
      <c r="AS1031" s="269"/>
      <c r="AT1031" s="269"/>
      <c r="AU1031" s="269"/>
      <c r="AV1031" s="269"/>
      <c r="AW1031" s="269"/>
      <c r="AX1031" s="269"/>
      <c r="AY1031" s="269"/>
      <c r="AZ1031" s="269"/>
      <c r="BA1031" s="269"/>
      <c r="BB1031" s="269"/>
      <c r="BC1031" s="269"/>
      <c r="BD1031" s="269"/>
      <c r="BE1031" s="269"/>
      <c r="BF1031" s="269"/>
      <c r="BG1031" s="269"/>
      <c r="BH1031" s="269"/>
      <c r="BI1031" s="269"/>
      <c r="BJ1031" s="269"/>
      <c r="BK1031" s="269"/>
      <c r="BL1031" s="269"/>
      <c r="BM1031" s="269"/>
      <c r="BN1031" s="269"/>
      <c r="BO1031" s="269"/>
      <c r="BP1031" s="269"/>
      <c r="BQ1031" s="269"/>
      <c r="BR1031" s="269"/>
      <c r="BS1031" s="269"/>
      <c r="BT1031" s="269"/>
      <c r="BU1031" s="269"/>
      <c r="BV1031" s="269"/>
      <c r="BW1031" s="60"/>
      <c r="BX1031" s="60"/>
      <c r="BY1031" s="60"/>
      <c r="BZ1031" s="60"/>
      <c r="CA1031" s="60"/>
      <c r="CB1031" s="60"/>
      <c r="CC1031" s="60"/>
      <c r="CD1031" s="60"/>
      <c r="CE1031" s="60"/>
      <c r="CF1031" s="60"/>
      <c r="CG1031" s="60"/>
      <c r="CH1031" s="60"/>
      <c r="CI1031" s="60"/>
      <c r="CJ1031" s="60"/>
      <c r="CK1031" s="60"/>
      <c r="CL1031" s="60"/>
      <c r="CM1031" s="60"/>
      <c r="CN1031" s="60"/>
      <c r="CO1031" s="60"/>
      <c r="CP1031" s="60"/>
      <c r="CQ1031" s="60"/>
      <c r="CR1031" s="60"/>
      <c r="CS1031" s="60"/>
      <c r="CT1031" s="60"/>
      <c r="CU1031" s="60"/>
      <c r="CV1031" s="60"/>
      <c r="CW1031" s="60"/>
      <c r="CX1031" s="60"/>
      <c r="CY1031" s="60"/>
      <c r="CZ1031" s="60"/>
      <c r="DA1031" s="60"/>
      <c r="DB1031" s="60"/>
      <c r="DC1031" s="60"/>
      <c r="DD1031" s="60"/>
      <c r="DE1031" s="60"/>
      <c r="DF1031" s="60"/>
      <c r="DG1031" s="60"/>
      <c r="DH1031" s="60"/>
      <c r="DI1031" s="60"/>
      <c r="DJ1031" s="60"/>
      <c r="DK1031" s="60"/>
      <c r="DL1031" s="60"/>
      <c r="DM1031" s="60"/>
      <c r="DN1031" s="60"/>
      <c r="DO1031" s="60"/>
      <c r="DP1031" s="60"/>
      <c r="DQ1031" s="60"/>
      <c r="DR1031" s="60"/>
      <c r="DS1031" s="60"/>
      <c r="DT1031" s="60"/>
      <c r="DU1031" s="60"/>
      <c r="DV1031" s="60"/>
      <c r="DW1031" s="60"/>
      <c r="DX1031" s="60"/>
      <c r="DY1031" s="60"/>
      <c r="DZ1031" s="60"/>
      <c r="EA1031" s="60"/>
      <c r="EB1031" s="60"/>
      <c r="EC1031" s="60"/>
      <c r="ED1031" s="60"/>
      <c r="EE1031" s="60"/>
      <c r="EF1031" s="60"/>
      <c r="EG1031" s="60"/>
      <c r="EH1031" s="60"/>
      <c r="EI1031" s="60"/>
      <c r="EJ1031" s="60"/>
      <c r="EK1031" s="60"/>
      <c r="EL1031" s="60"/>
      <c r="EM1031" s="60"/>
      <c r="EN1031" s="60"/>
      <c r="EO1031" s="60"/>
      <c r="EP1031" s="60"/>
      <c r="EQ1031" s="60"/>
      <c r="ER1031" s="60"/>
      <c r="ES1031" s="60"/>
      <c r="ET1031" s="60"/>
      <c r="EU1031" s="60"/>
      <c r="EV1031" s="60"/>
      <c r="EW1031" s="60"/>
      <c r="EX1031" s="60"/>
      <c r="EY1031" s="60"/>
      <c r="EZ1031" s="60"/>
      <c r="FA1031" s="60"/>
      <c r="FB1031" s="60"/>
      <c r="FC1031" s="60"/>
      <c r="FD1031" s="60"/>
      <c r="FE1031" s="60"/>
      <c r="FF1031" s="60"/>
      <c r="FG1031" s="60"/>
      <c r="FH1031" s="60"/>
      <c r="FI1031" s="60"/>
      <c r="FJ1031" s="60"/>
      <c r="FK1031" s="60"/>
      <c r="FL1031" s="60"/>
      <c r="FM1031" s="60"/>
      <c r="FN1031" s="60"/>
      <c r="FO1031" s="60"/>
      <c r="FP1031" s="60"/>
      <c r="FQ1031" s="60"/>
      <c r="FR1031" s="60"/>
      <c r="FS1031" s="60"/>
      <c r="FT1031" s="60"/>
      <c r="FU1031" s="60"/>
      <c r="FV1031" s="60"/>
      <c r="FW1031" s="60"/>
      <c r="FX1031" s="60"/>
      <c r="FY1031" s="60"/>
      <c r="FZ1031" s="60"/>
      <c r="GA1031" s="60"/>
      <c r="GB1031" s="60"/>
      <c r="GC1031" s="60"/>
      <c r="GD1031" s="60"/>
      <c r="GE1031" s="60"/>
      <c r="GF1031" s="60"/>
      <c r="GG1031" s="60"/>
      <c r="GH1031" s="60"/>
      <c r="GI1031" s="60"/>
      <c r="GJ1031" s="60"/>
      <c r="GK1031" s="60"/>
      <c r="GL1031" s="60"/>
    </row>
    <row r="1032">
      <c r="B1032" s="118" t="s">
        <v>46</v>
      </c>
      <c r="C1032" s="269"/>
      <c r="D1032" s="269"/>
      <c r="E1032" s="269"/>
      <c r="F1032" s="269"/>
      <c r="G1032" s="269"/>
      <c r="H1032" s="269"/>
      <c r="I1032" s="269"/>
      <c r="J1032" s="269"/>
      <c r="K1032" s="269"/>
      <c r="L1032" s="269"/>
      <c r="M1032" s="269"/>
      <c r="N1032" s="269"/>
      <c r="O1032" s="269"/>
      <c r="P1032" s="269"/>
      <c r="Q1032" s="269"/>
      <c r="R1032" s="269"/>
      <c r="S1032" s="269"/>
      <c r="T1032" s="269"/>
      <c r="U1032" s="269"/>
      <c r="V1032" s="269"/>
      <c r="W1032" s="269"/>
      <c r="X1032" s="269"/>
      <c r="Y1032" s="269"/>
      <c r="Z1032" s="269"/>
      <c r="AA1032" s="269"/>
      <c r="AB1032" s="269"/>
      <c r="AC1032" s="269"/>
      <c r="AD1032" s="269"/>
      <c r="AE1032" s="269"/>
      <c r="AF1032" s="269"/>
      <c r="AG1032" s="269"/>
      <c r="AH1032" s="269"/>
      <c r="AI1032" s="269"/>
      <c r="AJ1032" s="269"/>
      <c r="AK1032" s="269"/>
      <c r="AL1032" s="269"/>
      <c r="AM1032" s="269"/>
      <c r="AN1032" s="269"/>
      <c r="AO1032" s="269"/>
      <c r="AP1032" s="269"/>
      <c r="AQ1032" s="269"/>
      <c r="AR1032" s="269"/>
      <c r="AS1032" s="269"/>
      <c r="AT1032" s="269"/>
      <c r="AU1032" s="269"/>
      <c r="AV1032" s="269"/>
      <c r="AW1032" s="269"/>
      <c r="AX1032" s="269"/>
      <c r="AY1032" s="269"/>
      <c r="AZ1032" s="269"/>
      <c r="BA1032" s="269"/>
      <c r="BB1032" s="269"/>
      <c r="BC1032" s="269"/>
      <c r="BD1032" s="269"/>
      <c r="BE1032" s="269"/>
      <c r="BF1032" s="269"/>
      <c r="BG1032" s="269"/>
      <c r="BH1032" s="269"/>
      <c r="BI1032" s="269"/>
      <c r="BJ1032" s="269"/>
      <c r="BK1032" s="269"/>
      <c r="BL1032" s="269"/>
      <c r="BM1032" s="269"/>
      <c r="BN1032" s="269"/>
      <c r="BO1032" s="269"/>
      <c r="BP1032" s="269"/>
      <c r="BQ1032" s="269"/>
      <c r="BR1032" s="269"/>
      <c r="BS1032" s="269"/>
      <c r="BT1032" s="269"/>
      <c r="BU1032" s="269"/>
      <c r="BV1032" s="269"/>
      <c r="BW1032" s="60"/>
      <c r="BX1032" s="60"/>
      <c r="BY1032" s="60"/>
      <c r="BZ1032" s="60"/>
      <c r="CA1032" s="60"/>
      <c r="CB1032" s="60"/>
      <c r="CC1032" s="60"/>
      <c r="CD1032" s="60"/>
      <c r="CE1032" s="60"/>
      <c r="CF1032" s="60"/>
      <c r="CG1032" s="60"/>
      <c r="CH1032" s="60"/>
      <c r="CI1032" s="60"/>
      <c r="CJ1032" s="60"/>
      <c r="CK1032" s="60"/>
      <c r="CL1032" s="60"/>
      <c r="CM1032" s="60"/>
      <c r="CN1032" s="60"/>
      <c r="CO1032" s="60"/>
      <c r="CP1032" s="60"/>
      <c r="CQ1032" s="60"/>
      <c r="CR1032" s="60"/>
      <c r="CS1032" s="60"/>
      <c r="CT1032" s="60"/>
      <c r="CU1032" s="60"/>
      <c r="CV1032" s="60"/>
      <c r="CW1032" s="60"/>
      <c r="CX1032" s="60"/>
      <c r="CY1032" s="60"/>
      <c r="CZ1032" s="60"/>
      <c r="DA1032" s="60"/>
      <c r="DB1032" s="60"/>
      <c r="DC1032" s="60"/>
      <c r="DD1032" s="60"/>
      <c r="DE1032" s="60"/>
      <c r="DF1032" s="60"/>
      <c r="DG1032" s="60"/>
      <c r="DH1032" s="60"/>
      <c r="DI1032" s="60"/>
      <c r="DJ1032" s="60"/>
      <c r="DK1032" s="60"/>
      <c r="DL1032" s="60"/>
      <c r="DM1032" s="60"/>
      <c r="DN1032" s="60"/>
      <c r="DO1032" s="60"/>
      <c r="DP1032" s="60"/>
      <c r="DQ1032" s="60"/>
      <c r="DR1032" s="60"/>
      <c r="DS1032" s="60"/>
      <c r="DT1032" s="60"/>
      <c r="DU1032" s="60"/>
      <c r="DV1032" s="60"/>
      <c r="DW1032" s="60"/>
      <c r="DX1032" s="60"/>
      <c r="DY1032" s="60"/>
      <c r="DZ1032" s="60"/>
      <c r="EA1032" s="60"/>
      <c r="EB1032" s="60"/>
      <c r="EC1032" s="60"/>
      <c r="ED1032" s="60"/>
      <c r="EE1032" s="60"/>
      <c r="EF1032" s="60"/>
      <c r="EG1032" s="60"/>
      <c r="EH1032" s="60"/>
      <c r="EI1032" s="60"/>
      <c r="EJ1032" s="60"/>
      <c r="EK1032" s="60"/>
      <c r="EL1032" s="60"/>
      <c r="EM1032" s="60"/>
      <c r="EN1032" s="60"/>
      <c r="EO1032" s="60"/>
      <c r="EP1032" s="60"/>
      <c r="EQ1032" s="60"/>
      <c r="ER1032" s="60"/>
      <c r="ES1032" s="60"/>
      <c r="ET1032" s="60"/>
      <c r="EU1032" s="60"/>
      <c r="EV1032" s="60"/>
      <c r="EW1032" s="60"/>
      <c r="EX1032" s="60"/>
      <c r="EY1032" s="60"/>
      <c r="EZ1032" s="60"/>
      <c r="FA1032" s="60"/>
      <c r="FB1032" s="60"/>
      <c r="FC1032" s="60"/>
      <c r="FD1032" s="60"/>
      <c r="FE1032" s="60"/>
      <c r="FF1032" s="60"/>
      <c r="FG1032" s="60"/>
      <c r="FH1032" s="60"/>
      <c r="FI1032" s="60"/>
      <c r="FJ1032" s="60"/>
      <c r="FK1032" s="60"/>
      <c r="FL1032" s="60"/>
      <c r="FM1032" s="60"/>
      <c r="FN1032" s="60"/>
      <c r="FO1032" s="60"/>
      <c r="FP1032" s="60"/>
      <c r="FQ1032" s="60"/>
      <c r="FR1032" s="60"/>
      <c r="FS1032" s="60"/>
      <c r="FT1032" s="60"/>
      <c r="FU1032" s="60"/>
      <c r="FV1032" s="60"/>
      <c r="FW1032" s="60"/>
      <c r="FX1032" s="60"/>
      <c r="FY1032" s="60"/>
      <c r="FZ1032" s="60"/>
      <c r="GA1032" s="60"/>
      <c r="GB1032" s="60"/>
      <c r="GC1032" s="60"/>
      <c r="GD1032" s="60"/>
      <c r="GE1032" s="60"/>
      <c r="GF1032" s="60"/>
      <c r="GG1032" s="60"/>
      <c r="GH1032" s="60"/>
      <c r="GI1032" s="60"/>
      <c r="GJ1032" s="60"/>
      <c r="GK1032" s="60"/>
      <c r="GL1032" s="60"/>
    </row>
    <row r="1033">
      <c r="B1033" s="116" t="s">
        <v>48</v>
      </c>
      <c r="C1033" s="269"/>
      <c r="D1033" s="269"/>
      <c r="E1033" s="269"/>
      <c r="F1033" s="269"/>
      <c r="G1033" s="269"/>
      <c r="H1033" s="269"/>
      <c r="I1033" s="269"/>
      <c r="J1033" s="269"/>
      <c r="K1033" s="269"/>
      <c r="L1033" s="269"/>
      <c r="M1033" s="269"/>
      <c r="N1033" s="269"/>
      <c r="O1033" s="269"/>
      <c r="P1033" s="269"/>
      <c r="Q1033" s="269"/>
      <c r="R1033" s="269"/>
      <c r="S1033" s="269"/>
      <c r="T1033" s="269"/>
      <c r="U1033" s="269"/>
      <c r="V1033" s="269"/>
      <c r="W1033" s="269"/>
      <c r="X1033" s="269"/>
      <c r="Y1033" s="269"/>
      <c r="Z1033" s="269"/>
      <c r="AA1033" s="269"/>
      <c r="AB1033" s="269"/>
      <c r="AC1033" s="269"/>
      <c r="AD1033" s="269"/>
      <c r="AE1033" s="269"/>
      <c r="AF1033" s="269"/>
      <c r="AG1033" s="269"/>
      <c r="AH1033" s="269"/>
      <c r="AI1033" s="269"/>
      <c r="AJ1033" s="269"/>
      <c r="AK1033" s="269"/>
      <c r="AL1033" s="269"/>
      <c r="AM1033" s="269"/>
      <c r="AN1033" s="269"/>
      <c r="AO1033" s="269"/>
      <c r="AP1033" s="269"/>
      <c r="AQ1033" s="269"/>
      <c r="AR1033" s="269"/>
      <c r="AS1033" s="269"/>
      <c r="AT1033" s="269"/>
      <c r="AU1033" s="269"/>
      <c r="AV1033" s="269"/>
      <c r="AW1033" s="269"/>
      <c r="AX1033" s="269"/>
      <c r="AY1033" s="269"/>
      <c r="AZ1033" s="269"/>
      <c r="BA1033" s="269"/>
      <c r="BB1033" s="269"/>
      <c r="BC1033" s="269"/>
      <c r="BD1033" s="269"/>
      <c r="BE1033" s="269"/>
      <c r="BF1033" s="269"/>
      <c r="BG1033" s="269"/>
      <c r="BH1033" s="269"/>
      <c r="BI1033" s="269"/>
      <c r="BJ1033" s="269"/>
      <c r="BK1033" s="269"/>
      <c r="BL1033" s="269"/>
      <c r="BM1033" s="269"/>
      <c r="BN1033" s="269"/>
      <c r="BO1033" s="269"/>
      <c r="BP1033" s="269"/>
      <c r="BQ1033" s="269"/>
      <c r="BR1033" s="269"/>
      <c r="BS1033" s="269"/>
      <c r="BT1033" s="269"/>
      <c r="BU1033" s="269"/>
      <c r="BV1033" s="269"/>
      <c r="BW1033" s="60"/>
      <c r="BX1033" s="60"/>
      <c r="BY1033" s="60"/>
      <c r="BZ1033" s="60"/>
      <c r="CA1033" s="60"/>
      <c r="CB1033" s="60"/>
      <c r="CC1033" s="60"/>
      <c r="CD1033" s="60"/>
      <c r="CE1033" s="60"/>
      <c r="CF1033" s="60"/>
      <c r="CG1033" s="60"/>
      <c r="CH1033" s="60"/>
      <c r="CI1033" s="60"/>
      <c r="CJ1033" s="60"/>
      <c r="CK1033" s="60"/>
      <c r="CL1033" s="60"/>
      <c r="CM1033" s="60"/>
      <c r="CN1033" s="60"/>
      <c r="CO1033" s="60"/>
      <c r="CP1033" s="60"/>
      <c r="CQ1033" s="60"/>
      <c r="CR1033" s="60"/>
      <c r="CS1033" s="60"/>
      <c r="CT1033" s="60"/>
      <c r="CU1033" s="60"/>
      <c r="CV1033" s="60"/>
      <c r="CW1033" s="60"/>
      <c r="CX1033" s="60"/>
      <c r="CY1033" s="60"/>
      <c r="CZ1033" s="60"/>
      <c r="DA1033" s="60"/>
      <c r="DB1033" s="60"/>
      <c r="DC1033" s="60"/>
      <c r="DD1033" s="60"/>
      <c r="DE1033" s="60"/>
      <c r="DF1033" s="60"/>
      <c r="DG1033" s="60"/>
      <c r="DH1033" s="60"/>
      <c r="DI1033" s="60"/>
      <c r="DJ1033" s="60"/>
      <c r="DK1033" s="60"/>
      <c r="DL1033" s="60"/>
      <c r="DM1033" s="60"/>
      <c r="DN1033" s="60"/>
      <c r="DO1033" s="60"/>
      <c r="DP1033" s="60"/>
      <c r="DQ1033" s="60"/>
      <c r="DR1033" s="60"/>
      <c r="DS1033" s="60"/>
      <c r="DT1033" s="60"/>
      <c r="DU1033" s="60"/>
      <c r="DV1033" s="60"/>
      <c r="DW1033" s="60"/>
      <c r="DX1033" s="60"/>
      <c r="DY1033" s="60"/>
      <c r="DZ1033" s="60"/>
      <c r="EA1033" s="60"/>
      <c r="EB1033" s="60"/>
      <c r="EC1033" s="60"/>
      <c r="ED1033" s="60"/>
      <c r="EE1033" s="60"/>
      <c r="EF1033" s="60"/>
      <c r="EG1033" s="60"/>
      <c r="EH1033" s="60"/>
      <c r="EI1033" s="60"/>
      <c r="EJ1033" s="60"/>
      <c r="EK1033" s="60"/>
      <c r="EL1033" s="60"/>
      <c r="EM1033" s="60"/>
      <c r="EN1033" s="60"/>
      <c r="EO1033" s="60"/>
      <c r="EP1033" s="60"/>
      <c r="EQ1033" s="60"/>
      <c r="ER1033" s="60"/>
      <c r="ES1033" s="60"/>
      <c r="ET1033" s="60"/>
      <c r="EU1033" s="60"/>
      <c r="EV1033" s="60"/>
      <c r="EW1033" s="60"/>
      <c r="EX1033" s="60"/>
      <c r="EY1033" s="60"/>
      <c r="EZ1033" s="60"/>
      <c r="FA1033" s="60"/>
      <c r="FB1033" s="60"/>
      <c r="FC1033" s="60"/>
      <c r="FD1033" s="60"/>
      <c r="FE1033" s="60"/>
      <c r="FF1033" s="60"/>
      <c r="FG1033" s="60"/>
      <c r="FH1033" s="60"/>
      <c r="FI1033" s="60"/>
      <c r="FJ1033" s="60"/>
      <c r="FK1033" s="60"/>
      <c r="FL1033" s="60"/>
      <c r="FM1033" s="60"/>
      <c r="FN1033" s="60"/>
      <c r="FO1033" s="60"/>
      <c r="FP1033" s="60"/>
      <c r="FQ1033" s="60"/>
      <c r="FR1033" s="60"/>
      <c r="FS1033" s="60"/>
      <c r="FT1033" s="60"/>
      <c r="FU1033" s="60"/>
      <c r="FV1033" s="60"/>
      <c r="FW1033" s="60"/>
      <c r="FX1033" s="60"/>
      <c r="FY1033" s="60"/>
      <c r="FZ1033" s="60"/>
      <c r="GA1033" s="60"/>
      <c r="GB1033" s="60"/>
      <c r="GC1033" s="60"/>
      <c r="GD1033" s="60"/>
      <c r="GE1033" s="60"/>
      <c r="GF1033" s="60"/>
      <c r="GG1033" s="60"/>
      <c r="GH1033" s="60"/>
      <c r="GI1033" s="60"/>
      <c r="GJ1033" s="60"/>
      <c r="GK1033" s="60"/>
      <c r="GL1033" s="60"/>
    </row>
    <row r="1034">
      <c r="B1034" s="119" t="s">
        <v>49</v>
      </c>
      <c r="C1034" s="269"/>
      <c r="D1034" s="269"/>
      <c r="E1034" s="269"/>
      <c r="F1034" s="269"/>
      <c r="G1034" s="269"/>
      <c r="H1034" s="269"/>
      <c r="I1034" s="269"/>
      <c r="J1034" s="269"/>
      <c r="K1034" s="269"/>
      <c r="L1034" s="269"/>
      <c r="M1034" s="269"/>
      <c r="N1034" s="269"/>
      <c r="O1034" s="269"/>
      <c r="P1034" s="269"/>
      <c r="Q1034" s="269"/>
      <c r="R1034" s="269"/>
      <c r="S1034" s="269"/>
      <c r="T1034" s="269"/>
      <c r="U1034" s="269"/>
      <c r="V1034" s="269"/>
      <c r="W1034" s="269"/>
      <c r="X1034" s="269"/>
      <c r="Y1034" s="269"/>
      <c r="Z1034" s="269"/>
      <c r="AA1034" s="269"/>
      <c r="AB1034" s="269"/>
      <c r="AC1034" s="269"/>
      <c r="AD1034" s="269"/>
      <c r="AE1034" s="269"/>
      <c r="AF1034" s="269"/>
      <c r="AG1034" s="269"/>
      <c r="AH1034" s="269"/>
      <c r="AI1034" s="269"/>
      <c r="AJ1034" s="269"/>
      <c r="AK1034" s="269"/>
      <c r="AL1034" s="269"/>
      <c r="AM1034" s="269"/>
      <c r="AN1034" s="269"/>
      <c r="AO1034" s="269"/>
      <c r="AP1034" s="269"/>
      <c r="AQ1034" s="269"/>
      <c r="AR1034" s="269"/>
      <c r="AS1034" s="269"/>
      <c r="AT1034" s="269"/>
      <c r="AU1034" s="269"/>
      <c r="AV1034" s="269"/>
      <c r="AW1034" s="269"/>
      <c r="AX1034" s="269"/>
      <c r="AY1034" s="269"/>
      <c r="AZ1034" s="269"/>
      <c r="BA1034" s="269"/>
      <c r="BB1034" s="269"/>
      <c r="BC1034" s="269"/>
      <c r="BD1034" s="269"/>
      <c r="BE1034" s="269"/>
      <c r="BF1034" s="269"/>
      <c r="BG1034" s="269"/>
      <c r="BH1034" s="269"/>
      <c r="BI1034" s="269"/>
      <c r="BJ1034" s="269"/>
      <c r="BK1034" s="269"/>
      <c r="BL1034" s="269"/>
      <c r="BM1034" s="269"/>
      <c r="BN1034" s="269"/>
      <c r="BO1034" s="269"/>
      <c r="BP1034" s="269"/>
      <c r="BQ1034" s="269"/>
      <c r="BR1034" s="269"/>
      <c r="BS1034" s="269"/>
      <c r="BT1034" s="269"/>
      <c r="BU1034" s="269"/>
      <c r="BV1034" s="269"/>
      <c r="BW1034" s="60"/>
      <c r="BX1034" s="60"/>
      <c r="BY1034" s="60"/>
      <c r="BZ1034" s="60"/>
      <c r="CA1034" s="60"/>
      <c r="CB1034" s="60"/>
      <c r="CC1034" s="60"/>
      <c r="CD1034" s="60"/>
      <c r="CE1034" s="60"/>
      <c r="CF1034" s="60"/>
      <c r="CG1034" s="60"/>
      <c r="CH1034" s="60"/>
      <c r="CI1034" s="60"/>
      <c r="CJ1034" s="60"/>
      <c r="CK1034" s="60"/>
      <c r="CL1034" s="60"/>
      <c r="CM1034" s="60"/>
      <c r="CN1034" s="60"/>
      <c r="CO1034" s="60"/>
      <c r="CP1034" s="60"/>
      <c r="CQ1034" s="60"/>
      <c r="CR1034" s="60"/>
      <c r="CS1034" s="60"/>
      <c r="CT1034" s="60"/>
      <c r="CU1034" s="60"/>
      <c r="CV1034" s="60"/>
      <c r="CW1034" s="60"/>
      <c r="CX1034" s="60"/>
      <c r="CY1034" s="60"/>
      <c r="CZ1034" s="60"/>
      <c r="DA1034" s="60"/>
      <c r="DB1034" s="60"/>
      <c r="DC1034" s="60"/>
      <c r="DD1034" s="60"/>
      <c r="DE1034" s="60"/>
      <c r="DF1034" s="60"/>
      <c r="DG1034" s="60"/>
      <c r="DH1034" s="60"/>
      <c r="DI1034" s="60"/>
      <c r="DJ1034" s="60"/>
      <c r="DK1034" s="60"/>
      <c r="DL1034" s="60"/>
      <c r="DM1034" s="60"/>
      <c r="DN1034" s="60"/>
      <c r="DO1034" s="60"/>
      <c r="DP1034" s="60"/>
      <c r="DQ1034" s="60"/>
      <c r="DR1034" s="60"/>
      <c r="DS1034" s="60"/>
      <c r="DT1034" s="60"/>
      <c r="DU1034" s="60"/>
      <c r="DV1034" s="60"/>
      <c r="DW1034" s="60"/>
      <c r="DX1034" s="60"/>
      <c r="DY1034" s="60"/>
      <c r="DZ1034" s="60"/>
      <c r="EA1034" s="60"/>
      <c r="EB1034" s="60"/>
      <c r="EC1034" s="60"/>
      <c r="ED1034" s="60"/>
      <c r="EE1034" s="60"/>
      <c r="EF1034" s="60"/>
      <c r="EG1034" s="60"/>
      <c r="EH1034" s="60"/>
      <c r="EI1034" s="60"/>
      <c r="EJ1034" s="60"/>
      <c r="EK1034" s="60"/>
      <c r="EL1034" s="60"/>
      <c r="EM1034" s="60"/>
      <c r="EN1034" s="60"/>
      <c r="EO1034" s="60"/>
      <c r="EP1034" s="60"/>
      <c r="EQ1034" s="60"/>
      <c r="ER1034" s="60"/>
      <c r="ES1034" s="60"/>
      <c r="ET1034" s="60"/>
      <c r="EU1034" s="60"/>
      <c r="EV1034" s="60"/>
      <c r="EW1034" s="60"/>
      <c r="EX1034" s="60"/>
      <c r="EY1034" s="60"/>
      <c r="EZ1034" s="60"/>
      <c r="FA1034" s="60"/>
      <c r="FB1034" s="60"/>
      <c r="FC1034" s="60"/>
      <c r="FD1034" s="60"/>
      <c r="FE1034" s="60"/>
      <c r="FF1034" s="60"/>
      <c r="FG1034" s="60"/>
      <c r="FH1034" s="60"/>
      <c r="FI1034" s="60"/>
      <c r="FJ1034" s="60"/>
      <c r="FK1034" s="60"/>
      <c r="FL1034" s="60"/>
      <c r="FM1034" s="60"/>
      <c r="FN1034" s="60"/>
      <c r="FO1034" s="60"/>
      <c r="FP1034" s="60"/>
      <c r="FQ1034" s="60"/>
      <c r="FR1034" s="60"/>
      <c r="FS1034" s="60"/>
      <c r="FT1034" s="60"/>
      <c r="FU1034" s="60"/>
      <c r="FV1034" s="60"/>
      <c r="FW1034" s="60"/>
      <c r="FX1034" s="60"/>
      <c r="FY1034" s="60"/>
      <c r="FZ1034" s="60"/>
      <c r="GA1034" s="60"/>
      <c r="GB1034" s="60"/>
      <c r="GC1034" s="60"/>
      <c r="GD1034" s="60"/>
      <c r="GE1034" s="60"/>
      <c r="GF1034" s="60"/>
      <c r="GG1034" s="60"/>
      <c r="GH1034" s="60"/>
      <c r="GI1034" s="60"/>
      <c r="GJ1034" s="60"/>
      <c r="GK1034" s="60"/>
      <c r="GL1034" s="60"/>
    </row>
    <row r="1035">
      <c r="B1035" s="120" t="s">
        <v>51</v>
      </c>
      <c r="C1035" s="269"/>
      <c r="D1035" s="269"/>
      <c r="E1035" s="269"/>
      <c r="F1035" s="269"/>
      <c r="G1035" s="269"/>
      <c r="H1035" s="269"/>
      <c r="I1035" s="269"/>
      <c r="J1035" s="269"/>
      <c r="K1035" s="269"/>
      <c r="L1035" s="269"/>
      <c r="M1035" s="269"/>
      <c r="N1035" s="269"/>
      <c r="O1035" s="269"/>
      <c r="P1035" s="269"/>
      <c r="Q1035" s="269"/>
      <c r="R1035" s="269"/>
      <c r="S1035" s="269"/>
      <c r="T1035" s="269"/>
      <c r="U1035" s="269"/>
      <c r="V1035" s="269"/>
      <c r="W1035" s="269"/>
      <c r="X1035" s="269"/>
      <c r="Y1035" s="269"/>
      <c r="Z1035" s="269"/>
      <c r="AA1035" s="269"/>
      <c r="AB1035" s="269"/>
      <c r="AC1035" s="269"/>
      <c r="AD1035" s="269"/>
      <c r="AE1035" s="269"/>
      <c r="AF1035" s="269"/>
      <c r="AG1035" s="269"/>
      <c r="AH1035" s="269"/>
      <c r="AI1035" s="269"/>
      <c r="AJ1035" s="269"/>
      <c r="AK1035" s="269"/>
      <c r="AL1035" s="269"/>
      <c r="AM1035" s="269"/>
      <c r="AN1035" s="269"/>
      <c r="AO1035" s="269"/>
      <c r="AP1035" s="269"/>
      <c r="AQ1035" s="269"/>
      <c r="AR1035" s="269"/>
      <c r="AS1035" s="269"/>
      <c r="AT1035" s="269"/>
      <c r="AU1035" s="269"/>
      <c r="AV1035" s="269"/>
      <c r="AW1035" s="269"/>
      <c r="AX1035" s="269"/>
      <c r="AY1035" s="269"/>
      <c r="AZ1035" s="269"/>
      <c r="BA1035" s="269"/>
      <c r="BB1035" s="269"/>
      <c r="BC1035" s="269"/>
      <c r="BD1035" s="269"/>
      <c r="BE1035" s="269"/>
      <c r="BF1035" s="269"/>
      <c r="BG1035" s="269"/>
      <c r="BH1035" s="269"/>
      <c r="BI1035" s="269"/>
      <c r="BJ1035" s="269"/>
      <c r="BK1035" s="269"/>
      <c r="BL1035" s="269"/>
      <c r="BM1035" s="269"/>
      <c r="BN1035" s="269"/>
      <c r="BO1035" s="269"/>
      <c r="BP1035" s="269"/>
      <c r="BQ1035" s="269"/>
      <c r="BR1035" s="269"/>
      <c r="BS1035" s="269"/>
      <c r="BT1035" s="269"/>
      <c r="BU1035" s="269"/>
      <c r="BV1035" s="269"/>
      <c r="BW1035" s="60"/>
      <c r="BX1035" s="60"/>
      <c r="BY1035" s="60"/>
      <c r="BZ1035" s="60"/>
      <c r="CA1035" s="60"/>
      <c r="CB1035" s="60"/>
      <c r="CC1035" s="60"/>
      <c r="CD1035" s="60"/>
      <c r="CE1035" s="60"/>
      <c r="CF1035" s="60"/>
      <c r="CG1035" s="60"/>
      <c r="CH1035" s="60"/>
      <c r="CI1035" s="60"/>
      <c r="CJ1035" s="60"/>
      <c r="CK1035" s="60"/>
      <c r="CL1035" s="60"/>
      <c r="CM1035" s="60"/>
      <c r="CN1035" s="60"/>
      <c r="CO1035" s="60"/>
      <c r="CP1035" s="60"/>
      <c r="CQ1035" s="60"/>
      <c r="CR1035" s="60"/>
      <c r="CS1035" s="60"/>
      <c r="CT1035" s="60"/>
      <c r="CU1035" s="60"/>
      <c r="CV1035" s="60"/>
      <c r="CW1035" s="60"/>
      <c r="CX1035" s="60"/>
      <c r="CY1035" s="60"/>
      <c r="CZ1035" s="60"/>
      <c r="DA1035" s="60"/>
      <c r="DB1035" s="60"/>
      <c r="DC1035" s="60"/>
      <c r="DD1035" s="60"/>
      <c r="DE1035" s="60"/>
      <c r="DF1035" s="60"/>
      <c r="DG1035" s="60"/>
      <c r="DH1035" s="60"/>
      <c r="DI1035" s="60"/>
      <c r="DJ1035" s="60"/>
      <c r="DK1035" s="60"/>
      <c r="DL1035" s="60"/>
      <c r="DM1035" s="60"/>
      <c r="DN1035" s="60"/>
      <c r="DO1035" s="60"/>
      <c r="DP1035" s="60"/>
      <c r="DQ1035" s="60"/>
      <c r="DR1035" s="60"/>
      <c r="DS1035" s="60"/>
      <c r="DT1035" s="60"/>
      <c r="DU1035" s="60"/>
      <c r="DV1035" s="60"/>
      <c r="DW1035" s="60"/>
      <c r="DX1035" s="60"/>
      <c r="DY1035" s="60"/>
      <c r="DZ1035" s="60"/>
      <c r="EA1035" s="60"/>
      <c r="EB1035" s="60"/>
      <c r="EC1035" s="60"/>
      <c r="ED1035" s="60"/>
      <c r="EE1035" s="60"/>
      <c r="EF1035" s="60"/>
      <c r="EG1035" s="60"/>
      <c r="EH1035" s="60"/>
      <c r="EI1035" s="60"/>
      <c r="EJ1035" s="60"/>
      <c r="EK1035" s="60"/>
      <c r="EL1035" s="60"/>
      <c r="EM1035" s="60"/>
      <c r="EN1035" s="60"/>
      <c r="EO1035" s="60"/>
      <c r="EP1035" s="60"/>
      <c r="EQ1035" s="60"/>
      <c r="ER1035" s="60"/>
      <c r="ES1035" s="60"/>
      <c r="ET1035" s="60"/>
      <c r="EU1035" s="60"/>
      <c r="EV1035" s="60"/>
      <c r="EW1035" s="60"/>
      <c r="EX1035" s="60"/>
      <c r="EY1035" s="60"/>
      <c r="EZ1035" s="60"/>
      <c r="FA1035" s="60"/>
      <c r="FB1035" s="60"/>
      <c r="FC1035" s="60"/>
      <c r="FD1035" s="60"/>
      <c r="FE1035" s="60"/>
      <c r="FF1035" s="60"/>
      <c r="FG1035" s="60"/>
      <c r="FH1035" s="60"/>
      <c r="FI1035" s="60"/>
      <c r="FJ1035" s="60"/>
      <c r="FK1035" s="60"/>
      <c r="FL1035" s="60"/>
      <c r="FM1035" s="60"/>
      <c r="FN1035" s="60"/>
      <c r="FO1035" s="60"/>
      <c r="FP1035" s="60"/>
      <c r="FQ1035" s="60"/>
      <c r="FR1035" s="60"/>
      <c r="FS1035" s="60"/>
      <c r="FT1035" s="60"/>
      <c r="FU1035" s="60"/>
      <c r="FV1035" s="60"/>
      <c r="FW1035" s="60"/>
      <c r="FX1035" s="60"/>
      <c r="FY1035" s="60"/>
      <c r="FZ1035" s="60"/>
      <c r="GA1035" s="60"/>
      <c r="GB1035" s="60"/>
      <c r="GC1035" s="60"/>
      <c r="GD1035" s="60"/>
      <c r="GE1035" s="60"/>
      <c r="GF1035" s="60"/>
      <c r="GG1035" s="60"/>
      <c r="GH1035" s="60"/>
      <c r="GI1035" s="60"/>
      <c r="GJ1035" s="60"/>
      <c r="GK1035" s="60"/>
      <c r="GL1035" s="60"/>
    </row>
    <row r="1036" ht="16">
      <c r="B1036" s="156" t="s">
        <v>53</v>
      </c>
      <c r="C1036" s="269"/>
      <c r="D1036" s="269"/>
      <c r="E1036" s="269"/>
      <c r="F1036" s="269"/>
      <c r="G1036" s="269"/>
      <c r="H1036" s="269"/>
      <c r="I1036" s="269"/>
      <c r="J1036" s="269"/>
      <c r="K1036" s="269"/>
      <c r="L1036" s="269"/>
      <c r="M1036" s="269"/>
      <c r="N1036" s="269"/>
      <c r="O1036" s="269"/>
      <c r="P1036" s="269"/>
      <c r="Q1036" s="269"/>
      <c r="R1036" s="269"/>
      <c r="S1036" s="269"/>
      <c r="T1036" s="269"/>
      <c r="U1036" s="269"/>
      <c r="V1036" s="269"/>
      <c r="W1036" s="269"/>
      <c r="X1036" s="269"/>
      <c r="Y1036" s="269"/>
      <c r="Z1036" s="269"/>
      <c r="AA1036" s="269"/>
      <c r="AB1036" s="269"/>
      <c r="AC1036" s="269"/>
      <c r="AD1036" s="269"/>
      <c r="AE1036" s="269"/>
      <c r="AF1036" s="269"/>
      <c r="AG1036" s="269"/>
      <c r="AH1036" s="269"/>
      <c r="AI1036" s="269"/>
      <c r="AJ1036" s="269"/>
      <c r="AK1036" s="269"/>
      <c r="AL1036" s="269"/>
      <c r="AM1036" s="269"/>
      <c r="AN1036" s="269"/>
      <c r="AO1036" s="269"/>
      <c r="AP1036" s="269"/>
      <c r="AQ1036" s="269"/>
      <c r="AR1036" s="269"/>
      <c r="AS1036" s="269"/>
      <c r="AT1036" s="269"/>
      <c r="AU1036" s="269"/>
      <c r="AV1036" s="269"/>
      <c r="AW1036" s="269"/>
      <c r="AX1036" s="269"/>
      <c r="AY1036" s="269"/>
      <c r="AZ1036" s="269"/>
      <c r="BA1036" s="269"/>
      <c r="BB1036" s="269"/>
      <c r="BC1036" s="269"/>
      <c r="BD1036" s="269"/>
      <c r="BE1036" s="269"/>
      <c r="BF1036" s="269"/>
      <c r="BG1036" s="269"/>
      <c r="BH1036" s="269"/>
      <c r="BI1036" s="269"/>
      <c r="BJ1036" s="269"/>
      <c r="BK1036" s="269"/>
      <c r="BL1036" s="269"/>
      <c r="BM1036" s="269"/>
      <c r="BN1036" s="269"/>
      <c r="BO1036" s="269"/>
      <c r="BP1036" s="269"/>
      <c r="BQ1036" s="269"/>
      <c r="BR1036" s="269"/>
      <c r="BS1036" s="269"/>
      <c r="BT1036" s="269"/>
      <c r="BU1036" s="269"/>
      <c r="BV1036" s="269"/>
      <c r="BW1036" s="60"/>
      <c r="BX1036" s="60"/>
      <c r="BY1036" s="60"/>
      <c r="BZ1036" s="60"/>
      <c r="CA1036" s="60"/>
      <c r="CB1036" s="60"/>
      <c r="CC1036" s="60"/>
      <c r="CD1036" s="60"/>
      <c r="CE1036" s="60"/>
      <c r="CF1036" s="60"/>
      <c r="CG1036" s="60"/>
      <c r="CH1036" s="60"/>
      <c r="CI1036" s="60"/>
      <c r="CJ1036" s="60"/>
      <c r="CK1036" s="60"/>
      <c r="CL1036" s="60"/>
      <c r="CM1036" s="60"/>
      <c r="CN1036" s="60"/>
      <c r="CO1036" s="60"/>
      <c r="CP1036" s="60"/>
      <c r="CQ1036" s="60"/>
      <c r="CR1036" s="60"/>
      <c r="CS1036" s="60"/>
      <c r="CT1036" s="60"/>
      <c r="CU1036" s="60"/>
      <c r="CV1036" s="60"/>
      <c r="CW1036" s="60"/>
      <c r="CX1036" s="60"/>
      <c r="CY1036" s="60"/>
      <c r="CZ1036" s="60"/>
      <c r="DA1036" s="60"/>
      <c r="DB1036" s="60"/>
      <c r="DC1036" s="60"/>
      <c r="DD1036" s="60"/>
      <c r="DE1036" s="60"/>
      <c r="DF1036" s="60"/>
      <c r="DG1036" s="60"/>
      <c r="DH1036" s="60"/>
      <c r="DI1036" s="60"/>
      <c r="DJ1036" s="60"/>
      <c r="DK1036" s="60"/>
      <c r="DL1036" s="60"/>
      <c r="DM1036" s="60"/>
      <c r="DN1036" s="60"/>
      <c r="DO1036" s="60"/>
      <c r="DP1036" s="60"/>
      <c r="DQ1036" s="60"/>
      <c r="DR1036" s="60"/>
      <c r="DS1036" s="60"/>
      <c r="DT1036" s="60"/>
      <c r="DU1036" s="60"/>
      <c r="DV1036" s="60"/>
      <c r="DW1036" s="60"/>
      <c r="DX1036" s="60"/>
      <c r="DY1036" s="60"/>
      <c r="DZ1036" s="60"/>
      <c r="EA1036" s="60"/>
      <c r="EB1036" s="60"/>
      <c r="EC1036" s="60"/>
      <c r="ED1036" s="60"/>
      <c r="EE1036" s="60"/>
      <c r="EF1036" s="60"/>
      <c r="EG1036" s="60"/>
      <c r="EH1036" s="60"/>
      <c r="EI1036" s="60"/>
      <c r="EJ1036" s="60"/>
      <c r="EK1036" s="60"/>
      <c r="EL1036" s="60"/>
      <c r="EM1036" s="60"/>
      <c r="EN1036" s="60"/>
      <c r="EO1036" s="60"/>
      <c r="EP1036" s="60"/>
      <c r="EQ1036" s="60"/>
      <c r="ER1036" s="60"/>
      <c r="ES1036" s="60"/>
      <c r="ET1036" s="60"/>
      <c r="EU1036" s="60"/>
      <c r="EV1036" s="60"/>
      <c r="EW1036" s="60"/>
      <c r="EX1036" s="60"/>
      <c r="EY1036" s="60"/>
      <c r="EZ1036" s="60"/>
      <c r="FA1036" s="60"/>
      <c r="FB1036" s="60"/>
      <c r="FC1036" s="60"/>
      <c r="FD1036" s="60"/>
      <c r="FE1036" s="60"/>
      <c r="FF1036" s="60"/>
      <c r="FG1036" s="60"/>
      <c r="FH1036" s="60"/>
      <c r="FI1036" s="60"/>
      <c r="FJ1036" s="60"/>
      <c r="FK1036" s="60"/>
      <c r="FL1036" s="60"/>
      <c r="FM1036" s="60"/>
      <c r="FN1036" s="60"/>
      <c r="FO1036" s="60"/>
      <c r="FP1036" s="60"/>
      <c r="FQ1036" s="60"/>
      <c r="FR1036" s="60"/>
      <c r="FS1036" s="60"/>
      <c r="FT1036" s="60"/>
      <c r="FU1036" s="60"/>
      <c r="FV1036" s="60"/>
      <c r="FW1036" s="60"/>
      <c r="FX1036" s="60"/>
      <c r="FY1036" s="60"/>
      <c r="FZ1036" s="60"/>
      <c r="GA1036" s="60"/>
      <c r="GB1036" s="60"/>
      <c r="GC1036" s="60"/>
      <c r="GD1036" s="60"/>
      <c r="GE1036" s="60"/>
      <c r="GF1036" s="60"/>
      <c r="GG1036" s="60"/>
      <c r="GH1036" s="60"/>
      <c r="GI1036" s="60"/>
      <c r="GJ1036" s="60"/>
      <c r="GK1036" s="60"/>
      <c r="GL1036" s="60"/>
    </row>
    <row r="1037" ht="16">
      <c r="B1037" s="396"/>
      <c r="C1037" s="396"/>
      <c r="D1037" s="396"/>
      <c r="E1037" s="396"/>
      <c r="F1037" s="396"/>
      <c r="G1037" s="396"/>
      <c r="H1037" s="396"/>
      <c r="I1037" s="396"/>
      <c r="J1037" s="396"/>
      <c r="K1037" s="396"/>
      <c r="L1037" s="396"/>
      <c r="M1037" s="396"/>
      <c r="N1037" s="396"/>
      <c r="O1037" s="396"/>
      <c r="P1037" s="396"/>
      <c r="Q1037" s="396"/>
      <c r="R1037" s="396"/>
      <c r="S1037" s="396"/>
      <c r="T1037" s="396"/>
      <c r="U1037" s="396"/>
      <c r="V1037" s="396"/>
      <c r="W1037" s="396"/>
      <c r="X1037" s="396"/>
      <c r="Y1037" s="396"/>
      <c r="Z1037" s="396"/>
      <c r="AA1037" s="396"/>
      <c r="AB1037" s="396"/>
      <c r="AC1037" s="396"/>
      <c r="AD1037" s="396"/>
      <c r="AE1037" s="396"/>
      <c r="AF1037" s="396"/>
      <c r="AG1037" s="396"/>
      <c r="AH1037" s="396"/>
      <c r="AI1037" s="396"/>
      <c r="AJ1037" s="396"/>
      <c r="AK1037" s="396"/>
      <c r="AL1037" s="396"/>
      <c r="AM1037" s="396"/>
      <c r="AN1037" s="396"/>
      <c r="AO1037" s="396"/>
      <c r="AP1037" s="396"/>
      <c r="AQ1037" s="396"/>
      <c r="AR1037" s="396"/>
      <c r="AS1037" s="396"/>
      <c r="AT1037" s="396"/>
      <c r="AU1037" s="396"/>
      <c r="AV1037" s="396"/>
      <c r="AW1037" s="396"/>
      <c r="AX1037" s="396"/>
      <c r="AY1037" s="396"/>
      <c r="AZ1037" s="396"/>
      <c r="BA1037" s="396"/>
      <c r="BB1037" s="396"/>
      <c r="BC1037" s="396"/>
      <c r="BD1037" s="396"/>
      <c r="BE1037" s="396"/>
      <c r="BF1037" s="396"/>
      <c r="BG1037" s="396"/>
      <c r="BH1037" s="396"/>
      <c r="BI1037" s="396"/>
      <c r="BJ1037" s="396"/>
      <c r="BK1037" s="396"/>
      <c r="BL1037" s="396"/>
      <c r="BM1037" s="396"/>
      <c r="BN1037" s="396"/>
      <c r="BO1037" s="396"/>
      <c r="BP1037" s="396"/>
      <c r="BQ1037" s="396"/>
      <c r="BR1037" s="396"/>
      <c r="BS1037" s="396"/>
      <c r="BT1037" s="396"/>
      <c r="BU1037" s="396"/>
      <c r="BV1037" s="396"/>
      <c r="BW1037" s="396"/>
      <c r="BX1037" s="396"/>
      <c r="BY1037" s="396"/>
      <c r="BZ1037" s="396"/>
      <c r="CA1037" s="396"/>
      <c r="CB1037" s="396"/>
      <c r="CC1037" s="396"/>
      <c r="CD1037" s="396"/>
      <c r="CE1037" s="396"/>
      <c r="CF1037" s="396"/>
      <c r="CG1037" s="396"/>
      <c r="CH1037" s="396"/>
      <c r="CI1037" s="396"/>
      <c r="CJ1037" s="396"/>
      <c r="CK1037" s="396"/>
      <c r="CL1037" s="396"/>
      <c r="CM1037" s="396"/>
      <c r="CN1037" s="396"/>
      <c r="CO1037" s="396"/>
      <c r="CP1037" s="396"/>
      <c r="CQ1037" s="396"/>
      <c r="CR1037" s="396"/>
      <c r="CS1037" s="396"/>
      <c r="CT1037" s="396"/>
      <c r="CU1037" s="396"/>
      <c r="CV1037" s="396"/>
      <c r="CW1037" s="396"/>
      <c r="CX1037" s="396"/>
      <c r="CY1037" s="396"/>
      <c r="CZ1037" s="396"/>
      <c r="DA1037" s="396"/>
      <c r="DB1037" s="396"/>
      <c r="DC1037" s="396"/>
      <c r="DD1037" s="396"/>
      <c r="DE1037" s="396"/>
      <c r="DF1037" s="396"/>
      <c r="DG1037" s="396"/>
      <c r="DH1037" s="396"/>
      <c r="DI1037" s="396"/>
      <c r="DJ1037" s="396"/>
      <c r="DK1037" s="396"/>
      <c r="DL1037" s="396"/>
      <c r="DM1037" s="396"/>
      <c r="DN1037" s="396"/>
      <c r="DO1037" s="396"/>
      <c r="DP1037" s="396"/>
      <c r="DQ1037" s="396"/>
      <c r="DR1037" s="396"/>
      <c r="DS1037" s="396"/>
      <c r="DT1037" s="396"/>
      <c r="DU1037" s="396"/>
      <c r="DV1037" s="396"/>
      <c r="DW1037" s="396"/>
      <c r="DX1037" s="396"/>
      <c r="DY1037" s="396"/>
      <c r="DZ1037" s="396"/>
      <c r="EA1037" s="396"/>
      <c r="EB1037" s="396"/>
      <c r="EC1037" s="396"/>
      <c r="ED1037" s="396"/>
      <c r="EE1037" s="396"/>
      <c r="EF1037" s="396"/>
      <c r="EG1037" s="396"/>
      <c r="EH1037" s="396"/>
      <c r="EI1037" s="396"/>
      <c r="EJ1037" s="396"/>
      <c r="EK1037" s="396"/>
      <c r="EL1037" s="396"/>
      <c r="EM1037" s="396"/>
      <c r="EN1037" s="396"/>
      <c r="EO1037" s="396"/>
      <c r="EP1037" s="396"/>
      <c r="EQ1037" s="396"/>
      <c r="ER1037" s="396"/>
      <c r="ES1037" s="396"/>
      <c r="ET1037" s="396"/>
      <c r="EU1037" s="396"/>
      <c r="EV1037" s="396"/>
      <c r="EW1037" s="396"/>
      <c r="EX1037" s="396"/>
      <c r="EY1037" s="396"/>
      <c r="EZ1037" s="396"/>
      <c r="FA1037" s="396"/>
      <c r="FB1037" s="396"/>
      <c r="FC1037" s="396"/>
      <c r="FD1037" s="396"/>
      <c r="FE1037" s="396"/>
      <c r="FF1037" s="396"/>
      <c r="FG1037" s="396"/>
      <c r="FH1037" s="396"/>
      <c r="FI1037" s="396"/>
      <c r="FJ1037" s="396"/>
      <c r="FK1037" s="396"/>
      <c r="FL1037" s="396"/>
      <c r="FM1037" s="396"/>
      <c r="FN1037" s="396"/>
      <c r="FO1037" s="396"/>
      <c r="FP1037" s="396"/>
      <c r="FQ1037" s="396"/>
      <c r="FR1037" s="396"/>
      <c r="FS1037" s="396"/>
      <c r="FT1037" s="396"/>
      <c r="FU1037" s="396"/>
      <c r="FV1037" s="396"/>
      <c r="FW1037" s="396"/>
      <c r="FX1037" s="396"/>
      <c r="FY1037" s="396"/>
      <c r="FZ1037" s="396"/>
      <c r="GA1037" s="396"/>
      <c r="GB1037" s="396"/>
      <c r="GC1037" s="396"/>
    </row>
    <row r="1039">
      <c r="C1039" s="396" t="s">
        <v>560</v>
      </c>
      <c r="D1039" s="396">
        <f>D1016+1</f>
        <v>2016</v>
      </c>
      <c r="E1039" s="396"/>
      <c r="F1039" s="396"/>
      <c r="G1039" s="396"/>
      <c r="H1039" s="396"/>
      <c r="I1039" s="396"/>
      <c r="J1039" s="396"/>
      <c r="K1039" s="396"/>
      <c r="L1039" s="396"/>
      <c r="P1039" s="396"/>
      <c r="Q1039" s="396"/>
      <c r="R1039" s="396"/>
      <c r="S1039" s="396"/>
      <c r="T1039" s="396"/>
      <c r="U1039" s="396"/>
      <c r="V1039" s="396"/>
      <c r="W1039" s="396"/>
      <c r="X1039" s="396"/>
      <c r="Y1039" s="396"/>
      <c r="Z1039" s="396"/>
      <c r="AA1039" s="396"/>
      <c r="AB1039" s="396"/>
      <c r="AC1039" s="396"/>
      <c r="AD1039" s="396"/>
      <c r="AE1039" s="396"/>
      <c r="AF1039" s="396"/>
      <c r="AG1039" s="396"/>
      <c r="AH1039" s="396"/>
      <c r="AI1039" s="396"/>
      <c r="AJ1039" s="396"/>
      <c r="AK1039" s="396"/>
      <c r="AL1039" s="396"/>
      <c r="AM1039" s="396"/>
      <c r="AN1039" s="396"/>
      <c r="AO1039" s="396"/>
      <c r="AP1039" s="396"/>
      <c r="AQ1039" s="396"/>
      <c r="AR1039" s="396"/>
      <c r="AS1039" s="396"/>
      <c r="AT1039" s="396"/>
      <c r="AU1039" s="396"/>
      <c r="AV1039" s="396"/>
      <c r="AW1039" s="396"/>
      <c r="AX1039" s="396"/>
      <c r="AY1039" s="396"/>
      <c r="AZ1039" s="396"/>
      <c r="BA1039" s="396"/>
      <c r="BB1039" s="396"/>
      <c r="BC1039" s="396"/>
      <c r="BD1039" s="396"/>
      <c r="BE1039" s="396"/>
      <c r="BF1039" s="396"/>
      <c r="BG1039" s="396"/>
      <c r="BH1039" s="396"/>
      <c r="BI1039" s="396"/>
      <c r="BJ1039" s="396"/>
      <c r="BK1039" s="396"/>
      <c r="BL1039" s="396"/>
      <c r="BM1039" s="396"/>
      <c r="BN1039" s="396"/>
      <c r="BO1039" s="396"/>
      <c r="BP1039" s="396"/>
      <c r="BQ1039" s="396"/>
      <c r="BR1039" s="396"/>
      <c r="BS1039" s="396"/>
      <c r="BT1039" s="396"/>
      <c r="BU1039" s="396"/>
      <c r="BV1039" s="396"/>
      <c r="BW1039" s="396"/>
      <c r="BX1039" s="396"/>
      <c r="BY1039" s="396"/>
      <c r="BZ1039" s="396"/>
      <c r="CA1039" s="396"/>
      <c r="CB1039" s="396"/>
      <c r="CC1039" s="396"/>
      <c r="CD1039" s="396"/>
      <c r="CE1039" s="396"/>
      <c r="CF1039" s="396"/>
      <c r="CG1039" s="396"/>
      <c r="CH1039" s="396"/>
      <c r="CI1039" s="396"/>
      <c r="CJ1039" s="396"/>
      <c r="CK1039" s="396"/>
      <c r="CL1039" s="396"/>
      <c r="CM1039" s="396"/>
      <c r="CN1039" s="396"/>
      <c r="CO1039" s="396"/>
      <c r="CP1039" s="396"/>
      <c r="CQ1039" s="396"/>
      <c r="CR1039" s="396"/>
      <c r="CS1039" s="396"/>
      <c r="CT1039" s="396"/>
      <c r="CU1039" s="396"/>
      <c r="CV1039" s="396"/>
      <c r="CW1039" s="396"/>
      <c r="CX1039" s="396"/>
      <c r="CY1039" s="396"/>
      <c r="CZ1039" s="396"/>
      <c r="DA1039" s="396"/>
      <c r="DB1039" s="396"/>
      <c r="DC1039" s="396"/>
      <c r="DD1039" s="396"/>
      <c r="DE1039" s="396"/>
      <c r="DF1039" s="396"/>
      <c r="DG1039" s="396"/>
      <c r="DH1039" s="396"/>
      <c r="DI1039" s="396"/>
      <c r="DJ1039" s="396"/>
      <c r="DK1039" s="396"/>
      <c r="DL1039" s="396"/>
      <c r="DM1039" s="396"/>
      <c r="DN1039" s="396"/>
      <c r="DO1039" s="396"/>
      <c r="DP1039" s="396"/>
      <c r="DQ1039" s="396"/>
      <c r="DR1039" s="396"/>
      <c r="DS1039" s="396"/>
      <c r="DT1039" s="396"/>
      <c r="DU1039" s="396"/>
      <c r="DV1039" s="396"/>
      <c r="DW1039" s="396"/>
      <c r="DX1039" s="396"/>
      <c r="DY1039" s="396"/>
      <c r="DZ1039" s="396"/>
      <c r="EA1039" s="396"/>
      <c r="EB1039" s="396"/>
      <c r="EC1039" s="396"/>
      <c r="ED1039" s="396"/>
      <c r="EE1039" s="396"/>
      <c r="EF1039" s="396"/>
      <c r="EG1039" s="396"/>
      <c r="EH1039" s="396"/>
      <c r="EI1039" s="396"/>
      <c r="EJ1039" s="396"/>
      <c r="EK1039" s="396"/>
      <c r="EL1039" s="396"/>
      <c r="EM1039" s="396"/>
      <c r="EN1039" s="396"/>
      <c r="EO1039" s="396"/>
      <c r="EP1039" s="396"/>
      <c r="EQ1039" s="396"/>
      <c r="ER1039" s="396"/>
      <c r="ES1039" s="396"/>
      <c r="ET1039" s="396"/>
      <c r="EU1039" s="396"/>
      <c r="EV1039" s="396"/>
      <c r="EW1039" s="396"/>
      <c r="EX1039" s="396"/>
      <c r="EY1039" s="396"/>
      <c r="EZ1039" s="396"/>
      <c r="FA1039" s="396"/>
      <c r="FB1039" s="396"/>
      <c r="FC1039" s="396"/>
      <c r="FD1039" s="396"/>
      <c r="FE1039" s="396"/>
      <c r="FF1039" s="396"/>
      <c r="FG1039" s="396"/>
      <c r="FH1039" s="396"/>
      <c r="FI1039" s="396"/>
      <c r="FJ1039" s="396"/>
      <c r="FK1039" s="396"/>
      <c r="FL1039" s="396"/>
      <c r="FM1039" s="396"/>
      <c r="FN1039" s="396"/>
      <c r="FO1039" s="396"/>
      <c r="FP1039" s="396"/>
      <c r="FQ1039" s="396"/>
      <c r="FR1039" s="396"/>
      <c r="FS1039" s="396"/>
      <c r="FT1039" s="396"/>
      <c r="FU1039" s="396"/>
      <c r="FV1039" s="396"/>
      <c r="FW1039" s="396"/>
      <c r="FX1039" s="396"/>
      <c r="FY1039" s="396"/>
      <c r="FZ1039" s="396"/>
      <c r="GA1039" s="396"/>
      <c r="GB1039" s="396"/>
      <c r="GC1039" s="396"/>
    </row>
    <row r="1040">
      <c r="B1040" s="396"/>
      <c r="C1040" s="396" t="s">
        <v>561</v>
      </c>
      <c r="D1040" s="396"/>
      <c r="E1040" s="396"/>
      <c r="F1040" s="396"/>
      <c r="H1040" s="396"/>
      <c r="I1040" s="396" t="s">
        <v>562</v>
      </c>
      <c r="J1040" s="396"/>
      <c r="L1040" s="396"/>
      <c r="O1040" s="396" t="s">
        <v>563</v>
      </c>
      <c r="P1040" s="396"/>
      <c r="Q1040" s="396"/>
      <c r="R1040" s="396"/>
      <c r="S1040" s="396"/>
      <c r="T1040" s="396"/>
      <c r="U1040" s="396" t="s">
        <v>564</v>
      </c>
      <c r="V1040" s="396"/>
      <c r="W1040" s="396"/>
      <c r="X1040" s="396"/>
      <c r="Y1040" s="396"/>
      <c r="Z1040" s="396"/>
      <c r="AA1040" s="396" t="s">
        <v>565</v>
      </c>
      <c r="AB1040" s="396"/>
      <c r="AC1040" s="396"/>
      <c r="AD1040" s="396"/>
      <c r="AE1040" s="396"/>
      <c r="AF1040" s="396"/>
      <c r="AG1040" s="396" t="s">
        <v>566</v>
      </c>
      <c r="AH1040" s="396"/>
      <c r="AI1040" s="396"/>
      <c r="AJ1040" s="396"/>
      <c r="AK1040" s="396"/>
      <c r="AL1040" s="396"/>
      <c r="AM1040" s="396" t="s">
        <v>567</v>
      </c>
      <c r="AN1040" s="396"/>
      <c r="AO1040" s="396"/>
      <c r="AP1040" s="396"/>
      <c r="AQ1040" s="396"/>
      <c r="AR1040" s="396"/>
      <c r="AS1040" s="396" t="s">
        <v>568</v>
      </c>
      <c r="AT1040" s="396"/>
      <c r="AU1040" s="396"/>
      <c r="AV1040" s="396"/>
      <c r="AW1040" s="396"/>
      <c r="AX1040" s="396"/>
      <c r="AY1040" s="396" t="s">
        <v>569</v>
      </c>
      <c r="AZ1040" s="396"/>
      <c r="BA1040" s="396"/>
      <c r="BB1040" s="396"/>
      <c r="BC1040" s="396"/>
      <c r="BD1040" s="396"/>
      <c r="BE1040" s="396" t="s">
        <v>570</v>
      </c>
      <c r="BF1040" s="396"/>
      <c r="BG1040" s="396"/>
      <c r="BH1040" s="396"/>
      <c r="BI1040" s="396"/>
      <c r="BJ1040" s="396"/>
      <c r="BK1040" s="396" t="s">
        <v>571</v>
      </c>
      <c r="BL1040" s="396"/>
      <c r="BM1040" s="396"/>
      <c r="BN1040" s="396"/>
      <c r="BO1040" s="396"/>
      <c r="BP1040" s="396"/>
      <c r="BQ1040" s="396" t="s">
        <v>572</v>
      </c>
      <c r="BR1040" s="396"/>
      <c r="BS1040" s="396"/>
      <c r="BT1040" s="396"/>
      <c r="BU1040" s="396"/>
      <c r="BV1040" s="396"/>
      <c r="BW1040" s="60"/>
      <c r="BX1040" s="60"/>
      <c r="BY1040" s="60"/>
      <c r="BZ1040" s="60"/>
      <c r="CA1040" s="60"/>
      <c r="CB1040" s="60"/>
      <c r="CC1040" s="60"/>
      <c r="CD1040" s="60"/>
      <c r="CE1040" s="60"/>
      <c r="CF1040" s="60"/>
      <c r="CG1040" s="60"/>
      <c r="CH1040" s="60"/>
      <c r="CI1040" s="60"/>
      <c r="CJ1040" s="60"/>
      <c r="CK1040" s="60"/>
      <c r="CL1040" s="60"/>
      <c r="CM1040" s="60"/>
      <c r="CN1040" s="60"/>
      <c r="CO1040" s="60"/>
      <c r="CP1040" s="60"/>
      <c r="CQ1040" s="60"/>
      <c r="CR1040" s="60"/>
      <c r="CS1040" s="60"/>
      <c r="CT1040" s="60"/>
      <c r="CU1040" s="60"/>
      <c r="CV1040" s="60"/>
      <c r="CW1040" s="60"/>
      <c r="CX1040" s="60"/>
      <c r="CY1040" s="60"/>
      <c r="CZ1040" s="60"/>
      <c r="DA1040" s="60"/>
      <c r="DB1040" s="60"/>
      <c r="DC1040" s="60"/>
      <c r="DD1040" s="60"/>
      <c r="DE1040" s="60"/>
      <c r="DF1040" s="60"/>
      <c r="DG1040" s="60"/>
      <c r="DH1040" s="60"/>
      <c r="DI1040" s="60"/>
      <c r="DJ1040" s="60"/>
      <c r="DK1040" s="60"/>
      <c r="DL1040" s="60"/>
      <c r="DM1040" s="60"/>
      <c r="DN1040" s="60"/>
      <c r="DO1040" s="60"/>
      <c r="DP1040" s="60"/>
      <c r="DQ1040" s="60"/>
      <c r="DR1040" s="60"/>
      <c r="DS1040" s="60"/>
      <c r="DT1040" s="60"/>
      <c r="DU1040" s="60"/>
      <c r="DV1040" s="60"/>
      <c r="DW1040" s="60"/>
      <c r="DX1040" s="60"/>
      <c r="DY1040" s="60"/>
      <c r="DZ1040" s="60"/>
      <c r="EA1040" s="60"/>
      <c r="EB1040" s="60"/>
      <c r="EC1040" s="60"/>
      <c r="ED1040" s="60"/>
      <c r="EE1040" s="60"/>
      <c r="EF1040" s="60"/>
      <c r="EG1040" s="60"/>
      <c r="EH1040" s="60"/>
      <c r="EI1040" s="60"/>
      <c r="EJ1040" s="60"/>
      <c r="EK1040" s="60"/>
      <c r="EL1040" s="60"/>
      <c r="EM1040" s="60"/>
      <c r="EN1040" s="60"/>
      <c r="EO1040" s="60"/>
      <c r="EP1040" s="60"/>
      <c r="EQ1040" s="60"/>
      <c r="ER1040" s="60"/>
      <c r="ES1040" s="60"/>
      <c r="ET1040" s="60"/>
      <c r="EU1040" s="60"/>
      <c r="EV1040" s="60"/>
      <c r="EW1040" s="60"/>
      <c r="EX1040" s="60"/>
      <c r="EY1040" s="60"/>
      <c r="EZ1040" s="60"/>
      <c r="FA1040" s="60"/>
      <c r="FB1040" s="60"/>
      <c r="FC1040" s="60"/>
      <c r="FD1040" s="60"/>
      <c r="FE1040" s="60"/>
      <c r="FF1040" s="60"/>
      <c r="FG1040" s="60"/>
      <c r="FH1040" s="60"/>
      <c r="FI1040" s="60"/>
      <c r="FJ1040" s="60"/>
      <c r="FK1040" s="60"/>
      <c r="FL1040" s="60"/>
      <c r="FM1040" s="60"/>
      <c r="FN1040" s="60"/>
      <c r="FO1040" s="60"/>
      <c r="FP1040" s="60"/>
      <c r="FQ1040" s="60"/>
      <c r="FR1040" s="60"/>
      <c r="FS1040" s="60"/>
      <c r="FT1040" s="60"/>
      <c r="FU1040" s="60"/>
      <c r="FV1040" s="60"/>
      <c r="FW1040" s="60"/>
      <c r="FX1040" s="60"/>
      <c r="FY1040" s="60"/>
      <c r="FZ1040" s="60"/>
      <c r="GA1040" s="60"/>
      <c r="GB1040" s="60"/>
      <c r="GC1040" s="60"/>
      <c r="GD1040" s="60"/>
      <c r="GE1040" s="60"/>
      <c r="GF1040" s="60"/>
      <c r="GG1040" s="60"/>
      <c r="GH1040" s="60"/>
      <c r="GI1040" s="60"/>
      <c r="GJ1040" s="60"/>
      <c r="GK1040" s="60"/>
      <c r="GL1040" s="60"/>
    </row>
    <row r="1041">
      <c r="B1041" s="439" t="s">
        <v>573</v>
      </c>
      <c r="C1041" s="442">
        <v>1</v>
      </c>
      <c r="D1041" s="442">
        <v>2</v>
      </c>
      <c r="E1041" s="442">
        <v>3</v>
      </c>
      <c r="F1041" s="442">
        <v>4</v>
      </c>
      <c r="G1041" s="442">
        <v>5</v>
      </c>
      <c r="H1041" s="442">
        <v>6</v>
      </c>
      <c r="I1041" s="441">
        <v>1</v>
      </c>
      <c r="J1041" s="441">
        <v>2</v>
      </c>
      <c r="K1041" s="441">
        <v>3</v>
      </c>
      <c r="L1041" s="441">
        <v>4</v>
      </c>
      <c r="M1041" s="441">
        <v>5</v>
      </c>
      <c r="N1041" s="441">
        <v>6</v>
      </c>
      <c r="O1041" s="442">
        <v>1</v>
      </c>
      <c r="P1041" s="442">
        <v>2</v>
      </c>
      <c r="Q1041" s="442">
        <v>3</v>
      </c>
      <c r="R1041" s="442">
        <v>4</v>
      </c>
      <c r="S1041" s="442">
        <v>5</v>
      </c>
      <c r="T1041" s="442">
        <v>6</v>
      </c>
      <c r="U1041" s="441">
        <v>1</v>
      </c>
      <c r="V1041" s="441">
        <v>2</v>
      </c>
      <c r="W1041" s="441">
        <v>3</v>
      </c>
      <c r="X1041" s="441">
        <v>4</v>
      </c>
      <c r="Y1041" s="441">
        <v>5</v>
      </c>
      <c r="Z1041" s="441">
        <v>6</v>
      </c>
      <c r="AA1041" s="442">
        <v>1</v>
      </c>
      <c r="AB1041" s="442">
        <v>2</v>
      </c>
      <c r="AC1041" s="442">
        <v>3</v>
      </c>
      <c r="AD1041" s="442">
        <v>4</v>
      </c>
      <c r="AE1041" s="442">
        <v>5</v>
      </c>
      <c r="AF1041" s="442">
        <v>6</v>
      </c>
      <c r="AG1041" s="441">
        <v>1</v>
      </c>
      <c r="AH1041" s="441">
        <v>2</v>
      </c>
      <c r="AI1041" s="441">
        <v>3</v>
      </c>
      <c r="AJ1041" s="441">
        <v>4</v>
      </c>
      <c r="AK1041" s="441">
        <v>5</v>
      </c>
      <c r="AL1041" s="441">
        <v>6</v>
      </c>
      <c r="AM1041" s="442">
        <v>1</v>
      </c>
      <c r="AN1041" s="442">
        <v>2</v>
      </c>
      <c r="AO1041" s="442">
        <v>3</v>
      </c>
      <c r="AP1041" s="442">
        <v>4</v>
      </c>
      <c r="AQ1041" s="442">
        <v>5</v>
      </c>
      <c r="AR1041" s="442">
        <v>6</v>
      </c>
      <c r="AS1041" s="441">
        <v>1</v>
      </c>
      <c r="AT1041" s="441">
        <v>2</v>
      </c>
      <c r="AU1041" s="441">
        <v>3</v>
      </c>
      <c r="AV1041" s="441">
        <v>4</v>
      </c>
      <c r="AW1041" s="441">
        <v>5</v>
      </c>
      <c r="AX1041" s="441">
        <v>6</v>
      </c>
      <c r="AY1041" s="442">
        <v>1</v>
      </c>
      <c r="AZ1041" s="442">
        <v>2</v>
      </c>
      <c r="BA1041" s="442">
        <v>3</v>
      </c>
      <c r="BB1041" s="442">
        <v>4</v>
      </c>
      <c r="BC1041" s="442">
        <v>5</v>
      </c>
      <c r="BD1041" s="442">
        <v>6</v>
      </c>
      <c r="BE1041" s="441">
        <v>1</v>
      </c>
      <c r="BF1041" s="441">
        <v>2</v>
      </c>
      <c r="BG1041" s="441">
        <v>3</v>
      </c>
      <c r="BH1041" s="441">
        <v>4</v>
      </c>
      <c r="BI1041" s="441">
        <v>5</v>
      </c>
      <c r="BJ1041" s="441">
        <v>6</v>
      </c>
      <c r="BK1041" s="442">
        <v>1</v>
      </c>
      <c r="BL1041" s="442">
        <v>2</v>
      </c>
      <c r="BM1041" s="442">
        <v>3</v>
      </c>
      <c r="BN1041" s="442">
        <v>4</v>
      </c>
      <c r="BO1041" s="442">
        <v>5</v>
      </c>
      <c r="BP1041" s="442">
        <v>6</v>
      </c>
      <c r="BQ1041" s="441">
        <v>1</v>
      </c>
      <c r="BR1041" s="441">
        <v>2</v>
      </c>
      <c r="BS1041" s="441">
        <v>3</v>
      </c>
      <c r="BT1041" s="441">
        <v>4</v>
      </c>
      <c r="BU1041" s="441">
        <v>5</v>
      </c>
      <c r="BV1041" s="441">
        <v>6</v>
      </c>
      <c r="BW1041" s="445"/>
      <c r="BX1041" s="445"/>
      <c r="BY1041" s="445"/>
      <c r="BZ1041" s="445"/>
      <c r="CA1041" s="445"/>
      <c r="CB1041" s="445"/>
      <c r="CC1041" s="445"/>
      <c r="CD1041" s="445"/>
      <c r="CE1041" s="445"/>
      <c r="CF1041" s="445"/>
      <c r="CG1041" s="445"/>
      <c r="CH1041" s="445"/>
      <c r="CI1041" s="445"/>
      <c r="CJ1041" s="445"/>
      <c r="CK1041" s="445"/>
      <c r="CL1041" s="445"/>
      <c r="CM1041" s="445"/>
      <c r="CN1041" s="445"/>
      <c r="CO1041" s="445"/>
      <c r="CP1041" s="445"/>
      <c r="CQ1041" s="445"/>
      <c r="CR1041" s="445"/>
      <c r="CS1041" s="445"/>
      <c r="CT1041" s="445"/>
      <c r="CU1041" s="445"/>
      <c r="CV1041" s="445"/>
      <c r="CW1041" s="445"/>
      <c r="CX1041" s="445"/>
      <c r="CY1041" s="445"/>
      <c r="CZ1041" s="445"/>
      <c r="DA1041" s="445"/>
      <c r="DB1041" s="445"/>
      <c r="DC1041" s="445"/>
      <c r="DD1041" s="445"/>
      <c r="DE1041" s="445"/>
      <c r="DF1041" s="445"/>
      <c r="DG1041" s="445"/>
      <c r="DH1041" s="445"/>
      <c r="DI1041" s="445"/>
      <c r="DJ1041" s="445"/>
      <c r="DK1041" s="445"/>
      <c r="DL1041" s="445"/>
      <c r="DM1041" s="445"/>
      <c r="DN1041" s="445"/>
      <c r="DO1041" s="445"/>
      <c r="DP1041" s="445"/>
      <c r="DQ1041" s="445"/>
      <c r="DR1041" s="445"/>
      <c r="DS1041" s="445"/>
      <c r="DT1041" s="445"/>
      <c r="DU1041" s="445"/>
      <c r="DV1041" s="445"/>
      <c r="DW1041" s="445"/>
      <c r="DX1041" s="445"/>
      <c r="DY1041" s="445"/>
      <c r="DZ1041" s="445"/>
      <c r="EA1041" s="445"/>
      <c r="EB1041" s="445"/>
      <c r="EC1041" s="445"/>
      <c r="ED1041" s="445"/>
      <c r="EE1041" s="445"/>
      <c r="EF1041" s="445"/>
      <c r="EG1041" s="445"/>
      <c r="EH1041" s="445"/>
      <c r="EI1041" s="445"/>
      <c r="EJ1041" s="445"/>
      <c r="EK1041" s="445"/>
      <c r="EL1041" s="445"/>
      <c r="EM1041" s="445"/>
      <c r="EN1041" s="445"/>
      <c r="EO1041" s="445"/>
      <c r="EP1041" s="445"/>
      <c r="EQ1041" s="445"/>
      <c r="ER1041" s="445"/>
      <c r="ES1041" s="445"/>
      <c r="ET1041" s="445"/>
      <c r="EU1041" s="445"/>
      <c r="EV1041" s="445"/>
      <c r="EW1041" s="445"/>
      <c r="EX1041" s="445"/>
      <c r="EY1041" s="445"/>
      <c r="EZ1041" s="445"/>
      <c r="FA1041" s="445"/>
      <c r="FB1041" s="445"/>
      <c r="FC1041" s="445"/>
      <c r="FD1041" s="445"/>
      <c r="FE1041" s="445"/>
      <c r="FF1041" s="445"/>
      <c r="FG1041" s="445"/>
      <c r="FH1041" s="445"/>
      <c r="FI1041" s="445"/>
      <c r="FJ1041" s="445"/>
      <c r="FK1041" s="445"/>
      <c r="FL1041" s="445"/>
      <c r="FM1041" s="445"/>
      <c r="FN1041" s="445"/>
      <c r="FO1041" s="445"/>
      <c r="FP1041" s="445"/>
      <c r="FQ1041" s="445"/>
      <c r="FR1041" s="445"/>
      <c r="FS1041" s="445"/>
      <c r="FT1041" s="445"/>
      <c r="FU1041" s="445"/>
      <c r="FV1041" s="445"/>
      <c r="FW1041" s="445"/>
      <c r="FX1041" s="445"/>
      <c r="FY1041" s="445"/>
      <c r="FZ1041" s="445"/>
      <c r="GA1041" s="445"/>
      <c r="GB1041" s="445"/>
      <c r="GC1041" s="445"/>
      <c r="GD1041" s="445"/>
      <c r="GE1041" s="445"/>
      <c r="GF1041" s="445"/>
      <c r="GG1041" s="445"/>
      <c r="GH1041" s="445"/>
      <c r="GI1041" s="445"/>
      <c r="GJ1041" s="445"/>
      <c r="GK1041" s="445"/>
      <c r="GL1041" s="445"/>
    </row>
    <row r="1042">
      <c r="B1042" s="116" t="s">
        <v>23</v>
      </c>
      <c r="C1042" s="269"/>
      <c r="D1042" s="269"/>
      <c r="E1042" s="269"/>
      <c r="F1042" s="269"/>
      <c r="G1042" s="269"/>
      <c r="H1042" s="269"/>
      <c r="I1042" s="269"/>
      <c r="J1042" s="269"/>
      <c r="K1042" s="269"/>
      <c r="L1042" s="269"/>
      <c r="M1042" s="440"/>
      <c r="N1042" s="440"/>
      <c r="O1042" s="440"/>
      <c r="P1042" s="269"/>
      <c r="Q1042" s="269"/>
      <c r="R1042" s="269"/>
      <c r="S1042" s="269"/>
      <c r="T1042" s="269"/>
      <c r="U1042" s="269"/>
      <c r="V1042" s="269"/>
      <c r="W1042" s="269"/>
      <c r="X1042" s="269"/>
      <c r="Y1042" s="269"/>
      <c r="Z1042" s="269"/>
      <c r="AA1042" s="269"/>
      <c r="AB1042" s="269"/>
      <c r="AC1042" s="269"/>
      <c r="AD1042" s="269"/>
      <c r="AE1042" s="269"/>
      <c r="AF1042" s="269"/>
      <c r="AG1042" s="269"/>
      <c r="AH1042" s="269"/>
      <c r="AI1042" s="269"/>
      <c r="AJ1042" s="269"/>
      <c r="AK1042" s="269"/>
      <c r="AL1042" s="269"/>
      <c r="AM1042" s="269"/>
      <c r="AN1042" s="269"/>
      <c r="AO1042" s="269"/>
      <c r="AP1042" s="269"/>
      <c r="AQ1042" s="269"/>
      <c r="AR1042" s="269"/>
      <c r="AS1042" s="269"/>
      <c r="AT1042" s="269"/>
      <c r="AU1042" s="269"/>
      <c r="AV1042" s="269"/>
      <c r="AW1042" s="269"/>
      <c r="AX1042" s="269"/>
      <c r="AY1042" s="269"/>
      <c r="AZ1042" s="269"/>
      <c r="BA1042" s="269"/>
      <c r="BB1042" s="269"/>
      <c r="BC1042" s="269"/>
      <c r="BD1042" s="269"/>
      <c r="BE1042" s="269"/>
      <c r="BF1042" s="269"/>
      <c r="BG1042" s="269"/>
      <c r="BH1042" s="269"/>
      <c r="BI1042" s="269"/>
      <c r="BJ1042" s="269"/>
      <c r="BK1042" s="269"/>
      <c r="BL1042" s="269"/>
      <c r="BM1042" s="269"/>
      <c r="BN1042" s="269"/>
      <c r="BO1042" s="269"/>
      <c r="BP1042" s="269"/>
      <c r="BQ1042" s="269"/>
      <c r="BR1042" s="269"/>
      <c r="BS1042" s="269"/>
      <c r="BT1042" s="269"/>
      <c r="BU1042" s="269"/>
      <c r="BV1042" s="269"/>
      <c r="BW1042" s="60"/>
      <c r="BX1042" s="60"/>
      <c r="BY1042" s="60"/>
      <c r="BZ1042" s="60"/>
      <c r="CA1042" s="60"/>
      <c r="CB1042" s="60"/>
      <c r="CC1042" s="60"/>
      <c r="CD1042" s="60"/>
      <c r="CE1042" s="60"/>
      <c r="CF1042" s="60"/>
      <c r="CG1042" s="60"/>
      <c r="CH1042" s="60"/>
      <c r="CI1042" s="60"/>
      <c r="CJ1042" s="60"/>
      <c r="CK1042" s="60"/>
      <c r="CL1042" s="60"/>
      <c r="CM1042" s="60"/>
      <c r="CN1042" s="60"/>
      <c r="CO1042" s="60"/>
      <c r="CP1042" s="60"/>
      <c r="CQ1042" s="60"/>
      <c r="CR1042" s="60"/>
      <c r="CS1042" s="60"/>
      <c r="CT1042" s="60"/>
      <c r="CU1042" s="60"/>
      <c r="CV1042" s="60"/>
      <c r="CW1042" s="60"/>
      <c r="CX1042" s="60"/>
      <c r="CY1042" s="60"/>
      <c r="CZ1042" s="60"/>
      <c r="DA1042" s="60"/>
      <c r="DB1042" s="60"/>
      <c r="DC1042" s="60"/>
      <c r="DD1042" s="60"/>
      <c r="DE1042" s="60"/>
      <c r="DF1042" s="60"/>
      <c r="DG1042" s="60"/>
      <c r="DH1042" s="60"/>
      <c r="DI1042" s="60"/>
      <c r="DJ1042" s="60"/>
      <c r="DK1042" s="60"/>
      <c r="DL1042" s="60"/>
      <c r="DM1042" s="60"/>
      <c r="DN1042" s="60"/>
      <c r="DO1042" s="60"/>
      <c r="DP1042" s="60"/>
      <c r="DQ1042" s="60"/>
      <c r="DR1042" s="60"/>
      <c r="DS1042" s="60"/>
      <c r="DT1042" s="60"/>
      <c r="DU1042" s="60"/>
      <c r="DV1042" s="60"/>
      <c r="DW1042" s="60"/>
      <c r="DX1042" s="60"/>
      <c r="DY1042" s="60"/>
      <c r="DZ1042" s="60"/>
      <c r="EA1042" s="60"/>
      <c r="EB1042" s="60"/>
      <c r="EC1042" s="60"/>
      <c r="ED1042" s="60"/>
      <c r="EE1042" s="60"/>
      <c r="EF1042" s="60"/>
      <c r="EG1042" s="60"/>
      <c r="EH1042" s="60"/>
      <c r="EI1042" s="60"/>
      <c r="EJ1042" s="60"/>
      <c r="EK1042" s="60"/>
      <c r="EL1042" s="60"/>
      <c r="EM1042" s="60"/>
      <c r="EN1042" s="60"/>
      <c r="EO1042" s="60"/>
      <c r="EP1042" s="60"/>
      <c r="EQ1042" s="60"/>
      <c r="ER1042" s="60"/>
      <c r="ES1042" s="60"/>
      <c r="ET1042" s="60"/>
      <c r="EU1042" s="60"/>
      <c r="EV1042" s="60"/>
      <c r="EW1042" s="60"/>
      <c r="EX1042" s="60"/>
      <c r="EY1042" s="60"/>
      <c r="EZ1042" s="60"/>
      <c r="FA1042" s="60"/>
      <c r="FB1042" s="60"/>
      <c r="FC1042" s="60"/>
      <c r="FD1042" s="60"/>
      <c r="FE1042" s="60"/>
      <c r="FF1042" s="60"/>
      <c r="FG1042" s="60"/>
      <c r="FH1042" s="60"/>
      <c r="FI1042" s="60"/>
      <c r="FJ1042" s="60"/>
      <c r="FK1042" s="60"/>
      <c r="FL1042" s="60"/>
      <c r="FM1042" s="60"/>
      <c r="FN1042" s="60"/>
      <c r="FO1042" s="60"/>
      <c r="FP1042" s="60"/>
      <c r="FQ1042" s="60"/>
      <c r="FR1042" s="60"/>
      <c r="FS1042" s="60"/>
      <c r="FT1042" s="60"/>
      <c r="FU1042" s="60"/>
      <c r="FV1042" s="60"/>
      <c r="FW1042" s="60"/>
      <c r="FX1042" s="60"/>
      <c r="FY1042" s="60"/>
      <c r="FZ1042" s="60"/>
      <c r="GA1042" s="60"/>
      <c r="GB1042" s="60"/>
      <c r="GC1042" s="60"/>
      <c r="GD1042" s="60"/>
      <c r="GE1042" s="60"/>
      <c r="GF1042" s="60"/>
      <c r="GG1042" s="60"/>
      <c r="GH1042" s="60"/>
      <c r="GI1042" s="60"/>
      <c r="GJ1042" s="60"/>
      <c r="GK1042" s="60"/>
      <c r="GL1042" s="60"/>
    </row>
    <row r="1043">
      <c r="B1043" s="118" t="s">
        <v>25</v>
      </c>
      <c r="C1043" s="269"/>
      <c r="D1043" s="269"/>
      <c r="E1043" s="269"/>
      <c r="F1043" s="269"/>
      <c r="G1043" s="269"/>
      <c r="H1043" s="269"/>
      <c r="I1043" s="269"/>
      <c r="J1043" s="269"/>
      <c r="K1043" s="269"/>
      <c r="L1043" s="269"/>
      <c r="M1043" s="440"/>
      <c r="N1043" s="440"/>
      <c r="O1043" s="440"/>
      <c r="P1043" s="269"/>
      <c r="Q1043" s="269"/>
      <c r="R1043" s="269"/>
      <c r="S1043" s="269"/>
      <c r="T1043" s="269"/>
      <c r="U1043" s="269"/>
      <c r="V1043" s="269"/>
      <c r="W1043" s="269"/>
      <c r="X1043" s="269"/>
      <c r="Y1043" s="269"/>
      <c r="Z1043" s="269"/>
      <c r="AA1043" s="269"/>
      <c r="AB1043" s="269"/>
      <c r="AC1043" s="269"/>
      <c r="AD1043" s="269"/>
      <c r="AE1043" s="269"/>
      <c r="AF1043" s="269"/>
      <c r="AG1043" s="269"/>
      <c r="AH1043" s="269"/>
      <c r="AI1043" s="269"/>
      <c r="AJ1043" s="269"/>
      <c r="AK1043" s="269"/>
      <c r="AL1043" s="269"/>
      <c r="AM1043" s="269"/>
      <c r="AN1043" s="269"/>
      <c r="AO1043" s="269"/>
      <c r="AP1043" s="269"/>
      <c r="AQ1043" s="269"/>
      <c r="AR1043" s="269"/>
      <c r="AS1043" s="269"/>
      <c r="AT1043" s="269"/>
      <c r="AU1043" s="269"/>
      <c r="AV1043" s="269"/>
      <c r="AW1043" s="269"/>
      <c r="AX1043" s="269"/>
      <c r="AY1043" s="269"/>
      <c r="AZ1043" s="269"/>
      <c r="BA1043" s="269"/>
      <c r="BB1043" s="269"/>
      <c r="BC1043" s="269"/>
      <c r="BD1043" s="269"/>
      <c r="BE1043" s="269"/>
      <c r="BF1043" s="269"/>
      <c r="BG1043" s="269"/>
      <c r="BH1043" s="269"/>
      <c r="BI1043" s="269"/>
      <c r="BJ1043" s="269"/>
      <c r="BK1043" s="269"/>
      <c r="BL1043" s="269"/>
      <c r="BM1043" s="269"/>
      <c r="BN1043" s="269"/>
      <c r="BO1043" s="269"/>
      <c r="BP1043" s="269"/>
      <c r="BQ1043" s="269"/>
      <c r="BR1043" s="269"/>
      <c r="BS1043" s="269"/>
      <c r="BT1043" s="269"/>
      <c r="BU1043" s="269"/>
      <c r="BV1043" s="269"/>
      <c r="BW1043" s="60"/>
      <c r="BX1043" s="60"/>
      <c r="BY1043" s="60"/>
      <c r="BZ1043" s="60"/>
      <c r="CA1043" s="60"/>
      <c r="CB1043" s="60"/>
      <c r="CC1043" s="60"/>
      <c r="CD1043" s="60"/>
      <c r="CE1043" s="60"/>
      <c r="CF1043" s="60"/>
      <c r="CG1043" s="60"/>
      <c r="CH1043" s="60"/>
      <c r="CI1043" s="60"/>
      <c r="CJ1043" s="60"/>
      <c r="CK1043" s="60"/>
      <c r="CL1043" s="60"/>
      <c r="CM1043" s="60"/>
      <c r="CN1043" s="60"/>
      <c r="CO1043" s="60"/>
      <c r="CP1043" s="60"/>
      <c r="CQ1043" s="60"/>
      <c r="CR1043" s="60"/>
      <c r="CS1043" s="60"/>
      <c r="CT1043" s="60"/>
      <c r="CU1043" s="60"/>
      <c r="CV1043" s="60"/>
      <c r="CW1043" s="60"/>
      <c r="CX1043" s="60"/>
      <c r="CY1043" s="60"/>
      <c r="CZ1043" s="60"/>
      <c r="DA1043" s="60"/>
      <c r="DB1043" s="60"/>
      <c r="DC1043" s="60"/>
      <c r="DD1043" s="60"/>
      <c r="DE1043" s="60"/>
      <c r="DF1043" s="60"/>
      <c r="DG1043" s="60"/>
      <c r="DH1043" s="60"/>
      <c r="DI1043" s="60"/>
      <c r="DJ1043" s="60"/>
      <c r="DK1043" s="60"/>
      <c r="DL1043" s="60"/>
      <c r="DM1043" s="60"/>
      <c r="DN1043" s="60"/>
      <c r="DO1043" s="60"/>
      <c r="DP1043" s="60"/>
      <c r="DQ1043" s="60"/>
      <c r="DR1043" s="60"/>
      <c r="DS1043" s="60"/>
      <c r="DT1043" s="60"/>
      <c r="DU1043" s="60"/>
      <c r="DV1043" s="60"/>
      <c r="DW1043" s="60"/>
      <c r="DX1043" s="60"/>
      <c r="DY1043" s="60"/>
      <c r="DZ1043" s="60"/>
      <c r="EA1043" s="60"/>
      <c r="EB1043" s="60"/>
      <c r="EC1043" s="60"/>
      <c r="ED1043" s="60"/>
      <c r="EE1043" s="60"/>
      <c r="EF1043" s="60"/>
      <c r="EG1043" s="60"/>
      <c r="EH1043" s="60"/>
      <c r="EI1043" s="60"/>
      <c r="EJ1043" s="60"/>
      <c r="EK1043" s="60"/>
      <c r="EL1043" s="60"/>
      <c r="EM1043" s="60"/>
      <c r="EN1043" s="60"/>
      <c r="EO1043" s="60"/>
      <c r="EP1043" s="60"/>
      <c r="EQ1043" s="60"/>
      <c r="ER1043" s="60"/>
      <c r="ES1043" s="60"/>
      <c r="ET1043" s="60"/>
      <c r="EU1043" s="60"/>
      <c r="EV1043" s="60"/>
      <c r="EW1043" s="60"/>
      <c r="EX1043" s="60"/>
      <c r="EY1043" s="60"/>
      <c r="EZ1043" s="60"/>
      <c r="FA1043" s="60"/>
      <c r="FB1043" s="60"/>
      <c r="FC1043" s="60"/>
      <c r="FD1043" s="60"/>
      <c r="FE1043" s="60"/>
      <c r="FF1043" s="60"/>
      <c r="FG1043" s="60"/>
      <c r="FH1043" s="60"/>
      <c r="FI1043" s="60"/>
      <c r="FJ1043" s="60"/>
      <c r="FK1043" s="60"/>
      <c r="FL1043" s="60"/>
      <c r="FM1043" s="60"/>
      <c r="FN1043" s="60"/>
      <c r="FO1043" s="60"/>
      <c r="FP1043" s="60"/>
      <c r="FQ1043" s="60"/>
      <c r="FR1043" s="60"/>
      <c r="FS1043" s="60"/>
      <c r="FT1043" s="60"/>
      <c r="FU1043" s="60"/>
      <c r="FV1043" s="60"/>
      <c r="FW1043" s="60"/>
      <c r="FX1043" s="60"/>
      <c r="FY1043" s="60"/>
      <c r="FZ1043" s="60"/>
      <c r="GA1043" s="60"/>
      <c r="GB1043" s="60"/>
      <c r="GC1043" s="60"/>
      <c r="GD1043" s="60"/>
      <c r="GE1043" s="60"/>
      <c r="GF1043" s="60"/>
      <c r="GG1043" s="60"/>
      <c r="GH1043" s="60"/>
      <c r="GI1043" s="60"/>
      <c r="GJ1043" s="60"/>
      <c r="GK1043" s="60"/>
      <c r="GL1043" s="60"/>
    </row>
    <row r="1044">
      <c r="B1044" s="116" t="s">
        <v>9</v>
      </c>
      <c r="C1044" s="269"/>
      <c r="D1044" s="269"/>
      <c r="E1044" s="269"/>
      <c r="F1044" s="269"/>
      <c r="G1044" s="269"/>
      <c r="H1044" s="269"/>
      <c r="I1044" s="269"/>
      <c r="J1044" s="269"/>
      <c r="K1044" s="269"/>
      <c r="L1044" s="269"/>
      <c r="M1044" s="440"/>
      <c r="N1044" s="440"/>
      <c r="O1044" s="440"/>
      <c r="P1044" s="269"/>
      <c r="Q1044" s="269"/>
      <c r="R1044" s="269"/>
      <c r="S1044" s="269"/>
      <c r="T1044" s="269"/>
      <c r="U1044" s="269"/>
      <c r="V1044" s="269"/>
      <c r="W1044" s="269"/>
      <c r="X1044" s="269"/>
      <c r="Y1044" s="269"/>
      <c r="Z1044" s="269"/>
      <c r="AA1044" s="269"/>
      <c r="AB1044" s="269"/>
      <c r="AC1044" s="269"/>
      <c r="AD1044" s="269"/>
      <c r="AE1044" s="269"/>
      <c r="AF1044" s="269"/>
      <c r="AG1044" s="269"/>
      <c r="AH1044" s="269"/>
      <c r="AI1044" s="269"/>
      <c r="AJ1044" s="269"/>
      <c r="AK1044" s="269"/>
      <c r="AL1044" s="269"/>
      <c r="AM1044" s="269"/>
      <c r="AN1044" s="269"/>
      <c r="AO1044" s="269"/>
      <c r="AP1044" s="269"/>
      <c r="AQ1044" s="269"/>
      <c r="AR1044" s="269"/>
      <c r="AS1044" s="269"/>
      <c r="AT1044" s="269"/>
      <c r="AU1044" s="269"/>
      <c r="AV1044" s="269"/>
      <c r="AW1044" s="269"/>
      <c r="AX1044" s="269"/>
      <c r="AY1044" s="269"/>
      <c r="AZ1044" s="269"/>
      <c r="BA1044" s="269"/>
      <c r="BB1044" s="269"/>
      <c r="BC1044" s="269"/>
      <c r="BD1044" s="269"/>
      <c r="BE1044" s="269"/>
      <c r="BF1044" s="269"/>
      <c r="BG1044" s="269"/>
      <c r="BH1044" s="269"/>
      <c r="BI1044" s="269"/>
      <c r="BJ1044" s="269"/>
      <c r="BK1044" s="269"/>
      <c r="BL1044" s="269"/>
      <c r="BM1044" s="269"/>
      <c r="BN1044" s="269"/>
      <c r="BO1044" s="269"/>
      <c r="BP1044" s="269"/>
      <c r="BQ1044" s="269"/>
      <c r="BR1044" s="269"/>
      <c r="BS1044" s="269"/>
      <c r="BT1044" s="269"/>
      <c r="BU1044" s="269"/>
      <c r="BV1044" s="269"/>
      <c r="BW1044" s="60"/>
      <c r="BX1044" s="60"/>
      <c r="BY1044" s="60"/>
      <c r="BZ1044" s="60"/>
      <c r="CA1044" s="60"/>
      <c r="CB1044" s="60"/>
      <c r="CC1044" s="60"/>
      <c r="CD1044" s="60"/>
      <c r="CE1044" s="60"/>
      <c r="CF1044" s="60"/>
      <c r="CG1044" s="60"/>
      <c r="CH1044" s="60"/>
      <c r="CI1044" s="60"/>
      <c r="CJ1044" s="60"/>
      <c r="CK1044" s="60"/>
      <c r="CL1044" s="60"/>
      <c r="CM1044" s="60"/>
      <c r="CN1044" s="60"/>
      <c r="CO1044" s="60"/>
      <c r="CP1044" s="60"/>
      <c r="CQ1044" s="60"/>
      <c r="CR1044" s="60"/>
      <c r="CS1044" s="60"/>
      <c r="CT1044" s="60"/>
      <c r="CU1044" s="60"/>
      <c r="CV1044" s="60"/>
      <c r="CW1044" s="60"/>
      <c r="CX1044" s="60"/>
      <c r="CY1044" s="60"/>
      <c r="CZ1044" s="60"/>
      <c r="DA1044" s="60"/>
      <c r="DB1044" s="60"/>
      <c r="DC1044" s="60"/>
      <c r="DD1044" s="60"/>
      <c r="DE1044" s="60"/>
      <c r="DF1044" s="60"/>
      <c r="DG1044" s="60"/>
      <c r="DH1044" s="60"/>
      <c r="DI1044" s="60"/>
      <c r="DJ1044" s="60"/>
      <c r="DK1044" s="60"/>
      <c r="DL1044" s="60"/>
      <c r="DM1044" s="60"/>
      <c r="DN1044" s="60"/>
      <c r="DO1044" s="60"/>
      <c r="DP1044" s="60"/>
      <c r="DQ1044" s="60"/>
      <c r="DR1044" s="60"/>
      <c r="DS1044" s="60"/>
      <c r="DT1044" s="60"/>
      <c r="DU1044" s="60"/>
      <c r="DV1044" s="60"/>
      <c r="DW1044" s="60"/>
      <c r="DX1044" s="60"/>
      <c r="DY1044" s="60"/>
      <c r="DZ1044" s="60"/>
      <c r="EA1044" s="60"/>
      <c r="EB1044" s="60"/>
      <c r="EC1044" s="60"/>
      <c r="ED1044" s="60"/>
      <c r="EE1044" s="60"/>
      <c r="EF1044" s="60"/>
      <c r="EG1044" s="60"/>
      <c r="EH1044" s="60"/>
      <c r="EI1044" s="60"/>
      <c r="EJ1044" s="60"/>
      <c r="EK1044" s="60"/>
      <c r="EL1044" s="60"/>
      <c r="EM1044" s="60"/>
      <c r="EN1044" s="60"/>
      <c r="EO1044" s="60"/>
      <c r="EP1044" s="60"/>
      <c r="EQ1044" s="60"/>
      <c r="ER1044" s="60"/>
      <c r="ES1044" s="60"/>
      <c r="ET1044" s="60"/>
      <c r="EU1044" s="60"/>
      <c r="EV1044" s="60"/>
      <c r="EW1044" s="60"/>
      <c r="EX1044" s="60"/>
      <c r="EY1044" s="60"/>
      <c r="EZ1044" s="60"/>
      <c r="FA1044" s="60"/>
      <c r="FB1044" s="60"/>
      <c r="FC1044" s="60"/>
      <c r="FD1044" s="60"/>
      <c r="FE1044" s="60"/>
      <c r="FF1044" s="60"/>
      <c r="FG1044" s="60"/>
      <c r="FH1044" s="60"/>
      <c r="FI1044" s="60"/>
      <c r="FJ1044" s="60"/>
      <c r="FK1044" s="60"/>
      <c r="FL1044" s="60"/>
      <c r="FM1044" s="60"/>
      <c r="FN1044" s="60"/>
      <c r="FO1044" s="60"/>
      <c r="FP1044" s="60"/>
      <c r="FQ1044" s="60"/>
      <c r="FR1044" s="60"/>
      <c r="FS1044" s="60"/>
      <c r="FT1044" s="60"/>
      <c r="FU1044" s="60"/>
      <c r="FV1044" s="60"/>
      <c r="FW1044" s="60"/>
      <c r="FX1044" s="60"/>
      <c r="FY1044" s="60"/>
      <c r="FZ1044" s="60"/>
      <c r="GA1044" s="60"/>
      <c r="GB1044" s="60"/>
      <c r="GC1044" s="60"/>
      <c r="GD1044" s="60"/>
      <c r="GE1044" s="60"/>
      <c r="GF1044" s="60"/>
      <c r="GG1044" s="60"/>
      <c r="GH1044" s="60"/>
      <c r="GI1044" s="60"/>
      <c r="GJ1044" s="60"/>
      <c r="GK1044" s="60"/>
      <c r="GL1044" s="60"/>
    </row>
    <row r="1045">
      <c r="B1045" s="118" t="s">
        <v>28</v>
      </c>
      <c r="C1045" s="269"/>
      <c r="D1045" s="269"/>
      <c r="E1045" s="269"/>
      <c r="F1045" s="269"/>
      <c r="G1045" s="269"/>
      <c r="H1045" s="269"/>
      <c r="I1045" s="269"/>
      <c r="J1045" s="269"/>
      <c r="K1045" s="269"/>
      <c r="L1045" s="269"/>
      <c r="M1045" s="269"/>
      <c r="N1045" s="269"/>
      <c r="O1045" s="269"/>
      <c r="P1045" s="269"/>
      <c r="Q1045" s="269"/>
      <c r="R1045" s="269"/>
      <c r="S1045" s="269"/>
      <c r="T1045" s="269"/>
      <c r="U1045" s="269"/>
      <c r="V1045" s="269"/>
      <c r="W1045" s="269"/>
      <c r="X1045" s="269"/>
      <c r="Y1045" s="269"/>
      <c r="Z1045" s="269"/>
      <c r="AA1045" s="269"/>
      <c r="AB1045" s="269"/>
      <c r="AC1045" s="269"/>
      <c r="AD1045" s="269"/>
      <c r="AE1045" s="269"/>
      <c r="AF1045" s="269"/>
      <c r="AG1045" s="269"/>
      <c r="AH1045" s="269"/>
      <c r="AI1045" s="269"/>
      <c r="AJ1045" s="269"/>
      <c r="AK1045" s="269"/>
      <c r="AL1045" s="269"/>
      <c r="AM1045" s="269"/>
      <c r="AN1045" s="269"/>
      <c r="AO1045" s="269"/>
      <c r="AP1045" s="269"/>
      <c r="AQ1045" s="269"/>
      <c r="AR1045" s="269"/>
      <c r="AS1045" s="269"/>
      <c r="AT1045" s="269"/>
      <c r="AU1045" s="269"/>
      <c r="AV1045" s="269"/>
      <c r="AW1045" s="269"/>
      <c r="AX1045" s="269"/>
      <c r="AY1045" s="269"/>
      <c r="AZ1045" s="269"/>
      <c r="BA1045" s="269"/>
      <c r="BB1045" s="269"/>
      <c r="BC1045" s="269"/>
      <c r="BD1045" s="269"/>
      <c r="BE1045" s="269"/>
      <c r="BF1045" s="269"/>
      <c r="BG1045" s="269"/>
      <c r="BH1045" s="269"/>
      <c r="BI1045" s="269"/>
      <c r="BJ1045" s="269"/>
      <c r="BK1045" s="269"/>
      <c r="BL1045" s="269"/>
      <c r="BM1045" s="269"/>
      <c r="BN1045" s="269"/>
      <c r="BO1045" s="269"/>
      <c r="BP1045" s="269"/>
      <c r="BQ1045" s="269"/>
      <c r="BR1045" s="269"/>
      <c r="BS1045" s="269"/>
      <c r="BT1045" s="269"/>
      <c r="BU1045" s="269"/>
      <c r="BV1045" s="269"/>
      <c r="BW1045" s="60"/>
      <c r="BX1045" s="60"/>
      <c r="BY1045" s="60"/>
      <c r="BZ1045" s="60"/>
      <c r="CA1045" s="60"/>
      <c r="CB1045" s="60"/>
      <c r="CC1045" s="60"/>
      <c r="CD1045" s="60"/>
      <c r="CE1045" s="60"/>
      <c r="CF1045" s="60"/>
      <c r="CG1045" s="60"/>
      <c r="CH1045" s="60"/>
      <c r="CI1045" s="60"/>
      <c r="CJ1045" s="60"/>
      <c r="CK1045" s="60"/>
      <c r="CL1045" s="60"/>
      <c r="CM1045" s="60"/>
      <c r="CN1045" s="60"/>
      <c r="CO1045" s="60"/>
      <c r="CP1045" s="60"/>
      <c r="CQ1045" s="60"/>
      <c r="CR1045" s="60"/>
      <c r="CS1045" s="60"/>
      <c r="CT1045" s="60"/>
      <c r="CU1045" s="60"/>
      <c r="CV1045" s="60"/>
      <c r="CW1045" s="60"/>
      <c r="CX1045" s="60"/>
      <c r="CY1045" s="60"/>
      <c r="CZ1045" s="60"/>
      <c r="DA1045" s="60"/>
      <c r="DB1045" s="60"/>
      <c r="DC1045" s="60"/>
      <c r="DD1045" s="60"/>
      <c r="DE1045" s="60"/>
      <c r="DF1045" s="60"/>
      <c r="DG1045" s="60"/>
      <c r="DH1045" s="60"/>
      <c r="DI1045" s="60"/>
      <c r="DJ1045" s="60"/>
      <c r="DK1045" s="60"/>
      <c r="DL1045" s="60"/>
      <c r="DM1045" s="60"/>
      <c r="DN1045" s="60"/>
      <c r="DO1045" s="60"/>
      <c r="DP1045" s="60"/>
      <c r="DQ1045" s="60"/>
      <c r="DR1045" s="60"/>
      <c r="DS1045" s="60"/>
      <c r="DT1045" s="60"/>
      <c r="DU1045" s="60"/>
      <c r="DV1045" s="60"/>
      <c r="DW1045" s="60"/>
      <c r="DX1045" s="60"/>
      <c r="DY1045" s="60"/>
      <c r="DZ1045" s="60"/>
      <c r="EA1045" s="60"/>
      <c r="EB1045" s="60"/>
      <c r="EC1045" s="60"/>
      <c r="ED1045" s="60"/>
      <c r="EE1045" s="60"/>
      <c r="EF1045" s="60"/>
      <c r="EG1045" s="60"/>
      <c r="EH1045" s="60"/>
      <c r="EI1045" s="60"/>
      <c r="EJ1045" s="60"/>
      <c r="EK1045" s="60"/>
      <c r="EL1045" s="60"/>
      <c r="EM1045" s="60"/>
      <c r="EN1045" s="60"/>
      <c r="EO1045" s="60"/>
      <c r="EP1045" s="60"/>
      <c r="EQ1045" s="60"/>
      <c r="ER1045" s="60"/>
      <c r="ES1045" s="60"/>
      <c r="ET1045" s="60"/>
      <c r="EU1045" s="60"/>
      <c r="EV1045" s="60"/>
      <c r="EW1045" s="60"/>
      <c r="EX1045" s="60"/>
      <c r="EY1045" s="60"/>
      <c r="EZ1045" s="60"/>
      <c r="FA1045" s="60"/>
      <c r="FB1045" s="60"/>
      <c r="FC1045" s="60"/>
      <c r="FD1045" s="60"/>
      <c r="FE1045" s="60"/>
      <c r="FF1045" s="60"/>
      <c r="FG1045" s="60"/>
      <c r="FH1045" s="60"/>
      <c r="FI1045" s="60"/>
      <c r="FJ1045" s="60"/>
      <c r="FK1045" s="60"/>
      <c r="FL1045" s="60"/>
      <c r="FM1045" s="60"/>
      <c r="FN1045" s="60"/>
      <c r="FO1045" s="60"/>
      <c r="FP1045" s="60"/>
      <c r="FQ1045" s="60"/>
      <c r="FR1045" s="60"/>
      <c r="FS1045" s="60"/>
      <c r="FT1045" s="60"/>
      <c r="FU1045" s="60"/>
      <c r="FV1045" s="60"/>
      <c r="FW1045" s="60"/>
      <c r="FX1045" s="60"/>
      <c r="FY1045" s="60"/>
      <c r="FZ1045" s="60"/>
      <c r="GA1045" s="60"/>
      <c r="GB1045" s="60"/>
      <c r="GC1045" s="60"/>
      <c r="GD1045" s="60"/>
      <c r="GE1045" s="60"/>
      <c r="GF1045" s="60"/>
      <c r="GG1045" s="60"/>
      <c r="GH1045" s="60"/>
      <c r="GI1045" s="60"/>
      <c r="GJ1045" s="60"/>
      <c r="GK1045" s="60"/>
      <c r="GL1045" s="60"/>
    </row>
    <row r="1046">
      <c r="B1046" s="116" t="s">
        <v>30</v>
      </c>
      <c r="C1046" s="269"/>
      <c r="D1046" s="269"/>
      <c r="E1046" s="269"/>
      <c r="F1046" s="269"/>
      <c r="G1046" s="269"/>
      <c r="H1046" s="269"/>
      <c r="I1046" s="269"/>
      <c r="J1046" s="269"/>
      <c r="K1046" s="269"/>
      <c r="L1046" s="269"/>
      <c r="M1046" s="269"/>
      <c r="N1046" s="269"/>
      <c r="O1046" s="269"/>
      <c r="P1046" s="269"/>
      <c r="Q1046" s="269"/>
      <c r="R1046" s="269"/>
      <c r="S1046" s="269"/>
      <c r="T1046" s="269"/>
      <c r="U1046" s="269"/>
      <c r="V1046" s="269"/>
      <c r="W1046" s="269"/>
      <c r="X1046" s="269"/>
      <c r="Y1046" s="269"/>
      <c r="Z1046" s="269"/>
      <c r="AA1046" s="269"/>
      <c r="AB1046" s="269"/>
      <c r="AC1046" s="269"/>
      <c r="AD1046" s="269"/>
      <c r="AE1046" s="269"/>
      <c r="AF1046" s="269"/>
      <c r="AG1046" s="269"/>
      <c r="AH1046" s="269"/>
      <c r="AI1046" s="269"/>
      <c r="AJ1046" s="269"/>
      <c r="AK1046" s="269"/>
      <c r="AL1046" s="269"/>
      <c r="AM1046" s="269"/>
      <c r="AN1046" s="269"/>
      <c r="AO1046" s="269"/>
      <c r="AP1046" s="269"/>
      <c r="AQ1046" s="269"/>
      <c r="AR1046" s="269"/>
      <c r="AS1046" s="269"/>
      <c r="AT1046" s="269"/>
      <c r="AU1046" s="269"/>
      <c r="AV1046" s="269"/>
      <c r="AW1046" s="269"/>
      <c r="AX1046" s="269"/>
      <c r="AY1046" s="269"/>
      <c r="AZ1046" s="269"/>
      <c r="BA1046" s="269"/>
      <c r="BB1046" s="269"/>
      <c r="BC1046" s="269"/>
      <c r="BD1046" s="269"/>
      <c r="BE1046" s="269"/>
      <c r="BF1046" s="269"/>
      <c r="BG1046" s="269"/>
      <c r="BH1046" s="269"/>
      <c r="BI1046" s="269"/>
      <c r="BJ1046" s="269"/>
      <c r="BK1046" s="269"/>
      <c r="BL1046" s="269"/>
      <c r="BM1046" s="269"/>
      <c r="BN1046" s="269"/>
      <c r="BO1046" s="269"/>
      <c r="BP1046" s="269"/>
      <c r="BQ1046" s="269"/>
      <c r="BR1046" s="269"/>
      <c r="BS1046" s="269"/>
      <c r="BT1046" s="269"/>
      <c r="BU1046" s="269"/>
      <c r="BV1046" s="269"/>
      <c r="BW1046" s="60"/>
      <c r="BX1046" s="60"/>
      <c r="BY1046" s="60"/>
      <c r="BZ1046" s="60"/>
      <c r="CA1046" s="60"/>
      <c r="CB1046" s="60"/>
      <c r="CC1046" s="60"/>
      <c r="CD1046" s="60"/>
      <c r="CE1046" s="60"/>
      <c r="CF1046" s="60"/>
      <c r="CG1046" s="60"/>
      <c r="CH1046" s="60"/>
      <c r="CI1046" s="60"/>
      <c r="CJ1046" s="60"/>
      <c r="CK1046" s="60"/>
      <c r="CL1046" s="60"/>
      <c r="CM1046" s="60"/>
      <c r="CN1046" s="60"/>
      <c r="CO1046" s="60"/>
      <c r="CP1046" s="60"/>
      <c r="CQ1046" s="60"/>
      <c r="CR1046" s="60"/>
      <c r="CS1046" s="60"/>
      <c r="CT1046" s="60"/>
      <c r="CU1046" s="60"/>
      <c r="CV1046" s="60"/>
      <c r="CW1046" s="60"/>
      <c r="CX1046" s="60"/>
      <c r="CY1046" s="60"/>
      <c r="CZ1046" s="60"/>
      <c r="DA1046" s="60"/>
      <c r="DB1046" s="60"/>
      <c r="DC1046" s="60"/>
      <c r="DD1046" s="60"/>
      <c r="DE1046" s="60"/>
      <c r="DF1046" s="60"/>
      <c r="DG1046" s="60"/>
      <c r="DH1046" s="60"/>
      <c r="DI1046" s="60"/>
      <c r="DJ1046" s="60"/>
      <c r="DK1046" s="60"/>
      <c r="DL1046" s="60"/>
      <c r="DM1046" s="60"/>
      <c r="DN1046" s="60"/>
      <c r="DO1046" s="60"/>
      <c r="DP1046" s="60"/>
      <c r="DQ1046" s="60"/>
      <c r="DR1046" s="60"/>
      <c r="DS1046" s="60"/>
      <c r="DT1046" s="60"/>
      <c r="DU1046" s="60"/>
      <c r="DV1046" s="60"/>
      <c r="DW1046" s="60"/>
      <c r="DX1046" s="60"/>
      <c r="DY1046" s="60"/>
      <c r="DZ1046" s="60"/>
      <c r="EA1046" s="60"/>
      <c r="EB1046" s="60"/>
      <c r="EC1046" s="60"/>
      <c r="ED1046" s="60"/>
      <c r="EE1046" s="60"/>
      <c r="EF1046" s="60"/>
      <c r="EG1046" s="60"/>
      <c r="EH1046" s="60"/>
      <c r="EI1046" s="60"/>
      <c r="EJ1046" s="60"/>
      <c r="EK1046" s="60"/>
      <c r="EL1046" s="60"/>
      <c r="EM1046" s="60"/>
      <c r="EN1046" s="60"/>
      <c r="EO1046" s="60"/>
      <c r="EP1046" s="60"/>
      <c r="EQ1046" s="60"/>
      <c r="ER1046" s="60"/>
      <c r="ES1046" s="60"/>
      <c r="ET1046" s="60"/>
      <c r="EU1046" s="60"/>
      <c r="EV1046" s="60"/>
      <c r="EW1046" s="60"/>
      <c r="EX1046" s="60"/>
      <c r="EY1046" s="60"/>
      <c r="EZ1046" s="60"/>
      <c r="FA1046" s="60"/>
      <c r="FB1046" s="60"/>
      <c r="FC1046" s="60"/>
      <c r="FD1046" s="60"/>
      <c r="FE1046" s="60"/>
      <c r="FF1046" s="60"/>
      <c r="FG1046" s="60"/>
      <c r="FH1046" s="60"/>
      <c r="FI1046" s="60"/>
      <c r="FJ1046" s="60"/>
      <c r="FK1046" s="60"/>
      <c r="FL1046" s="60"/>
      <c r="FM1046" s="60"/>
      <c r="FN1046" s="60"/>
      <c r="FO1046" s="60"/>
      <c r="FP1046" s="60"/>
      <c r="FQ1046" s="60"/>
      <c r="FR1046" s="60"/>
      <c r="FS1046" s="60"/>
      <c r="FT1046" s="60"/>
      <c r="FU1046" s="60"/>
      <c r="FV1046" s="60"/>
      <c r="FW1046" s="60"/>
      <c r="FX1046" s="60"/>
      <c r="FY1046" s="60"/>
      <c r="FZ1046" s="60"/>
      <c r="GA1046" s="60"/>
      <c r="GB1046" s="60"/>
      <c r="GC1046" s="60"/>
      <c r="GD1046" s="60"/>
      <c r="GE1046" s="60"/>
      <c r="GF1046" s="60"/>
      <c r="GG1046" s="60"/>
      <c r="GH1046" s="60"/>
      <c r="GI1046" s="60"/>
      <c r="GJ1046" s="60"/>
      <c r="GK1046" s="60"/>
      <c r="GL1046" s="60"/>
    </row>
    <row r="1047">
      <c r="B1047" s="118" t="s">
        <v>32</v>
      </c>
      <c r="C1047" s="269"/>
      <c r="D1047" s="269"/>
      <c r="E1047" s="269"/>
      <c r="F1047" s="269"/>
      <c r="G1047" s="269"/>
      <c r="H1047" s="269"/>
      <c r="I1047" s="269"/>
      <c r="J1047" s="269"/>
      <c r="K1047" s="269"/>
      <c r="L1047" s="269"/>
      <c r="M1047" s="269"/>
      <c r="N1047" s="269"/>
      <c r="O1047" s="269"/>
      <c r="P1047" s="269"/>
      <c r="Q1047" s="269"/>
      <c r="R1047" s="269"/>
      <c r="S1047" s="269"/>
      <c r="T1047" s="269"/>
      <c r="U1047" s="269"/>
      <c r="V1047" s="269"/>
      <c r="W1047" s="269"/>
      <c r="X1047" s="269"/>
      <c r="Y1047" s="269"/>
      <c r="Z1047" s="269"/>
      <c r="AA1047" s="269"/>
      <c r="AB1047" s="269"/>
      <c r="AC1047" s="269"/>
      <c r="AD1047" s="269"/>
      <c r="AE1047" s="269"/>
      <c r="AF1047" s="269"/>
      <c r="AG1047" s="269"/>
      <c r="AH1047" s="269"/>
      <c r="AI1047" s="269"/>
      <c r="AJ1047" s="269"/>
      <c r="AK1047" s="269"/>
      <c r="AL1047" s="269"/>
      <c r="AM1047" s="269"/>
      <c r="AN1047" s="269"/>
      <c r="AO1047" s="269"/>
      <c r="AP1047" s="269"/>
      <c r="AQ1047" s="269"/>
      <c r="AR1047" s="269"/>
      <c r="AS1047" s="269"/>
      <c r="AT1047" s="269"/>
      <c r="AU1047" s="269"/>
      <c r="AV1047" s="269"/>
      <c r="AW1047" s="269"/>
      <c r="AX1047" s="269"/>
      <c r="AY1047" s="269"/>
      <c r="AZ1047" s="269"/>
      <c r="BA1047" s="269"/>
      <c r="BB1047" s="269"/>
      <c r="BC1047" s="269"/>
      <c r="BD1047" s="269"/>
      <c r="BE1047" s="269"/>
      <c r="BF1047" s="269"/>
      <c r="BG1047" s="269"/>
      <c r="BH1047" s="269"/>
      <c r="BI1047" s="269"/>
      <c r="BJ1047" s="269"/>
      <c r="BK1047" s="269"/>
      <c r="BL1047" s="269"/>
      <c r="BM1047" s="269"/>
      <c r="BN1047" s="269"/>
      <c r="BO1047" s="269"/>
      <c r="BP1047" s="269"/>
      <c r="BQ1047" s="269"/>
      <c r="BR1047" s="269"/>
      <c r="BS1047" s="269"/>
      <c r="BT1047" s="269"/>
      <c r="BU1047" s="269"/>
      <c r="BV1047" s="269"/>
      <c r="BW1047" s="60"/>
      <c r="BX1047" s="60"/>
      <c r="BY1047" s="60"/>
      <c r="BZ1047" s="60"/>
      <c r="CA1047" s="60"/>
      <c r="CB1047" s="60"/>
      <c r="CC1047" s="60"/>
      <c r="CD1047" s="60"/>
      <c r="CE1047" s="60"/>
      <c r="CF1047" s="60"/>
      <c r="CG1047" s="60"/>
      <c r="CH1047" s="60"/>
      <c r="CI1047" s="60"/>
      <c r="CJ1047" s="60"/>
      <c r="CK1047" s="60"/>
      <c r="CL1047" s="60"/>
      <c r="CM1047" s="60"/>
      <c r="CN1047" s="60"/>
      <c r="CO1047" s="60"/>
      <c r="CP1047" s="60"/>
      <c r="CQ1047" s="60"/>
      <c r="CR1047" s="60"/>
      <c r="CS1047" s="60"/>
      <c r="CT1047" s="60"/>
      <c r="CU1047" s="60"/>
      <c r="CV1047" s="60"/>
      <c r="CW1047" s="60"/>
      <c r="CX1047" s="60"/>
      <c r="CY1047" s="60"/>
      <c r="CZ1047" s="60"/>
      <c r="DA1047" s="60"/>
      <c r="DB1047" s="60"/>
      <c r="DC1047" s="60"/>
      <c r="DD1047" s="60"/>
      <c r="DE1047" s="60"/>
      <c r="DF1047" s="60"/>
      <c r="DG1047" s="60"/>
      <c r="DH1047" s="60"/>
      <c r="DI1047" s="60"/>
      <c r="DJ1047" s="60"/>
      <c r="DK1047" s="60"/>
      <c r="DL1047" s="60"/>
      <c r="DM1047" s="60"/>
      <c r="DN1047" s="60"/>
      <c r="DO1047" s="60"/>
      <c r="DP1047" s="60"/>
      <c r="DQ1047" s="60"/>
      <c r="DR1047" s="60"/>
      <c r="DS1047" s="60"/>
      <c r="DT1047" s="60"/>
      <c r="DU1047" s="60"/>
      <c r="DV1047" s="60"/>
      <c r="DW1047" s="60"/>
      <c r="DX1047" s="60"/>
      <c r="DY1047" s="60"/>
      <c r="DZ1047" s="60"/>
      <c r="EA1047" s="60"/>
      <c r="EB1047" s="60"/>
      <c r="EC1047" s="60"/>
      <c r="ED1047" s="60"/>
      <c r="EE1047" s="60"/>
      <c r="EF1047" s="60"/>
      <c r="EG1047" s="60"/>
      <c r="EH1047" s="60"/>
      <c r="EI1047" s="60"/>
      <c r="EJ1047" s="60"/>
      <c r="EK1047" s="60"/>
      <c r="EL1047" s="60"/>
      <c r="EM1047" s="60"/>
      <c r="EN1047" s="60"/>
      <c r="EO1047" s="60"/>
      <c r="EP1047" s="60"/>
      <c r="EQ1047" s="60"/>
      <c r="ER1047" s="60"/>
      <c r="ES1047" s="60"/>
      <c r="ET1047" s="60"/>
      <c r="EU1047" s="60"/>
      <c r="EV1047" s="60"/>
      <c r="EW1047" s="60"/>
      <c r="EX1047" s="60"/>
      <c r="EY1047" s="60"/>
      <c r="EZ1047" s="60"/>
      <c r="FA1047" s="60"/>
      <c r="FB1047" s="60"/>
      <c r="FC1047" s="60"/>
      <c r="FD1047" s="60"/>
      <c r="FE1047" s="60"/>
      <c r="FF1047" s="60"/>
      <c r="FG1047" s="60"/>
      <c r="FH1047" s="60"/>
      <c r="FI1047" s="60"/>
      <c r="FJ1047" s="60"/>
      <c r="FK1047" s="60"/>
      <c r="FL1047" s="60"/>
      <c r="FM1047" s="60"/>
      <c r="FN1047" s="60"/>
      <c r="FO1047" s="60"/>
      <c r="FP1047" s="60"/>
      <c r="FQ1047" s="60"/>
      <c r="FR1047" s="60"/>
      <c r="FS1047" s="60"/>
      <c r="FT1047" s="60"/>
      <c r="FU1047" s="60"/>
      <c r="FV1047" s="60"/>
      <c r="FW1047" s="60"/>
      <c r="FX1047" s="60"/>
      <c r="FY1047" s="60"/>
      <c r="FZ1047" s="60"/>
      <c r="GA1047" s="60"/>
      <c r="GB1047" s="60"/>
      <c r="GC1047" s="60"/>
      <c r="GD1047" s="60"/>
      <c r="GE1047" s="60"/>
      <c r="GF1047" s="60"/>
      <c r="GG1047" s="60"/>
      <c r="GH1047" s="60"/>
      <c r="GI1047" s="60"/>
      <c r="GJ1047" s="60"/>
      <c r="GK1047" s="60"/>
      <c r="GL1047" s="60"/>
    </row>
    <row r="1048">
      <c r="B1048" s="116" t="s">
        <v>34</v>
      </c>
      <c r="C1048" s="269"/>
      <c r="D1048" s="269"/>
      <c r="E1048" s="269"/>
      <c r="F1048" s="269"/>
      <c r="G1048" s="269"/>
      <c r="H1048" s="269"/>
      <c r="I1048" s="269"/>
      <c r="J1048" s="269"/>
      <c r="K1048" s="269"/>
      <c r="L1048" s="269"/>
      <c r="M1048" s="269"/>
      <c r="N1048" s="269"/>
      <c r="O1048" s="269"/>
      <c r="P1048" s="269"/>
      <c r="Q1048" s="269"/>
      <c r="R1048" s="269"/>
      <c r="S1048" s="269"/>
      <c r="T1048" s="269"/>
      <c r="U1048" s="269"/>
      <c r="V1048" s="269"/>
      <c r="W1048" s="269"/>
      <c r="X1048" s="269"/>
      <c r="Y1048" s="269"/>
      <c r="Z1048" s="269"/>
      <c r="AA1048" s="269"/>
      <c r="AB1048" s="269"/>
      <c r="AC1048" s="269"/>
      <c r="AD1048" s="269"/>
      <c r="AE1048" s="269"/>
      <c r="AF1048" s="269"/>
      <c r="AG1048" s="269"/>
      <c r="AH1048" s="269"/>
      <c r="AI1048" s="269"/>
      <c r="AJ1048" s="269"/>
      <c r="AK1048" s="269"/>
      <c r="AL1048" s="269"/>
      <c r="AM1048" s="269"/>
      <c r="AN1048" s="269"/>
      <c r="AO1048" s="269"/>
      <c r="AP1048" s="269"/>
      <c r="AQ1048" s="269"/>
      <c r="AR1048" s="269"/>
      <c r="AS1048" s="269"/>
      <c r="AT1048" s="269"/>
      <c r="AU1048" s="269"/>
      <c r="AV1048" s="269"/>
      <c r="AW1048" s="269"/>
      <c r="AX1048" s="269"/>
      <c r="AY1048" s="269"/>
      <c r="AZ1048" s="269"/>
      <c r="BA1048" s="269"/>
      <c r="BB1048" s="269"/>
      <c r="BC1048" s="269"/>
      <c r="BD1048" s="269"/>
      <c r="BE1048" s="269"/>
      <c r="BF1048" s="269"/>
      <c r="BG1048" s="269"/>
      <c r="BH1048" s="269"/>
      <c r="BI1048" s="269"/>
      <c r="BJ1048" s="269"/>
      <c r="BK1048" s="269"/>
      <c r="BL1048" s="269"/>
      <c r="BM1048" s="269"/>
      <c r="BN1048" s="269"/>
      <c r="BO1048" s="269"/>
      <c r="BP1048" s="269"/>
      <c r="BQ1048" s="269"/>
      <c r="BR1048" s="269"/>
      <c r="BS1048" s="269"/>
      <c r="BT1048" s="269"/>
      <c r="BU1048" s="269"/>
      <c r="BV1048" s="269"/>
      <c r="BW1048" s="60"/>
      <c r="BX1048" s="60"/>
      <c r="BY1048" s="60"/>
      <c r="BZ1048" s="60"/>
      <c r="CA1048" s="60"/>
      <c r="CB1048" s="60"/>
      <c r="CC1048" s="60"/>
      <c r="CD1048" s="60"/>
      <c r="CE1048" s="60"/>
      <c r="CF1048" s="60"/>
      <c r="CG1048" s="60"/>
      <c r="CH1048" s="60"/>
      <c r="CI1048" s="60"/>
      <c r="CJ1048" s="60"/>
      <c r="CK1048" s="60"/>
      <c r="CL1048" s="60"/>
      <c r="CM1048" s="60"/>
      <c r="CN1048" s="60"/>
      <c r="CO1048" s="60"/>
      <c r="CP1048" s="60"/>
      <c r="CQ1048" s="60"/>
      <c r="CR1048" s="60"/>
      <c r="CS1048" s="60"/>
      <c r="CT1048" s="60"/>
      <c r="CU1048" s="60"/>
      <c r="CV1048" s="60"/>
      <c r="CW1048" s="60"/>
      <c r="CX1048" s="60"/>
      <c r="CY1048" s="60"/>
      <c r="CZ1048" s="60"/>
      <c r="DA1048" s="60"/>
      <c r="DB1048" s="60"/>
      <c r="DC1048" s="60"/>
      <c r="DD1048" s="60"/>
      <c r="DE1048" s="60"/>
      <c r="DF1048" s="60"/>
      <c r="DG1048" s="60"/>
      <c r="DH1048" s="60"/>
      <c r="DI1048" s="60"/>
      <c r="DJ1048" s="60"/>
      <c r="DK1048" s="60"/>
      <c r="DL1048" s="60"/>
      <c r="DM1048" s="60"/>
      <c r="DN1048" s="60"/>
      <c r="DO1048" s="60"/>
      <c r="DP1048" s="60"/>
      <c r="DQ1048" s="60"/>
      <c r="DR1048" s="60"/>
      <c r="DS1048" s="60"/>
      <c r="DT1048" s="60"/>
      <c r="DU1048" s="60"/>
      <c r="DV1048" s="60"/>
      <c r="DW1048" s="60"/>
      <c r="DX1048" s="60"/>
      <c r="DY1048" s="60"/>
      <c r="DZ1048" s="60"/>
      <c r="EA1048" s="60"/>
      <c r="EB1048" s="60"/>
      <c r="EC1048" s="60"/>
      <c r="ED1048" s="60"/>
      <c r="EE1048" s="60"/>
      <c r="EF1048" s="60"/>
      <c r="EG1048" s="60"/>
      <c r="EH1048" s="60"/>
      <c r="EI1048" s="60"/>
      <c r="EJ1048" s="60"/>
      <c r="EK1048" s="60"/>
      <c r="EL1048" s="60"/>
      <c r="EM1048" s="60"/>
      <c r="EN1048" s="60"/>
      <c r="EO1048" s="60"/>
      <c r="EP1048" s="60"/>
      <c r="EQ1048" s="60"/>
      <c r="ER1048" s="60"/>
      <c r="ES1048" s="60"/>
      <c r="ET1048" s="60"/>
      <c r="EU1048" s="60"/>
      <c r="EV1048" s="60"/>
      <c r="EW1048" s="60"/>
      <c r="EX1048" s="60"/>
      <c r="EY1048" s="60"/>
      <c r="EZ1048" s="60"/>
      <c r="FA1048" s="60"/>
      <c r="FB1048" s="60"/>
      <c r="FC1048" s="60"/>
      <c r="FD1048" s="60"/>
      <c r="FE1048" s="60"/>
      <c r="FF1048" s="60"/>
      <c r="FG1048" s="60"/>
      <c r="FH1048" s="60"/>
      <c r="FI1048" s="60"/>
      <c r="FJ1048" s="60"/>
      <c r="FK1048" s="60"/>
      <c r="FL1048" s="60"/>
      <c r="FM1048" s="60"/>
      <c r="FN1048" s="60"/>
      <c r="FO1048" s="60"/>
      <c r="FP1048" s="60"/>
      <c r="FQ1048" s="60"/>
      <c r="FR1048" s="60"/>
      <c r="FS1048" s="60"/>
      <c r="FT1048" s="60"/>
      <c r="FU1048" s="60"/>
      <c r="FV1048" s="60"/>
      <c r="FW1048" s="60"/>
      <c r="FX1048" s="60"/>
      <c r="FY1048" s="60"/>
      <c r="FZ1048" s="60"/>
      <c r="GA1048" s="60"/>
      <c r="GB1048" s="60"/>
      <c r="GC1048" s="60"/>
      <c r="GD1048" s="60"/>
      <c r="GE1048" s="60"/>
      <c r="GF1048" s="60"/>
      <c r="GG1048" s="60"/>
      <c r="GH1048" s="60"/>
      <c r="GI1048" s="60"/>
      <c r="GJ1048" s="60"/>
      <c r="GK1048" s="60"/>
      <c r="GL1048" s="60"/>
    </row>
    <row r="1049">
      <c r="B1049" s="118" t="s">
        <v>36</v>
      </c>
      <c r="C1049" s="269"/>
      <c r="D1049" s="269"/>
      <c r="E1049" s="269"/>
      <c r="F1049" s="269"/>
      <c r="G1049" s="269"/>
      <c r="H1049" s="269"/>
      <c r="I1049" s="269"/>
      <c r="J1049" s="269"/>
      <c r="K1049" s="269"/>
      <c r="L1049" s="269"/>
      <c r="M1049" s="269"/>
      <c r="N1049" s="269"/>
      <c r="O1049" s="269"/>
      <c r="P1049" s="269"/>
      <c r="Q1049" s="269"/>
      <c r="R1049" s="269"/>
      <c r="S1049" s="269"/>
      <c r="T1049" s="269"/>
      <c r="U1049" s="269"/>
      <c r="V1049" s="269"/>
      <c r="W1049" s="269"/>
      <c r="X1049" s="269"/>
      <c r="Y1049" s="269"/>
      <c r="Z1049" s="269"/>
      <c r="AA1049" s="269"/>
      <c r="AB1049" s="269"/>
      <c r="AC1049" s="269"/>
      <c r="AD1049" s="269"/>
      <c r="AE1049" s="269"/>
      <c r="AF1049" s="269"/>
      <c r="AG1049" s="269"/>
      <c r="AH1049" s="269"/>
      <c r="AI1049" s="269"/>
      <c r="AJ1049" s="269"/>
      <c r="AK1049" s="269"/>
      <c r="AL1049" s="269"/>
      <c r="AM1049" s="269"/>
      <c r="AN1049" s="269"/>
      <c r="AO1049" s="269"/>
      <c r="AP1049" s="269"/>
      <c r="AQ1049" s="269"/>
      <c r="AR1049" s="269"/>
      <c r="AS1049" s="269"/>
      <c r="AT1049" s="269"/>
      <c r="AU1049" s="269"/>
      <c r="AV1049" s="269"/>
      <c r="AW1049" s="269"/>
      <c r="AX1049" s="269"/>
      <c r="AY1049" s="269"/>
      <c r="AZ1049" s="269"/>
      <c r="BA1049" s="269"/>
      <c r="BB1049" s="269"/>
      <c r="BC1049" s="269"/>
      <c r="BD1049" s="269"/>
      <c r="BE1049" s="269"/>
      <c r="BF1049" s="269"/>
      <c r="BG1049" s="269"/>
      <c r="BH1049" s="269"/>
      <c r="BI1049" s="269"/>
      <c r="BJ1049" s="269"/>
      <c r="BK1049" s="269"/>
      <c r="BL1049" s="269"/>
      <c r="BM1049" s="269"/>
      <c r="BN1049" s="269"/>
      <c r="BO1049" s="269"/>
      <c r="BP1049" s="269"/>
      <c r="BQ1049" s="269"/>
      <c r="BR1049" s="269"/>
      <c r="BS1049" s="269"/>
      <c r="BT1049" s="269"/>
      <c r="BU1049" s="269"/>
      <c r="BV1049" s="269"/>
      <c r="BW1049" s="60"/>
      <c r="BX1049" s="60"/>
      <c r="BY1049" s="60"/>
      <c r="BZ1049" s="60"/>
      <c r="CA1049" s="60"/>
      <c r="CB1049" s="60"/>
      <c r="CC1049" s="60"/>
      <c r="CD1049" s="60"/>
      <c r="CE1049" s="60"/>
      <c r="CF1049" s="60"/>
      <c r="CG1049" s="60"/>
      <c r="CH1049" s="60"/>
      <c r="CI1049" s="60"/>
      <c r="CJ1049" s="60"/>
      <c r="CK1049" s="60"/>
      <c r="CL1049" s="60"/>
      <c r="CM1049" s="60"/>
      <c r="CN1049" s="60"/>
      <c r="CO1049" s="60"/>
      <c r="CP1049" s="60"/>
      <c r="CQ1049" s="60"/>
      <c r="CR1049" s="60"/>
      <c r="CS1049" s="60"/>
      <c r="CT1049" s="60"/>
      <c r="CU1049" s="60"/>
      <c r="CV1049" s="60"/>
      <c r="CW1049" s="60"/>
      <c r="CX1049" s="60"/>
      <c r="CY1049" s="60"/>
      <c r="CZ1049" s="60"/>
      <c r="DA1049" s="60"/>
      <c r="DB1049" s="60"/>
      <c r="DC1049" s="60"/>
      <c r="DD1049" s="60"/>
      <c r="DE1049" s="60"/>
      <c r="DF1049" s="60"/>
      <c r="DG1049" s="60"/>
      <c r="DH1049" s="60"/>
      <c r="DI1049" s="60"/>
      <c r="DJ1049" s="60"/>
      <c r="DK1049" s="60"/>
      <c r="DL1049" s="60"/>
      <c r="DM1049" s="60"/>
      <c r="DN1049" s="60"/>
      <c r="DO1049" s="60"/>
      <c r="DP1049" s="60"/>
      <c r="DQ1049" s="60"/>
      <c r="DR1049" s="60"/>
      <c r="DS1049" s="60"/>
      <c r="DT1049" s="60"/>
      <c r="DU1049" s="60"/>
      <c r="DV1049" s="60"/>
      <c r="DW1049" s="60"/>
      <c r="DX1049" s="60"/>
      <c r="DY1049" s="60"/>
      <c r="DZ1049" s="60"/>
      <c r="EA1049" s="60"/>
      <c r="EB1049" s="60"/>
      <c r="EC1049" s="60"/>
      <c r="ED1049" s="60"/>
      <c r="EE1049" s="60"/>
      <c r="EF1049" s="60"/>
      <c r="EG1049" s="60"/>
      <c r="EH1049" s="60"/>
      <c r="EI1049" s="60"/>
      <c r="EJ1049" s="60"/>
      <c r="EK1049" s="60"/>
      <c r="EL1049" s="60"/>
      <c r="EM1049" s="60"/>
      <c r="EN1049" s="60"/>
      <c r="EO1049" s="60"/>
      <c r="EP1049" s="60"/>
      <c r="EQ1049" s="60"/>
      <c r="ER1049" s="60"/>
      <c r="ES1049" s="60"/>
      <c r="ET1049" s="60"/>
      <c r="EU1049" s="60"/>
      <c r="EV1049" s="60"/>
      <c r="EW1049" s="60"/>
      <c r="EX1049" s="60"/>
      <c r="EY1049" s="60"/>
      <c r="EZ1049" s="60"/>
      <c r="FA1049" s="60"/>
      <c r="FB1049" s="60"/>
      <c r="FC1049" s="60"/>
      <c r="FD1049" s="60"/>
      <c r="FE1049" s="60"/>
      <c r="FF1049" s="60"/>
      <c r="FG1049" s="60"/>
      <c r="FH1049" s="60"/>
      <c r="FI1049" s="60"/>
      <c r="FJ1049" s="60"/>
      <c r="FK1049" s="60"/>
      <c r="FL1049" s="60"/>
      <c r="FM1049" s="60"/>
      <c r="FN1049" s="60"/>
      <c r="FO1049" s="60"/>
      <c r="FP1049" s="60"/>
      <c r="FQ1049" s="60"/>
      <c r="FR1049" s="60"/>
      <c r="FS1049" s="60"/>
      <c r="FT1049" s="60"/>
      <c r="FU1049" s="60"/>
      <c r="FV1049" s="60"/>
      <c r="FW1049" s="60"/>
      <c r="FX1049" s="60"/>
      <c r="FY1049" s="60"/>
      <c r="FZ1049" s="60"/>
      <c r="GA1049" s="60"/>
      <c r="GB1049" s="60"/>
      <c r="GC1049" s="60"/>
      <c r="GD1049" s="60"/>
      <c r="GE1049" s="60"/>
      <c r="GF1049" s="60"/>
      <c r="GG1049" s="60"/>
      <c r="GH1049" s="60"/>
      <c r="GI1049" s="60"/>
      <c r="GJ1049" s="60"/>
      <c r="GK1049" s="60"/>
      <c r="GL1049" s="60"/>
    </row>
    <row r="1050">
      <c r="B1050" s="116" t="s">
        <v>38</v>
      </c>
      <c r="C1050" s="269"/>
      <c r="D1050" s="269"/>
      <c r="E1050" s="269"/>
      <c r="F1050" s="269"/>
      <c r="G1050" s="269"/>
      <c r="H1050" s="269"/>
      <c r="I1050" s="269"/>
      <c r="J1050" s="269"/>
      <c r="K1050" s="269"/>
      <c r="L1050" s="269"/>
      <c r="M1050" s="269"/>
      <c r="N1050" s="269"/>
      <c r="O1050" s="269"/>
      <c r="P1050" s="269"/>
      <c r="Q1050" s="269"/>
      <c r="R1050" s="269"/>
      <c r="S1050" s="269"/>
      <c r="T1050" s="269"/>
      <c r="U1050" s="269"/>
      <c r="V1050" s="269"/>
      <c r="W1050" s="269"/>
      <c r="X1050" s="269"/>
      <c r="Y1050" s="269"/>
      <c r="Z1050" s="269"/>
      <c r="AA1050" s="269"/>
      <c r="AB1050" s="269"/>
      <c r="AC1050" s="269"/>
      <c r="AD1050" s="269"/>
      <c r="AE1050" s="269"/>
      <c r="AF1050" s="269"/>
      <c r="AG1050" s="269"/>
      <c r="AH1050" s="269"/>
      <c r="AI1050" s="269"/>
      <c r="AJ1050" s="269"/>
      <c r="AK1050" s="269"/>
      <c r="AL1050" s="269"/>
      <c r="AM1050" s="269"/>
      <c r="AN1050" s="269"/>
      <c r="AO1050" s="269"/>
      <c r="AP1050" s="269"/>
      <c r="AQ1050" s="269"/>
      <c r="AR1050" s="269"/>
      <c r="AS1050" s="269"/>
      <c r="AT1050" s="269"/>
      <c r="AU1050" s="269"/>
      <c r="AV1050" s="269"/>
      <c r="AW1050" s="269"/>
      <c r="AX1050" s="269"/>
      <c r="AY1050" s="269"/>
      <c r="AZ1050" s="269"/>
      <c r="BA1050" s="269"/>
      <c r="BB1050" s="269"/>
      <c r="BC1050" s="269"/>
      <c r="BD1050" s="269"/>
      <c r="BE1050" s="269"/>
      <c r="BF1050" s="269"/>
      <c r="BG1050" s="269"/>
      <c r="BH1050" s="269"/>
      <c r="BI1050" s="269"/>
      <c r="BJ1050" s="269"/>
      <c r="BK1050" s="269"/>
      <c r="BL1050" s="269"/>
      <c r="BM1050" s="269"/>
      <c r="BN1050" s="269"/>
      <c r="BO1050" s="269"/>
      <c r="BP1050" s="269"/>
      <c r="BQ1050" s="269"/>
      <c r="BR1050" s="269"/>
      <c r="BS1050" s="269"/>
      <c r="BT1050" s="269"/>
      <c r="BU1050" s="269"/>
      <c r="BV1050" s="269"/>
      <c r="BW1050" s="60"/>
      <c r="BX1050" s="60"/>
      <c r="BY1050" s="60"/>
      <c r="BZ1050" s="60"/>
      <c r="CA1050" s="60"/>
      <c r="CB1050" s="60"/>
      <c r="CC1050" s="60"/>
      <c r="CD1050" s="60"/>
      <c r="CE1050" s="60"/>
      <c r="CF1050" s="60"/>
      <c r="CG1050" s="60"/>
      <c r="CH1050" s="60"/>
      <c r="CI1050" s="60"/>
      <c r="CJ1050" s="60"/>
      <c r="CK1050" s="60"/>
      <c r="CL1050" s="60"/>
      <c r="CM1050" s="60"/>
      <c r="CN1050" s="60"/>
      <c r="CO1050" s="60"/>
      <c r="CP1050" s="60"/>
      <c r="CQ1050" s="60"/>
      <c r="CR1050" s="60"/>
      <c r="CS1050" s="60"/>
      <c r="CT1050" s="60"/>
      <c r="CU1050" s="60"/>
      <c r="CV1050" s="60"/>
      <c r="CW1050" s="60"/>
      <c r="CX1050" s="60"/>
      <c r="CY1050" s="60"/>
      <c r="CZ1050" s="60"/>
      <c r="DA1050" s="60"/>
      <c r="DB1050" s="60"/>
      <c r="DC1050" s="60"/>
      <c r="DD1050" s="60"/>
      <c r="DE1050" s="60"/>
      <c r="DF1050" s="60"/>
      <c r="DG1050" s="60"/>
      <c r="DH1050" s="60"/>
      <c r="DI1050" s="60"/>
      <c r="DJ1050" s="60"/>
      <c r="DK1050" s="60"/>
      <c r="DL1050" s="60"/>
      <c r="DM1050" s="60"/>
      <c r="DN1050" s="60"/>
      <c r="DO1050" s="60"/>
      <c r="DP1050" s="60"/>
      <c r="DQ1050" s="60"/>
      <c r="DR1050" s="60"/>
      <c r="DS1050" s="60"/>
      <c r="DT1050" s="60"/>
      <c r="DU1050" s="60"/>
      <c r="DV1050" s="60"/>
      <c r="DW1050" s="60"/>
      <c r="DX1050" s="60"/>
      <c r="DY1050" s="60"/>
      <c r="DZ1050" s="60"/>
      <c r="EA1050" s="60"/>
      <c r="EB1050" s="60"/>
      <c r="EC1050" s="60"/>
      <c r="ED1050" s="60"/>
      <c r="EE1050" s="60"/>
      <c r="EF1050" s="60"/>
      <c r="EG1050" s="60"/>
      <c r="EH1050" s="60"/>
      <c r="EI1050" s="60"/>
      <c r="EJ1050" s="60"/>
      <c r="EK1050" s="60"/>
      <c r="EL1050" s="60"/>
      <c r="EM1050" s="60"/>
      <c r="EN1050" s="60"/>
      <c r="EO1050" s="60"/>
      <c r="EP1050" s="60"/>
      <c r="EQ1050" s="60"/>
      <c r="ER1050" s="60"/>
      <c r="ES1050" s="60"/>
      <c r="ET1050" s="60"/>
      <c r="EU1050" s="60"/>
      <c r="EV1050" s="60"/>
      <c r="EW1050" s="60"/>
      <c r="EX1050" s="60"/>
      <c r="EY1050" s="60"/>
      <c r="EZ1050" s="60"/>
      <c r="FA1050" s="60"/>
      <c r="FB1050" s="60"/>
      <c r="FC1050" s="60"/>
      <c r="FD1050" s="60"/>
      <c r="FE1050" s="60"/>
      <c r="FF1050" s="60"/>
      <c r="FG1050" s="60"/>
      <c r="FH1050" s="60"/>
      <c r="FI1050" s="60"/>
      <c r="FJ1050" s="60"/>
      <c r="FK1050" s="60"/>
      <c r="FL1050" s="60"/>
      <c r="FM1050" s="60"/>
      <c r="FN1050" s="60"/>
      <c r="FO1050" s="60"/>
      <c r="FP1050" s="60"/>
      <c r="FQ1050" s="60"/>
      <c r="FR1050" s="60"/>
      <c r="FS1050" s="60"/>
      <c r="FT1050" s="60"/>
      <c r="FU1050" s="60"/>
      <c r="FV1050" s="60"/>
      <c r="FW1050" s="60"/>
      <c r="FX1050" s="60"/>
      <c r="FY1050" s="60"/>
      <c r="FZ1050" s="60"/>
      <c r="GA1050" s="60"/>
      <c r="GB1050" s="60"/>
      <c r="GC1050" s="60"/>
      <c r="GD1050" s="60"/>
      <c r="GE1050" s="60"/>
      <c r="GF1050" s="60"/>
      <c r="GG1050" s="60"/>
      <c r="GH1050" s="60"/>
      <c r="GI1050" s="60"/>
      <c r="GJ1050" s="60"/>
      <c r="GK1050" s="60"/>
      <c r="GL1050" s="60"/>
    </row>
    <row r="1051">
      <c r="B1051" s="118" t="s">
        <v>4</v>
      </c>
      <c r="C1051" s="269"/>
      <c r="D1051" s="269"/>
      <c r="E1051" s="269"/>
      <c r="F1051" s="269"/>
      <c r="G1051" s="269"/>
      <c r="H1051" s="269"/>
      <c r="I1051" s="269"/>
      <c r="J1051" s="269"/>
      <c r="K1051" s="269"/>
      <c r="L1051" s="269"/>
      <c r="M1051" s="269"/>
      <c r="N1051" s="269"/>
      <c r="O1051" s="269"/>
      <c r="P1051" s="269"/>
      <c r="Q1051" s="269"/>
      <c r="R1051" s="269"/>
      <c r="S1051" s="269"/>
      <c r="T1051" s="269"/>
      <c r="U1051" s="269"/>
      <c r="V1051" s="269"/>
      <c r="W1051" s="269"/>
      <c r="X1051" s="269"/>
      <c r="Y1051" s="269"/>
      <c r="Z1051" s="269"/>
      <c r="AA1051" s="269"/>
      <c r="AB1051" s="269"/>
      <c r="AC1051" s="269"/>
      <c r="AD1051" s="269"/>
      <c r="AE1051" s="269"/>
      <c r="AF1051" s="269"/>
      <c r="AG1051" s="269"/>
      <c r="AH1051" s="269"/>
      <c r="AI1051" s="269"/>
      <c r="AJ1051" s="269"/>
      <c r="AK1051" s="269"/>
      <c r="AL1051" s="269"/>
      <c r="AM1051" s="269"/>
      <c r="AN1051" s="269"/>
      <c r="AO1051" s="269"/>
      <c r="AP1051" s="269"/>
      <c r="AQ1051" s="269"/>
      <c r="AR1051" s="269"/>
      <c r="AS1051" s="269"/>
      <c r="AT1051" s="269"/>
      <c r="AU1051" s="269"/>
      <c r="AV1051" s="269"/>
      <c r="AW1051" s="269"/>
      <c r="AX1051" s="269"/>
      <c r="AY1051" s="269"/>
      <c r="AZ1051" s="269"/>
      <c r="BA1051" s="269"/>
      <c r="BB1051" s="269"/>
      <c r="BC1051" s="269"/>
      <c r="BD1051" s="269"/>
      <c r="BE1051" s="269"/>
      <c r="BF1051" s="269"/>
      <c r="BG1051" s="269"/>
      <c r="BH1051" s="269"/>
      <c r="BI1051" s="269"/>
      <c r="BJ1051" s="269"/>
      <c r="BK1051" s="269"/>
      <c r="BL1051" s="269"/>
      <c r="BM1051" s="269"/>
      <c r="BN1051" s="269"/>
      <c r="BO1051" s="269"/>
      <c r="BP1051" s="269"/>
      <c r="BQ1051" s="269"/>
      <c r="BR1051" s="269"/>
      <c r="BS1051" s="269"/>
      <c r="BT1051" s="269"/>
      <c r="BU1051" s="269"/>
      <c r="BV1051" s="269"/>
      <c r="BW1051" s="60"/>
      <c r="BX1051" s="60"/>
      <c r="BY1051" s="60"/>
      <c r="BZ1051" s="60"/>
      <c r="CA1051" s="60"/>
      <c r="CB1051" s="60"/>
      <c r="CC1051" s="60"/>
      <c r="CD1051" s="60"/>
      <c r="CE1051" s="60"/>
      <c r="CF1051" s="60"/>
      <c r="CG1051" s="60"/>
      <c r="CH1051" s="60"/>
      <c r="CI1051" s="60"/>
      <c r="CJ1051" s="60"/>
      <c r="CK1051" s="60"/>
      <c r="CL1051" s="60"/>
      <c r="CM1051" s="60"/>
      <c r="CN1051" s="60"/>
      <c r="CO1051" s="60"/>
      <c r="CP1051" s="60"/>
      <c r="CQ1051" s="60"/>
      <c r="CR1051" s="60"/>
      <c r="CS1051" s="60"/>
      <c r="CT1051" s="60"/>
      <c r="CU1051" s="60"/>
      <c r="CV1051" s="60"/>
      <c r="CW1051" s="60"/>
      <c r="CX1051" s="60"/>
      <c r="CY1051" s="60"/>
      <c r="CZ1051" s="60"/>
      <c r="DA1051" s="60"/>
      <c r="DB1051" s="60"/>
      <c r="DC1051" s="60"/>
      <c r="DD1051" s="60"/>
      <c r="DE1051" s="60"/>
      <c r="DF1051" s="60"/>
      <c r="DG1051" s="60"/>
      <c r="DH1051" s="60"/>
      <c r="DI1051" s="60"/>
      <c r="DJ1051" s="60"/>
      <c r="DK1051" s="60"/>
      <c r="DL1051" s="60"/>
      <c r="DM1051" s="60"/>
      <c r="DN1051" s="60"/>
      <c r="DO1051" s="60"/>
      <c r="DP1051" s="60"/>
      <c r="DQ1051" s="60"/>
      <c r="DR1051" s="60"/>
      <c r="DS1051" s="60"/>
      <c r="DT1051" s="60"/>
      <c r="DU1051" s="60"/>
      <c r="DV1051" s="60"/>
      <c r="DW1051" s="60"/>
      <c r="DX1051" s="60"/>
      <c r="DY1051" s="60"/>
      <c r="DZ1051" s="60"/>
      <c r="EA1051" s="60"/>
      <c r="EB1051" s="60"/>
      <c r="EC1051" s="60"/>
      <c r="ED1051" s="60"/>
      <c r="EE1051" s="60"/>
      <c r="EF1051" s="60"/>
      <c r="EG1051" s="60"/>
      <c r="EH1051" s="60"/>
      <c r="EI1051" s="60"/>
      <c r="EJ1051" s="60"/>
      <c r="EK1051" s="60"/>
      <c r="EL1051" s="60"/>
      <c r="EM1051" s="60"/>
      <c r="EN1051" s="60"/>
      <c r="EO1051" s="60"/>
      <c r="EP1051" s="60"/>
      <c r="EQ1051" s="60"/>
      <c r="ER1051" s="60"/>
      <c r="ES1051" s="60"/>
      <c r="ET1051" s="60"/>
      <c r="EU1051" s="60"/>
      <c r="EV1051" s="60"/>
      <c r="EW1051" s="60"/>
      <c r="EX1051" s="60"/>
      <c r="EY1051" s="60"/>
      <c r="EZ1051" s="60"/>
      <c r="FA1051" s="60"/>
      <c r="FB1051" s="60"/>
      <c r="FC1051" s="60"/>
      <c r="FD1051" s="60"/>
      <c r="FE1051" s="60"/>
      <c r="FF1051" s="60"/>
      <c r="FG1051" s="60"/>
      <c r="FH1051" s="60"/>
      <c r="FI1051" s="60"/>
      <c r="FJ1051" s="60"/>
      <c r="FK1051" s="60"/>
      <c r="FL1051" s="60"/>
      <c r="FM1051" s="60"/>
      <c r="FN1051" s="60"/>
      <c r="FO1051" s="60"/>
      <c r="FP1051" s="60"/>
      <c r="FQ1051" s="60"/>
      <c r="FR1051" s="60"/>
      <c r="FS1051" s="60"/>
      <c r="FT1051" s="60"/>
      <c r="FU1051" s="60"/>
      <c r="FV1051" s="60"/>
      <c r="FW1051" s="60"/>
      <c r="FX1051" s="60"/>
      <c r="FY1051" s="60"/>
      <c r="FZ1051" s="60"/>
      <c r="GA1051" s="60"/>
      <c r="GB1051" s="60"/>
      <c r="GC1051" s="60"/>
      <c r="GD1051" s="60"/>
      <c r="GE1051" s="60"/>
      <c r="GF1051" s="60"/>
      <c r="GG1051" s="60"/>
      <c r="GH1051" s="60"/>
      <c r="GI1051" s="60"/>
      <c r="GJ1051" s="60"/>
      <c r="GK1051" s="60"/>
      <c r="GL1051" s="60"/>
    </row>
    <row r="1052">
      <c r="B1052" s="116" t="s">
        <v>41</v>
      </c>
      <c r="C1052" s="269"/>
      <c r="D1052" s="269"/>
      <c r="E1052" s="269"/>
      <c r="F1052" s="269"/>
      <c r="G1052" s="269"/>
      <c r="H1052" s="269"/>
      <c r="I1052" s="269"/>
      <c r="J1052" s="269"/>
      <c r="K1052" s="269"/>
      <c r="L1052" s="269"/>
      <c r="M1052" s="269"/>
      <c r="N1052" s="269"/>
      <c r="O1052" s="269"/>
      <c r="P1052" s="269"/>
      <c r="Q1052" s="269"/>
      <c r="R1052" s="269"/>
      <c r="S1052" s="269"/>
      <c r="T1052" s="269"/>
      <c r="U1052" s="269"/>
      <c r="V1052" s="269"/>
      <c r="W1052" s="269"/>
      <c r="X1052" s="269"/>
      <c r="Y1052" s="269"/>
      <c r="Z1052" s="269"/>
      <c r="AA1052" s="269"/>
      <c r="AB1052" s="269"/>
      <c r="AC1052" s="269"/>
      <c r="AD1052" s="269"/>
      <c r="AE1052" s="269"/>
      <c r="AF1052" s="269"/>
      <c r="AG1052" s="269"/>
      <c r="AH1052" s="269"/>
      <c r="AI1052" s="269"/>
      <c r="AJ1052" s="269"/>
      <c r="AK1052" s="269"/>
      <c r="AL1052" s="269"/>
      <c r="AM1052" s="269"/>
      <c r="AN1052" s="269"/>
      <c r="AO1052" s="269"/>
      <c r="AP1052" s="269"/>
      <c r="AQ1052" s="269"/>
      <c r="AR1052" s="269"/>
      <c r="AS1052" s="269"/>
      <c r="AT1052" s="269"/>
      <c r="AU1052" s="269"/>
      <c r="AV1052" s="269"/>
      <c r="AW1052" s="269"/>
      <c r="AX1052" s="269"/>
      <c r="AY1052" s="269"/>
      <c r="AZ1052" s="269"/>
      <c r="BA1052" s="269"/>
      <c r="BB1052" s="269"/>
      <c r="BC1052" s="269"/>
      <c r="BD1052" s="269"/>
      <c r="BE1052" s="269"/>
      <c r="BF1052" s="269"/>
      <c r="BG1052" s="269"/>
      <c r="BH1052" s="269"/>
      <c r="BI1052" s="269"/>
      <c r="BJ1052" s="269"/>
      <c r="BK1052" s="269"/>
      <c r="BL1052" s="269"/>
      <c r="BM1052" s="269"/>
      <c r="BN1052" s="269"/>
      <c r="BO1052" s="269"/>
      <c r="BP1052" s="269"/>
      <c r="BQ1052" s="269"/>
      <c r="BR1052" s="269"/>
      <c r="BS1052" s="269"/>
      <c r="BT1052" s="269"/>
      <c r="BU1052" s="269"/>
      <c r="BV1052" s="269"/>
      <c r="BW1052" s="60"/>
      <c r="BX1052" s="60"/>
      <c r="BY1052" s="60"/>
      <c r="BZ1052" s="60"/>
      <c r="CA1052" s="60"/>
      <c r="CB1052" s="60"/>
      <c r="CC1052" s="60"/>
      <c r="CD1052" s="60"/>
      <c r="CE1052" s="60"/>
      <c r="CF1052" s="60"/>
      <c r="CG1052" s="60"/>
      <c r="CH1052" s="60"/>
      <c r="CI1052" s="60"/>
      <c r="CJ1052" s="60"/>
      <c r="CK1052" s="60"/>
      <c r="CL1052" s="60"/>
      <c r="CM1052" s="60"/>
      <c r="CN1052" s="60"/>
      <c r="CO1052" s="60"/>
      <c r="CP1052" s="60"/>
      <c r="CQ1052" s="60"/>
      <c r="CR1052" s="60"/>
      <c r="CS1052" s="60"/>
      <c r="CT1052" s="60"/>
      <c r="CU1052" s="60"/>
      <c r="CV1052" s="60"/>
      <c r="CW1052" s="60"/>
      <c r="CX1052" s="60"/>
      <c r="CY1052" s="60"/>
      <c r="CZ1052" s="60"/>
      <c r="DA1052" s="60"/>
      <c r="DB1052" s="60"/>
      <c r="DC1052" s="60"/>
      <c r="DD1052" s="60"/>
      <c r="DE1052" s="60"/>
      <c r="DF1052" s="60"/>
      <c r="DG1052" s="60"/>
      <c r="DH1052" s="60"/>
      <c r="DI1052" s="60"/>
      <c r="DJ1052" s="60"/>
      <c r="DK1052" s="60"/>
      <c r="DL1052" s="60"/>
      <c r="DM1052" s="60"/>
      <c r="DN1052" s="60"/>
      <c r="DO1052" s="60"/>
      <c r="DP1052" s="60"/>
      <c r="DQ1052" s="60"/>
      <c r="DR1052" s="60"/>
      <c r="DS1052" s="60"/>
      <c r="DT1052" s="60"/>
      <c r="DU1052" s="60"/>
      <c r="DV1052" s="60"/>
      <c r="DW1052" s="60"/>
      <c r="DX1052" s="60"/>
      <c r="DY1052" s="60"/>
      <c r="DZ1052" s="60"/>
      <c r="EA1052" s="60"/>
      <c r="EB1052" s="60"/>
      <c r="EC1052" s="60"/>
      <c r="ED1052" s="60"/>
      <c r="EE1052" s="60"/>
      <c r="EF1052" s="60"/>
      <c r="EG1052" s="60"/>
      <c r="EH1052" s="60"/>
      <c r="EI1052" s="60"/>
      <c r="EJ1052" s="60"/>
      <c r="EK1052" s="60"/>
      <c r="EL1052" s="60"/>
      <c r="EM1052" s="60"/>
      <c r="EN1052" s="60"/>
      <c r="EO1052" s="60"/>
      <c r="EP1052" s="60"/>
      <c r="EQ1052" s="60"/>
      <c r="ER1052" s="60"/>
      <c r="ES1052" s="60"/>
      <c r="ET1052" s="60"/>
      <c r="EU1052" s="60"/>
      <c r="EV1052" s="60"/>
      <c r="EW1052" s="60"/>
      <c r="EX1052" s="60"/>
      <c r="EY1052" s="60"/>
      <c r="EZ1052" s="60"/>
      <c r="FA1052" s="60"/>
      <c r="FB1052" s="60"/>
      <c r="FC1052" s="60"/>
      <c r="FD1052" s="60"/>
      <c r="FE1052" s="60"/>
      <c r="FF1052" s="60"/>
      <c r="FG1052" s="60"/>
      <c r="FH1052" s="60"/>
      <c r="FI1052" s="60"/>
      <c r="FJ1052" s="60"/>
      <c r="FK1052" s="60"/>
      <c r="FL1052" s="60"/>
      <c r="FM1052" s="60"/>
      <c r="FN1052" s="60"/>
      <c r="FO1052" s="60"/>
      <c r="FP1052" s="60"/>
      <c r="FQ1052" s="60"/>
      <c r="FR1052" s="60"/>
      <c r="FS1052" s="60"/>
      <c r="FT1052" s="60"/>
      <c r="FU1052" s="60"/>
      <c r="FV1052" s="60"/>
      <c r="FW1052" s="60"/>
      <c r="FX1052" s="60"/>
      <c r="FY1052" s="60"/>
      <c r="FZ1052" s="60"/>
      <c r="GA1052" s="60"/>
      <c r="GB1052" s="60"/>
      <c r="GC1052" s="60"/>
      <c r="GD1052" s="60"/>
      <c r="GE1052" s="60"/>
      <c r="GF1052" s="60"/>
      <c r="GG1052" s="60"/>
      <c r="GH1052" s="60"/>
      <c r="GI1052" s="60"/>
      <c r="GJ1052" s="60"/>
      <c r="GK1052" s="60"/>
      <c r="GL1052" s="60"/>
    </row>
    <row r="1053">
      <c r="B1053" s="119" t="s">
        <v>42</v>
      </c>
      <c r="C1053" s="269"/>
      <c r="D1053" s="269"/>
      <c r="E1053" s="269"/>
      <c r="F1053" s="269"/>
      <c r="G1053" s="269"/>
      <c r="H1053" s="269"/>
      <c r="I1053" s="269"/>
      <c r="J1053" s="269"/>
      <c r="K1053" s="269"/>
      <c r="L1053" s="269"/>
      <c r="M1053" s="269"/>
      <c r="N1053" s="269"/>
      <c r="O1053" s="269"/>
      <c r="P1053" s="269"/>
      <c r="Q1053" s="269"/>
      <c r="R1053" s="269"/>
      <c r="S1053" s="269"/>
      <c r="T1053" s="269"/>
      <c r="U1053" s="269"/>
      <c r="V1053" s="269"/>
      <c r="W1053" s="269"/>
      <c r="X1053" s="269"/>
      <c r="Y1053" s="269"/>
      <c r="Z1053" s="269"/>
      <c r="AA1053" s="269"/>
      <c r="AB1053" s="269"/>
      <c r="AC1053" s="269"/>
      <c r="AD1053" s="269"/>
      <c r="AE1053" s="269"/>
      <c r="AF1053" s="269"/>
      <c r="AG1053" s="269"/>
      <c r="AH1053" s="269"/>
      <c r="AI1053" s="269"/>
      <c r="AJ1053" s="269"/>
      <c r="AK1053" s="269"/>
      <c r="AL1053" s="269"/>
      <c r="AM1053" s="269"/>
      <c r="AN1053" s="269"/>
      <c r="AO1053" s="269"/>
      <c r="AP1053" s="269"/>
      <c r="AQ1053" s="269"/>
      <c r="AR1053" s="269"/>
      <c r="AS1053" s="269"/>
      <c r="AT1053" s="269"/>
      <c r="AU1053" s="269"/>
      <c r="AV1053" s="269"/>
      <c r="AW1053" s="269"/>
      <c r="AX1053" s="269"/>
      <c r="AY1053" s="269"/>
      <c r="AZ1053" s="269"/>
      <c r="BA1053" s="269"/>
      <c r="BB1053" s="269"/>
      <c r="BC1053" s="269"/>
      <c r="BD1053" s="269"/>
      <c r="BE1053" s="269"/>
      <c r="BF1053" s="269"/>
      <c r="BG1053" s="269"/>
      <c r="BH1053" s="269"/>
      <c r="BI1053" s="269"/>
      <c r="BJ1053" s="269"/>
      <c r="BK1053" s="269"/>
      <c r="BL1053" s="269"/>
      <c r="BM1053" s="269"/>
      <c r="BN1053" s="269"/>
      <c r="BO1053" s="269"/>
      <c r="BP1053" s="269"/>
      <c r="BQ1053" s="269"/>
      <c r="BR1053" s="269"/>
      <c r="BS1053" s="269"/>
      <c r="BT1053" s="269"/>
      <c r="BU1053" s="269"/>
      <c r="BV1053" s="269"/>
      <c r="BW1053" s="60"/>
      <c r="BX1053" s="60"/>
      <c r="BY1053" s="60"/>
      <c r="BZ1053" s="60"/>
      <c r="CA1053" s="60"/>
      <c r="CB1053" s="60"/>
      <c r="CC1053" s="60"/>
      <c r="CD1053" s="60"/>
      <c r="CE1053" s="60"/>
      <c r="CF1053" s="60"/>
      <c r="CG1053" s="60"/>
      <c r="CH1053" s="60"/>
      <c r="CI1053" s="60"/>
      <c r="CJ1053" s="60"/>
      <c r="CK1053" s="60"/>
      <c r="CL1053" s="60"/>
      <c r="CM1053" s="60"/>
      <c r="CN1053" s="60"/>
      <c r="CO1053" s="60"/>
      <c r="CP1053" s="60"/>
      <c r="CQ1053" s="60"/>
      <c r="CR1053" s="60"/>
      <c r="CS1053" s="60"/>
      <c r="CT1053" s="60"/>
      <c r="CU1053" s="60"/>
      <c r="CV1053" s="60"/>
      <c r="CW1053" s="60"/>
      <c r="CX1053" s="60"/>
      <c r="CY1053" s="60"/>
      <c r="CZ1053" s="60"/>
      <c r="DA1053" s="60"/>
      <c r="DB1053" s="60"/>
      <c r="DC1053" s="60"/>
      <c r="DD1053" s="60"/>
      <c r="DE1053" s="60"/>
      <c r="DF1053" s="60"/>
      <c r="DG1053" s="60"/>
      <c r="DH1053" s="60"/>
      <c r="DI1053" s="60"/>
      <c r="DJ1053" s="60"/>
      <c r="DK1053" s="60"/>
      <c r="DL1053" s="60"/>
      <c r="DM1053" s="60"/>
      <c r="DN1053" s="60"/>
      <c r="DO1053" s="60"/>
      <c r="DP1053" s="60"/>
      <c r="DQ1053" s="60"/>
      <c r="DR1053" s="60"/>
      <c r="DS1053" s="60"/>
      <c r="DT1053" s="60"/>
      <c r="DU1053" s="60"/>
      <c r="DV1053" s="60"/>
      <c r="DW1053" s="60"/>
      <c r="DX1053" s="60"/>
      <c r="DY1053" s="60"/>
      <c r="DZ1053" s="60"/>
      <c r="EA1053" s="60"/>
      <c r="EB1053" s="60"/>
      <c r="EC1053" s="60"/>
      <c r="ED1053" s="60"/>
      <c r="EE1053" s="60"/>
      <c r="EF1053" s="60"/>
      <c r="EG1053" s="60"/>
      <c r="EH1053" s="60"/>
      <c r="EI1053" s="60"/>
      <c r="EJ1053" s="60"/>
      <c r="EK1053" s="60"/>
      <c r="EL1053" s="60"/>
      <c r="EM1053" s="60"/>
      <c r="EN1053" s="60"/>
      <c r="EO1053" s="60"/>
      <c r="EP1053" s="60"/>
      <c r="EQ1053" s="60"/>
      <c r="ER1053" s="60"/>
      <c r="ES1053" s="60"/>
      <c r="ET1053" s="60"/>
      <c r="EU1053" s="60"/>
      <c r="EV1053" s="60"/>
      <c r="EW1053" s="60"/>
      <c r="EX1053" s="60"/>
      <c r="EY1053" s="60"/>
      <c r="EZ1053" s="60"/>
      <c r="FA1053" s="60"/>
      <c r="FB1053" s="60"/>
      <c r="FC1053" s="60"/>
      <c r="FD1053" s="60"/>
      <c r="FE1053" s="60"/>
      <c r="FF1053" s="60"/>
      <c r="FG1053" s="60"/>
      <c r="FH1053" s="60"/>
      <c r="FI1053" s="60"/>
      <c r="FJ1053" s="60"/>
      <c r="FK1053" s="60"/>
      <c r="FL1053" s="60"/>
      <c r="FM1053" s="60"/>
      <c r="FN1053" s="60"/>
      <c r="FO1053" s="60"/>
      <c r="FP1053" s="60"/>
      <c r="FQ1053" s="60"/>
      <c r="FR1053" s="60"/>
      <c r="FS1053" s="60"/>
      <c r="FT1053" s="60"/>
      <c r="FU1053" s="60"/>
      <c r="FV1053" s="60"/>
      <c r="FW1053" s="60"/>
      <c r="FX1053" s="60"/>
      <c r="FY1053" s="60"/>
      <c r="FZ1053" s="60"/>
      <c r="GA1053" s="60"/>
      <c r="GB1053" s="60"/>
      <c r="GC1053" s="60"/>
      <c r="GD1053" s="60"/>
      <c r="GE1053" s="60"/>
      <c r="GF1053" s="60"/>
      <c r="GG1053" s="60"/>
      <c r="GH1053" s="60"/>
      <c r="GI1053" s="60"/>
      <c r="GJ1053" s="60"/>
      <c r="GK1053" s="60"/>
      <c r="GL1053" s="60"/>
    </row>
    <row r="1054">
      <c r="B1054" s="120" t="s">
        <v>44</v>
      </c>
      <c r="C1054" s="269"/>
      <c r="D1054" s="269"/>
      <c r="E1054" s="269"/>
      <c r="F1054" s="269"/>
      <c r="G1054" s="269"/>
      <c r="H1054" s="269"/>
      <c r="I1054" s="269"/>
      <c r="J1054" s="269"/>
      <c r="K1054" s="269"/>
      <c r="L1054" s="269"/>
      <c r="M1054" s="269"/>
      <c r="N1054" s="269"/>
      <c r="O1054" s="269"/>
      <c r="P1054" s="269"/>
      <c r="Q1054" s="269"/>
      <c r="R1054" s="269"/>
      <c r="S1054" s="269"/>
      <c r="T1054" s="269"/>
      <c r="U1054" s="269"/>
      <c r="V1054" s="269"/>
      <c r="W1054" s="269"/>
      <c r="X1054" s="269"/>
      <c r="Y1054" s="269"/>
      <c r="Z1054" s="269"/>
      <c r="AA1054" s="269"/>
      <c r="AB1054" s="269"/>
      <c r="AC1054" s="269"/>
      <c r="AD1054" s="269"/>
      <c r="AE1054" s="269"/>
      <c r="AF1054" s="269"/>
      <c r="AG1054" s="269"/>
      <c r="AH1054" s="269"/>
      <c r="AI1054" s="269"/>
      <c r="AJ1054" s="269"/>
      <c r="AK1054" s="269"/>
      <c r="AL1054" s="269"/>
      <c r="AM1054" s="269"/>
      <c r="AN1054" s="269"/>
      <c r="AO1054" s="269"/>
      <c r="AP1054" s="269"/>
      <c r="AQ1054" s="269"/>
      <c r="AR1054" s="269"/>
      <c r="AS1054" s="269"/>
      <c r="AT1054" s="269"/>
      <c r="AU1054" s="269"/>
      <c r="AV1054" s="269"/>
      <c r="AW1054" s="269"/>
      <c r="AX1054" s="269"/>
      <c r="AY1054" s="269"/>
      <c r="AZ1054" s="269"/>
      <c r="BA1054" s="269"/>
      <c r="BB1054" s="269"/>
      <c r="BC1054" s="269"/>
      <c r="BD1054" s="269"/>
      <c r="BE1054" s="269"/>
      <c r="BF1054" s="269"/>
      <c r="BG1054" s="269"/>
      <c r="BH1054" s="269"/>
      <c r="BI1054" s="269"/>
      <c r="BJ1054" s="269"/>
      <c r="BK1054" s="269"/>
      <c r="BL1054" s="269"/>
      <c r="BM1054" s="269"/>
      <c r="BN1054" s="269"/>
      <c r="BO1054" s="269"/>
      <c r="BP1054" s="269"/>
      <c r="BQ1054" s="269"/>
      <c r="BR1054" s="269"/>
      <c r="BS1054" s="269"/>
      <c r="BT1054" s="269"/>
      <c r="BU1054" s="269"/>
      <c r="BV1054" s="269"/>
      <c r="BW1054" s="60"/>
      <c r="BX1054" s="60"/>
      <c r="BY1054" s="60"/>
      <c r="BZ1054" s="60"/>
      <c r="CA1054" s="60"/>
      <c r="CB1054" s="60"/>
      <c r="CC1054" s="60"/>
      <c r="CD1054" s="60"/>
      <c r="CE1054" s="60"/>
      <c r="CF1054" s="60"/>
      <c r="CG1054" s="60"/>
      <c r="CH1054" s="60"/>
      <c r="CI1054" s="60"/>
      <c r="CJ1054" s="60"/>
      <c r="CK1054" s="60"/>
      <c r="CL1054" s="60"/>
      <c r="CM1054" s="60"/>
      <c r="CN1054" s="60"/>
      <c r="CO1054" s="60"/>
      <c r="CP1054" s="60"/>
      <c r="CQ1054" s="60"/>
      <c r="CR1054" s="60"/>
      <c r="CS1054" s="60"/>
      <c r="CT1054" s="60"/>
      <c r="CU1054" s="60"/>
      <c r="CV1054" s="60"/>
      <c r="CW1054" s="60"/>
      <c r="CX1054" s="60"/>
      <c r="CY1054" s="60"/>
      <c r="CZ1054" s="60"/>
      <c r="DA1054" s="60"/>
      <c r="DB1054" s="60"/>
      <c r="DC1054" s="60"/>
      <c r="DD1054" s="60"/>
      <c r="DE1054" s="60"/>
      <c r="DF1054" s="60"/>
      <c r="DG1054" s="60"/>
      <c r="DH1054" s="60"/>
      <c r="DI1054" s="60"/>
      <c r="DJ1054" s="60"/>
      <c r="DK1054" s="60"/>
      <c r="DL1054" s="60"/>
      <c r="DM1054" s="60"/>
      <c r="DN1054" s="60"/>
      <c r="DO1054" s="60"/>
      <c r="DP1054" s="60"/>
      <c r="DQ1054" s="60"/>
      <c r="DR1054" s="60"/>
      <c r="DS1054" s="60"/>
      <c r="DT1054" s="60"/>
      <c r="DU1054" s="60"/>
      <c r="DV1054" s="60"/>
      <c r="DW1054" s="60"/>
      <c r="DX1054" s="60"/>
      <c r="DY1054" s="60"/>
      <c r="DZ1054" s="60"/>
      <c r="EA1054" s="60"/>
      <c r="EB1054" s="60"/>
      <c r="EC1054" s="60"/>
      <c r="ED1054" s="60"/>
      <c r="EE1054" s="60"/>
      <c r="EF1054" s="60"/>
      <c r="EG1054" s="60"/>
      <c r="EH1054" s="60"/>
      <c r="EI1054" s="60"/>
      <c r="EJ1054" s="60"/>
      <c r="EK1054" s="60"/>
      <c r="EL1054" s="60"/>
      <c r="EM1054" s="60"/>
      <c r="EN1054" s="60"/>
      <c r="EO1054" s="60"/>
      <c r="EP1054" s="60"/>
      <c r="EQ1054" s="60"/>
      <c r="ER1054" s="60"/>
      <c r="ES1054" s="60"/>
      <c r="ET1054" s="60"/>
      <c r="EU1054" s="60"/>
      <c r="EV1054" s="60"/>
      <c r="EW1054" s="60"/>
      <c r="EX1054" s="60"/>
      <c r="EY1054" s="60"/>
      <c r="EZ1054" s="60"/>
      <c r="FA1054" s="60"/>
      <c r="FB1054" s="60"/>
      <c r="FC1054" s="60"/>
      <c r="FD1054" s="60"/>
      <c r="FE1054" s="60"/>
      <c r="FF1054" s="60"/>
      <c r="FG1054" s="60"/>
      <c r="FH1054" s="60"/>
      <c r="FI1054" s="60"/>
      <c r="FJ1054" s="60"/>
      <c r="FK1054" s="60"/>
      <c r="FL1054" s="60"/>
      <c r="FM1054" s="60"/>
      <c r="FN1054" s="60"/>
      <c r="FO1054" s="60"/>
      <c r="FP1054" s="60"/>
      <c r="FQ1054" s="60"/>
      <c r="FR1054" s="60"/>
      <c r="FS1054" s="60"/>
      <c r="FT1054" s="60"/>
      <c r="FU1054" s="60"/>
      <c r="FV1054" s="60"/>
      <c r="FW1054" s="60"/>
      <c r="FX1054" s="60"/>
      <c r="FY1054" s="60"/>
      <c r="FZ1054" s="60"/>
      <c r="GA1054" s="60"/>
      <c r="GB1054" s="60"/>
      <c r="GC1054" s="60"/>
      <c r="GD1054" s="60"/>
      <c r="GE1054" s="60"/>
      <c r="GF1054" s="60"/>
      <c r="GG1054" s="60"/>
      <c r="GH1054" s="60"/>
      <c r="GI1054" s="60"/>
      <c r="GJ1054" s="60"/>
      <c r="GK1054" s="60"/>
      <c r="GL1054" s="60"/>
    </row>
    <row r="1055">
      <c r="B1055" s="118" t="s">
        <v>46</v>
      </c>
      <c r="C1055" s="269"/>
      <c r="D1055" s="269"/>
      <c r="E1055" s="269"/>
      <c r="F1055" s="269"/>
      <c r="G1055" s="269"/>
      <c r="H1055" s="269"/>
      <c r="I1055" s="269"/>
      <c r="J1055" s="269"/>
      <c r="K1055" s="269"/>
      <c r="L1055" s="269"/>
      <c r="M1055" s="269"/>
      <c r="N1055" s="269"/>
      <c r="O1055" s="269"/>
      <c r="P1055" s="269"/>
      <c r="Q1055" s="269"/>
      <c r="R1055" s="269"/>
      <c r="S1055" s="269"/>
      <c r="T1055" s="269"/>
      <c r="U1055" s="269"/>
      <c r="V1055" s="269"/>
      <c r="W1055" s="269"/>
      <c r="X1055" s="269"/>
      <c r="Y1055" s="269"/>
      <c r="Z1055" s="269"/>
      <c r="AA1055" s="269"/>
      <c r="AB1055" s="269"/>
      <c r="AC1055" s="269"/>
      <c r="AD1055" s="269"/>
      <c r="AE1055" s="269"/>
      <c r="AF1055" s="269"/>
      <c r="AG1055" s="269"/>
      <c r="AH1055" s="269"/>
      <c r="AI1055" s="269"/>
      <c r="AJ1055" s="269"/>
      <c r="AK1055" s="269"/>
      <c r="AL1055" s="269"/>
      <c r="AM1055" s="269"/>
      <c r="AN1055" s="269"/>
      <c r="AO1055" s="269"/>
      <c r="AP1055" s="269"/>
      <c r="AQ1055" s="269"/>
      <c r="AR1055" s="269"/>
      <c r="AS1055" s="269"/>
      <c r="AT1055" s="269"/>
      <c r="AU1055" s="269"/>
      <c r="AV1055" s="269"/>
      <c r="AW1055" s="269"/>
      <c r="AX1055" s="269"/>
      <c r="AY1055" s="269"/>
      <c r="AZ1055" s="269"/>
      <c r="BA1055" s="269"/>
      <c r="BB1055" s="269"/>
      <c r="BC1055" s="269"/>
      <c r="BD1055" s="269"/>
      <c r="BE1055" s="269"/>
      <c r="BF1055" s="269"/>
      <c r="BG1055" s="269"/>
      <c r="BH1055" s="269"/>
      <c r="BI1055" s="269"/>
      <c r="BJ1055" s="269"/>
      <c r="BK1055" s="269"/>
      <c r="BL1055" s="269"/>
      <c r="BM1055" s="269"/>
      <c r="BN1055" s="269"/>
      <c r="BO1055" s="269"/>
      <c r="BP1055" s="269"/>
      <c r="BQ1055" s="269"/>
      <c r="BR1055" s="269"/>
      <c r="BS1055" s="269"/>
      <c r="BT1055" s="269"/>
      <c r="BU1055" s="269"/>
      <c r="BV1055" s="269"/>
      <c r="BW1055" s="60"/>
      <c r="BX1055" s="60"/>
      <c r="BY1055" s="60"/>
      <c r="BZ1055" s="60"/>
      <c r="CA1055" s="60"/>
      <c r="CB1055" s="60"/>
      <c r="CC1055" s="60"/>
      <c r="CD1055" s="60"/>
      <c r="CE1055" s="60"/>
      <c r="CF1055" s="60"/>
      <c r="CG1055" s="60"/>
      <c r="CH1055" s="60"/>
      <c r="CI1055" s="60"/>
      <c r="CJ1055" s="60"/>
      <c r="CK1055" s="60"/>
      <c r="CL1055" s="60"/>
      <c r="CM1055" s="60"/>
      <c r="CN1055" s="60"/>
      <c r="CO1055" s="60"/>
      <c r="CP1055" s="60"/>
      <c r="CQ1055" s="60"/>
      <c r="CR1055" s="60"/>
      <c r="CS1055" s="60"/>
      <c r="CT1055" s="60"/>
      <c r="CU1055" s="60"/>
      <c r="CV1055" s="60"/>
      <c r="CW1055" s="60"/>
      <c r="CX1055" s="60"/>
      <c r="CY1055" s="60"/>
      <c r="CZ1055" s="60"/>
      <c r="DA1055" s="60"/>
      <c r="DB1055" s="60"/>
      <c r="DC1055" s="60"/>
      <c r="DD1055" s="60"/>
      <c r="DE1055" s="60"/>
      <c r="DF1055" s="60"/>
      <c r="DG1055" s="60"/>
      <c r="DH1055" s="60"/>
      <c r="DI1055" s="60"/>
      <c r="DJ1055" s="60"/>
      <c r="DK1055" s="60"/>
      <c r="DL1055" s="60"/>
      <c r="DM1055" s="60"/>
      <c r="DN1055" s="60"/>
      <c r="DO1055" s="60"/>
      <c r="DP1055" s="60"/>
      <c r="DQ1055" s="60"/>
      <c r="DR1055" s="60"/>
      <c r="DS1055" s="60"/>
      <c r="DT1055" s="60"/>
      <c r="DU1055" s="60"/>
      <c r="DV1055" s="60"/>
      <c r="DW1055" s="60"/>
      <c r="DX1055" s="60"/>
      <c r="DY1055" s="60"/>
      <c r="DZ1055" s="60"/>
      <c r="EA1055" s="60"/>
      <c r="EB1055" s="60"/>
      <c r="EC1055" s="60"/>
      <c r="ED1055" s="60"/>
      <c r="EE1055" s="60"/>
      <c r="EF1055" s="60"/>
      <c r="EG1055" s="60"/>
      <c r="EH1055" s="60"/>
      <c r="EI1055" s="60"/>
      <c r="EJ1055" s="60"/>
      <c r="EK1055" s="60"/>
      <c r="EL1055" s="60"/>
      <c r="EM1055" s="60"/>
      <c r="EN1055" s="60"/>
      <c r="EO1055" s="60"/>
      <c r="EP1055" s="60"/>
      <c r="EQ1055" s="60"/>
      <c r="ER1055" s="60"/>
      <c r="ES1055" s="60"/>
      <c r="ET1055" s="60"/>
      <c r="EU1055" s="60"/>
      <c r="EV1055" s="60"/>
      <c r="EW1055" s="60"/>
      <c r="EX1055" s="60"/>
      <c r="EY1055" s="60"/>
      <c r="EZ1055" s="60"/>
      <c r="FA1055" s="60"/>
      <c r="FB1055" s="60"/>
      <c r="FC1055" s="60"/>
      <c r="FD1055" s="60"/>
      <c r="FE1055" s="60"/>
      <c r="FF1055" s="60"/>
      <c r="FG1055" s="60"/>
      <c r="FH1055" s="60"/>
      <c r="FI1055" s="60"/>
      <c r="FJ1055" s="60"/>
      <c r="FK1055" s="60"/>
      <c r="FL1055" s="60"/>
      <c r="FM1055" s="60"/>
      <c r="FN1055" s="60"/>
      <c r="FO1055" s="60"/>
      <c r="FP1055" s="60"/>
      <c r="FQ1055" s="60"/>
      <c r="FR1055" s="60"/>
      <c r="FS1055" s="60"/>
      <c r="FT1055" s="60"/>
      <c r="FU1055" s="60"/>
      <c r="FV1055" s="60"/>
      <c r="FW1055" s="60"/>
      <c r="FX1055" s="60"/>
      <c r="FY1055" s="60"/>
      <c r="FZ1055" s="60"/>
      <c r="GA1055" s="60"/>
      <c r="GB1055" s="60"/>
      <c r="GC1055" s="60"/>
      <c r="GD1055" s="60"/>
      <c r="GE1055" s="60"/>
      <c r="GF1055" s="60"/>
      <c r="GG1055" s="60"/>
      <c r="GH1055" s="60"/>
      <c r="GI1055" s="60"/>
      <c r="GJ1055" s="60"/>
      <c r="GK1055" s="60"/>
      <c r="GL1055" s="60"/>
    </row>
    <row r="1056">
      <c r="B1056" s="116" t="s">
        <v>48</v>
      </c>
      <c r="C1056" s="269"/>
      <c r="D1056" s="269"/>
      <c r="E1056" s="269"/>
      <c r="F1056" s="269"/>
      <c r="G1056" s="269"/>
      <c r="H1056" s="269"/>
      <c r="I1056" s="269"/>
      <c r="J1056" s="269"/>
      <c r="K1056" s="269"/>
      <c r="L1056" s="269"/>
      <c r="M1056" s="269"/>
      <c r="N1056" s="269"/>
      <c r="O1056" s="269"/>
      <c r="P1056" s="269"/>
      <c r="Q1056" s="269"/>
      <c r="R1056" s="269"/>
      <c r="S1056" s="269"/>
      <c r="T1056" s="269"/>
      <c r="U1056" s="269"/>
      <c r="V1056" s="269"/>
      <c r="W1056" s="269"/>
      <c r="X1056" s="269"/>
      <c r="Y1056" s="269"/>
      <c r="Z1056" s="269"/>
      <c r="AA1056" s="269"/>
      <c r="AB1056" s="269"/>
      <c r="AC1056" s="269"/>
      <c r="AD1056" s="269"/>
      <c r="AE1056" s="269"/>
      <c r="AF1056" s="269"/>
      <c r="AG1056" s="269"/>
      <c r="AH1056" s="269"/>
      <c r="AI1056" s="269"/>
      <c r="AJ1056" s="269"/>
      <c r="AK1056" s="269"/>
      <c r="AL1056" s="269"/>
      <c r="AM1056" s="269"/>
      <c r="AN1056" s="269"/>
      <c r="AO1056" s="269"/>
      <c r="AP1056" s="269"/>
      <c r="AQ1056" s="269"/>
      <c r="AR1056" s="269"/>
      <c r="AS1056" s="269"/>
      <c r="AT1056" s="269"/>
      <c r="AU1056" s="269"/>
      <c r="AV1056" s="269"/>
      <c r="AW1056" s="269"/>
      <c r="AX1056" s="269"/>
      <c r="AY1056" s="269"/>
      <c r="AZ1056" s="269"/>
      <c r="BA1056" s="269"/>
      <c r="BB1056" s="269"/>
      <c r="BC1056" s="269"/>
      <c r="BD1056" s="269"/>
      <c r="BE1056" s="269"/>
      <c r="BF1056" s="269"/>
      <c r="BG1056" s="269"/>
      <c r="BH1056" s="269"/>
      <c r="BI1056" s="269"/>
      <c r="BJ1056" s="269"/>
      <c r="BK1056" s="269"/>
      <c r="BL1056" s="269"/>
      <c r="BM1056" s="269"/>
      <c r="BN1056" s="269"/>
      <c r="BO1056" s="269"/>
      <c r="BP1056" s="269"/>
      <c r="BQ1056" s="269"/>
      <c r="BR1056" s="269"/>
      <c r="BS1056" s="269"/>
      <c r="BT1056" s="269"/>
      <c r="BU1056" s="269"/>
      <c r="BV1056" s="269"/>
      <c r="BW1056" s="60"/>
      <c r="BX1056" s="60"/>
      <c r="BY1056" s="60"/>
      <c r="BZ1056" s="60"/>
      <c r="CA1056" s="60"/>
      <c r="CB1056" s="60"/>
      <c r="CC1056" s="60"/>
      <c r="CD1056" s="60"/>
      <c r="CE1056" s="60"/>
      <c r="CF1056" s="60"/>
      <c r="CG1056" s="60"/>
      <c r="CH1056" s="60"/>
      <c r="CI1056" s="60"/>
      <c r="CJ1056" s="60"/>
      <c r="CK1056" s="60"/>
      <c r="CL1056" s="60"/>
      <c r="CM1056" s="60"/>
      <c r="CN1056" s="60"/>
      <c r="CO1056" s="60"/>
      <c r="CP1056" s="60"/>
      <c r="CQ1056" s="60"/>
      <c r="CR1056" s="60"/>
      <c r="CS1056" s="60"/>
      <c r="CT1056" s="60"/>
      <c r="CU1056" s="60"/>
      <c r="CV1056" s="60"/>
      <c r="CW1056" s="60"/>
      <c r="CX1056" s="60"/>
      <c r="CY1056" s="60"/>
      <c r="CZ1056" s="60"/>
      <c r="DA1056" s="60"/>
      <c r="DB1056" s="60"/>
      <c r="DC1056" s="60"/>
      <c r="DD1056" s="60"/>
      <c r="DE1056" s="60"/>
      <c r="DF1056" s="60"/>
      <c r="DG1056" s="60"/>
      <c r="DH1056" s="60"/>
      <c r="DI1056" s="60"/>
      <c r="DJ1056" s="60"/>
      <c r="DK1056" s="60"/>
      <c r="DL1056" s="60"/>
      <c r="DM1056" s="60"/>
      <c r="DN1056" s="60"/>
      <c r="DO1056" s="60"/>
      <c r="DP1056" s="60"/>
      <c r="DQ1056" s="60"/>
      <c r="DR1056" s="60"/>
      <c r="DS1056" s="60"/>
      <c r="DT1056" s="60"/>
      <c r="DU1056" s="60"/>
      <c r="DV1056" s="60"/>
      <c r="DW1056" s="60"/>
      <c r="DX1056" s="60"/>
      <c r="DY1056" s="60"/>
      <c r="DZ1056" s="60"/>
      <c r="EA1056" s="60"/>
      <c r="EB1056" s="60"/>
      <c r="EC1056" s="60"/>
      <c r="ED1056" s="60"/>
      <c r="EE1056" s="60"/>
      <c r="EF1056" s="60"/>
      <c r="EG1056" s="60"/>
      <c r="EH1056" s="60"/>
      <c r="EI1056" s="60"/>
      <c r="EJ1056" s="60"/>
      <c r="EK1056" s="60"/>
      <c r="EL1056" s="60"/>
      <c r="EM1056" s="60"/>
      <c r="EN1056" s="60"/>
      <c r="EO1056" s="60"/>
      <c r="EP1056" s="60"/>
      <c r="EQ1056" s="60"/>
      <c r="ER1056" s="60"/>
      <c r="ES1056" s="60"/>
      <c r="ET1056" s="60"/>
      <c r="EU1056" s="60"/>
      <c r="EV1056" s="60"/>
      <c r="EW1056" s="60"/>
      <c r="EX1056" s="60"/>
      <c r="EY1056" s="60"/>
      <c r="EZ1056" s="60"/>
      <c r="FA1056" s="60"/>
      <c r="FB1056" s="60"/>
      <c r="FC1056" s="60"/>
      <c r="FD1056" s="60"/>
      <c r="FE1056" s="60"/>
      <c r="FF1056" s="60"/>
      <c r="FG1056" s="60"/>
      <c r="FH1056" s="60"/>
      <c r="FI1056" s="60"/>
      <c r="FJ1056" s="60"/>
      <c r="FK1056" s="60"/>
      <c r="FL1056" s="60"/>
      <c r="FM1056" s="60"/>
      <c r="FN1056" s="60"/>
      <c r="FO1056" s="60"/>
      <c r="FP1056" s="60"/>
      <c r="FQ1056" s="60"/>
      <c r="FR1056" s="60"/>
      <c r="FS1056" s="60"/>
      <c r="FT1056" s="60"/>
      <c r="FU1056" s="60"/>
      <c r="FV1056" s="60"/>
      <c r="FW1056" s="60"/>
      <c r="FX1056" s="60"/>
      <c r="FY1056" s="60"/>
      <c r="FZ1056" s="60"/>
      <c r="GA1056" s="60"/>
      <c r="GB1056" s="60"/>
      <c r="GC1056" s="60"/>
      <c r="GD1056" s="60"/>
      <c r="GE1056" s="60"/>
      <c r="GF1056" s="60"/>
      <c r="GG1056" s="60"/>
      <c r="GH1056" s="60"/>
      <c r="GI1056" s="60"/>
      <c r="GJ1056" s="60"/>
      <c r="GK1056" s="60"/>
      <c r="GL1056" s="60"/>
    </row>
    <row r="1057">
      <c r="B1057" s="119" t="s">
        <v>49</v>
      </c>
      <c r="C1057" s="269"/>
      <c r="D1057" s="269"/>
      <c r="E1057" s="269"/>
      <c r="F1057" s="269"/>
      <c r="G1057" s="269"/>
      <c r="H1057" s="269"/>
      <c r="I1057" s="269"/>
      <c r="J1057" s="269"/>
      <c r="K1057" s="269"/>
      <c r="L1057" s="269"/>
      <c r="M1057" s="269"/>
      <c r="N1057" s="269"/>
      <c r="O1057" s="269"/>
      <c r="P1057" s="269"/>
      <c r="Q1057" s="269"/>
      <c r="R1057" s="269"/>
      <c r="S1057" s="269"/>
      <c r="T1057" s="269"/>
      <c r="U1057" s="269"/>
      <c r="V1057" s="269"/>
      <c r="W1057" s="269"/>
      <c r="X1057" s="269"/>
      <c r="Y1057" s="269"/>
      <c r="Z1057" s="269"/>
      <c r="AA1057" s="269"/>
      <c r="AB1057" s="269"/>
      <c r="AC1057" s="269"/>
      <c r="AD1057" s="269"/>
      <c r="AE1057" s="269"/>
      <c r="AF1057" s="269"/>
      <c r="AG1057" s="269"/>
      <c r="AH1057" s="269"/>
      <c r="AI1057" s="269"/>
      <c r="AJ1057" s="269"/>
      <c r="AK1057" s="269"/>
      <c r="AL1057" s="269"/>
      <c r="AM1057" s="269"/>
      <c r="AN1057" s="269"/>
      <c r="AO1057" s="269"/>
      <c r="AP1057" s="269"/>
      <c r="AQ1057" s="269"/>
      <c r="AR1057" s="269"/>
      <c r="AS1057" s="269"/>
      <c r="AT1057" s="269"/>
      <c r="AU1057" s="269"/>
      <c r="AV1057" s="269"/>
      <c r="AW1057" s="269"/>
      <c r="AX1057" s="269"/>
      <c r="AY1057" s="269"/>
      <c r="AZ1057" s="269"/>
      <c r="BA1057" s="269"/>
      <c r="BB1057" s="269"/>
      <c r="BC1057" s="269"/>
      <c r="BD1057" s="269"/>
      <c r="BE1057" s="269"/>
      <c r="BF1057" s="269"/>
      <c r="BG1057" s="269"/>
      <c r="BH1057" s="269"/>
      <c r="BI1057" s="269"/>
      <c r="BJ1057" s="269"/>
      <c r="BK1057" s="269"/>
      <c r="BL1057" s="269"/>
      <c r="BM1057" s="269"/>
      <c r="BN1057" s="269"/>
      <c r="BO1057" s="269"/>
      <c r="BP1057" s="269"/>
      <c r="BQ1057" s="269"/>
      <c r="BR1057" s="269"/>
      <c r="BS1057" s="269"/>
      <c r="BT1057" s="269"/>
      <c r="BU1057" s="269"/>
      <c r="BV1057" s="269"/>
      <c r="BW1057" s="60"/>
      <c r="BX1057" s="60"/>
      <c r="BY1057" s="60"/>
      <c r="BZ1057" s="60"/>
      <c r="CA1057" s="60"/>
      <c r="CB1057" s="60"/>
      <c r="CC1057" s="60"/>
      <c r="CD1057" s="60"/>
      <c r="CE1057" s="60"/>
      <c r="CF1057" s="60"/>
      <c r="CG1057" s="60"/>
      <c r="CH1057" s="60"/>
      <c r="CI1057" s="60"/>
      <c r="CJ1057" s="60"/>
      <c r="CK1057" s="60"/>
      <c r="CL1057" s="60"/>
      <c r="CM1057" s="60"/>
      <c r="CN1057" s="60"/>
      <c r="CO1057" s="60"/>
      <c r="CP1057" s="60"/>
      <c r="CQ1057" s="60"/>
      <c r="CR1057" s="60"/>
      <c r="CS1057" s="60"/>
      <c r="CT1057" s="60"/>
      <c r="CU1057" s="60"/>
      <c r="CV1057" s="60"/>
      <c r="CW1057" s="60"/>
      <c r="CX1057" s="60"/>
      <c r="CY1057" s="60"/>
      <c r="CZ1057" s="60"/>
      <c r="DA1057" s="60"/>
      <c r="DB1057" s="60"/>
      <c r="DC1057" s="60"/>
      <c r="DD1057" s="60"/>
      <c r="DE1057" s="60"/>
      <c r="DF1057" s="60"/>
      <c r="DG1057" s="60"/>
      <c r="DH1057" s="60"/>
      <c r="DI1057" s="60"/>
      <c r="DJ1057" s="60"/>
      <c r="DK1057" s="60"/>
      <c r="DL1057" s="60"/>
      <c r="DM1057" s="60"/>
      <c r="DN1057" s="60"/>
      <c r="DO1057" s="60"/>
      <c r="DP1057" s="60"/>
      <c r="DQ1057" s="60"/>
      <c r="DR1057" s="60"/>
      <c r="DS1057" s="60"/>
      <c r="DT1057" s="60"/>
      <c r="DU1057" s="60"/>
      <c r="DV1057" s="60"/>
      <c r="DW1057" s="60"/>
      <c r="DX1057" s="60"/>
      <c r="DY1057" s="60"/>
      <c r="DZ1057" s="60"/>
      <c r="EA1057" s="60"/>
      <c r="EB1057" s="60"/>
      <c r="EC1057" s="60"/>
      <c r="ED1057" s="60"/>
      <c r="EE1057" s="60"/>
      <c r="EF1057" s="60"/>
      <c r="EG1057" s="60"/>
      <c r="EH1057" s="60"/>
      <c r="EI1057" s="60"/>
      <c r="EJ1057" s="60"/>
      <c r="EK1057" s="60"/>
      <c r="EL1057" s="60"/>
      <c r="EM1057" s="60"/>
      <c r="EN1057" s="60"/>
      <c r="EO1057" s="60"/>
      <c r="EP1057" s="60"/>
      <c r="EQ1057" s="60"/>
      <c r="ER1057" s="60"/>
      <c r="ES1057" s="60"/>
      <c r="ET1057" s="60"/>
      <c r="EU1057" s="60"/>
      <c r="EV1057" s="60"/>
      <c r="EW1057" s="60"/>
      <c r="EX1057" s="60"/>
      <c r="EY1057" s="60"/>
      <c r="EZ1057" s="60"/>
      <c r="FA1057" s="60"/>
      <c r="FB1057" s="60"/>
      <c r="FC1057" s="60"/>
      <c r="FD1057" s="60"/>
      <c r="FE1057" s="60"/>
      <c r="FF1057" s="60"/>
      <c r="FG1057" s="60"/>
      <c r="FH1057" s="60"/>
      <c r="FI1057" s="60"/>
      <c r="FJ1057" s="60"/>
      <c r="FK1057" s="60"/>
      <c r="FL1057" s="60"/>
      <c r="FM1057" s="60"/>
      <c r="FN1057" s="60"/>
      <c r="FO1057" s="60"/>
      <c r="FP1057" s="60"/>
      <c r="FQ1057" s="60"/>
      <c r="FR1057" s="60"/>
      <c r="FS1057" s="60"/>
      <c r="FT1057" s="60"/>
      <c r="FU1057" s="60"/>
      <c r="FV1057" s="60"/>
      <c r="FW1057" s="60"/>
      <c r="FX1057" s="60"/>
      <c r="FY1057" s="60"/>
      <c r="FZ1057" s="60"/>
      <c r="GA1057" s="60"/>
      <c r="GB1057" s="60"/>
      <c r="GC1057" s="60"/>
      <c r="GD1057" s="60"/>
      <c r="GE1057" s="60"/>
      <c r="GF1057" s="60"/>
      <c r="GG1057" s="60"/>
      <c r="GH1057" s="60"/>
      <c r="GI1057" s="60"/>
      <c r="GJ1057" s="60"/>
      <c r="GK1057" s="60"/>
      <c r="GL1057" s="60"/>
    </row>
    <row r="1058">
      <c r="B1058" s="120" t="s">
        <v>51</v>
      </c>
      <c r="C1058" s="269"/>
      <c r="D1058" s="269"/>
      <c r="E1058" s="269"/>
      <c r="F1058" s="269"/>
      <c r="G1058" s="269"/>
      <c r="H1058" s="269"/>
      <c r="I1058" s="269"/>
      <c r="J1058" s="269"/>
      <c r="K1058" s="269"/>
      <c r="L1058" s="269"/>
      <c r="M1058" s="269"/>
      <c r="N1058" s="269"/>
      <c r="O1058" s="269"/>
      <c r="P1058" s="269"/>
      <c r="Q1058" s="269"/>
      <c r="R1058" s="269"/>
      <c r="S1058" s="269"/>
      <c r="T1058" s="269"/>
      <c r="U1058" s="269"/>
      <c r="V1058" s="269"/>
      <c r="W1058" s="269"/>
      <c r="X1058" s="269"/>
      <c r="Y1058" s="269"/>
      <c r="Z1058" s="269"/>
      <c r="AA1058" s="269"/>
      <c r="AB1058" s="269"/>
      <c r="AC1058" s="269"/>
      <c r="AD1058" s="269"/>
      <c r="AE1058" s="269"/>
      <c r="AF1058" s="269"/>
      <c r="AG1058" s="269"/>
      <c r="AH1058" s="269"/>
      <c r="AI1058" s="269"/>
      <c r="AJ1058" s="269"/>
      <c r="AK1058" s="269"/>
      <c r="AL1058" s="269"/>
      <c r="AM1058" s="269"/>
      <c r="AN1058" s="269"/>
      <c r="AO1058" s="269"/>
      <c r="AP1058" s="269"/>
      <c r="AQ1058" s="269"/>
      <c r="AR1058" s="269"/>
      <c r="AS1058" s="269"/>
      <c r="AT1058" s="269"/>
      <c r="AU1058" s="269"/>
      <c r="AV1058" s="269"/>
      <c r="AW1058" s="269"/>
      <c r="AX1058" s="269"/>
      <c r="AY1058" s="269"/>
      <c r="AZ1058" s="269"/>
      <c r="BA1058" s="269"/>
      <c r="BB1058" s="269"/>
      <c r="BC1058" s="269"/>
      <c r="BD1058" s="269"/>
      <c r="BE1058" s="269"/>
      <c r="BF1058" s="269"/>
      <c r="BG1058" s="269"/>
      <c r="BH1058" s="269"/>
      <c r="BI1058" s="269"/>
      <c r="BJ1058" s="269"/>
      <c r="BK1058" s="269"/>
      <c r="BL1058" s="269"/>
      <c r="BM1058" s="269"/>
      <c r="BN1058" s="269"/>
      <c r="BO1058" s="269"/>
      <c r="BP1058" s="269"/>
      <c r="BQ1058" s="269"/>
      <c r="BR1058" s="269"/>
      <c r="BS1058" s="269"/>
      <c r="BT1058" s="269"/>
      <c r="BU1058" s="269"/>
      <c r="BV1058" s="269"/>
      <c r="BW1058" s="60"/>
      <c r="BX1058" s="60"/>
      <c r="BY1058" s="60"/>
      <c r="BZ1058" s="60"/>
      <c r="CA1058" s="60"/>
      <c r="CB1058" s="60"/>
      <c r="CC1058" s="60"/>
      <c r="CD1058" s="60"/>
      <c r="CE1058" s="60"/>
      <c r="CF1058" s="60"/>
      <c r="CG1058" s="60"/>
      <c r="CH1058" s="60"/>
      <c r="CI1058" s="60"/>
      <c r="CJ1058" s="60"/>
      <c r="CK1058" s="60"/>
      <c r="CL1058" s="60"/>
      <c r="CM1058" s="60"/>
      <c r="CN1058" s="60"/>
      <c r="CO1058" s="60"/>
      <c r="CP1058" s="60"/>
      <c r="CQ1058" s="60"/>
      <c r="CR1058" s="60"/>
      <c r="CS1058" s="60"/>
      <c r="CT1058" s="60"/>
      <c r="CU1058" s="60"/>
      <c r="CV1058" s="60"/>
      <c r="CW1058" s="60"/>
      <c r="CX1058" s="60"/>
      <c r="CY1058" s="60"/>
      <c r="CZ1058" s="60"/>
      <c r="DA1058" s="60"/>
      <c r="DB1058" s="60"/>
      <c r="DC1058" s="60"/>
      <c r="DD1058" s="60"/>
      <c r="DE1058" s="60"/>
      <c r="DF1058" s="60"/>
      <c r="DG1058" s="60"/>
      <c r="DH1058" s="60"/>
      <c r="DI1058" s="60"/>
      <c r="DJ1058" s="60"/>
      <c r="DK1058" s="60"/>
      <c r="DL1058" s="60"/>
      <c r="DM1058" s="60"/>
      <c r="DN1058" s="60"/>
      <c r="DO1058" s="60"/>
      <c r="DP1058" s="60"/>
      <c r="DQ1058" s="60"/>
      <c r="DR1058" s="60"/>
      <c r="DS1058" s="60"/>
      <c r="DT1058" s="60"/>
      <c r="DU1058" s="60"/>
      <c r="DV1058" s="60"/>
      <c r="DW1058" s="60"/>
      <c r="DX1058" s="60"/>
      <c r="DY1058" s="60"/>
      <c r="DZ1058" s="60"/>
      <c r="EA1058" s="60"/>
      <c r="EB1058" s="60"/>
      <c r="EC1058" s="60"/>
      <c r="ED1058" s="60"/>
      <c r="EE1058" s="60"/>
      <c r="EF1058" s="60"/>
      <c r="EG1058" s="60"/>
      <c r="EH1058" s="60"/>
      <c r="EI1058" s="60"/>
      <c r="EJ1058" s="60"/>
      <c r="EK1058" s="60"/>
      <c r="EL1058" s="60"/>
      <c r="EM1058" s="60"/>
      <c r="EN1058" s="60"/>
      <c r="EO1058" s="60"/>
      <c r="EP1058" s="60"/>
      <c r="EQ1058" s="60"/>
      <c r="ER1058" s="60"/>
      <c r="ES1058" s="60"/>
      <c r="ET1058" s="60"/>
      <c r="EU1058" s="60"/>
      <c r="EV1058" s="60"/>
      <c r="EW1058" s="60"/>
      <c r="EX1058" s="60"/>
      <c r="EY1058" s="60"/>
      <c r="EZ1058" s="60"/>
      <c r="FA1058" s="60"/>
      <c r="FB1058" s="60"/>
      <c r="FC1058" s="60"/>
      <c r="FD1058" s="60"/>
      <c r="FE1058" s="60"/>
      <c r="FF1058" s="60"/>
      <c r="FG1058" s="60"/>
      <c r="FH1058" s="60"/>
      <c r="FI1058" s="60"/>
      <c r="FJ1058" s="60"/>
      <c r="FK1058" s="60"/>
      <c r="FL1058" s="60"/>
      <c r="FM1058" s="60"/>
      <c r="FN1058" s="60"/>
      <c r="FO1058" s="60"/>
      <c r="FP1058" s="60"/>
      <c r="FQ1058" s="60"/>
      <c r="FR1058" s="60"/>
      <c r="FS1058" s="60"/>
      <c r="FT1058" s="60"/>
      <c r="FU1058" s="60"/>
      <c r="FV1058" s="60"/>
      <c r="FW1058" s="60"/>
      <c r="FX1058" s="60"/>
      <c r="FY1058" s="60"/>
      <c r="FZ1058" s="60"/>
      <c r="GA1058" s="60"/>
      <c r="GB1058" s="60"/>
      <c r="GC1058" s="60"/>
      <c r="GD1058" s="60"/>
      <c r="GE1058" s="60"/>
      <c r="GF1058" s="60"/>
      <c r="GG1058" s="60"/>
      <c r="GH1058" s="60"/>
      <c r="GI1058" s="60"/>
      <c r="GJ1058" s="60"/>
      <c r="GK1058" s="60"/>
      <c r="GL1058" s="60"/>
    </row>
    <row r="1059" ht="16">
      <c r="B1059" s="156" t="s">
        <v>53</v>
      </c>
      <c r="C1059" s="269"/>
      <c r="D1059" s="269"/>
      <c r="E1059" s="269"/>
      <c r="F1059" s="269"/>
      <c r="G1059" s="269"/>
      <c r="H1059" s="269"/>
      <c r="I1059" s="269"/>
      <c r="J1059" s="269"/>
      <c r="K1059" s="269"/>
      <c r="L1059" s="269"/>
      <c r="M1059" s="269"/>
      <c r="N1059" s="269"/>
      <c r="O1059" s="269"/>
      <c r="P1059" s="269"/>
      <c r="Q1059" s="269"/>
      <c r="R1059" s="269"/>
      <c r="S1059" s="269"/>
      <c r="T1059" s="269"/>
      <c r="U1059" s="269"/>
      <c r="V1059" s="269"/>
      <c r="W1059" s="269"/>
      <c r="X1059" s="269"/>
      <c r="Y1059" s="269"/>
      <c r="Z1059" s="269"/>
      <c r="AA1059" s="269"/>
      <c r="AB1059" s="269"/>
      <c r="AC1059" s="269"/>
      <c r="AD1059" s="269"/>
      <c r="AE1059" s="269"/>
      <c r="AF1059" s="269"/>
      <c r="AG1059" s="269"/>
      <c r="AH1059" s="269"/>
      <c r="AI1059" s="269"/>
      <c r="AJ1059" s="269"/>
      <c r="AK1059" s="269"/>
      <c r="AL1059" s="269"/>
      <c r="AM1059" s="269"/>
      <c r="AN1059" s="269"/>
      <c r="AO1059" s="269"/>
      <c r="AP1059" s="269"/>
      <c r="AQ1059" s="269"/>
      <c r="AR1059" s="269"/>
      <c r="AS1059" s="269"/>
      <c r="AT1059" s="269"/>
      <c r="AU1059" s="269"/>
      <c r="AV1059" s="269"/>
      <c r="AW1059" s="269"/>
      <c r="AX1059" s="269"/>
      <c r="AY1059" s="269"/>
      <c r="AZ1059" s="269"/>
      <c r="BA1059" s="269"/>
      <c r="BB1059" s="269"/>
      <c r="BC1059" s="269"/>
      <c r="BD1059" s="269"/>
      <c r="BE1059" s="269"/>
      <c r="BF1059" s="269"/>
      <c r="BG1059" s="269"/>
      <c r="BH1059" s="269"/>
      <c r="BI1059" s="269"/>
      <c r="BJ1059" s="269"/>
      <c r="BK1059" s="269"/>
      <c r="BL1059" s="269"/>
      <c r="BM1059" s="269"/>
      <c r="BN1059" s="269"/>
      <c r="BO1059" s="269"/>
      <c r="BP1059" s="269"/>
      <c r="BQ1059" s="269"/>
      <c r="BR1059" s="269"/>
      <c r="BS1059" s="269"/>
      <c r="BT1059" s="269"/>
      <c r="BU1059" s="269"/>
      <c r="BV1059" s="269"/>
      <c r="BW1059" s="60"/>
      <c r="BX1059" s="60"/>
      <c r="BY1059" s="60"/>
      <c r="BZ1059" s="60"/>
      <c r="CA1059" s="60"/>
      <c r="CB1059" s="60"/>
      <c r="CC1059" s="60"/>
      <c r="CD1059" s="60"/>
      <c r="CE1059" s="60"/>
      <c r="CF1059" s="60"/>
      <c r="CG1059" s="60"/>
      <c r="CH1059" s="60"/>
      <c r="CI1059" s="60"/>
      <c r="CJ1059" s="60"/>
      <c r="CK1059" s="60"/>
      <c r="CL1059" s="60"/>
      <c r="CM1059" s="60"/>
      <c r="CN1059" s="60"/>
      <c r="CO1059" s="60"/>
      <c r="CP1059" s="60"/>
      <c r="CQ1059" s="60"/>
      <c r="CR1059" s="60"/>
      <c r="CS1059" s="60"/>
      <c r="CT1059" s="60"/>
      <c r="CU1059" s="60"/>
      <c r="CV1059" s="60"/>
      <c r="CW1059" s="60"/>
      <c r="CX1059" s="60"/>
      <c r="CY1059" s="60"/>
      <c r="CZ1059" s="60"/>
      <c r="DA1059" s="60"/>
      <c r="DB1059" s="60"/>
      <c r="DC1059" s="60"/>
      <c r="DD1059" s="60"/>
      <c r="DE1059" s="60"/>
      <c r="DF1059" s="60"/>
      <c r="DG1059" s="60"/>
      <c r="DH1059" s="60"/>
      <c r="DI1059" s="60"/>
      <c r="DJ1059" s="60"/>
      <c r="DK1059" s="60"/>
      <c r="DL1059" s="60"/>
      <c r="DM1059" s="60"/>
      <c r="DN1059" s="60"/>
      <c r="DO1059" s="60"/>
      <c r="DP1059" s="60"/>
      <c r="DQ1059" s="60"/>
      <c r="DR1059" s="60"/>
      <c r="DS1059" s="60"/>
      <c r="DT1059" s="60"/>
      <c r="DU1059" s="60"/>
      <c r="DV1059" s="60"/>
      <c r="DW1059" s="60"/>
      <c r="DX1059" s="60"/>
      <c r="DY1059" s="60"/>
      <c r="DZ1059" s="60"/>
      <c r="EA1059" s="60"/>
      <c r="EB1059" s="60"/>
      <c r="EC1059" s="60"/>
      <c r="ED1059" s="60"/>
      <c r="EE1059" s="60"/>
      <c r="EF1059" s="60"/>
      <c r="EG1059" s="60"/>
      <c r="EH1059" s="60"/>
      <c r="EI1059" s="60"/>
      <c r="EJ1059" s="60"/>
      <c r="EK1059" s="60"/>
      <c r="EL1059" s="60"/>
      <c r="EM1059" s="60"/>
      <c r="EN1059" s="60"/>
      <c r="EO1059" s="60"/>
      <c r="EP1059" s="60"/>
      <c r="EQ1059" s="60"/>
      <c r="ER1059" s="60"/>
      <c r="ES1059" s="60"/>
      <c r="ET1059" s="60"/>
      <c r="EU1059" s="60"/>
      <c r="EV1059" s="60"/>
      <c r="EW1059" s="60"/>
      <c r="EX1059" s="60"/>
      <c r="EY1059" s="60"/>
      <c r="EZ1059" s="60"/>
      <c r="FA1059" s="60"/>
      <c r="FB1059" s="60"/>
      <c r="FC1059" s="60"/>
      <c r="FD1059" s="60"/>
      <c r="FE1059" s="60"/>
      <c r="FF1059" s="60"/>
      <c r="FG1059" s="60"/>
      <c r="FH1059" s="60"/>
      <c r="FI1059" s="60"/>
      <c r="FJ1059" s="60"/>
      <c r="FK1059" s="60"/>
      <c r="FL1059" s="60"/>
      <c r="FM1059" s="60"/>
      <c r="FN1059" s="60"/>
      <c r="FO1059" s="60"/>
      <c r="FP1059" s="60"/>
      <c r="FQ1059" s="60"/>
      <c r="FR1059" s="60"/>
      <c r="FS1059" s="60"/>
      <c r="FT1059" s="60"/>
      <c r="FU1059" s="60"/>
      <c r="FV1059" s="60"/>
      <c r="FW1059" s="60"/>
      <c r="FX1059" s="60"/>
      <c r="FY1059" s="60"/>
      <c r="FZ1059" s="60"/>
      <c r="GA1059" s="60"/>
      <c r="GB1059" s="60"/>
      <c r="GC1059" s="60"/>
      <c r="GD1059" s="60"/>
      <c r="GE1059" s="60"/>
      <c r="GF1059" s="60"/>
      <c r="GG1059" s="60"/>
      <c r="GH1059" s="60"/>
      <c r="GI1059" s="60"/>
      <c r="GJ1059" s="60"/>
      <c r="GK1059" s="60"/>
      <c r="GL1059" s="60"/>
    </row>
    <row r="1060" ht="16">
      <c r="B1060" s="396"/>
      <c r="C1060" s="396"/>
      <c r="D1060" s="396"/>
      <c r="E1060" s="396"/>
      <c r="F1060" s="396"/>
      <c r="G1060" s="396"/>
      <c r="H1060" s="396"/>
      <c r="I1060" s="396"/>
      <c r="J1060" s="396"/>
      <c r="K1060" s="396"/>
      <c r="L1060" s="396"/>
      <c r="M1060" s="396"/>
      <c r="N1060" s="396"/>
      <c r="O1060" s="396"/>
      <c r="P1060" s="396"/>
      <c r="Q1060" s="396"/>
      <c r="R1060" s="396"/>
      <c r="S1060" s="396"/>
      <c r="T1060" s="396"/>
      <c r="U1060" s="396"/>
      <c r="V1060" s="396"/>
      <c r="W1060" s="396"/>
      <c r="X1060" s="396"/>
      <c r="Y1060" s="396"/>
      <c r="Z1060" s="396"/>
      <c r="AA1060" s="396"/>
      <c r="AB1060" s="396"/>
      <c r="AC1060" s="396"/>
      <c r="AD1060" s="396"/>
      <c r="AE1060" s="396"/>
      <c r="AF1060" s="396"/>
      <c r="AG1060" s="396"/>
      <c r="AH1060" s="396"/>
      <c r="AI1060" s="396"/>
      <c r="AJ1060" s="396"/>
      <c r="AK1060" s="396"/>
      <c r="AL1060" s="396"/>
      <c r="AM1060" s="396"/>
      <c r="AN1060" s="396"/>
      <c r="AO1060" s="396"/>
      <c r="AP1060" s="396"/>
      <c r="AQ1060" s="396"/>
      <c r="AR1060" s="396"/>
      <c r="AS1060" s="396"/>
      <c r="AT1060" s="396"/>
      <c r="AU1060" s="396"/>
      <c r="AV1060" s="396"/>
      <c r="AW1060" s="396"/>
      <c r="AX1060" s="396"/>
      <c r="AY1060" s="396"/>
      <c r="AZ1060" s="396"/>
      <c r="BA1060" s="396"/>
      <c r="BB1060" s="396"/>
      <c r="BC1060" s="396"/>
      <c r="BD1060" s="396"/>
      <c r="BE1060" s="396"/>
      <c r="BF1060" s="396"/>
      <c r="BG1060" s="396"/>
      <c r="BH1060" s="396"/>
      <c r="BI1060" s="396"/>
      <c r="BJ1060" s="396"/>
      <c r="BK1060" s="396"/>
      <c r="BL1060" s="396"/>
      <c r="BM1060" s="396"/>
      <c r="BN1060" s="396"/>
      <c r="BO1060" s="396"/>
      <c r="BP1060" s="396"/>
      <c r="BQ1060" s="396"/>
      <c r="BR1060" s="396"/>
      <c r="BS1060" s="396"/>
      <c r="BT1060" s="396"/>
      <c r="BU1060" s="396"/>
      <c r="BV1060" s="396"/>
      <c r="BW1060" s="396"/>
      <c r="BX1060" s="396"/>
      <c r="BY1060" s="396"/>
      <c r="BZ1060" s="396"/>
      <c r="CA1060" s="396"/>
      <c r="CB1060" s="396"/>
      <c r="CC1060" s="396"/>
      <c r="CD1060" s="396"/>
      <c r="CE1060" s="396"/>
      <c r="CF1060" s="396"/>
      <c r="CG1060" s="396"/>
      <c r="CH1060" s="396"/>
      <c r="CI1060" s="396"/>
      <c r="CJ1060" s="396"/>
      <c r="CK1060" s="396"/>
      <c r="CL1060" s="396"/>
      <c r="CM1060" s="396"/>
      <c r="CN1060" s="396"/>
      <c r="CO1060" s="396"/>
      <c r="CP1060" s="396"/>
      <c r="CQ1060" s="396"/>
      <c r="CR1060" s="396"/>
      <c r="CS1060" s="396"/>
      <c r="CT1060" s="396"/>
      <c r="CU1060" s="396"/>
      <c r="CV1060" s="396"/>
      <c r="CW1060" s="396"/>
      <c r="CX1060" s="396"/>
      <c r="CY1060" s="396"/>
      <c r="CZ1060" s="396"/>
      <c r="DA1060" s="396"/>
      <c r="DB1060" s="396"/>
      <c r="DC1060" s="396"/>
      <c r="DD1060" s="396"/>
      <c r="DE1060" s="396"/>
      <c r="DF1060" s="396"/>
      <c r="DG1060" s="396"/>
      <c r="DH1060" s="396"/>
      <c r="DI1060" s="396"/>
      <c r="DJ1060" s="396"/>
      <c r="DK1060" s="396"/>
      <c r="DL1060" s="396"/>
      <c r="DM1060" s="396"/>
      <c r="DN1060" s="396"/>
      <c r="DO1060" s="396"/>
      <c r="DP1060" s="396"/>
      <c r="DQ1060" s="396"/>
      <c r="DR1060" s="396"/>
      <c r="DS1060" s="396"/>
      <c r="DT1060" s="396"/>
      <c r="DU1060" s="396"/>
      <c r="DV1060" s="396"/>
      <c r="DW1060" s="396"/>
      <c r="DX1060" s="396"/>
      <c r="DY1060" s="396"/>
      <c r="DZ1060" s="396"/>
      <c r="EA1060" s="396"/>
      <c r="EB1060" s="396"/>
      <c r="EC1060" s="396"/>
      <c r="ED1060" s="396"/>
      <c r="EE1060" s="396"/>
      <c r="EF1060" s="396"/>
      <c r="EG1060" s="396"/>
      <c r="EH1060" s="396"/>
      <c r="EI1060" s="396"/>
      <c r="EJ1060" s="396"/>
      <c r="EK1060" s="396"/>
      <c r="EL1060" s="396"/>
      <c r="EM1060" s="396"/>
      <c r="EN1060" s="396"/>
      <c r="EO1060" s="396"/>
      <c r="EP1060" s="396"/>
      <c r="EQ1060" s="396"/>
      <c r="ER1060" s="396"/>
      <c r="ES1060" s="396"/>
      <c r="ET1060" s="396"/>
      <c r="EU1060" s="396"/>
      <c r="EV1060" s="396"/>
      <c r="EW1060" s="396"/>
      <c r="EX1060" s="396"/>
      <c r="EY1060" s="396"/>
      <c r="EZ1060" s="396"/>
      <c r="FA1060" s="396"/>
      <c r="FB1060" s="396"/>
      <c r="FC1060" s="396"/>
      <c r="FD1060" s="396"/>
      <c r="FE1060" s="396"/>
      <c r="FF1060" s="396"/>
      <c r="FG1060" s="396"/>
      <c r="FH1060" s="396"/>
      <c r="FI1060" s="396"/>
      <c r="FJ1060" s="396"/>
      <c r="FK1060" s="396"/>
      <c r="FL1060" s="396"/>
      <c r="FM1060" s="396"/>
      <c r="FN1060" s="396"/>
      <c r="FO1060" s="396"/>
      <c r="FP1060" s="396"/>
      <c r="FQ1060" s="396"/>
      <c r="FR1060" s="396"/>
      <c r="FS1060" s="396"/>
      <c r="FT1060" s="396"/>
      <c r="FU1060" s="396"/>
      <c r="FV1060" s="396"/>
      <c r="FW1060" s="396"/>
      <c r="FX1060" s="396"/>
      <c r="FY1060" s="396"/>
      <c r="FZ1060" s="396"/>
      <c r="GA1060" s="396"/>
      <c r="GB1060" s="396"/>
      <c r="GC1060" s="396"/>
    </row>
    <row r="1061">
      <c r="D1061" s="72"/>
    </row>
    <row r="1062">
      <c r="C1062" s="396" t="s">
        <v>560</v>
      </c>
      <c r="D1062" s="396">
        <f>D1039+1</f>
        <v>2017</v>
      </c>
      <c r="E1062" s="396"/>
      <c r="F1062" s="396"/>
      <c r="G1062" s="396"/>
      <c r="H1062" s="396"/>
      <c r="I1062" s="396"/>
      <c r="J1062" s="396"/>
      <c r="K1062" s="396"/>
      <c r="L1062" s="396"/>
      <c r="P1062" s="396"/>
      <c r="Q1062" s="396"/>
      <c r="R1062" s="396"/>
      <c r="S1062" s="396"/>
      <c r="T1062" s="396"/>
      <c r="U1062" s="396"/>
      <c r="V1062" s="396"/>
      <c r="W1062" s="396"/>
      <c r="X1062" s="396"/>
      <c r="Y1062" s="396"/>
      <c r="Z1062" s="396"/>
      <c r="AA1062" s="396"/>
      <c r="AB1062" s="396"/>
      <c r="AC1062" s="396"/>
      <c r="AD1062" s="396"/>
      <c r="AE1062" s="396"/>
      <c r="AF1062" s="396"/>
      <c r="AG1062" s="396"/>
      <c r="AH1062" s="396"/>
      <c r="AI1062" s="396"/>
      <c r="AJ1062" s="396"/>
      <c r="AK1062" s="396"/>
      <c r="AL1062" s="396"/>
      <c r="AM1062" s="396"/>
      <c r="AN1062" s="396"/>
      <c r="AO1062" s="396"/>
      <c r="AP1062" s="396"/>
      <c r="AQ1062" s="396"/>
      <c r="AR1062" s="396"/>
      <c r="AS1062" s="396"/>
      <c r="AT1062" s="396"/>
      <c r="AU1062" s="396"/>
      <c r="AV1062" s="396"/>
      <c r="AW1062" s="396"/>
      <c r="AX1062" s="396"/>
      <c r="AY1062" s="396"/>
      <c r="AZ1062" s="396"/>
      <c r="BA1062" s="396"/>
      <c r="BB1062" s="396"/>
      <c r="BC1062" s="396"/>
      <c r="BD1062" s="396"/>
      <c r="BE1062" s="396"/>
      <c r="BF1062" s="396"/>
      <c r="BG1062" s="396"/>
      <c r="BH1062" s="396"/>
      <c r="BI1062" s="396"/>
      <c r="BJ1062" s="396"/>
      <c r="BK1062" s="396"/>
      <c r="BL1062" s="396"/>
      <c r="BM1062" s="396"/>
      <c r="BN1062" s="396"/>
      <c r="BO1062" s="396"/>
      <c r="BP1062" s="396"/>
      <c r="BQ1062" s="396"/>
      <c r="BR1062" s="396"/>
      <c r="BS1062" s="396"/>
      <c r="BT1062" s="396"/>
      <c r="BU1062" s="396"/>
      <c r="BV1062" s="396"/>
      <c r="BW1062" s="396"/>
      <c r="BX1062" s="396"/>
      <c r="BY1062" s="396"/>
      <c r="BZ1062" s="396"/>
      <c r="CA1062" s="396"/>
      <c r="CB1062" s="396"/>
      <c r="CC1062" s="396"/>
      <c r="CD1062" s="396"/>
      <c r="CE1062" s="396"/>
      <c r="CF1062" s="396"/>
      <c r="CG1062" s="396"/>
      <c r="CH1062" s="396"/>
      <c r="CI1062" s="396"/>
      <c r="CJ1062" s="396"/>
      <c r="CK1062" s="396"/>
      <c r="CL1062" s="396"/>
      <c r="CM1062" s="396"/>
      <c r="CN1062" s="396"/>
      <c r="CO1062" s="396"/>
      <c r="CP1062" s="396"/>
      <c r="CQ1062" s="396"/>
      <c r="CR1062" s="396"/>
      <c r="CS1062" s="396"/>
      <c r="CT1062" s="396"/>
      <c r="CU1062" s="396"/>
      <c r="CV1062" s="396"/>
      <c r="CW1062" s="396"/>
      <c r="CX1062" s="396"/>
      <c r="CY1062" s="396"/>
      <c r="CZ1062" s="396"/>
      <c r="DA1062" s="396"/>
      <c r="DB1062" s="396"/>
      <c r="DC1062" s="396"/>
      <c r="DD1062" s="396"/>
      <c r="DE1062" s="396"/>
      <c r="DF1062" s="396"/>
      <c r="DG1062" s="396"/>
      <c r="DH1062" s="396"/>
      <c r="DI1062" s="396"/>
      <c r="DJ1062" s="396"/>
      <c r="DK1062" s="396"/>
      <c r="DL1062" s="396"/>
      <c r="DM1062" s="396"/>
      <c r="DN1062" s="396"/>
      <c r="DO1062" s="396"/>
      <c r="DP1062" s="396"/>
      <c r="DQ1062" s="396"/>
      <c r="DR1062" s="396"/>
      <c r="DS1062" s="396"/>
      <c r="DT1062" s="396"/>
      <c r="DU1062" s="396"/>
      <c r="DV1062" s="396"/>
      <c r="DW1062" s="396"/>
      <c r="DX1062" s="396"/>
      <c r="DY1062" s="396"/>
      <c r="DZ1062" s="396"/>
      <c r="EA1062" s="396"/>
      <c r="EB1062" s="396"/>
      <c r="EC1062" s="396"/>
      <c r="ED1062" s="396"/>
      <c r="EE1062" s="396"/>
      <c r="EF1062" s="396"/>
      <c r="EG1062" s="396"/>
      <c r="EH1062" s="396"/>
      <c r="EI1062" s="396"/>
      <c r="EJ1062" s="396"/>
      <c r="EK1062" s="396"/>
      <c r="EL1062" s="396"/>
      <c r="EM1062" s="396"/>
      <c r="EN1062" s="396"/>
      <c r="EO1062" s="396"/>
      <c r="EP1062" s="396"/>
      <c r="EQ1062" s="396"/>
      <c r="ER1062" s="396"/>
      <c r="ES1062" s="396"/>
      <c r="ET1062" s="396"/>
      <c r="EU1062" s="396"/>
      <c r="EV1062" s="396"/>
      <c r="EW1062" s="396"/>
      <c r="EX1062" s="396"/>
      <c r="EY1062" s="396"/>
      <c r="EZ1062" s="396"/>
      <c r="FA1062" s="396"/>
      <c r="FB1062" s="396"/>
      <c r="FC1062" s="396"/>
      <c r="FD1062" s="396"/>
      <c r="FE1062" s="396"/>
      <c r="FF1062" s="396"/>
      <c r="FG1062" s="396"/>
      <c r="FH1062" s="396"/>
      <c r="FI1062" s="396"/>
      <c r="FJ1062" s="396"/>
      <c r="FK1062" s="396"/>
      <c r="FL1062" s="396"/>
      <c r="FM1062" s="396"/>
      <c r="FN1062" s="396"/>
      <c r="FO1062" s="396"/>
      <c r="FP1062" s="396"/>
      <c r="FQ1062" s="396"/>
      <c r="FR1062" s="396"/>
      <c r="FS1062" s="396"/>
      <c r="FT1062" s="396"/>
      <c r="FU1062" s="396"/>
      <c r="FV1062" s="396"/>
      <c r="FW1062" s="396"/>
      <c r="FX1062" s="396"/>
      <c r="FY1062" s="396"/>
      <c r="FZ1062" s="396"/>
      <c r="GA1062" s="396"/>
      <c r="GB1062" s="396"/>
      <c r="GC1062" s="396"/>
    </row>
    <row r="1063">
      <c r="B1063" s="396"/>
      <c r="C1063" s="396" t="s">
        <v>561</v>
      </c>
      <c r="D1063" s="396"/>
      <c r="E1063" s="396"/>
      <c r="F1063" s="396"/>
      <c r="H1063" s="396"/>
      <c r="I1063" s="396" t="s">
        <v>562</v>
      </c>
      <c r="J1063" s="396"/>
      <c r="L1063" s="396"/>
      <c r="O1063" s="396" t="s">
        <v>563</v>
      </c>
      <c r="P1063" s="396"/>
      <c r="Q1063" s="396"/>
      <c r="R1063" s="396"/>
      <c r="S1063" s="396"/>
      <c r="T1063" s="396"/>
      <c r="U1063" s="396" t="s">
        <v>564</v>
      </c>
      <c r="V1063" s="396"/>
      <c r="W1063" s="396"/>
      <c r="X1063" s="396"/>
      <c r="Y1063" s="396"/>
      <c r="Z1063" s="396"/>
      <c r="AA1063" s="396" t="s">
        <v>565</v>
      </c>
      <c r="AB1063" s="396"/>
      <c r="AC1063" s="396"/>
      <c r="AD1063" s="396"/>
      <c r="AE1063" s="396"/>
      <c r="AF1063" s="396"/>
      <c r="AG1063" s="396" t="s">
        <v>566</v>
      </c>
      <c r="AH1063" s="396"/>
      <c r="AI1063" s="396"/>
      <c r="AJ1063" s="396"/>
      <c r="AK1063" s="396"/>
      <c r="AL1063" s="396"/>
      <c r="AM1063" s="396" t="s">
        <v>567</v>
      </c>
      <c r="AN1063" s="396"/>
      <c r="AO1063" s="396"/>
      <c r="AP1063" s="396"/>
      <c r="AQ1063" s="396"/>
      <c r="AR1063" s="396"/>
      <c r="AS1063" s="396" t="s">
        <v>568</v>
      </c>
      <c r="AT1063" s="396"/>
      <c r="AU1063" s="396"/>
      <c r="AV1063" s="396"/>
      <c r="AW1063" s="396"/>
      <c r="AX1063" s="396"/>
      <c r="AY1063" s="396" t="s">
        <v>569</v>
      </c>
      <c r="AZ1063" s="396"/>
      <c r="BA1063" s="396"/>
      <c r="BB1063" s="396"/>
      <c r="BC1063" s="396"/>
      <c r="BD1063" s="396"/>
      <c r="BE1063" s="396" t="s">
        <v>570</v>
      </c>
      <c r="BF1063" s="396"/>
      <c r="BG1063" s="396"/>
      <c r="BH1063" s="396"/>
      <c r="BI1063" s="396"/>
      <c r="BJ1063" s="396"/>
      <c r="BK1063" s="396" t="s">
        <v>571</v>
      </c>
      <c r="BL1063" s="396"/>
      <c r="BM1063" s="396"/>
      <c r="BN1063" s="396"/>
      <c r="BO1063" s="396"/>
      <c r="BP1063" s="396"/>
      <c r="BQ1063" s="396" t="s">
        <v>572</v>
      </c>
      <c r="BR1063" s="396"/>
      <c r="BS1063" s="396"/>
      <c r="BT1063" s="396"/>
      <c r="BU1063" s="396"/>
      <c r="BV1063" s="396"/>
      <c r="BW1063" s="60"/>
      <c r="BX1063" s="60"/>
      <c r="BY1063" s="60"/>
      <c r="BZ1063" s="60"/>
      <c r="CA1063" s="60"/>
      <c r="CB1063" s="60"/>
      <c r="CC1063" s="60"/>
      <c r="CD1063" s="60"/>
      <c r="CE1063" s="60"/>
      <c r="CF1063" s="60"/>
      <c r="CG1063" s="60"/>
      <c r="CH1063" s="60"/>
      <c r="CI1063" s="60"/>
      <c r="CJ1063" s="60"/>
      <c r="CK1063" s="60"/>
      <c r="CL1063" s="60"/>
      <c r="CM1063" s="60"/>
      <c r="CN1063" s="60"/>
      <c r="CO1063" s="60"/>
      <c r="CP1063" s="60"/>
      <c r="CQ1063" s="60"/>
      <c r="CR1063" s="60"/>
      <c r="CS1063" s="60"/>
      <c r="CT1063" s="60"/>
      <c r="CU1063" s="60"/>
      <c r="CV1063" s="60"/>
      <c r="CW1063" s="60"/>
      <c r="CX1063" s="60"/>
      <c r="CY1063" s="60"/>
      <c r="CZ1063" s="60"/>
      <c r="DA1063" s="60"/>
      <c r="DB1063" s="60"/>
      <c r="DC1063" s="60"/>
      <c r="DD1063" s="60"/>
      <c r="DE1063" s="60"/>
      <c r="DF1063" s="60"/>
      <c r="DG1063" s="60"/>
      <c r="DH1063" s="60"/>
      <c r="DI1063" s="60"/>
      <c r="DJ1063" s="60"/>
      <c r="DK1063" s="60"/>
      <c r="DL1063" s="60"/>
      <c r="DM1063" s="60"/>
      <c r="DN1063" s="60"/>
      <c r="DO1063" s="60"/>
      <c r="DP1063" s="60"/>
      <c r="DQ1063" s="60"/>
      <c r="DR1063" s="60"/>
      <c r="DS1063" s="60"/>
      <c r="DT1063" s="60"/>
      <c r="DU1063" s="60"/>
      <c r="DV1063" s="60"/>
      <c r="DW1063" s="60"/>
      <c r="DX1063" s="60"/>
      <c r="DY1063" s="60"/>
      <c r="DZ1063" s="60"/>
      <c r="EA1063" s="60"/>
      <c r="EB1063" s="60"/>
      <c r="EC1063" s="60"/>
      <c r="ED1063" s="60"/>
      <c r="EE1063" s="60"/>
      <c r="EF1063" s="60"/>
      <c r="EG1063" s="60"/>
      <c r="EH1063" s="60"/>
      <c r="EI1063" s="60"/>
      <c r="EJ1063" s="60"/>
      <c r="EK1063" s="60"/>
      <c r="EL1063" s="60"/>
      <c r="EM1063" s="60"/>
      <c r="EN1063" s="60"/>
      <c r="EO1063" s="60"/>
      <c r="EP1063" s="60"/>
      <c r="EQ1063" s="60"/>
      <c r="ER1063" s="60"/>
      <c r="ES1063" s="60"/>
      <c r="ET1063" s="60"/>
      <c r="EU1063" s="60"/>
      <c r="EV1063" s="60"/>
      <c r="EW1063" s="60"/>
      <c r="EX1063" s="60"/>
      <c r="EY1063" s="60"/>
      <c r="EZ1063" s="60"/>
      <c r="FA1063" s="60"/>
      <c r="FB1063" s="60"/>
      <c r="FC1063" s="60"/>
      <c r="FD1063" s="60"/>
      <c r="FE1063" s="60"/>
      <c r="FF1063" s="60"/>
      <c r="FG1063" s="60"/>
      <c r="FH1063" s="60"/>
      <c r="FI1063" s="60"/>
      <c r="FJ1063" s="60"/>
      <c r="FK1063" s="60"/>
      <c r="FL1063" s="60"/>
      <c r="FM1063" s="60"/>
      <c r="FN1063" s="60"/>
      <c r="FO1063" s="60"/>
      <c r="FP1063" s="60"/>
      <c r="FQ1063" s="60"/>
      <c r="FR1063" s="60"/>
      <c r="FS1063" s="60"/>
      <c r="FT1063" s="60"/>
      <c r="FU1063" s="60"/>
      <c r="FV1063" s="60"/>
      <c r="FW1063" s="60"/>
      <c r="FX1063" s="60"/>
      <c r="FY1063" s="60"/>
      <c r="FZ1063" s="60"/>
      <c r="GA1063" s="60"/>
      <c r="GB1063" s="60"/>
      <c r="GC1063" s="60"/>
      <c r="GD1063" s="60"/>
      <c r="GE1063" s="60"/>
      <c r="GF1063" s="60"/>
      <c r="GG1063" s="60"/>
      <c r="GH1063" s="60"/>
      <c r="GI1063" s="60"/>
      <c r="GJ1063" s="60"/>
      <c r="GK1063" s="60"/>
      <c r="GL1063" s="60"/>
    </row>
    <row r="1064">
      <c r="B1064" s="439" t="s">
        <v>573</v>
      </c>
      <c r="C1064" s="442">
        <v>1</v>
      </c>
      <c r="D1064" s="442">
        <v>2</v>
      </c>
      <c r="E1064" s="442">
        <v>3</v>
      </c>
      <c r="F1064" s="442">
        <v>4</v>
      </c>
      <c r="G1064" s="442">
        <v>5</v>
      </c>
      <c r="H1064" s="442">
        <v>6</v>
      </c>
      <c r="I1064" s="441">
        <v>1</v>
      </c>
      <c r="J1064" s="441">
        <v>2</v>
      </c>
      <c r="K1064" s="441">
        <v>3</v>
      </c>
      <c r="L1064" s="441">
        <v>4</v>
      </c>
      <c r="M1064" s="441">
        <v>5</v>
      </c>
      <c r="N1064" s="441">
        <v>6</v>
      </c>
      <c r="O1064" s="442">
        <v>1</v>
      </c>
      <c r="P1064" s="442">
        <v>2</v>
      </c>
      <c r="Q1064" s="442">
        <v>3</v>
      </c>
      <c r="R1064" s="442">
        <v>4</v>
      </c>
      <c r="S1064" s="442">
        <v>5</v>
      </c>
      <c r="T1064" s="442">
        <v>6</v>
      </c>
      <c r="U1064" s="441">
        <v>1</v>
      </c>
      <c r="V1064" s="441">
        <v>2</v>
      </c>
      <c r="W1064" s="441">
        <v>3</v>
      </c>
      <c r="X1064" s="441">
        <v>4</v>
      </c>
      <c r="Y1064" s="441">
        <v>5</v>
      </c>
      <c r="Z1064" s="441">
        <v>6</v>
      </c>
      <c r="AA1064" s="442">
        <v>1</v>
      </c>
      <c r="AB1064" s="442">
        <v>2</v>
      </c>
      <c r="AC1064" s="442">
        <v>3</v>
      </c>
      <c r="AD1064" s="442">
        <v>4</v>
      </c>
      <c r="AE1064" s="442">
        <v>5</v>
      </c>
      <c r="AF1064" s="442">
        <v>6</v>
      </c>
      <c r="AG1064" s="441">
        <v>1</v>
      </c>
      <c r="AH1064" s="441">
        <v>2</v>
      </c>
      <c r="AI1064" s="441">
        <v>3</v>
      </c>
      <c r="AJ1064" s="441">
        <v>4</v>
      </c>
      <c r="AK1064" s="441">
        <v>5</v>
      </c>
      <c r="AL1064" s="441">
        <v>6</v>
      </c>
      <c r="AM1064" s="442">
        <v>1</v>
      </c>
      <c r="AN1064" s="442">
        <v>2</v>
      </c>
      <c r="AO1064" s="442">
        <v>3</v>
      </c>
      <c r="AP1064" s="442">
        <v>4</v>
      </c>
      <c r="AQ1064" s="442">
        <v>5</v>
      </c>
      <c r="AR1064" s="442">
        <v>6</v>
      </c>
      <c r="AS1064" s="441">
        <v>1</v>
      </c>
      <c r="AT1064" s="441">
        <v>2</v>
      </c>
      <c r="AU1064" s="441">
        <v>3</v>
      </c>
      <c r="AV1064" s="441">
        <v>4</v>
      </c>
      <c r="AW1064" s="441">
        <v>5</v>
      </c>
      <c r="AX1064" s="441">
        <v>6</v>
      </c>
      <c r="AY1064" s="442">
        <v>1</v>
      </c>
      <c r="AZ1064" s="442">
        <v>2</v>
      </c>
      <c r="BA1064" s="442">
        <v>3</v>
      </c>
      <c r="BB1064" s="442">
        <v>4</v>
      </c>
      <c r="BC1064" s="442">
        <v>5</v>
      </c>
      <c r="BD1064" s="442">
        <v>6</v>
      </c>
      <c r="BE1064" s="441">
        <v>1</v>
      </c>
      <c r="BF1064" s="441">
        <v>2</v>
      </c>
      <c r="BG1064" s="441">
        <v>3</v>
      </c>
      <c r="BH1064" s="441">
        <v>4</v>
      </c>
      <c r="BI1064" s="441">
        <v>5</v>
      </c>
      <c r="BJ1064" s="441">
        <v>6</v>
      </c>
      <c r="BK1064" s="442">
        <v>1</v>
      </c>
      <c r="BL1064" s="442">
        <v>2</v>
      </c>
      <c r="BM1064" s="442">
        <v>3</v>
      </c>
      <c r="BN1064" s="442">
        <v>4</v>
      </c>
      <c r="BO1064" s="442">
        <v>5</v>
      </c>
      <c r="BP1064" s="442">
        <v>6</v>
      </c>
      <c r="BQ1064" s="441">
        <v>1</v>
      </c>
      <c r="BR1064" s="441">
        <v>2</v>
      </c>
      <c r="BS1064" s="441">
        <v>3</v>
      </c>
      <c r="BT1064" s="441">
        <v>4</v>
      </c>
      <c r="BU1064" s="441">
        <v>5</v>
      </c>
      <c r="BV1064" s="441">
        <v>6</v>
      </c>
      <c r="BW1064" s="445"/>
      <c r="BX1064" s="445"/>
      <c r="BY1064" s="445"/>
      <c r="BZ1064" s="445"/>
      <c r="CA1064" s="445"/>
      <c r="CB1064" s="445"/>
      <c r="CC1064" s="445"/>
      <c r="CD1064" s="445"/>
      <c r="CE1064" s="445"/>
      <c r="CF1064" s="445"/>
      <c r="CG1064" s="445"/>
      <c r="CH1064" s="445"/>
      <c r="CI1064" s="445"/>
      <c r="CJ1064" s="445"/>
      <c r="CK1064" s="445"/>
      <c r="CL1064" s="445"/>
      <c r="CM1064" s="445"/>
      <c r="CN1064" s="445"/>
      <c r="CO1064" s="445"/>
      <c r="CP1064" s="445"/>
      <c r="CQ1064" s="445"/>
      <c r="CR1064" s="445"/>
      <c r="CS1064" s="445"/>
      <c r="CT1064" s="445"/>
      <c r="CU1064" s="445"/>
      <c r="CV1064" s="445"/>
      <c r="CW1064" s="445"/>
      <c r="CX1064" s="445"/>
      <c r="CY1064" s="445"/>
      <c r="CZ1064" s="445"/>
      <c r="DA1064" s="445"/>
      <c r="DB1064" s="445"/>
      <c r="DC1064" s="445"/>
      <c r="DD1064" s="445"/>
      <c r="DE1064" s="445"/>
      <c r="DF1064" s="445"/>
      <c r="DG1064" s="445"/>
      <c r="DH1064" s="445"/>
      <c r="DI1064" s="445"/>
      <c r="DJ1064" s="445"/>
      <c r="DK1064" s="445"/>
      <c r="DL1064" s="445"/>
      <c r="DM1064" s="445"/>
      <c r="DN1064" s="445"/>
      <c r="DO1064" s="445"/>
      <c r="DP1064" s="445"/>
      <c r="DQ1064" s="445"/>
      <c r="DR1064" s="445"/>
      <c r="DS1064" s="445"/>
      <c r="DT1064" s="445"/>
      <c r="DU1064" s="445"/>
      <c r="DV1064" s="445"/>
      <c r="DW1064" s="445"/>
      <c r="DX1064" s="445"/>
      <c r="DY1064" s="445"/>
      <c r="DZ1064" s="445"/>
      <c r="EA1064" s="445"/>
      <c r="EB1064" s="445"/>
      <c r="EC1064" s="445"/>
      <c r="ED1064" s="445"/>
      <c r="EE1064" s="445"/>
      <c r="EF1064" s="445"/>
      <c r="EG1064" s="445"/>
      <c r="EH1064" s="445"/>
      <c r="EI1064" s="445"/>
      <c r="EJ1064" s="445"/>
      <c r="EK1064" s="445"/>
      <c r="EL1064" s="445"/>
      <c r="EM1064" s="445"/>
      <c r="EN1064" s="445"/>
      <c r="EO1064" s="445"/>
      <c r="EP1064" s="445"/>
      <c r="EQ1064" s="445"/>
      <c r="ER1064" s="445"/>
      <c r="ES1064" s="445"/>
      <c r="ET1064" s="445"/>
      <c r="EU1064" s="445"/>
      <c r="EV1064" s="445"/>
      <c r="EW1064" s="445"/>
      <c r="EX1064" s="445"/>
      <c r="EY1064" s="445"/>
      <c r="EZ1064" s="445"/>
      <c r="FA1064" s="445"/>
      <c r="FB1064" s="445"/>
      <c r="FC1064" s="445"/>
      <c r="FD1064" s="445"/>
      <c r="FE1064" s="445"/>
      <c r="FF1064" s="445"/>
      <c r="FG1064" s="445"/>
      <c r="FH1064" s="445"/>
      <c r="FI1064" s="445"/>
      <c r="FJ1064" s="445"/>
      <c r="FK1064" s="445"/>
      <c r="FL1064" s="445"/>
      <c r="FM1064" s="445"/>
      <c r="FN1064" s="445"/>
      <c r="FO1064" s="445"/>
      <c r="FP1064" s="445"/>
      <c r="FQ1064" s="445"/>
      <c r="FR1064" s="445"/>
      <c r="FS1064" s="445"/>
      <c r="FT1064" s="445"/>
      <c r="FU1064" s="445"/>
      <c r="FV1064" s="445"/>
      <c r="FW1064" s="445"/>
      <c r="FX1064" s="445"/>
      <c r="FY1064" s="445"/>
      <c r="FZ1064" s="445"/>
      <c r="GA1064" s="445"/>
      <c r="GB1064" s="445"/>
      <c r="GC1064" s="445"/>
      <c r="GD1064" s="445"/>
      <c r="GE1064" s="445"/>
      <c r="GF1064" s="445"/>
      <c r="GG1064" s="445"/>
      <c r="GH1064" s="445"/>
      <c r="GI1064" s="445"/>
      <c r="GJ1064" s="445"/>
      <c r="GK1064" s="445"/>
      <c r="GL1064" s="445"/>
    </row>
    <row r="1065">
      <c r="B1065" s="116" t="s">
        <v>23</v>
      </c>
      <c r="C1065" s="269"/>
      <c r="D1065" s="269"/>
      <c r="E1065" s="269"/>
      <c r="F1065" s="269"/>
      <c r="G1065" s="269"/>
      <c r="H1065" s="269"/>
      <c r="I1065" s="269"/>
      <c r="J1065" s="269"/>
      <c r="K1065" s="269"/>
      <c r="L1065" s="269"/>
      <c r="M1065" s="440"/>
      <c r="N1065" s="440"/>
      <c r="O1065" s="440"/>
      <c r="P1065" s="269"/>
      <c r="Q1065" s="269"/>
      <c r="R1065" s="269"/>
      <c r="S1065" s="269"/>
      <c r="T1065" s="269"/>
      <c r="U1065" s="269"/>
      <c r="V1065" s="269"/>
      <c r="W1065" s="269"/>
      <c r="X1065" s="269"/>
      <c r="Y1065" s="269"/>
      <c r="Z1065" s="269"/>
      <c r="AA1065" s="269"/>
      <c r="AB1065" s="269"/>
      <c r="AC1065" s="269"/>
      <c r="AD1065" s="269"/>
      <c r="AE1065" s="269"/>
      <c r="AF1065" s="269"/>
      <c r="AG1065" s="269"/>
      <c r="AH1065" s="269"/>
      <c r="AI1065" s="269"/>
      <c r="AJ1065" s="269"/>
      <c r="AK1065" s="269"/>
      <c r="AL1065" s="269"/>
      <c r="AM1065" s="269"/>
      <c r="AN1065" s="269"/>
      <c r="AO1065" s="269"/>
      <c r="AP1065" s="269"/>
      <c r="AQ1065" s="269"/>
      <c r="AR1065" s="269"/>
      <c r="AS1065" s="269"/>
      <c r="AT1065" s="269"/>
      <c r="AU1065" s="269"/>
      <c r="AV1065" s="269"/>
      <c r="AW1065" s="269"/>
      <c r="AX1065" s="269"/>
      <c r="AY1065" s="269"/>
      <c r="AZ1065" s="269"/>
      <c r="BA1065" s="269"/>
      <c r="BB1065" s="269"/>
      <c r="BC1065" s="269"/>
      <c r="BD1065" s="269"/>
      <c r="BE1065" s="269"/>
      <c r="BF1065" s="269"/>
      <c r="BG1065" s="269"/>
      <c r="BH1065" s="269"/>
      <c r="BI1065" s="269"/>
      <c r="BJ1065" s="269"/>
      <c r="BK1065" s="269"/>
      <c r="BL1065" s="269"/>
      <c r="BM1065" s="269"/>
      <c r="BN1065" s="269"/>
      <c r="BO1065" s="269"/>
      <c r="BP1065" s="269"/>
      <c r="BQ1065" s="269"/>
      <c r="BR1065" s="269"/>
      <c r="BS1065" s="269"/>
      <c r="BT1065" s="269"/>
      <c r="BU1065" s="269"/>
      <c r="BV1065" s="269"/>
      <c r="BW1065" s="60"/>
      <c r="BX1065" s="60"/>
      <c r="BY1065" s="60"/>
      <c r="BZ1065" s="60"/>
      <c r="CA1065" s="60"/>
      <c r="CB1065" s="60"/>
      <c r="CC1065" s="60"/>
      <c r="CD1065" s="60"/>
      <c r="CE1065" s="60"/>
      <c r="CF1065" s="60"/>
      <c r="CG1065" s="60"/>
      <c r="CH1065" s="60"/>
      <c r="CI1065" s="60"/>
      <c r="CJ1065" s="60"/>
      <c r="CK1065" s="60"/>
      <c r="CL1065" s="60"/>
      <c r="CM1065" s="60"/>
      <c r="CN1065" s="60"/>
      <c r="CO1065" s="60"/>
      <c r="CP1065" s="60"/>
      <c r="CQ1065" s="60"/>
      <c r="CR1065" s="60"/>
      <c r="CS1065" s="60"/>
      <c r="CT1065" s="60"/>
      <c r="CU1065" s="60"/>
      <c r="CV1065" s="60"/>
      <c r="CW1065" s="60"/>
      <c r="CX1065" s="60"/>
      <c r="CY1065" s="60"/>
      <c r="CZ1065" s="60"/>
      <c r="DA1065" s="60"/>
      <c r="DB1065" s="60"/>
      <c r="DC1065" s="60"/>
      <c r="DD1065" s="60"/>
      <c r="DE1065" s="60"/>
      <c r="DF1065" s="60"/>
      <c r="DG1065" s="60"/>
      <c r="DH1065" s="60"/>
      <c r="DI1065" s="60"/>
      <c r="DJ1065" s="60"/>
      <c r="DK1065" s="60"/>
      <c r="DL1065" s="60"/>
      <c r="DM1065" s="60"/>
      <c r="DN1065" s="60"/>
      <c r="DO1065" s="60"/>
      <c r="DP1065" s="60"/>
      <c r="DQ1065" s="60"/>
      <c r="DR1065" s="60"/>
      <c r="DS1065" s="60"/>
      <c r="DT1065" s="60"/>
      <c r="DU1065" s="60"/>
      <c r="DV1065" s="60"/>
      <c r="DW1065" s="60"/>
      <c r="DX1065" s="60"/>
      <c r="DY1065" s="60"/>
      <c r="DZ1065" s="60"/>
      <c r="EA1065" s="60"/>
      <c r="EB1065" s="60"/>
      <c r="EC1065" s="60"/>
      <c r="ED1065" s="60"/>
      <c r="EE1065" s="60"/>
      <c r="EF1065" s="60"/>
      <c r="EG1065" s="60"/>
      <c r="EH1065" s="60"/>
      <c r="EI1065" s="60"/>
      <c r="EJ1065" s="60"/>
      <c r="EK1065" s="60"/>
      <c r="EL1065" s="60"/>
      <c r="EM1065" s="60"/>
      <c r="EN1065" s="60"/>
      <c r="EO1065" s="60"/>
      <c r="EP1065" s="60"/>
      <c r="EQ1065" s="60"/>
      <c r="ER1065" s="60"/>
      <c r="ES1065" s="60"/>
      <c r="ET1065" s="60"/>
      <c r="EU1065" s="60"/>
      <c r="EV1065" s="60"/>
      <c r="EW1065" s="60"/>
      <c r="EX1065" s="60"/>
      <c r="EY1065" s="60"/>
      <c r="EZ1065" s="60"/>
      <c r="FA1065" s="60"/>
      <c r="FB1065" s="60"/>
      <c r="FC1065" s="60"/>
      <c r="FD1065" s="60"/>
      <c r="FE1065" s="60"/>
      <c r="FF1065" s="60"/>
      <c r="FG1065" s="60"/>
      <c r="FH1065" s="60"/>
      <c r="FI1065" s="60"/>
      <c r="FJ1065" s="60"/>
      <c r="FK1065" s="60"/>
      <c r="FL1065" s="60"/>
      <c r="FM1065" s="60"/>
      <c r="FN1065" s="60"/>
      <c r="FO1065" s="60"/>
      <c r="FP1065" s="60"/>
      <c r="FQ1065" s="60"/>
      <c r="FR1065" s="60"/>
      <c r="FS1065" s="60"/>
      <c r="FT1065" s="60"/>
      <c r="FU1065" s="60"/>
      <c r="FV1065" s="60"/>
      <c r="FW1065" s="60"/>
      <c r="FX1065" s="60"/>
      <c r="FY1065" s="60"/>
      <c r="FZ1065" s="60"/>
      <c r="GA1065" s="60"/>
      <c r="GB1065" s="60"/>
      <c r="GC1065" s="60"/>
      <c r="GD1065" s="60"/>
      <c r="GE1065" s="60"/>
      <c r="GF1065" s="60"/>
      <c r="GG1065" s="60"/>
      <c r="GH1065" s="60"/>
      <c r="GI1065" s="60"/>
      <c r="GJ1065" s="60"/>
      <c r="GK1065" s="60"/>
      <c r="GL1065" s="60"/>
    </row>
    <row r="1066">
      <c r="B1066" s="118" t="s">
        <v>25</v>
      </c>
      <c r="C1066" s="269"/>
      <c r="D1066" s="269"/>
      <c r="E1066" s="269"/>
      <c r="F1066" s="269"/>
      <c r="G1066" s="269"/>
      <c r="H1066" s="269"/>
      <c r="I1066" s="269"/>
      <c r="J1066" s="269"/>
      <c r="K1066" s="269"/>
      <c r="L1066" s="269"/>
      <c r="M1066" s="440"/>
      <c r="N1066" s="440"/>
      <c r="O1066" s="440"/>
      <c r="P1066" s="269"/>
      <c r="Q1066" s="269"/>
      <c r="R1066" s="269"/>
      <c r="S1066" s="269"/>
      <c r="T1066" s="269"/>
      <c r="U1066" s="269"/>
      <c r="V1066" s="269"/>
      <c r="W1066" s="269"/>
      <c r="X1066" s="269"/>
      <c r="Y1066" s="269"/>
      <c r="Z1066" s="269"/>
      <c r="AA1066" s="269"/>
      <c r="AB1066" s="269"/>
      <c r="AC1066" s="269"/>
      <c r="AD1066" s="269"/>
      <c r="AE1066" s="269"/>
      <c r="AF1066" s="269"/>
      <c r="AG1066" s="269"/>
      <c r="AH1066" s="269"/>
      <c r="AI1066" s="269"/>
      <c r="AJ1066" s="269"/>
      <c r="AK1066" s="269"/>
      <c r="AL1066" s="269"/>
      <c r="AM1066" s="269"/>
      <c r="AN1066" s="269"/>
      <c r="AO1066" s="269"/>
      <c r="AP1066" s="269"/>
      <c r="AQ1066" s="269"/>
      <c r="AR1066" s="269"/>
      <c r="AS1066" s="269"/>
      <c r="AT1066" s="269"/>
      <c r="AU1066" s="269"/>
      <c r="AV1066" s="269"/>
      <c r="AW1066" s="269"/>
      <c r="AX1066" s="269"/>
      <c r="AY1066" s="269"/>
      <c r="AZ1066" s="269"/>
      <c r="BA1066" s="269"/>
      <c r="BB1066" s="269"/>
      <c r="BC1066" s="269"/>
      <c r="BD1066" s="269"/>
      <c r="BE1066" s="269"/>
      <c r="BF1066" s="269"/>
      <c r="BG1066" s="269"/>
      <c r="BH1066" s="269"/>
      <c r="BI1066" s="269"/>
      <c r="BJ1066" s="269"/>
      <c r="BK1066" s="269"/>
      <c r="BL1066" s="269"/>
      <c r="BM1066" s="269"/>
      <c r="BN1066" s="269"/>
      <c r="BO1066" s="269"/>
      <c r="BP1066" s="269"/>
      <c r="BQ1066" s="269"/>
      <c r="BR1066" s="269"/>
      <c r="BS1066" s="269"/>
      <c r="BT1066" s="269"/>
      <c r="BU1066" s="269"/>
      <c r="BV1066" s="269"/>
      <c r="BW1066" s="60"/>
      <c r="BX1066" s="60"/>
      <c r="BY1066" s="60"/>
      <c r="BZ1066" s="60"/>
      <c r="CA1066" s="60"/>
      <c r="CB1066" s="60"/>
      <c r="CC1066" s="60"/>
      <c r="CD1066" s="60"/>
      <c r="CE1066" s="60"/>
      <c r="CF1066" s="60"/>
      <c r="CG1066" s="60"/>
      <c r="CH1066" s="60"/>
      <c r="CI1066" s="60"/>
      <c r="CJ1066" s="60"/>
      <c r="CK1066" s="60"/>
      <c r="CL1066" s="60"/>
      <c r="CM1066" s="60"/>
      <c r="CN1066" s="60"/>
      <c r="CO1066" s="60"/>
      <c r="CP1066" s="60"/>
      <c r="CQ1066" s="60"/>
      <c r="CR1066" s="60"/>
      <c r="CS1066" s="60"/>
      <c r="CT1066" s="60"/>
      <c r="CU1066" s="60"/>
      <c r="CV1066" s="60"/>
      <c r="CW1066" s="60"/>
      <c r="CX1066" s="60"/>
      <c r="CY1066" s="60"/>
      <c r="CZ1066" s="60"/>
      <c r="DA1066" s="60"/>
      <c r="DB1066" s="60"/>
      <c r="DC1066" s="60"/>
      <c r="DD1066" s="60"/>
      <c r="DE1066" s="60"/>
      <c r="DF1066" s="60"/>
      <c r="DG1066" s="60"/>
      <c r="DH1066" s="60"/>
      <c r="DI1066" s="60"/>
      <c r="DJ1066" s="60"/>
      <c r="DK1066" s="60"/>
      <c r="DL1066" s="60"/>
      <c r="DM1066" s="60"/>
      <c r="DN1066" s="60"/>
      <c r="DO1066" s="60"/>
      <c r="DP1066" s="60"/>
      <c r="DQ1066" s="60"/>
      <c r="DR1066" s="60"/>
      <c r="DS1066" s="60"/>
      <c r="DT1066" s="60"/>
      <c r="DU1066" s="60"/>
      <c r="DV1066" s="60"/>
      <c r="DW1066" s="60"/>
      <c r="DX1066" s="60"/>
      <c r="DY1066" s="60"/>
      <c r="DZ1066" s="60"/>
      <c r="EA1066" s="60"/>
      <c r="EB1066" s="60"/>
      <c r="EC1066" s="60"/>
      <c r="ED1066" s="60"/>
      <c r="EE1066" s="60"/>
      <c r="EF1066" s="60"/>
      <c r="EG1066" s="60"/>
      <c r="EH1066" s="60"/>
      <c r="EI1066" s="60"/>
      <c r="EJ1066" s="60"/>
      <c r="EK1066" s="60"/>
      <c r="EL1066" s="60"/>
      <c r="EM1066" s="60"/>
      <c r="EN1066" s="60"/>
      <c r="EO1066" s="60"/>
      <c r="EP1066" s="60"/>
      <c r="EQ1066" s="60"/>
      <c r="ER1066" s="60"/>
      <c r="ES1066" s="60"/>
      <c r="ET1066" s="60"/>
      <c r="EU1066" s="60"/>
      <c r="EV1066" s="60"/>
      <c r="EW1066" s="60"/>
      <c r="EX1066" s="60"/>
      <c r="EY1066" s="60"/>
      <c r="EZ1066" s="60"/>
      <c r="FA1066" s="60"/>
      <c r="FB1066" s="60"/>
      <c r="FC1066" s="60"/>
      <c r="FD1066" s="60"/>
      <c r="FE1066" s="60"/>
      <c r="FF1066" s="60"/>
      <c r="FG1066" s="60"/>
      <c r="FH1066" s="60"/>
      <c r="FI1066" s="60"/>
      <c r="FJ1066" s="60"/>
      <c r="FK1066" s="60"/>
      <c r="FL1066" s="60"/>
      <c r="FM1066" s="60"/>
      <c r="FN1066" s="60"/>
      <c r="FO1066" s="60"/>
      <c r="FP1066" s="60"/>
      <c r="FQ1066" s="60"/>
      <c r="FR1066" s="60"/>
      <c r="FS1066" s="60"/>
      <c r="FT1066" s="60"/>
      <c r="FU1066" s="60"/>
      <c r="FV1066" s="60"/>
      <c r="FW1066" s="60"/>
      <c r="FX1066" s="60"/>
      <c r="FY1066" s="60"/>
      <c r="FZ1066" s="60"/>
      <c r="GA1066" s="60"/>
      <c r="GB1066" s="60"/>
      <c r="GC1066" s="60"/>
      <c r="GD1066" s="60"/>
      <c r="GE1066" s="60"/>
      <c r="GF1066" s="60"/>
      <c r="GG1066" s="60"/>
      <c r="GH1066" s="60"/>
      <c r="GI1066" s="60"/>
      <c r="GJ1066" s="60"/>
      <c r="GK1066" s="60"/>
      <c r="GL1066" s="60"/>
    </row>
    <row r="1067">
      <c r="B1067" s="116" t="s">
        <v>9</v>
      </c>
      <c r="C1067" s="269"/>
      <c r="D1067" s="269"/>
      <c r="E1067" s="269"/>
      <c r="F1067" s="269"/>
      <c r="G1067" s="269"/>
      <c r="H1067" s="269"/>
      <c r="I1067" s="269"/>
      <c r="J1067" s="269"/>
      <c r="K1067" s="269"/>
      <c r="L1067" s="269"/>
      <c r="M1067" s="440"/>
      <c r="N1067" s="440"/>
      <c r="O1067" s="440"/>
      <c r="P1067" s="269"/>
      <c r="Q1067" s="269"/>
      <c r="R1067" s="269"/>
      <c r="S1067" s="269"/>
      <c r="T1067" s="269"/>
      <c r="U1067" s="269"/>
      <c r="V1067" s="269"/>
      <c r="W1067" s="269"/>
      <c r="X1067" s="269"/>
      <c r="Y1067" s="269"/>
      <c r="Z1067" s="269"/>
      <c r="AA1067" s="269"/>
      <c r="AB1067" s="269"/>
      <c r="AC1067" s="269"/>
      <c r="AD1067" s="269"/>
      <c r="AE1067" s="269"/>
      <c r="AF1067" s="269"/>
      <c r="AG1067" s="269"/>
      <c r="AH1067" s="269"/>
      <c r="AI1067" s="269"/>
      <c r="AJ1067" s="269"/>
      <c r="AK1067" s="269"/>
      <c r="AL1067" s="269"/>
      <c r="AM1067" s="269"/>
      <c r="AN1067" s="269"/>
      <c r="AO1067" s="269"/>
      <c r="AP1067" s="269"/>
      <c r="AQ1067" s="269"/>
      <c r="AR1067" s="269"/>
      <c r="AS1067" s="269"/>
      <c r="AT1067" s="269"/>
      <c r="AU1067" s="269"/>
      <c r="AV1067" s="269"/>
      <c r="AW1067" s="269"/>
      <c r="AX1067" s="269"/>
      <c r="AY1067" s="269"/>
      <c r="AZ1067" s="269"/>
      <c r="BA1067" s="269"/>
      <c r="BB1067" s="269"/>
      <c r="BC1067" s="269"/>
      <c r="BD1067" s="269"/>
      <c r="BE1067" s="269"/>
      <c r="BF1067" s="269"/>
      <c r="BG1067" s="269"/>
      <c r="BH1067" s="269"/>
      <c r="BI1067" s="269"/>
      <c r="BJ1067" s="269"/>
      <c r="BK1067" s="269"/>
      <c r="BL1067" s="269"/>
      <c r="BM1067" s="269"/>
      <c r="BN1067" s="269"/>
      <c r="BO1067" s="269"/>
      <c r="BP1067" s="269"/>
      <c r="BQ1067" s="269"/>
      <c r="BR1067" s="269"/>
      <c r="BS1067" s="269"/>
      <c r="BT1067" s="269"/>
      <c r="BU1067" s="269"/>
      <c r="BV1067" s="269"/>
      <c r="BW1067" s="60"/>
      <c r="BX1067" s="60"/>
      <c r="BY1067" s="60"/>
      <c r="BZ1067" s="60"/>
      <c r="CA1067" s="60"/>
      <c r="CB1067" s="60"/>
      <c r="CC1067" s="60"/>
      <c r="CD1067" s="60"/>
      <c r="CE1067" s="60"/>
      <c r="CF1067" s="60"/>
      <c r="CG1067" s="60"/>
      <c r="CH1067" s="60"/>
      <c r="CI1067" s="60"/>
      <c r="CJ1067" s="60"/>
      <c r="CK1067" s="60"/>
      <c r="CL1067" s="60"/>
      <c r="CM1067" s="60"/>
      <c r="CN1067" s="60"/>
      <c r="CO1067" s="60"/>
      <c r="CP1067" s="60"/>
      <c r="CQ1067" s="60"/>
      <c r="CR1067" s="60"/>
      <c r="CS1067" s="60"/>
      <c r="CT1067" s="60"/>
      <c r="CU1067" s="60"/>
      <c r="CV1067" s="60"/>
      <c r="CW1067" s="60"/>
      <c r="CX1067" s="60"/>
      <c r="CY1067" s="60"/>
      <c r="CZ1067" s="60"/>
      <c r="DA1067" s="60"/>
      <c r="DB1067" s="60"/>
      <c r="DC1067" s="60"/>
      <c r="DD1067" s="60"/>
      <c r="DE1067" s="60"/>
      <c r="DF1067" s="60"/>
      <c r="DG1067" s="60"/>
      <c r="DH1067" s="60"/>
      <c r="DI1067" s="60"/>
      <c r="DJ1067" s="60"/>
      <c r="DK1067" s="60"/>
      <c r="DL1067" s="60"/>
      <c r="DM1067" s="60"/>
      <c r="DN1067" s="60"/>
      <c r="DO1067" s="60"/>
      <c r="DP1067" s="60"/>
      <c r="DQ1067" s="60"/>
      <c r="DR1067" s="60"/>
      <c r="DS1067" s="60"/>
      <c r="DT1067" s="60"/>
      <c r="DU1067" s="60"/>
      <c r="DV1067" s="60"/>
      <c r="DW1067" s="60"/>
      <c r="DX1067" s="60"/>
      <c r="DY1067" s="60"/>
      <c r="DZ1067" s="60"/>
      <c r="EA1067" s="60"/>
      <c r="EB1067" s="60"/>
      <c r="EC1067" s="60"/>
      <c r="ED1067" s="60"/>
      <c r="EE1067" s="60"/>
      <c r="EF1067" s="60"/>
      <c r="EG1067" s="60"/>
      <c r="EH1067" s="60"/>
      <c r="EI1067" s="60"/>
      <c r="EJ1067" s="60"/>
      <c r="EK1067" s="60"/>
      <c r="EL1067" s="60"/>
      <c r="EM1067" s="60"/>
      <c r="EN1067" s="60"/>
      <c r="EO1067" s="60"/>
      <c r="EP1067" s="60"/>
      <c r="EQ1067" s="60"/>
      <c r="ER1067" s="60"/>
      <c r="ES1067" s="60"/>
      <c r="ET1067" s="60"/>
      <c r="EU1067" s="60"/>
      <c r="EV1067" s="60"/>
      <c r="EW1067" s="60"/>
      <c r="EX1067" s="60"/>
      <c r="EY1067" s="60"/>
      <c r="EZ1067" s="60"/>
      <c r="FA1067" s="60"/>
      <c r="FB1067" s="60"/>
      <c r="FC1067" s="60"/>
      <c r="FD1067" s="60"/>
      <c r="FE1067" s="60"/>
      <c r="FF1067" s="60"/>
      <c r="FG1067" s="60"/>
      <c r="FH1067" s="60"/>
      <c r="FI1067" s="60"/>
      <c r="FJ1067" s="60"/>
      <c r="FK1067" s="60"/>
      <c r="FL1067" s="60"/>
      <c r="FM1067" s="60"/>
      <c r="FN1067" s="60"/>
      <c r="FO1067" s="60"/>
      <c r="FP1067" s="60"/>
      <c r="FQ1067" s="60"/>
      <c r="FR1067" s="60"/>
      <c r="FS1067" s="60"/>
      <c r="FT1067" s="60"/>
      <c r="FU1067" s="60"/>
      <c r="FV1067" s="60"/>
      <c r="FW1067" s="60"/>
      <c r="FX1067" s="60"/>
      <c r="FY1067" s="60"/>
      <c r="FZ1067" s="60"/>
      <c r="GA1067" s="60"/>
      <c r="GB1067" s="60"/>
      <c r="GC1067" s="60"/>
      <c r="GD1067" s="60"/>
      <c r="GE1067" s="60"/>
      <c r="GF1067" s="60"/>
      <c r="GG1067" s="60"/>
      <c r="GH1067" s="60"/>
      <c r="GI1067" s="60"/>
      <c r="GJ1067" s="60"/>
      <c r="GK1067" s="60"/>
      <c r="GL1067" s="60"/>
    </row>
    <row r="1068">
      <c r="B1068" s="118" t="s">
        <v>28</v>
      </c>
      <c r="C1068" s="269"/>
      <c r="D1068" s="269"/>
      <c r="E1068" s="269"/>
      <c r="F1068" s="269"/>
      <c r="G1068" s="269"/>
      <c r="H1068" s="269"/>
      <c r="I1068" s="269"/>
      <c r="J1068" s="269"/>
      <c r="K1068" s="269"/>
      <c r="L1068" s="269"/>
      <c r="M1068" s="269"/>
      <c r="N1068" s="269"/>
      <c r="O1068" s="269"/>
      <c r="P1068" s="269"/>
      <c r="Q1068" s="269"/>
      <c r="R1068" s="269"/>
      <c r="S1068" s="269"/>
      <c r="T1068" s="269"/>
      <c r="U1068" s="269"/>
      <c r="V1068" s="269"/>
      <c r="W1068" s="269"/>
      <c r="X1068" s="269"/>
      <c r="Y1068" s="269"/>
      <c r="Z1068" s="269"/>
      <c r="AA1068" s="269"/>
      <c r="AB1068" s="269"/>
      <c r="AC1068" s="269"/>
      <c r="AD1068" s="269"/>
      <c r="AE1068" s="269"/>
      <c r="AF1068" s="269"/>
      <c r="AG1068" s="269"/>
      <c r="AH1068" s="269"/>
      <c r="AI1068" s="269"/>
      <c r="AJ1068" s="269"/>
      <c r="AK1068" s="269"/>
      <c r="AL1068" s="269"/>
      <c r="AM1068" s="269"/>
      <c r="AN1068" s="269"/>
      <c r="AO1068" s="269"/>
      <c r="AP1068" s="269"/>
      <c r="AQ1068" s="269"/>
      <c r="AR1068" s="269"/>
      <c r="AS1068" s="269"/>
      <c r="AT1068" s="269"/>
      <c r="AU1068" s="269"/>
      <c r="AV1068" s="269"/>
      <c r="AW1068" s="269"/>
      <c r="AX1068" s="269"/>
      <c r="AY1068" s="269"/>
      <c r="AZ1068" s="269"/>
      <c r="BA1068" s="269"/>
      <c r="BB1068" s="269"/>
      <c r="BC1068" s="269"/>
      <c r="BD1068" s="269"/>
      <c r="BE1068" s="269"/>
      <c r="BF1068" s="269"/>
      <c r="BG1068" s="269"/>
      <c r="BH1068" s="269"/>
      <c r="BI1068" s="269"/>
      <c r="BJ1068" s="269"/>
      <c r="BK1068" s="269"/>
      <c r="BL1068" s="269"/>
      <c r="BM1068" s="269"/>
      <c r="BN1068" s="269"/>
      <c r="BO1068" s="269"/>
      <c r="BP1068" s="269"/>
      <c r="BQ1068" s="269"/>
      <c r="BR1068" s="269"/>
      <c r="BS1068" s="269"/>
      <c r="BT1068" s="269"/>
      <c r="BU1068" s="269"/>
      <c r="BV1068" s="269"/>
      <c r="BW1068" s="60"/>
      <c r="BX1068" s="60"/>
      <c r="BY1068" s="60"/>
      <c r="BZ1068" s="60"/>
      <c r="CA1068" s="60"/>
      <c r="CB1068" s="60"/>
      <c r="CC1068" s="60"/>
      <c r="CD1068" s="60"/>
      <c r="CE1068" s="60"/>
      <c r="CF1068" s="60"/>
      <c r="CG1068" s="60"/>
      <c r="CH1068" s="60"/>
      <c r="CI1068" s="60"/>
      <c r="CJ1068" s="60"/>
      <c r="CK1068" s="60"/>
      <c r="CL1068" s="60"/>
      <c r="CM1068" s="60"/>
      <c r="CN1068" s="60"/>
      <c r="CO1068" s="60"/>
      <c r="CP1068" s="60"/>
      <c r="CQ1068" s="60"/>
      <c r="CR1068" s="60"/>
      <c r="CS1068" s="60"/>
      <c r="CT1068" s="60"/>
      <c r="CU1068" s="60"/>
      <c r="CV1068" s="60"/>
      <c r="CW1068" s="60"/>
      <c r="CX1068" s="60"/>
      <c r="CY1068" s="60"/>
      <c r="CZ1068" s="60"/>
      <c r="DA1068" s="60"/>
      <c r="DB1068" s="60"/>
      <c r="DC1068" s="60"/>
      <c r="DD1068" s="60"/>
      <c r="DE1068" s="60"/>
      <c r="DF1068" s="60"/>
      <c r="DG1068" s="60"/>
      <c r="DH1068" s="60"/>
      <c r="DI1068" s="60"/>
      <c r="DJ1068" s="60"/>
      <c r="DK1068" s="60"/>
      <c r="DL1068" s="60"/>
      <c r="DM1068" s="60"/>
      <c r="DN1068" s="60"/>
      <c r="DO1068" s="60"/>
      <c r="DP1068" s="60"/>
      <c r="DQ1068" s="60"/>
      <c r="DR1068" s="60"/>
      <c r="DS1068" s="60"/>
      <c r="DT1068" s="60"/>
      <c r="DU1068" s="60"/>
      <c r="DV1068" s="60"/>
      <c r="DW1068" s="60"/>
      <c r="DX1068" s="60"/>
      <c r="DY1068" s="60"/>
      <c r="DZ1068" s="60"/>
      <c r="EA1068" s="60"/>
      <c r="EB1068" s="60"/>
      <c r="EC1068" s="60"/>
      <c r="ED1068" s="60"/>
      <c r="EE1068" s="60"/>
      <c r="EF1068" s="60"/>
      <c r="EG1068" s="60"/>
      <c r="EH1068" s="60"/>
      <c r="EI1068" s="60"/>
      <c r="EJ1068" s="60"/>
      <c r="EK1068" s="60"/>
      <c r="EL1068" s="60"/>
      <c r="EM1068" s="60"/>
      <c r="EN1068" s="60"/>
      <c r="EO1068" s="60"/>
      <c r="EP1068" s="60"/>
      <c r="EQ1068" s="60"/>
      <c r="ER1068" s="60"/>
      <c r="ES1068" s="60"/>
      <c r="ET1068" s="60"/>
      <c r="EU1068" s="60"/>
      <c r="EV1068" s="60"/>
      <c r="EW1068" s="60"/>
      <c r="EX1068" s="60"/>
      <c r="EY1068" s="60"/>
      <c r="EZ1068" s="60"/>
      <c r="FA1068" s="60"/>
      <c r="FB1068" s="60"/>
      <c r="FC1068" s="60"/>
      <c r="FD1068" s="60"/>
      <c r="FE1068" s="60"/>
      <c r="FF1068" s="60"/>
      <c r="FG1068" s="60"/>
      <c r="FH1068" s="60"/>
      <c r="FI1068" s="60"/>
      <c r="FJ1068" s="60"/>
      <c r="FK1068" s="60"/>
      <c r="FL1068" s="60"/>
      <c r="FM1068" s="60"/>
      <c r="FN1068" s="60"/>
      <c r="FO1068" s="60"/>
      <c r="FP1068" s="60"/>
      <c r="FQ1068" s="60"/>
      <c r="FR1068" s="60"/>
      <c r="FS1068" s="60"/>
      <c r="FT1068" s="60"/>
      <c r="FU1068" s="60"/>
      <c r="FV1068" s="60"/>
      <c r="FW1068" s="60"/>
      <c r="FX1068" s="60"/>
      <c r="FY1068" s="60"/>
      <c r="FZ1068" s="60"/>
      <c r="GA1068" s="60"/>
      <c r="GB1068" s="60"/>
      <c r="GC1068" s="60"/>
      <c r="GD1068" s="60"/>
      <c r="GE1068" s="60"/>
      <c r="GF1068" s="60"/>
      <c r="GG1068" s="60"/>
      <c r="GH1068" s="60"/>
      <c r="GI1068" s="60"/>
      <c r="GJ1068" s="60"/>
      <c r="GK1068" s="60"/>
      <c r="GL1068" s="60"/>
    </row>
    <row r="1069">
      <c r="B1069" s="116" t="s">
        <v>30</v>
      </c>
      <c r="C1069" s="269"/>
      <c r="D1069" s="269"/>
      <c r="E1069" s="269"/>
      <c r="F1069" s="269"/>
      <c r="G1069" s="269"/>
      <c r="H1069" s="269"/>
      <c r="I1069" s="269"/>
      <c r="J1069" s="269"/>
      <c r="K1069" s="269"/>
      <c r="L1069" s="269"/>
      <c r="M1069" s="269"/>
      <c r="N1069" s="269"/>
      <c r="O1069" s="269"/>
      <c r="P1069" s="269"/>
      <c r="Q1069" s="269"/>
      <c r="R1069" s="269"/>
      <c r="S1069" s="269"/>
      <c r="T1069" s="269"/>
      <c r="U1069" s="269"/>
      <c r="V1069" s="269"/>
      <c r="W1069" s="269"/>
      <c r="X1069" s="269"/>
      <c r="Y1069" s="269"/>
      <c r="Z1069" s="269"/>
      <c r="AA1069" s="269"/>
      <c r="AB1069" s="269"/>
      <c r="AC1069" s="269"/>
      <c r="AD1069" s="269"/>
      <c r="AE1069" s="269"/>
      <c r="AF1069" s="269"/>
      <c r="AG1069" s="269"/>
      <c r="AH1069" s="269"/>
      <c r="AI1069" s="269"/>
      <c r="AJ1069" s="269"/>
      <c r="AK1069" s="269"/>
      <c r="AL1069" s="269"/>
      <c r="AM1069" s="269"/>
      <c r="AN1069" s="269"/>
      <c r="AO1069" s="269"/>
      <c r="AP1069" s="269"/>
      <c r="AQ1069" s="269"/>
      <c r="AR1069" s="269"/>
      <c r="AS1069" s="269"/>
      <c r="AT1069" s="269"/>
      <c r="AU1069" s="269"/>
      <c r="AV1069" s="269"/>
      <c r="AW1069" s="269"/>
      <c r="AX1069" s="269"/>
      <c r="AY1069" s="269"/>
      <c r="AZ1069" s="269"/>
      <c r="BA1069" s="269"/>
      <c r="BB1069" s="269"/>
      <c r="BC1069" s="269"/>
      <c r="BD1069" s="269"/>
      <c r="BE1069" s="269"/>
      <c r="BF1069" s="269"/>
      <c r="BG1069" s="269"/>
      <c r="BH1069" s="269"/>
      <c r="BI1069" s="269"/>
      <c r="BJ1069" s="269"/>
      <c r="BK1069" s="269"/>
      <c r="BL1069" s="269"/>
      <c r="BM1069" s="269"/>
      <c r="BN1069" s="269"/>
      <c r="BO1069" s="269"/>
      <c r="BP1069" s="269"/>
      <c r="BQ1069" s="269"/>
      <c r="BR1069" s="269"/>
      <c r="BS1069" s="269"/>
      <c r="BT1069" s="269"/>
      <c r="BU1069" s="269"/>
      <c r="BV1069" s="269"/>
      <c r="BW1069" s="60"/>
      <c r="BX1069" s="60"/>
      <c r="BY1069" s="60"/>
      <c r="BZ1069" s="60"/>
      <c r="CA1069" s="60"/>
      <c r="CB1069" s="60"/>
      <c r="CC1069" s="60"/>
      <c r="CD1069" s="60"/>
      <c r="CE1069" s="60"/>
      <c r="CF1069" s="60"/>
      <c r="CG1069" s="60"/>
      <c r="CH1069" s="60"/>
      <c r="CI1069" s="60"/>
      <c r="CJ1069" s="60"/>
      <c r="CK1069" s="60"/>
      <c r="CL1069" s="60"/>
      <c r="CM1069" s="60"/>
      <c r="CN1069" s="60"/>
      <c r="CO1069" s="60"/>
      <c r="CP1069" s="60"/>
      <c r="CQ1069" s="60"/>
      <c r="CR1069" s="60"/>
      <c r="CS1069" s="60"/>
      <c r="CT1069" s="60"/>
      <c r="CU1069" s="60"/>
      <c r="CV1069" s="60"/>
      <c r="CW1069" s="60"/>
      <c r="CX1069" s="60"/>
      <c r="CY1069" s="60"/>
      <c r="CZ1069" s="60"/>
      <c r="DA1069" s="60"/>
      <c r="DB1069" s="60"/>
      <c r="DC1069" s="60"/>
      <c r="DD1069" s="60"/>
      <c r="DE1069" s="60"/>
      <c r="DF1069" s="60"/>
      <c r="DG1069" s="60"/>
      <c r="DH1069" s="60"/>
      <c r="DI1069" s="60"/>
      <c r="DJ1069" s="60"/>
      <c r="DK1069" s="60"/>
      <c r="DL1069" s="60"/>
      <c r="DM1069" s="60"/>
      <c r="DN1069" s="60"/>
      <c r="DO1069" s="60"/>
      <c r="DP1069" s="60"/>
      <c r="DQ1069" s="60"/>
      <c r="DR1069" s="60"/>
      <c r="DS1069" s="60"/>
      <c r="DT1069" s="60"/>
      <c r="DU1069" s="60"/>
      <c r="DV1069" s="60"/>
      <c r="DW1069" s="60"/>
      <c r="DX1069" s="60"/>
      <c r="DY1069" s="60"/>
      <c r="DZ1069" s="60"/>
      <c r="EA1069" s="60"/>
      <c r="EB1069" s="60"/>
      <c r="EC1069" s="60"/>
      <c r="ED1069" s="60"/>
      <c r="EE1069" s="60"/>
      <c r="EF1069" s="60"/>
      <c r="EG1069" s="60"/>
      <c r="EH1069" s="60"/>
      <c r="EI1069" s="60"/>
      <c r="EJ1069" s="60"/>
      <c r="EK1069" s="60"/>
      <c r="EL1069" s="60"/>
      <c r="EM1069" s="60"/>
      <c r="EN1069" s="60"/>
      <c r="EO1069" s="60"/>
      <c r="EP1069" s="60"/>
      <c r="EQ1069" s="60"/>
      <c r="ER1069" s="60"/>
      <c r="ES1069" s="60"/>
      <c r="ET1069" s="60"/>
      <c r="EU1069" s="60"/>
      <c r="EV1069" s="60"/>
      <c r="EW1069" s="60"/>
      <c r="EX1069" s="60"/>
      <c r="EY1069" s="60"/>
      <c r="EZ1069" s="60"/>
      <c r="FA1069" s="60"/>
      <c r="FB1069" s="60"/>
      <c r="FC1069" s="60"/>
      <c r="FD1069" s="60"/>
      <c r="FE1069" s="60"/>
      <c r="FF1069" s="60"/>
      <c r="FG1069" s="60"/>
      <c r="FH1069" s="60"/>
      <c r="FI1069" s="60"/>
      <c r="FJ1069" s="60"/>
      <c r="FK1069" s="60"/>
      <c r="FL1069" s="60"/>
      <c r="FM1069" s="60"/>
      <c r="FN1069" s="60"/>
      <c r="FO1069" s="60"/>
      <c r="FP1069" s="60"/>
      <c r="FQ1069" s="60"/>
      <c r="FR1069" s="60"/>
      <c r="FS1069" s="60"/>
      <c r="FT1069" s="60"/>
      <c r="FU1069" s="60"/>
      <c r="FV1069" s="60"/>
      <c r="FW1069" s="60"/>
      <c r="FX1069" s="60"/>
      <c r="FY1069" s="60"/>
      <c r="FZ1069" s="60"/>
      <c r="GA1069" s="60"/>
      <c r="GB1069" s="60"/>
      <c r="GC1069" s="60"/>
      <c r="GD1069" s="60"/>
      <c r="GE1069" s="60"/>
      <c r="GF1069" s="60"/>
      <c r="GG1069" s="60"/>
      <c r="GH1069" s="60"/>
      <c r="GI1069" s="60"/>
      <c r="GJ1069" s="60"/>
      <c r="GK1069" s="60"/>
      <c r="GL1069" s="60"/>
    </row>
    <row r="1070">
      <c r="B1070" s="118" t="s">
        <v>32</v>
      </c>
      <c r="C1070" s="269"/>
      <c r="D1070" s="269"/>
      <c r="E1070" s="269"/>
      <c r="F1070" s="269"/>
      <c r="G1070" s="269"/>
      <c r="H1070" s="269"/>
      <c r="I1070" s="269"/>
      <c r="J1070" s="269"/>
      <c r="K1070" s="269"/>
      <c r="L1070" s="269"/>
      <c r="M1070" s="269"/>
      <c r="N1070" s="269"/>
      <c r="O1070" s="269"/>
      <c r="P1070" s="269"/>
      <c r="Q1070" s="269"/>
      <c r="R1070" s="269"/>
      <c r="S1070" s="269"/>
      <c r="T1070" s="269"/>
      <c r="U1070" s="269"/>
      <c r="V1070" s="269"/>
      <c r="W1070" s="269"/>
      <c r="X1070" s="269"/>
      <c r="Y1070" s="269"/>
      <c r="Z1070" s="269"/>
      <c r="AA1070" s="269"/>
      <c r="AB1070" s="269"/>
      <c r="AC1070" s="269"/>
      <c r="AD1070" s="269"/>
      <c r="AE1070" s="269"/>
      <c r="AF1070" s="269"/>
      <c r="AG1070" s="269"/>
      <c r="AH1070" s="269"/>
      <c r="AI1070" s="269"/>
      <c r="AJ1070" s="269"/>
      <c r="AK1070" s="269"/>
      <c r="AL1070" s="269"/>
      <c r="AM1070" s="269"/>
      <c r="AN1070" s="269"/>
      <c r="AO1070" s="269"/>
      <c r="AP1070" s="269"/>
      <c r="AQ1070" s="269"/>
      <c r="AR1070" s="269"/>
      <c r="AS1070" s="269"/>
      <c r="AT1070" s="269"/>
      <c r="AU1070" s="269"/>
      <c r="AV1070" s="269"/>
      <c r="AW1070" s="269"/>
      <c r="AX1070" s="269"/>
      <c r="AY1070" s="269"/>
      <c r="AZ1070" s="269"/>
      <c r="BA1070" s="269"/>
      <c r="BB1070" s="269"/>
      <c r="BC1070" s="269"/>
      <c r="BD1070" s="269"/>
      <c r="BE1070" s="269"/>
      <c r="BF1070" s="269"/>
      <c r="BG1070" s="269"/>
      <c r="BH1070" s="269"/>
      <c r="BI1070" s="269"/>
      <c r="BJ1070" s="269"/>
      <c r="BK1070" s="269"/>
      <c r="BL1070" s="269"/>
      <c r="BM1070" s="269"/>
      <c r="BN1070" s="269"/>
      <c r="BO1070" s="269"/>
      <c r="BP1070" s="269"/>
      <c r="BQ1070" s="269"/>
      <c r="BR1070" s="269"/>
      <c r="BS1070" s="269"/>
      <c r="BT1070" s="269"/>
      <c r="BU1070" s="269"/>
      <c r="BV1070" s="269"/>
      <c r="BW1070" s="60"/>
      <c r="BX1070" s="60"/>
      <c r="BY1070" s="60"/>
      <c r="BZ1070" s="60"/>
      <c r="CA1070" s="60"/>
      <c r="CB1070" s="60"/>
      <c r="CC1070" s="60"/>
      <c r="CD1070" s="60"/>
      <c r="CE1070" s="60"/>
      <c r="CF1070" s="60"/>
      <c r="CG1070" s="60"/>
      <c r="CH1070" s="60"/>
      <c r="CI1070" s="60"/>
      <c r="CJ1070" s="60"/>
      <c r="CK1070" s="60"/>
      <c r="CL1070" s="60"/>
      <c r="CM1070" s="60"/>
      <c r="CN1070" s="60"/>
      <c r="CO1070" s="60"/>
      <c r="CP1070" s="60"/>
      <c r="CQ1070" s="60"/>
      <c r="CR1070" s="60"/>
      <c r="CS1070" s="60"/>
      <c r="CT1070" s="60"/>
      <c r="CU1070" s="60"/>
      <c r="CV1070" s="60"/>
      <c r="CW1070" s="60"/>
      <c r="CX1070" s="60"/>
      <c r="CY1070" s="60"/>
      <c r="CZ1070" s="60"/>
      <c r="DA1070" s="60"/>
      <c r="DB1070" s="60"/>
      <c r="DC1070" s="60"/>
      <c r="DD1070" s="60"/>
      <c r="DE1070" s="60"/>
      <c r="DF1070" s="60"/>
      <c r="DG1070" s="60"/>
      <c r="DH1070" s="60"/>
      <c r="DI1070" s="60"/>
      <c r="DJ1070" s="60"/>
      <c r="DK1070" s="60"/>
      <c r="DL1070" s="60"/>
      <c r="DM1070" s="60"/>
      <c r="DN1070" s="60"/>
      <c r="DO1070" s="60"/>
      <c r="DP1070" s="60"/>
      <c r="DQ1070" s="60"/>
      <c r="DR1070" s="60"/>
      <c r="DS1070" s="60"/>
      <c r="DT1070" s="60"/>
      <c r="DU1070" s="60"/>
      <c r="DV1070" s="60"/>
      <c r="DW1070" s="60"/>
      <c r="DX1070" s="60"/>
      <c r="DY1070" s="60"/>
      <c r="DZ1070" s="60"/>
      <c r="EA1070" s="60"/>
      <c r="EB1070" s="60"/>
      <c r="EC1070" s="60"/>
      <c r="ED1070" s="60"/>
      <c r="EE1070" s="60"/>
      <c r="EF1070" s="60"/>
      <c r="EG1070" s="60"/>
      <c r="EH1070" s="60"/>
      <c r="EI1070" s="60"/>
      <c r="EJ1070" s="60"/>
      <c r="EK1070" s="60"/>
      <c r="EL1070" s="60"/>
      <c r="EM1070" s="60"/>
      <c r="EN1070" s="60"/>
      <c r="EO1070" s="60"/>
      <c r="EP1070" s="60"/>
      <c r="EQ1070" s="60"/>
      <c r="ER1070" s="60"/>
      <c r="ES1070" s="60"/>
      <c r="ET1070" s="60"/>
      <c r="EU1070" s="60"/>
      <c r="EV1070" s="60"/>
      <c r="EW1070" s="60"/>
      <c r="EX1070" s="60"/>
      <c r="EY1070" s="60"/>
      <c r="EZ1070" s="60"/>
      <c r="FA1070" s="60"/>
      <c r="FB1070" s="60"/>
      <c r="FC1070" s="60"/>
      <c r="FD1070" s="60"/>
      <c r="FE1070" s="60"/>
      <c r="FF1070" s="60"/>
      <c r="FG1070" s="60"/>
      <c r="FH1070" s="60"/>
      <c r="FI1070" s="60"/>
      <c r="FJ1070" s="60"/>
      <c r="FK1070" s="60"/>
      <c r="FL1070" s="60"/>
      <c r="FM1070" s="60"/>
      <c r="FN1070" s="60"/>
      <c r="FO1070" s="60"/>
      <c r="FP1070" s="60"/>
      <c r="FQ1070" s="60"/>
      <c r="FR1070" s="60"/>
      <c r="FS1070" s="60"/>
      <c r="FT1070" s="60"/>
      <c r="FU1070" s="60"/>
      <c r="FV1070" s="60"/>
      <c r="FW1070" s="60"/>
      <c r="FX1070" s="60"/>
      <c r="FY1070" s="60"/>
      <c r="FZ1070" s="60"/>
      <c r="GA1070" s="60"/>
      <c r="GB1070" s="60"/>
      <c r="GC1070" s="60"/>
      <c r="GD1070" s="60"/>
      <c r="GE1070" s="60"/>
      <c r="GF1070" s="60"/>
      <c r="GG1070" s="60"/>
      <c r="GH1070" s="60"/>
      <c r="GI1070" s="60"/>
      <c r="GJ1070" s="60"/>
      <c r="GK1070" s="60"/>
      <c r="GL1070" s="60"/>
    </row>
    <row r="1071">
      <c r="B1071" s="116" t="s">
        <v>34</v>
      </c>
      <c r="C1071" s="269"/>
      <c r="D1071" s="269"/>
      <c r="E1071" s="269"/>
      <c r="F1071" s="269"/>
      <c r="G1071" s="269"/>
      <c r="H1071" s="269"/>
      <c r="I1071" s="269"/>
      <c r="J1071" s="269"/>
      <c r="K1071" s="269"/>
      <c r="L1071" s="269"/>
      <c r="M1071" s="269"/>
      <c r="N1071" s="269"/>
      <c r="O1071" s="269"/>
      <c r="P1071" s="269"/>
      <c r="Q1071" s="269"/>
      <c r="R1071" s="269"/>
      <c r="S1071" s="269"/>
      <c r="T1071" s="269"/>
      <c r="U1071" s="269"/>
      <c r="V1071" s="269"/>
      <c r="W1071" s="269"/>
      <c r="X1071" s="269"/>
      <c r="Y1071" s="269"/>
      <c r="Z1071" s="269"/>
      <c r="AA1071" s="269"/>
      <c r="AB1071" s="269"/>
      <c r="AC1071" s="269"/>
      <c r="AD1071" s="269"/>
      <c r="AE1071" s="269"/>
      <c r="AF1071" s="269"/>
      <c r="AG1071" s="269"/>
      <c r="AH1071" s="269"/>
      <c r="AI1071" s="269"/>
      <c r="AJ1071" s="269"/>
      <c r="AK1071" s="269"/>
      <c r="AL1071" s="269"/>
      <c r="AM1071" s="269"/>
      <c r="AN1071" s="269"/>
      <c r="AO1071" s="269"/>
      <c r="AP1071" s="269"/>
      <c r="AQ1071" s="269"/>
      <c r="AR1071" s="269"/>
      <c r="AS1071" s="269"/>
      <c r="AT1071" s="269"/>
      <c r="AU1071" s="269"/>
      <c r="AV1071" s="269"/>
      <c r="AW1071" s="269"/>
      <c r="AX1071" s="269"/>
      <c r="AY1071" s="269"/>
      <c r="AZ1071" s="269"/>
      <c r="BA1071" s="269"/>
      <c r="BB1071" s="269"/>
      <c r="BC1071" s="269"/>
      <c r="BD1071" s="269"/>
      <c r="BE1071" s="269"/>
      <c r="BF1071" s="269"/>
      <c r="BG1071" s="269"/>
      <c r="BH1071" s="269"/>
      <c r="BI1071" s="269"/>
      <c r="BJ1071" s="269"/>
      <c r="BK1071" s="269"/>
      <c r="BL1071" s="269"/>
      <c r="BM1071" s="269"/>
      <c r="BN1071" s="269"/>
      <c r="BO1071" s="269"/>
      <c r="BP1071" s="269"/>
      <c r="BQ1071" s="269"/>
      <c r="BR1071" s="269"/>
      <c r="BS1071" s="269"/>
      <c r="BT1071" s="269"/>
      <c r="BU1071" s="269"/>
      <c r="BV1071" s="269"/>
      <c r="BW1071" s="60"/>
      <c r="BX1071" s="60"/>
      <c r="BY1071" s="60"/>
      <c r="BZ1071" s="60"/>
      <c r="CA1071" s="60"/>
      <c r="CB1071" s="60"/>
      <c r="CC1071" s="60"/>
      <c r="CD1071" s="60"/>
      <c r="CE1071" s="60"/>
      <c r="CF1071" s="60"/>
      <c r="CG1071" s="60"/>
      <c r="CH1071" s="60"/>
      <c r="CI1071" s="60"/>
      <c r="CJ1071" s="60"/>
      <c r="CK1071" s="60"/>
      <c r="CL1071" s="60"/>
      <c r="CM1071" s="60"/>
      <c r="CN1071" s="60"/>
      <c r="CO1071" s="60"/>
      <c r="CP1071" s="60"/>
      <c r="CQ1071" s="60"/>
      <c r="CR1071" s="60"/>
      <c r="CS1071" s="60"/>
      <c r="CT1071" s="60"/>
      <c r="CU1071" s="60"/>
      <c r="CV1071" s="60"/>
      <c r="CW1071" s="60"/>
      <c r="CX1071" s="60"/>
      <c r="CY1071" s="60"/>
      <c r="CZ1071" s="60"/>
      <c r="DA1071" s="60"/>
      <c r="DB1071" s="60"/>
      <c r="DC1071" s="60"/>
      <c r="DD1071" s="60"/>
      <c r="DE1071" s="60"/>
      <c r="DF1071" s="60"/>
      <c r="DG1071" s="60"/>
      <c r="DH1071" s="60"/>
      <c r="DI1071" s="60"/>
      <c r="DJ1071" s="60"/>
      <c r="DK1071" s="60"/>
      <c r="DL1071" s="60"/>
      <c r="DM1071" s="60"/>
      <c r="DN1071" s="60"/>
      <c r="DO1071" s="60"/>
      <c r="DP1071" s="60"/>
      <c r="DQ1071" s="60"/>
      <c r="DR1071" s="60"/>
      <c r="DS1071" s="60"/>
      <c r="DT1071" s="60"/>
      <c r="DU1071" s="60"/>
      <c r="DV1071" s="60"/>
      <c r="DW1071" s="60"/>
      <c r="DX1071" s="60"/>
      <c r="DY1071" s="60"/>
      <c r="DZ1071" s="60"/>
      <c r="EA1071" s="60"/>
      <c r="EB1071" s="60"/>
      <c r="EC1071" s="60"/>
      <c r="ED1071" s="60"/>
      <c r="EE1071" s="60"/>
      <c r="EF1071" s="60"/>
      <c r="EG1071" s="60"/>
      <c r="EH1071" s="60"/>
      <c r="EI1071" s="60"/>
      <c r="EJ1071" s="60"/>
      <c r="EK1071" s="60"/>
      <c r="EL1071" s="60"/>
      <c r="EM1071" s="60"/>
      <c r="EN1071" s="60"/>
      <c r="EO1071" s="60"/>
      <c r="EP1071" s="60"/>
      <c r="EQ1071" s="60"/>
      <c r="ER1071" s="60"/>
      <c r="ES1071" s="60"/>
      <c r="ET1071" s="60"/>
      <c r="EU1071" s="60"/>
      <c r="EV1071" s="60"/>
      <c r="EW1071" s="60"/>
      <c r="EX1071" s="60"/>
      <c r="EY1071" s="60"/>
      <c r="EZ1071" s="60"/>
      <c r="FA1071" s="60"/>
      <c r="FB1071" s="60"/>
      <c r="FC1071" s="60"/>
      <c r="FD1071" s="60"/>
      <c r="FE1071" s="60"/>
      <c r="FF1071" s="60"/>
      <c r="FG1071" s="60"/>
      <c r="FH1071" s="60"/>
      <c r="FI1071" s="60"/>
      <c r="FJ1071" s="60"/>
      <c r="FK1071" s="60"/>
      <c r="FL1071" s="60"/>
      <c r="FM1071" s="60"/>
      <c r="FN1071" s="60"/>
      <c r="FO1071" s="60"/>
      <c r="FP1071" s="60"/>
      <c r="FQ1071" s="60"/>
      <c r="FR1071" s="60"/>
      <c r="FS1071" s="60"/>
      <c r="FT1071" s="60"/>
      <c r="FU1071" s="60"/>
      <c r="FV1071" s="60"/>
      <c r="FW1071" s="60"/>
      <c r="FX1071" s="60"/>
      <c r="FY1071" s="60"/>
      <c r="FZ1071" s="60"/>
      <c r="GA1071" s="60"/>
      <c r="GB1071" s="60"/>
      <c r="GC1071" s="60"/>
      <c r="GD1071" s="60"/>
      <c r="GE1071" s="60"/>
      <c r="GF1071" s="60"/>
      <c r="GG1071" s="60"/>
      <c r="GH1071" s="60"/>
      <c r="GI1071" s="60"/>
      <c r="GJ1071" s="60"/>
      <c r="GK1071" s="60"/>
      <c r="GL1071" s="60"/>
    </row>
    <row r="1072">
      <c r="B1072" s="118" t="s">
        <v>36</v>
      </c>
      <c r="C1072" s="269"/>
      <c r="D1072" s="269"/>
      <c r="E1072" s="269"/>
      <c r="F1072" s="269"/>
      <c r="G1072" s="269"/>
      <c r="H1072" s="269"/>
      <c r="I1072" s="269"/>
      <c r="J1072" s="269"/>
      <c r="K1072" s="269"/>
      <c r="L1072" s="269"/>
      <c r="M1072" s="269"/>
      <c r="N1072" s="269"/>
      <c r="O1072" s="269"/>
      <c r="P1072" s="269"/>
      <c r="Q1072" s="269"/>
      <c r="R1072" s="269"/>
      <c r="S1072" s="269"/>
      <c r="T1072" s="269"/>
      <c r="U1072" s="269"/>
      <c r="V1072" s="269"/>
      <c r="W1072" s="269"/>
      <c r="X1072" s="269"/>
      <c r="Y1072" s="269"/>
      <c r="Z1072" s="269"/>
      <c r="AA1072" s="269"/>
      <c r="AB1072" s="269"/>
      <c r="AC1072" s="269"/>
      <c r="AD1072" s="269"/>
      <c r="AE1072" s="269"/>
      <c r="AF1072" s="269"/>
      <c r="AG1072" s="269"/>
      <c r="AH1072" s="269"/>
      <c r="AI1072" s="269"/>
      <c r="AJ1072" s="269"/>
      <c r="AK1072" s="269"/>
      <c r="AL1072" s="269"/>
      <c r="AM1072" s="269"/>
      <c r="AN1072" s="269"/>
      <c r="AO1072" s="269"/>
      <c r="AP1072" s="269"/>
      <c r="AQ1072" s="269"/>
      <c r="AR1072" s="269"/>
      <c r="AS1072" s="269"/>
      <c r="AT1072" s="269"/>
      <c r="AU1072" s="269"/>
      <c r="AV1072" s="269"/>
      <c r="AW1072" s="269"/>
      <c r="AX1072" s="269"/>
      <c r="AY1072" s="269"/>
      <c r="AZ1072" s="269"/>
      <c r="BA1072" s="269"/>
      <c r="BB1072" s="269"/>
      <c r="BC1072" s="269"/>
      <c r="BD1072" s="269"/>
      <c r="BE1072" s="269"/>
      <c r="BF1072" s="269"/>
      <c r="BG1072" s="269"/>
      <c r="BH1072" s="269"/>
      <c r="BI1072" s="269"/>
      <c r="BJ1072" s="269"/>
      <c r="BK1072" s="269"/>
      <c r="BL1072" s="269"/>
      <c r="BM1072" s="269"/>
      <c r="BN1072" s="269"/>
      <c r="BO1072" s="269"/>
      <c r="BP1072" s="269"/>
      <c r="BQ1072" s="269"/>
      <c r="BR1072" s="269"/>
      <c r="BS1072" s="269"/>
      <c r="BT1072" s="269"/>
      <c r="BU1072" s="269"/>
      <c r="BV1072" s="269"/>
      <c r="BW1072" s="60"/>
      <c r="BX1072" s="60"/>
      <c r="BY1072" s="60"/>
      <c r="BZ1072" s="60"/>
      <c r="CA1072" s="60"/>
      <c r="CB1072" s="60"/>
      <c r="CC1072" s="60"/>
      <c r="CD1072" s="60"/>
      <c r="CE1072" s="60"/>
      <c r="CF1072" s="60"/>
      <c r="CG1072" s="60"/>
      <c r="CH1072" s="60"/>
      <c r="CI1072" s="60"/>
      <c r="CJ1072" s="60"/>
      <c r="CK1072" s="60"/>
      <c r="CL1072" s="60"/>
      <c r="CM1072" s="60"/>
      <c r="CN1072" s="60"/>
      <c r="CO1072" s="60"/>
      <c r="CP1072" s="60"/>
      <c r="CQ1072" s="60"/>
      <c r="CR1072" s="60"/>
      <c r="CS1072" s="60"/>
      <c r="CT1072" s="60"/>
      <c r="CU1072" s="60"/>
      <c r="CV1072" s="60"/>
      <c r="CW1072" s="60"/>
      <c r="CX1072" s="60"/>
      <c r="CY1072" s="60"/>
      <c r="CZ1072" s="60"/>
      <c r="DA1072" s="60"/>
      <c r="DB1072" s="60"/>
      <c r="DC1072" s="60"/>
      <c r="DD1072" s="60"/>
      <c r="DE1072" s="60"/>
      <c r="DF1072" s="60"/>
      <c r="DG1072" s="60"/>
      <c r="DH1072" s="60"/>
      <c r="DI1072" s="60"/>
      <c r="DJ1072" s="60"/>
      <c r="DK1072" s="60"/>
      <c r="DL1072" s="60"/>
      <c r="DM1072" s="60"/>
      <c r="DN1072" s="60"/>
      <c r="DO1072" s="60"/>
      <c r="DP1072" s="60"/>
      <c r="DQ1072" s="60"/>
      <c r="DR1072" s="60"/>
      <c r="DS1072" s="60"/>
      <c r="DT1072" s="60"/>
      <c r="DU1072" s="60"/>
      <c r="DV1072" s="60"/>
      <c r="DW1072" s="60"/>
      <c r="DX1072" s="60"/>
      <c r="DY1072" s="60"/>
      <c r="DZ1072" s="60"/>
      <c r="EA1072" s="60"/>
      <c r="EB1072" s="60"/>
      <c r="EC1072" s="60"/>
      <c r="ED1072" s="60"/>
      <c r="EE1072" s="60"/>
      <c r="EF1072" s="60"/>
      <c r="EG1072" s="60"/>
      <c r="EH1072" s="60"/>
      <c r="EI1072" s="60"/>
      <c r="EJ1072" s="60"/>
      <c r="EK1072" s="60"/>
      <c r="EL1072" s="60"/>
      <c r="EM1072" s="60"/>
      <c r="EN1072" s="60"/>
      <c r="EO1072" s="60"/>
      <c r="EP1072" s="60"/>
      <c r="EQ1072" s="60"/>
      <c r="ER1072" s="60"/>
      <c r="ES1072" s="60"/>
      <c r="ET1072" s="60"/>
      <c r="EU1072" s="60"/>
      <c r="EV1072" s="60"/>
      <c r="EW1072" s="60"/>
      <c r="EX1072" s="60"/>
      <c r="EY1072" s="60"/>
      <c r="EZ1072" s="60"/>
      <c r="FA1072" s="60"/>
      <c r="FB1072" s="60"/>
      <c r="FC1072" s="60"/>
      <c r="FD1072" s="60"/>
      <c r="FE1072" s="60"/>
      <c r="FF1072" s="60"/>
      <c r="FG1072" s="60"/>
      <c r="FH1072" s="60"/>
      <c r="FI1072" s="60"/>
      <c r="FJ1072" s="60"/>
      <c r="FK1072" s="60"/>
      <c r="FL1072" s="60"/>
      <c r="FM1072" s="60"/>
      <c r="FN1072" s="60"/>
      <c r="FO1072" s="60"/>
      <c r="FP1072" s="60"/>
      <c r="FQ1072" s="60"/>
      <c r="FR1072" s="60"/>
      <c r="FS1072" s="60"/>
      <c r="FT1072" s="60"/>
      <c r="FU1072" s="60"/>
      <c r="FV1072" s="60"/>
      <c r="FW1072" s="60"/>
      <c r="FX1072" s="60"/>
      <c r="FY1072" s="60"/>
      <c r="FZ1072" s="60"/>
      <c r="GA1072" s="60"/>
      <c r="GB1072" s="60"/>
      <c r="GC1072" s="60"/>
      <c r="GD1072" s="60"/>
      <c r="GE1072" s="60"/>
      <c r="GF1072" s="60"/>
      <c r="GG1072" s="60"/>
      <c r="GH1072" s="60"/>
      <c r="GI1072" s="60"/>
      <c r="GJ1072" s="60"/>
      <c r="GK1072" s="60"/>
      <c r="GL1072" s="60"/>
    </row>
    <row r="1073">
      <c r="B1073" s="116" t="s">
        <v>38</v>
      </c>
      <c r="C1073" s="269"/>
      <c r="D1073" s="269"/>
      <c r="E1073" s="269"/>
      <c r="F1073" s="269"/>
      <c r="G1073" s="269"/>
      <c r="H1073" s="269"/>
      <c r="I1073" s="269"/>
      <c r="J1073" s="269"/>
      <c r="K1073" s="269"/>
      <c r="L1073" s="269"/>
      <c r="M1073" s="269"/>
      <c r="N1073" s="269"/>
      <c r="O1073" s="269"/>
      <c r="P1073" s="269"/>
      <c r="Q1073" s="269"/>
      <c r="R1073" s="269"/>
      <c r="S1073" s="269"/>
      <c r="T1073" s="269"/>
      <c r="U1073" s="269"/>
      <c r="V1073" s="269"/>
      <c r="W1073" s="269"/>
      <c r="X1073" s="269"/>
      <c r="Y1073" s="269"/>
      <c r="Z1073" s="269"/>
      <c r="AA1073" s="269"/>
      <c r="AB1073" s="269"/>
      <c r="AC1073" s="269"/>
      <c r="AD1073" s="269"/>
      <c r="AE1073" s="269"/>
      <c r="AF1073" s="269"/>
      <c r="AG1073" s="269"/>
      <c r="AH1073" s="269"/>
      <c r="AI1073" s="269"/>
      <c r="AJ1073" s="269"/>
      <c r="AK1073" s="269"/>
      <c r="AL1073" s="269"/>
      <c r="AM1073" s="269"/>
      <c r="AN1073" s="269"/>
      <c r="AO1073" s="269"/>
      <c r="AP1073" s="269"/>
      <c r="AQ1073" s="269"/>
      <c r="AR1073" s="269"/>
      <c r="AS1073" s="269"/>
      <c r="AT1073" s="269"/>
      <c r="AU1073" s="269"/>
      <c r="AV1073" s="269"/>
      <c r="AW1073" s="269"/>
      <c r="AX1073" s="269"/>
      <c r="AY1073" s="269"/>
      <c r="AZ1073" s="269"/>
      <c r="BA1073" s="269"/>
      <c r="BB1073" s="269"/>
      <c r="BC1073" s="269"/>
      <c r="BD1073" s="269"/>
      <c r="BE1073" s="269"/>
      <c r="BF1073" s="269"/>
      <c r="BG1073" s="269"/>
      <c r="BH1073" s="269"/>
      <c r="BI1073" s="269"/>
      <c r="BJ1073" s="269"/>
      <c r="BK1073" s="269"/>
      <c r="BL1073" s="269"/>
      <c r="BM1073" s="269"/>
      <c r="BN1073" s="269"/>
      <c r="BO1073" s="269"/>
      <c r="BP1073" s="269"/>
      <c r="BQ1073" s="269"/>
      <c r="BR1073" s="269"/>
      <c r="BS1073" s="269"/>
      <c r="BT1073" s="269"/>
      <c r="BU1073" s="269"/>
      <c r="BV1073" s="269"/>
      <c r="BW1073" s="60"/>
      <c r="BX1073" s="60"/>
      <c r="BY1073" s="60"/>
      <c r="BZ1073" s="60"/>
      <c r="CA1073" s="60"/>
      <c r="CB1073" s="60"/>
      <c r="CC1073" s="60"/>
      <c r="CD1073" s="60"/>
      <c r="CE1073" s="60"/>
      <c r="CF1073" s="60"/>
      <c r="CG1073" s="60"/>
      <c r="CH1073" s="60"/>
      <c r="CI1073" s="60"/>
      <c r="CJ1073" s="60"/>
      <c r="CK1073" s="60"/>
      <c r="CL1073" s="60"/>
      <c r="CM1073" s="60"/>
      <c r="CN1073" s="60"/>
      <c r="CO1073" s="60"/>
      <c r="CP1073" s="60"/>
      <c r="CQ1073" s="60"/>
      <c r="CR1073" s="60"/>
      <c r="CS1073" s="60"/>
      <c r="CT1073" s="60"/>
      <c r="CU1073" s="60"/>
      <c r="CV1073" s="60"/>
      <c r="CW1073" s="60"/>
      <c r="CX1073" s="60"/>
      <c r="CY1073" s="60"/>
      <c r="CZ1073" s="60"/>
      <c r="DA1073" s="60"/>
      <c r="DB1073" s="60"/>
      <c r="DC1073" s="60"/>
      <c r="DD1073" s="60"/>
      <c r="DE1073" s="60"/>
      <c r="DF1073" s="60"/>
      <c r="DG1073" s="60"/>
      <c r="DH1073" s="60"/>
      <c r="DI1073" s="60"/>
      <c r="DJ1073" s="60"/>
      <c r="DK1073" s="60"/>
      <c r="DL1073" s="60"/>
      <c r="DM1073" s="60"/>
      <c r="DN1073" s="60"/>
      <c r="DO1073" s="60"/>
      <c r="DP1073" s="60"/>
      <c r="DQ1073" s="60"/>
      <c r="DR1073" s="60"/>
      <c r="DS1073" s="60"/>
      <c r="DT1073" s="60"/>
      <c r="DU1073" s="60"/>
      <c r="DV1073" s="60"/>
      <c r="DW1073" s="60"/>
      <c r="DX1073" s="60"/>
      <c r="DY1073" s="60"/>
      <c r="DZ1073" s="60"/>
      <c r="EA1073" s="60"/>
      <c r="EB1073" s="60"/>
      <c r="EC1073" s="60"/>
      <c r="ED1073" s="60"/>
      <c r="EE1073" s="60"/>
      <c r="EF1073" s="60"/>
      <c r="EG1073" s="60"/>
      <c r="EH1073" s="60"/>
      <c r="EI1073" s="60"/>
      <c r="EJ1073" s="60"/>
      <c r="EK1073" s="60"/>
      <c r="EL1073" s="60"/>
      <c r="EM1073" s="60"/>
      <c r="EN1073" s="60"/>
      <c r="EO1073" s="60"/>
      <c r="EP1073" s="60"/>
      <c r="EQ1073" s="60"/>
      <c r="ER1073" s="60"/>
      <c r="ES1073" s="60"/>
      <c r="ET1073" s="60"/>
      <c r="EU1073" s="60"/>
      <c r="EV1073" s="60"/>
      <c r="EW1073" s="60"/>
      <c r="EX1073" s="60"/>
      <c r="EY1073" s="60"/>
      <c r="EZ1073" s="60"/>
      <c r="FA1073" s="60"/>
      <c r="FB1073" s="60"/>
      <c r="FC1073" s="60"/>
      <c r="FD1073" s="60"/>
      <c r="FE1073" s="60"/>
      <c r="FF1073" s="60"/>
      <c r="FG1073" s="60"/>
      <c r="FH1073" s="60"/>
      <c r="FI1073" s="60"/>
      <c r="FJ1073" s="60"/>
      <c r="FK1073" s="60"/>
      <c r="FL1073" s="60"/>
      <c r="FM1073" s="60"/>
      <c r="FN1073" s="60"/>
      <c r="FO1073" s="60"/>
      <c r="FP1073" s="60"/>
      <c r="FQ1073" s="60"/>
      <c r="FR1073" s="60"/>
      <c r="FS1073" s="60"/>
      <c r="FT1073" s="60"/>
      <c r="FU1073" s="60"/>
      <c r="FV1073" s="60"/>
      <c r="FW1073" s="60"/>
      <c r="FX1073" s="60"/>
      <c r="FY1073" s="60"/>
      <c r="FZ1073" s="60"/>
      <c r="GA1073" s="60"/>
      <c r="GB1073" s="60"/>
      <c r="GC1073" s="60"/>
      <c r="GD1073" s="60"/>
      <c r="GE1073" s="60"/>
      <c r="GF1073" s="60"/>
      <c r="GG1073" s="60"/>
      <c r="GH1073" s="60"/>
      <c r="GI1073" s="60"/>
      <c r="GJ1073" s="60"/>
      <c r="GK1073" s="60"/>
      <c r="GL1073" s="60"/>
    </row>
    <row r="1074">
      <c r="B1074" s="118" t="s">
        <v>4</v>
      </c>
      <c r="C1074" s="269"/>
      <c r="D1074" s="269"/>
      <c r="E1074" s="269"/>
      <c r="F1074" s="269"/>
      <c r="G1074" s="269"/>
      <c r="H1074" s="269"/>
      <c r="I1074" s="269"/>
      <c r="J1074" s="269"/>
      <c r="K1074" s="269"/>
      <c r="L1074" s="269"/>
      <c r="M1074" s="269"/>
      <c r="N1074" s="269"/>
      <c r="O1074" s="269"/>
      <c r="P1074" s="269"/>
      <c r="Q1074" s="269"/>
      <c r="R1074" s="269"/>
      <c r="S1074" s="269"/>
      <c r="T1074" s="269"/>
      <c r="U1074" s="269"/>
      <c r="V1074" s="269"/>
      <c r="W1074" s="269"/>
      <c r="X1074" s="269"/>
      <c r="Y1074" s="269"/>
      <c r="Z1074" s="269"/>
      <c r="AA1074" s="269"/>
      <c r="AB1074" s="269"/>
      <c r="AC1074" s="269"/>
      <c r="AD1074" s="269"/>
      <c r="AE1074" s="269"/>
      <c r="AF1074" s="269"/>
      <c r="AG1074" s="269"/>
      <c r="AH1074" s="269"/>
      <c r="AI1074" s="269"/>
      <c r="AJ1074" s="269"/>
      <c r="AK1074" s="269"/>
      <c r="AL1074" s="269"/>
      <c r="AM1074" s="269"/>
      <c r="AN1074" s="269"/>
      <c r="AO1074" s="269"/>
      <c r="AP1074" s="269"/>
      <c r="AQ1074" s="269"/>
      <c r="AR1074" s="269"/>
      <c r="AS1074" s="269"/>
      <c r="AT1074" s="269"/>
      <c r="AU1074" s="269"/>
      <c r="AV1074" s="269"/>
      <c r="AW1074" s="269"/>
      <c r="AX1074" s="269"/>
      <c r="AY1074" s="269"/>
      <c r="AZ1074" s="269"/>
      <c r="BA1074" s="269"/>
      <c r="BB1074" s="269"/>
      <c r="BC1074" s="269"/>
      <c r="BD1074" s="269"/>
      <c r="BE1074" s="269"/>
      <c r="BF1074" s="269"/>
      <c r="BG1074" s="269"/>
      <c r="BH1074" s="269"/>
      <c r="BI1074" s="269"/>
      <c r="BJ1074" s="269"/>
      <c r="BK1074" s="269"/>
      <c r="BL1074" s="269"/>
      <c r="BM1074" s="269"/>
      <c r="BN1074" s="269"/>
      <c r="BO1074" s="269"/>
      <c r="BP1074" s="269"/>
      <c r="BQ1074" s="269"/>
      <c r="BR1074" s="269"/>
      <c r="BS1074" s="269"/>
      <c r="BT1074" s="269"/>
      <c r="BU1074" s="269"/>
      <c r="BV1074" s="269"/>
      <c r="BW1074" s="60"/>
      <c r="BX1074" s="60"/>
      <c r="BY1074" s="60"/>
      <c r="BZ1074" s="60"/>
      <c r="CA1074" s="60"/>
      <c r="CB1074" s="60"/>
      <c r="CC1074" s="60"/>
      <c r="CD1074" s="60"/>
      <c r="CE1074" s="60"/>
      <c r="CF1074" s="60"/>
      <c r="CG1074" s="60"/>
      <c r="CH1074" s="60"/>
      <c r="CI1074" s="60"/>
      <c r="CJ1074" s="60"/>
      <c r="CK1074" s="60"/>
      <c r="CL1074" s="60"/>
      <c r="CM1074" s="60"/>
      <c r="CN1074" s="60"/>
      <c r="CO1074" s="60"/>
      <c r="CP1074" s="60"/>
      <c r="CQ1074" s="60"/>
      <c r="CR1074" s="60"/>
      <c r="CS1074" s="60"/>
      <c r="CT1074" s="60"/>
      <c r="CU1074" s="60"/>
      <c r="CV1074" s="60"/>
      <c r="CW1074" s="60"/>
      <c r="CX1074" s="60"/>
      <c r="CY1074" s="60"/>
      <c r="CZ1074" s="60"/>
      <c r="DA1074" s="60"/>
      <c r="DB1074" s="60"/>
      <c r="DC1074" s="60"/>
      <c r="DD1074" s="60"/>
      <c r="DE1074" s="60"/>
      <c r="DF1074" s="60"/>
      <c r="DG1074" s="60"/>
      <c r="DH1074" s="60"/>
      <c r="DI1074" s="60"/>
      <c r="DJ1074" s="60"/>
      <c r="DK1074" s="60"/>
      <c r="DL1074" s="60"/>
      <c r="DM1074" s="60"/>
      <c r="DN1074" s="60"/>
      <c r="DO1074" s="60"/>
      <c r="DP1074" s="60"/>
      <c r="DQ1074" s="60"/>
      <c r="DR1074" s="60"/>
      <c r="DS1074" s="60"/>
      <c r="DT1074" s="60"/>
      <c r="DU1074" s="60"/>
      <c r="DV1074" s="60"/>
      <c r="DW1074" s="60"/>
      <c r="DX1074" s="60"/>
      <c r="DY1074" s="60"/>
      <c r="DZ1074" s="60"/>
      <c r="EA1074" s="60"/>
      <c r="EB1074" s="60"/>
      <c r="EC1074" s="60"/>
      <c r="ED1074" s="60"/>
      <c r="EE1074" s="60"/>
      <c r="EF1074" s="60"/>
      <c r="EG1074" s="60"/>
      <c r="EH1074" s="60"/>
      <c r="EI1074" s="60"/>
      <c r="EJ1074" s="60"/>
      <c r="EK1074" s="60"/>
      <c r="EL1074" s="60"/>
      <c r="EM1074" s="60"/>
      <c r="EN1074" s="60"/>
      <c r="EO1074" s="60"/>
      <c r="EP1074" s="60"/>
      <c r="EQ1074" s="60"/>
      <c r="ER1074" s="60"/>
      <c r="ES1074" s="60"/>
      <c r="ET1074" s="60"/>
      <c r="EU1074" s="60"/>
      <c r="EV1074" s="60"/>
      <c r="EW1074" s="60"/>
      <c r="EX1074" s="60"/>
      <c r="EY1074" s="60"/>
      <c r="EZ1074" s="60"/>
      <c r="FA1074" s="60"/>
      <c r="FB1074" s="60"/>
      <c r="FC1074" s="60"/>
      <c r="FD1074" s="60"/>
      <c r="FE1074" s="60"/>
      <c r="FF1074" s="60"/>
      <c r="FG1074" s="60"/>
      <c r="FH1074" s="60"/>
      <c r="FI1074" s="60"/>
      <c r="FJ1074" s="60"/>
      <c r="FK1074" s="60"/>
      <c r="FL1074" s="60"/>
      <c r="FM1074" s="60"/>
      <c r="FN1074" s="60"/>
      <c r="FO1074" s="60"/>
      <c r="FP1074" s="60"/>
      <c r="FQ1074" s="60"/>
      <c r="FR1074" s="60"/>
      <c r="FS1074" s="60"/>
      <c r="FT1074" s="60"/>
      <c r="FU1074" s="60"/>
      <c r="FV1074" s="60"/>
      <c r="FW1074" s="60"/>
      <c r="FX1074" s="60"/>
      <c r="FY1074" s="60"/>
      <c r="FZ1074" s="60"/>
      <c r="GA1074" s="60"/>
      <c r="GB1074" s="60"/>
      <c r="GC1074" s="60"/>
      <c r="GD1074" s="60"/>
      <c r="GE1074" s="60"/>
      <c r="GF1074" s="60"/>
      <c r="GG1074" s="60"/>
      <c r="GH1074" s="60"/>
      <c r="GI1074" s="60"/>
      <c r="GJ1074" s="60"/>
      <c r="GK1074" s="60"/>
      <c r="GL1074" s="60"/>
    </row>
    <row r="1075">
      <c r="B1075" s="116" t="s">
        <v>41</v>
      </c>
      <c r="C1075" s="269"/>
      <c r="D1075" s="269"/>
      <c r="E1075" s="269"/>
      <c r="F1075" s="269"/>
      <c r="G1075" s="269"/>
      <c r="H1075" s="269"/>
      <c r="I1075" s="269"/>
      <c r="J1075" s="269"/>
      <c r="K1075" s="269"/>
      <c r="L1075" s="269"/>
      <c r="M1075" s="269"/>
      <c r="N1075" s="269"/>
      <c r="O1075" s="269"/>
      <c r="P1075" s="269"/>
      <c r="Q1075" s="269"/>
      <c r="R1075" s="269"/>
      <c r="S1075" s="269"/>
      <c r="T1075" s="269"/>
      <c r="U1075" s="269"/>
      <c r="V1075" s="269"/>
      <c r="W1075" s="269"/>
      <c r="X1075" s="269"/>
      <c r="Y1075" s="269"/>
      <c r="Z1075" s="269"/>
      <c r="AA1075" s="269"/>
      <c r="AB1075" s="269"/>
      <c r="AC1075" s="269"/>
      <c r="AD1075" s="269"/>
      <c r="AE1075" s="269"/>
      <c r="AF1075" s="269"/>
      <c r="AG1075" s="269"/>
      <c r="AH1075" s="269"/>
      <c r="AI1075" s="269"/>
      <c r="AJ1075" s="269"/>
      <c r="AK1075" s="269"/>
      <c r="AL1075" s="269"/>
      <c r="AM1075" s="269"/>
      <c r="AN1075" s="269"/>
      <c r="AO1075" s="269"/>
      <c r="AP1075" s="269"/>
      <c r="AQ1075" s="269"/>
      <c r="AR1075" s="269"/>
      <c r="AS1075" s="269"/>
      <c r="AT1075" s="269"/>
      <c r="AU1075" s="269"/>
      <c r="AV1075" s="269"/>
      <c r="AW1075" s="269"/>
      <c r="AX1075" s="269"/>
      <c r="AY1075" s="269"/>
      <c r="AZ1075" s="269"/>
      <c r="BA1075" s="269"/>
      <c r="BB1075" s="269"/>
      <c r="BC1075" s="269"/>
      <c r="BD1075" s="269"/>
      <c r="BE1075" s="269"/>
      <c r="BF1075" s="269"/>
      <c r="BG1075" s="269"/>
      <c r="BH1075" s="269"/>
      <c r="BI1075" s="269"/>
      <c r="BJ1075" s="269"/>
      <c r="BK1075" s="269"/>
      <c r="BL1075" s="269"/>
      <c r="BM1075" s="269"/>
      <c r="BN1075" s="269"/>
      <c r="BO1075" s="269"/>
      <c r="BP1075" s="269"/>
      <c r="BQ1075" s="269"/>
      <c r="BR1075" s="269"/>
      <c r="BS1075" s="269"/>
      <c r="BT1075" s="269"/>
      <c r="BU1075" s="269"/>
      <c r="BV1075" s="269"/>
      <c r="BW1075" s="60"/>
      <c r="BX1075" s="60"/>
      <c r="BY1075" s="60"/>
      <c r="BZ1075" s="60"/>
      <c r="CA1075" s="60"/>
      <c r="CB1075" s="60"/>
      <c r="CC1075" s="60"/>
      <c r="CD1075" s="60"/>
      <c r="CE1075" s="60"/>
      <c r="CF1075" s="60"/>
      <c r="CG1075" s="60"/>
      <c r="CH1075" s="60"/>
      <c r="CI1075" s="60"/>
      <c r="CJ1075" s="60"/>
      <c r="CK1075" s="60"/>
      <c r="CL1075" s="60"/>
      <c r="CM1075" s="60"/>
      <c r="CN1075" s="60"/>
      <c r="CO1075" s="60"/>
      <c r="CP1075" s="60"/>
      <c r="CQ1075" s="60"/>
      <c r="CR1075" s="60"/>
      <c r="CS1075" s="60"/>
      <c r="CT1075" s="60"/>
      <c r="CU1075" s="60"/>
      <c r="CV1075" s="60"/>
      <c r="CW1075" s="60"/>
      <c r="CX1075" s="60"/>
      <c r="CY1075" s="60"/>
      <c r="CZ1075" s="60"/>
      <c r="DA1075" s="60"/>
      <c r="DB1075" s="60"/>
      <c r="DC1075" s="60"/>
      <c r="DD1075" s="60"/>
      <c r="DE1075" s="60"/>
      <c r="DF1075" s="60"/>
      <c r="DG1075" s="60"/>
      <c r="DH1075" s="60"/>
      <c r="DI1075" s="60"/>
      <c r="DJ1075" s="60"/>
      <c r="DK1075" s="60"/>
      <c r="DL1075" s="60"/>
      <c r="DM1075" s="60"/>
      <c r="DN1075" s="60"/>
      <c r="DO1075" s="60"/>
      <c r="DP1075" s="60"/>
      <c r="DQ1075" s="60"/>
      <c r="DR1075" s="60"/>
      <c r="DS1075" s="60"/>
      <c r="DT1075" s="60"/>
      <c r="DU1075" s="60"/>
      <c r="DV1075" s="60"/>
      <c r="DW1075" s="60"/>
      <c r="DX1075" s="60"/>
      <c r="DY1075" s="60"/>
      <c r="DZ1075" s="60"/>
      <c r="EA1075" s="60"/>
      <c r="EB1075" s="60"/>
      <c r="EC1075" s="60"/>
      <c r="ED1075" s="60"/>
      <c r="EE1075" s="60"/>
      <c r="EF1075" s="60"/>
      <c r="EG1075" s="60"/>
      <c r="EH1075" s="60"/>
      <c r="EI1075" s="60"/>
      <c r="EJ1075" s="60"/>
      <c r="EK1075" s="60"/>
      <c r="EL1075" s="60"/>
      <c r="EM1075" s="60"/>
      <c r="EN1075" s="60"/>
      <c r="EO1075" s="60"/>
      <c r="EP1075" s="60"/>
      <c r="EQ1075" s="60"/>
      <c r="ER1075" s="60"/>
      <c r="ES1075" s="60"/>
      <c r="ET1075" s="60"/>
      <c r="EU1075" s="60"/>
      <c r="EV1075" s="60"/>
      <c r="EW1075" s="60"/>
      <c r="EX1075" s="60"/>
      <c r="EY1075" s="60"/>
      <c r="EZ1075" s="60"/>
      <c r="FA1075" s="60"/>
      <c r="FB1075" s="60"/>
      <c r="FC1075" s="60"/>
      <c r="FD1075" s="60"/>
      <c r="FE1075" s="60"/>
      <c r="FF1075" s="60"/>
      <c r="FG1075" s="60"/>
      <c r="FH1075" s="60"/>
      <c r="FI1075" s="60"/>
      <c r="FJ1075" s="60"/>
      <c r="FK1075" s="60"/>
      <c r="FL1075" s="60"/>
      <c r="FM1075" s="60"/>
      <c r="FN1075" s="60"/>
      <c r="FO1075" s="60"/>
      <c r="FP1075" s="60"/>
      <c r="FQ1075" s="60"/>
      <c r="FR1075" s="60"/>
      <c r="FS1075" s="60"/>
      <c r="FT1075" s="60"/>
      <c r="FU1075" s="60"/>
      <c r="FV1075" s="60"/>
      <c r="FW1075" s="60"/>
      <c r="FX1075" s="60"/>
      <c r="FY1075" s="60"/>
      <c r="FZ1075" s="60"/>
      <c r="GA1075" s="60"/>
      <c r="GB1075" s="60"/>
      <c r="GC1075" s="60"/>
      <c r="GD1075" s="60"/>
      <c r="GE1075" s="60"/>
      <c r="GF1075" s="60"/>
      <c r="GG1075" s="60"/>
      <c r="GH1075" s="60"/>
      <c r="GI1075" s="60"/>
      <c r="GJ1075" s="60"/>
      <c r="GK1075" s="60"/>
      <c r="GL1075" s="60"/>
    </row>
    <row r="1076">
      <c r="B1076" s="119" t="s">
        <v>42</v>
      </c>
      <c r="C1076" s="269"/>
      <c r="D1076" s="269"/>
      <c r="E1076" s="269"/>
      <c r="F1076" s="269"/>
      <c r="G1076" s="269"/>
      <c r="H1076" s="269"/>
      <c r="I1076" s="269"/>
      <c r="J1076" s="269"/>
      <c r="K1076" s="269"/>
      <c r="L1076" s="269"/>
      <c r="M1076" s="269"/>
      <c r="N1076" s="269"/>
      <c r="O1076" s="269"/>
      <c r="P1076" s="269"/>
      <c r="Q1076" s="269"/>
      <c r="R1076" s="269"/>
      <c r="S1076" s="269"/>
      <c r="T1076" s="269"/>
      <c r="U1076" s="269"/>
      <c r="V1076" s="269"/>
      <c r="W1076" s="269"/>
      <c r="X1076" s="269"/>
      <c r="Y1076" s="269"/>
      <c r="Z1076" s="269"/>
      <c r="AA1076" s="269"/>
      <c r="AB1076" s="269"/>
      <c r="AC1076" s="269"/>
      <c r="AD1076" s="269"/>
      <c r="AE1076" s="269"/>
      <c r="AF1076" s="269"/>
      <c r="AG1076" s="269"/>
      <c r="AH1076" s="269"/>
      <c r="AI1076" s="269"/>
      <c r="AJ1076" s="269"/>
      <c r="AK1076" s="269"/>
      <c r="AL1076" s="269"/>
      <c r="AM1076" s="269"/>
      <c r="AN1076" s="269"/>
      <c r="AO1076" s="269"/>
      <c r="AP1076" s="269"/>
      <c r="AQ1076" s="269"/>
      <c r="AR1076" s="269"/>
      <c r="AS1076" s="269"/>
      <c r="AT1076" s="269"/>
      <c r="AU1076" s="269"/>
      <c r="AV1076" s="269"/>
      <c r="AW1076" s="269"/>
      <c r="AX1076" s="269"/>
      <c r="AY1076" s="269"/>
      <c r="AZ1076" s="269"/>
      <c r="BA1076" s="269"/>
      <c r="BB1076" s="269"/>
      <c r="BC1076" s="269"/>
      <c r="BD1076" s="269"/>
      <c r="BE1076" s="269"/>
      <c r="BF1076" s="269"/>
      <c r="BG1076" s="269"/>
      <c r="BH1076" s="269"/>
      <c r="BI1076" s="269"/>
      <c r="BJ1076" s="269"/>
      <c r="BK1076" s="269"/>
      <c r="BL1076" s="269"/>
      <c r="BM1076" s="269"/>
      <c r="BN1076" s="269"/>
      <c r="BO1076" s="269"/>
      <c r="BP1076" s="269"/>
      <c r="BQ1076" s="269"/>
      <c r="BR1076" s="269"/>
      <c r="BS1076" s="269"/>
      <c r="BT1076" s="269"/>
      <c r="BU1076" s="269"/>
      <c r="BV1076" s="269"/>
      <c r="BW1076" s="60"/>
      <c r="BX1076" s="60"/>
      <c r="BY1076" s="60"/>
      <c r="BZ1076" s="60"/>
      <c r="CA1076" s="60"/>
      <c r="CB1076" s="60"/>
      <c r="CC1076" s="60"/>
      <c r="CD1076" s="60"/>
      <c r="CE1076" s="60"/>
      <c r="CF1076" s="60"/>
      <c r="CG1076" s="60"/>
      <c r="CH1076" s="60"/>
      <c r="CI1076" s="60"/>
      <c r="CJ1076" s="60"/>
      <c r="CK1076" s="60"/>
      <c r="CL1076" s="60"/>
      <c r="CM1076" s="60"/>
      <c r="CN1076" s="60"/>
      <c r="CO1076" s="60"/>
      <c r="CP1076" s="60"/>
      <c r="CQ1076" s="60"/>
      <c r="CR1076" s="60"/>
      <c r="CS1076" s="60"/>
      <c r="CT1076" s="60"/>
      <c r="CU1076" s="60"/>
      <c r="CV1076" s="60"/>
      <c r="CW1076" s="60"/>
      <c r="CX1076" s="60"/>
      <c r="CY1076" s="60"/>
      <c r="CZ1076" s="60"/>
      <c r="DA1076" s="60"/>
      <c r="DB1076" s="60"/>
      <c r="DC1076" s="60"/>
      <c r="DD1076" s="60"/>
      <c r="DE1076" s="60"/>
      <c r="DF1076" s="60"/>
      <c r="DG1076" s="60"/>
      <c r="DH1076" s="60"/>
      <c r="DI1076" s="60"/>
      <c r="DJ1076" s="60"/>
      <c r="DK1076" s="60"/>
      <c r="DL1076" s="60"/>
      <c r="DM1076" s="60"/>
      <c r="DN1076" s="60"/>
      <c r="DO1076" s="60"/>
      <c r="DP1076" s="60"/>
      <c r="DQ1076" s="60"/>
      <c r="DR1076" s="60"/>
      <c r="DS1076" s="60"/>
      <c r="DT1076" s="60"/>
      <c r="DU1076" s="60"/>
      <c r="DV1076" s="60"/>
      <c r="DW1076" s="60"/>
      <c r="DX1076" s="60"/>
      <c r="DY1076" s="60"/>
      <c r="DZ1076" s="60"/>
      <c r="EA1076" s="60"/>
      <c r="EB1076" s="60"/>
      <c r="EC1076" s="60"/>
      <c r="ED1076" s="60"/>
      <c r="EE1076" s="60"/>
      <c r="EF1076" s="60"/>
      <c r="EG1076" s="60"/>
      <c r="EH1076" s="60"/>
      <c r="EI1076" s="60"/>
      <c r="EJ1076" s="60"/>
      <c r="EK1076" s="60"/>
      <c r="EL1076" s="60"/>
      <c r="EM1076" s="60"/>
      <c r="EN1076" s="60"/>
      <c r="EO1076" s="60"/>
      <c r="EP1076" s="60"/>
      <c r="EQ1076" s="60"/>
      <c r="ER1076" s="60"/>
      <c r="ES1076" s="60"/>
      <c r="ET1076" s="60"/>
      <c r="EU1076" s="60"/>
      <c r="EV1076" s="60"/>
      <c r="EW1076" s="60"/>
      <c r="EX1076" s="60"/>
      <c r="EY1076" s="60"/>
      <c r="EZ1076" s="60"/>
      <c r="FA1076" s="60"/>
      <c r="FB1076" s="60"/>
      <c r="FC1076" s="60"/>
      <c r="FD1076" s="60"/>
      <c r="FE1076" s="60"/>
      <c r="FF1076" s="60"/>
      <c r="FG1076" s="60"/>
      <c r="FH1076" s="60"/>
      <c r="FI1076" s="60"/>
      <c r="FJ1076" s="60"/>
      <c r="FK1076" s="60"/>
      <c r="FL1076" s="60"/>
      <c r="FM1076" s="60"/>
      <c r="FN1076" s="60"/>
      <c r="FO1076" s="60"/>
      <c r="FP1076" s="60"/>
      <c r="FQ1076" s="60"/>
      <c r="FR1076" s="60"/>
      <c r="FS1076" s="60"/>
      <c r="FT1076" s="60"/>
      <c r="FU1076" s="60"/>
      <c r="FV1076" s="60"/>
      <c r="FW1076" s="60"/>
      <c r="FX1076" s="60"/>
      <c r="FY1076" s="60"/>
      <c r="FZ1076" s="60"/>
      <c r="GA1076" s="60"/>
      <c r="GB1076" s="60"/>
      <c r="GC1076" s="60"/>
      <c r="GD1076" s="60"/>
      <c r="GE1076" s="60"/>
      <c r="GF1076" s="60"/>
      <c r="GG1076" s="60"/>
      <c r="GH1076" s="60"/>
      <c r="GI1076" s="60"/>
      <c r="GJ1076" s="60"/>
      <c r="GK1076" s="60"/>
      <c r="GL1076" s="60"/>
    </row>
    <row r="1077">
      <c r="B1077" s="120" t="s">
        <v>44</v>
      </c>
      <c r="C1077" s="269"/>
      <c r="D1077" s="269"/>
      <c r="E1077" s="269"/>
      <c r="F1077" s="269"/>
      <c r="G1077" s="269"/>
      <c r="H1077" s="269"/>
      <c r="I1077" s="269"/>
      <c r="J1077" s="269"/>
      <c r="K1077" s="269"/>
      <c r="L1077" s="269"/>
      <c r="M1077" s="269"/>
      <c r="N1077" s="269"/>
      <c r="O1077" s="269"/>
      <c r="P1077" s="269"/>
      <c r="Q1077" s="269"/>
      <c r="R1077" s="269"/>
      <c r="S1077" s="269"/>
      <c r="T1077" s="269"/>
      <c r="U1077" s="269"/>
      <c r="V1077" s="269"/>
      <c r="W1077" s="269"/>
      <c r="X1077" s="269"/>
      <c r="Y1077" s="269"/>
      <c r="Z1077" s="269"/>
      <c r="AA1077" s="269"/>
      <c r="AB1077" s="269"/>
      <c r="AC1077" s="269"/>
      <c r="AD1077" s="269"/>
      <c r="AE1077" s="269"/>
      <c r="AF1077" s="269"/>
      <c r="AG1077" s="269"/>
      <c r="AH1077" s="269"/>
      <c r="AI1077" s="269"/>
      <c r="AJ1077" s="269"/>
      <c r="AK1077" s="269"/>
      <c r="AL1077" s="269"/>
      <c r="AM1077" s="269"/>
      <c r="AN1077" s="269"/>
      <c r="AO1077" s="269"/>
      <c r="AP1077" s="269"/>
      <c r="AQ1077" s="269"/>
      <c r="AR1077" s="269"/>
      <c r="AS1077" s="269"/>
      <c r="AT1077" s="269"/>
      <c r="AU1077" s="269"/>
      <c r="AV1077" s="269"/>
      <c r="AW1077" s="269"/>
      <c r="AX1077" s="269"/>
      <c r="AY1077" s="269"/>
      <c r="AZ1077" s="269"/>
      <c r="BA1077" s="269"/>
      <c r="BB1077" s="269"/>
      <c r="BC1077" s="269"/>
      <c r="BD1077" s="269"/>
      <c r="BE1077" s="269"/>
      <c r="BF1077" s="269"/>
      <c r="BG1077" s="269"/>
      <c r="BH1077" s="269"/>
      <c r="BI1077" s="269"/>
      <c r="BJ1077" s="269"/>
      <c r="BK1077" s="269"/>
      <c r="BL1077" s="269"/>
      <c r="BM1077" s="269"/>
      <c r="BN1077" s="269"/>
      <c r="BO1077" s="269"/>
      <c r="BP1077" s="269"/>
      <c r="BQ1077" s="269"/>
      <c r="BR1077" s="269"/>
      <c r="BS1077" s="269"/>
      <c r="BT1077" s="269"/>
      <c r="BU1077" s="269"/>
      <c r="BV1077" s="269"/>
      <c r="BW1077" s="60"/>
      <c r="BX1077" s="60"/>
      <c r="BY1077" s="60"/>
      <c r="BZ1077" s="60"/>
      <c r="CA1077" s="60"/>
      <c r="CB1077" s="60"/>
      <c r="CC1077" s="60"/>
      <c r="CD1077" s="60"/>
      <c r="CE1077" s="60"/>
      <c r="CF1077" s="60"/>
      <c r="CG1077" s="60"/>
      <c r="CH1077" s="60"/>
      <c r="CI1077" s="60"/>
      <c r="CJ1077" s="60"/>
      <c r="CK1077" s="60"/>
      <c r="CL1077" s="60"/>
      <c r="CM1077" s="60"/>
      <c r="CN1077" s="60"/>
      <c r="CO1077" s="60"/>
      <c r="CP1077" s="60"/>
      <c r="CQ1077" s="60"/>
      <c r="CR1077" s="60"/>
      <c r="CS1077" s="60"/>
      <c r="CT1077" s="60"/>
      <c r="CU1077" s="60"/>
      <c r="CV1077" s="60"/>
      <c r="CW1077" s="60"/>
      <c r="CX1077" s="60"/>
      <c r="CY1077" s="60"/>
      <c r="CZ1077" s="60"/>
      <c r="DA1077" s="60"/>
      <c r="DB1077" s="60"/>
      <c r="DC1077" s="60"/>
      <c r="DD1077" s="60"/>
      <c r="DE1077" s="60"/>
      <c r="DF1077" s="60"/>
      <c r="DG1077" s="60"/>
      <c r="DH1077" s="60"/>
      <c r="DI1077" s="60"/>
      <c r="DJ1077" s="60"/>
      <c r="DK1077" s="60"/>
      <c r="DL1077" s="60"/>
      <c r="DM1077" s="60"/>
      <c r="DN1077" s="60"/>
      <c r="DO1077" s="60"/>
      <c r="DP1077" s="60"/>
      <c r="DQ1077" s="60"/>
      <c r="DR1077" s="60"/>
      <c r="DS1077" s="60"/>
      <c r="DT1077" s="60"/>
      <c r="DU1077" s="60"/>
      <c r="DV1077" s="60"/>
      <c r="DW1077" s="60"/>
      <c r="DX1077" s="60"/>
      <c r="DY1077" s="60"/>
      <c r="DZ1077" s="60"/>
      <c r="EA1077" s="60"/>
      <c r="EB1077" s="60"/>
      <c r="EC1077" s="60"/>
      <c r="ED1077" s="60"/>
      <c r="EE1077" s="60"/>
      <c r="EF1077" s="60"/>
      <c r="EG1077" s="60"/>
      <c r="EH1077" s="60"/>
      <c r="EI1077" s="60"/>
      <c r="EJ1077" s="60"/>
      <c r="EK1077" s="60"/>
      <c r="EL1077" s="60"/>
      <c r="EM1077" s="60"/>
      <c r="EN1077" s="60"/>
      <c r="EO1077" s="60"/>
      <c r="EP1077" s="60"/>
      <c r="EQ1077" s="60"/>
      <c r="ER1077" s="60"/>
      <c r="ES1077" s="60"/>
      <c r="ET1077" s="60"/>
      <c r="EU1077" s="60"/>
      <c r="EV1077" s="60"/>
      <c r="EW1077" s="60"/>
      <c r="EX1077" s="60"/>
      <c r="EY1077" s="60"/>
      <c r="EZ1077" s="60"/>
      <c r="FA1077" s="60"/>
      <c r="FB1077" s="60"/>
      <c r="FC1077" s="60"/>
      <c r="FD1077" s="60"/>
      <c r="FE1077" s="60"/>
      <c r="FF1077" s="60"/>
      <c r="FG1077" s="60"/>
      <c r="FH1077" s="60"/>
      <c r="FI1077" s="60"/>
      <c r="FJ1077" s="60"/>
      <c r="FK1077" s="60"/>
      <c r="FL1077" s="60"/>
      <c r="FM1077" s="60"/>
      <c r="FN1077" s="60"/>
      <c r="FO1077" s="60"/>
      <c r="FP1077" s="60"/>
      <c r="FQ1077" s="60"/>
      <c r="FR1077" s="60"/>
      <c r="FS1077" s="60"/>
      <c r="FT1077" s="60"/>
      <c r="FU1077" s="60"/>
      <c r="FV1077" s="60"/>
      <c r="FW1077" s="60"/>
      <c r="FX1077" s="60"/>
      <c r="FY1077" s="60"/>
      <c r="FZ1077" s="60"/>
      <c r="GA1077" s="60"/>
      <c r="GB1077" s="60"/>
      <c r="GC1077" s="60"/>
      <c r="GD1077" s="60"/>
      <c r="GE1077" s="60"/>
      <c r="GF1077" s="60"/>
      <c r="GG1077" s="60"/>
      <c r="GH1077" s="60"/>
      <c r="GI1077" s="60"/>
      <c r="GJ1077" s="60"/>
      <c r="GK1077" s="60"/>
      <c r="GL1077" s="60"/>
    </row>
    <row r="1078">
      <c r="B1078" s="118" t="s">
        <v>46</v>
      </c>
      <c r="C1078" s="269"/>
      <c r="D1078" s="269"/>
      <c r="E1078" s="269"/>
      <c r="F1078" s="269"/>
      <c r="G1078" s="269"/>
      <c r="H1078" s="269"/>
      <c r="I1078" s="269"/>
      <c r="J1078" s="269"/>
      <c r="K1078" s="269"/>
      <c r="L1078" s="269"/>
      <c r="M1078" s="269"/>
      <c r="N1078" s="269"/>
      <c r="O1078" s="269"/>
      <c r="P1078" s="269"/>
      <c r="Q1078" s="269"/>
      <c r="R1078" s="269"/>
      <c r="S1078" s="269"/>
      <c r="T1078" s="269"/>
      <c r="U1078" s="269"/>
      <c r="V1078" s="269"/>
      <c r="W1078" s="269"/>
      <c r="X1078" s="269"/>
      <c r="Y1078" s="269"/>
      <c r="Z1078" s="269"/>
      <c r="AA1078" s="269"/>
      <c r="AB1078" s="269"/>
      <c r="AC1078" s="269"/>
      <c r="AD1078" s="269"/>
      <c r="AE1078" s="269"/>
      <c r="AF1078" s="269"/>
      <c r="AG1078" s="269"/>
      <c r="AH1078" s="269"/>
      <c r="AI1078" s="269"/>
      <c r="AJ1078" s="269"/>
      <c r="AK1078" s="269"/>
      <c r="AL1078" s="269"/>
      <c r="AM1078" s="269"/>
      <c r="AN1078" s="269"/>
      <c r="AO1078" s="269"/>
      <c r="AP1078" s="269"/>
      <c r="AQ1078" s="269"/>
      <c r="AR1078" s="269"/>
      <c r="AS1078" s="269"/>
      <c r="AT1078" s="269"/>
      <c r="AU1078" s="269"/>
      <c r="AV1078" s="269"/>
      <c r="AW1078" s="269"/>
      <c r="AX1078" s="269"/>
      <c r="AY1078" s="269"/>
      <c r="AZ1078" s="269"/>
      <c r="BA1078" s="269"/>
      <c r="BB1078" s="269"/>
      <c r="BC1078" s="269"/>
      <c r="BD1078" s="269"/>
      <c r="BE1078" s="269"/>
      <c r="BF1078" s="269"/>
      <c r="BG1078" s="269"/>
      <c r="BH1078" s="269"/>
      <c r="BI1078" s="269"/>
      <c r="BJ1078" s="269"/>
      <c r="BK1078" s="269"/>
      <c r="BL1078" s="269"/>
      <c r="BM1078" s="269"/>
      <c r="BN1078" s="269"/>
      <c r="BO1078" s="269"/>
      <c r="BP1078" s="269"/>
      <c r="BQ1078" s="269"/>
      <c r="BR1078" s="269"/>
      <c r="BS1078" s="269"/>
      <c r="BT1078" s="269"/>
      <c r="BU1078" s="269"/>
      <c r="BV1078" s="269"/>
      <c r="BW1078" s="60"/>
      <c r="BX1078" s="60"/>
      <c r="BY1078" s="60"/>
      <c r="BZ1078" s="60"/>
      <c r="CA1078" s="60"/>
      <c r="CB1078" s="60"/>
      <c r="CC1078" s="60"/>
      <c r="CD1078" s="60"/>
      <c r="CE1078" s="60"/>
      <c r="CF1078" s="60"/>
      <c r="CG1078" s="60"/>
      <c r="CH1078" s="60"/>
      <c r="CI1078" s="60"/>
      <c r="CJ1078" s="60"/>
      <c r="CK1078" s="60"/>
      <c r="CL1078" s="60"/>
      <c r="CM1078" s="60"/>
      <c r="CN1078" s="60"/>
      <c r="CO1078" s="60"/>
      <c r="CP1078" s="60"/>
      <c r="CQ1078" s="60"/>
      <c r="CR1078" s="60"/>
      <c r="CS1078" s="60"/>
      <c r="CT1078" s="60"/>
      <c r="CU1078" s="60"/>
      <c r="CV1078" s="60"/>
      <c r="CW1078" s="60"/>
      <c r="CX1078" s="60"/>
      <c r="CY1078" s="60"/>
      <c r="CZ1078" s="60"/>
      <c r="DA1078" s="60"/>
      <c r="DB1078" s="60"/>
      <c r="DC1078" s="60"/>
      <c r="DD1078" s="60"/>
      <c r="DE1078" s="60"/>
      <c r="DF1078" s="60"/>
      <c r="DG1078" s="60"/>
      <c r="DH1078" s="60"/>
      <c r="DI1078" s="60"/>
      <c r="DJ1078" s="60"/>
      <c r="DK1078" s="60"/>
      <c r="DL1078" s="60"/>
      <c r="DM1078" s="60"/>
      <c r="DN1078" s="60"/>
      <c r="DO1078" s="60"/>
      <c r="DP1078" s="60"/>
      <c r="DQ1078" s="60"/>
      <c r="DR1078" s="60"/>
      <c r="DS1078" s="60"/>
      <c r="DT1078" s="60"/>
      <c r="DU1078" s="60"/>
      <c r="DV1078" s="60"/>
      <c r="DW1078" s="60"/>
      <c r="DX1078" s="60"/>
      <c r="DY1078" s="60"/>
      <c r="DZ1078" s="60"/>
      <c r="EA1078" s="60"/>
      <c r="EB1078" s="60"/>
      <c r="EC1078" s="60"/>
      <c r="ED1078" s="60"/>
      <c r="EE1078" s="60"/>
      <c r="EF1078" s="60"/>
      <c r="EG1078" s="60"/>
      <c r="EH1078" s="60"/>
      <c r="EI1078" s="60"/>
      <c r="EJ1078" s="60"/>
      <c r="EK1078" s="60"/>
      <c r="EL1078" s="60"/>
      <c r="EM1078" s="60"/>
      <c r="EN1078" s="60"/>
      <c r="EO1078" s="60"/>
      <c r="EP1078" s="60"/>
      <c r="EQ1078" s="60"/>
      <c r="ER1078" s="60"/>
      <c r="ES1078" s="60"/>
      <c r="ET1078" s="60"/>
      <c r="EU1078" s="60"/>
      <c r="EV1078" s="60"/>
      <c r="EW1078" s="60"/>
      <c r="EX1078" s="60"/>
      <c r="EY1078" s="60"/>
      <c r="EZ1078" s="60"/>
      <c r="FA1078" s="60"/>
      <c r="FB1078" s="60"/>
      <c r="FC1078" s="60"/>
      <c r="FD1078" s="60"/>
      <c r="FE1078" s="60"/>
      <c r="FF1078" s="60"/>
      <c r="FG1078" s="60"/>
      <c r="FH1078" s="60"/>
      <c r="FI1078" s="60"/>
      <c r="FJ1078" s="60"/>
      <c r="FK1078" s="60"/>
      <c r="FL1078" s="60"/>
      <c r="FM1078" s="60"/>
      <c r="FN1078" s="60"/>
      <c r="FO1078" s="60"/>
      <c r="FP1078" s="60"/>
      <c r="FQ1078" s="60"/>
      <c r="FR1078" s="60"/>
      <c r="FS1078" s="60"/>
      <c r="FT1078" s="60"/>
      <c r="FU1078" s="60"/>
      <c r="FV1078" s="60"/>
      <c r="FW1078" s="60"/>
      <c r="FX1078" s="60"/>
      <c r="FY1078" s="60"/>
      <c r="FZ1078" s="60"/>
      <c r="GA1078" s="60"/>
      <c r="GB1078" s="60"/>
      <c r="GC1078" s="60"/>
      <c r="GD1078" s="60"/>
      <c r="GE1078" s="60"/>
      <c r="GF1078" s="60"/>
      <c r="GG1078" s="60"/>
      <c r="GH1078" s="60"/>
      <c r="GI1078" s="60"/>
      <c r="GJ1078" s="60"/>
      <c r="GK1078" s="60"/>
      <c r="GL1078" s="60"/>
    </row>
    <row r="1079">
      <c r="B1079" s="116" t="s">
        <v>48</v>
      </c>
      <c r="C1079" s="269"/>
      <c r="D1079" s="269"/>
      <c r="E1079" s="269"/>
      <c r="F1079" s="269"/>
      <c r="G1079" s="269"/>
      <c r="H1079" s="269"/>
      <c r="I1079" s="269"/>
      <c r="J1079" s="269"/>
      <c r="K1079" s="269"/>
      <c r="L1079" s="269"/>
      <c r="M1079" s="269"/>
      <c r="N1079" s="269"/>
      <c r="O1079" s="269"/>
      <c r="P1079" s="269"/>
      <c r="Q1079" s="269"/>
      <c r="R1079" s="269"/>
      <c r="S1079" s="269"/>
      <c r="T1079" s="269"/>
      <c r="U1079" s="269"/>
      <c r="V1079" s="269"/>
      <c r="W1079" s="269"/>
      <c r="X1079" s="269"/>
      <c r="Y1079" s="269"/>
      <c r="Z1079" s="269"/>
      <c r="AA1079" s="269"/>
      <c r="AB1079" s="269"/>
      <c r="AC1079" s="269"/>
      <c r="AD1079" s="269"/>
      <c r="AE1079" s="269"/>
      <c r="AF1079" s="269"/>
      <c r="AG1079" s="269"/>
      <c r="AH1079" s="269"/>
      <c r="AI1079" s="269"/>
      <c r="AJ1079" s="269"/>
      <c r="AK1079" s="269"/>
      <c r="AL1079" s="269"/>
      <c r="AM1079" s="269"/>
      <c r="AN1079" s="269"/>
      <c r="AO1079" s="269"/>
      <c r="AP1079" s="269"/>
      <c r="AQ1079" s="269"/>
      <c r="AR1079" s="269"/>
      <c r="AS1079" s="269"/>
      <c r="AT1079" s="269"/>
      <c r="AU1079" s="269"/>
      <c r="AV1079" s="269"/>
      <c r="AW1079" s="269"/>
      <c r="AX1079" s="269"/>
      <c r="AY1079" s="269"/>
      <c r="AZ1079" s="269"/>
      <c r="BA1079" s="269"/>
      <c r="BB1079" s="269"/>
      <c r="BC1079" s="269"/>
      <c r="BD1079" s="269"/>
      <c r="BE1079" s="269"/>
      <c r="BF1079" s="269"/>
      <c r="BG1079" s="269"/>
      <c r="BH1079" s="269"/>
      <c r="BI1079" s="269"/>
      <c r="BJ1079" s="269"/>
      <c r="BK1079" s="269"/>
      <c r="BL1079" s="269"/>
      <c r="BM1079" s="269"/>
      <c r="BN1079" s="269"/>
      <c r="BO1079" s="269"/>
      <c r="BP1079" s="269"/>
      <c r="BQ1079" s="269"/>
      <c r="BR1079" s="269"/>
      <c r="BS1079" s="269"/>
      <c r="BT1079" s="269"/>
      <c r="BU1079" s="269"/>
      <c r="BV1079" s="269"/>
      <c r="BW1079" s="60"/>
      <c r="BX1079" s="60"/>
      <c r="BY1079" s="60"/>
      <c r="BZ1079" s="60"/>
      <c r="CA1079" s="60"/>
      <c r="CB1079" s="60"/>
      <c r="CC1079" s="60"/>
      <c r="CD1079" s="60"/>
      <c r="CE1079" s="60"/>
      <c r="CF1079" s="60"/>
      <c r="CG1079" s="60"/>
      <c r="CH1079" s="60"/>
      <c r="CI1079" s="60"/>
      <c r="CJ1079" s="60"/>
      <c r="CK1079" s="60"/>
      <c r="CL1079" s="60"/>
      <c r="CM1079" s="60"/>
      <c r="CN1079" s="60"/>
      <c r="CO1079" s="60"/>
      <c r="CP1079" s="60"/>
      <c r="CQ1079" s="60"/>
      <c r="CR1079" s="60"/>
      <c r="CS1079" s="60"/>
      <c r="CT1079" s="60"/>
      <c r="CU1079" s="60"/>
      <c r="CV1079" s="60"/>
      <c r="CW1079" s="60"/>
      <c r="CX1079" s="60"/>
      <c r="CY1079" s="60"/>
      <c r="CZ1079" s="60"/>
      <c r="DA1079" s="60"/>
      <c r="DB1079" s="60"/>
      <c r="DC1079" s="60"/>
      <c r="DD1079" s="60"/>
      <c r="DE1079" s="60"/>
      <c r="DF1079" s="60"/>
      <c r="DG1079" s="60"/>
      <c r="DH1079" s="60"/>
      <c r="DI1079" s="60"/>
      <c r="DJ1079" s="60"/>
      <c r="DK1079" s="60"/>
      <c r="DL1079" s="60"/>
      <c r="DM1079" s="60"/>
      <c r="DN1079" s="60"/>
      <c r="DO1079" s="60"/>
      <c r="DP1079" s="60"/>
      <c r="DQ1079" s="60"/>
      <c r="DR1079" s="60"/>
      <c r="DS1079" s="60"/>
      <c r="DT1079" s="60"/>
      <c r="DU1079" s="60"/>
      <c r="DV1079" s="60"/>
      <c r="DW1079" s="60"/>
      <c r="DX1079" s="60"/>
      <c r="DY1079" s="60"/>
      <c r="DZ1079" s="60"/>
      <c r="EA1079" s="60"/>
      <c r="EB1079" s="60"/>
      <c r="EC1079" s="60"/>
      <c r="ED1079" s="60"/>
      <c r="EE1079" s="60"/>
      <c r="EF1079" s="60"/>
      <c r="EG1079" s="60"/>
      <c r="EH1079" s="60"/>
      <c r="EI1079" s="60"/>
      <c r="EJ1079" s="60"/>
      <c r="EK1079" s="60"/>
      <c r="EL1079" s="60"/>
      <c r="EM1079" s="60"/>
      <c r="EN1079" s="60"/>
      <c r="EO1079" s="60"/>
      <c r="EP1079" s="60"/>
      <c r="EQ1079" s="60"/>
      <c r="ER1079" s="60"/>
      <c r="ES1079" s="60"/>
      <c r="ET1079" s="60"/>
      <c r="EU1079" s="60"/>
      <c r="EV1079" s="60"/>
      <c r="EW1079" s="60"/>
      <c r="EX1079" s="60"/>
      <c r="EY1079" s="60"/>
      <c r="EZ1079" s="60"/>
      <c r="FA1079" s="60"/>
      <c r="FB1079" s="60"/>
      <c r="FC1079" s="60"/>
      <c r="FD1079" s="60"/>
      <c r="FE1079" s="60"/>
      <c r="FF1079" s="60"/>
      <c r="FG1079" s="60"/>
      <c r="FH1079" s="60"/>
      <c r="FI1079" s="60"/>
      <c r="FJ1079" s="60"/>
      <c r="FK1079" s="60"/>
      <c r="FL1079" s="60"/>
      <c r="FM1079" s="60"/>
      <c r="FN1079" s="60"/>
      <c r="FO1079" s="60"/>
      <c r="FP1079" s="60"/>
      <c r="FQ1079" s="60"/>
      <c r="FR1079" s="60"/>
      <c r="FS1079" s="60"/>
      <c r="FT1079" s="60"/>
      <c r="FU1079" s="60"/>
      <c r="FV1079" s="60"/>
      <c r="FW1079" s="60"/>
      <c r="FX1079" s="60"/>
      <c r="FY1079" s="60"/>
      <c r="FZ1079" s="60"/>
      <c r="GA1079" s="60"/>
      <c r="GB1079" s="60"/>
      <c r="GC1079" s="60"/>
      <c r="GD1079" s="60"/>
      <c r="GE1079" s="60"/>
      <c r="GF1079" s="60"/>
      <c r="GG1079" s="60"/>
      <c r="GH1079" s="60"/>
      <c r="GI1079" s="60"/>
      <c r="GJ1079" s="60"/>
      <c r="GK1079" s="60"/>
      <c r="GL1079" s="60"/>
    </row>
    <row r="1080">
      <c r="B1080" s="119" t="s">
        <v>49</v>
      </c>
      <c r="C1080" s="269"/>
      <c r="D1080" s="269"/>
      <c r="E1080" s="269"/>
      <c r="F1080" s="269"/>
      <c r="G1080" s="269"/>
      <c r="H1080" s="269"/>
      <c r="I1080" s="269"/>
      <c r="J1080" s="269"/>
      <c r="K1080" s="269"/>
      <c r="L1080" s="269"/>
      <c r="M1080" s="269"/>
      <c r="N1080" s="269"/>
      <c r="O1080" s="269"/>
      <c r="P1080" s="269"/>
      <c r="Q1080" s="269"/>
      <c r="R1080" s="269"/>
      <c r="S1080" s="269"/>
      <c r="T1080" s="269"/>
      <c r="U1080" s="269"/>
      <c r="V1080" s="269"/>
      <c r="W1080" s="269"/>
      <c r="X1080" s="269"/>
      <c r="Y1080" s="269"/>
      <c r="Z1080" s="269"/>
      <c r="AA1080" s="269"/>
      <c r="AB1080" s="269"/>
      <c r="AC1080" s="269"/>
      <c r="AD1080" s="269"/>
      <c r="AE1080" s="269"/>
      <c r="AF1080" s="269"/>
      <c r="AG1080" s="269"/>
      <c r="AH1080" s="269"/>
      <c r="AI1080" s="269"/>
      <c r="AJ1080" s="269"/>
      <c r="AK1080" s="269"/>
      <c r="AL1080" s="269"/>
      <c r="AM1080" s="269"/>
      <c r="AN1080" s="269"/>
      <c r="AO1080" s="269"/>
      <c r="AP1080" s="269"/>
      <c r="AQ1080" s="269"/>
      <c r="AR1080" s="269"/>
      <c r="AS1080" s="269"/>
      <c r="AT1080" s="269"/>
      <c r="AU1080" s="269"/>
      <c r="AV1080" s="269"/>
      <c r="AW1080" s="269"/>
      <c r="AX1080" s="269"/>
      <c r="AY1080" s="269"/>
      <c r="AZ1080" s="269"/>
      <c r="BA1080" s="269"/>
      <c r="BB1080" s="269"/>
      <c r="BC1080" s="269"/>
      <c r="BD1080" s="269"/>
      <c r="BE1080" s="269"/>
      <c r="BF1080" s="269"/>
      <c r="BG1080" s="269"/>
      <c r="BH1080" s="269"/>
      <c r="BI1080" s="269"/>
      <c r="BJ1080" s="269"/>
      <c r="BK1080" s="269"/>
      <c r="BL1080" s="269"/>
      <c r="BM1080" s="269"/>
      <c r="BN1080" s="269"/>
      <c r="BO1080" s="269"/>
      <c r="BP1080" s="269"/>
      <c r="BQ1080" s="269"/>
      <c r="BR1080" s="269"/>
      <c r="BS1080" s="269"/>
      <c r="BT1080" s="269"/>
      <c r="BU1080" s="269"/>
      <c r="BV1080" s="269"/>
      <c r="BW1080" s="60"/>
      <c r="BX1080" s="60"/>
      <c r="BY1080" s="60"/>
      <c r="BZ1080" s="60"/>
      <c r="CA1080" s="60"/>
      <c r="CB1080" s="60"/>
      <c r="CC1080" s="60"/>
      <c r="CD1080" s="60"/>
      <c r="CE1080" s="60"/>
      <c r="CF1080" s="60"/>
      <c r="CG1080" s="60"/>
      <c r="CH1080" s="60"/>
      <c r="CI1080" s="60"/>
      <c r="CJ1080" s="60"/>
      <c r="CK1080" s="60"/>
      <c r="CL1080" s="60"/>
      <c r="CM1080" s="60"/>
      <c r="CN1080" s="60"/>
      <c r="CO1080" s="60"/>
      <c r="CP1080" s="60"/>
      <c r="CQ1080" s="60"/>
      <c r="CR1080" s="60"/>
      <c r="CS1080" s="60"/>
      <c r="CT1080" s="60"/>
      <c r="CU1080" s="60"/>
      <c r="CV1080" s="60"/>
      <c r="CW1080" s="60"/>
      <c r="CX1080" s="60"/>
      <c r="CY1080" s="60"/>
      <c r="CZ1080" s="60"/>
      <c r="DA1080" s="60"/>
      <c r="DB1080" s="60"/>
      <c r="DC1080" s="60"/>
      <c r="DD1080" s="60"/>
      <c r="DE1080" s="60"/>
      <c r="DF1080" s="60"/>
      <c r="DG1080" s="60"/>
      <c r="DH1080" s="60"/>
      <c r="DI1080" s="60"/>
      <c r="DJ1080" s="60"/>
      <c r="DK1080" s="60"/>
      <c r="DL1080" s="60"/>
      <c r="DM1080" s="60"/>
      <c r="DN1080" s="60"/>
      <c r="DO1080" s="60"/>
      <c r="DP1080" s="60"/>
      <c r="DQ1080" s="60"/>
      <c r="DR1080" s="60"/>
      <c r="DS1080" s="60"/>
      <c r="DT1080" s="60"/>
      <c r="DU1080" s="60"/>
      <c r="DV1080" s="60"/>
      <c r="DW1080" s="60"/>
      <c r="DX1080" s="60"/>
      <c r="DY1080" s="60"/>
      <c r="DZ1080" s="60"/>
      <c r="EA1080" s="60"/>
      <c r="EB1080" s="60"/>
      <c r="EC1080" s="60"/>
      <c r="ED1080" s="60"/>
      <c r="EE1080" s="60"/>
      <c r="EF1080" s="60"/>
      <c r="EG1080" s="60"/>
      <c r="EH1080" s="60"/>
      <c r="EI1080" s="60"/>
      <c r="EJ1080" s="60"/>
      <c r="EK1080" s="60"/>
      <c r="EL1080" s="60"/>
      <c r="EM1080" s="60"/>
      <c r="EN1080" s="60"/>
      <c r="EO1080" s="60"/>
      <c r="EP1080" s="60"/>
      <c r="EQ1080" s="60"/>
      <c r="ER1080" s="60"/>
      <c r="ES1080" s="60"/>
      <c r="ET1080" s="60"/>
      <c r="EU1080" s="60"/>
      <c r="EV1080" s="60"/>
      <c r="EW1080" s="60"/>
      <c r="EX1080" s="60"/>
      <c r="EY1080" s="60"/>
      <c r="EZ1080" s="60"/>
      <c r="FA1080" s="60"/>
      <c r="FB1080" s="60"/>
      <c r="FC1080" s="60"/>
      <c r="FD1080" s="60"/>
      <c r="FE1080" s="60"/>
      <c r="FF1080" s="60"/>
      <c r="FG1080" s="60"/>
      <c r="FH1080" s="60"/>
      <c r="FI1080" s="60"/>
      <c r="FJ1080" s="60"/>
      <c r="FK1080" s="60"/>
      <c r="FL1080" s="60"/>
      <c r="FM1080" s="60"/>
      <c r="FN1080" s="60"/>
      <c r="FO1080" s="60"/>
      <c r="FP1080" s="60"/>
      <c r="FQ1080" s="60"/>
      <c r="FR1080" s="60"/>
      <c r="FS1080" s="60"/>
      <c r="FT1080" s="60"/>
      <c r="FU1080" s="60"/>
      <c r="FV1080" s="60"/>
      <c r="FW1080" s="60"/>
      <c r="FX1080" s="60"/>
      <c r="FY1080" s="60"/>
      <c r="FZ1080" s="60"/>
      <c r="GA1080" s="60"/>
      <c r="GB1080" s="60"/>
      <c r="GC1080" s="60"/>
      <c r="GD1080" s="60"/>
      <c r="GE1080" s="60"/>
      <c r="GF1080" s="60"/>
      <c r="GG1080" s="60"/>
      <c r="GH1080" s="60"/>
      <c r="GI1080" s="60"/>
      <c r="GJ1080" s="60"/>
      <c r="GK1080" s="60"/>
      <c r="GL1080" s="60"/>
    </row>
    <row r="1081">
      <c r="B1081" s="120" t="s">
        <v>51</v>
      </c>
      <c r="C1081" s="269"/>
      <c r="D1081" s="269"/>
      <c r="E1081" s="269"/>
      <c r="F1081" s="269"/>
      <c r="G1081" s="269"/>
      <c r="H1081" s="269"/>
      <c r="I1081" s="269"/>
      <c r="J1081" s="269"/>
      <c r="K1081" s="269"/>
      <c r="L1081" s="269"/>
      <c r="M1081" s="269"/>
      <c r="N1081" s="269"/>
      <c r="O1081" s="269"/>
      <c r="P1081" s="269"/>
      <c r="Q1081" s="269"/>
      <c r="R1081" s="269"/>
      <c r="S1081" s="269"/>
      <c r="T1081" s="269"/>
      <c r="U1081" s="269"/>
      <c r="V1081" s="269"/>
      <c r="W1081" s="269"/>
      <c r="X1081" s="269"/>
      <c r="Y1081" s="269"/>
      <c r="Z1081" s="269"/>
      <c r="AA1081" s="269"/>
      <c r="AB1081" s="269"/>
      <c r="AC1081" s="269"/>
      <c r="AD1081" s="269"/>
      <c r="AE1081" s="269"/>
      <c r="AF1081" s="269"/>
      <c r="AG1081" s="269"/>
      <c r="AH1081" s="269"/>
      <c r="AI1081" s="269"/>
      <c r="AJ1081" s="269"/>
      <c r="AK1081" s="269"/>
      <c r="AL1081" s="269"/>
      <c r="AM1081" s="269"/>
      <c r="AN1081" s="269"/>
      <c r="AO1081" s="269"/>
      <c r="AP1081" s="269"/>
      <c r="AQ1081" s="269"/>
      <c r="AR1081" s="269"/>
      <c r="AS1081" s="269"/>
      <c r="AT1081" s="269"/>
      <c r="AU1081" s="269"/>
      <c r="AV1081" s="269"/>
      <c r="AW1081" s="269"/>
      <c r="AX1081" s="269"/>
      <c r="AY1081" s="269"/>
      <c r="AZ1081" s="269"/>
      <c r="BA1081" s="269"/>
      <c r="BB1081" s="269"/>
      <c r="BC1081" s="269"/>
      <c r="BD1081" s="269"/>
      <c r="BE1081" s="269"/>
      <c r="BF1081" s="269"/>
      <c r="BG1081" s="269"/>
      <c r="BH1081" s="269"/>
      <c r="BI1081" s="269"/>
      <c r="BJ1081" s="269"/>
      <c r="BK1081" s="269"/>
      <c r="BL1081" s="269"/>
      <c r="BM1081" s="269"/>
      <c r="BN1081" s="269"/>
      <c r="BO1081" s="269"/>
      <c r="BP1081" s="269"/>
      <c r="BQ1081" s="269"/>
      <c r="BR1081" s="269"/>
      <c r="BS1081" s="269"/>
      <c r="BT1081" s="269"/>
      <c r="BU1081" s="269"/>
      <c r="BV1081" s="269"/>
      <c r="BW1081" s="60"/>
      <c r="BX1081" s="60"/>
      <c r="BY1081" s="60"/>
      <c r="BZ1081" s="60"/>
      <c r="CA1081" s="60"/>
      <c r="CB1081" s="60"/>
      <c r="CC1081" s="60"/>
      <c r="CD1081" s="60"/>
      <c r="CE1081" s="60"/>
      <c r="CF1081" s="60"/>
      <c r="CG1081" s="60"/>
      <c r="CH1081" s="60"/>
      <c r="CI1081" s="60"/>
      <c r="CJ1081" s="60"/>
      <c r="CK1081" s="60"/>
      <c r="CL1081" s="60"/>
      <c r="CM1081" s="60"/>
      <c r="CN1081" s="60"/>
      <c r="CO1081" s="60"/>
      <c r="CP1081" s="60"/>
      <c r="CQ1081" s="60"/>
      <c r="CR1081" s="60"/>
      <c r="CS1081" s="60"/>
      <c r="CT1081" s="60"/>
      <c r="CU1081" s="60"/>
      <c r="CV1081" s="60"/>
      <c r="CW1081" s="60"/>
      <c r="CX1081" s="60"/>
      <c r="CY1081" s="60"/>
      <c r="CZ1081" s="60"/>
      <c r="DA1081" s="60"/>
      <c r="DB1081" s="60"/>
      <c r="DC1081" s="60"/>
      <c r="DD1081" s="60"/>
      <c r="DE1081" s="60"/>
      <c r="DF1081" s="60"/>
      <c r="DG1081" s="60"/>
      <c r="DH1081" s="60"/>
      <c r="DI1081" s="60"/>
      <c r="DJ1081" s="60"/>
      <c r="DK1081" s="60"/>
      <c r="DL1081" s="60"/>
      <c r="DM1081" s="60"/>
      <c r="DN1081" s="60"/>
      <c r="DO1081" s="60"/>
      <c r="DP1081" s="60"/>
      <c r="DQ1081" s="60"/>
      <c r="DR1081" s="60"/>
      <c r="DS1081" s="60"/>
      <c r="DT1081" s="60"/>
      <c r="DU1081" s="60"/>
      <c r="DV1081" s="60"/>
      <c r="DW1081" s="60"/>
      <c r="DX1081" s="60"/>
      <c r="DY1081" s="60"/>
      <c r="DZ1081" s="60"/>
      <c r="EA1081" s="60"/>
      <c r="EB1081" s="60"/>
      <c r="EC1081" s="60"/>
      <c r="ED1081" s="60"/>
      <c r="EE1081" s="60"/>
      <c r="EF1081" s="60"/>
      <c r="EG1081" s="60"/>
      <c r="EH1081" s="60"/>
      <c r="EI1081" s="60"/>
      <c r="EJ1081" s="60"/>
      <c r="EK1081" s="60"/>
      <c r="EL1081" s="60"/>
      <c r="EM1081" s="60"/>
      <c r="EN1081" s="60"/>
      <c r="EO1081" s="60"/>
      <c r="EP1081" s="60"/>
      <c r="EQ1081" s="60"/>
      <c r="ER1081" s="60"/>
      <c r="ES1081" s="60"/>
      <c r="ET1081" s="60"/>
      <c r="EU1081" s="60"/>
      <c r="EV1081" s="60"/>
      <c r="EW1081" s="60"/>
      <c r="EX1081" s="60"/>
      <c r="EY1081" s="60"/>
      <c r="EZ1081" s="60"/>
      <c r="FA1081" s="60"/>
      <c r="FB1081" s="60"/>
      <c r="FC1081" s="60"/>
      <c r="FD1081" s="60"/>
      <c r="FE1081" s="60"/>
      <c r="FF1081" s="60"/>
      <c r="FG1081" s="60"/>
      <c r="FH1081" s="60"/>
      <c r="FI1081" s="60"/>
      <c r="FJ1081" s="60"/>
      <c r="FK1081" s="60"/>
      <c r="FL1081" s="60"/>
      <c r="FM1081" s="60"/>
      <c r="FN1081" s="60"/>
      <c r="FO1081" s="60"/>
      <c r="FP1081" s="60"/>
      <c r="FQ1081" s="60"/>
      <c r="FR1081" s="60"/>
      <c r="FS1081" s="60"/>
      <c r="FT1081" s="60"/>
      <c r="FU1081" s="60"/>
      <c r="FV1081" s="60"/>
      <c r="FW1081" s="60"/>
      <c r="FX1081" s="60"/>
      <c r="FY1081" s="60"/>
      <c r="FZ1081" s="60"/>
      <c r="GA1081" s="60"/>
      <c r="GB1081" s="60"/>
      <c r="GC1081" s="60"/>
      <c r="GD1081" s="60"/>
      <c r="GE1081" s="60"/>
      <c r="GF1081" s="60"/>
      <c r="GG1081" s="60"/>
      <c r="GH1081" s="60"/>
      <c r="GI1081" s="60"/>
      <c r="GJ1081" s="60"/>
      <c r="GK1081" s="60"/>
      <c r="GL1081" s="60"/>
    </row>
    <row r="1082" ht="16">
      <c r="B1082" s="156" t="s">
        <v>53</v>
      </c>
      <c r="C1082" s="269"/>
      <c r="D1082" s="269"/>
      <c r="E1082" s="269"/>
      <c r="F1082" s="269"/>
      <c r="G1082" s="269"/>
      <c r="H1082" s="269"/>
      <c r="I1082" s="269"/>
      <c r="J1082" s="269"/>
      <c r="K1082" s="269"/>
      <c r="L1082" s="269"/>
      <c r="M1082" s="269"/>
      <c r="N1082" s="269"/>
      <c r="O1082" s="269"/>
      <c r="P1082" s="269"/>
      <c r="Q1082" s="269"/>
      <c r="R1082" s="269"/>
      <c r="S1082" s="269"/>
      <c r="T1082" s="269"/>
      <c r="U1082" s="269"/>
      <c r="V1082" s="269"/>
      <c r="W1082" s="269"/>
      <c r="X1082" s="269"/>
      <c r="Y1082" s="269"/>
      <c r="Z1082" s="269"/>
      <c r="AA1082" s="269"/>
      <c r="AB1082" s="269"/>
      <c r="AC1082" s="269"/>
      <c r="AD1082" s="269"/>
      <c r="AE1082" s="269"/>
      <c r="AF1082" s="269"/>
      <c r="AG1082" s="269"/>
      <c r="AH1082" s="269"/>
      <c r="AI1082" s="269"/>
      <c r="AJ1082" s="269"/>
      <c r="AK1082" s="269"/>
      <c r="AL1082" s="269"/>
      <c r="AM1082" s="269"/>
      <c r="AN1082" s="269"/>
      <c r="AO1082" s="269"/>
      <c r="AP1082" s="269"/>
      <c r="AQ1082" s="269"/>
      <c r="AR1082" s="269"/>
      <c r="AS1082" s="269"/>
      <c r="AT1082" s="269"/>
      <c r="AU1082" s="269"/>
      <c r="AV1082" s="269"/>
      <c r="AW1082" s="269"/>
      <c r="AX1082" s="269"/>
      <c r="AY1082" s="269"/>
      <c r="AZ1082" s="269"/>
      <c r="BA1082" s="269"/>
      <c r="BB1082" s="269"/>
      <c r="BC1082" s="269"/>
      <c r="BD1082" s="269"/>
      <c r="BE1082" s="269"/>
      <c r="BF1082" s="269"/>
      <c r="BG1082" s="269"/>
      <c r="BH1082" s="269"/>
      <c r="BI1082" s="269"/>
      <c r="BJ1082" s="269"/>
      <c r="BK1082" s="269"/>
      <c r="BL1082" s="269"/>
      <c r="BM1082" s="269"/>
      <c r="BN1082" s="269"/>
      <c r="BO1082" s="269"/>
      <c r="BP1082" s="269"/>
      <c r="BQ1082" s="269"/>
      <c r="BR1082" s="269"/>
      <c r="BS1082" s="269"/>
      <c r="BT1082" s="269"/>
      <c r="BU1082" s="269"/>
      <c r="BV1082" s="269"/>
      <c r="BW1082" s="60"/>
      <c r="BX1082" s="60"/>
      <c r="BY1082" s="60"/>
      <c r="BZ1082" s="60"/>
      <c r="CA1082" s="60"/>
      <c r="CB1082" s="60"/>
      <c r="CC1082" s="60"/>
      <c r="CD1082" s="60"/>
      <c r="CE1082" s="60"/>
      <c r="CF1082" s="60"/>
      <c r="CG1082" s="60"/>
      <c r="CH1082" s="60"/>
      <c r="CI1082" s="60"/>
      <c r="CJ1082" s="60"/>
      <c r="CK1082" s="60"/>
      <c r="CL1082" s="60"/>
      <c r="CM1082" s="60"/>
      <c r="CN1082" s="60"/>
      <c r="CO1082" s="60"/>
      <c r="CP1082" s="60"/>
      <c r="CQ1082" s="60"/>
      <c r="CR1082" s="60"/>
      <c r="CS1082" s="60"/>
      <c r="CT1082" s="60"/>
      <c r="CU1082" s="60"/>
      <c r="CV1082" s="60"/>
      <c r="CW1082" s="60"/>
      <c r="CX1082" s="60"/>
      <c r="CY1082" s="60"/>
      <c r="CZ1082" s="60"/>
      <c r="DA1082" s="60"/>
      <c r="DB1082" s="60"/>
      <c r="DC1082" s="60"/>
      <c r="DD1082" s="60"/>
      <c r="DE1082" s="60"/>
      <c r="DF1082" s="60"/>
      <c r="DG1082" s="60"/>
      <c r="DH1082" s="60"/>
      <c r="DI1082" s="60"/>
      <c r="DJ1082" s="60"/>
      <c r="DK1082" s="60"/>
      <c r="DL1082" s="60"/>
      <c r="DM1082" s="60"/>
      <c r="DN1082" s="60"/>
      <c r="DO1082" s="60"/>
      <c r="DP1082" s="60"/>
      <c r="DQ1082" s="60"/>
      <c r="DR1082" s="60"/>
      <c r="DS1082" s="60"/>
      <c r="DT1082" s="60"/>
      <c r="DU1082" s="60"/>
      <c r="DV1082" s="60"/>
      <c r="DW1082" s="60"/>
      <c r="DX1082" s="60"/>
      <c r="DY1082" s="60"/>
      <c r="DZ1082" s="60"/>
      <c r="EA1082" s="60"/>
      <c r="EB1082" s="60"/>
      <c r="EC1082" s="60"/>
      <c r="ED1082" s="60"/>
      <c r="EE1082" s="60"/>
      <c r="EF1082" s="60"/>
      <c r="EG1082" s="60"/>
      <c r="EH1082" s="60"/>
      <c r="EI1082" s="60"/>
      <c r="EJ1082" s="60"/>
      <c r="EK1082" s="60"/>
      <c r="EL1082" s="60"/>
      <c r="EM1082" s="60"/>
      <c r="EN1082" s="60"/>
      <c r="EO1082" s="60"/>
      <c r="EP1082" s="60"/>
      <c r="EQ1082" s="60"/>
      <c r="ER1082" s="60"/>
      <c r="ES1082" s="60"/>
      <c r="ET1082" s="60"/>
      <c r="EU1082" s="60"/>
      <c r="EV1082" s="60"/>
      <c r="EW1082" s="60"/>
      <c r="EX1082" s="60"/>
      <c r="EY1082" s="60"/>
      <c r="EZ1082" s="60"/>
      <c r="FA1082" s="60"/>
      <c r="FB1082" s="60"/>
      <c r="FC1082" s="60"/>
      <c r="FD1082" s="60"/>
      <c r="FE1082" s="60"/>
      <c r="FF1082" s="60"/>
      <c r="FG1082" s="60"/>
      <c r="FH1082" s="60"/>
      <c r="FI1082" s="60"/>
      <c r="FJ1082" s="60"/>
      <c r="FK1082" s="60"/>
      <c r="FL1082" s="60"/>
      <c r="FM1082" s="60"/>
      <c r="FN1082" s="60"/>
      <c r="FO1082" s="60"/>
      <c r="FP1082" s="60"/>
      <c r="FQ1082" s="60"/>
      <c r="FR1082" s="60"/>
      <c r="FS1082" s="60"/>
      <c r="FT1082" s="60"/>
      <c r="FU1082" s="60"/>
      <c r="FV1082" s="60"/>
      <c r="FW1082" s="60"/>
      <c r="FX1082" s="60"/>
      <c r="FY1082" s="60"/>
      <c r="FZ1082" s="60"/>
      <c r="GA1082" s="60"/>
      <c r="GB1082" s="60"/>
      <c r="GC1082" s="60"/>
      <c r="GD1082" s="60"/>
      <c r="GE1082" s="60"/>
      <c r="GF1082" s="60"/>
      <c r="GG1082" s="60"/>
      <c r="GH1082" s="60"/>
      <c r="GI1082" s="60"/>
      <c r="GJ1082" s="60"/>
      <c r="GK1082" s="60"/>
      <c r="GL1082" s="60"/>
    </row>
    <row r="1083" ht="16">
      <c r="B1083" s="396"/>
      <c r="C1083" s="396"/>
      <c r="D1083" s="396"/>
      <c r="E1083" s="396"/>
      <c r="F1083" s="396"/>
      <c r="G1083" s="396"/>
      <c r="H1083" s="396"/>
      <c r="I1083" s="396"/>
      <c r="J1083" s="396"/>
      <c r="K1083" s="396"/>
      <c r="L1083" s="396"/>
      <c r="M1083" s="396"/>
      <c r="N1083" s="396"/>
      <c r="O1083" s="396"/>
      <c r="P1083" s="396"/>
      <c r="Q1083" s="396"/>
      <c r="R1083" s="396"/>
      <c r="S1083" s="396"/>
      <c r="T1083" s="396"/>
      <c r="U1083" s="396"/>
      <c r="V1083" s="396"/>
      <c r="W1083" s="396"/>
      <c r="X1083" s="396"/>
      <c r="Y1083" s="396"/>
      <c r="Z1083" s="396"/>
      <c r="AA1083" s="396"/>
      <c r="AB1083" s="396"/>
      <c r="AC1083" s="396"/>
      <c r="AD1083" s="396"/>
      <c r="AE1083" s="396"/>
      <c r="AF1083" s="396"/>
      <c r="AG1083" s="396"/>
      <c r="AH1083" s="396"/>
      <c r="AI1083" s="396"/>
      <c r="AJ1083" s="396"/>
      <c r="AK1083" s="396"/>
      <c r="AL1083" s="396"/>
      <c r="AM1083" s="396"/>
      <c r="AN1083" s="396"/>
      <c r="AO1083" s="396"/>
      <c r="AP1083" s="396"/>
      <c r="AQ1083" s="396"/>
      <c r="AR1083" s="396"/>
      <c r="AS1083" s="396"/>
      <c r="AT1083" s="396"/>
      <c r="AU1083" s="396"/>
      <c r="AV1083" s="396"/>
      <c r="AW1083" s="396"/>
      <c r="AX1083" s="396"/>
      <c r="AY1083" s="396"/>
      <c r="AZ1083" s="396"/>
      <c r="BA1083" s="396"/>
      <c r="BB1083" s="396"/>
      <c r="BC1083" s="396"/>
      <c r="BD1083" s="396"/>
      <c r="BE1083" s="396"/>
      <c r="BF1083" s="396"/>
      <c r="BG1083" s="396"/>
      <c r="BH1083" s="396"/>
      <c r="BI1083" s="396"/>
      <c r="BJ1083" s="396"/>
      <c r="BK1083" s="396"/>
      <c r="BL1083" s="396"/>
      <c r="BM1083" s="396"/>
      <c r="BN1083" s="396"/>
      <c r="BO1083" s="396"/>
      <c r="BP1083" s="396"/>
      <c r="BQ1083" s="396"/>
      <c r="BR1083" s="396"/>
      <c r="BS1083" s="396"/>
      <c r="BT1083" s="396"/>
      <c r="BU1083" s="396"/>
      <c r="BV1083" s="396"/>
      <c r="BW1083" s="396"/>
      <c r="BX1083" s="396"/>
      <c r="BY1083" s="396"/>
      <c r="BZ1083" s="396"/>
      <c r="CA1083" s="396"/>
      <c r="CB1083" s="396"/>
      <c r="CC1083" s="396"/>
      <c r="CD1083" s="396"/>
      <c r="CE1083" s="396"/>
      <c r="CF1083" s="396"/>
      <c r="CG1083" s="396"/>
      <c r="CH1083" s="396"/>
      <c r="CI1083" s="396"/>
      <c r="CJ1083" s="396"/>
      <c r="CK1083" s="396"/>
      <c r="CL1083" s="396"/>
      <c r="CM1083" s="396"/>
      <c r="CN1083" s="396"/>
      <c r="CO1083" s="396"/>
      <c r="CP1083" s="396"/>
      <c r="CQ1083" s="396"/>
      <c r="CR1083" s="396"/>
      <c r="CS1083" s="396"/>
      <c r="CT1083" s="396"/>
      <c r="CU1083" s="396"/>
      <c r="CV1083" s="396"/>
      <c r="CW1083" s="396"/>
      <c r="CX1083" s="396"/>
      <c r="CY1083" s="396"/>
      <c r="CZ1083" s="396"/>
      <c r="DA1083" s="396"/>
      <c r="DB1083" s="396"/>
      <c r="DC1083" s="396"/>
      <c r="DD1083" s="396"/>
      <c r="DE1083" s="396"/>
      <c r="DF1083" s="396"/>
      <c r="DG1083" s="396"/>
      <c r="DH1083" s="396"/>
      <c r="DI1083" s="396"/>
      <c r="DJ1083" s="396"/>
      <c r="DK1083" s="396"/>
      <c r="DL1083" s="396"/>
      <c r="DM1083" s="396"/>
      <c r="DN1083" s="396"/>
      <c r="DO1083" s="396"/>
      <c r="DP1083" s="396"/>
      <c r="DQ1083" s="396"/>
      <c r="DR1083" s="396"/>
      <c r="DS1083" s="396"/>
      <c r="DT1083" s="396"/>
      <c r="DU1083" s="396"/>
      <c r="DV1083" s="396"/>
      <c r="DW1083" s="396"/>
      <c r="DX1083" s="396"/>
      <c r="DY1083" s="396"/>
      <c r="DZ1083" s="396"/>
      <c r="EA1083" s="396"/>
      <c r="EB1083" s="396"/>
      <c r="EC1083" s="396"/>
      <c r="ED1083" s="396"/>
      <c r="EE1083" s="396"/>
      <c r="EF1083" s="396"/>
      <c r="EG1083" s="396"/>
      <c r="EH1083" s="396"/>
      <c r="EI1083" s="396"/>
      <c r="EJ1083" s="396"/>
      <c r="EK1083" s="396"/>
      <c r="EL1083" s="396"/>
      <c r="EM1083" s="396"/>
      <c r="EN1083" s="396"/>
      <c r="EO1083" s="396"/>
      <c r="EP1083" s="396"/>
      <c r="EQ1083" s="396"/>
      <c r="ER1083" s="396"/>
      <c r="ES1083" s="396"/>
      <c r="ET1083" s="396"/>
      <c r="EU1083" s="396"/>
      <c r="EV1083" s="396"/>
      <c r="EW1083" s="396"/>
      <c r="EX1083" s="396"/>
      <c r="EY1083" s="396"/>
      <c r="EZ1083" s="396"/>
      <c r="FA1083" s="396"/>
      <c r="FB1083" s="396"/>
      <c r="FC1083" s="396"/>
      <c r="FD1083" s="396"/>
      <c r="FE1083" s="396"/>
      <c r="FF1083" s="396"/>
      <c r="FG1083" s="396"/>
      <c r="FH1083" s="396"/>
      <c r="FI1083" s="396"/>
      <c r="FJ1083" s="396"/>
      <c r="FK1083" s="396"/>
      <c r="FL1083" s="396"/>
      <c r="FM1083" s="396"/>
      <c r="FN1083" s="396"/>
      <c r="FO1083" s="396"/>
      <c r="FP1083" s="396"/>
      <c r="FQ1083" s="396"/>
      <c r="FR1083" s="396"/>
      <c r="FS1083" s="396"/>
      <c r="FT1083" s="396"/>
      <c r="FU1083" s="396"/>
      <c r="FV1083" s="396"/>
      <c r="FW1083" s="396"/>
      <c r="FX1083" s="396"/>
      <c r="FY1083" s="396"/>
      <c r="FZ1083" s="396"/>
      <c r="GA1083" s="396"/>
      <c r="GB1083" s="396"/>
      <c r="GC1083" s="396"/>
    </row>
    <row r="1085">
      <c r="C1085" s="396" t="s">
        <v>560</v>
      </c>
      <c r="D1085" s="396">
        <f>D1062+1</f>
        <v>2018</v>
      </c>
      <c r="E1085" s="396"/>
      <c r="F1085" s="396"/>
      <c r="G1085" s="396"/>
      <c r="H1085" s="396"/>
      <c r="I1085" s="396"/>
      <c r="J1085" s="396"/>
      <c r="K1085" s="396"/>
      <c r="L1085" s="396"/>
      <c r="P1085" s="396"/>
      <c r="Q1085" s="396"/>
      <c r="R1085" s="396"/>
      <c r="S1085" s="396"/>
      <c r="T1085" s="396"/>
      <c r="U1085" s="396"/>
      <c r="V1085" s="396"/>
      <c r="W1085" s="396"/>
      <c r="X1085" s="396"/>
      <c r="Y1085" s="396"/>
      <c r="Z1085" s="396"/>
      <c r="AA1085" s="396"/>
      <c r="AB1085" s="396"/>
      <c r="AC1085" s="396"/>
      <c r="AD1085" s="396"/>
      <c r="AE1085" s="396"/>
      <c r="AF1085" s="396"/>
      <c r="AG1085" s="396"/>
      <c r="AH1085" s="396"/>
      <c r="AI1085" s="396"/>
      <c r="AJ1085" s="396"/>
      <c r="AK1085" s="396"/>
      <c r="AL1085" s="396"/>
      <c r="AM1085" s="396"/>
      <c r="AN1085" s="396"/>
      <c r="AO1085" s="396"/>
      <c r="AP1085" s="396"/>
      <c r="AQ1085" s="396"/>
      <c r="AR1085" s="396"/>
      <c r="AS1085" s="396"/>
      <c r="AT1085" s="396"/>
      <c r="AU1085" s="396"/>
      <c r="AV1085" s="396"/>
      <c r="AW1085" s="396"/>
      <c r="AX1085" s="396"/>
      <c r="AY1085" s="396"/>
      <c r="AZ1085" s="396"/>
      <c r="BA1085" s="396"/>
      <c r="BB1085" s="396"/>
      <c r="BC1085" s="396"/>
      <c r="BD1085" s="396"/>
      <c r="BE1085" s="396"/>
      <c r="BF1085" s="396"/>
      <c r="BG1085" s="396"/>
      <c r="BH1085" s="396"/>
      <c r="BI1085" s="396"/>
      <c r="BJ1085" s="396"/>
      <c r="BK1085" s="396"/>
      <c r="BL1085" s="396"/>
      <c r="BM1085" s="396"/>
      <c r="BN1085" s="396"/>
      <c r="BO1085" s="396"/>
      <c r="BP1085" s="396"/>
      <c r="BQ1085" s="396"/>
      <c r="BR1085" s="396"/>
      <c r="BS1085" s="396"/>
      <c r="BT1085" s="396"/>
      <c r="BU1085" s="396"/>
      <c r="BV1085" s="396"/>
      <c r="BW1085" s="396"/>
      <c r="BX1085" s="396"/>
      <c r="BY1085" s="396"/>
      <c r="BZ1085" s="396"/>
      <c r="CA1085" s="396"/>
      <c r="CB1085" s="396"/>
      <c r="CC1085" s="396"/>
      <c r="CD1085" s="396"/>
      <c r="CE1085" s="396"/>
      <c r="CF1085" s="396"/>
      <c r="CG1085" s="396"/>
      <c r="CH1085" s="396"/>
      <c r="CI1085" s="396"/>
      <c r="CJ1085" s="396"/>
      <c r="CK1085" s="396"/>
      <c r="CL1085" s="396"/>
      <c r="CM1085" s="396"/>
      <c r="CN1085" s="396"/>
      <c r="CO1085" s="396"/>
      <c r="CP1085" s="396"/>
      <c r="CQ1085" s="396"/>
      <c r="CR1085" s="396"/>
      <c r="CS1085" s="396"/>
      <c r="CT1085" s="396"/>
      <c r="CU1085" s="396"/>
      <c r="CV1085" s="396"/>
      <c r="CW1085" s="396"/>
      <c r="CX1085" s="396"/>
      <c r="CY1085" s="396"/>
      <c r="CZ1085" s="396"/>
      <c r="DA1085" s="396"/>
      <c r="DB1085" s="396"/>
      <c r="DC1085" s="396"/>
      <c r="DD1085" s="396"/>
      <c r="DE1085" s="396"/>
      <c r="DF1085" s="396"/>
      <c r="DG1085" s="396"/>
      <c r="DH1085" s="396"/>
      <c r="DI1085" s="396"/>
      <c r="DJ1085" s="396"/>
      <c r="DK1085" s="396"/>
      <c r="DL1085" s="396"/>
      <c r="DM1085" s="396"/>
      <c r="DN1085" s="396"/>
      <c r="DO1085" s="396"/>
      <c r="DP1085" s="396"/>
      <c r="DQ1085" s="396"/>
      <c r="DR1085" s="396"/>
      <c r="DS1085" s="396"/>
      <c r="DT1085" s="396"/>
      <c r="DU1085" s="396"/>
      <c r="DV1085" s="396"/>
      <c r="DW1085" s="396"/>
      <c r="DX1085" s="396"/>
      <c r="DY1085" s="396"/>
      <c r="DZ1085" s="396"/>
      <c r="EA1085" s="396"/>
      <c r="EB1085" s="396"/>
      <c r="EC1085" s="396"/>
      <c r="ED1085" s="396"/>
      <c r="EE1085" s="396"/>
      <c r="EF1085" s="396"/>
      <c r="EG1085" s="396"/>
      <c r="EH1085" s="396"/>
      <c r="EI1085" s="396"/>
      <c r="EJ1085" s="396"/>
      <c r="EK1085" s="396"/>
      <c r="EL1085" s="396"/>
      <c r="EM1085" s="396"/>
      <c r="EN1085" s="396"/>
      <c r="EO1085" s="396"/>
      <c r="EP1085" s="396"/>
      <c r="EQ1085" s="396"/>
      <c r="ER1085" s="396"/>
      <c r="ES1085" s="396"/>
      <c r="ET1085" s="396"/>
      <c r="EU1085" s="396"/>
      <c r="EV1085" s="396"/>
      <c r="EW1085" s="396"/>
      <c r="EX1085" s="396"/>
      <c r="EY1085" s="396"/>
      <c r="EZ1085" s="396"/>
      <c r="FA1085" s="396"/>
      <c r="FB1085" s="396"/>
      <c r="FC1085" s="396"/>
      <c r="FD1085" s="396"/>
      <c r="FE1085" s="396"/>
      <c r="FF1085" s="396"/>
      <c r="FG1085" s="396"/>
      <c r="FH1085" s="396"/>
      <c r="FI1085" s="396"/>
      <c r="FJ1085" s="396"/>
      <c r="FK1085" s="396"/>
      <c r="FL1085" s="396"/>
      <c r="FM1085" s="396"/>
      <c r="FN1085" s="396"/>
      <c r="FO1085" s="396"/>
      <c r="FP1085" s="396"/>
      <c r="FQ1085" s="396"/>
      <c r="FR1085" s="396"/>
      <c r="FS1085" s="396"/>
      <c r="FT1085" s="396"/>
      <c r="FU1085" s="396"/>
      <c r="FV1085" s="396"/>
      <c r="FW1085" s="396"/>
      <c r="FX1085" s="396"/>
      <c r="FY1085" s="396"/>
      <c r="FZ1085" s="396"/>
      <c r="GA1085" s="396"/>
      <c r="GB1085" s="396"/>
      <c r="GC1085" s="396"/>
    </row>
    <row r="1086">
      <c r="B1086" s="396"/>
      <c r="C1086" s="396" t="s">
        <v>561</v>
      </c>
      <c r="D1086" s="396"/>
      <c r="E1086" s="396"/>
      <c r="F1086" s="396"/>
      <c r="H1086" s="396"/>
      <c r="I1086" s="396" t="s">
        <v>562</v>
      </c>
      <c r="J1086" s="396"/>
      <c r="L1086" s="396"/>
      <c r="O1086" s="396" t="s">
        <v>563</v>
      </c>
      <c r="P1086" s="396"/>
      <c r="Q1086" s="396"/>
      <c r="R1086" s="396"/>
      <c r="S1086" s="396"/>
      <c r="T1086" s="396"/>
      <c r="U1086" s="396" t="s">
        <v>564</v>
      </c>
      <c r="V1086" s="396"/>
      <c r="W1086" s="396"/>
      <c r="X1086" s="396"/>
      <c r="Y1086" s="396"/>
      <c r="Z1086" s="396"/>
      <c r="AA1086" s="396" t="s">
        <v>565</v>
      </c>
      <c r="AB1086" s="396"/>
      <c r="AC1086" s="396"/>
      <c r="AD1086" s="396"/>
      <c r="AE1086" s="396"/>
      <c r="AF1086" s="396"/>
      <c r="AG1086" s="396" t="s">
        <v>566</v>
      </c>
      <c r="AH1086" s="396"/>
      <c r="AI1086" s="396"/>
      <c r="AJ1086" s="396"/>
      <c r="AK1086" s="396"/>
      <c r="AL1086" s="396"/>
      <c r="AM1086" s="396" t="s">
        <v>567</v>
      </c>
      <c r="AN1086" s="396"/>
      <c r="AO1086" s="396"/>
      <c r="AP1086" s="396"/>
      <c r="AQ1086" s="396"/>
      <c r="AR1086" s="396"/>
      <c r="AS1086" s="396" t="s">
        <v>568</v>
      </c>
      <c r="AT1086" s="396"/>
      <c r="AU1086" s="396"/>
      <c r="AV1086" s="396"/>
      <c r="AW1086" s="396"/>
      <c r="AX1086" s="396"/>
      <c r="AY1086" s="396" t="s">
        <v>569</v>
      </c>
      <c r="AZ1086" s="396"/>
      <c r="BA1086" s="396"/>
      <c r="BB1086" s="396"/>
      <c r="BC1086" s="396"/>
      <c r="BD1086" s="396"/>
      <c r="BE1086" s="396" t="s">
        <v>570</v>
      </c>
      <c r="BF1086" s="396"/>
      <c r="BG1086" s="396"/>
      <c r="BH1086" s="396"/>
      <c r="BI1086" s="396"/>
      <c r="BJ1086" s="396"/>
      <c r="BK1086" s="396" t="s">
        <v>571</v>
      </c>
      <c r="BL1086" s="396"/>
      <c r="BM1086" s="396"/>
      <c r="BN1086" s="396"/>
      <c r="BO1086" s="396"/>
      <c r="BP1086" s="396"/>
      <c r="BQ1086" s="396" t="s">
        <v>572</v>
      </c>
      <c r="BR1086" s="396"/>
      <c r="BS1086" s="396"/>
      <c r="BT1086" s="396"/>
      <c r="BU1086" s="396"/>
      <c r="BV1086" s="396"/>
      <c r="BW1086" s="60"/>
      <c r="BX1086" s="60"/>
      <c r="BY1086" s="60"/>
      <c r="BZ1086" s="60"/>
      <c r="CA1086" s="60"/>
      <c r="CB1086" s="60"/>
      <c r="CC1086" s="60"/>
      <c r="CD1086" s="60"/>
      <c r="CE1086" s="60"/>
      <c r="CF1086" s="60"/>
      <c r="CG1086" s="60"/>
      <c r="CH1086" s="60"/>
      <c r="CI1086" s="60"/>
      <c r="CJ1086" s="60"/>
      <c r="CK1086" s="60"/>
      <c r="CL1086" s="60"/>
      <c r="CM1086" s="60"/>
      <c r="CN1086" s="60"/>
      <c r="CO1086" s="60"/>
      <c r="CP1086" s="60"/>
      <c r="CQ1086" s="60"/>
      <c r="CR1086" s="60"/>
      <c r="CS1086" s="60"/>
      <c r="CT1086" s="60"/>
      <c r="CU1086" s="60"/>
      <c r="CV1086" s="60"/>
      <c r="CW1086" s="60"/>
      <c r="CX1086" s="60"/>
      <c r="CY1086" s="60"/>
      <c r="CZ1086" s="60"/>
      <c r="DA1086" s="60"/>
      <c r="DB1086" s="60"/>
      <c r="DC1086" s="60"/>
      <c r="DD1086" s="60"/>
      <c r="DE1086" s="60"/>
      <c r="DF1086" s="60"/>
      <c r="DG1086" s="60"/>
      <c r="DH1086" s="60"/>
      <c r="DI1086" s="60"/>
      <c r="DJ1086" s="60"/>
      <c r="DK1086" s="60"/>
      <c r="DL1086" s="60"/>
      <c r="DM1086" s="60"/>
      <c r="DN1086" s="60"/>
      <c r="DO1086" s="60"/>
      <c r="DP1086" s="60"/>
      <c r="DQ1086" s="60"/>
      <c r="DR1086" s="60"/>
      <c r="DS1086" s="60"/>
      <c r="DT1086" s="60"/>
      <c r="DU1086" s="60"/>
      <c r="DV1086" s="60"/>
      <c r="DW1086" s="60"/>
      <c r="DX1086" s="60"/>
      <c r="DY1086" s="60"/>
      <c r="DZ1086" s="60"/>
      <c r="EA1086" s="60"/>
      <c r="EB1086" s="60"/>
      <c r="EC1086" s="60"/>
      <c r="ED1086" s="60"/>
      <c r="EE1086" s="60"/>
      <c r="EF1086" s="60"/>
      <c r="EG1086" s="60"/>
      <c r="EH1086" s="60"/>
      <c r="EI1086" s="60"/>
      <c r="EJ1086" s="60"/>
      <c r="EK1086" s="60"/>
      <c r="EL1086" s="60"/>
      <c r="EM1086" s="60"/>
      <c r="EN1086" s="60"/>
      <c r="EO1086" s="60"/>
      <c r="EP1086" s="60"/>
      <c r="EQ1086" s="60"/>
      <c r="ER1086" s="60"/>
      <c r="ES1086" s="60"/>
      <c r="ET1086" s="60"/>
      <c r="EU1086" s="60"/>
      <c r="EV1086" s="60"/>
      <c r="EW1086" s="60"/>
      <c r="EX1086" s="60"/>
      <c r="EY1086" s="60"/>
      <c r="EZ1086" s="60"/>
      <c r="FA1086" s="60"/>
      <c r="FB1086" s="60"/>
      <c r="FC1086" s="60"/>
      <c r="FD1086" s="60"/>
      <c r="FE1086" s="60"/>
      <c r="FF1086" s="60"/>
      <c r="FG1086" s="60"/>
      <c r="FH1086" s="60"/>
      <c r="FI1086" s="60"/>
      <c r="FJ1086" s="60"/>
      <c r="FK1086" s="60"/>
      <c r="FL1086" s="60"/>
      <c r="FM1086" s="60"/>
      <c r="FN1086" s="60"/>
      <c r="FO1086" s="60"/>
      <c r="FP1086" s="60"/>
      <c r="FQ1086" s="60"/>
      <c r="FR1086" s="60"/>
      <c r="FS1086" s="60"/>
      <c r="FT1086" s="60"/>
      <c r="FU1086" s="60"/>
      <c r="FV1086" s="60"/>
      <c r="FW1086" s="60"/>
      <c r="FX1086" s="60"/>
      <c r="FY1086" s="60"/>
      <c r="FZ1086" s="60"/>
      <c r="GA1086" s="60"/>
      <c r="GB1086" s="60"/>
      <c r="GC1086" s="60"/>
      <c r="GD1086" s="60"/>
      <c r="GE1086" s="60"/>
      <c r="GF1086" s="60"/>
      <c r="GG1086" s="60"/>
      <c r="GH1086" s="60"/>
      <c r="GI1086" s="60"/>
      <c r="GJ1086" s="60"/>
      <c r="GK1086" s="60"/>
      <c r="GL1086" s="60"/>
    </row>
    <row r="1087">
      <c r="B1087" s="439" t="s">
        <v>573</v>
      </c>
      <c r="C1087" s="442">
        <v>1</v>
      </c>
      <c r="D1087" s="442">
        <v>2</v>
      </c>
      <c r="E1087" s="442">
        <v>3</v>
      </c>
      <c r="F1087" s="442">
        <v>4</v>
      </c>
      <c r="G1087" s="442">
        <v>5</v>
      </c>
      <c r="H1087" s="442">
        <v>6</v>
      </c>
      <c r="I1087" s="441">
        <v>1</v>
      </c>
      <c r="J1087" s="441">
        <v>2</v>
      </c>
      <c r="K1087" s="441">
        <v>3</v>
      </c>
      <c r="L1087" s="441">
        <v>4</v>
      </c>
      <c r="M1087" s="441">
        <v>5</v>
      </c>
      <c r="N1087" s="441">
        <v>6</v>
      </c>
      <c r="O1087" s="442">
        <v>1</v>
      </c>
      <c r="P1087" s="442">
        <v>2</v>
      </c>
      <c r="Q1087" s="442">
        <v>3</v>
      </c>
      <c r="R1087" s="442">
        <v>4</v>
      </c>
      <c r="S1087" s="442">
        <v>5</v>
      </c>
      <c r="T1087" s="442">
        <v>6</v>
      </c>
      <c r="U1087" s="441">
        <v>1</v>
      </c>
      <c r="V1087" s="441">
        <v>2</v>
      </c>
      <c r="W1087" s="441">
        <v>3</v>
      </c>
      <c r="X1087" s="441">
        <v>4</v>
      </c>
      <c r="Y1087" s="441">
        <v>5</v>
      </c>
      <c r="Z1087" s="441">
        <v>6</v>
      </c>
      <c r="AA1087" s="442">
        <v>1</v>
      </c>
      <c r="AB1087" s="442">
        <v>2</v>
      </c>
      <c r="AC1087" s="442">
        <v>3</v>
      </c>
      <c r="AD1087" s="442">
        <v>4</v>
      </c>
      <c r="AE1087" s="442">
        <v>5</v>
      </c>
      <c r="AF1087" s="442">
        <v>6</v>
      </c>
      <c r="AG1087" s="441">
        <v>1</v>
      </c>
      <c r="AH1087" s="441">
        <v>2</v>
      </c>
      <c r="AI1087" s="441">
        <v>3</v>
      </c>
      <c r="AJ1087" s="441">
        <v>4</v>
      </c>
      <c r="AK1087" s="441">
        <v>5</v>
      </c>
      <c r="AL1087" s="441">
        <v>6</v>
      </c>
      <c r="AM1087" s="442">
        <v>1</v>
      </c>
      <c r="AN1087" s="442">
        <v>2</v>
      </c>
      <c r="AO1087" s="442">
        <v>3</v>
      </c>
      <c r="AP1087" s="442">
        <v>4</v>
      </c>
      <c r="AQ1087" s="442">
        <v>5</v>
      </c>
      <c r="AR1087" s="442">
        <v>6</v>
      </c>
      <c r="AS1087" s="441">
        <v>1</v>
      </c>
      <c r="AT1087" s="441">
        <v>2</v>
      </c>
      <c r="AU1087" s="441">
        <v>3</v>
      </c>
      <c r="AV1087" s="441">
        <v>4</v>
      </c>
      <c r="AW1087" s="441">
        <v>5</v>
      </c>
      <c r="AX1087" s="441">
        <v>6</v>
      </c>
      <c r="AY1087" s="442">
        <v>1</v>
      </c>
      <c r="AZ1087" s="442">
        <v>2</v>
      </c>
      <c r="BA1087" s="442">
        <v>3</v>
      </c>
      <c r="BB1087" s="442">
        <v>4</v>
      </c>
      <c r="BC1087" s="442">
        <v>5</v>
      </c>
      <c r="BD1087" s="442">
        <v>6</v>
      </c>
      <c r="BE1087" s="441">
        <v>1</v>
      </c>
      <c r="BF1087" s="441">
        <v>2</v>
      </c>
      <c r="BG1087" s="441">
        <v>3</v>
      </c>
      <c r="BH1087" s="441">
        <v>4</v>
      </c>
      <c r="BI1087" s="441">
        <v>5</v>
      </c>
      <c r="BJ1087" s="441">
        <v>6</v>
      </c>
      <c r="BK1087" s="442">
        <v>1</v>
      </c>
      <c r="BL1087" s="442">
        <v>2</v>
      </c>
      <c r="BM1087" s="442">
        <v>3</v>
      </c>
      <c r="BN1087" s="442">
        <v>4</v>
      </c>
      <c r="BO1087" s="442">
        <v>5</v>
      </c>
      <c r="BP1087" s="442">
        <v>6</v>
      </c>
      <c r="BQ1087" s="441">
        <v>1</v>
      </c>
      <c r="BR1087" s="441">
        <v>2</v>
      </c>
      <c r="BS1087" s="441">
        <v>3</v>
      </c>
      <c r="BT1087" s="441">
        <v>4</v>
      </c>
      <c r="BU1087" s="441">
        <v>5</v>
      </c>
      <c r="BV1087" s="441">
        <v>6</v>
      </c>
      <c r="BW1087" s="445"/>
      <c r="BX1087" s="445"/>
      <c r="BY1087" s="445"/>
      <c r="BZ1087" s="445"/>
      <c r="CA1087" s="445"/>
      <c r="CB1087" s="445"/>
      <c r="CC1087" s="445"/>
      <c r="CD1087" s="445"/>
      <c r="CE1087" s="445"/>
      <c r="CF1087" s="445"/>
      <c r="CG1087" s="445"/>
      <c r="CH1087" s="445"/>
      <c r="CI1087" s="445"/>
      <c r="CJ1087" s="445"/>
      <c r="CK1087" s="445"/>
      <c r="CL1087" s="445"/>
      <c r="CM1087" s="445"/>
      <c r="CN1087" s="445"/>
      <c r="CO1087" s="445"/>
      <c r="CP1087" s="445"/>
      <c r="CQ1087" s="445"/>
      <c r="CR1087" s="445"/>
      <c r="CS1087" s="445"/>
      <c r="CT1087" s="445"/>
      <c r="CU1087" s="445"/>
      <c r="CV1087" s="445"/>
      <c r="CW1087" s="445"/>
      <c r="CX1087" s="445"/>
      <c r="CY1087" s="445"/>
      <c r="CZ1087" s="445"/>
      <c r="DA1087" s="445"/>
      <c r="DB1087" s="445"/>
      <c r="DC1087" s="445"/>
      <c r="DD1087" s="445"/>
      <c r="DE1087" s="445"/>
      <c r="DF1087" s="445"/>
      <c r="DG1087" s="445"/>
      <c r="DH1087" s="445"/>
      <c r="DI1087" s="445"/>
      <c r="DJ1087" s="445"/>
      <c r="DK1087" s="445"/>
      <c r="DL1087" s="445"/>
      <c r="DM1087" s="445"/>
      <c r="DN1087" s="445"/>
      <c r="DO1087" s="445"/>
      <c r="DP1087" s="445"/>
      <c r="DQ1087" s="445"/>
      <c r="DR1087" s="445"/>
      <c r="DS1087" s="445"/>
      <c r="DT1087" s="445"/>
      <c r="DU1087" s="445"/>
      <c r="DV1087" s="445"/>
      <c r="DW1087" s="445"/>
      <c r="DX1087" s="445"/>
      <c r="DY1087" s="445"/>
      <c r="DZ1087" s="445"/>
      <c r="EA1087" s="445"/>
      <c r="EB1087" s="445"/>
      <c r="EC1087" s="445"/>
      <c r="ED1087" s="445"/>
      <c r="EE1087" s="445"/>
      <c r="EF1087" s="445"/>
      <c r="EG1087" s="445"/>
      <c r="EH1087" s="445"/>
      <c r="EI1087" s="445"/>
      <c r="EJ1087" s="445"/>
      <c r="EK1087" s="445"/>
      <c r="EL1087" s="445"/>
      <c r="EM1087" s="445"/>
      <c r="EN1087" s="445"/>
      <c r="EO1087" s="445"/>
      <c r="EP1087" s="445"/>
      <c r="EQ1087" s="445"/>
      <c r="ER1087" s="445"/>
      <c r="ES1087" s="445"/>
      <c r="ET1087" s="445"/>
      <c r="EU1087" s="445"/>
      <c r="EV1087" s="445"/>
      <c r="EW1087" s="445"/>
      <c r="EX1087" s="445"/>
      <c r="EY1087" s="445"/>
      <c r="EZ1087" s="445"/>
      <c r="FA1087" s="445"/>
      <c r="FB1087" s="445"/>
      <c r="FC1087" s="445"/>
      <c r="FD1087" s="445"/>
      <c r="FE1087" s="445"/>
      <c r="FF1087" s="445"/>
      <c r="FG1087" s="445"/>
      <c r="FH1087" s="445"/>
      <c r="FI1087" s="445"/>
      <c r="FJ1087" s="445"/>
      <c r="FK1087" s="445"/>
      <c r="FL1087" s="445"/>
      <c r="FM1087" s="445"/>
      <c r="FN1087" s="445"/>
      <c r="FO1087" s="445"/>
      <c r="FP1087" s="445"/>
      <c r="FQ1087" s="445"/>
      <c r="FR1087" s="445"/>
      <c r="FS1087" s="445"/>
      <c r="FT1087" s="445"/>
      <c r="FU1087" s="445"/>
      <c r="FV1087" s="445"/>
      <c r="FW1087" s="445"/>
      <c r="FX1087" s="445"/>
      <c r="FY1087" s="445"/>
      <c r="FZ1087" s="445"/>
      <c r="GA1087" s="445"/>
      <c r="GB1087" s="445"/>
      <c r="GC1087" s="445"/>
      <c r="GD1087" s="445"/>
      <c r="GE1087" s="445"/>
      <c r="GF1087" s="445"/>
      <c r="GG1087" s="445"/>
      <c r="GH1087" s="445"/>
      <c r="GI1087" s="445"/>
      <c r="GJ1087" s="445"/>
      <c r="GK1087" s="445"/>
      <c r="GL1087" s="445"/>
    </row>
    <row r="1088">
      <c r="B1088" s="116" t="s">
        <v>23</v>
      </c>
      <c r="C1088" s="269"/>
      <c r="D1088" s="269"/>
      <c r="E1088" s="269"/>
      <c r="F1088" s="269"/>
      <c r="G1088" s="269"/>
      <c r="H1088" s="269"/>
      <c r="I1088" s="269"/>
      <c r="J1088" s="269"/>
      <c r="K1088" s="269"/>
      <c r="L1088" s="269"/>
      <c r="M1088" s="440"/>
      <c r="N1088" s="440"/>
      <c r="O1088" s="440"/>
      <c r="P1088" s="269"/>
      <c r="Q1088" s="269"/>
      <c r="R1088" s="269"/>
      <c r="S1088" s="269"/>
      <c r="T1088" s="269"/>
      <c r="U1088" s="269"/>
      <c r="V1088" s="269"/>
      <c r="W1088" s="269"/>
      <c r="X1088" s="269"/>
      <c r="Y1088" s="269"/>
      <c r="Z1088" s="269"/>
      <c r="AA1088" s="269"/>
      <c r="AB1088" s="269"/>
      <c r="AC1088" s="269"/>
      <c r="AD1088" s="269"/>
      <c r="AE1088" s="269"/>
      <c r="AF1088" s="269"/>
      <c r="AG1088" s="269"/>
      <c r="AH1088" s="269"/>
      <c r="AI1088" s="269"/>
      <c r="AJ1088" s="269"/>
      <c r="AK1088" s="269"/>
      <c r="AL1088" s="269"/>
      <c r="AM1088" s="269"/>
      <c r="AN1088" s="269"/>
      <c r="AO1088" s="269"/>
      <c r="AP1088" s="269"/>
      <c r="AQ1088" s="269"/>
      <c r="AR1088" s="269"/>
      <c r="AS1088" s="269"/>
      <c r="AT1088" s="269"/>
      <c r="AU1088" s="269"/>
      <c r="AV1088" s="269"/>
      <c r="AW1088" s="269"/>
      <c r="AX1088" s="269"/>
      <c r="AY1088" s="269"/>
      <c r="AZ1088" s="269"/>
      <c r="BA1088" s="269"/>
      <c r="BB1088" s="269"/>
      <c r="BC1088" s="269"/>
      <c r="BD1088" s="269"/>
      <c r="BE1088" s="269"/>
      <c r="BF1088" s="269"/>
      <c r="BG1088" s="269"/>
      <c r="BH1088" s="269"/>
      <c r="BI1088" s="269"/>
      <c r="BJ1088" s="269"/>
      <c r="BK1088" s="269"/>
      <c r="BL1088" s="269"/>
      <c r="BM1088" s="269"/>
      <c r="BN1088" s="269"/>
      <c r="BO1088" s="269"/>
      <c r="BP1088" s="269"/>
      <c r="BQ1088" s="269"/>
      <c r="BR1088" s="269"/>
      <c r="BS1088" s="269"/>
      <c r="BT1088" s="269"/>
      <c r="BU1088" s="269"/>
      <c r="BV1088" s="269"/>
      <c r="BW1088" s="60"/>
      <c r="BX1088" s="60"/>
      <c r="BY1088" s="60"/>
      <c r="BZ1088" s="60"/>
      <c r="CA1088" s="60"/>
      <c r="CB1088" s="60"/>
      <c r="CC1088" s="60"/>
      <c r="CD1088" s="60"/>
      <c r="CE1088" s="60"/>
      <c r="CF1088" s="60"/>
      <c r="CG1088" s="60"/>
      <c r="CH1088" s="60"/>
      <c r="CI1088" s="60"/>
      <c r="CJ1088" s="60"/>
      <c r="CK1088" s="60"/>
      <c r="CL1088" s="60"/>
      <c r="CM1088" s="60"/>
      <c r="CN1088" s="60"/>
      <c r="CO1088" s="60"/>
      <c r="CP1088" s="60"/>
      <c r="CQ1088" s="60"/>
      <c r="CR1088" s="60"/>
      <c r="CS1088" s="60"/>
      <c r="CT1088" s="60"/>
      <c r="CU1088" s="60"/>
      <c r="CV1088" s="60"/>
      <c r="CW1088" s="60"/>
      <c r="CX1088" s="60"/>
      <c r="CY1088" s="60"/>
      <c r="CZ1088" s="60"/>
      <c r="DA1088" s="60"/>
      <c r="DB1088" s="60"/>
      <c r="DC1088" s="60"/>
      <c r="DD1088" s="60"/>
      <c r="DE1088" s="60"/>
      <c r="DF1088" s="60"/>
      <c r="DG1088" s="60"/>
      <c r="DH1088" s="60"/>
      <c r="DI1088" s="60"/>
      <c r="DJ1088" s="60"/>
      <c r="DK1088" s="60"/>
      <c r="DL1088" s="60"/>
      <c r="DM1088" s="60"/>
      <c r="DN1088" s="60"/>
      <c r="DO1088" s="60"/>
      <c r="DP1088" s="60"/>
      <c r="DQ1088" s="60"/>
      <c r="DR1088" s="60"/>
      <c r="DS1088" s="60"/>
      <c r="DT1088" s="60"/>
      <c r="DU1088" s="60"/>
      <c r="DV1088" s="60"/>
      <c r="DW1088" s="60"/>
      <c r="DX1088" s="60"/>
      <c r="DY1088" s="60"/>
      <c r="DZ1088" s="60"/>
      <c r="EA1088" s="60"/>
      <c r="EB1088" s="60"/>
      <c r="EC1088" s="60"/>
      <c r="ED1088" s="60"/>
      <c r="EE1088" s="60"/>
      <c r="EF1088" s="60"/>
      <c r="EG1088" s="60"/>
      <c r="EH1088" s="60"/>
      <c r="EI1088" s="60"/>
      <c r="EJ1088" s="60"/>
      <c r="EK1088" s="60"/>
      <c r="EL1088" s="60"/>
      <c r="EM1088" s="60"/>
      <c r="EN1088" s="60"/>
      <c r="EO1088" s="60"/>
      <c r="EP1088" s="60"/>
      <c r="EQ1088" s="60"/>
      <c r="ER1088" s="60"/>
      <c r="ES1088" s="60"/>
      <c r="ET1088" s="60"/>
      <c r="EU1088" s="60"/>
      <c r="EV1088" s="60"/>
      <c r="EW1088" s="60"/>
      <c r="EX1088" s="60"/>
      <c r="EY1088" s="60"/>
      <c r="EZ1088" s="60"/>
      <c r="FA1088" s="60"/>
      <c r="FB1088" s="60"/>
      <c r="FC1088" s="60"/>
      <c r="FD1088" s="60"/>
      <c r="FE1088" s="60"/>
      <c r="FF1088" s="60"/>
      <c r="FG1088" s="60"/>
      <c r="FH1088" s="60"/>
      <c r="FI1088" s="60"/>
      <c r="FJ1088" s="60"/>
      <c r="FK1088" s="60"/>
      <c r="FL1088" s="60"/>
      <c r="FM1088" s="60"/>
      <c r="FN1088" s="60"/>
      <c r="FO1088" s="60"/>
      <c r="FP1088" s="60"/>
      <c r="FQ1088" s="60"/>
      <c r="FR1088" s="60"/>
      <c r="FS1088" s="60"/>
      <c r="FT1088" s="60"/>
      <c r="FU1088" s="60"/>
      <c r="FV1088" s="60"/>
      <c r="FW1088" s="60"/>
      <c r="FX1088" s="60"/>
      <c r="FY1088" s="60"/>
      <c r="FZ1088" s="60"/>
      <c r="GA1088" s="60"/>
      <c r="GB1088" s="60"/>
      <c r="GC1088" s="60"/>
      <c r="GD1088" s="60"/>
      <c r="GE1088" s="60"/>
      <c r="GF1088" s="60"/>
      <c r="GG1088" s="60"/>
      <c r="GH1088" s="60"/>
      <c r="GI1088" s="60"/>
      <c r="GJ1088" s="60"/>
      <c r="GK1088" s="60"/>
      <c r="GL1088" s="60"/>
    </row>
    <row r="1089">
      <c r="B1089" s="118" t="s">
        <v>25</v>
      </c>
      <c r="C1089" s="269"/>
      <c r="D1089" s="269"/>
      <c r="E1089" s="269"/>
      <c r="F1089" s="269"/>
      <c r="G1089" s="269"/>
      <c r="H1089" s="269"/>
      <c r="I1089" s="269"/>
      <c r="J1089" s="269"/>
      <c r="K1089" s="269"/>
      <c r="L1089" s="269"/>
      <c r="M1089" s="440"/>
      <c r="N1089" s="440"/>
      <c r="O1089" s="440"/>
      <c r="P1089" s="269"/>
      <c r="Q1089" s="269"/>
      <c r="R1089" s="269"/>
      <c r="S1089" s="269"/>
      <c r="T1089" s="269"/>
      <c r="U1089" s="269"/>
      <c r="V1089" s="269"/>
      <c r="W1089" s="269"/>
      <c r="X1089" s="269"/>
      <c r="Y1089" s="269"/>
      <c r="Z1089" s="269"/>
      <c r="AA1089" s="269"/>
      <c r="AB1089" s="269"/>
      <c r="AC1089" s="269"/>
      <c r="AD1089" s="269"/>
      <c r="AE1089" s="269"/>
      <c r="AF1089" s="269"/>
      <c r="AG1089" s="269"/>
      <c r="AH1089" s="269"/>
      <c r="AI1089" s="269"/>
      <c r="AJ1089" s="269"/>
      <c r="AK1089" s="269"/>
      <c r="AL1089" s="269"/>
      <c r="AM1089" s="269"/>
      <c r="AN1089" s="269"/>
      <c r="AO1089" s="269"/>
      <c r="AP1089" s="269"/>
      <c r="AQ1089" s="269"/>
      <c r="AR1089" s="269"/>
      <c r="AS1089" s="269"/>
      <c r="AT1089" s="269"/>
      <c r="AU1089" s="269"/>
      <c r="AV1089" s="269"/>
      <c r="AW1089" s="269"/>
      <c r="AX1089" s="269"/>
      <c r="AY1089" s="269"/>
      <c r="AZ1089" s="269"/>
      <c r="BA1089" s="269"/>
      <c r="BB1089" s="269"/>
      <c r="BC1089" s="269"/>
      <c r="BD1089" s="269"/>
      <c r="BE1089" s="269"/>
      <c r="BF1089" s="269"/>
      <c r="BG1089" s="269"/>
      <c r="BH1089" s="269"/>
      <c r="BI1089" s="269"/>
      <c r="BJ1089" s="269"/>
      <c r="BK1089" s="269"/>
      <c r="BL1089" s="269"/>
      <c r="BM1089" s="269"/>
      <c r="BN1089" s="269"/>
      <c r="BO1089" s="269"/>
      <c r="BP1089" s="269"/>
      <c r="BQ1089" s="269"/>
      <c r="BR1089" s="269"/>
      <c r="BS1089" s="269"/>
      <c r="BT1089" s="269"/>
      <c r="BU1089" s="269"/>
      <c r="BV1089" s="269"/>
      <c r="BW1089" s="60"/>
      <c r="BX1089" s="60"/>
      <c r="BY1089" s="60"/>
      <c r="BZ1089" s="60"/>
      <c r="CA1089" s="60"/>
      <c r="CB1089" s="60"/>
      <c r="CC1089" s="60"/>
      <c r="CD1089" s="60"/>
      <c r="CE1089" s="60"/>
      <c r="CF1089" s="60"/>
      <c r="CG1089" s="60"/>
      <c r="CH1089" s="60"/>
      <c r="CI1089" s="60"/>
      <c r="CJ1089" s="60"/>
      <c r="CK1089" s="60"/>
      <c r="CL1089" s="60"/>
      <c r="CM1089" s="60"/>
      <c r="CN1089" s="60"/>
      <c r="CO1089" s="60"/>
      <c r="CP1089" s="60"/>
      <c r="CQ1089" s="60"/>
      <c r="CR1089" s="60"/>
      <c r="CS1089" s="60"/>
      <c r="CT1089" s="60"/>
      <c r="CU1089" s="60"/>
      <c r="CV1089" s="60"/>
      <c r="CW1089" s="60"/>
      <c r="CX1089" s="60"/>
      <c r="CY1089" s="60"/>
      <c r="CZ1089" s="60"/>
      <c r="DA1089" s="60"/>
      <c r="DB1089" s="60"/>
      <c r="DC1089" s="60"/>
      <c r="DD1089" s="60"/>
      <c r="DE1089" s="60"/>
      <c r="DF1089" s="60"/>
      <c r="DG1089" s="60"/>
      <c r="DH1089" s="60"/>
      <c r="DI1089" s="60"/>
      <c r="DJ1089" s="60"/>
      <c r="DK1089" s="60"/>
      <c r="DL1089" s="60"/>
      <c r="DM1089" s="60"/>
      <c r="DN1089" s="60"/>
      <c r="DO1089" s="60"/>
      <c r="DP1089" s="60"/>
      <c r="DQ1089" s="60"/>
      <c r="DR1089" s="60"/>
      <c r="DS1089" s="60"/>
      <c r="DT1089" s="60"/>
      <c r="DU1089" s="60"/>
      <c r="DV1089" s="60"/>
      <c r="DW1089" s="60"/>
      <c r="DX1089" s="60"/>
      <c r="DY1089" s="60"/>
      <c r="DZ1089" s="60"/>
      <c r="EA1089" s="60"/>
      <c r="EB1089" s="60"/>
      <c r="EC1089" s="60"/>
      <c r="ED1089" s="60"/>
      <c r="EE1089" s="60"/>
      <c r="EF1089" s="60"/>
      <c r="EG1089" s="60"/>
      <c r="EH1089" s="60"/>
      <c r="EI1089" s="60"/>
      <c r="EJ1089" s="60"/>
      <c r="EK1089" s="60"/>
      <c r="EL1089" s="60"/>
      <c r="EM1089" s="60"/>
      <c r="EN1089" s="60"/>
      <c r="EO1089" s="60"/>
      <c r="EP1089" s="60"/>
      <c r="EQ1089" s="60"/>
      <c r="ER1089" s="60"/>
      <c r="ES1089" s="60"/>
      <c r="ET1089" s="60"/>
      <c r="EU1089" s="60"/>
      <c r="EV1089" s="60"/>
      <c r="EW1089" s="60"/>
      <c r="EX1089" s="60"/>
      <c r="EY1089" s="60"/>
      <c r="EZ1089" s="60"/>
      <c r="FA1089" s="60"/>
      <c r="FB1089" s="60"/>
      <c r="FC1089" s="60"/>
      <c r="FD1089" s="60"/>
      <c r="FE1089" s="60"/>
      <c r="FF1089" s="60"/>
      <c r="FG1089" s="60"/>
      <c r="FH1089" s="60"/>
      <c r="FI1089" s="60"/>
      <c r="FJ1089" s="60"/>
      <c r="FK1089" s="60"/>
      <c r="FL1089" s="60"/>
      <c r="FM1089" s="60"/>
      <c r="FN1089" s="60"/>
      <c r="FO1089" s="60"/>
      <c r="FP1089" s="60"/>
      <c r="FQ1089" s="60"/>
      <c r="FR1089" s="60"/>
      <c r="FS1089" s="60"/>
      <c r="FT1089" s="60"/>
      <c r="FU1089" s="60"/>
      <c r="FV1089" s="60"/>
      <c r="FW1089" s="60"/>
      <c r="FX1089" s="60"/>
      <c r="FY1089" s="60"/>
      <c r="FZ1089" s="60"/>
      <c r="GA1089" s="60"/>
      <c r="GB1089" s="60"/>
      <c r="GC1089" s="60"/>
      <c r="GD1089" s="60"/>
      <c r="GE1089" s="60"/>
      <c r="GF1089" s="60"/>
      <c r="GG1089" s="60"/>
      <c r="GH1089" s="60"/>
      <c r="GI1089" s="60"/>
      <c r="GJ1089" s="60"/>
      <c r="GK1089" s="60"/>
      <c r="GL1089" s="60"/>
    </row>
    <row r="1090">
      <c r="B1090" s="116" t="s">
        <v>9</v>
      </c>
      <c r="C1090" s="269"/>
      <c r="D1090" s="269"/>
      <c r="E1090" s="269"/>
      <c r="F1090" s="269"/>
      <c r="G1090" s="269"/>
      <c r="H1090" s="269"/>
      <c r="I1090" s="269"/>
      <c r="J1090" s="269"/>
      <c r="K1090" s="269"/>
      <c r="L1090" s="269"/>
      <c r="M1090" s="440"/>
      <c r="N1090" s="440"/>
      <c r="O1090" s="440"/>
      <c r="P1090" s="269"/>
      <c r="Q1090" s="269"/>
      <c r="R1090" s="269"/>
      <c r="S1090" s="269"/>
      <c r="T1090" s="269"/>
      <c r="U1090" s="269"/>
      <c r="V1090" s="269"/>
      <c r="W1090" s="269"/>
      <c r="X1090" s="269"/>
      <c r="Y1090" s="269"/>
      <c r="Z1090" s="269"/>
      <c r="AA1090" s="269"/>
      <c r="AB1090" s="269"/>
      <c r="AC1090" s="269"/>
      <c r="AD1090" s="269"/>
      <c r="AE1090" s="269"/>
      <c r="AF1090" s="269"/>
      <c r="AG1090" s="269"/>
      <c r="AH1090" s="269"/>
      <c r="AI1090" s="269"/>
      <c r="AJ1090" s="269"/>
      <c r="AK1090" s="269"/>
      <c r="AL1090" s="269"/>
      <c r="AM1090" s="269"/>
      <c r="AN1090" s="269"/>
      <c r="AO1090" s="269"/>
      <c r="AP1090" s="269"/>
      <c r="AQ1090" s="269"/>
      <c r="AR1090" s="269"/>
      <c r="AS1090" s="269"/>
      <c r="AT1090" s="269"/>
      <c r="AU1090" s="269"/>
      <c r="AV1090" s="269"/>
      <c r="AW1090" s="269"/>
      <c r="AX1090" s="269"/>
      <c r="AY1090" s="269"/>
      <c r="AZ1090" s="269"/>
      <c r="BA1090" s="269"/>
      <c r="BB1090" s="269"/>
      <c r="BC1090" s="269"/>
      <c r="BD1090" s="269"/>
      <c r="BE1090" s="269"/>
      <c r="BF1090" s="269"/>
      <c r="BG1090" s="269"/>
      <c r="BH1090" s="269"/>
      <c r="BI1090" s="269"/>
      <c r="BJ1090" s="269"/>
      <c r="BK1090" s="269"/>
      <c r="BL1090" s="269"/>
      <c r="BM1090" s="269"/>
      <c r="BN1090" s="269"/>
      <c r="BO1090" s="269"/>
      <c r="BP1090" s="269"/>
      <c r="BQ1090" s="269"/>
      <c r="BR1090" s="269"/>
      <c r="BS1090" s="269"/>
      <c r="BT1090" s="269"/>
      <c r="BU1090" s="269"/>
      <c r="BV1090" s="269"/>
      <c r="BW1090" s="60"/>
      <c r="BX1090" s="60"/>
      <c r="BY1090" s="60"/>
      <c r="BZ1090" s="60"/>
      <c r="CA1090" s="60"/>
      <c r="CB1090" s="60"/>
      <c r="CC1090" s="60"/>
      <c r="CD1090" s="60"/>
      <c r="CE1090" s="60"/>
      <c r="CF1090" s="60"/>
      <c r="CG1090" s="60"/>
      <c r="CH1090" s="60"/>
      <c r="CI1090" s="60"/>
      <c r="CJ1090" s="60"/>
      <c r="CK1090" s="60"/>
      <c r="CL1090" s="60"/>
      <c r="CM1090" s="60"/>
      <c r="CN1090" s="60"/>
      <c r="CO1090" s="60"/>
      <c r="CP1090" s="60"/>
      <c r="CQ1090" s="60"/>
      <c r="CR1090" s="60"/>
      <c r="CS1090" s="60"/>
      <c r="CT1090" s="60"/>
      <c r="CU1090" s="60"/>
      <c r="CV1090" s="60"/>
      <c r="CW1090" s="60"/>
      <c r="CX1090" s="60"/>
      <c r="CY1090" s="60"/>
      <c r="CZ1090" s="60"/>
      <c r="DA1090" s="60"/>
      <c r="DB1090" s="60"/>
      <c r="DC1090" s="60"/>
      <c r="DD1090" s="60"/>
      <c r="DE1090" s="60"/>
      <c r="DF1090" s="60"/>
      <c r="DG1090" s="60"/>
      <c r="DH1090" s="60"/>
      <c r="DI1090" s="60"/>
      <c r="DJ1090" s="60"/>
      <c r="DK1090" s="60"/>
      <c r="DL1090" s="60"/>
      <c r="DM1090" s="60"/>
      <c r="DN1090" s="60"/>
      <c r="DO1090" s="60"/>
      <c r="DP1090" s="60"/>
      <c r="DQ1090" s="60"/>
      <c r="DR1090" s="60"/>
      <c r="DS1090" s="60"/>
      <c r="DT1090" s="60"/>
      <c r="DU1090" s="60"/>
      <c r="DV1090" s="60"/>
      <c r="DW1090" s="60"/>
      <c r="DX1090" s="60"/>
      <c r="DY1090" s="60"/>
      <c r="DZ1090" s="60"/>
      <c r="EA1090" s="60"/>
      <c r="EB1090" s="60"/>
      <c r="EC1090" s="60"/>
      <c r="ED1090" s="60"/>
      <c r="EE1090" s="60"/>
      <c r="EF1090" s="60"/>
      <c r="EG1090" s="60"/>
      <c r="EH1090" s="60"/>
      <c r="EI1090" s="60"/>
      <c r="EJ1090" s="60"/>
      <c r="EK1090" s="60"/>
      <c r="EL1090" s="60"/>
      <c r="EM1090" s="60"/>
      <c r="EN1090" s="60"/>
      <c r="EO1090" s="60"/>
      <c r="EP1090" s="60"/>
      <c r="EQ1090" s="60"/>
      <c r="ER1090" s="60"/>
      <c r="ES1090" s="60"/>
      <c r="ET1090" s="60"/>
      <c r="EU1090" s="60"/>
      <c r="EV1090" s="60"/>
      <c r="EW1090" s="60"/>
      <c r="EX1090" s="60"/>
      <c r="EY1090" s="60"/>
      <c r="EZ1090" s="60"/>
      <c r="FA1090" s="60"/>
      <c r="FB1090" s="60"/>
      <c r="FC1090" s="60"/>
      <c r="FD1090" s="60"/>
      <c r="FE1090" s="60"/>
      <c r="FF1090" s="60"/>
      <c r="FG1090" s="60"/>
      <c r="FH1090" s="60"/>
      <c r="FI1090" s="60"/>
      <c r="FJ1090" s="60"/>
      <c r="FK1090" s="60"/>
      <c r="FL1090" s="60"/>
      <c r="FM1090" s="60"/>
      <c r="FN1090" s="60"/>
      <c r="FO1090" s="60"/>
      <c r="FP1090" s="60"/>
      <c r="FQ1090" s="60"/>
      <c r="FR1090" s="60"/>
      <c r="FS1090" s="60"/>
      <c r="FT1090" s="60"/>
      <c r="FU1090" s="60"/>
      <c r="FV1090" s="60"/>
      <c r="FW1090" s="60"/>
      <c r="FX1090" s="60"/>
      <c r="FY1090" s="60"/>
      <c r="FZ1090" s="60"/>
      <c r="GA1090" s="60"/>
      <c r="GB1090" s="60"/>
      <c r="GC1090" s="60"/>
      <c r="GD1090" s="60"/>
      <c r="GE1090" s="60"/>
      <c r="GF1090" s="60"/>
      <c r="GG1090" s="60"/>
      <c r="GH1090" s="60"/>
      <c r="GI1090" s="60"/>
      <c r="GJ1090" s="60"/>
      <c r="GK1090" s="60"/>
      <c r="GL1090" s="60"/>
    </row>
    <row r="1091">
      <c r="B1091" s="118" t="s">
        <v>28</v>
      </c>
      <c r="C1091" s="269"/>
      <c r="D1091" s="269"/>
      <c r="E1091" s="269"/>
      <c r="F1091" s="269"/>
      <c r="G1091" s="269"/>
      <c r="H1091" s="269"/>
      <c r="I1091" s="269"/>
      <c r="J1091" s="269"/>
      <c r="K1091" s="269"/>
      <c r="L1091" s="269"/>
      <c r="M1091" s="269"/>
      <c r="N1091" s="269"/>
      <c r="O1091" s="269"/>
      <c r="P1091" s="269"/>
      <c r="Q1091" s="269"/>
      <c r="R1091" s="269"/>
      <c r="S1091" s="269"/>
      <c r="T1091" s="269"/>
      <c r="U1091" s="269"/>
      <c r="V1091" s="269"/>
      <c r="W1091" s="269"/>
      <c r="X1091" s="269"/>
      <c r="Y1091" s="269"/>
      <c r="Z1091" s="269"/>
      <c r="AA1091" s="269"/>
      <c r="AB1091" s="269"/>
      <c r="AC1091" s="269"/>
      <c r="AD1091" s="269"/>
      <c r="AE1091" s="269"/>
      <c r="AF1091" s="269"/>
      <c r="AG1091" s="269"/>
      <c r="AH1091" s="269"/>
      <c r="AI1091" s="269"/>
      <c r="AJ1091" s="269"/>
      <c r="AK1091" s="269"/>
      <c r="AL1091" s="269"/>
      <c r="AM1091" s="269"/>
      <c r="AN1091" s="269"/>
      <c r="AO1091" s="269"/>
      <c r="AP1091" s="269"/>
      <c r="AQ1091" s="269"/>
      <c r="AR1091" s="269"/>
      <c r="AS1091" s="269"/>
      <c r="AT1091" s="269"/>
      <c r="AU1091" s="269"/>
      <c r="AV1091" s="269"/>
      <c r="AW1091" s="269"/>
      <c r="AX1091" s="269"/>
      <c r="AY1091" s="269"/>
      <c r="AZ1091" s="269"/>
      <c r="BA1091" s="269"/>
      <c r="BB1091" s="269"/>
      <c r="BC1091" s="269"/>
      <c r="BD1091" s="269"/>
      <c r="BE1091" s="269"/>
      <c r="BF1091" s="269"/>
      <c r="BG1091" s="269"/>
      <c r="BH1091" s="269"/>
      <c r="BI1091" s="269"/>
      <c r="BJ1091" s="269"/>
      <c r="BK1091" s="269"/>
      <c r="BL1091" s="269"/>
      <c r="BM1091" s="269"/>
      <c r="BN1091" s="269"/>
      <c r="BO1091" s="269"/>
      <c r="BP1091" s="269"/>
      <c r="BQ1091" s="269"/>
      <c r="BR1091" s="269"/>
      <c r="BS1091" s="269"/>
      <c r="BT1091" s="269"/>
      <c r="BU1091" s="269"/>
      <c r="BV1091" s="269"/>
      <c r="BW1091" s="60"/>
      <c r="BX1091" s="60"/>
      <c r="BY1091" s="60"/>
      <c r="BZ1091" s="60"/>
      <c r="CA1091" s="60"/>
      <c r="CB1091" s="60"/>
      <c r="CC1091" s="60"/>
      <c r="CD1091" s="60"/>
      <c r="CE1091" s="60"/>
      <c r="CF1091" s="60"/>
      <c r="CG1091" s="60"/>
      <c r="CH1091" s="60"/>
      <c r="CI1091" s="60"/>
      <c r="CJ1091" s="60"/>
      <c r="CK1091" s="60"/>
      <c r="CL1091" s="60"/>
      <c r="CM1091" s="60"/>
      <c r="CN1091" s="60"/>
      <c r="CO1091" s="60"/>
      <c r="CP1091" s="60"/>
      <c r="CQ1091" s="60"/>
      <c r="CR1091" s="60"/>
      <c r="CS1091" s="60"/>
      <c r="CT1091" s="60"/>
      <c r="CU1091" s="60"/>
      <c r="CV1091" s="60"/>
      <c r="CW1091" s="60"/>
      <c r="CX1091" s="60"/>
      <c r="CY1091" s="60"/>
      <c r="CZ1091" s="60"/>
      <c r="DA1091" s="60"/>
      <c r="DB1091" s="60"/>
      <c r="DC1091" s="60"/>
      <c r="DD1091" s="60"/>
      <c r="DE1091" s="60"/>
      <c r="DF1091" s="60"/>
      <c r="DG1091" s="60"/>
      <c r="DH1091" s="60"/>
      <c r="DI1091" s="60"/>
      <c r="DJ1091" s="60"/>
      <c r="DK1091" s="60"/>
      <c r="DL1091" s="60"/>
      <c r="DM1091" s="60"/>
      <c r="DN1091" s="60"/>
      <c r="DO1091" s="60"/>
      <c r="DP1091" s="60"/>
      <c r="DQ1091" s="60"/>
      <c r="DR1091" s="60"/>
      <c r="DS1091" s="60"/>
      <c r="DT1091" s="60"/>
      <c r="DU1091" s="60"/>
      <c r="DV1091" s="60"/>
      <c r="DW1091" s="60"/>
      <c r="DX1091" s="60"/>
      <c r="DY1091" s="60"/>
      <c r="DZ1091" s="60"/>
      <c r="EA1091" s="60"/>
      <c r="EB1091" s="60"/>
      <c r="EC1091" s="60"/>
      <c r="ED1091" s="60"/>
      <c r="EE1091" s="60"/>
      <c r="EF1091" s="60"/>
      <c r="EG1091" s="60"/>
      <c r="EH1091" s="60"/>
      <c r="EI1091" s="60"/>
      <c r="EJ1091" s="60"/>
      <c r="EK1091" s="60"/>
      <c r="EL1091" s="60"/>
      <c r="EM1091" s="60"/>
      <c r="EN1091" s="60"/>
      <c r="EO1091" s="60"/>
      <c r="EP1091" s="60"/>
      <c r="EQ1091" s="60"/>
      <c r="ER1091" s="60"/>
      <c r="ES1091" s="60"/>
      <c r="ET1091" s="60"/>
      <c r="EU1091" s="60"/>
      <c r="EV1091" s="60"/>
      <c r="EW1091" s="60"/>
      <c r="EX1091" s="60"/>
      <c r="EY1091" s="60"/>
      <c r="EZ1091" s="60"/>
      <c r="FA1091" s="60"/>
      <c r="FB1091" s="60"/>
      <c r="FC1091" s="60"/>
      <c r="FD1091" s="60"/>
      <c r="FE1091" s="60"/>
      <c r="FF1091" s="60"/>
      <c r="FG1091" s="60"/>
      <c r="FH1091" s="60"/>
      <c r="FI1091" s="60"/>
      <c r="FJ1091" s="60"/>
      <c r="FK1091" s="60"/>
      <c r="FL1091" s="60"/>
      <c r="FM1091" s="60"/>
      <c r="FN1091" s="60"/>
      <c r="FO1091" s="60"/>
      <c r="FP1091" s="60"/>
      <c r="FQ1091" s="60"/>
      <c r="FR1091" s="60"/>
      <c r="FS1091" s="60"/>
      <c r="FT1091" s="60"/>
      <c r="FU1091" s="60"/>
      <c r="FV1091" s="60"/>
      <c r="FW1091" s="60"/>
      <c r="FX1091" s="60"/>
      <c r="FY1091" s="60"/>
      <c r="FZ1091" s="60"/>
      <c r="GA1091" s="60"/>
      <c r="GB1091" s="60"/>
      <c r="GC1091" s="60"/>
      <c r="GD1091" s="60"/>
      <c r="GE1091" s="60"/>
      <c r="GF1091" s="60"/>
      <c r="GG1091" s="60"/>
      <c r="GH1091" s="60"/>
      <c r="GI1091" s="60"/>
      <c r="GJ1091" s="60"/>
      <c r="GK1091" s="60"/>
      <c r="GL1091" s="60"/>
    </row>
    <row r="1092">
      <c r="B1092" s="116" t="s">
        <v>30</v>
      </c>
      <c r="C1092" s="269"/>
      <c r="D1092" s="269"/>
      <c r="E1092" s="269"/>
      <c r="F1092" s="269"/>
      <c r="G1092" s="269"/>
      <c r="H1092" s="269"/>
      <c r="I1092" s="269"/>
      <c r="J1092" s="269"/>
      <c r="K1092" s="269"/>
      <c r="L1092" s="269"/>
      <c r="M1092" s="269"/>
      <c r="N1092" s="269"/>
      <c r="O1092" s="269"/>
      <c r="P1092" s="269"/>
      <c r="Q1092" s="269"/>
      <c r="R1092" s="269"/>
      <c r="S1092" s="269"/>
      <c r="T1092" s="269"/>
      <c r="U1092" s="269"/>
      <c r="V1092" s="269"/>
      <c r="W1092" s="269"/>
      <c r="X1092" s="269"/>
      <c r="Y1092" s="269"/>
      <c r="Z1092" s="269"/>
      <c r="AA1092" s="269"/>
      <c r="AB1092" s="269"/>
      <c r="AC1092" s="269"/>
      <c r="AD1092" s="269"/>
      <c r="AE1092" s="269"/>
      <c r="AF1092" s="269"/>
      <c r="AG1092" s="269"/>
      <c r="AH1092" s="269"/>
      <c r="AI1092" s="269"/>
      <c r="AJ1092" s="269"/>
      <c r="AK1092" s="269"/>
      <c r="AL1092" s="269"/>
      <c r="AM1092" s="269"/>
      <c r="AN1092" s="269"/>
      <c r="AO1092" s="269"/>
      <c r="AP1092" s="269"/>
      <c r="AQ1092" s="269"/>
      <c r="AR1092" s="269"/>
      <c r="AS1092" s="269"/>
      <c r="AT1092" s="269"/>
      <c r="AU1092" s="269"/>
      <c r="AV1092" s="269"/>
      <c r="AW1092" s="269"/>
      <c r="AX1092" s="269"/>
      <c r="AY1092" s="269"/>
      <c r="AZ1092" s="269"/>
      <c r="BA1092" s="269"/>
      <c r="BB1092" s="269"/>
      <c r="BC1092" s="269"/>
      <c r="BD1092" s="269"/>
      <c r="BE1092" s="269"/>
      <c r="BF1092" s="269"/>
      <c r="BG1092" s="269"/>
      <c r="BH1092" s="269"/>
      <c r="BI1092" s="269"/>
      <c r="BJ1092" s="269"/>
      <c r="BK1092" s="269"/>
      <c r="BL1092" s="269"/>
      <c r="BM1092" s="269"/>
      <c r="BN1092" s="269"/>
      <c r="BO1092" s="269"/>
      <c r="BP1092" s="269"/>
      <c r="BQ1092" s="269"/>
      <c r="BR1092" s="269"/>
      <c r="BS1092" s="269"/>
      <c r="BT1092" s="269"/>
      <c r="BU1092" s="269"/>
      <c r="BV1092" s="269"/>
      <c r="BW1092" s="60"/>
      <c r="BX1092" s="60"/>
      <c r="BY1092" s="60"/>
      <c r="BZ1092" s="60"/>
      <c r="CA1092" s="60"/>
      <c r="CB1092" s="60"/>
      <c r="CC1092" s="60"/>
      <c r="CD1092" s="60"/>
      <c r="CE1092" s="60"/>
      <c r="CF1092" s="60"/>
      <c r="CG1092" s="60"/>
      <c r="CH1092" s="60"/>
      <c r="CI1092" s="60"/>
      <c r="CJ1092" s="60"/>
      <c r="CK1092" s="60"/>
      <c r="CL1092" s="60"/>
      <c r="CM1092" s="60"/>
      <c r="CN1092" s="60"/>
      <c r="CO1092" s="60"/>
      <c r="CP1092" s="60"/>
      <c r="CQ1092" s="60"/>
      <c r="CR1092" s="60"/>
      <c r="CS1092" s="60"/>
      <c r="CT1092" s="60"/>
      <c r="CU1092" s="60"/>
      <c r="CV1092" s="60"/>
      <c r="CW1092" s="60"/>
      <c r="CX1092" s="60"/>
      <c r="CY1092" s="60"/>
      <c r="CZ1092" s="60"/>
      <c r="DA1092" s="60"/>
      <c r="DB1092" s="60"/>
      <c r="DC1092" s="60"/>
      <c r="DD1092" s="60"/>
      <c r="DE1092" s="60"/>
      <c r="DF1092" s="60"/>
      <c r="DG1092" s="60"/>
      <c r="DH1092" s="60"/>
      <c r="DI1092" s="60"/>
      <c r="DJ1092" s="60"/>
      <c r="DK1092" s="60"/>
      <c r="DL1092" s="60"/>
      <c r="DM1092" s="60"/>
      <c r="DN1092" s="60"/>
      <c r="DO1092" s="60"/>
      <c r="DP1092" s="60"/>
      <c r="DQ1092" s="60"/>
      <c r="DR1092" s="60"/>
      <c r="DS1092" s="60"/>
      <c r="DT1092" s="60"/>
      <c r="DU1092" s="60"/>
      <c r="DV1092" s="60"/>
      <c r="DW1092" s="60"/>
      <c r="DX1092" s="60"/>
      <c r="DY1092" s="60"/>
      <c r="DZ1092" s="60"/>
      <c r="EA1092" s="60"/>
      <c r="EB1092" s="60"/>
      <c r="EC1092" s="60"/>
      <c r="ED1092" s="60"/>
      <c r="EE1092" s="60"/>
      <c r="EF1092" s="60"/>
      <c r="EG1092" s="60"/>
      <c r="EH1092" s="60"/>
      <c r="EI1092" s="60"/>
      <c r="EJ1092" s="60"/>
      <c r="EK1092" s="60"/>
      <c r="EL1092" s="60"/>
      <c r="EM1092" s="60"/>
      <c r="EN1092" s="60"/>
      <c r="EO1092" s="60"/>
      <c r="EP1092" s="60"/>
      <c r="EQ1092" s="60"/>
      <c r="ER1092" s="60"/>
      <c r="ES1092" s="60"/>
      <c r="ET1092" s="60"/>
      <c r="EU1092" s="60"/>
      <c r="EV1092" s="60"/>
      <c r="EW1092" s="60"/>
      <c r="EX1092" s="60"/>
      <c r="EY1092" s="60"/>
      <c r="EZ1092" s="60"/>
      <c r="FA1092" s="60"/>
      <c r="FB1092" s="60"/>
      <c r="FC1092" s="60"/>
      <c r="FD1092" s="60"/>
      <c r="FE1092" s="60"/>
      <c r="FF1092" s="60"/>
      <c r="FG1092" s="60"/>
      <c r="FH1092" s="60"/>
      <c r="FI1092" s="60"/>
      <c r="FJ1092" s="60"/>
      <c r="FK1092" s="60"/>
      <c r="FL1092" s="60"/>
      <c r="FM1092" s="60"/>
      <c r="FN1092" s="60"/>
      <c r="FO1092" s="60"/>
      <c r="FP1092" s="60"/>
      <c r="FQ1092" s="60"/>
      <c r="FR1092" s="60"/>
      <c r="FS1092" s="60"/>
      <c r="FT1092" s="60"/>
      <c r="FU1092" s="60"/>
      <c r="FV1092" s="60"/>
      <c r="FW1092" s="60"/>
      <c r="FX1092" s="60"/>
      <c r="FY1092" s="60"/>
      <c r="FZ1092" s="60"/>
      <c r="GA1092" s="60"/>
      <c r="GB1092" s="60"/>
      <c r="GC1092" s="60"/>
      <c r="GD1092" s="60"/>
      <c r="GE1092" s="60"/>
      <c r="GF1092" s="60"/>
      <c r="GG1092" s="60"/>
      <c r="GH1092" s="60"/>
      <c r="GI1092" s="60"/>
      <c r="GJ1092" s="60"/>
      <c r="GK1092" s="60"/>
      <c r="GL1092" s="60"/>
    </row>
    <row r="1093">
      <c r="B1093" s="118" t="s">
        <v>32</v>
      </c>
      <c r="C1093" s="269"/>
      <c r="D1093" s="269"/>
      <c r="E1093" s="269"/>
      <c r="F1093" s="269"/>
      <c r="G1093" s="269"/>
      <c r="H1093" s="269"/>
      <c r="I1093" s="269"/>
      <c r="J1093" s="269"/>
      <c r="K1093" s="269"/>
      <c r="L1093" s="269"/>
      <c r="M1093" s="269"/>
      <c r="N1093" s="269"/>
      <c r="O1093" s="269"/>
      <c r="P1093" s="269"/>
      <c r="Q1093" s="269"/>
      <c r="R1093" s="269"/>
      <c r="S1093" s="269"/>
      <c r="T1093" s="269"/>
      <c r="U1093" s="269"/>
      <c r="V1093" s="269"/>
      <c r="W1093" s="269"/>
      <c r="X1093" s="269"/>
      <c r="Y1093" s="269"/>
      <c r="Z1093" s="269"/>
      <c r="AA1093" s="269"/>
      <c r="AB1093" s="269"/>
      <c r="AC1093" s="269"/>
      <c r="AD1093" s="269"/>
      <c r="AE1093" s="269"/>
      <c r="AF1093" s="269"/>
      <c r="AG1093" s="269"/>
      <c r="AH1093" s="269"/>
      <c r="AI1093" s="269"/>
      <c r="AJ1093" s="269"/>
      <c r="AK1093" s="269"/>
      <c r="AL1093" s="269"/>
      <c r="AM1093" s="269"/>
      <c r="AN1093" s="269"/>
      <c r="AO1093" s="269"/>
      <c r="AP1093" s="269"/>
      <c r="AQ1093" s="269"/>
      <c r="AR1093" s="269"/>
      <c r="AS1093" s="269"/>
      <c r="AT1093" s="269"/>
      <c r="AU1093" s="269"/>
      <c r="AV1093" s="269"/>
      <c r="AW1093" s="269"/>
      <c r="AX1093" s="269"/>
      <c r="AY1093" s="269"/>
      <c r="AZ1093" s="269"/>
      <c r="BA1093" s="269"/>
      <c r="BB1093" s="269"/>
      <c r="BC1093" s="269"/>
      <c r="BD1093" s="269"/>
      <c r="BE1093" s="269"/>
      <c r="BF1093" s="269"/>
      <c r="BG1093" s="269"/>
      <c r="BH1093" s="269"/>
      <c r="BI1093" s="269"/>
      <c r="BJ1093" s="269"/>
      <c r="BK1093" s="269"/>
      <c r="BL1093" s="269"/>
      <c r="BM1093" s="269"/>
      <c r="BN1093" s="269"/>
      <c r="BO1093" s="269"/>
      <c r="BP1093" s="269"/>
      <c r="BQ1093" s="269"/>
      <c r="BR1093" s="269"/>
      <c r="BS1093" s="269"/>
      <c r="BT1093" s="269"/>
      <c r="BU1093" s="269"/>
      <c r="BV1093" s="269"/>
      <c r="BW1093" s="60"/>
      <c r="BX1093" s="60"/>
      <c r="BY1093" s="60"/>
      <c r="BZ1093" s="60"/>
      <c r="CA1093" s="60"/>
      <c r="CB1093" s="60"/>
      <c r="CC1093" s="60"/>
      <c r="CD1093" s="60"/>
      <c r="CE1093" s="60"/>
      <c r="CF1093" s="60"/>
      <c r="CG1093" s="60"/>
      <c r="CH1093" s="60"/>
      <c r="CI1093" s="60"/>
      <c r="CJ1093" s="60"/>
      <c r="CK1093" s="60"/>
      <c r="CL1093" s="60"/>
      <c r="CM1093" s="60"/>
      <c r="CN1093" s="60"/>
      <c r="CO1093" s="60"/>
      <c r="CP1093" s="60"/>
      <c r="CQ1093" s="60"/>
      <c r="CR1093" s="60"/>
      <c r="CS1093" s="60"/>
      <c r="CT1093" s="60"/>
      <c r="CU1093" s="60"/>
      <c r="CV1093" s="60"/>
      <c r="CW1093" s="60"/>
      <c r="CX1093" s="60"/>
      <c r="CY1093" s="60"/>
      <c r="CZ1093" s="60"/>
      <c r="DA1093" s="60"/>
      <c r="DB1093" s="60"/>
      <c r="DC1093" s="60"/>
      <c r="DD1093" s="60"/>
      <c r="DE1093" s="60"/>
      <c r="DF1093" s="60"/>
      <c r="DG1093" s="60"/>
      <c r="DH1093" s="60"/>
      <c r="DI1093" s="60"/>
      <c r="DJ1093" s="60"/>
      <c r="DK1093" s="60"/>
      <c r="DL1093" s="60"/>
      <c r="DM1093" s="60"/>
      <c r="DN1093" s="60"/>
      <c r="DO1093" s="60"/>
      <c r="DP1093" s="60"/>
      <c r="DQ1093" s="60"/>
      <c r="DR1093" s="60"/>
      <c r="DS1093" s="60"/>
      <c r="DT1093" s="60"/>
      <c r="DU1093" s="60"/>
      <c r="DV1093" s="60"/>
      <c r="DW1093" s="60"/>
      <c r="DX1093" s="60"/>
      <c r="DY1093" s="60"/>
      <c r="DZ1093" s="60"/>
      <c r="EA1093" s="60"/>
      <c r="EB1093" s="60"/>
      <c r="EC1093" s="60"/>
      <c r="ED1093" s="60"/>
      <c r="EE1093" s="60"/>
      <c r="EF1093" s="60"/>
      <c r="EG1093" s="60"/>
      <c r="EH1093" s="60"/>
      <c r="EI1093" s="60"/>
      <c r="EJ1093" s="60"/>
      <c r="EK1093" s="60"/>
      <c r="EL1093" s="60"/>
      <c r="EM1093" s="60"/>
      <c r="EN1093" s="60"/>
      <c r="EO1093" s="60"/>
      <c r="EP1093" s="60"/>
      <c r="EQ1093" s="60"/>
      <c r="ER1093" s="60"/>
      <c r="ES1093" s="60"/>
      <c r="ET1093" s="60"/>
      <c r="EU1093" s="60"/>
      <c r="EV1093" s="60"/>
      <c r="EW1093" s="60"/>
      <c r="EX1093" s="60"/>
      <c r="EY1093" s="60"/>
      <c r="EZ1093" s="60"/>
      <c r="FA1093" s="60"/>
      <c r="FB1093" s="60"/>
      <c r="FC1093" s="60"/>
      <c r="FD1093" s="60"/>
      <c r="FE1093" s="60"/>
      <c r="FF1093" s="60"/>
      <c r="FG1093" s="60"/>
      <c r="FH1093" s="60"/>
      <c r="FI1093" s="60"/>
      <c r="FJ1093" s="60"/>
      <c r="FK1093" s="60"/>
      <c r="FL1093" s="60"/>
      <c r="FM1093" s="60"/>
      <c r="FN1093" s="60"/>
      <c r="FO1093" s="60"/>
      <c r="FP1093" s="60"/>
      <c r="FQ1093" s="60"/>
      <c r="FR1093" s="60"/>
      <c r="FS1093" s="60"/>
      <c r="FT1093" s="60"/>
      <c r="FU1093" s="60"/>
      <c r="FV1093" s="60"/>
      <c r="FW1093" s="60"/>
      <c r="FX1093" s="60"/>
      <c r="FY1093" s="60"/>
      <c r="FZ1093" s="60"/>
      <c r="GA1093" s="60"/>
      <c r="GB1093" s="60"/>
      <c r="GC1093" s="60"/>
      <c r="GD1093" s="60"/>
      <c r="GE1093" s="60"/>
      <c r="GF1093" s="60"/>
      <c r="GG1093" s="60"/>
      <c r="GH1093" s="60"/>
      <c r="GI1093" s="60"/>
      <c r="GJ1093" s="60"/>
      <c r="GK1093" s="60"/>
      <c r="GL1093" s="60"/>
    </row>
    <row r="1094">
      <c r="B1094" s="116" t="s">
        <v>34</v>
      </c>
      <c r="C1094" s="269"/>
      <c r="D1094" s="269"/>
      <c r="E1094" s="269"/>
      <c r="F1094" s="269"/>
      <c r="G1094" s="269"/>
      <c r="H1094" s="269"/>
      <c r="I1094" s="269"/>
      <c r="J1094" s="269"/>
      <c r="K1094" s="269"/>
      <c r="L1094" s="269"/>
      <c r="M1094" s="269"/>
      <c r="N1094" s="269"/>
      <c r="O1094" s="269"/>
      <c r="P1094" s="269"/>
      <c r="Q1094" s="269"/>
      <c r="R1094" s="269"/>
      <c r="S1094" s="269"/>
      <c r="T1094" s="269"/>
      <c r="U1094" s="269"/>
      <c r="V1094" s="269"/>
      <c r="W1094" s="269"/>
      <c r="X1094" s="269"/>
      <c r="Y1094" s="269"/>
      <c r="Z1094" s="269"/>
      <c r="AA1094" s="269"/>
      <c r="AB1094" s="269"/>
      <c r="AC1094" s="269"/>
      <c r="AD1094" s="269"/>
      <c r="AE1094" s="269"/>
      <c r="AF1094" s="269"/>
      <c r="AG1094" s="269"/>
      <c r="AH1094" s="269"/>
      <c r="AI1094" s="269"/>
      <c r="AJ1094" s="269"/>
      <c r="AK1094" s="269"/>
      <c r="AL1094" s="269"/>
      <c r="AM1094" s="269"/>
      <c r="AN1094" s="269"/>
      <c r="AO1094" s="269"/>
      <c r="AP1094" s="269"/>
      <c r="AQ1094" s="269"/>
      <c r="AR1094" s="269"/>
      <c r="AS1094" s="269"/>
      <c r="AT1094" s="269"/>
      <c r="AU1094" s="269"/>
      <c r="AV1094" s="269"/>
      <c r="AW1094" s="269"/>
      <c r="AX1094" s="269"/>
      <c r="AY1094" s="269"/>
      <c r="AZ1094" s="269"/>
      <c r="BA1094" s="269"/>
      <c r="BB1094" s="269"/>
      <c r="BC1094" s="269"/>
      <c r="BD1094" s="269"/>
      <c r="BE1094" s="269"/>
      <c r="BF1094" s="269"/>
      <c r="BG1094" s="269"/>
      <c r="BH1094" s="269"/>
      <c r="BI1094" s="269"/>
      <c r="BJ1094" s="269"/>
      <c r="BK1094" s="269"/>
      <c r="BL1094" s="269"/>
      <c r="BM1094" s="269"/>
      <c r="BN1094" s="269"/>
      <c r="BO1094" s="269"/>
      <c r="BP1094" s="269"/>
      <c r="BQ1094" s="269"/>
      <c r="BR1094" s="269"/>
      <c r="BS1094" s="269"/>
      <c r="BT1094" s="269"/>
      <c r="BU1094" s="269"/>
      <c r="BV1094" s="269"/>
      <c r="BW1094" s="60"/>
      <c r="BX1094" s="60"/>
      <c r="BY1094" s="60"/>
      <c r="BZ1094" s="60"/>
      <c r="CA1094" s="60"/>
      <c r="CB1094" s="60"/>
      <c r="CC1094" s="60"/>
      <c r="CD1094" s="60"/>
      <c r="CE1094" s="60"/>
      <c r="CF1094" s="60"/>
      <c r="CG1094" s="60"/>
      <c r="CH1094" s="60"/>
      <c r="CI1094" s="60"/>
      <c r="CJ1094" s="60"/>
      <c r="CK1094" s="60"/>
      <c r="CL1094" s="60"/>
      <c r="CM1094" s="60"/>
      <c r="CN1094" s="60"/>
      <c r="CO1094" s="60"/>
      <c r="CP1094" s="60"/>
      <c r="CQ1094" s="60"/>
      <c r="CR1094" s="60"/>
      <c r="CS1094" s="60"/>
      <c r="CT1094" s="60"/>
      <c r="CU1094" s="60"/>
      <c r="CV1094" s="60"/>
      <c r="CW1094" s="60"/>
      <c r="CX1094" s="60"/>
      <c r="CY1094" s="60"/>
      <c r="CZ1094" s="60"/>
      <c r="DA1094" s="60"/>
      <c r="DB1094" s="60"/>
      <c r="DC1094" s="60"/>
      <c r="DD1094" s="60"/>
      <c r="DE1094" s="60"/>
      <c r="DF1094" s="60"/>
      <c r="DG1094" s="60"/>
      <c r="DH1094" s="60"/>
      <c r="DI1094" s="60"/>
      <c r="DJ1094" s="60"/>
      <c r="DK1094" s="60"/>
      <c r="DL1094" s="60"/>
      <c r="DM1094" s="60"/>
      <c r="DN1094" s="60"/>
      <c r="DO1094" s="60"/>
      <c r="DP1094" s="60"/>
      <c r="DQ1094" s="60"/>
      <c r="DR1094" s="60"/>
      <c r="DS1094" s="60"/>
      <c r="DT1094" s="60"/>
      <c r="DU1094" s="60"/>
      <c r="DV1094" s="60"/>
      <c r="DW1094" s="60"/>
      <c r="DX1094" s="60"/>
      <c r="DY1094" s="60"/>
      <c r="DZ1094" s="60"/>
      <c r="EA1094" s="60"/>
      <c r="EB1094" s="60"/>
      <c r="EC1094" s="60"/>
      <c r="ED1094" s="60"/>
      <c r="EE1094" s="60"/>
      <c r="EF1094" s="60"/>
      <c r="EG1094" s="60"/>
      <c r="EH1094" s="60"/>
      <c r="EI1094" s="60"/>
      <c r="EJ1094" s="60"/>
      <c r="EK1094" s="60"/>
      <c r="EL1094" s="60"/>
      <c r="EM1094" s="60"/>
      <c r="EN1094" s="60"/>
      <c r="EO1094" s="60"/>
      <c r="EP1094" s="60"/>
      <c r="EQ1094" s="60"/>
      <c r="ER1094" s="60"/>
      <c r="ES1094" s="60"/>
      <c r="ET1094" s="60"/>
      <c r="EU1094" s="60"/>
      <c r="EV1094" s="60"/>
      <c r="EW1094" s="60"/>
      <c r="EX1094" s="60"/>
      <c r="EY1094" s="60"/>
      <c r="EZ1094" s="60"/>
      <c r="FA1094" s="60"/>
      <c r="FB1094" s="60"/>
      <c r="FC1094" s="60"/>
      <c r="FD1094" s="60"/>
      <c r="FE1094" s="60"/>
      <c r="FF1094" s="60"/>
      <c r="FG1094" s="60"/>
      <c r="FH1094" s="60"/>
      <c r="FI1094" s="60"/>
      <c r="FJ1094" s="60"/>
      <c r="FK1094" s="60"/>
      <c r="FL1094" s="60"/>
      <c r="FM1094" s="60"/>
      <c r="FN1094" s="60"/>
      <c r="FO1094" s="60"/>
      <c r="FP1094" s="60"/>
      <c r="FQ1094" s="60"/>
      <c r="FR1094" s="60"/>
      <c r="FS1094" s="60"/>
      <c r="FT1094" s="60"/>
      <c r="FU1094" s="60"/>
      <c r="FV1094" s="60"/>
      <c r="FW1094" s="60"/>
      <c r="FX1094" s="60"/>
      <c r="FY1094" s="60"/>
      <c r="FZ1094" s="60"/>
      <c r="GA1094" s="60"/>
      <c r="GB1094" s="60"/>
      <c r="GC1094" s="60"/>
      <c r="GD1094" s="60"/>
      <c r="GE1094" s="60"/>
      <c r="GF1094" s="60"/>
      <c r="GG1094" s="60"/>
      <c r="GH1094" s="60"/>
      <c r="GI1094" s="60"/>
      <c r="GJ1094" s="60"/>
      <c r="GK1094" s="60"/>
      <c r="GL1094" s="60"/>
    </row>
    <row r="1095">
      <c r="B1095" s="118" t="s">
        <v>36</v>
      </c>
      <c r="C1095" s="269"/>
      <c r="D1095" s="269"/>
      <c r="E1095" s="269"/>
      <c r="F1095" s="269"/>
      <c r="G1095" s="269"/>
      <c r="H1095" s="269"/>
      <c r="I1095" s="269"/>
      <c r="J1095" s="269"/>
      <c r="K1095" s="269"/>
      <c r="L1095" s="269"/>
      <c r="M1095" s="269"/>
      <c r="N1095" s="269"/>
      <c r="O1095" s="269"/>
      <c r="P1095" s="269"/>
      <c r="Q1095" s="269"/>
      <c r="R1095" s="269"/>
      <c r="S1095" s="269"/>
      <c r="T1095" s="269"/>
      <c r="U1095" s="269"/>
      <c r="V1095" s="269"/>
      <c r="W1095" s="269"/>
      <c r="X1095" s="269"/>
      <c r="Y1095" s="269"/>
      <c r="Z1095" s="269"/>
      <c r="AA1095" s="269"/>
      <c r="AB1095" s="269"/>
      <c r="AC1095" s="269"/>
      <c r="AD1095" s="269"/>
      <c r="AE1095" s="269"/>
      <c r="AF1095" s="269"/>
      <c r="AG1095" s="269"/>
      <c r="AH1095" s="269"/>
      <c r="AI1095" s="269"/>
      <c r="AJ1095" s="269"/>
      <c r="AK1095" s="269"/>
      <c r="AL1095" s="269"/>
      <c r="AM1095" s="269"/>
      <c r="AN1095" s="269"/>
      <c r="AO1095" s="269"/>
      <c r="AP1095" s="269"/>
      <c r="AQ1095" s="269"/>
      <c r="AR1095" s="269"/>
      <c r="AS1095" s="269"/>
      <c r="AT1095" s="269"/>
      <c r="AU1095" s="269"/>
      <c r="AV1095" s="269"/>
      <c r="AW1095" s="269"/>
      <c r="AX1095" s="269"/>
      <c r="AY1095" s="269"/>
      <c r="AZ1095" s="269"/>
      <c r="BA1095" s="269"/>
      <c r="BB1095" s="269"/>
      <c r="BC1095" s="269"/>
      <c r="BD1095" s="269"/>
      <c r="BE1095" s="269"/>
      <c r="BF1095" s="269"/>
      <c r="BG1095" s="269"/>
      <c r="BH1095" s="269"/>
      <c r="BI1095" s="269"/>
      <c r="BJ1095" s="269"/>
      <c r="BK1095" s="269"/>
      <c r="BL1095" s="269"/>
      <c r="BM1095" s="269"/>
      <c r="BN1095" s="269"/>
      <c r="BO1095" s="269"/>
      <c r="BP1095" s="269"/>
      <c r="BQ1095" s="269"/>
      <c r="BR1095" s="269"/>
      <c r="BS1095" s="269"/>
      <c r="BT1095" s="269"/>
      <c r="BU1095" s="269"/>
      <c r="BV1095" s="269"/>
      <c r="BW1095" s="60"/>
      <c r="BX1095" s="60"/>
      <c r="BY1095" s="60"/>
      <c r="BZ1095" s="60"/>
      <c r="CA1095" s="60"/>
      <c r="CB1095" s="60"/>
      <c r="CC1095" s="60"/>
      <c r="CD1095" s="60"/>
      <c r="CE1095" s="60"/>
      <c r="CF1095" s="60"/>
      <c r="CG1095" s="60"/>
      <c r="CH1095" s="60"/>
      <c r="CI1095" s="60"/>
      <c r="CJ1095" s="60"/>
      <c r="CK1095" s="60"/>
      <c r="CL1095" s="60"/>
      <c r="CM1095" s="60"/>
      <c r="CN1095" s="60"/>
      <c r="CO1095" s="60"/>
      <c r="CP1095" s="60"/>
      <c r="CQ1095" s="60"/>
      <c r="CR1095" s="60"/>
      <c r="CS1095" s="60"/>
      <c r="CT1095" s="60"/>
      <c r="CU1095" s="60"/>
      <c r="CV1095" s="60"/>
      <c r="CW1095" s="60"/>
      <c r="CX1095" s="60"/>
      <c r="CY1095" s="60"/>
      <c r="CZ1095" s="60"/>
      <c r="DA1095" s="60"/>
      <c r="DB1095" s="60"/>
      <c r="DC1095" s="60"/>
      <c r="DD1095" s="60"/>
      <c r="DE1095" s="60"/>
      <c r="DF1095" s="60"/>
      <c r="DG1095" s="60"/>
      <c r="DH1095" s="60"/>
      <c r="DI1095" s="60"/>
      <c r="DJ1095" s="60"/>
      <c r="DK1095" s="60"/>
      <c r="DL1095" s="60"/>
      <c r="DM1095" s="60"/>
      <c r="DN1095" s="60"/>
      <c r="DO1095" s="60"/>
      <c r="DP1095" s="60"/>
      <c r="DQ1095" s="60"/>
      <c r="DR1095" s="60"/>
      <c r="DS1095" s="60"/>
      <c r="DT1095" s="60"/>
      <c r="DU1095" s="60"/>
      <c r="DV1095" s="60"/>
      <c r="DW1095" s="60"/>
      <c r="DX1095" s="60"/>
      <c r="DY1095" s="60"/>
      <c r="DZ1095" s="60"/>
      <c r="EA1095" s="60"/>
      <c r="EB1095" s="60"/>
      <c r="EC1095" s="60"/>
      <c r="ED1095" s="60"/>
      <c r="EE1095" s="60"/>
      <c r="EF1095" s="60"/>
      <c r="EG1095" s="60"/>
      <c r="EH1095" s="60"/>
      <c r="EI1095" s="60"/>
      <c r="EJ1095" s="60"/>
      <c r="EK1095" s="60"/>
      <c r="EL1095" s="60"/>
      <c r="EM1095" s="60"/>
      <c r="EN1095" s="60"/>
      <c r="EO1095" s="60"/>
      <c r="EP1095" s="60"/>
      <c r="EQ1095" s="60"/>
      <c r="ER1095" s="60"/>
      <c r="ES1095" s="60"/>
      <c r="ET1095" s="60"/>
      <c r="EU1095" s="60"/>
      <c r="EV1095" s="60"/>
      <c r="EW1095" s="60"/>
      <c r="EX1095" s="60"/>
      <c r="EY1095" s="60"/>
      <c r="EZ1095" s="60"/>
      <c r="FA1095" s="60"/>
      <c r="FB1095" s="60"/>
      <c r="FC1095" s="60"/>
      <c r="FD1095" s="60"/>
      <c r="FE1095" s="60"/>
      <c r="FF1095" s="60"/>
      <c r="FG1095" s="60"/>
      <c r="FH1095" s="60"/>
      <c r="FI1095" s="60"/>
      <c r="FJ1095" s="60"/>
      <c r="FK1095" s="60"/>
      <c r="FL1095" s="60"/>
      <c r="FM1095" s="60"/>
      <c r="FN1095" s="60"/>
      <c r="FO1095" s="60"/>
      <c r="FP1095" s="60"/>
      <c r="FQ1095" s="60"/>
      <c r="FR1095" s="60"/>
      <c r="FS1095" s="60"/>
      <c r="FT1095" s="60"/>
      <c r="FU1095" s="60"/>
      <c r="FV1095" s="60"/>
      <c r="FW1095" s="60"/>
      <c r="FX1095" s="60"/>
      <c r="FY1095" s="60"/>
      <c r="FZ1095" s="60"/>
      <c r="GA1095" s="60"/>
      <c r="GB1095" s="60"/>
      <c r="GC1095" s="60"/>
      <c r="GD1095" s="60"/>
      <c r="GE1095" s="60"/>
      <c r="GF1095" s="60"/>
      <c r="GG1095" s="60"/>
      <c r="GH1095" s="60"/>
      <c r="GI1095" s="60"/>
      <c r="GJ1095" s="60"/>
      <c r="GK1095" s="60"/>
      <c r="GL1095" s="60"/>
    </row>
    <row r="1096">
      <c r="B1096" s="116" t="s">
        <v>38</v>
      </c>
      <c r="C1096" s="269"/>
      <c r="D1096" s="269"/>
      <c r="E1096" s="269"/>
      <c r="F1096" s="269"/>
      <c r="G1096" s="269"/>
      <c r="H1096" s="269"/>
      <c r="I1096" s="269"/>
      <c r="J1096" s="269"/>
      <c r="K1096" s="269"/>
      <c r="L1096" s="269"/>
      <c r="M1096" s="269"/>
      <c r="N1096" s="269"/>
      <c r="O1096" s="269"/>
      <c r="P1096" s="269"/>
      <c r="Q1096" s="269"/>
      <c r="R1096" s="269"/>
      <c r="S1096" s="269"/>
      <c r="T1096" s="269"/>
      <c r="U1096" s="269"/>
      <c r="V1096" s="269"/>
      <c r="W1096" s="269"/>
      <c r="X1096" s="269"/>
      <c r="Y1096" s="269"/>
      <c r="Z1096" s="269"/>
      <c r="AA1096" s="269"/>
      <c r="AB1096" s="269"/>
      <c r="AC1096" s="269"/>
      <c r="AD1096" s="269"/>
      <c r="AE1096" s="269"/>
      <c r="AF1096" s="269"/>
      <c r="AG1096" s="269"/>
      <c r="AH1096" s="269"/>
      <c r="AI1096" s="269"/>
      <c r="AJ1096" s="269"/>
      <c r="AK1096" s="269"/>
      <c r="AL1096" s="269"/>
      <c r="AM1096" s="269"/>
      <c r="AN1096" s="269"/>
      <c r="AO1096" s="269"/>
      <c r="AP1096" s="269"/>
      <c r="AQ1096" s="269"/>
      <c r="AR1096" s="269"/>
      <c r="AS1096" s="269"/>
      <c r="AT1096" s="269"/>
      <c r="AU1096" s="269"/>
      <c r="AV1096" s="269"/>
      <c r="AW1096" s="269"/>
      <c r="AX1096" s="269"/>
      <c r="AY1096" s="269"/>
      <c r="AZ1096" s="269"/>
      <c r="BA1096" s="269"/>
      <c r="BB1096" s="269"/>
      <c r="BC1096" s="269"/>
      <c r="BD1096" s="269"/>
      <c r="BE1096" s="269"/>
      <c r="BF1096" s="269"/>
      <c r="BG1096" s="269"/>
      <c r="BH1096" s="269"/>
      <c r="BI1096" s="269"/>
      <c r="BJ1096" s="269"/>
      <c r="BK1096" s="269"/>
      <c r="BL1096" s="269"/>
      <c r="BM1096" s="269"/>
      <c r="BN1096" s="269"/>
      <c r="BO1096" s="269"/>
      <c r="BP1096" s="269"/>
      <c r="BQ1096" s="269"/>
      <c r="BR1096" s="269"/>
      <c r="BS1096" s="269"/>
      <c r="BT1096" s="269"/>
      <c r="BU1096" s="269"/>
      <c r="BV1096" s="269"/>
      <c r="BW1096" s="60"/>
      <c r="BX1096" s="60"/>
      <c r="BY1096" s="60"/>
      <c r="BZ1096" s="60"/>
      <c r="CA1096" s="60"/>
      <c r="CB1096" s="60"/>
      <c r="CC1096" s="60"/>
      <c r="CD1096" s="60"/>
      <c r="CE1096" s="60"/>
      <c r="CF1096" s="60"/>
      <c r="CG1096" s="60"/>
      <c r="CH1096" s="60"/>
      <c r="CI1096" s="60"/>
      <c r="CJ1096" s="60"/>
      <c r="CK1096" s="60"/>
      <c r="CL1096" s="60"/>
      <c r="CM1096" s="60"/>
      <c r="CN1096" s="60"/>
      <c r="CO1096" s="60"/>
      <c r="CP1096" s="60"/>
      <c r="CQ1096" s="60"/>
      <c r="CR1096" s="60"/>
      <c r="CS1096" s="60"/>
      <c r="CT1096" s="60"/>
      <c r="CU1096" s="60"/>
      <c r="CV1096" s="60"/>
      <c r="CW1096" s="60"/>
      <c r="CX1096" s="60"/>
      <c r="CY1096" s="60"/>
      <c r="CZ1096" s="60"/>
      <c r="DA1096" s="60"/>
      <c r="DB1096" s="60"/>
      <c r="DC1096" s="60"/>
      <c r="DD1096" s="60"/>
      <c r="DE1096" s="60"/>
      <c r="DF1096" s="60"/>
      <c r="DG1096" s="60"/>
      <c r="DH1096" s="60"/>
      <c r="DI1096" s="60"/>
      <c r="DJ1096" s="60"/>
      <c r="DK1096" s="60"/>
      <c r="DL1096" s="60"/>
      <c r="DM1096" s="60"/>
      <c r="DN1096" s="60"/>
      <c r="DO1096" s="60"/>
      <c r="DP1096" s="60"/>
      <c r="DQ1096" s="60"/>
      <c r="DR1096" s="60"/>
      <c r="DS1096" s="60"/>
      <c r="DT1096" s="60"/>
      <c r="DU1096" s="60"/>
      <c r="DV1096" s="60"/>
      <c r="DW1096" s="60"/>
      <c r="DX1096" s="60"/>
      <c r="DY1096" s="60"/>
      <c r="DZ1096" s="60"/>
      <c r="EA1096" s="60"/>
      <c r="EB1096" s="60"/>
      <c r="EC1096" s="60"/>
      <c r="ED1096" s="60"/>
      <c r="EE1096" s="60"/>
      <c r="EF1096" s="60"/>
      <c r="EG1096" s="60"/>
      <c r="EH1096" s="60"/>
      <c r="EI1096" s="60"/>
      <c r="EJ1096" s="60"/>
      <c r="EK1096" s="60"/>
      <c r="EL1096" s="60"/>
      <c r="EM1096" s="60"/>
      <c r="EN1096" s="60"/>
      <c r="EO1096" s="60"/>
      <c r="EP1096" s="60"/>
      <c r="EQ1096" s="60"/>
      <c r="ER1096" s="60"/>
      <c r="ES1096" s="60"/>
      <c r="ET1096" s="60"/>
      <c r="EU1096" s="60"/>
      <c r="EV1096" s="60"/>
      <c r="EW1096" s="60"/>
      <c r="EX1096" s="60"/>
      <c r="EY1096" s="60"/>
      <c r="EZ1096" s="60"/>
      <c r="FA1096" s="60"/>
      <c r="FB1096" s="60"/>
      <c r="FC1096" s="60"/>
      <c r="FD1096" s="60"/>
      <c r="FE1096" s="60"/>
      <c r="FF1096" s="60"/>
      <c r="FG1096" s="60"/>
      <c r="FH1096" s="60"/>
      <c r="FI1096" s="60"/>
      <c r="FJ1096" s="60"/>
      <c r="FK1096" s="60"/>
      <c r="FL1096" s="60"/>
      <c r="FM1096" s="60"/>
      <c r="FN1096" s="60"/>
      <c r="FO1096" s="60"/>
      <c r="FP1096" s="60"/>
      <c r="FQ1096" s="60"/>
      <c r="FR1096" s="60"/>
      <c r="FS1096" s="60"/>
      <c r="FT1096" s="60"/>
      <c r="FU1096" s="60"/>
      <c r="FV1096" s="60"/>
      <c r="FW1096" s="60"/>
      <c r="FX1096" s="60"/>
      <c r="FY1096" s="60"/>
      <c r="FZ1096" s="60"/>
      <c r="GA1096" s="60"/>
      <c r="GB1096" s="60"/>
      <c r="GC1096" s="60"/>
      <c r="GD1096" s="60"/>
      <c r="GE1096" s="60"/>
      <c r="GF1096" s="60"/>
      <c r="GG1096" s="60"/>
      <c r="GH1096" s="60"/>
      <c r="GI1096" s="60"/>
      <c r="GJ1096" s="60"/>
      <c r="GK1096" s="60"/>
      <c r="GL1096" s="60"/>
    </row>
    <row r="1097">
      <c r="B1097" s="118" t="s">
        <v>4</v>
      </c>
      <c r="C1097" s="269"/>
      <c r="D1097" s="269"/>
      <c r="E1097" s="269"/>
      <c r="F1097" s="269"/>
      <c r="G1097" s="269"/>
      <c r="H1097" s="269"/>
      <c r="I1097" s="269"/>
      <c r="J1097" s="269"/>
      <c r="K1097" s="269"/>
      <c r="L1097" s="269"/>
      <c r="M1097" s="269"/>
      <c r="N1097" s="269"/>
      <c r="O1097" s="269"/>
      <c r="P1097" s="269"/>
      <c r="Q1097" s="269"/>
      <c r="R1097" s="269"/>
      <c r="S1097" s="269"/>
      <c r="T1097" s="269"/>
      <c r="U1097" s="269"/>
      <c r="V1097" s="269"/>
      <c r="W1097" s="269"/>
      <c r="X1097" s="269"/>
      <c r="Y1097" s="269"/>
      <c r="Z1097" s="269"/>
      <c r="AA1097" s="269"/>
      <c r="AB1097" s="269"/>
      <c r="AC1097" s="269"/>
      <c r="AD1097" s="269"/>
      <c r="AE1097" s="269"/>
      <c r="AF1097" s="269"/>
      <c r="AG1097" s="269"/>
      <c r="AH1097" s="269"/>
      <c r="AI1097" s="269"/>
      <c r="AJ1097" s="269"/>
      <c r="AK1097" s="269"/>
      <c r="AL1097" s="269"/>
      <c r="AM1097" s="269"/>
      <c r="AN1097" s="269"/>
      <c r="AO1097" s="269"/>
      <c r="AP1097" s="269"/>
      <c r="AQ1097" s="269"/>
      <c r="AR1097" s="269"/>
      <c r="AS1097" s="269"/>
      <c r="AT1097" s="269"/>
      <c r="AU1097" s="269"/>
      <c r="AV1097" s="269"/>
      <c r="AW1097" s="269"/>
      <c r="AX1097" s="269"/>
      <c r="AY1097" s="269"/>
      <c r="AZ1097" s="269"/>
      <c r="BA1097" s="269"/>
      <c r="BB1097" s="269"/>
      <c r="BC1097" s="269"/>
      <c r="BD1097" s="269"/>
      <c r="BE1097" s="269"/>
      <c r="BF1097" s="269"/>
      <c r="BG1097" s="269"/>
      <c r="BH1097" s="269"/>
      <c r="BI1097" s="269"/>
      <c r="BJ1097" s="269"/>
      <c r="BK1097" s="269"/>
      <c r="BL1097" s="269"/>
      <c r="BM1097" s="269"/>
      <c r="BN1097" s="269"/>
      <c r="BO1097" s="269"/>
      <c r="BP1097" s="269"/>
      <c r="BQ1097" s="269"/>
      <c r="BR1097" s="269"/>
      <c r="BS1097" s="269"/>
      <c r="BT1097" s="269"/>
      <c r="BU1097" s="269"/>
      <c r="BV1097" s="269"/>
      <c r="BW1097" s="60"/>
      <c r="BX1097" s="60"/>
      <c r="BY1097" s="60"/>
      <c r="BZ1097" s="60"/>
      <c r="CA1097" s="60"/>
      <c r="CB1097" s="60"/>
      <c r="CC1097" s="60"/>
      <c r="CD1097" s="60"/>
      <c r="CE1097" s="60"/>
      <c r="CF1097" s="60"/>
      <c r="CG1097" s="60"/>
      <c r="CH1097" s="60"/>
      <c r="CI1097" s="60"/>
      <c r="CJ1097" s="60"/>
      <c r="CK1097" s="60"/>
      <c r="CL1097" s="60"/>
      <c r="CM1097" s="60"/>
      <c r="CN1097" s="60"/>
      <c r="CO1097" s="60"/>
      <c r="CP1097" s="60"/>
      <c r="CQ1097" s="60"/>
      <c r="CR1097" s="60"/>
      <c r="CS1097" s="60"/>
      <c r="CT1097" s="60"/>
      <c r="CU1097" s="60"/>
      <c r="CV1097" s="60"/>
      <c r="CW1097" s="60"/>
      <c r="CX1097" s="60"/>
      <c r="CY1097" s="60"/>
      <c r="CZ1097" s="60"/>
      <c r="DA1097" s="60"/>
      <c r="DB1097" s="60"/>
      <c r="DC1097" s="60"/>
      <c r="DD1097" s="60"/>
      <c r="DE1097" s="60"/>
      <c r="DF1097" s="60"/>
      <c r="DG1097" s="60"/>
      <c r="DH1097" s="60"/>
      <c r="DI1097" s="60"/>
      <c r="DJ1097" s="60"/>
      <c r="DK1097" s="60"/>
      <c r="DL1097" s="60"/>
      <c r="DM1097" s="60"/>
      <c r="DN1097" s="60"/>
      <c r="DO1097" s="60"/>
      <c r="DP1097" s="60"/>
      <c r="DQ1097" s="60"/>
      <c r="DR1097" s="60"/>
      <c r="DS1097" s="60"/>
      <c r="DT1097" s="60"/>
      <c r="DU1097" s="60"/>
      <c r="DV1097" s="60"/>
      <c r="DW1097" s="60"/>
      <c r="DX1097" s="60"/>
      <c r="DY1097" s="60"/>
      <c r="DZ1097" s="60"/>
      <c r="EA1097" s="60"/>
      <c r="EB1097" s="60"/>
      <c r="EC1097" s="60"/>
      <c r="ED1097" s="60"/>
      <c r="EE1097" s="60"/>
      <c r="EF1097" s="60"/>
      <c r="EG1097" s="60"/>
      <c r="EH1097" s="60"/>
      <c r="EI1097" s="60"/>
      <c r="EJ1097" s="60"/>
      <c r="EK1097" s="60"/>
      <c r="EL1097" s="60"/>
      <c r="EM1097" s="60"/>
      <c r="EN1097" s="60"/>
      <c r="EO1097" s="60"/>
      <c r="EP1097" s="60"/>
      <c r="EQ1097" s="60"/>
      <c r="ER1097" s="60"/>
      <c r="ES1097" s="60"/>
      <c r="ET1097" s="60"/>
      <c r="EU1097" s="60"/>
      <c r="EV1097" s="60"/>
      <c r="EW1097" s="60"/>
      <c r="EX1097" s="60"/>
      <c r="EY1097" s="60"/>
      <c r="EZ1097" s="60"/>
      <c r="FA1097" s="60"/>
      <c r="FB1097" s="60"/>
      <c r="FC1097" s="60"/>
      <c r="FD1097" s="60"/>
      <c r="FE1097" s="60"/>
      <c r="FF1097" s="60"/>
      <c r="FG1097" s="60"/>
      <c r="FH1097" s="60"/>
      <c r="FI1097" s="60"/>
      <c r="FJ1097" s="60"/>
      <c r="FK1097" s="60"/>
      <c r="FL1097" s="60"/>
      <c r="FM1097" s="60"/>
      <c r="FN1097" s="60"/>
      <c r="FO1097" s="60"/>
      <c r="FP1097" s="60"/>
      <c r="FQ1097" s="60"/>
      <c r="FR1097" s="60"/>
      <c r="FS1097" s="60"/>
      <c r="FT1097" s="60"/>
      <c r="FU1097" s="60"/>
      <c r="FV1097" s="60"/>
      <c r="FW1097" s="60"/>
      <c r="FX1097" s="60"/>
      <c r="FY1097" s="60"/>
      <c r="FZ1097" s="60"/>
      <c r="GA1097" s="60"/>
      <c r="GB1097" s="60"/>
      <c r="GC1097" s="60"/>
      <c r="GD1097" s="60"/>
      <c r="GE1097" s="60"/>
      <c r="GF1097" s="60"/>
      <c r="GG1097" s="60"/>
      <c r="GH1097" s="60"/>
      <c r="GI1097" s="60"/>
      <c r="GJ1097" s="60"/>
      <c r="GK1097" s="60"/>
      <c r="GL1097" s="60"/>
    </row>
    <row r="1098">
      <c r="B1098" s="116" t="s">
        <v>41</v>
      </c>
      <c r="C1098" s="269"/>
      <c r="D1098" s="269"/>
      <c r="E1098" s="269"/>
      <c r="F1098" s="269"/>
      <c r="G1098" s="269"/>
      <c r="H1098" s="269"/>
      <c r="I1098" s="269"/>
      <c r="J1098" s="269"/>
      <c r="K1098" s="269"/>
      <c r="L1098" s="269"/>
      <c r="M1098" s="269"/>
      <c r="N1098" s="269"/>
      <c r="O1098" s="269"/>
      <c r="P1098" s="269"/>
      <c r="Q1098" s="269"/>
      <c r="R1098" s="269"/>
      <c r="S1098" s="269"/>
      <c r="T1098" s="269"/>
      <c r="U1098" s="269"/>
      <c r="V1098" s="269"/>
      <c r="W1098" s="269"/>
      <c r="X1098" s="269"/>
      <c r="Y1098" s="269"/>
      <c r="Z1098" s="269"/>
      <c r="AA1098" s="269"/>
      <c r="AB1098" s="269"/>
      <c r="AC1098" s="269"/>
      <c r="AD1098" s="269"/>
      <c r="AE1098" s="269"/>
      <c r="AF1098" s="269"/>
      <c r="AG1098" s="269"/>
      <c r="AH1098" s="269"/>
      <c r="AI1098" s="269"/>
      <c r="AJ1098" s="269"/>
      <c r="AK1098" s="269"/>
      <c r="AL1098" s="269"/>
      <c r="AM1098" s="269"/>
      <c r="AN1098" s="269"/>
      <c r="AO1098" s="269"/>
      <c r="AP1098" s="269"/>
      <c r="AQ1098" s="269"/>
      <c r="AR1098" s="269"/>
      <c r="AS1098" s="269"/>
      <c r="AT1098" s="269"/>
      <c r="AU1098" s="269"/>
      <c r="AV1098" s="269"/>
      <c r="AW1098" s="269"/>
      <c r="AX1098" s="269"/>
      <c r="AY1098" s="269"/>
      <c r="AZ1098" s="269"/>
      <c r="BA1098" s="269"/>
      <c r="BB1098" s="269"/>
      <c r="BC1098" s="269"/>
      <c r="BD1098" s="269"/>
      <c r="BE1098" s="269"/>
      <c r="BF1098" s="269"/>
      <c r="BG1098" s="269"/>
      <c r="BH1098" s="269"/>
      <c r="BI1098" s="269"/>
      <c r="BJ1098" s="269"/>
      <c r="BK1098" s="269"/>
      <c r="BL1098" s="269"/>
      <c r="BM1098" s="269"/>
      <c r="BN1098" s="269"/>
      <c r="BO1098" s="269"/>
      <c r="BP1098" s="269"/>
      <c r="BQ1098" s="269"/>
      <c r="BR1098" s="269"/>
      <c r="BS1098" s="269"/>
      <c r="BT1098" s="269"/>
      <c r="BU1098" s="269"/>
      <c r="BV1098" s="269"/>
      <c r="BW1098" s="60"/>
      <c r="BX1098" s="60"/>
      <c r="BY1098" s="60"/>
      <c r="BZ1098" s="60"/>
      <c r="CA1098" s="60"/>
      <c r="CB1098" s="60"/>
      <c r="CC1098" s="60"/>
      <c r="CD1098" s="60"/>
      <c r="CE1098" s="60"/>
      <c r="CF1098" s="60"/>
      <c r="CG1098" s="60"/>
      <c r="CH1098" s="60"/>
      <c r="CI1098" s="60"/>
      <c r="CJ1098" s="60"/>
      <c r="CK1098" s="60"/>
      <c r="CL1098" s="60"/>
      <c r="CM1098" s="60"/>
      <c r="CN1098" s="60"/>
      <c r="CO1098" s="60"/>
      <c r="CP1098" s="60"/>
      <c r="CQ1098" s="60"/>
      <c r="CR1098" s="60"/>
      <c r="CS1098" s="60"/>
      <c r="CT1098" s="60"/>
      <c r="CU1098" s="60"/>
      <c r="CV1098" s="60"/>
      <c r="CW1098" s="60"/>
      <c r="CX1098" s="60"/>
      <c r="CY1098" s="60"/>
      <c r="CZ1098" s="60"/>
      <c r="DA1098" s="60"/>
      <c r="DB1098" s="60"/>
      <c r="DC1098" s="60"/>
      <c r="DD1098" s="60"/>
      <c r="DE1098" s="60"/>
      <c r="DF1098" s="60"/>
      <c r="DG1098" s="60"/>
      <c r="DH1098" s="60"/>
      <c r="DI1098" s="60"/>
      <c r="DJ1098" s="60"/>
      <c r="DK1098" s="60"/>
      <c r="DL1098" s="60"/>
      <c r="DM1098" s="60"/>
      <c r="DN1098" s="60"/>
      <c r="DO1098" s="60"/>
      <c r="DP1098" s="60"/>
      <c r="DQ1098" s="60"/>
      <c r="DR1098" s="60"/>
      <c r="DS1098" s="60"/>
      <c r="DT1098" s="60"/>
      <c r="DU1098" s="60"/>
      <c r="DV1098" s="60"/>
      <c r="DW1098" s="60"/>
      <c r="DX1098" s="60"/>
      <c r="DY1098" s="60"/>
      <c r="DZ1098" s="60"/>
      <c r="EA1098" s="60"/>
      <c r="EB1098" s="60"/>
      <c r="EC1098" s="60"/>
      <c r="ED1098" s="60"/>
      <c r="EE1098" s="60"/>
      <c r="EF1098" s="60"/>
      <c r="EG1098" s="60"/>
      <c r="EH1098" s="60"/>
      <c r="EI1098" s="60"/>
      <c r="EJ1098" s="60"/>
      <c r="EK1098" s="60"/>
      <c r="EL1098" s="60"/>
      <c r="EM1098" s="60"/>
      <c r="EN1098" s="60"/>
      <c r="EO1098" s="60"/>
      <c r="EP1098" s="60"/>
      <c r="EQ1098" s="60"/>
      <c r="ER1098" s="60"/>
      <c r="ES1098" s="60"/>
      <c r="ET1098" s="60"/>
      <c r="EU1098" s="60"/>
      <c r="EV1098" s="60"/>
      <c r="EW1098" s="60"/>
      <c r="EX1098" s="60"/>
      <c r="EY1098" s="60"/>
      <c r="EZ1098" s="60"/>
      <c r="FA1098" s="60"/>
      <c r="FB1098" s="60"/>
      <c r="FC1098" s="60"/>
      <c r="FD1098" s="60"/>
      <c r="FE1098" s="60"/>
      <c r="FF1098" s="60"/>
      <c r="FG1098" s="60"/>
      <c r="FH1098" s="60"/>
      <c r="FI1098" s="60"/>
      <c r="FJ1098" s="60"/>
      <c r="FK1098" s="60"/>
      <c r="FL1098" s="60"/>
      <c r="FM1098" s="60"/>
      <c r="FN1098" s="60"/>
      <c r="FO1098" s="60"/>
      <c r="FP1098" s="60"/>
      <c r="FQ1098" s="60"/>
      <c r="FR1098" s="60"/>
      <c r="FS1098" s="60"/>
      <c r="FT1098" s="60"/>
      <c r="FU1098" s="60"/>
      <c r="FV1098" s="60"/>
      <c r="FW1098" s="60"/>
      <c r="FX1098" s="60"/>
      <c r="FY1098" s="60"/>
      <c r="FZ1098" s="60"/>
      <c r="GA1098" s="60"/>
      <c r="GB1098" s="60"/>
      <c r="GC1098" s="60"/>
      <c r="GD1098" s="60"/>
      <c r="GE1098" s="60"/>
      <c r="GF1098" s="60"/>
      <c r="GG1098" s="60"/>
      <c r="GH1098" s="60"/>
      <c r="GI1098" s="60"/>
      <c r="GJ1098" s="60"/>
      <c r="GK1098" s="60"/>
      <c r="GL1098" s="60"/>
    </row>
    <row r="1099">
      <c r="B1099" s="119" t="s">
        <v>42</v>
      </c>
      <c r="C1099" s="269"/>
      <c r="D1099" s="269"/>
      <c r="E1099" s="269"/>
      <c r="F1099" s="269"/>
      <c r="G1099" s="269"/>
      <c r="H1099" s="269"/>
      <c r="I1099" s="269"/>
      <c r="J1099" s="269"/>
      <c r="K1099" s="269"/>
      <c r="L1099" s="269"/>
      <c r="M1099" s="269"/>
      <c r="N1099" s="269"/>
      <c r="O1099" s="269"/>
      <c r="P1099" s="269"/>
      <c r="Q1099" s="269"/>
      <c r="R1099" s="269"/>
      <c r="S1099" s="269"/>
      <c r="T1099" s="269"/>
      <c r="U1099" s="269"/>
      <c r="V1099" s="269"/>
      <c r="W1099" s="269"/>
      <c r="X1099" s="269"/>
      <c r="Y1099" s="269"/>
      <c r="Z1099" s="269"/>
      <c r="AA1099" s="269"/>
      <c r="AB1099" s="269"/>
      <c r="AC1099" s="269"/>
      <c r="AD1099" s="269"/>
      <c r="AE1099" s="269"/>
      <c r="AF1099" s="269"/>
      <c r="AG1099" s="269"/>
      <c r="AH1099" s="269"/>
      <c r="AI1099" s="269"/>
      <c r="AJ1099" s="269"/>
      <c r="AK1099" s="269"/>
      <c r="AL1099" s="269"/>
      <c r="AM1099" s="269"/>
      <c r="AN1099" s="269"/>
      <c r="AO1099" s="269"/>
      <c r="AP1099" s="269"/>
      <c r="AQ1099" s="269"/>
      <c r="AR1099" s="269"/>
      <c r="AS1099" s="269"/>
      <c r="AT1099" s="269"/>
      <c r="AU1099" s="269"/>
      <c r="AV1099" s="269"/>
      <c r="AW1099" s="269"/>
      <c r="AX1099" s="269"/>
      <c r="AY1099" s="269"/>
      <c r="AZ1099" s="269"/>
      <c r="BA1099" s="269"/>
      <c r="BB1099" s="269"/>
      <c r="BC1099" s="269"/>
      <c r="BD1099" s="269"/>
      <c r="BE1099" s="269"/>
      <c r="BF1099" s="269"/>
      <c r="BG1099" s="269"/>
      <c r="BH1099" s="269"/>
      <c r="BI1099" s="269"/>
      <c r="BJ1099" s="269"/>
      <c r="BK1099" s="269"/>
      <c r="BL1099" s="269"/>
      <c r="BM1099" s="269"/>
      <c r="BN1099" s="269"/>
      <c r="BO1099" s="269"/>
      <c r="BP1099" s="269"/>
      <c r="BQ1099" s="269"/>
      <c r="BR1099" s="269"/>
      <c r="BS1099" s="269"/>
      <c r="BT1099" s="269"/>
      <c r="BU1099" s="269"/>
      <c r="BV1099" s="269"/>
      <c r="BW1099" s="60"/>
      <c r="BX1099" s="60"/>
      <c r="BY1099" s="60"/>
      <c r="BZ1099" s="60"/>
      <c r="CA1099" s="60"/>
      <c r="CB1099" s="60"/>
      <c r="CC1099" s="60"/>
      <c r="CD1099" s="60"/>
      <c r="CE1099" s="60"/>
      <c r="CF1099" s="60"/>
      <c r="CG1099" s="60"/>
      <c r="CH1099" s="60"/>
      <c r="CI1099" s="60"/>
      <c r="CJ1099" s="60"/>
      <c r="CK1099" s="60"/>
      <c r="CL1099" s="60"/>
      <c r="CM1099" s="60"/>
      <c r="CN1099" s="60"/>
      <c r="CO1099" s="60"/>
      <c r="CP1099" s="60"/>
      <c r="CQ1099" s="60"/>
      <c r="CR1099" s="60"/>
      <c r="CS1099" s="60"/>
      <c r="CT1099" s="60"/>
      <c r="CU1099" s="60"/>
      <c r="CV1099" s="60"/>
      <c r="CW1099" s="60"/>
      <c r="CX1099" s="60"/>
      <c r="CY1099" s="60"/>
      <c r="CZ1099" s="60"/>
      <c r="DA1099" s="60"/>
      <c r="DB1099" s="60"/>
      <c r="DC1099" s="60"/>
      <c r="DD1099" s="60"/>
      <c r="DE1099" s="60"/>
      <c r="DF1099" s="60"/>
      <c r="DG1099" s="60"/>
      <c r="DH1099" s="60"/>
      <c r="DI1099" s="60"/>
      <c r="DJ1099" s="60"/>
      <c r="DK1099" s="60"/>
      <c r="DL1099" s="60"/>
      <c r="DM1099" s="60"/>
      <c r="DN1099" s="60"/>
      <c r="DO1099" s="60"/>
      <c r="DP1099" s="60"/>
      <c r="DQ1099" s="60"/>
      <c r="DR1099" s="60"/>
      <c r="DS1099" s="60"/>
      <c r="DT1099" s="60"/>
      <c r="DU1099" s="60"/>
      <c r="DV1099" s="60"/>
      <c r="DW1099" s="60"/>
      <c r="DX1099" s="60"/>
      <c r="DY1099" s="60"/>
      <c r="DZ1099" s="60"/>
      <c r="EA1099" s="60"/>
      <c r="EB1099" s="60"/>
      <c r="EC1099" s="60"/>
      <c r="ED1099" s="60"/>
      <c r="EE1099" s="60"/>
      <c r="EF1099" s="60"/>
      <c r="EG1099" s="60"/>
      <c r="EH1099" s="60"/>
      <c r="EI1099" s="60"/>
      <c r="EJ1099" s="60"/>
      <c r="EK1099" s="60"/>
      <c r="EL1099" s="60"/>
      <c r="EM1099" s="60"/>
      <c r="EN1099" s="60"/>
      <c r="EO1099" s="60"/>
      <c r="EP1099" s="60"/>
      <c r="EQ1099" s="60"/>
      <c r="ER1099" s="60"/>
      <c r="ES1099" s="60"/>
      <c r="ET1099" s="60"/>
      <c r="EU1099" s="60"/>
      <c r="EV1099" s="60"/>
      <c r="EW1099" s="60"/>
      <c r="EX1099" s="60"/>
      <c r="EY1099" s="60"/>
      <c r="EZ1099" s="60"/>
      <c r="FA1099" s="60"/>
      <c r="FB1099" s="60"/>
      <c r="FC1099" s="60"/>
      <c r="FD1099" s="60"/>
      <c r="FE1099" s="60"/>
      <c r="FF1099" s="60"/>
      <c r="FG1099" s="60"/>
      <c r="FH1099" s="60"/>
      <c r="FI1099" s="60"/>
      <c r="FJ1099" s="60"/>
      <c r="FK1099" s="60"/>
      <c r="FL1099" s="60"/>
      <c r="FM1099" s="60"/>
      <c r="FN1099" s="60"/>
      <c r="FO1099" s="60"/>
      <c r="FP1099" s="60"/>
      <c r="FQ1099" s="60"/>
      <c r="FR1099" s="60"/>
      <c r="FS1099" s="60"/>
      <c r="FT1099" s="60"/>
      <c r="FU1099" s="60"/>
      <c r="FV1099" s="60"/>
      <c r="FW1099" s="60"/>
      <c r="FX1099" s="60"/>
      <c r="FY1099" s="60"/>
      <c r="FZ1099" s="60"/>
      <c r="GA1099" s="60"/>
      <c r="GB1099" s="60"/>
      <c r="GC1099" s="60"/>
      <c r="GD1099" s="60"/>
      <c r="GE1099" s="60"/>
      <c r="GF1099" s="60"/>
      <c r="GG1099" s="60"/>
      <c r="GH1099" s="60"/>
      <c r="GI1099" s="60"/>
      <c r="GJ1099" s="60"/>
      <c r="GK1099" s="60"/>
      <c r="GL1099" s="60"/>
    </row>
    <row r="1100">
      <c r="B1100" s="120" t="s">
        <v>44</v>
      </c>
      <c r="C1100" s="269"/>
      <c r="D1100" s="269"/>
      <c r="E1100" s="269"/>
      <c r="F1100" s="269"/>
      <c r="G1100" s="269"/>
      <c r="H1100" s="269"/>
      <c r="I1100" s="269"/>
      <c r="J1100" s="269"/>
      <c r="K1100" s="269"/>
      <c r="L1100" s="269"/>
      <c r="M1100" s="269"/>
      <c r="N1100" s="269"/>
      <c r="O1100" s="269"/>
      <c r="P1100" s="269"/>
      <c r="Q1100" s="269"/>
      <c r="R1100" s="269"/>
      <c r="S1100" s="269"/>
      <c r="T1100" s="269"/>
      <c r="U1100" s="269"/>
      <c r="V1100" s="269"/>
      <c r="W1100" s="269"/>
      <c r="X1100" s="269"/>
      <c r="Y1100" s="269"/>
      <c r="Z1100" s="269"/>
      <c r="AA1100" s="269"/>
      <c r="AB1100" s="269"/>
      <c r="AC1100" s="269"/>
      <c r="AD1100" s="269"/>
      <c r="AE1100" s="269"/>
      <c r="AF1100" s="269"/>
      <c r="AG1100" s="269"/>
      <c r="AH1100" s="269"/>
      <c r="AI1100" s="269"/>
      <c r="AJ1100" s="269"/>
      <c r="AK1100" s="269"/>
      <c r="AL1100" s="269"/>
      <c r="AM1100" s="269"/>
      <c r="AN1100" s="269"/>
      <c r="AO1100" s="269"/>
      <c r="AP1100" s="269"/>
      <c r="AQ1100" s="269"/>
      <c r="AR1100" s="269"/>
      <c r="AS1100" s="269"/>
      <c r="AT1100" s="269"/>
      <c r="AU1100" s="269"/>
      <c r="AV1100" s="269"/>
      <c r="AW1100" s="269"/>
      <c r="AX1100" s="269"/>
      <c r="AY1100" s="269"/>
      <c r="AZ1100" s="269"/>
      <c r="BA1100" s="269"/>
      <c r="BB1100" s="269"/>
      <c r="BC1100" s="269"/>
      <c r="BD1100" s="269"/>
      <c r="BE1100" s="269"/>
      <c r="BF1100" s="269"/>
      <c r="BG1100" s="269"/>
      <c r="BH1100" s="269"/>
      <c r="BI1100" s="269"/>
      <c r="BJ1100" s="269"/>
      <c r="BK1100" s="269"/>
      <c r="BL1100" s="269"/>
      <c r="BM1100" s="269"/>
      <c r="BN1100" s="269"/>
      <c r="BO1100" s="269"/>
      <c r="BP1100" s="269"/>
      <c r="BQ1100" s="269"/>
      <c r="BR1100" s="269"/>
      <c r="BS1100" s="269"/>
      <c r="BT1100" s="269"/>
      <c r="BU1100" s="269"/>
      <c r="BV1100" s="269"/>
      <c r="BW1100" s="60"/>
      <c r="BX1100" s="60"/>
      <c r="BY1100" s="60"/>
      <c r="BZ1100" s="60"/>
      <c r="CA1100" s="60"/>
      <c r="CB1100" s="60"/>
      <c r="CC1100" s="60"/>
      <c r="CD1100" s="60"/>
      <c r="CE1100" s="60"/>
      <c r="CF1100" s="60"/>
      <c r="CG1100" s="60"/>
      <c r="CH1100" s="60"/>
      <c r="CI1100" s="60"/>
      <c r="CJ1100" s="60"/>
      <c r="CK1100" s="60"/>
      <c r="CL1100" s="60"/>
      <c r="CM1100" s="60"/>
      <c r="CN1100" s="60"/>
      <c r="CO1100" s="60"/>
      <c r="CP1100" s="60"/>
      <c r="CQ1100" s="60"/>
      <c r="CR1100" s="60"/>
      <c r="CS1100" s="60"/>
      <c r="CT1100" s="60"/>
      <c r="CU1100" s="60"/>
      <c r="CV1100" s="60"/>
      <c r="CW1100" s="60"/>
      <c r="CX1100" s="60"/>
      <c r="CY1100" s="60"/>
      <c r="CZ1100" s="60"/>
      <c r="DA1100" s="60"/>
      <c r="DB1100" s="60"/>
      <c r="DC1100" s="60"/>
      <c r="DD1100" s="60"/>
      <c r="DE1100" s="60"/>
      <c r="DF1100" s="60"/>
      <c r="DG1100" s="60"/>
      <c r="DH1100" s="60"/>
      <c r="DI1100" s="60"/>
      <c r="DJ1100" s="60"/>
      <c r="DK1100" s="60"/>
      <c r="DL1100" s="60"/>
      <c r="DM1100" s="60"/>
      <c r="DN1100" s="60"/>
      <c r="DO1100" s="60"/>
      <c r="DP1100" s="60"/>
      <c r="DQ1100" s="60"/>
      <c r="DR1100" s="60"/>
      <c r="DS1100" s="60"/>
      <c r="DT1100" s="60"/>
      <c r="DU1100" s="60"/>
      <c r="DV1100" s="60"/>
      <c r="DW1100" s="60"/>
      <c r="DX1100" s="60"/>
      <c r="DY1100" s="60"/>
      <c r="DZ1100" s="60"/>
      <c r="EA1100" s="60"/>
      <c r="EB1100" s="60"/>
      <c r="EC1100" s="60"/>
      <c r="ED1100" s="60"/>
      <c r="EE1100" s="60"/>
      <c r="EF1100" s="60"/>
      <c r="EG1100" s="60"/>
      <c r="EH1100" s="60"/>
      <c r="EI1100" s="60"/>
      <c r="EJ1100" s="60"/>
      <c r="EK1100" s="60"/>
      <c r="EL1100" s="60"/>
      <c r="EM1100" s="60"/>
      <c r="EN1100" s="60"/>
      <c r="EO1100" s="60"/>
      <c r="EP1100" s="60"/>
      <c r="EQ1100" s="60"/>
      <c r="ER1100" s="60"/>
      <c r="ES1100" s="60"/>
      <c r="ET1100" s="60"/>
      <c r="EU1100" s="60"/>
      <c r="EV1100" s="60"/>
      <c r="EW1100" s="60"/>
      <c r="EX1100" s="60"/>
      <c r="EY1100" s="60"/>
      <c r="EZ1100" s="60"/>
      <c r="FA1100" s="60"/>
      <c r="FB1100" s="60"/>
      <c r="FC1100" s="60"/>
      <c r="FD1100" s="60"/>
      <c r="FE1100" s="60"/>
      <c r="FF1100" s="60"/>
      <c r="FG1100" s="60"/>
      <c r="FH1100" s="60"/>
      <c r="FI1100" s="60"/>
      <c r="FJ1100" s="60"/>
      <c r="FK1100" s="60"/>
      <c r="FL1100" s="60"/>
      <c r="FM1100" s="60"/>
      <c r="FN1100" s="60"/>
      <c r="FO1100" s="60"/>
      <c r="FP1100" s="60"/>
      <c r="FQ1100" s="60"/>
      <c r="FR1100" s="60"/>
      <c r="FS1100" s="60"/>
      <c r="FT1100" s="60"/>
      <c r="FU1100" s="60"/>
      <c r="FV1100" s="60"/>
      <c r="FW1100" s="60"/>
      <c r="FX1100" s="60"/>
      <c r="FY1100" s="60"/>
      <c r="FZ1100" s="60"/>
      <c r="GA1100" s="60"/>
      <c r="GB1100" s="60"/>
      <c r="GC1100" s="60"/>
      <c r="GD1100" s="60"/>
      <c r="GE1100" s="60"/>
      <c r="GF1100" s="60"/>
      <c r="GG1100" s="60"/>
      <c r="GH1100" s="60"/>
      <c r="GI1100" s="60"/>
      <c r="GJ1100" s="60"/>
      <c r="GK1100" s="60"/>
      <c r="GL1100" s="60"/>
    </row>
    <row r="1101">
      <c r="B1101" s="118" t="s">
        <v>46</v>
      </c>
      <c r="C1101" s="269"/>
      <c r="D1101" s="269"/>
      <c r="E1101" s="269"/>
      <c r="F1101" s="269"/>
      <c r="G1101" s="269"/>
      <c r="H1101" s="269"/>
      <c r="I1101" s="269"/>
      <c r="J1101" s="269"/>
      <c r="K1101" s="269"/>
      <c r="L1101" s="269"/>
      <c r="M1101" s="269"/>
      <c r="N1101" s="269"/>
      <c r="O1101" s="269"/>
      <c r="P1101" s="269"/>
      <c r="Q1101" s="269"/>
      <c r="R1101" s="269"/>
      <c r="S1101" s="269"/>
      <c r="T1101" s="269"/>
      <c r="U1101" s="269"/>
      <c r="V1101" s="269"/>
      <c r="W1101" s="269"/>
      <c r="X1101" s="269"/>
      <c r="Y1101" s="269"/>
      <c r="Z1101" s="269"/>
      <c r="AA1101" s="269"/>
      <c r="AB1101" s="269"/>
      <c r="AC1101" s="269"/>
      <c r="AD1101" s="269"/>
      <c r="AE1101" s="269"/>
      <c r="AF1101" s="269"/>
      <c r="AG1101" s="269"/>
      <c r="AH1101" s="269"/>
      <c r="AI1101" s="269"/>
      <c r="AJ1101" s="269"/>
      <c r="AK1101" s="269"/>
      <c r="AL1101" s="269"/>
      <c r="AM1101" s="269"/>
      <c r="AN1101" s="269"/>
      <c r="AO1101" s="269"/>
      <c r="AP1101" s="269"/>
      <c r="AQ1101" s="269"/>
      <c r="AR1101" s="269"/>
      <c r="AS1101" s="269"/>
      <c r="AT1101" s="269"/>
      <c r="AU1101" s="269"/>
      <c r="AV1101" s="269"/>
      <c r="AW1101" s="269"/>
      <c r="AX1101" s="269"/>
      <c r="AY1101" s="269"/>
      <c r="AZ1101" s="269"/>
      <c r="BA1101" s="269"/>
      <c r="BB1101" s="269"/>
      <c r="BC1101" s="269"/>
      <c r="BD1101" s="269"/>
      <c r="BE1101" s="269"/>
      <c r="BF1101" s="269"/>
      <c r="BG1101" s="269"/>
      <c r="BH1101" s="269"/>
      <c r="BI1101" s="269"/>
      <c r="BJ1101" s="269"/>
      <c r="BK1101" s="269"/>
      <c r="BL1101" s="269"/>
      <c r="BM1101" s="269"/>
      <c r="BN1101" s="269"/>
      <c r="BO1101" s="269"/>
      <c r="BP1101" s="269"/>
      <c r="BQ1101" s="269"/>
      <c r="BR1101" s="269"/>
      <c r="BS1101" s="269"/>
      <c r="BT1101" s="269"/>
      <c r="BU1101" s="269"/>
      <c r="BV1101" s="269"/>
      <c r="BW1101" s="60"/>
      <c r="BX1101" s="60"/>
      <c r="BY1101" s="60"/>
      <c r="BZ1101" s="60"/>
      <c r="CA1101" s="60"/>
      <c r="CB1101" s="60"/>
      <c r="CC1101" s="60"/>
      <c r="CD1101" s="60"/>
      <c r="CE1101" s="60"/>
      <c r="CF1101" s="60"/>
      <c r="CG1101" s="60"/>
      <c r="CH1101" s="60"/>
      <c r="CI1101" s="60"/>
      <c r="CJ1101" s="60"/>
      <c r="CK1101" s="60"/>
      <c r="CL1101" s="60"/>
      <c r="CM1101" s="60"/>
      <c r="CN1101" s="60"/>
      <c r="CO1101" s="60"/>
      <c r="CP1101" s="60"/>
      <c r="CQ1101" s="60"/>
      <c r="CR1101" s="60"/>
      <c r="CS1101" s="60"/>
      <c r="CT1101" s="60"/>
      <c r="CU1101" s="60"/>
      <c r="CV1101" s="60"/>
      <c r="CW1101" s="60"/>
      <c r="CX1101" s="60"/>
      <c r="CY1101" s="60"/>
      <c r="CZ1101" s="60"/>
      <c r="DA1101" s="60"/>
      <c r="DB1101" s="60"/>
      <c r="DC1101" s="60"/>
      <c r="DD1101" s="60"/>
      <c r="DE1101" s="60"/>
      <c r="DF1101" s="60"/>
      <c r="DG1101" s="60"/>
      <c r="DH1101" s="60"/>
      <c r="DI1101" s="60"/>
      <c r="DJ1101" s="60"/>
      <c r="DK1101" s="60"/>
      <c r="DL1101" s="60"/>
      <c r="DM1101" s="60"/>
      <c r="DN1101" s="60"/>
      <c r="DO1101" s="60"/>
      <c r="DP1101" s="60"/>
      <c r="DQ1101" s="60"/>
      <c r="DR1101" s="60"/>
      <c r="DS1101" s="60"/>
      <c r="DT1101" s="60"/>
      <c r="DU1101" s="60"/>
      <c r="DV1101" s="60"/>
      <c r="DW1101" s="60"/>
      <c r="DX1101" s="60"/>
      <c r="DY1101" s="60"/>
      <c r="DZ1101" s="60"/>
      <c r="EA1101" s="60"/>
      <c r="EB1101" s="60"/>
      <c r="EC1101" s="60"/>
      <c r="ED1101" s="60"/>
      <c r="EE1101" s="60"/>
      <c r="EF1101" s="60"/>
      <c r="EG1101" s="60"/>
      <c r="EH1101" s="60"/>
      <c r="EI1101" s="60"/>
      <c r="EJ1101" s="60"/>
      <c r="EK1101" s="60"/>
      <c r="EL1101" s="60"/>
      <c r="EM1101" s="60"/>
      <c r="EN1101" s="60"/>
      <c r="EO1101" s="60"/>
      <c r="EP1101" s="60"/>
      <c r="EQ1101" s="60"/>
      <c r="ER1101" s="60"/>
      <c r="ES1101" s="60"/>
      <c r="ET1101" s="60"/>
      <c r="EU1101" s="60"/>
      <c r="EV1101" s="60"/>
      <c r="EW1101" s="60"/>
      <c r="EX1101" s="60"/>
      <c r="EY1101" s="60"/>
      <c r="EZ1101" s="60"/>
      <c r="FA1101" s="60"/>
      <c r="FB1101" s="60"/>
      <c r="FC1101" s="60"/>
      <c r="FD1101" s="60"/>
      <c r="FE1101" s="60"/>
      <c r="FF1101" s="60"/>
      <c r="FG1101" s="60"/>
      <c r="FH1101" s="60"/>
      <c r="FI1101" s="60"/>
      <c r="FJ1101" s="60"/>
      <c r="FK1101" s="60"/>
      <c r="FL1101" s="60"/>
      <c r="FM1101" s="60"/>
      <c r="FN1101" s="60"/>
      <c r="FO1101" s="60"/>
      <c r="FP1101" s="60"/>
      <c r="FQ1101" s="60"/>
      <c r="FR1101" s="60"/>
      <c r="FS1101" s="60"/>
      <c r="FT1101" s="60"/>
      <c r="FU1101" s="60"/>
      <c r="FV1101" s="60"/>
      <c r="FW1101" s="60"/>
      <c r="FX1101" s="60"/>
      <c r="FY1101" s="60"/>
      <c r="FZ1101" s="60"/>
      <c r="GA1101" s="60"/>
      <c r="GB1101" s="60"/>
      <c r="GC1101" s="60"/>
      <c r="GD1101" s="60"/>
      <c r="GE1101" s="60"/>
      <c r="GF1101" s="60"/>
      <c r="GG1101" s="60"/>
      <c r="GH1101" s="60"/>
      <c r="GI1101" s="60"/>
      <c r="GJ1101" s="60"/>
      <c r="GK1101" s="60"/>
      <c r="GL1101" s="60"/>
    </row>
    <row r="1102">
      <c r="B1102" s="116" t="s">
        <v>48</v>
      </c>
      <c r="C1102" s="269"/>
      <c r="D1102" s="269"/>
      <c r="E1102" s="269"/>
      <c r="F1102" s="269"/>
      <c r="G1102" s="269"/>
      <c r="H1102" s="269"/>
      <c r="I1102" s="269"/>
      <c r="J1102" s="269"/>
      <c r="K1102" s="269"/>
      <c r="L1102" s="269"/>
      <c r="M1102" s="269"/>
      <c r="N1102" s="269"/>
      <c r="O1102" s="269"/>
      <c r="P1102" s="269"/>
      <c r="Q1102" s="269"/>
      <c r="R1102" s="269"/>
      <c r="S1102" s="269"/>
      <c r="T1102" s="269"/>
      <c r="U1102" s="269"/>
      <c r="V1102" s="269"/>
      <c r="W1102" s="269"/>
      <c r="X1102" s="269"/>
      <c r="Y1102" s="269"/>
      <c r="Z1102" s="269"/>
      <c r="AA1102" s="269"/>
      <c r="AB1102" s="269"/>
      <c r="AC1102" s="269"/>
      <c r="AD1102" s="269"/>
      <c r="AE1102" s="269"/>
      <c r="AF1102" s="269"/>
      <c r="AG1102" s="269"/>
      <c r="AH1102" s="269"/>
      <c r="AI1102" s="269"/>
      <c r="AJ1102" s="269"/>
      <c r="AK1102" s="269"/>
      <c r="AL1102" s="269"/>
      <c r="AM1102" s="269"/>
      <c r="AN1102" s="269"/>
      <c r="AO1102" s="269"/>
      <c r="AP1102" s="269"/>
      <c r="AQ1102" s="269"/>
      <c r="AR1102" s="269"/>
      <c r="AS1102" s="269"/>
      <c r="AT1102" s="269"/>
      <c r="AU1102" s="269"/>
      <c r="AV1102" s="269"/>
      <c r="AW1102" s="269"/>
      <c r="AX1102" s="269"/>
      <c r="AY1102" s="269"/>
      <c r="AZ1102" s="269"/>
      <c r="BA1102" s="269"/>
      <c r="BB1102" s="269"/>
      <c r="BC1102" s="269"/>
      <c r="BD1102" s="269"/>
      <c r="BE1102" s="269"/>
      <c r="BF1102" s="269"/>
      <c r="BG1102" s="269"/>
      <c r="BH1102" s="269"/>
      <c r="BI1102" s="269"/>
      <c r="BJ1102" s="269"/>
      <c r="BK1102" s="269"/>
      <c r="BL1102" s="269"/>
      <c r="BM1102" s="269"/>
      <c r="BN1102" s="269"/>
      <c r="BO1102" s="269"/>
      <c r="BP1102" s="269"/>
      <c r="BQ1102" s="269"/>
      <c r="BR1102" s="269"/>
      <c r="BS1102" s="269"/>
      <c r="BT1102" s="269"/>
      <c r="BU1102" s="269"/>
      <c r="BV1102" s="269"/>
      <c r="BW1102" s="60"/>
      <c r="BX1102" s="60"/>
      <c r="BY1102" s="60"/>
      <c r="BZ1102" s="60"/>
      <c r="CA1102" s="60"/>
      <c r="CB1102" s="60"/>
      <c r="CC1102" s="60"/>
      <c r="CD1102" s="60"/>
      <c r="CE1102" s="60"/>
      <c r="CF1102" s="60"/>
      <c r="CG1102" s="60"/>
      <c r="CH1102" s="60"/>
      <c r="CI1102" s="60"/>
      <c r="CJ1102" s="60"/>
      <c r="CK1102" s="60"/>
      <c r="CL1102" s="60"/>
      <c r="CM1102" s="60"/>
      <c r="CN1102" s="60"/>
      <c r="CO1102" s="60"/>
      <c r="CP1102" s="60"/>
      <c r="CQ1102" s="60"/>
      <c r="CR1102" s="60"/>
      <c r="CS1102" s="60"/>
      <c r="CT1102" s="60"/>
      <c r="CU1102" s="60"/>
      <c r="CV1102" s="60"/>
      <c r="CW1102" s="60"/>
      <c r="CX1102" s="60"/>
      <c r="CY1102" s="60"/>
      <c r="CZ1102" s="60"/>
      <c r="DA1102" s="60"/>
      <c r="DB1102" s="60"/>
      <c r="DC1102" s="60"/>
      <c r="DD1102" s="60"/>
      <c r="DE1102" s="60"/>
      <c r="DF1102" s="60"/>
      <c r="DG1102" s="60"/>
      <c r="DH1102" s="60"/>
      <c r="DI1102" s="60"/>
      <c r="DJ1102" s="60"/>
      <c r="DK1102" s="60"/>
      <c r="DL1102" s="60"/>
      <c r="DM1102" s="60"/>
      <c r="DN1102" s="60"/>
      <c r="DO1102" s="60"/>
      <c r="DP1102" s="60"/>
      <c r="DQ1102" s="60"/>
      <c r="DR1102" s="60"/>
      <c r="DS1102" s="60"/>
      <c r="DT1102" s="60"/>
      <c r="DU1102" s="60"/>
      <c r="DV1102" s="60"/>
      <c r="DW1102" s="60"/>
      <c r="DX1102" s="60"/>
      <c r="DY1102" s="60"/>
      <c r="DZ1102" s="60"/>
      <c r="EA1102" s="60"/>
      <c r="EB1102" s="60"/>
      <c r="EC1102" s="60"/>
      <c r="ED1102" s="60"/>
      <c r="EE1102" s="60"/>
      <c r="EF1102" s="60"/>
      <c r="EG1102" s="60"/>
      <c r="EH1102" s="60"/>
      <c r="EI1102" s="60"/>
      <c r="EJ1102" s="60"/>
      <c r="EK1102" s="60"/>
      <c r="EL1102" s="60"/>
      <c r="EM1102" s="60"/>
      <c r="EN1102" s="60"/>
      <c r="EO1102" s="60"/>
      <c r="EP1102" s="60"/>
      <c r="EQ1102" s="60"/>
      <c r="ER1102" s="60"/>
      <c r="ES1102" s="60"/>
      <c r="ET1102" s="60"/>
      <c r="EU1102" s="60"/>
      <c r="EV1102" s="60"/>
      <c r="EW1102" s="60"/>
      <c r="EX1102" s="60"/>
      <c r="EY1102" s="60"/>
      <c r="EZ1102" s="60"/>
      <c r="FA1102" s="60"/>
      <c r="FB1102" s="60"/>
      <c r="FC1102" s="60"/>
      <c r="FD1102" s="60"/>
      <c r="FE1102" s="60"/>
      <c r="FF1102" s="60"/>
      <c r="FG1102" s="60"/>
      <c r="FH1102" s="60"/>
      <c r="FI1102" s="60"/>
      <c r="FJ1102" s="60"/>
      <c r="FK1102" s="60"/>
      <c r="FL1102" s="60"/>
      <c r="FM1102" s="60"/>
      <c r="FN1102" s="60"/>
      <c r="FO1102" s="60"/>
      <c r="FP1102" s="60"/>
      <c r="FQ1102" s="60"/>
      <c r="FR1102" s="60"/>
      <c r="FS1102" s="60"/>
      <c r="FT1102" s="60"/>
      <c r="FU1102" s="60"/>
      <c r="FV1102" s="60"/>
      <c r="FW1102" s="60"/>
      <c r="FX1102" s="60"/>
      <c r="FY1102" s="60"/>
      <c r="FZ1102" s="60"/>
      <c r="GA1102" s="60"/>
      <c r="GB1102" s="60"/>
      <c r="GC1102" s="60"/>
      <c r="GD1102" s="60"/>
      <c r="GE1102" s="60"/>
      <c r="GF1102" s="60"/>
      <c r="GG1102" s="60"/>
      <c r="GH1102" s="60"/>
      <c r="GI1102" s="60"/>
      <c r="GJ1102" s="60"/>
      <c r="GK1102" s="60"/>
      <c r="GL1102" s="60"/>
    </row>
    <row r="1103">
      <c r="B1103" s="119" t="s">
        <v>49</v>
      </c>
      <c r="C1103" s="269"/>
      <c r="D1103" s="269"/>
      <c r="E1103" s="269"/>
      <c r="F1103" s="269"/>
      <c r="G1103" s="269"/>
      <c r="H1103" s="269"/>
      <c r="I1103" s="269"/>
      <c r="J1103" s="269"/>
      <c r="K1103" s="269"/>
      <c r="L1103" s="269"/>
      <c r="M1103" s="269"/>
      <c r="N1103" s="269"/>
      <c r="O1103" s="269"/>
      <c r="P1103" s="269"/>
      <c r="Q1103" s="269"/>
      <c r="R1103" s="269"/>
      <c r="S1103" s="269"/>
      <c r="T1103" s="269"/>
      <c r="U1103" s="269"/>
      <c r="V1103" s="269"/>
      <c r="W1103" s="269"/>
      <c r="X1103" s="269"/>
      <c r="Y1103" s="269"/>
      <c r="Z1103" s="269"/>
      <c r="AA1103" s="269"/>
      <c r="AB1103" s="269"/>
      <c r="AC1103" s="269"/>
      <c r="AD1103" s="269"/>
      <c r="AE1103" s="269"/>
      <c r="AF1103" s="269"/>
      <c r="AG1103" s="269"/>
      <c r="AH1103" s="269"/>
      <c r="AI1103" s="269"/>
      <c r="AJ1103" s="269"/>
      <c r="AK1103" s="269"/>
      <c r="AL1103" s="269"/>
      <c r="AM1103" s="269"/>
      <c r="AN1103" s="269"/>
      <c r="AO1103" s="269"/>
      <c r="AP1103" s="269"/>
      <c r="AQ1103" s="269"/>
      <c r="AR1103" s="269"/>
      <c r="AS1103" s="269"/>
      <c r="AT1103" s="269"/>
      <c r="AU1103" s="269"/>
      <c r="AV1103" s="269"/>
      <c r="AW1103" s="269"/>
      <c r="AX1103" s="269"/>
      <c r="AY1103" s="269"/>
      <c r="AZ1103" s="269"/>
      <c r="BA1103" s="269"/>
      <c r="BB1103" s="269"/>
      <c r="BC1103" s="269"/>
      <c r="BD1103" s="269"/>
      <c r="BE1103" s="269"/>
      <c r="BF1103" s="269"/>
      <c r="BG1103" s="269"/>
      <c r="BH1103" s="269"/>
      <c r="BI1103" s="269"/>
      <c r="BJ1103" s="269"/>
      <c r="BK1103" s="269"/>
      <c r="BL1103" s="269"/>
      <c r="BM1103" s="269"/>
      <c r="BN1103" s="269"/>
      <c r="BO1103" s="269"/>
      <c r="BP1103" s="269"/>
      <c r="BQ1103" s="269"/>
      <c r="BR1103" s="269"/>
      <c r="BS1103" s="269"/>
      <c r="BT1103" s="269"/>
      <c r="BU1103" s="269"/>
      <c r="BV1103" s="269"/>
      <c r="BW1103" s="60"/>
      <c r="BX1103" s="60"/>
      <c r="BY1103" s="60"/>
      <c r="BZ1103" s="60"/>
      <c r="CA1103" s="60"/>
      <c r="CB1103" s="60"/>
      <c r="CC1103" s="60"/>
      <c r="CD1103" s="60"/>
      <c r="CE1103" s="60"/>
      <c r="CF1103" s="60"/>
      <c r="CG1103" s="60"/>
      <c r="CH1103" s="60"/>
      <c r="CI1103" s="60"/>
      <c r="CJ1103" s="60"/>
      <c r="CK1103" s="60"/>
      <c r="CL1103" s="60"/>
      <c r="CM1103" s="60"/>
      <c r="CN1103" s="60"/>
      <c r="CO1103" s="60"/>
      <c r="CP1103" s="60"/>
      <c r="CQ1103" s="60"/>
      <c r="CR1103" s="60"/>
      <c r="CS1103" s="60"/>
      <c r="CT1103" s="60"/>
      <c r="CU1103" s="60"/>
      <c r="CV1103" s="60"/>
      <c r="CW1103" s="60"/>
      <c r="CX1103" s="60"/>
      <c r="CY1103" s="60"/>
      <c r="CZ1103" s="60"/>
      <c r="DA1103" s="60"/>
      <c r="DB1103" s="60"/>
      <c r="DC1103" s="60"/>
      <c r="DD1103" s="60"/>
      <c r="DE1103" s="60"/>
      <c r="DF1103" s="60"/>
      <c r="DG1103" s="60"/>
      <c r="DH1103" s="60"/>
      <c r="DI1103" s="60"/>
      <c r="DJ1103" s="60"/>
      <c r="DK1103" s="60"/>
      <c r="DL1103" s="60"/>
      <c r="DM1103" s="60"/>
      <c r="DN1103" s="60"/>
      <c r="DO1103" s="60"/>
      <c r="DP1103" s="60"/>
      <c r="DQ1103" s="60"/>
      <c r="DR1103" s="60"/>
      <c r="DS1103" s="60"/>
      <c r="DT1103" s="60"/>
      <c r="DU1103" s="60"/>
      <c r="DV1103" s="60"/>
      <c r="DW1103" s="60"/>
      <c r="DX1103" s="60"/>
      <c r="DY1103" s="60"/>
      <c r="DZ1103" s="60"/>
      <c r="EA1103" s="60"/>
      <c r="EB1103" s="60"/>
      <c r="EC1103" s="60"/>
      <c r="ED1103" s="60"/>
      <c r="EE1103" s="60"/>
      <c r="EF1103" s="60"/>
      <c r="EG1103" s="60"/>
      <c r="EH1103" s="60"/>
      <c r="EI1103" s="60"/>
      <c r="EJ1103" s="60"/>
      <c r="EK1103" s="60"/>
      <c r="EL1103" s="60"/>
      <c r="EM1103" s="60"/>
      <c r="EN1103" s="60"/>
      <c r="EO1103" s="60"/>
      <c r="EP1103" s="60"/>
      <c r="EQ1103" s="60"/>
      <c r="ER1103" s="60"/>
      <c r="ES1103" s="60"/>
      <c r="ET1103" s="60"/>
      <c r="EU1103" s="60"/>
      <c r="EV1103" s="60"/>
      <c r="EW1103" s="60"/>
      <c r="EX1103" s="60"/>
      <c r="EY1103" s="60"/>
      <c r="EZ1103" s="60"/>
      <c r="FA1103" s="60"/>
      <c r="FB1103" s="60"/>
      <c r="FC1103" s="60"/>
      <c r="FD1103" s="60"/>
      <c r="FE1103" s="60"/>
      <c r="FF1103" s="60"/>
      <c r="FG1103" s="60"/>
      <c r="FH1103" s="60"/>
      <c r="FI1103" s="60"/>
      <c r="FJ1103" s="60"/>
      <c r="FK1103" s="60"/>
      <c r="FL1103" s="60"/>
      <c r="FM1103" s="60"/>
      <c r="FN1103" s="60"/>
      <c r="FO1103" s="60"/>
      <c r="FP1103" s="60"/>
      <c r="FQ1103" s="60"/>
      <c r="FR1103" s="60"/>
      <c r="FS1103" s="60"/>
      <c r="FT1103" s="60"/>
      <c r="FU1103" s="60"/>
      <c r="FV1103" s="60"/>
      <c r="FW1103" s="60"/>
      <c r="FX1103" s="60"/>
      <c r="FY1103" s="60"/>
      <c r="FZ1103" s="60"/>
      <c r="GA1103" s="60"/>
      <c r="GB1103" s="60"/>
      <c r="GC1103" s="60"/>
      <c r="GD1103" s="60"/>
      <c r="GE1103" s="60"/>
      <c r="GF1103" s="60"/>
      <c r="GG1103" s="60"/>
      <c r="GH1103" s="60"/>
      <c r="GI1103" s="60"/>
      <c r="GJ1103" s="60"/>
      <c r="GK1103" s="60"/>
      <c r="GL1103" s="60"/>
    </row>
    <row r="1104">
      <c r="B1104" s="120" t="s">
        <v>51</v>
      </c>
      <c r="C1104" s="269"/>
      <c r="D1104" s="269"/>
      <c r="E1104" s="269"/>
      <c r="F1104" s="269"/>
      <c r="G1104" s="269"/>
      <c r="H1104" s="269"/>
      <c r="I1104" s="269"/>
      <c r="J1104" s="269"/>
      <c r="K1104" s="269"/>
      <c r="L1104" s="269"/>
      <c r="M1104" s="269"/>
      <c r="N1104" s="269"/>
      <c r="O1104" s="269"/>
      <c r="P1104" s="269"/>
      <c r="Q1104" s="269"/>
      <c r="R1104" s="269"/>
      <c r="S1104" s="269"/>
      <c r="T1104" s="269"/>
      <c r="U1104" s="269"/>
      <c r="V1104" s="269"/>
      <c r="W1104" s="269"/>
      <c r="X1104" s="269"/>
      <c r="Y1104" s="269"/>
      <c r="Z1104" s="269"/>
      <c r="AA1104" s="269"/>
      <c r="AB1104" s="269"/>
      <c r="AC1104" s="269"/>
      <c r="AD1104" s="269"/>
      <c r="AE1104" s="269"/>
      <c r="AF1104" s="269"/>
      <c r="AG1104" s="269"/>
      <c r="AH1104" s="269"/>
      <c r="AI1104" s="269"/>
      <c r="AJ1104" s="269"/>
      <c r="AK1104" s="269"/>
      <c r="AL1104" s="269"/>
      <c r="AM1104" s="269"/>
      <c r="AN1104" s="269"/>
      <c r="AO1104" s="269"/>
      <c r="AP1104" s="269"/>
      <c r="AQ1104" s="269"/>
      <c r="AR1104" s="269"/>
      <c r="AS1104" s="269"/>
      <c r="AT1104" s="269"/>
      <c r="AU1104" s="269"/>
      <c r="AV1104" s="269"/>
      <c r="AW1104" s="269"/>
      <c r="AX1104" s="269"/>
      <c r="AY1104" s="269"/>
      <c r="AZ1104" s="269"/>
      <c r="BA1104" s="269"/>
      <c r="BB1104" s="269"/>
      <c r="BC1104" s="269"/>
      <c r="BD1104" s="269"/>
      <c r="BE1104" s="269"/>
      <c r="BF1104" s="269"/>
      <c r="BG1104" s="269"/>
      <c r="BH1104" s="269"/>
      <c r="BI1104" s="269"/>
      <c r="BJ1104" s="269"/>
      <c r="BK1104" s="269"/>
      <c r="BL1104" s="269"/>
      <c r="BM1104" s="269"/>
      <c r="BN1104" s="269"/>
      <c r="BO1104" s="269"/>
      <c r="BP1104" s="269"/>
      <c r="BQ1104" s="269"/>
      <c r="BR1104" s="269"/>
      <c r="BS1104" s="269"/>
      <c r="BT1104" s="269"/>
      <c r="BU1104" s="269"/>
      <c r="BV1104" s="269"/>
      <c r="BW1104" s="60"/>
      <c r="BX1104" s="60"/>
      <c r="BY1104" s="60"/>
      <c r="BZ1104" s="60"/>
      <c r="CA1104" s="60"/>
      <c r="CB1104" s="60"/>
      <c r="CC1104" s="60"/>
      <c r="CD1104" s="60"/>
      <c r="CE1104" s="60"/>
      <c r="CF1104" s="60"/>
      <c r="CG1104" s="60"/>
      <c r="CH1104" s="60"/>
      <c r="CI1104" s="60"/>
      <c r="CJ1104" s="60"/>
      <c r="CK1104" s="60"/>
      <c r="CL1104" s="60"/>
      <c r="CM1104" s="60"/>
      <c r="CN1104" s="60"/>
      <c r="CO1104" s="60"/>
      <c r="CP1104" s="60"/>
      <c r="CQ1104" s="60"/>
      <c r="CR1104" s="60"/>
      <c r="CS1104" s="60"/>
      <c r="CT1104" s="60"/>
      <c r="CU1104" s="60"/>
      <c r="CV1104" s="60"/>
      <c r="CW1104" s="60"/>
      <c r="CX1104" s="60"/>
      <c r="CY1104" s="60"/>
      <c r="CZ1104" s="60"/>
      <c r="DA1104" s="60"/>
      <c r="DB1104" s="60"/>
      <c r="DC1104" s="60"/>
      <c r="DD1104" s="60"/>
      <c r="DE1104" s="60"/>
      <c r="DF1104" s="60"/>
      <c r="DG1104" s="60"/>
      <c r="DH1104" s="60"/>
      <c r="DI1104" s="60"/>
      <c r="DJ1104" s="60"/>
      <c r="DK1104" s="60"/>
      <c r="DL1104" s="60"/>
      <c r="DM1104" s="60"/>
      <c r="DN1104" s="60"/>
      <c r="DO1104" s="60"/>
      <c r="DP1104" s="60"/>
      <c r="DQ1104" s="60"/>
      <c r="DR1104" s="60"/>
      <c r="DS1104" s="60"/>
      <c r="DT1104" s="60"/>
      <c r="DU1104" s="60"/>
      <c r="DV1104" s="60"/>
      <c r="DW1104" s="60"/>
      <c r="DX1104" s="60"/>
      <c r="DY1104" s="60"/>
      <c r="DZ1104" s="60"/>
      <c r="EA1104" s="60"/>
      <c r="EB1104" s="60"/>
      <c r="EC1104" s="60"/>
      <c r="ED1104" s="60"/>
      <c r="EE1104" s="60"/>
      <c r="EF1104" s="60"/>
      <c r="EG1104" s="60"/>
      <c r="EH1104" s="60"/>
      <c r="EI1104" s="60"/>
      <c r="EJ1104" s="60"/>
      <c r="EK1104" s="60"/>
      <c r="EL1104" s="60"/>
      <c r="EM1104" s="60"/>
      <c r="EN1104" s="60"/>
      <c r="EO1104" s="60"/>
      <c r="EP1104" s="60"/>
      <c r="EQ1104" s="60"/>
      <c r="ER1104" s="60"/>
      <c r="ES1104" s="60"/>
      <c r="ET1104" s="60"/>
      <c r="EU1104" s="60"/>
      <c r="EV1104" s="60"/>
      <c r="EW1104" s="60"/>
      <c r="EX1104" s="60"/>
      <c r="EY1104" s="60"/>
      <c r="EZ1104" s="60"/>
      <c r="FA1104" s="60"/>
      <c r="FB1104" s="60"/>
      <c r="FC1104" s="60"/>
      <c r="FD1104" s="60"/>
      <c r="FE1104" s="60"/>
      <c r="FF1104" s="60"/>
      <c r="FG1104" s="60"/>
      <c r="FH1104" s="60"/>
      <c r="FI1104" s="60"/>
      <c r="FJ1104" s="60"/>
      <c r="FK1104" s="60"/>
      <c r="FL1104" s="60"/>
      <c r="FM1104" s="60"/>
      <c r="FN1104" s="60"/>
      <c r="FO1104" s="60"/>
      <c r="FP1104" s="60"/>
      <c r="FQ1104" s="60"/>
      <c r="FR1104" s="60"/>
      <c r="FS1104" s="60"/>
      <c r="FT1104" s="60"/>
      <c r="FU1104" s="60"/>
      <c r="FV1104" s="60"/>
      <c r="FW1104" s="60"/>
      <c r="FX1104" s="60"/>
      <c r="FY1104" s="60"/>
      <c r="FZ1104" s="60"/>
      <c r="GA1104" s="60"/>
      <c r="GB1104" s="60"/>
      <c r="GC1104" s="60"/>
      <c r="GD1104" s="60"/>
      <c r="GE1104" s="60"/>
      <c r="GF1104" s="60"/>
      <c r="GG1104" s="60"/>
      <c r="GH1104" s="60"/>
      <c r="GI1104" s="60"/>
      <c r="GJ1104" s="60"/>
      <c r="GK1104" s="60"/>
      <c r="GL1104" s="60"/>
    </row>
    <row r="1105" ht="16">
      <c r="B1105" s="156" t="s">
        <v>53</v>
      </c>
      <c r="C1105" s="269"/>
      <c r="D1105" s="269"/>
      <c r="E1105" s="269"/>
      <c r="F1105" s="269"/>
      <c r="G1105" s="269"/>
      <c r="H1105" s="269"/>
      <c r="I1105" s="269"/>
      <c r="J1105" s="269"/>
      <c r="K1105" s="269"/>
      <c r="L1105" s="269"/>
      <c r="M1105" s="269"/>
      <c r="N1105" s="269"/>
      <c r="O1105" s="269"/>
      <c r="P1105" s="269"/>
      <c r="Q1105" s="269"/>
      <c r="R1105" s="269"/>
      <c r="S1105" s="269"/>
      <c r="T1105" s="269"/>
      <c r="U1105" s="269"/>
      <c r="V1105" s="269"/>
      <c r="W1105" s="269"/>
      <c r="X1105" s="269"/>
      <c r="Y1105" s="269"/>
      <c r="Z1105" s="269"/>
      <c r="AA1105" s="269"/>
      <c r="AB1105" s="269"/>
      <c r="AC1105" s="269"/>
      <c r="AD1105" s="269"/>
      <c r="AE1105" s="269"/>
      <c r="AF1105" s="269"/>
      <c r="AG1105" s="269"/>
      <c r="AH1105" s="269"/>
      <c r="AI1105" s="269"/>
      <c r="AJ1105" s="269"/>
      <c r="AK1105" s="269"/>
      <c r="AL1105" s="269"/>
      <c r="AM1105" s="269"/>
      <c r="AN1105" s="269"/>
      <c r="AO1105" s="269"/>
      <c r="AP1105" s="269"/>
      <c r="AQ1105" s="269"/>
      <c r="AR1105" s="269"/>
      <c r="AS1105" s="269"/>
      <c r="AT1105" s="269"/>
      <c r="AU1105" s="269"/>
      <c r="AV1105" s="269"/>
      <c r="AW1105" s="269"/>
      <c r="AX1105" s="269"/>
      <c r="AY1105" s="269"/>
      <c r="AZ1105" s="269"/>
      <c r="BA1105" s="269"/>
      <c r="BB1105" s="269"/>
      <c r="BC1105" s="269"/>
      <c r="BD1105" s="269"/>
      <c r="BE1105" s="269"/>
      <c r="BF1105" s="269"/>
      <c r="BG1105" s="269"/>
      <c r="BH1105" s="269"/>
      <c r="BI1105" s="269"/>
      <c r="BJ1105" s="269"/>
      <c r="BK1105" s="269"/>
      <c r="BL1105" s="269"/>
      <c r="BM1105" s="269"/>
      <c r="BN1105" s="269"/>
      <c r="BO1105" s="269"/>
      <c r="BP1105" s="269"/>
      <c r="BQ1105" s="269"/>
      <c r="BR1105" s="269"/>
      <c r="BS1105" s="269"/>
      <c r="BT1105" s="269"/>
      <c r="BU1105" s="269"/>
      <c r="BV1105" s="269"/>
      <c r="BW1105" s="60"/>
      <c r="BX1105" s="60"/>
      <c r="BY1105" s="60"/>
      <c r="BZ1105" s="60"/>
      <c r="CA1105" s="60"/>
      <c r="CB1105" s="60"/>
      <c r="CC1105" s="60"/>
      <c r="CD1105" s="60"/>
      <c r="CE1105" s="60"/>
      <c r="CF1105" s="60"/>
      <c r="CG1105" s="60"/>
      <c r="CH1105" s="60"/>
      <c r="CI1105" s="60"/>
      <c r="CJ1105" s="60"/>
      <c r="CK1105" s="60"/>
      <c r="CL1105" s="60"/>
      <c r="CM1105" s="60"/>
      <c r="CN1105" s="60"/>
      <c r="CO1105" s="60"/>
      <c r="CP1105" s="60"/>
      <c r="CQ1105" s="60"/>
      <c r="CR1105" s="60"/>
      <c r="CS1105" s="60"/>
      <c r="CT1105" s="60"/>
      <c r="CU1105" s="60"/>
      <c r="CV1105" s="60"/>
      <c r="CW1105" s="60"/>
      <c r="CX1105" s="60"/>
      <c r="CY1105" s="60"/>
      <c r="CZ1105" s="60"/>
      <c r="DA1105" s="60"/>
      <c r="DB1105" s="60"/>
      <c r="DC1105" s="60"/>
      <c r="DD1105" s="60"/>
      <c r="DE1105" s="60"/>
      <c r="DF1105" s="60"/>
      <c r="DG1105" s="60"/>
      <c r="DH1105" s="60"/>
      <c r="DI1105" s="60"/>
      <c r="DJ1105" s="60"/>
      <c r="DK1105" s="60"/>
      <c r="DL1105" s="60"/>
      <c r="DM1105" s="60"/>
      <c r="DN1105" s="60"/>
      <c r="DO1105" s="60"/>
      <c r="DP1105" s="60"/>
      <c r="DQ1105" s="60"/>
      <c r="DR1105" s="60"/>
      <c r="DS1105" s="60"/>
      <c r="DT1105" s="60"/>
      <c r="DU1105" s="60"/>
      <c r="DV1105" s="60"/>
      <c r="DW1105" s="60"/>
      <c r="DX1105" s="60"/>
      <c r="DY1105" s="60"/>
      <c r="DZ1105" s="60"/>
      <c r="EA1105" s="60"/>
      <c r="EB1105" s="60"/>
      <c r="EC1105" s="60"/>
      <c r="ED1105" s="60"/>
      <c r="EE1105" s="60"/>
      <c r="EF1105" s="60"/>
      <c r="EG1105" s="60"/>
      <c r="EH1105" s="60"/>
      <c r="EI1105" s="60"/>
      <c r="EJ1105" s="60"/>
      <c r="EK1105" s="60"/>
      <c r="EL1105" s="60"/>
      <c r="EM1105" s="60"/>
      <c r="EN1105" s="60"/>
      <c r="EO1105" s="60"/>
      <c r="EP1105" s="60"/>
      <c r="EQ1105" s="60"/>
      <c r="ER1105" s="60"/>
      <c r="ES1105" s="60"/>
      <c r="ET1105" s="60"/>
      <c r="EU1105" s="60"/>
      <c r="EV1105" s="60"/>
      <c r="EW1105" s="60"/>
      <c r="EX1105" s="60"/>
      <c r="EY1105" s="60"/>
      <c r="EZ1105" s="60"/>
      <c r="FA1105" s="60"/>
      <c r="FB1105" s="60"/>
      <c r="FC1105" s="60"/>
      <c r="FD1105" s="60"/>
      <c r="FE1105" s="60"/>
      <c r="FF1105" s="60"/>
      <c r="FG1105" s="60"/>
      <c r="FH1105" s="60"/>
      <c r="FI1105" s="60"/>
      <c r="FJ1105" s="60"/>
      <c r="FK1105" s="60"/>
      <c r="FL1105" s="60"/>
      <c r="FM1105" s="60"/>
      <c r="FN1105" s="60"/>
      <c r="FO1105" s="60"/>
      <c r="FP1105" s="60"/>
      <c r="FQ1105" s="60"/>
      <c r="FR1105" s="60"/>
      <c r="FS1105" s="60"/>
      <c r="FT1105" s="60"/>
      <c r="FU1105" s="60"/>
      <c r="FV1105" s="60"/>
      <c r="FW1105" s="60"/>
      <c r="FX1105" s="60"/>
      <c r="FY1105" s="60"/>
      <c r="FZ1105" s="60"/>
      <c r="GA1105" s="60"/>
      <c r="GB1105" s="60"/>
      <c r="GC1105" s="60"/>
      <c r="GD1105" s="60"/>
      <c r="GE1105" s="60"/>
      <c r="GF1105" s="60"/>
      <c r="GG1105" s="60"/>
      <c r="GH1105" s="60"/>
      <c r="GI1105" s="60"/>
      <c r="GJ1105" s="60"/>
      <c r="GK1105" s="60"/>
      <c r="GL1105" s="60"/>
    </row>
    <row r="1106" ht="16">
      <c r="B1106" s="396"/>
      <c r="C1106" s="396"/>
      <c r="D1106" s="396"/>
      <c r="E1106" s="396"/>
      <c r="F1106" s="396"/>
      <c r="G1106" s="396"/>
      <c r="H1106" s="396"/>
      <c r="I1106" s="396"/>
      <c r="J1106" s="396"/>
      <c r="K1106" s="396"/>
      <c r="L1106" s="396"/>
      <c r="M1106" s="396"/>
      <c r="N1106" s="396"/>
      <c r="O1106" s="396"/>
      <c r="P1106" s="396"/>
      <c r="Q1106" s="396"/>
      <c r="R1106" s="396"/>
      <c r="S1106" s="396"/>
      <c r="T1106" s="396"/>
      <c r="U1106" s="396"/>
      <c r="V1106" s="396"/>
      <c r="W1106" s="396"/>
      <c r="X1106" s="396"/>
      <c r="Y1106" s="396"/>
      <c r="Z1106" s="396"/>
      <c r="AA1106" s="396"/>
      <c r="AB1106" s="396"/>
      <c r="AC1106" s="396"/>
      <c r="AD1106" s="396"/>
      <c r="AE1106" s="396"/>
      <c r="AF1106" s="396"/>
      <c r="AG1106" s="396"/>
      <c r="AH1106" s="396"/>
      <c r="AI1106" s="396"/>
      <c r="AJ1106" s="396"/>
      <c r="AK1106" s="396"/>
      <c r="AL1106" s="396"/>
      <c r="AM1106" s="396"/>
      <c r="AN1106" s="396"/>
      <c r="AO1106" s="396"/>
      <c r="AP1106" s="396"/>
      <c r="AQ1106" s="396"/>
      <c r="AR1106" s="396"/>
      <c r="AS1106" s="396"/>
      <c r="AT1106" s="396"/>
      <c r="AU1106" s="396"/>
      <c r="AV1106" s="396"/>
      <c r="AW1106" s="396"/>
      <c r="AX1106" s="396"/>
      <c r="AY1106" s="396"/>
      <c r="AZ1106" s="396"/>
      <c r="BA1106" s="396"/>
      <c r="BB1106" s="396"/>
      <c r="BC1106" s="396"/>
      <c r="BD1106" s="396"/>
      <c r="BE1106" s="396"/>
      <c r="BF1106" s="396"/>
      <c r="BG1106" s="396"/>
      <c r="BH1106" s="396"/>
      <c r="BI1106" s="396"/>
      <c r="BJ1106" s="396"/>
      <c r="BK1106" s="396"/>
      <c r="BL1106" s="396"/>
      <c r="BM1106" s="396"/>
      <c r="BN1106" s="396"/>
      <c r="BO1106" s="396"/>
      <c r="BP1106" s="396"/>
      <c r="BQ1106" s="396"/>
      <c r="BR1106" s="396"/>
      <c r="BS1106" s="396"/>
      <c r="BT1106" s="396"/>
      <c r="BU1106" s="396"/>
      <c r="BV1106" s="396"/>
      <c r="BW1106" s="396"/>
      <c r="BX1106" s="396"/>
      <c r="BY1106" s="396"/>
      <c r="BZ1106" s="396"/>
      <c r="CA1106" s="396"/>
      <c r="CB1106" s="396"/>
      <c r="CC1106" s="396"/>
      <c r="CD1106" s="396"/>
      <c r="CE1106" s="396"/>
      <c r="CF1106" s="396"/>
      <c r="CG1106" s="396"/>
      <c r="CH1106" s="396"/>
      <c r="CI1106" s="396"/>
      <c r="CJ1106" s="396"/>
      <c r="CK1106" s="396"/>
      <c r="CL1106" s="396"/>
      <c r="CM1106" s="396"/>
      <c r="CN1106" s="396"/>
      <c r="CO1106" s="396"/>
      <c r="CP1106" s="396"/>
      <c r="CQ1106" s="396"/>
      <c r="CR1106" s="396"/>
      <c r="CS1106" s="396"/>
      <c r="CT1106" s="396"/>
      <c r="CU1106" s="396"/>
      <c r="CV1106" s="396"/>
      <c r="CW1106" s="396"/>
      <c r="CX1106" s="396"/>
      <c r="CY1106" s="396"/>
      <c r="CZ1106" s="396"/>
      <c r="DA1106" s="396"/>
      <c r="DB1106" s="396"/>
      <c r="DC1106" s="396"/>
      <c r="DD1106" s="396"/>
      <c r="DE1106" s="396"/>
      <c r="DF1106" s="396"/>
      <c r="DG1106" s="396"/>
      <c r="DH1106" s="396"/>
      <c r="DI1106" s="396"/>
      <c r="DJ1106" s="396"/>
      <c r="DK1106" s="396"/>
      <c r="DL1106" s="396"/>
      <c r="DM1106" s="396"/>
      <c r="DN1106" s="396"/>
      <c r="DO1106" s="396"/>
      <c r="DP1106" s="396"/>
      <c r="DQ1106" s="396"/>
      <c r="DR1106" s="396"/>
      <c r="DS1106" s="396"/>
      <c r="DT1106" s="396"/>
      <c r="DU1106" s="396"/>
      <c r="DV1106" s="396"/>
      <c r="DW1106" s="396"/>
      <c r="DX1106" s="396"/>
      <c r="DY1106" s="396"/>
      <c r="DZ1106" s="396"/>
      <c r="EA1106" s="396"/>
      <c r="EB1106" s="396"/>
      <c r="EC1106" s="396"/>
      <c r="ED1106" s="396"/>
      <c r="EE1106" s="396"/>
      <c r="EF1106" s="396"/>
      <c r="EG1106" s="396"/>
      <c r="EH1106" s="396"/>
      <c r="EI1106" s="396"/>
      <c r="EJ1106" s="396"/>
      <c r="EK1106" s="396"/>
      <c r="EL1106" s="396"/>
      <c r="EM1106" s="396"/>
      <c r="EN1106" s="396"/>
      <c r="EO1106" s="396"/>
      <c r="EP1106" s="396"/>
      <c r="EQ1106" s="396"/>
      <c r="ER1106" s="396"/>
      <c r="ES1106" s="396"/>
      <c r="ET1106" s="396"/>
      <c r="EU1106" s="396"/>
      <c r="EV1106" s="396"/>
      <c r="EW1106" s="396"/>
      <c r="EX1106" s="396"/>
      <c r="EY1106" s="396"/>
      <c r="EZ1106" s="396"/>
      <c r="FA1106" s="396"/>
      <c r="FB1106" s="396"/>
      <c r="FC1106" s="396"/>
      <c r="FD1106" s="396"/>
      <c r="FE1106" s="396"/>
      <c r="FF1106" s="396"/>
      <c r="FG1106" s="396"/>
      <c r="FH1106" s="396"/>
      <c r="FI1106" s="396"/>
      <c r="FJ1106" s="396"/>
      <c r="FK1106" s="396"/>
      <c r="FL1106" s="396"/>
      <c r="FM1106" s="396"/>
      <c r="FN1106" s="396"/>
      <c r="FO1106" s="396"/>
      <c r="FP1106" s="396"/>
      <c r="FQ1106" s="396"/>
      <c r="FR1106" s="396"/>
      <c r="FS1106" s="396"/>
      <c r="FT1106" s="396"/>
      <c r="FU1106" s="396"/>
      <c r="FV1106" s="396"/>
      <c r="FW1106" s="396"/>
      <c r="FX1106" s="396"/>
      <c r="FY1106" s="396"/>
      <c r="FZ1106" s="396"/>
      <c r="GA1106" s="396"/>
      <c r="GB1106" s="396"/>
      <c r="GC1106" s="396"/>
    </row>
    <row r="1107">
      <c r="D1107" s="72"/>
    </row>
    <row r="1108">
      <c r="C1108" s="396" t="s">
        <v>560</v>
      </c>
      <c r="D1108" s="396">
        <f>D1085+1</f>
        <v>2019</v>
      </c>
      <c r="E1108" s="396"/>
      <c r="F1108" s="396"/>
      <c r="G1108" s="396"/>
      <c r="H1108" s="396"/>
      <c r="I1108" s="396"/>
      <c r="J1108" s="396"/>
      <c r="K1108" s="396"/>
      <c r="L1108" s="396"/>
      <c r="P1108" s="396"/>
      <c r="Q1108" s="396"/>
      <c r="R1108" s="396"/>
      <c r="S1108" s="396"/>
      <c r="T1108" s="396"/>
      <c r="U1108" s="396"/>
      <c r="V1108" s="396"/>
      <c r="W1108" s="396"/>
      <c r="X1108" s="396"/>
      <c r="Y1108" s="396"/>
      <c r="Z1108" s="396"/>
      <c r="AA1108" s="396"/>
      <c r="AB1108" s="396"/>
      <c r="AC1108" s="396"/>
      <c r="AD1108" s="396"/>
      <c r="AE1108" s="396"/>
      <c r="AF1108" s="396"/>
      <c r="AG1108" s="396"/>
      <c r="AH1108" s="396"/>
      <c r="AI1108" s="396"/>
      <c r="AJ1108" s="396"/>
      <c r="AK1108" s="396"/>
      <c r="AL1108" s="396"/>
      <c r="AM1108" s="396"/>
      <c r="AN1108" s="396"/>
      <c r="AO1108" s="396"/>
      <c r="AP1108" s="396"/>
      <c r="AQ1108" s="396"/>
      <c r="AR1108" s="396"/>
      <c r="AS1108" s="396"/>
      <c r="AT1108" s="396"/>
      <c r="AU1108" s="396"/>
      <c r="AV1108" s="396"/>
      <c r="AW1108" s="396"/>
      <c r="AX1108" s="396"/>
      <c r="AY1108" s="396"/>
      <c r="AZ1108" s="396"/>
      <c r="BA1108" s="396"/>
      <c r="BB1108" s="396"/>
      <c r="BC1108" s="396"/>
      <c r="BD1108" s="396"/>
      <c r="BE1108" s="396"/>
      <c r="BF1108" s="396"/>
      <c r="BG1108" s="396"/>
      <c r="BH1108" s="396"/>
      <c r="BI1108" s="396"/>
      <c r="BJ1108" s="396"/>
      <c r="BK1108" s="396"/>
      <c r="BL1108" s="396"/>
      <c r="BM1108" s="396"/>
      <c r="BN1108" s="396"/>
      <c r="BO1108" s="396"/>
      <c r="BP1108" s="396"/>
      <c r="BQ1108" s="396"/>
      <c r="BR1108" s="396"/>
      <c r="BS1108" s="396"/>
      <c r="BT1108" s="396"/>
      <c r="BU1108" s="396"/>
      <c r="BV1108" s="396"/>
      <c r="BW1108" s="396"/>
      <c r="BX1108" s="396"/>
      <c r="BY1108" s="396"/>
      <c r="BZ1108" s="396"/>
      <c r="CA1108" s="396"/>
      <c r="CB1108" s="396"/>
      <c r="CC1108" s="396"/>
      <c r="CD1108" s="396"/>
      <c r="CE1108" s="396"/>
      <c r="CF1108" s="396"/>
      <c r="CG1108" s="396"/>
      <c r="CH1108" s="396"/>
      <c r="CI1108" s="396"/>
      <c r="CJ1108" s="396"/>
      <c r="CK1108" s="396"/>
      <c r="CL1108" s="396"/>
      <c r="CM1108" s="396"/>
      <c r="CN1108" s="396"/>
      <c r="CO1108" s="396"/>
      <c r="CP1108" s="396"/>
      <c r="CQ1108" s="396"/>
      <c r="CR1108" s="396"/>
      <c r="CS1108" s="396"/>
      <c r="CT1108" s="396"/>
      <c r="CU1108" s="396"/>
      <c r="CV1108" s="396"/>
      <c r="CW1108" s="396"/>
      <c r="CX1108" s="396"/>
      <c r="CY1108" s="396"/>
      <c r="CZ1108" s="396"/>
      <c r="DA1108" s="396"/>
      <c r="DB1108" s="396"/>
      <c r="DC1108" s="396"/>
      <c r="DD1108" s="396"/>
      <c r="DE1108" s="396"/>
      <c r="DF1108" s="396"/>
      <c r="DG1108" s="396"/>
      <c r="DH1108" s="396"/>
      <c r="DI1108" s="396"/>
      <c r="DJ1108" s="396"/>
      <c r="DK1108" s="396"/>
      <c r="DL1108" s="396"/>
      <c r="DM1108" s="396"/>
      <c r="DN1108" s="396"/>
      <c r="DO1108" s="396"/>
      <c r="DP1108" s="396"/>
      <c r="DQ1108" s="396"/>
      <c r="DR1108" s="396"/>
      <c r="DS1108" s="396"/>
      <c r="DT1108" s="396"/>
      <c r="DU1108" s="396"/>
      <c r="DV1108" s="396"/>
      <c r="DW1108" s="396"/>
      <c r="DX1108" s="396"/>
      <c r="DY1108" s="396"/>
      <c r="DZ1108" s="396"/>
      <c r="EA1108" s="396"/>
      <c r="EB1108" s="396"/>
      <c r="EC1108" s="396"/>
      <c r="ED1108" s="396"/>
      <c r="EE1108" s="396"/>
      <c r="EF1108" s="396"/>
      <c r="EG1108" s="396"/>
      <c r="EH1108" s="396"/>
      <c r="EI1108" s="396"/>
      <c r="EJ1108" s="396"/>
      <c r="EK1108" s="396"/>
      <c r="EL1108" s="396"/>
      <c r="EM1108" s="396"/>
      <c r="EN1108" s="396"/>
      <c r="EO1108" s="396"/>
      <c r="EP1108" s="396"/>
      <c r="EQ1108" s="396"/>
      <c r="ER1108" s="396"/>
      <c r="ES1108" s="396"/>
      <c r="ET1108" s="396"/>
      <c r="EU1108" s="396"/>
      <c r="EV1108" s="396"/>
      <c r="EW1108" s="396"/>
      <c r="EX1108" s="396"/>
      <c r="EY1108" s="396"/>
      <c r="EZ1108" s="396"/>
      <c r="FA1108" s="396"/>
      <c r="FB1108" s="396"/>
      <c r="FC1108" s="396"/>
      <c r="FD1108" s="396"/>
      <c r="FE1108" s="396"/>
      <c r="FF1108" s="396"/>
      <c r="FG1108" s="396"/>
      <c r="FH1108" s="396"/>
      <c r="FI1108" s="396"/>
      <c r="FJ1108" s="396"/>
      <c r="FK1108" s="396"/>
      <c r="FL1108" s="396"/>
      <c r="FM1108" s="396"/>
      <c r="FN1108" s="396"/>
      <c r="FO1108" s="396"/>
      <c r="FP1108" s="396"/>
      <c r="FQ1108" s="396"/>
      <c r="FR1108" s="396"/>
      <c r="FS1108" s="396"/>
      <c r="FT1108" s="396"/>
      <c r="FU1108" s="396"/>
      <c r="FV1108" s="396"/>
      <c r="FW1108" s="396"/>
      <c r="FX1108" s="396"/>
      <c r="FY1108" s="396"/>
      <c r="FZ1108" s="396"/>
      <c r="GA1108" s="396"/>
      <c r="GB1108" s="396"/>
      <c r="GC1108" s="396"/>
    </row>
    <row r="1109">
      <c r="B1109" s="396"/>
      <c r="C1109" s="396" t="s">
        <v>561</v>
      </c>
      <c r="D1109" s="396"/>
      <c r="E1109" s="396"/>
      <c r="F1109" s="396"/>
      <c r="H1109" s="396"/>
      <c r="I1109" s="396" t="s">
        <v>562</v>
      </c>
      <c r="J1109" s="396"/>
      <c r="L1109" s="396"/>
      <c r="O1109" s="396" t="s">
        <v>563</v>
      </c>
      <c r="P1109" s="396"/>
      <c r="Q1109" s="396"/>
      <c r="R1109" s="396"/>
      <c r="S1109" s="396"/>
      <c r="T1109" s="396"/>
      <c r="U1109" s="396" t="s">
        <v>564</v>
      </c>
      <c r="V1109" s="396"/>
      <c r="W1109" s="396"/>
      <c r="X1109" s="396"/>
      <c r="Y1109" s="396"/>
      <c r="Z1109" s="396"/>
      <c r="AA1109" s="396" t="s">
        <v>565</v>
      </c>
      <c r="AB1109" s="396"/>
      <c r="AC1109" s="396"/>
      <c r="AD1109" s="396"/>
      <c r="AE1109" s="396"/>
      <c r="AF1109" s="396"/>
      <c r="AG1109" s="396" t="s">
        <v>566</v>
      </c>
      <c r="AH1109" s="396"/>
      <c r="AI1109" s="396"/>
      <c r="AJ1109" s="396"/>
      <c r="AK1109" s="396"/>
      <c r="AL1109" s="396"/>
      <c r="AM1109" s="396" t="s">
        <v>567</v>
      </c>
      <c r="AN1109" s="396"/>
      <c r="AO1109" s="396"/>
      <c r="AP1109" s="396"/>
      <c r="AQ1109" s="396"/>
      <c r="AR1109" s="396"/>
      <c r="AS1109" s="396" t="s">
        <v>568</v>
      </c>
      <c r="AT1109" s="396"/>
      <c r="AU1109" s="396"/>
      <c r="AV1109" s="396"/>
      <c r="AW1109" s="396"/>
      <c r="AX1109" s="396"/>
      <c r="AY1109" s="396" t="s">
        <v>569</v>
      </c>
      <c r="AZ1109" s="396"/>
      <c r="BA1109" s="396"/>
      <c r="BB1109" s="396"/>
      <c r="BC1109" s="396"/>
      <c r="BD1109" s="396"/>
      <c r="BE1109" s="396" t="s">
        <v>570</v>
      </c>
      <c r="BF1109" s="396"/>
      <c r="BG1109" s="396"/>
      <c r="BH1109" s="396"/>
      <c r="BI1109" s="396"/>
      <c r="BJ1109" s="396"/>
      <c r="BK1109" s="396" t="s">
        <v>571</v>
      </c>
      <c r="BL1109" s="396"/>
      <c r="BM1109" s="396"/>
      <c r="BN1109" s="396"/>
      <c r="BO1109" s="396"/>
      <c r="BP1109" s="396"/>
      <c r="BQ1109" s="396" t="s">
        <v>572</v>
      </c>
      <c r="BR1109" s="396"/>
      <c r="BS1109" s="396"/>
      <c r="BT1109" s="396"/>
      <c r="BU1109" s="396"/>
      <c r="BV1109" s="396"/>
      <c r="BW1109" s="60"/>
      <c r="BX1109" s="60"/>
      <c r="BY1109" s="60"/>
      <c r="BZ1109" s="60"/>
      <c r="CA1109" s="60"/>
      <c r="CB1109" s="60"/>
      <c r="CC1109" s="60"/>
      <c r="CD1109" s="60"/>
      <c r="CE1109" s="60"/>
      <c r="CF1109" s="60"/>
      <c r="CG1109" s="60"/>
      <c r="CH1109" s="60"/>
      <c r="CI1109" s="60"/>
      <c r="CJ1109" s="60"/>
      <c r="CK1109" s="60"/>
      <c r="CL1109" s="60"/>
      <c r="CM1109" s="60"/>
      <c r="CN1109" s="60"/>
      <c r="CO1109" s="60"/>
      <c r="CP1109" s="60"/>
      <c r="CQ1109" s="60"/>
      <c r="CR1109" s="60"/>
      <c r="CS1109" s="60"/>
      <c r="CT1109" s="60"/>
      <c r="CU1109" s="60"/>
      <c r="CV1109" s="60"/>
      <c r="CW1109" s="60"/>
      <c r="CX1109" s="60"/>
      <c r="CY1109" s="60"/>
      <c r="CZ1109" s="60"/>
      <c r="DA1109" s="60"/>
      <c r="DB1109" s="60"/>
      <c r="DC1109" s="60"/>
      <c r="DD1109" s="60"/>
      <c r="DE1109" s="60"/>
      <c r="DF1109" s="60"/>
      <c r="DG1109" s="60"/>
      <c r="DH1109" s="60"/>
      <c r="DI1109" s="60"/>
      <c r="DJ1109" s="60"/>
      <c r="DK1109" s="60"/>
      <c r="DL1109" s="60"/>
      <c r="DM1109" s="60"/>
      <c r="DN1109" s="60"/>
      <c r="DO1109" s="60"/>
      <c r="DP1109" s="60"/>
      <c r="DQ1109" s="60"/>
      <c r="DR1109" s="60"/>
      <c r="DS1109" s="60"/>
      <c r="DT1109" s="60"/>
      <c r="DU1109" s="60"/>
      <c r="DV1109" s="60"/>
      <c r="DW1109" s="60"/>
      <c r="DX1109" s="60"/>
      <c r="DY1109" s="60"/>
      <c r="DZ1109" s="60"/>
      <c r="EA1109" s="60"/>
      <c r="EB1109" s="60"/>
      <c r="EC1109" s="60"/>
      <c r="ED1109" s="60"/>
      <c r="EE1109" s="60"/>
      <c r="EF1109" s="60"/>
      <c r="EG1109" s="60"/>
      <c r="EH1109" s="60"/>
      <c r="EI1109" s="60"/>
      <c r="EJ1109" s="60"/>
      <c r="EK1109" s="60"/>
      <c r="EL1109" s="60"/>
      <c r="EM1109" s="60"/>
      <c r="EN1109" s="60"/>
      <c r="EO1109" s="60"/>
      <c r="EP1109" s="60"/>
      <c r="EQ1109" s="60"/>
      <c r="ER1109" s="60"/>
      <c r="ES1109" s="60"/>
      <c r="ET1109" s="60"/>
      <c r="EU1109" s="60"/>
      <c r="EV1109" s="60"/>
      <c r="EW1109" s="60"/>
      <c r="EX1109" s="60"/>
      <c r="EY1109" s="60"/>
      <c r="EZ1109" s="60"/>
      <c r="FA1109" s="60"/>
      <c r="FB1109" s="60"/>
      <c r="FC1109" s="60"/>
      <c r="FD1109" s="60"/>
      <c r="FE1109" s="60"/>
      <c r="FF1109" s="60"/>
      <c r="FG1109" s="60"/>
      <c r="FH1109" s="60"/>
      <c r="FI1109" s="60"/>
      <c r="FJ1109" s="60"/>
      <c r="FK1109" s="60"/>
      <c r="FL1109" s="60"/>
      <c r="FM1109" s="60"/>
      <c r="FN1109" s="60"/>
      <c r="FO1109" s="60"/>
      <c r="FP1109" s="60"/>
      <c r="FQ1109" s="60"/>
      <c r="FR1109" s="60"/>
      <c r="FS1109" s="60"/>
      <c r="FT1109" s="60"/>
      <c r="FU1109" s="60"/>
      <c r="FV1109" s="60"/>
      <c r="FW1109" s="60"/>
      <c r="FX1109" s="60"/>
      <c r="FY1109" s="60"/>
      <c r="FZ1109" s="60"/>
      <c r="GA1109" s="60"/>
      <c r="GB1109" s="60"/>
      <c r="GC1109" s="60"/>
      <c r="GD1109" s="60"/>
      <c r="GE1109" s="60"/>
      <c r="GF1109" s="60"/>
      <c r="GG1109" s="60"/>
      <c r="GH1109" s="60"/>
      <c r="GI1109" s="60"/>
      <c r="GJ1109" s="60"/>
      <c r="GK1109" s="60"/>
      <c r="GL1109" s="60"/>
    </row>
    <row r="1110">
      <c r="B1110" s="439" t="s">
        <v>573</v>
      </c>
      <c r="C1110" s="442">
        <v>1</v>
      </c>
      <c r="D1110" s="442">
        <v>2</v>
      </c>
      <c r="E1110" s="442">
        <v>3</v>
      </c>
      <c r="F1110" s="442">
        <v>4</v>
      </c>
      <c r="G1110" s="442">
        <v>5</v>
      </c>
      <c r="H1110" s="442">
        <v>6</v>
      </c>
      <c r="I1110" s="441">
        <v>1</v>
      </c>
      <c r="J1110" s="441">
        <v>2</v>
      </c>
      <c r="K1110" s="441">
        <v>3</v>
      </c>
      <c r="L1110" s="441">
        <v>4</v>
      </c>
      <c r="M1110" s="441">
        <v>5</v>
      </c>
      <c r="N1110" s="441">
        <v>6</v>
      </c>
      <c r="O1110" s="442">
        <v>1</v>
      </c>
      <c r="P1110" s="442">
        <v>2</v>
      </c>
      <c r="Q1110" s="442">
        <v>3</v>
      </c>
      <c r="R1110" s="442">
        <v>4</v>
      </c>
      <c r="S1110" s="442">
        <v>5</v>
      </c>
      <c r="T1110" s="442">
        <v>6</v>
      </c>
      <c r="U1110" s="441">
        <v>1</v>
      </c>
      <c r="V1110" s="441">
        <v>2</v>
      </c>
      <c r="W1110" s="441">
        <v>3</v>
      </c>
      <c r="X1110" s="441">
        <v>4</v>
      </c>
      <c r="Y1110" s="441">
        <v>5</v>
      </c>
      <c r="Z1110" s="441">
        <v>6</v>
      </c>
      <c r="AA1110" s="442">
        <v>1</v>
      </c>
      <c r="AB1110" s="442">
        <v>2</v>
      </c>
      <c r="AC1110" s="442">
        <v>3</v>
      </c>
      <c r="AD1110" s="442">
        <v>4</v>
      </c>
      <c r="AE1110" s="442">
        <v>5</v>
      </c>
      <c r="AF1110" s="442">
        <v>6</v>
      </c>
      <c r="AG1110" s="441">
        <v>1</v>
      </c>
      <c r="AH1110" s="441">
        <v>2</v>
      </c>
      <c r="AI1110" s="441">
        <v>3</v>
      </c>
      <c r="AJ1110" s="441">
        <v>4</v>
      </c>
      <c r="AK1110" s="441">
        <v>5</v>
      </c>
      <c r="AL1110" s="441">
        <v>6</v>
      </c>
      <c r="AM1110" s="442">
        <v>1</v>
      </c>
      <c r="AN1110" s="442">
        <v>2</v>
      </c>
      <c r="AO1110" s="442">
        <v>3</v>
      </c>
      <c r="AP1110" s="442">
        <v>4</v>
      </c>
      <c r="AQ1110" s="442">
        <v>5</v>
      </c>
      <c r="AR1110" s="442">
        <v>6</v>
      </c>
      <c r="AS1110" s="441">
        <v>1</v>
      </c>
      <c r="AT1110" s="441">
        <v>2</v>
      </c>
      <c r="AU1110" s="441">
        <v>3</v>
      </c>
      <c r="AV1110" s="441">
        <v>4</v>
      </c>
      <c r="AW1110" s="441">
        <v>5</v>
      </c>
      <c r="AX1110" s="441">
        <v>6</v>
      </c>
      <c r="AY1110" s="442">
        <v>1</v>
      </c>
      <c r="AZ1110" s="442">
        <v>2</v>
      </c>
      <c r="BA1110" s="442">
        <v>3</v>
      </c>
      <c r="BB1110" s="442">
        <v>4</v>
      </c>
      <c r="BC1110" s="442">
        <v>5</v>
      </c>
      <c r="BD1110" s="442">
        <v>6</v>
      </c>
      <c r="BE1110" s="441">
        <v>1</v>
      </c>
      <c r="BF1110" s="441">
        <v>2</v>
      </c>
      <c r="BG1110" s="441">
        <v>3</v>
      </c>
      <c r="BH1110" s="441">
        <v>4</v>
      </c>
      <c r="BI1110" s="441">
        <v>5</v>
      </c>
      <c r="BJ1110" s="441">
        <v>6</v>
      </c>
      <c r="BK1110" s="442">
        <v>1</v>
      </c>
      <c r="BL1110" s="442">
        <v>2</v>
      </c>
      <c r="BM1110" s="442">
        <v>3</v>
      </c>
      <c r="BN1110" s="442">
        <v>4</v>
      </c>
      <c r="BO1110" s="442">
        <v>5</v>
      </c>
      <c r="BP1110" s="442">
        <v>6</v>
      </c>
      <c r="BQ1110" s="441">
        <v>1</v>
      </c>
      <c r="BR1110" s="441">
        <v>2</v>
      </c>
      <c r="BS1110" s="441">
        <v>3</v>
      </c>
      <c r="BT1110" s="441">
        <v>4</v>
      </c>
      <c r="BU1110" s="441">
        <v>5</v>
      </c>
      <c r="BV1110" s="441">
        <v>6</v>
      </c>
      <c r="BW1110" s="445"/>
      <c r="BX1110" s="445"/>
      <c r="BY1110" s="445"/>
      <c r="BZ1110" s="445"/>
      <c r="CA1110" s="445"/>
      <c r="CB1110" s="445"/>
      <c r="CC1110" s="445"/>
      <c r="CD1110" s="445"/>
      <c r="CE1110" s="445"/>
      <c r="CF1110" s="445"/>
      <c r="CG1110" s="445"/>
      <c r="CH1110" s="445"/>
      <c r="CI1110" s="445"/>
      <c r="CJ1110" s="445"/>
      <c r="CK1110" s="445"/>
      <c r="CL1110" s="445"/>
      <c r="CM1110" s="445"/>
      <c r="CN1110" s="445"/>
      <c r="CO1110" s="445"/>
      <c r="CP1110" s="445"/>
      <c r="CQ1110" s="445"/>
      <c r="CR1110" s="445"/>
      <c r="CS1110" s="445"/>
      <c r="CT1110" s="445"/>
      <c r="CU1110" s="445"/>
      <c r="CV1110" s="445"/>
      <c r="CW1110" s="445"/>
      <c r="CX1110" s="445"/>
      <c r="CY1110" s="445"/>
      <c r="CZ1110" s="445"/>
      <c r="DA1110" s="445"/>
      <c r="DB1110" s="445"/>
      <c r="DC1110" s="445"/>
      <c r="DD1110" s="445"/>
      <c r="DE1110" s="445"/>
      <c r="DF1110" s="445"/>
      <c r="DG1110" s="445"/>
      <c r="DH1110" s="445"/>
      <c r="DI1110" s="445"/>
      <c r="DJ1110" s="445"/>
      <c r="DK1110" s="445"/>
      <c r="DL1110" s="445"/>
      <c r="DM1110" s="445"/>
      <c r="DN1110" s="445"/>
      <c r="DO1110" s="445"/>
      <c r="DP1110" s="445"/>
      <c r="DQ1110" s="445"/>
      <c r="DR1110" s="445"/>
      <c r="DS1110" s="445"/>
      <c r="DT1110" s="445"/>
      <c r="DU1110" s="445"/>
      <c r="DV1110" s="445"/>
      <c r="DW1110" s="445"/>
      <c r="DX1110" s="445"/>
      <c r="DY1110" s="445"/>
      <c r="DZ1110" s="445"/>
      <c r="EA1110" s="445"/>
      <c r="EB1110" s="445"/>
      <c r="EC1110" s="445"/>
      <c r="ED1110" s="445"/>
      <c r="EE1110" s="445"/>
      <c r="EF1110" s="445"/>
      <c r="EG1110" s="445"/>
      <c r="EH1110" s="445"/>
      <c r="EI1110" s="445"/>
      <c r="EJ1110" s="445"/>
      <c r="EK1110" s="445"/>
      <c r="EL1110" s="445"/>
      <c r="EM1110" s="445"/>
      <c r="EN1110" s="445"/>
      <c r="EO1110" s="445"/>
      <c r="EP1110" s="445"/>
      <c r="EQ1110" s="445"/>
      <c r="ER1110" s="445"/>
      <c r="ES1110" s="445"/>
      <c r="ET1110" s="445"/>
      <c r="EU1110" s="445"/>
      <c r="EV1110" s="445"/>
      <c r="EW1110" s="445"/>
      <c r="EX1110" s="445"/>
      <c r="EY1110" s="445"/>
      <c r="EZ1110" s="445"/>
      <c r="FA1110" s="445"/>
      <c r="FB1110" s="445"/>
      <c r="FC1110" s="445"/>
      <c r="FD1110" s="445"/>
      <c r="FE1110" s="445"/>
      <c r="FF1110" s="445"/>
      <c r="FG1110" s="445"/>
      <c r="FH1110" s="445"/>
      <c r="FI1110" s="445"/>
      <c r="FJ1110" s="445"/>
      <c r="FK1110" s="445"/>
      <c r="FL1110" s="445"/>
      <c r="FM1110" s="445"/>
      <c r="FN1110" s="445"/>
      <c r="FO1110" s="445"/>
      <c r="FP1110" s="445"/>
      <c r="FQ1110" s="445"/>
      <c r="FR1110" s="445"/>
      <c r="FS1110" s="445"/>
      <c r="FT1110" s="445"/>
      <c r="FU1110" s="445"/>
      <c r="FV1110" s="445"/>
      <c r="FW1110" s="445"/>
      <c r="FX1110" s="445"/>
      <c r="FY1110" s="445"/>
      <c r="FZ1110" s="445"/>
      <c r="GA1110" s="445"/>
      <c r="GB1110" s="445"/>
      <c r="GC1110" s="445"/>
      <c r="GD1110" s="445"/>
      <c r="GE1110" s="445"/>
      <c r="GF1110" s="445"/>
      <c r="GG1110" s="445"/>
      <c r="GH1110" s="445"/>
      <c r="GI1110" s="445"/>
      <c r="GJ1110" s="445"/>
      <c r="GK1110" s="445"/>
      <c r="GL1110" s="445"/>
    </row>
    <row r="1111">
      <c r="B1111" s="116" t="s">
        <v>23</v>
      </c>
      <c r="C1111" s="269"/>
      <c r="D1111" s="269"/>
      <c r="E1111" s="269"/>
      <c r="F1111" s="269"/>
      <c r="G1111" s="269"/>
      <c r="H1111" s="269"/>
      <c r="I1111" s="269"/>
      <c r="J1111" s="269"/>
      <c r="K1111" s="269"/>
      <c r="L1111" s="269"/>
      <c r="M1111" s="440"/>
      <c r="N1111" s="440"/>
      <c r="O1111" s="440"/>
      <c r="P1111" s="269"/>
      <c r="Q1111" s="269"/>
      <c r="R1111" s="269"/>
      <c r="S1111" s="269"/>
      <c r="T1111" s="269"/>
      <c r="U1111" s="269"/>
      <c r="V1111" s="269"/>
      <c r="W1111" s="269"/>
      <c r="X1111" s="269"/>
      <c r="Y1111" s="269"/>
      <c r="Z1111" s="269"/>
      <c r="AA1111" s="269"/>
      <c r="AB1111" s="269"/>
      <c r="AC1111" s="269"/>
      <c r="AD1111" s="269"/>
      <c r="AE1111" s="269"/>
      <c r="AF1111" s="269"/>
      <c r="AG1111" s="269"/>
      <c r="AH1111" s="269"/>
      <c r="AI1111" s="269"/>
      <c r="AJ1111" s="269"/>
      <c r="AK1111" s="269"/>
      <c r="AL1111" s="269"/>
      <c r="AM1111" s="269"/>
      <c r="AN1111" s="269"/>
      <c r="AO1111" s="269"/>
      <c r="AP1111" s="269"/>
      <c r="AQ1111" s="269"/>
      <c r="AR1111" s="269"/>
      <c r="AS1111" s="269"/>
      <c r="AT1111" s="269"/>
      <c r="AU1111" s="269"/>
      <c r="AV1111" s="269"/>
      <c r="AW1111" s="269"/>
      <c r="AX1111" s="269"/>
      <c r="AY1111" s="269"/>
      <c r="AZ1111" s="269"/>
      <c r="BA1111" s="269"/>
      <c r="BB1111" s="269"/>
      <c r="BC1111" s="269"/>
      <c r="BD1111" s="269"/>
      <c r="BE1111" s="269"/>
      <c r="BF1111" s="269"/>
      <c r="BG1111" s="269"/>
      <c r="BH1111" s="269"/>
      <c r="BI1111" s="269"/>
      <c r="BJ1111" s="269"/>
      <c r="BK1111" s="269"/>
      <c r="BL1111" s="269"/>
      <c r="BM1111" s="269"/>
      <c r="BN1111" s="269"/>
      <c r="BO1111" s="269"/>
      <c r="BP1111" s="269"/>
      <c r="BQ1111" s="269"/>
      <c r="BR1111" s="269"/>
      <c r="BS1111" s="269"/>
      <c r="BT1111" s="269"/>
      <c r="BU1111" s="269"/>
      <c r="BV1111" s="269"/>
      <c r="BW1111" s="60"/>
      <c r="BX1111" s="60"/>
      <c r="BY1111" s="60"/>
      <c r="BZ1111" s="60"/>
      <c r="CA1111" s="60"/>
      <c r="CB1111" s="60"/>
      <c r="CC1111" s="60"/>
      <c r="CD1111" s="60"/>
      <c r="CE1111" s="60"/>
      <c r="CF1111" s="60"/>
      <c r="CG1111" s="60"/>
      <c r="CH1111" s="60"/>
      <c r="CI1111" s="60"/>
      <c r="CJ1111" s="60"/>
      <c r="CK1111" s="60"/>
      <c r="CL1111" s="60"/>
      <c r="CM1111" s="60"/>
      <c r="CN1111" s="60"/>
      <c r="CO1111" s="60"/>
      <c r="CP1111" s="60"/>
      <c r="CQ1111" s="60"/>
      <c r="CR1111" s="60"/>
      <c r="CS1111" s="60"/>
      <c r="CT1111" s="60"/>
      <c r="CU1111" s="60"/>
      <c r="CV1111" s="60"/>
      <c r="CW1111" s="60"/>
      <c r="CX1111" s="60"/>
      <c r="CY1111" s="60"/>
      <c r="CZ1111" s="60"/>
      <c r="DA1111" s="60"/>
      <c r="DB1111" s="60"/>
      <c r="DC1111" s="60"/>
      <c r="DD1111" s="60"/>
      <c r="DE1111" s="60"/>
      <c r="DF1111" s="60"/>
      <c r="DG1111" s="60"/>
      <c r="DH1111" s="60"/>
      <c r="DI1111" s="60"/>
      <c r="DJ1111" s="60"/>
      <c r="DK1111" s="60"/>
      <c r="DL1111" s="60"/>
      <c r="DM1111" s="60"/>
      <c r="DN1111" s="60"/>
      <c r="DO1111" s="60"/>
      <c r="DP1111" s="60"/>
      <c r="DQ1111" s="60"/>
      <c r="DR1111" s="60"/>
      <c r="DS1111" s="60"/>
      <c r="DT1111" s="60"/>
      <c r="DU1111" s="60"/>
      <c r="DV1111" s="60"/>
      <c r="DW1111" s="60"/>
      <c r="DX1111" s="60"/>
      <c r="DY1111" s="60"/>
      <c r="DZ1111" s="60"/>
      <c r="EA1111" s="60"/>
      <c r="EB1111" s="60"/>
      <c r="EC1111" s="60"/>
      <c r="ED1111" s="60"/>
      <c r="EE1111" s="60"/>
      <c r="EF1111" s="60"/>
      <c r="EG1111" s="60"/>
      <c r="EH1111" s="60"/>
      <c r="EI1111" s="60"/>
      <c r="EJ1111" s="60"/>
      <c r="EK1111" s="60"/>
      <c r="EL1111" s="60"/>
      <c r="EM1111" s="60"/>
      <c r="EN1111" s="60"/>
      <c r="EO1111" s="60"/>
      <c r="EP1111" s="60"/>
      <c r="EQ1111" s="60"/>
      <c r="ER1111" s="60"/>
      <c r="ES1111" s="60"/>
      <c r="ET1111" s="60"/>
      <c r="EU1111" s="60"/>
      <c r="EV1111" s="60"/>
      <c r="EW1111" s="60"/>
      <c r="EX1111" s="60"/>
      <c r="EY1111" s="60"/>
      <c r="EZ1111" s="60"/>
      <c r="FA1111" s="60"/>
      <c r="FB1111" s="60"/>
      <c r="FC1111" s="60"/>
      <c r="FD1111" s="60"/>
      <c r="FE1111" s="60"/>
      <c r="FF1111" s="60"/>
      <c r="FG1111" s="60"/>
      <c r="FH1111" s="60"/>
      <c r="FI1111" s="60"/>
      <c r="FJ1111" s="60"/>
      <c r="FK1111" s="60"/>
      <c r="FL1111" s="60"/>
      <c r="FM1111" s="60"/>
      <c r="FN1111" s="60"/>
      <c r="FO1111" s="60"/>
      <c r="FP1111" s="60"/>
      <c r="FQ1111" s="60"/>
      <c r="FR1111" s="60"/>
      <c r="FS1111" s="60"/>
      <c r="FT1111" s="60"/>
      <c r="FU1111" s="60"/>
      <c r="FV1111" s="60"/>
      <c r="FW1111" s="60"/>
      <c r="FX1111" s="60"/>
      <c r="FY1111" s="60"/>
      <c r="FZ1111" s="60"/>
      <c r="GA1111" s="60"/>
      <c r="GB1111" s="60"/>
      <c r="GC1111" s="60"/>
      <c r="GD1111" s="60"/>
      <c r="GE1111" s="60"/>
      <c r="GF1111" s="60"/>
      <c r="GG1111" s="60"/>
      <c r="GH1111" s="60"/>
      <c r="GI1111" s="60"/>
      <c r="GJ1111" s="60"/>
      <c r="GK1111" s="60"/>
      <c r="GL1111" s="60"/>
    </row>
    <row r="1112">
      <c r="B1112" s="118" t="s">
        <v>25</v>
      </c>
      <c r="C1112" s="269"/>
      <c r="D1112" s="269"/>
      <c r="E1112" s="269"/>
      <c r="F1112" s="269"/>
      <c r="G1112" s="269"/>
      <c r="H1112" s="269"/>
      <c r="I1112" s="269"/>
      <c r="J1112" s="269"/>
      <c r="K1112" s="269"/>
      <c r="L1112" s="269"/>
      <c r="M1112" s="440"/>
      <c r="N1112" s="440"/>
      <c r="O1112" s="440"/>
      <c r="P1112" s="269"/>
      <c r="Q1112" s="269"/>
      <c r="R1112" s="269"/>
      <c r="S1112" s="269"/>
      <c r="T1112" s="269"/>
      <c r="U1112" s="269"/>
      <c r="V1112" s="269"/>
      <c r="W1112" s="269"/>
      <c r="X1112" s="269"/>
      <c r="Y1112" s="269"/>
      <c r="Z1112" s="269"/>
      <c r="AA1112" s="269"/>
      <c r="AB1112" s="269"/>
      <c r="AC1112" s="269"/>
      <c r="AD1112" s="269"/>
      <c r="AE1112" s="269"/>
      <c r="AF1112" s="269"/>
      <c r="AG1112" s="269"/>
      <c r="AH1112" s="269"/>
      <c r="AI1112" s="269"/>
      <c r="AJ1112" s="269"/>
      <c r="AK1112" s="269"/>
      <c r="AL1112" s="269"/>
      <c r="AM1112" s="269"/>
      <c r="AN1112" s="269"/>
      <c r="AO1112" s="269"/>
      <c r="AP1112" s="269"/>
      <c r="AQ1112" s="269"/>
      <c r="AR1112" s="269"/>
      <c r="AS1112" s="269"/>
      <c r="AT1112" s="269"/>
      <c r="AU1112" s="269"/>
      <c r="AV1112" s="269"/>
      <c r="AW1112" s="269"/>
      <c r="AX1112" s="269"/>
      <c r="AY1112" s="269"/>
      <c r="AZ1112" s="269"/>
      <c r="BA1112" s="269"/>
      <c r="BB1112" s="269"/>
      <c r="BC1112" s="269"/>
      <c r="BD1112" s="269"/>
      <c r="BE1112" s="269"/>
      <c r="BF1112" s="269"/>
      <c r="BG1112" s="269"/>
      <c r="BH1112" s="269"/>
      <c r="BI1112" s="269"/>
      <c r="BJ1112" s="269"/>
      <c r="BK1112" s="269"/>
      <c r="BL1112" s="269"/>
      <c r="BM1112" s="269"/>
      <c r="BN1112" s="269"/>
      <c r="BO1112" s="269"/>
      <c r="BP1112" s="269"/>
      <c r="BQ1112" s="269"/>
      <c r="BR1112" s="269"/>
      <c r="BS1112" s="269"/>
      <c r="BT1112" s="269"/>
      <c r="BU1112" s="269"/>
      <c r="BV1112" s="269"/>
      <c r="BW1112" s="60"/>
      <c r="BX1112" s="60"/>
      <c r="BY1112" s="60"/>
      <c r="BZ1112" s="60"/>
      <c r="CA1112" s="60"/>
      <c r="CB1112" s="60"/>
      <c r="CC1112" s="60"/>
      <c r="CD1112" s="60"/>
      <c r="CE1112" s="60"/>
      <c r="CF1112" s="60"/>
      <c r="CG1112" s="60"/>
      <c r="CH1112" s="60"/>
      <c r="CI1112" s="60"/>
      <c r="CJ1112" s="60"/>
      <c r="CK1112" s="60"/>
      <c r="CL1112" s="60"/>
      <c r="CM1112" s="60"/>
      <c r="CN1112" s="60"/>
      <c r="CO1112" s="60"/>
      <c r="CP1112" s="60"/>
      <c r="CQ1112" s="60"/>
      <c r="CR1112" s="60"/>
      <c r="CS1112" s="60"/>
      <c r="CT1112" s="60"/>
      <c r="CU1112" s="60"/>
      <c r="CV1112" s="60"/>
      <c r="CW1112" s="60"/>
      <c r="CX1112" s="60"/>
      <c r="CY1112" s="60"/>
      <c r="CZ1112" s="60"/>
      <c r="DA1112" s="60"/>
      <c r="DB1112" s="60"/>
      <c r="DC1112" s="60"/>
      <c r="DD1112" s="60"/>
      <c r="DE1112" s="60"/>
      <c r="DF1112" s="60"/>
      <c r="DG1112" s="60"/>
      <c r="DH1112" s="60"/>
      <c r="DI1112" s="60"/>
      <c r="DJ1112" s="60"/>
      <c r="DK1112" s="60"/>
      <c r="DL1112" s="60"/>
      <c r="DM1112" s="60"/>
      <c r="DN1112" s="60"/>
      <c r="DO1112" s="60"/>
      <c r="DP1112" s="60"/>
      <c r="DQ1112" s="60"/>
      <c r="DR1112" s="60"/>
      <c r="DS1112" s="60"/>
      <c r="DT1112" s="60"/>
      <c r="DU1112" s="60"/>
      <c r="DV1112" s="60"/>
      <c r="DW1112" s="60"/>
      <c r="DX1112" s="60"/>
      <c r="DY1112" s="60"/>
      <c r="DZ1112" s="60"/>
      <c r="EA1112" s="60"/>
      <c r="EB1112" s="60"/>
      <c r="EC1112" s="60"/>
      <c r="ED1112" s="60"/>
      <c r="EE1112" s="60"/>
      <c r="EF1112" s="60"/>
      <c r="EG1112" s="60"/>
      <c r="EH1112" s="60"/>
      <c r="EI1112" s="60"/>
      <c r="EJ1112" s="60"/>
      <c r="EK1112" s="60"/>
      <c r="EL1112" s="60"/>
      <c r="EM1112" s="60"/>
      <c r="EN1112" s="60"/>
      <c r="EO1112" s="60"/>
      <c r="EP1112" s="60"/>
      <c r="EQ1112" s="60"/>
      <c r="ER1112" s="60"/>
      <c r="ES1112" s="60"/>
      <c r="ET1112" s="60"/>
      <c r="EU1112" s="60"/>
      <c r="EV1112" s="60"/>
      <c r="EW1112" s="60"/>
      <c r="EX1112" s="60"/>
      <c r="EY1112" s="60"/>
      <c r="EZ1112" s="60"/>
      <c r="FA1112" s="60"/>
      <c r="FB1112" s="60"/>
      <c r="FC1112" s="60"/>
      <c r="FD1112" s="60"/>
      <c r="FE1112" s="60"/>
      <c r="FF1112" s="60"/>
      <c r="FG1112" s="60"/>
      <c r="FH1112" s="60"/>
      <c r="FI1112" s="60"/>
      <c r="FJ1112" s="60"/>
      <c r="FK1112" s="60"/>
      <c r="FL1112" s="60"/>
      <c r="FM1112" s="60"/>
      <c r="FN1112" s="60"/>
      <c r="FO1112" s="60"/>
      <c r="FP1112" s="60"/>
      <c r="FQ1112" s="60"/>
      <c r="FR1112" s="60"/>
      <c r="FS1112" s="60"/>
      <c r="FT1112" s="60"/>
      <c r="FU1112" s="60"/>
      <c r="FV1112" s="60"/>
      <c r="FW1112" s="60"/>
      <c r="FX1112" s="60"/>
      <c r="FY1112" s="60"/>
      <c r="FZ1112" s="60"/>
      <c r="GA1112" s="60"/>
      <c r="GB1112" s="60"/>
      <c r="GC1112" s="60"/>
      <c r="GD1112" s="60"/>
      <c r="GE1112" s="60"/>
      <c r="GF1112" s="60"/>
      <c r="GG1112" s="60"/>
      <c r="GH1112" s="60"/>
      <c r="GI1112" s="60"/>
      <c r="GJ1112" s="60"/>
      <c r="GK1112" s="60"/>
      <c r="GL1112" s="60"/>
    </row>
    <row r="1113">
      <c r="B1113" s="116" t="s">
        <v>9</v>
      </c>
      <c r="C1113" s="269"/>
      <c r="D1113" s="269"/>
      <c r="E1113" s="269"/>
      <c r="F1113" s="269"/>
      <c r="G1113" s="269"/>
      <c r="H1113" s="269"/>
      <c r="I1113" s="269"/>
      <c r="J1113" s="269"/>
      <c r="K1113" s="269"/>
      <c r="L1113" s="269"/>
      <c r="M1113" s="440"/>
      <c r="N1113" s="440"/>
      <c r="O1113" s="440"/>
      <c r="P1113" s="269"/>
      <c r="Q1113" s="269"/>
      <c r="R1113" s="269"/>
      <c r="S1113" s="269"/>
      <c r="T1113" s="269"/>
      <c r="U1113" s="269"/>
      <c r="V1113" s="269"/>
      <c r="W1113" s="269"/>
      <c r="X1113" s="269"/>
      <c r="Y1113" s="269"/>
      <c r="Z1113" s="269"/>
      <c r="AA1113" s="269"/>
      <c r="AB1113" s="269"/>
      <c r="AC1113" s="269"/>
      <c r="AD1113" s="269"/>
      <c r="AE1113" s="269"/>
      <c r="AF1113" s="269"/>
      <c r="AG1113" s="269"/>
      <c r="AH1113" s="269"/>
      <c r="AI1113" s="269"/>
      <c r="AJ1113" s="269"/>
      <c r="AK1113" s="269"/>
      <c r="AL1113" s="269"/>
      <c r="AM1113" s="269"/>
      <c r="AN1113" s="269"/>
      <c r="AO1113" s="269"/>
      <c r="AP1113" s="269"/>
      <c r="AQ1113" s="269"/>
      <c r="AR1113" s="269"/>
      <c r="AS1113" s="269"/>
      <c r="AT1113" s="269"/>
      <c r="AU1113" s="269"/>
      <c r="AV1113" s="269"/>
      <c r="AW1113" s="269"/>
      <c r="AX1113" s="269"/>
      <c r="AY1113" s="269"/>
      <c r="AZ1113" s="269"/>
      <c r="BA1113" s="269"/>
      <c r="BB1113" s="269"/>
      <c r="BC1113" s="269"/>
      <c r="BD1113" s="269"/>
      <c r="BE1113" s="269"/>
      <c r="BF1113" s="269"/>
      <c r="BG1113" s="269"/>
      <c r="BH1113" s="269"/>
      <c r="BI1113" s="269"/>
      <c r="BJ1113" s="269"/>
      <c r="BK1113" s="269"/>
      <c r="BL1113" s="269"/>
      <c r="BM1113" s="269"/>
      <c r="BN1113" s="269"/>
      <c r="BO1113" s="269"/>
      <c r="BP1113" s="269"/>
      <c r="BQ1113" s="269"/>
      <c r="BR1113" s="269"/>
      <c r="BS1113" s="269"/>
      <c r="BT1113" s="269"/>
      <c r="BU1113" s="269"/>
      <c r="BV1113" s="269"/>
      <c r="BW1113" s="60"/>
      <c r="BX1113" s="60"/>
      <c r="BY1113" s="60"/>
      <c r="BZ1113" s="60"/>
      <c r="CA1113" s="60"/>
      <c r="CB1113" s="60"/>
      <c r="CC1113" s="60"/>
      <c r="CD1113" s="60"/>
      <c r="CE1113" s="60"/>
      <c r="CF1113" s="60"/>
      <c r="CG1113" s="60"/>
      <c r="CH1113" s="60"/>
      <c r="CI1113" s="60"/>
      <c r="CJ1113" s="60"/>
      <c r="CK1113" s="60"/>
      <c r="CL1113" s="60"/>
      <c r="CM1113" s="60"/>
      <c r="CN1113" s="60"/>
      <c r="CO1113" s="60"/>
      <c r="CP1113" s="60"/>
      <c r="CQ1113" s="60"/>
      <c r="CR1113" s="60"/>
      <c r="CS1113" s="60"/>
      <c r="CT1113" s="60"/>
      <c r="CU1113" s="60"/>
      <c r="CV1113" s="60"/>
      <c r="CW1113" s="60"/>
      <c r="CX1113" s="60"/>
      <c r="CY1113" s="60"/>
      <c r="CZ1113" s="60"/>
      <c r="DA1113" s="60"/>
      <c r="DB1113" s="60"/>
      <c r="DC1113" s="60"/>
      <c r="DD1113" s="60"/>
      <c r="DE1113" s="60"/>
      <c r="DF1113" s="60"/>
      <c r="DG1113" s="60"/>
      <c r="DH1113" s="60"/>
      <c r="DI1113" s="60"/>
      <c r="DJ1113" s="60"/>
      <c r="DK1113" s="60"/>
      <c r="DL1113" s="60"/>
      <c r="DM1113" s="60"/>
      <c r="DN1113" s="60"/>
      <c r="DO1113" s="60"/>
      <c r="DP1113" s="60"/>
      <c r="DQ1113" s="60"/>
      <c r="DR1113" s="60"/>
      <c r="DS1113" s="60"/>
      <c r="DT1113" s="60"/>
      <c r="DU1113" s="60"/>
      <c r="DV1113" s="60"/>
      <c r="DW1113" s="60"/>
      <c r="DX1113" s="60"/>
      <c r="DY1113" s="60"/>
      <c r="DZ1113" s="60"/>
      <c r="EA1113" s="60"/>
      <c r="EB1113" s="60"/>
      <c r="EC1113" s="60"/>
      <c r="ED1113" s="60"/>
      <c r="EE1113" s="60"/>
      <c r="EF1113" s="60"/>
      <c r="EG1113" s="60"/>
      <c r="EH1113" s="60"/>
      <c r="EI1113" s="60"/>
      <c r="EJ1113" s="60"/>
      <c r="EK1113" s="60"/>
      <c r="EL1113" s="60"/>
      <c r="EM1113" s="60"/>
      <c r="EN1113" s="60"/>
      <c r="EO1113" s="60"/>
      <c r="EP1113" s="60"/>
      <c r="EQ1113" s="60"/>
      <c r="ER1113" s="60"/>
      <c r="ES1113" s="60"/>
      <c r="ET1113" s="60"/>
      <c r="EU1113" s="60"/>
      <c r="EV1113" s="60"/>
      <c r="EW1113" s="60"/>
      <c r="EX1113" s="60"/>
      <c r="EY1113" s="60"/>
      <c r="EZ1113" s="60"/>
      <c r="FA1113" s="60"/>
      <c r="FB1113" s="60"/>
      <c r="FC1113" s="60"/>
      <c r="FD1113" s="60"/>
      <c r="FE1113" s="60"/>
      <c r="FF1113" s="60"/>
      <c r="FG1113" s="60"/>
      <c r="FH1113" s="60"/>
      <c r="FI1113" s="60"/>
      <c r="FJ1113" s="60"/>
      <c r="FK1113" s="60"/>
      <c r="FL1113" s="60"/>
      <c r="FM1113" s="60"/>
      <c r="FN1113" s="60"/>
      <c r="FO1113" s="60"/>
      <c r="FP1113" s="60"/>
      <c r="FQ1113" s="60"/>
      <c r="FR1113" s="60"/>
      <c r="FS1113" s="60"/>
      <c r="FT1113" s="60"/>
      <c r="FU1113" s="60"/>
      <c r="FV1113" s="60"/>
      <c r="FW1113" s="60"/>
      <c r="FX1113" s="60"/>
      <c r="FY1113" s="60"/>
      <c r="FZ1113" s="60"/>
      <c r="GA1113" s="60"/>
      <c r="GB1113" s="60"/>
      <c r="GC1113" s="60"/>
      <c r="GD1113" s="60"/>
      <c r="GE1113" s="60"/>
      <c r="GF1113" s="60"/>
      <c r="GG1113" s="60"/>
      <c r="GH1113" s="60"/>
      <c r="GI1113" s="60"/>
      <c r="GJ1113" s="60"/>
      <c r="GK1113" s="60"/>
      <c r="GL1113" s="60"/>
    </row>
    <row r="1114">
      <c r="B1114" s="118" t="s">
        <v>28</v>
      </c>
      <c r="C1114" s="269"/>
      <c r="D1114" s="269"/>
      <c r="E1114" s="269"/>
      <c r="F1114" s="269"/>
      <c r="G1114" s="269"/>
      <c r="H1114" s="269"/>
      <c r="I1114" s="269"/>
      <c r="J1114" s="269"/>
      <c r="K1114" s="269"/>
      <c r="L1114" s="269"/>
      <c r="M1114" s="269"/>
      <c r="N1114" s="269"/>
      <c r="O1114" s="269"/>
      <c r="P1114" s="269"/>
      <c r="Q1114" s="269"/>
      <c r="R1114" s="269"/>
      <c r="S1114" s="269"/>
      <c r="T1114" s="269"/>
      <c r="U1114" s="269"/>
      <c r="V1114" s="269"/>
      <c r="W1114" s="269"/>
      <c r="X1114" s="269"/>
      <c r="Y1114" s="269"/>
      <c r="Z1114" s="269"/>
      <c r="AA1114" s="269"/>
      <c r="AB1114" s="269"/>
      <c r="AC1114" s="269"/>
      <c r="AD1114" s="269"/>
      <c r="AE1114" s="269"/>
      <c r="AF1114" s="269"/>
      <c r="AG1114" s="269"/>
      <c r="AH1114" s="269"/>
      <c r="AI1114" s="269"/>
      <c r="AJ1114" s="269"/>
      <c r="AK1114" s="269"/>
      <c r="AL1114" s="269"/>
      <c r="AM1114" s="269"/>
      <c r="AN1114" s="269"/>
      <c r="AO1114" s="269"/>
      <c r="AP1114" s="269"/>
      <c r="AQ1114" s="269"/>
      <c r="AR1114" s="269"/>
      <c r="AS1114" s="269"/>
      <c r="AT1114" s="269"/>
      <c r="AU1114" s="269"/>
      <c r="AV1114" s="269"/>
      <c r="AW1114" s="269"/>
      <c r="AX1114" s="269"/>
      <c r="AY1114" s="269"/>
      <c r="AZ1114" s="269"/>
      <c r="BA1114" s="269"/>
      <c r="BB1114" s="269"/>
      <c r="BC1114" s="269"/>
      <c r="BD1114" s="269"/>
      <c r="BE1114" s="269"/>
      <c r="BF1114" s="269"/>
      <c r="BG1114" s="269"/>
      <c r="BH1114" s="269"/>
      <c r="BI1114" s="269"/>
      <c r="BJ1114" s="269"/>
      <c r="BK1114" s="269"/>
      <c r="BL1114" s="269"/>
      <c r="BM1114" s="269"/>
      <c r="BN1114" s="269"/>
      <c r="BO1114" s="269"/>
      <c r="BP1114" s="269"/>
      <c r="BQ1114" s="269"/>
      <c r="BR1114" s="269"/>
      <c r="BS1114" s="269"/>
      <c r="BT1114" s="269"/>
      <c r="BU1114" s="269"/>
      <c r="BV1114" s="269"/>
      <c r="BW1114" s="60"/>
      <c r="BX1114" s="60"/>
      <c r="BY1114" s="60"/>
      <c r="BZ1114" s="60"/>
      <c r="CA1114" s="60"/>
      <c r="CB1114" s="60"/>
      <c r="CC1114" s="60"/>
      <c r="CD1114" s="60"/>
      <c r="CE1114" s="60"/>
      <c r="CF1114" s="60"/>
      <c r="CG1114" s="60"/>
      <c r="CH1114" s="60"/>
      <c r="CI1114" s="60"/>
      <c r="CJ1114" s="60"/>
      <c r="CK1114" s="60"/>
      <c r="CL1114" s="60"/>
      <c r="CM1114" s="60"/>
      <c r="CN1114" s="60"/>
      <c r="CO1114" s="60"/>
      <c r="CP1114" s="60"/>
      <c r="CQ1114" s="60"/>
      <c r="CR1114" s="60"/>
      <c r="CS1114" s="60"/>
      <c r="CT1114" s="60"/>
      <c r="CU1114" s="60"/>
      <c r="CV1114" s="60"/>
      <c r="CW1114" s="60"/>
      <c r="CX1114" s="60"/>
      <c r="CY1114" s="60"/>
      <c r="CZ1114" s="60"/>
      <c r="DA1114" s="60"/>
      <c r="DB1114" s="60"/>
      <c r="DC1114" s="60"/>
      <c r="DD1114" s="60"/>
      <c r="DE1114" s="60"/>
      <c r="DF1114" s="60"/>
      <c r="DG1114" s="60"/>
      <c r="DH1114" s="60"/>
      <c r="DI1114" s="60"/>
      <c r="DJ1114" s="60"/>
      <c r="DK1114" s="60"/>
      <c r="DL1114" s="60"/>
      <c r="DM1114" s="60"/>
      <c r="DN1114" s="60"/>
      <c r="DO1114" s="60"/>
      <c r="DP1114" s="60"/>
      <c r="DQ1114" s="60"/>
      <c r="DR1114" s="60"/>
      <c r="DS1114" s="60"/>
      <c r="DT1114" s="60"/>
      <c r="DU1114" s="60"/>
      <c r="DV1114" s="60"/>
      <c r="DW1114" s="60"/>
      <c r="DX1114" s="60"/>
      <c r="DY1114" s="60"/>
      <c r="DZ1114" s="60"/>
      <c r="EA1114" s="60"/>
      <c r="EB1114" s="60"/>
      <c r="EC1114" s="60"/>
      <c r="ED1114" s="60"/>
      <c r="EE1114" s="60"/>
      <c r="EF1114" s="60"/>
      <c r="EG1114" s="60"/>
      <c r="EH1114" s="60"/>
      <c r="EI1114" s="60"/>
      <c r="EJ1114" s="60"/>
      <c r="EK1114" s="60"/>
      <c r="EL1114" s="60"/>
      <c r="EM1114" s="60"/>
      <c r="EN1114" s="60"/>
      <c r="EO1114" s="60"/>
      <c r="EP1114" s="60"/>
      <c r="EQ1114" s="60"/>
      <c r="ER1114" s="60"/>
      <c r="ES1114" s="60"/>
      <c r="ET1114" s="60"/>
      <c r="EU1114" s="60"/>
      <c r="EV1114" s="60"/>
      <c r="EW1114" s="60"/>
      <c r="EX1114" s="60"/>
      <c r="EY1114" s="60"/>
      <c r="EZ1114" s="60"/>
      <c r="FA1114" s="60"/>
      <c r="FB1114" s="60"/>
      <c r="FC1114" s="60"/>
      <c r="FD1114" s="60"/>
      <c r="FE1114" s="60"/>
      <c r="FF1114" s="60"/>
      <c r="FG1114" s="60"/>
      <c r="FH1114" s="60"/>
      <c r="FI1114" s="60"/>
      <c r="FJ1114" s="60"/>
      <c r="FK1114" s="60"/>
      <c r="FL1114" s="60"/>
      <c r="FM1114" s="60"/>
      <c r="FN1114" s="60"/>
      <c r="FO1114" s="60"/>
      <c r="FP1114" s="60"/>
      <c r="FQ1114" s="60"/>
      <c r="FR1114" s="60"/>
      <c r="FS1114" s="60"/>
      <c r="FT1114" s="60"/>
      <c r="FU1114" s="60"/>
      <c r="FV1114" s="60"/>
      <c r="FW1114" s="60"/>
      <c r="FX1114" s="60"/>
      <c r="FY1114" s="60"/>
      <c r="FZ1114" s="60"/>
      <c r="GA1114" s="60"/>
      <c r="GB1114" s="60"/>
      <c r="GC1114" s="60"/>
      <c r="GD1114" s="60"/>
      <c r="GE1114" s="60"/>
      <c r="GF1114" s="60"/>
      <c r="GG1114" s="60"/>
      <c r="GH1114" s="60"/>
      <c r="GI1114" s="60"/>
      <c r="GJ1114" s="60"/>
      <c r="GK1114" s="60"/>
      <c r="GL1114" s="60"/>
    </row>
    <row r="1115">
      <c r="B1115" s="116" t="s">
        <v>30</v>
      </c>
      <c r="C1115" s="269"/>
      <c r="D1115" s="269"/>
      <c r="E1115" s="269"/>
      <c r="F1115" s="269"/>
      <c r="G1115" s="269"/>
      <c r="H1115" s="269"/>
      <c r="I1115" s="269"/>
      <c r="J1115" s="269"/>
      <c r="K1115" s="269"/>
      <c r="L1115" s="269"/>
      <c r="M1115" s="269"/>
      <c r="N1115" s="269"/>
      <c r="O1115" s="269"/>
      <c r="P1115" s="269"/>
      <c r="Q1115" s="269"/>
      <c r="R1115" s="269"/>
      <c r="S1115" s="269"/>
      <c r="T1115" s="269"/>
      <c r="U1115" s="269"/>
      <c r="V1115" s="269"/>
      <c r="W1115" s="269"/>
      <c r="X1115" s="269"/>
      <c r="Y1115" s="269"/>
      <c r="Z1115" s="269"/>
      <c r="AA1115" s="269"/>
      <c r="AB1115" s="269"/>
      <c r="AC1115" s="269"/>
      <c r="AD1115" s="269"/>
      <c r="AE1115" s="269"/>
      <c r="AF1115" s="269"/>
      <c r="AG1115" s="269"/>
      <c r="AH1115" s="269"/>
      <c r="AI1115" s="269"/>
      <c r="AJ1115" s="269"/>
      <c r="AK1115" s="269"/>
      <c r="AL1115" s="269"/>
      <c r="AM1115" s="269"/>
      <c r="AN1115" s="269"/>
      <c r="AO1115" s="269"/>
      <c r="AP1115" s="269"/>
      <c r="AQ1115" s="269"/>
      <c r="AR1115" s="269"/>
      <c r="AS1115" s="269"/>
      <c r="AT1115" s="269"/>
      <c r="AU1115" s="269"/>
      <c r="AV1115" s="269"/>
      <c r="AW1115" s="269"/>
      <c r="AX1115" s="269"/>
      <c r="AY1115" s="269"/>
      <c r="AZ1115" s="269"/>
      <c r="BA1115" s="269"/>
      <c r="BB1115" s="269"/>
      <c r="BC1115" s="269"/>
      <c r="BD1115" s="269"/>
      <c r="BE1115" s="269"/>
      <c r="BF1115" s="269"/>
      <c r="BG1115" s="269"/>
      <c r="BH1115" s="269"/>
      <c r="BI1115" s="269"/>
      <c r="BJ1115" s="269"/>
      <c r="BK1115" s="269"/>
      <c r="BL1115" s="269"/>
      <c r="BM1115" s="269"/>
      <c r="BN1115" s="269"/>
      <c r="BO1115" s="269"/>
      <c r="BP1115" s="269"/>
      <c r="BQ1115" s="269"/>
      <c r="BR1115" s="269"/>
      <c r="BS1115" s="269"/>
      <c r="BT1115" s="269"/>
      <c r="BU1115" s="269"/>
      <c r="BV1115" s="269"/>
      <c r="BW1115" s="60"/>
      <c r="BX1115" s="60"/>
      <c r="BY1115" s="60"/>
      <c r="BZ1115" s="60"/>
      <c r="CA1115" s="60"/>
      <c r="CB1115" s="60"/>
      <c r="CC1115" s="60"/>
      <c r="CD1115" s="60"/>
      <c r="CE1115" s="60"/>
      <c r="CF1115" s="60"/>
      <c r="CG1115" s="60"/>
      <c r="CH1115" s="60"/>
      <c r="CI1115" s="60"/>
      <c r="CJ1115" s="60"/>
      <c r="CK1115" s="60"/>
      <c r="CL1115" s="60"/>
      <c r="CM1115" s="60"/>
      <c r="CN1115" s="60"/>
      <c r="CO1115" s="60"/>
      <c r="CP1115" s="60"/>
      <c r="CQ1115" s="60"/>
      <c r="CR1115" s="60"/>
      <c r="CS1115" s="60"/>
      <c r="CT1115" s="60"/>
      <c r="CU1115" s="60"/>
      <c r="CV1115" s="60"/>
      <c r="CW1115" s="60"/>
      <c r="CX1115" s="60"/>
      <c r="CY1115" s="60"/>
      <c r="CZ1115" s="60"/>
      <c r="DA1115" s="60"/>
      <c r="DB1115" s="60"/>
      <c r="DC1115" s="60"/>
      <c r="DD1115" s="60"/>
      <c r="DE1115" s="60"/>
      <c r="DF1115" s="60"/>
      <c r="DG1115" s="60"/>
      <c r="DH1115" s="60"/>
      <c r="DI1115" s="60"/>
      <c r="DJ1115" s="60"/>
      <c r="DK1115" s="60"/>
      <c r="DL1115" s="60"/>
      <c r="DM1115" s="60"/>
      <c r="DN1115" s="60"/>
      <c r="DO1115" s="60"/>
      <c r="DP1115" s="60"/>
      <c r="DQ1115" s="60"/>
      <c r="DR1115" s="60"/>
      <c r="DS1115" s="60"/>
      <c r="DT1115" s="60"/>
      <c r="DU1115" s="60"/>
      <c r="DV1115" s="60"/>
      <c r="DW1115" s="60"/>
      <c r="DX1115" s="60"/>
      <c r="DY1115" s="60"/>
      <c r="DZ1115" s="60"/>
      <c r="EA1115" s="60"/>
      <c r="EB1115" s="60"/>
      <c r="EC1115" s="60"/>
      <c r="ED1115" s="60"/>
      <c r="EE1115" s="60"/>
      <c r="EF1115" s="60"/>
      <c r="EG1115" s="60"/>
      <c r="EH1115" s="60"/>
      <c r="EI1115" s="60"/>
      <c r="EJ1115" s="60"/>
      <c r="EK1115" s="60"/>
      <c r="EL1115" s="60"/>
      <c r="EM1115" s="60"/>
      <c r="EN1115" s="60"/>
      <c r="EO1115" s="60"/>
      <c r="EP1115" s="60"/>
      <c r="EQ1115" s="60"/>
      <c r="ER1115" s="60"/>
      <c r="ES1115" s="60"/>
      <c r="ET1115" s="60"/>
      <c r="EU1115" s="60"/>
      <c r="EV1115" s="60"/>
      <c r="EW1115" s="60"/>
      <c r="EX1115" s="60"/>
      <c r="EY1115" s="60"/>
      <c r="EZ1115" s="60"/>
      <c r="FA1115" s="60"/>
      <c r="FB1115" s="60"/>
      <c r="FC1115" s="60"/>
      <c r="FD1115" s="60"/>
      <c r="FE1115" s="60"/>
      <c r="FF1115" s="60"/>
      <c r="FG1115" s="60"/>
      <c r="FH1115" s="60"/>
      <c r="FI1115" s="60"/>
      <c r="FJ1115" s="60"/>
      <c r="FK1115" s="60"/>
      <c r="FL1115" s="60"/>
      <c r="FM1115" s="60"/>
      <c r="FN1115" s="60"/>
      <c r="FO1115" s="60"/>
      <c r="FP1115" s="60"/>
      <c r="FQ1115" s="60"/>
      <c r="FR1115" s="60"/>
      <c r="FS1115" s="60"/>
      <c r="FT1115" s="60"/>
      <c r="FU1115" s="60"/>
      <c r="FV1115" s="60"/>
      <c r="FW1115" s="60"/>
      <c r="FX1115" s="60"/>
      <c r="FY1115" s="60"/>
      <c r="FZ1115" s="60"/>
      <c r="GA1115" s="60"/>
      <c r="GB1115" s="60"/>
      <c r="GC1115" s="60"/>
      <c r="GD1115" s="60"/>
      <c r="GE1115" s="60"/>
      <c r="GF1115" s="60"/>
      <c r="GG1115" s="60"/>
      <c r="GH1115" s="60"/>
      <c r="GI1115" s="60"/>
      <c r="GJ1115" s="60"/>
      <c r="GK1115" s="60"/>
      <c r="GL1115" s="60"/>
    </row>
    <row r="1116">
      <c r="B1116" s="118" t="s">
        <v>32</v>
      </c>
      <c r="C1116" s="269"/>
      <c r="D1116" s="269"/>
      <c r="E1116" s="269"/>
      <c r="F1116" s="269"/>
      <c r="G1116" s="269"/>
      <c r="H1116" s="269"/>
      <c r="I1116" s="269"/>
      <c r="J1116" s="269"/>
      <c r="K1116" s="269"/>
      <c r="L1116" s="269"/>
      <c r="M1116" s="269"/>
      <c r="N1116" s="269"/>
      <c r="O1116" s="269"/>
      <c r="P1116" s="269"/>
      <c r="Q1116" s="269"/>
      <c r="R1116" s="269"/>
      <c r="S1116" s="269"/>
      <c r="T1116" s="269"/>
      <c r="U1116" s="269"/>
      <c r="V1116" s="269"/>
      <c r="W1116" s="269"/>
      <c r="X1116" s="269"/>
      <c r="Y1116" s="269"/>
      <c r="Z1116" s="269"/>
      <c r="AA1116" s="269"/>
      <c r="AB1116" s="269"/>
      <c r="AC1116" s="269"/>
      <c r="AD1116" s="269"/>
      <c r="AE1116" s="269"/>
      <c r="AF1116" s="269"/>
      <c r="AG1116" s="269"/>
      <c r="AH1116" s="269"/>
      <c r="AI1116" s="269"/>
      <c r="AJ1116" s="269"/>
      <c r="AK1116" s="269"/>
      <c r="AL1116" s="269"/>
      <c r="AM1116" s="269"/>
      <c r="AN1116" s="269"/>
      <c r="AO1116" s="269"/>
      <c r="AP1116" s="269"/>
      <c r="AQ1116" s="269"/>
      <c r="AR1116" s="269"/>
      <c r="AS1116" s="269"/>
      <c r="AT1116" s="269"/>
      <c r="AU1116" s="269"/>
      <c r="AV1116" s="269"/>
      <c r="AW1116" s="269"/>
      <c r="AX1116" s="269"/>
      <c r="AY1116" s="269"/>
      <c r="AZ1116" s="269"/>
      <c r="BA1116" s="269"/>
      <c r="BB1116" s="269"/>
      <c r="BC1116" s="269"/>
      <c r="BD1116" s="269"/>
      <c r="BE1116" s="269"/>
      <c r="BF1116" s="269"/>
      <c r="BG1116" s="269"/>
      <c r="BH1116" s="269"/>
      <c r="BI1116" s="269"/>
      <c r="BJ1116" s="269"/>
      <c r="BK1116" s="269"/>
      <c r="BL1116" s="269"/>
      <c r="BM1116" s="269"/>
      <c r="BN1116" s="269"/>
      <c r="BO1116" s="269"/>
      <c r="BP1116" s="269"/>
      <c r="BQ1116" s="269"/>
      <c r="BR1116" s="269"/>
      <c r="BS1116" s="269"/>
      <c r="BT1116" s="269"/>
      <c r="BU1116" s="269"/>
      <c r="BV1116" s="269"/>
      <c r="BW1116" s="60"/>
      <c r="BX1116" s="60"/>
      <c r="BY1116" s="60"/>
      <c r="BZ1116" s="60"/>
      <c r="CA1116" s="60"/>
      <c r="CB1116" s="60"/>
      <c r="CC1116" s="60"/>
      <c r="CD1116" s="60"/>
      <c r="CE1116" s="60"/>
      <c r="CF1116" s="60"/>
      <c r="CG1116" s="60"/>
      <c r="CH1116" s="60"/>
      <c r="CI1116" s="60"/>
      <c r="CJ1116" s="60"/>
      <c r="CK1116" s="60"/>
      <c r="CL1116" s="60"/>
      <c r="CM1116" s="60"/>
      <c r="CN1116" s="60"/>
      <c r="CO1116" s="60"/>
      <c r="CP1116" s="60"/>
      <c r="CQ1116" s="60"/>
      <c r="CR1116" s="60"/>
      <c r="CS1116" s="60"/>
      <c r="CT1116" s="60"/>
      <c r="CU1116" s="60"/>
      <c r="CV1116" s="60"/>
      <c r="CW1116" s="60"/>
      <c r="CX1116" s="60"/>
      <c r="CY1116" s="60"/>
      <c r="CZ1116" s="60"/>
      <c r="DA1116" s="60"/>
      <c r="DB1116" s="60"/>
      <c r="DC1116" s="60"/>
      <c r="DD1116" s="60"/>
      <c r="DE1116" s="60"/>
      <c r="DF1116" s="60"/>
      <c r="DG1116" s="60"/>
      <c r="DH1116" s="60"/>
      <c r="DI1116" s="60"/>
      <c r="DJ1116" s="60"/>
      <c r="DK1116" s="60"/>
      <c r="DL1116" s="60"/>
      <c r="DM1116" s="60"/>
      <c r="DN1116" s="60"/>
      <c r="DO1116" s="60"/>
      <c r="DP1116" s="60"/>
      <c r="DQ1116" s="60"/>
      <c r="DR1116" s="60"/>
      <c r="DS1116" s="60"/>
      <c r="DT1116" s="60"/>
      <c r="DU1116" s="60"/>
      <c r="DV1116" s="60"/>
      <c r="DW1116" s="60"/>
      <c r="DX1116" s="60"/>
      <c r="DY1116" s="60"/>
      <c r="DZ1116" s="60"/>
      <c r="EA1116" s="60"/>
      <c r="EB1116" s="60"/>
      <c r="EC1116" s="60"/>
      <c r="ED1116" s="60"/>
      <c r="EE1116" s="60"/>
      <c r="EF1116" s="60"/>
      <c r="EG1116" s="60"/>
      <c r="EH1116" s="60"/>
      <c r="EI1116" s="60"/>
      <c r="EJ1116" s="60"/>
      <c r="EK1116" s="60"/>
      <c r="EL1116" s="60"/>
      <c r="EM1116" s="60"/>
      <c r="EN1116" s="60"/>
      <c r="EO1116" s="60"/>
      <c r="EP1116" s="60"/>
      <c r="EQ1116" s="60"/>
      <c r="ER1116" s="60"/>
      <c r="ES1116" s="60"/>
      <c r="ET1116" s="60"/>
      <c r="EU1116" s="60"/>
      <c r="EV1116" s="60"/>
      <c r="EW1116" s="60"/>
      <c r="EX1116" s="60"/>
      <c r="EY1116" s="60"/>
      <c r="EZ1116" s="60"/>
      <c r="FA1116" s="60"/>
      <c r="FB1116" s="60"/>
      <c r="FC1116" s="60"/>
      <c r="FD1116" s="60"/>
      <c r="FE1116" s="60"/>
      <c r="FF1116" s="60"/>
      <c r="FG1116" s="60"/>
      <c r="FH1116" s="60"/>
      <c r="FI1116" s="60"/>
      <c r="FJ1116" s="60"/>
      <c r="FK1116" s="60"/>
      <c r="FL1116" s="60"/>
      <c r="FM1116" s="60"/>
      <c r="FN1116" s="60"/>
      <c r="FO1116" s="60"/>
      <c r="FP1116" s="60"/>
      <c r="FQ1116" s="60"/>
      <c r="FR1116" s="60"/>
      <c r="FS1116" s="60"/>
      <c r="FT1116" s="60"/>
      <c r="FU1116" s="60"/>
      <c r="FV1116" s="60"/>
      <c r="FW1116" s="60"/>
      <c r="FX1116" s="60"/>
      <c r="FY1116" s="60"/>
      <c r="FZ1116" s="60"/>
      <c r="GA1116" s="60"/>
      <c r="GB1116" s="60"/>
      <c r="GC1116" s="60"/>
      <c r="GD1116" s="60"/>
      <c r="GE1116" s="60"/>
      <c r="GF1116" s="60"/>
      <c r="GG1116" s="60"/>
      <c r="GH1116" s="60"/>
      <c r="GI1116" s="60"/>
      <c r="GJ1116" s="60"/>
      <c r="GK1116" s="60"/>
      <c r="GL1116" s="60"/>
    </row>
    <row r="1117">
      <c r="B1117" s="116" t="s">
        <v>34</v>
      </c>
      <c r="C1117" s="269"/>
      <c r="D1117" s="269"/>
      <c r="E1117" s="269"/>
      <c r="F1117" s="269"/>
      <c r="G1117" s="269"/>
      <c r="H1117" s="269"/>
      <c r="I1117" s="269"/>
      <c r="J1117" s="269"/>
      <c r="K1117" s="269"/>
      <c r="L1117" s="269"/>
      <c r="M1117" s="269"/>
      <c r="N1117" s="269"/>
      <c r="O1117" s="269"/>
      <c r="P1117" s="269"/>
      <c r="Q1117" s="269"/>
      <c r="R1117" s="269"/>
      <c r="S1117" s="269"/>
      <c r="T1117" s="269"/>
      <c r="U1117" s="269"/>
      <c r="V1117" s="269"/>
      <c r="W1117" s="269"/>
      <c r="X1117" s="269"/>
      <c r="Y1117" s="269"/>
      <c r="Z1117" s="269"/>
      <c r="AA1117" s="269"/>
      <c r="AB1117" s="269"/>
      <c r="AC1117" s="269"/>
      <c r="AD1117" s="269"/>
      <c r="AE1117" s="269"/>
      <c r="AF1117" s="269"/>
      <c r="AG1117" s="269"/>
      <c r="AH1117" s="269"/>
      <c r="AI1117" s="269"/>
      <c r="AJ1117" s="269"/>
      <c r="AK1117" s="269"/>
      <c r="AL1117" s="269"/>
      <c r="AM1117" s="269"/>
      <c r="AN1117" s="269"/>
      <c r="AO1117" s="269"/>
      <c r="AP1117" s="269"/>
      <c r="AQ1117" s="269"/>
      <c r="AR1117" s="269"/>
      <c r="AS1117" s="269"/>
      <c r="AT1117" s="269"/>
      <c r="AU1117" s="269"/>
      <c r="AV1117" s="269"/>
      <c r="AW1117" s="269"/>
      <c r="AX1117" s="269"/>
      <c r="AY1117" s="269"/>
      <c r="AZ1117" s="269"/>
      <c r="BA1117" s="269"/>
      <c r="BB1117" s="269"/>
      <c r="BC1117" s="269"/>
      <c r="BD1117" s="269"/>
      <c r="BE1117" s="269"/>
      <c r="BF1117" s="269"/>
      <c r="BG1117" s="269"/>
      <c r="BH1117" s="269"/>
      <c r="BI1117" s="269"/>
      <c r="BJ1117" s="269"/>
      <c r="BK1117" s="269"/>
      <c r="BL1117" s="269"/>
      <c r="BM1117" s="269"/>
      <c r="BN1117" s="269"/>
      <c r="BO1117" s="269"/>
      <c r="BP1117" s="269"/>
      <c r="BQ1117" s="269"/>
      <c r="BR1117" s="269"/>
      <c r="BS1117" s="269"/>
      <c r="BT1117" s="269"/>
      <c r="BU1117" s="269"/>
      <c r="BV1117" s="269"/>
      <c r="BW1117" s="60"/>
      <c r="BX1117" s="60"/>
      <c r="BY1117" s="60"/>
      <c r="BZ1117" s="60"/>
      <c r="CA1117" s="60"/>
      <c r="CB1117" s="60"/>
      <c r="CC1117" s="60"/>
      <c r="CD1117" s="60"/>
      <c r="CE1117" s="60"/>
      <c r="CF1117" s="60"/>
      <c r="CG1117" s="60"/>
      <c r="CH1117" s="60"/>
      <c r="CI1117" s="60"/>
      <c r="CJ1117" s="60"/>
      <c r="CK1117" s="60"/>
      <c r="CL1117" s="60"/>
      <c r="CM1117" s="60"/>
      <c r="CN1117" s="60"/>
      <c r="CO1117" s="60"/>
      <c r="CP1117" s="60"/>
      <c r="CQ1117" s="60"/>
      <c r="CR1117" s="60"/>
      <c r="CS1117" s="60"/>
      <c r="CT1117" s="60"/>
      <c r="CU1117" s="60"/>
      <c r="CV1117" s="60"/>
      <c r="CW1117" s="60"/>
      <c r="CX1117" s="60"/>
      <c r="CY1117" s="60"/>
      <c r="CZ1117" s="60"/>
      <c r="DA1117" s="60"/>
      <c r="DB1117" s="60"/>
      <c r="DC1117" s="60"/>
      <c r="DD1117" s="60"/>
      <c r="DE1117" s="60"/>
      <c r="DF1117" s="60"/>
      <c r="DG1117" s="60"/>
      <c r="DH1117" s="60"/>
      <c r="DI1117" s="60"/>
      <c r="DJ1117" s="60"/>
      <c r="DK1117" s="60"/>
      <c r="DL1117" s="60"/>
      <c r="DM1117" s="60"/>
      <c r="DN1117" s="60"/>
      <c r="DO1117" s="60"/>
      <c r="DP1117" s="60"/>
      <c r="DQ1117" s="60"/>
      <c r="DR1117" s="60"/>
      <c r="DS1117" s="60"/>
      <c r="DT1117" s="60"/>
      <c r="DU1117" s="60"/>
      <c r="DV1117" s="60"/>
      <c r="DW1117" s="60"/>
      <c r="DX1117" s="60"/>
      <c r="DY1117" s="60"/>
      <c r="DZ1117" s="60"/>
      <c r="EA1117" s="60"/>
      <c r="EB1117" s="60"/>
      <c r="EC1117" s="60"/>
      <c r="ED1117" s="60"/>
      <c r="EE1117" s="60"/>
      <c r="EF1117" s="60"/>
      <c r="EG1117" s="60"/>
      <c r="EH1117" s="60"/>
      <c r="EI1117" s="60"/>
      <c r="EJ1117" s="60"/>
      <c r="EK1117" s="60"/>
      <c r="EL1117" s="60"/>
      <c r="EM1117" s="60"/>
      <c r="EN1117" s="60"/>
      <c r="EO1117" s="60"/>
      <c r="EP1117" s="60"/>
      <c r="EQ1117" s="60"/>
      <c r="ER1117" s="60"/>
      <c r="ES1117" s="60"/>
      <c r="ET1117" s="60"/>
      <c r="EU1117" s="60"/>
      <c r="EV1117" s="60"/>
      <c r="EW1117" s="60"/>
      <c r="EX1117" s="60"/>
      <c r="EY1117" s="60"/>
      <c r="EZ1117" s="60"/>
      <c r="FA1117" s="60"/>
      <c r="FB1117" s="60"/>
      <c r="FC1117" s="60"/>
      <c r="FD1117" s="60"/>
      <c r="FE1117" s="60"/>
      <c r="FF1117" s="60"/>
      <c r="FG1117" s="60"/>
      <c r="FH1117" s="60"/>
      <c r="FI1117" s="60"/>
      <c r="FJ1117" s="60"/>
      <c r="FK1117" s="60"/>
      <c r="FL1117" s="60"/>
      <c r="FM1117" s="60"/>
      <c r="FN1117" s="60"/>
      <c r="FO1117" s="60"/>
      <c r="FP1117" s="60"/>
      <c r="FQ1117" s="60"/>
      <c r="FR1117" s="60"/>
      <c r="FS1117" s="60"/>
      <c r="FT1117" s="60"/>
      <c r="FU1117" s="60"/>
      <c r="FV1117" s="60"/>
      <c r="FW1117" s="60"/>
      <c r="FX1117" s="60"/>
      <c r="FY1117" s="60"/>
      <c r="FZ1117" s="60"/>
      <c r="GA1117" s="60"/>
      <c r="GB1117" s="60"/>
      <c r="GC1117" s="60"/>
      <c r="GD1117" s="60"/>
      <c r="GE1117" s="60"/>
      <c r="GF1117" s="60"/>
      <c r="GG1117" s="60"/>
      <c r="GH1117" s="60"/>
      <c r="GI1117" s="60"/>
      <c r="GJ1117" s="60"/>
      <c r="GK1117" s="60"/>
      <c r="GL1117" s="60"/>
    </row>
    <row r="1118">
      <c r="B1118" s="118" t="s">
        <v>36</v>
      </c>
      <c r="C1118" s="269"/>
      <c r="D1118" s="269"/>
      <c r="E1118" s="269"/>
      <c r="F1118" s="269"/>
      <c r="G1118" s="269"/>
      <c r="H1118" s="269"/>
      <c r="I1118" s="269"/>
      <c r="J1118" s="269"/>
      <c r="K1118" s="269"/>
      <c r="L1118" s="269"/>
      <c r="M1118" s="269"/>
      <c r="N1118" s="269"/>
      <c r="O1118" s="269"/>
      <c r="P1118" s="269"/>
      <c r="Q1118" s="269"/>
      <c r="R1118" s="269"/>
      <c r="S1118" s="269"/>
      <c r="T1118" s="269"/>
      <c r="U1118" s="269"/>
      <c r="V1118" s="269"/>
      <c r="W1118" s="269"/>
      <c r="X1118" s="269"/>
      <c r="Y1118" s="269"/>
      <c r="Z1118" s="269"/>
      <c r="AA1118" s="269"/>
      <c r="AB1118" s="269"/>
      <c r="AC1118" s="269"/>
      <c r="AD1118" s="269"/>
      <c r="AE1118" s="269"/>
      <c r="AF1118" s="269"/>
      <c r="AG1118" s="269"/>
      <c r="AH1118" s="269"/>
      <c r="AI1118" s="269"/>
      <c r="AJ1118" s="269"/>
      <c r="AK1118" s="269"/>
      <c r="AL1118" s="269"/>
      <c r="AM1118" s="269"/>
      <c r="AN1118" s="269"/>
      <c r="AO1118" s="269"/>
      <c r="AP1118" s="269"/>
      <c r="AQ1118" s="269"/>
      <c r="AR1118" s="269"/>
      <c r="AS1118" s="269"/>
      <c r="AT1118" s="269"/>
      <c r="AU1118" s="269"/>
      <c r="AV1118" s="269"/>
      <c r="AW1118" s="269"/>
      <c r="AX1118" s="269"/>
      <c r="AY1118" s="269"/>
      <c r="AZ1118" s="269"/>
      <c r="BA1118" s="269"/>
      <c r="BB1118" s="269"/>
      <c r="BC1118" s="269"/>
      <c r="BD1118" s="269"/>
      <c r="BE1118" s="269"/>
      <c r="BF1118" s="269"/>
      <c r="BG1118" s="269"/>
      <c r="BH1118" s="269"/>
      <c r="BI1118" s="269"/>
      <c r="BJ1118" s="269"/>
      <c r="BK1118" s="269"/>
      <c r="BL1118" s="269"/>
      <c r="BM1118" s="269"/>
      <c r="BN1118" s="269"/>
      <c r="BO1118" s="269"/>
      <c r="BP1118" s="269"/>
      <c r="BQ1118" s="269"/>
      <c r="BR1118" s="269"/>
      <c r="BS1118" s="269"/>
      <c r="BT1118" s="269"/>
      <c r="BU1118" s="269"/>
      <c r="BV1118" s="269"/>
      <c r="BW1118" s="60"/>
      <c r="BX1118" s="60"/>
      <c r="BY1118" s="60"/>
      <c r="BZ1118" s="60"/>
      <c r="CA1118" s="60"/>
      <c r="CB1118" s="60"/>
      <c r="CC1118" s="60"/>
      <c r="CD1118" s="60"/>
      <c r="CE1118" s="60"/>
      <c r="CF1118" s="60"/>
      <c r="CG1118" s="60"/>
      <c r="CH1118" s="60"/>
      <c r="CI1118" s="60"/>
      <c r="CJ1118" s="60"/>
      <c r="CK1118" s="60"/>
      <c r="CL1118" s="60"/>
      <c r="CM1118" s="60"/>
      <c r="CN1118" s="60"/>
      <c r="CO1118" s="60"/>
      <c r="CP1118" s="60"/>
      <c r="CQ1118" s="60"/>
      <c r="CR1118" s="60"/>
      <c r="CS1118" s="60"/>
      <c r="CT1118" s="60"/>
      <c r="CU1118" s="60"/>
      <c r="CV1118" s="60"/>
      <c r="CW1118" s="60"/>
      <c r="CX1118" s="60"/>
      <c r="CY1118" s="60"/>
      <c r="CZ1118" s="60"/>
      <c r="DA1118" s="60"/>
      <c r="DB1118" s="60"/>
      <c r="DC1118" s="60"/>
      <c r="DD1118" s="60"/>
      <c r="DE1118" s="60"/>
      <c r="DF1118" s="60"/>
      <c r="DG1118" s="60"/>
      <c r="DH1118" s="60"/>
      <c r="DI1118" s="60"/>
      <c r="DJ1118" s="60"/>
      <c r="DK1118" s="60"/>
      <c r="DL1118" s="60"/>
      <c r="DM1118" s="60"/>
      <c r="DN1118" s="60"/>
      <c r="DO1118" s="60"/>
      <c r="DP1118" s="60"/>
      <c r="DQ1118" s="60"/>
      <c r="DR1118" s="60"/>
      <c r="DS1118" s="60"/>
      <c r="DT1118" s="60"/>
      <c r="DU1118" s="60"/>
      <c r="DV1118" s="60"/>
      <c r="DW1118" s="60"/>
      <c r="DX1118" s="60"/>
      <c r="DY1118" s="60"/>
      <c r="DZ1118" s="60"/>
      <c r="EA1118" s="60"/>
      <c r="EB1118" s="60"/>
      <c r="EC1118" s="60"/>
      <c r="ED1118" s="60"/>
      <c r="EE1118" s="60"/>
      <c r="EF1118" s="60"/>
      <c r="EG1118" s="60"/>
      <c r="EH1118" s="60"/>
      <c r="EI1118" s="60"/>
      <c r="EJ1118" s="60"/>
      <c r="EK1118" s="60"/>
      <c r="EL1118" s="60"/>
      <c r="EM1118" s="60"/>
      <c r="EN1118" s="60"/>
      <c r="EO1118" s="60"/>
      <c r="EP1118" s="60"/>
      <c r="EQ1118" s="60"/>
      <c r="ER1118" s="60"/>
      <c r="ES1118" s="60"/>
      <c r="ET1118" s="60"/>
      <c r="EU1118" s="60"/>
      <c r="EV1118" s="60"/>
      <c r="EW1118" s="60"/>
      <c r="EX1118" s="60"/>
      <c r="EY1118" s="60"/>
      <c r="EZ1118" s="60"/>
      <c r="FA1118" s="60"/>
      <c r="FB1118" s="60"/>
      <c r="FC1118" s="60"/>
      <c r="FD1118" s="60"/>
      <c r="FE1118" s="60"/>
      <c r="FF1118" s="60"/>
      <c r="FG1118" s="60"/>
      <c r="FH1118" s="60"/>
      <c r="FI1118" s="60"/>
      <c r="FJ1118" s="60"/>
      <c r="FK1118" s="60"/>
      <c r="FL1118" s="60"/>
      <c r="FM1118" s="60"/>
      <c r="FN1118" s="60"/>
      <c r="FO1118" s="60"/>
      <c r="FP1118" s="60"/>
      <c r="FQ1118" s="60"/>
      <c r="FR1118" s="60"/>
      <c r="FS1118" s="60"/>
      <c r="FT1118" s="60"/>
      <c r="FU1118" s="60"/>
      <c r="FV1118" s="60"/>
      <c r="FW1118" s="60"/>
      <c r="FX1118" s="60"/>
      <c r="FY1118" s="60"/>
      <c r="FZ1118" s="60"/>
      <c r="GA1118" s="60"/>
      <c r="GB1118" s="60"/>
      <c r="GC1118" s="60"/>
      <c r="GD1118" s="60"/>
      <c r="GE1118" s="60"/>
      <c r="GF1118" s="60"/>
      <c r="GG1118" s="60"/>
      <c r="GH1118" s="60"/>
      <c r="GI1118" s="60"/>
      <c r="GJ1118" s="60"/>
      <c r="GK1118" s="60"/>
      <c r="GL1118" s="60"/>
    </row>
    <row r="1119">
      <c r="B1119" s="116" t="s">
        <v>38</v>
      </c>
      <c r="C1119" s="269"/>
      <c r="D1119" s="269"/>
      <c r="E1119" s="269"/>
      <c r="F1119" s="269"/>
      <c r="G1119" s="269"/>
      <c r="H1119" s="269"/>
      <c r="I1119" s="269"/>
      <c r="J1119" s="269"/>
      <c r="K1119" s="269"/>
      <c r="L1119" s="269"/>
      <c r="M1119" s="269"/>
      <c r="N1119" s="269"/>
      <c r="O1119" s="269"/>
      <c r="P1119" s="269"/>
      <c r="Q1119" s="269"/>
      <c r="R1119" s="269"/>
      <c r="S1119" s="269"/>
      <c r="T1119" s="269"/>
      <c r="U1119" s="269"/>
      <c r="V1119" s="269"/>
      <c r="W1119" s="269"/>
      <c r="X1119" s="269"/>
      <c r="Y1119" s="269"/>
      <c r="Z1119" s="269"/>
      <c r="AA1119" s="269"/>
      <c r="AB1119" s="269"/>
      <c r="AC1119" s="269"/>
      <c r="AD1119" s="269"/>
      <c r="AE1119" s="269"/>
      <c r="AF1119" s="269"/>
      <c r="AG1119" s="269"/>
      <c r="AH1119" s="269"/>
      <c r="AI1119" s="269"/>
      <c r="AJ1119" s="269"/>
      <c r="AK1119" s="269"/>
      <c r="AL1119" s="269"/>
      <c r="AM1119" s="269"/>
      <c r="AN1119" s="269"/>
      <c r="AO1119" s="269"/>
      <c r="AP1119" s="269"/>
      <c r="AQ1119" s="269"/>
      <c r="AR1119" s="269"/>
      <c r="AS1119" s="269"/>
      <c r="AT1119" s="269"/>
      <c r="AU1119" s="269"/>
      <c r="AV1119" s="269"/>
      <c r="AW1119" s="269"/>
      <c r="AX1119" s="269"/>
      <c r="AY1119" s="269"/>
      <c r="AZ1119" s="269"/>
      <c r="BA1119" s="269"/>
      <c r="BB1119" s="269"/>
      <c r="BC1119" s="269"/>
      <c r="BD1119" s="269"/>
      <c r="BE1119" s="269"/>
      <c r="BF1119" s="269"/>
      <c r="BG1119" s="269"/>
      <c r="BH1119" s="269"/>
      <c r="BI1119" s="269"/>
      <c r="BJ1119" s="269"/>
      <c r="BK1119" s="269"/>
      <c r="BL1119" s="269"/>
      <c r="BM1119" s="269"/>
      <c r="BN1119" s="269"/>
      <c r="BO1119" s="269"/>
      <c r="BP1119" s="269"/>
      <c r="BQ1119" s="269"/>
      <c r="BR1119" s="269"/>
      <c r="BS1119" s="269"/>
      <c r="BT1119" s="269"/>
      <c r="BU1119" s="269"/>
      <c r="BV1119" s="269"/>
      <c r="BW1119" s="60"/>
      <c r="BX1119" s="60"/>
      <c r="BY1119" s="60"/>
      <c r="BZ1119" s="60"/>
      <c r="CA1119" s="60"/>
      <c r="CB1119" s="60"/>
      <c r="CC1119" s="60"/>
      <c r="CD1119" s="60"/>
      <c r="CE1119" s="60"/>
      <c r="CF1119" s="60"/>
      <c r="CG1119" s="60"/>
      <c r="CH1119" s="60"/>
      <c r="CI1119" s="60"/>
      <c r="CJ1119" s="60"/>
      <c r="CK1119" s="60"/>
      <c r="CL1119" s="60"/>
      <c r="CM1119" s="60"/>
      <c r="CN1119" s="60"/>
      <c r="CO1119" s="60"/>
      <c r="CP1119" s="60"/>
      <c r="CQ1119" s="60"/>
      <c r="CR1119" s="60"/>
      <c r="CS1119" s="60"/>
      <c r="CT1119" s="60"/>
      <c r="CU1119" s="60"/>
      <c r="CV1119" s="60"/>
      <c r="CW1119" s="60"/>
      <c r="CX1119" s="60"/>
      <c r="CY1119" s="60"/>
      <c r="CZ1119" s="60"/>
      <c r="DA1119" s="60"/>
      <c r="DB1119" s="60"/>
      <c r="DC1119" s="60"/>
      <c r="DD1119" s="60"/>
      <c r="DE1119" s="60"/>
      <c r="DF1119" s="60"/>
      <c r="DG1119" s="60"/>
      <c r="DH1119" s="60"/>
      <c r="DI1119" s="60"/>
      <c r="DJ1119" s="60"/>
      <c r="DK1119" s="60"/>
      <c r="DL1119" s="60"/>
      <c r="DM1119" s="60"/>
      <c r="DN1119" s="60"/>
      <c r="DO1119" s="60"/>
      <c r="DP1119" s="60"/>
      <c r="DQ1119" s="60"/>
      <c r="DR1119" s="60"/>
      <c r="DS1119" s="60"/>
      <c r="DT1119" s="60"/>
      <c r="DU1119" s="60"/>
      <c r="DV1119" s="60"/>
      <c r="DW1119" s="60"/>
      <c r="DX1119" s="60"/>
      <c r="DY1119" s="60"/>
      <c r="DZ1119" s="60"/>
      <c r="EA1119" s="60"/>
      <c r="EB1119" s="60"/>
      <c r="EC1119" s="60"/>
      <c r="ED1119" s="60"/>
      <c r="EE1119" s="60"/>
      <c r="EF1119" s="60"/>
      <c r="EG1119" s="60"/>
      <c r="EH1119" s="60"/>
      <c r="EI1119" s="60"/>
      <c r="EJ1119" s="60"/>
      <c r="EK1119" s="60"/>
      <c r="EL1119" s="60"/>
      <c r="EM1119" s="60"/>
      <c r="EN1119" s="60"/>
      <c r="EO1119" s="60"/>
      <c r="EP1119" s="60"/>
      <c r="EQ1119" s="60"/>
      <c r="ER1119" s="60"/>
      <c r="ES1119" s="60"/>
      <c r="ET1119" s="60"/>
      <c r="EU1119" s="60"/>
      <c r="EV1119" s="60"/>
      <c r="EW1119" s="60"/>
      <c r="EX1119" s="60"/>
      <c r="EY1119" s="60"/>
      <c r="EZ1119" s="60"/>
      <c r="FA1119" s="60"/>
      <c r="FB1119" s="60"/>
      <c r="FC1119" s="60"/>
      <c r="FD1119" s="60"/>
      <c r="FE1119" s="60"/>
      <c r="FF1119" s="60"/>
      <c r="FG1119" s="60"/>
      <c r="FH1119" s="60"/>
      <c r="FI1119" s="60"/>
      <c r="FJ1119" s="60"/>
      <c r="FK1119" s="60"/>
      <c r="FL1119" s="60"/>
      <c r="FM1119" s="60"/>
      <c r="FN1119" s="60"/>
      <c r="FO1119" s="60"/>
      <c r="FP1119" s="60"/>
      <c r="FQ1119" s="60"/>
      <c r="FR1119" s="60"/>
      <c r="FS1119" s="60"/>
      <c r="FT1119" s="60"/>
      <c r="FU1119" s="60"/>
      <c r="FV1119" s="60"/>
      <c r="FW1119" s="60"/>
      <c r="FX1119" s="60"/>
      <c r="FY1119" s="60"/>
      <c r="FZ1119" s="60"/>
      <c r="GA1119" s="60"/>
      <c r="GB1119" s="60"/>
      <c r="GC1119" s="60"/>
      <c r="GD1119" s="60"/>
      <c r="GE1119" s="60"/>
      <c r="GF1119" s="60"/>
      <c r="GG1119" s="60"/>
      <c r="GH1119" s="60"/>
      <c r="GI1119" s="60"/>
      <c r="GJ1119" s="60"/>
      <c r="GK1119" s="60"/>
      <c r="GL1119" s="60"/>
    </row>
    <row r="1120">
      <c r="B1120" s="118" t="s">
        <v>4</v>
      </c>
      <c r="C1120" s="269"/>
      <c r="D1120" s="269"/>
      <c r="E1120" s="269"/>
      <c r="F1120" s="269"/>
      <c r="G1120" s="269"/>
      <c r="H1120" s="269"/>
      <c r="I1120" s="269"/>
      <c r="J1120" s="269"/>
      <c r="K1120" s="269"/>
      <c r="L1120" s="269"/>
      <c r="M1120" s="269"/>
      <c r="N1120" s="269"/>
      <c r="O1120" s="269"/>
      <c r="P1120" s="269"/>
      <c r="Q1120" s="269"/>
      <c r="R1120" s="269"/>
      <c r="S1120" s="269"/>
      <c r="T1120" s="269"/>
      <c r="U1120" s="269"/>
      <c r="V1120" s="269"/>
      <c r="W1120" s="269"/>
      <c r="X1120" s="269"/>
      <c r="Y1120" s="269"/>
      <c r="Z1120" s="269"/>
      <c r="AA1120" s="269"/>
      <c r="AB1120" s="269"/>
      <c r="AC1120" s="269"/>
      <c r="AD1120" s="269"/>
      <c r="AE1120" s="269"/>
      <c r="AF1120" s="269"/>
      <c r="AG1120" s="269"/>
      <c r="AH1120" s="269"/>
      <c r="AI1120" s="269"/>
      <c r="AJ1120" s="269"/>
      <c r="AK1120" s="269"/>
      <c r="AL1120" s="269"/>
      <c r="AM1120" s="269"/>
      <c r="AN1120" s="269"/>
      <c r="AO1120" s="269"/>
      <c r="AP1120" s="269"/>
      <c r="AQ1120" s="269"/>
      <c r="AR1120" s="269"/>
      <c r="AS1120" s="269"/>
      <c r="AT1120" s="269"/>
      <c r="AU1120" s="269"/>
      <c r="AV1120" s="269"/>
      <c r="AW1120" s="269"/>
      <c r="AX1120" s="269"/>
      <c r="AY1120" s="269"/>
      <c r="AZ1120" s="269"/>
      <c r="BA1120" s="269"/>
      <c r="BB1120" s="269"/>
      <c r="BC1120" s="269"/>
      <c r="BD1120" s="269"/>
      <c r="BE1120" s="269"/>
      <c r="BF1120" s="269"/>
      <c r="BG1120" s="269"/>
      <c r="BH1120" s="269"/>
      <c r="BI1120" s="269"/>
      <c r="BJ1120" s="269"/>
      <c r="BK1120" s="269"/>
      <c r="BL1120" s="269"/>
      <c r="BM1120" s="269"/>
      <c r="BN1120" s="269"/>
      <c r="BO1120" s="269"/>
      <c r="BP1120" s="269"/>
      <c r="BQ1120" s="269"/>
      <c r="BR1120" s="269"/>
      <c r="BS1120" s="269"/>
      <c r="BT1120" s="269"/>
      <c r="BU1120" s="269"/>
      <c r="BV1120" s="269"/>
      <c r="BW1120" s="60"/>
      <c r="BX1120" s="60"/>
      <c r="BY1120" s="60"/>
      <c r="BZ1120" s="60"/>
      <c r="CA1120" s="60"/>
      <c r="CB1120" s="60"/>
      <c r="CC1120" s="60"/>
      <c r="CD1120" s="60"/>
      <c r="CE1120" s="60"/>
      <c r="CF1120" s="60"/>
      <c r="CG1120" s="60"/>
      <c r="CH1120" s="60"/>
      <c r="CI1120" s="60"/>
      <c r="CJ1120" s="60"/>
      <c r="CK1120" s="60"/>
      <c r="CL1120" s="60"/>
      <c r="CM1120" s="60"/>
      <c r="CN1120" s="60"/>
      <c r="CO1120" s="60"/>
      <c r="CP1120" s="60"/>
      <c r="CQ1120" s="60"/>
      <c r="CR1120" s="60"/>
      <c r="CS1120" s="60"/>
      <c r="CT1120" s="60"/>
      <c r="CU1120" s="60"/>
      <c r="CV1120" s="60"/>
      <c r="CW1120" s="60"/>
      <c r="CX1120" s="60"/>
      <c r="CY1120" s="60"/>
      <c r="CZ1120" s="60"/>
      <c r="DA1120" s="60"/>
      <c r="DB1120" s="60"/>
      <c r="DC1120" s="60"/>
      <c r="DD1120" s="60"/>
      <c r="DE1120" s="60"/>
      <c r="DF1120" s="60"/>
      <c r="DG1120" s="60"/>
      <c r="DH1120" s="60"/>
      <c r="DI1120" s="60"/>
      <c r="DJ1120" s="60"/>
      <c r="DK1120" s="60"/>
      <c r="DL1120" s="60"/>
      <c r="DM1120" s="60"/>
      <c r="DN1120" s="60"/>
      <c r="DO1120" s="60"/>
      <c r="DP1120" s="60"/>
      <c r="DQ1120" s="60"/>
      <c r="DR1120" s="60"/>
      <c r="DS1120" s="60"/>
      <c r="DT1120" s="60"/>
      <c r="DU1120" s="60"/>
      <c r="DV1120" s="60"/>
      <c r="DW1120" s="60"/>
      <c r="DX1120" s="60"/>
      <c r="DY1120" s="60"/>
      <c r="DZ1120" s="60"/>
      <c r="EA1120" s="60"/>
      <c r="EB1120" s="60"/>
      <c r="EC1120" s="60"/>
      <c r="ED1120" s="60"/>
      <c r="EE1120" s="60"/>
      <c r="EF1120" s="60"/>
      <c r="EG1120" s="60"/>
      <c r="EH1120" s="60"/>
      <c r="EI1120" s="60"/>
      <c r="EJ1120" s="60"/>
      <c r="EK1120" s="60"/>
      <c r="EL1120" s="60"/>
      <c r="EM1120" s="60"/>
      <c r="EN1120" s="60"/>
      <c r="EO1120" s="60"/>
      <c r="EP1120" s="60"/>
      <c r="EQ1120" s="60"/>
      <c r="ER1120" s="60"/>
      <c r="ES1120" s="60"/>
      <c r="ET1120" s="60"/>
      <c r="EU1120" s="60"/>
      <c r="EV1120" s="60"/>
      <c r="EW1120" s="60"/>
      <c r="EX1120" s="60"/>
      <c r="EY1120" s="60"/>
      <c r="EZ1120" s="60"/>
      <c r="FA1120" s="60"/>
      <c r="FB1120" s="60"/>
      <c r="FC1120" s="60"/>
      <c r="FD1120" s="60"/>
      <c r="FE1120" s="60"/>
      <c r="FF1120" s="60"/>
      <c r="FG1120" s="60"/>
      <c r="FH1120" s="60"/>
      <c r="FI1120" s="60"/>
      <c r="FJ1120" s="60"/>
      <c r="FK1120" s="60"/>
      <c r="FL1120" s="60"/>
      <c r="FM1120" s="60"/>
      <c r="FN1120" s="60"/>
      <c r="FO1120" s="60"/>
      <c r="FP1120" s="60"/>
      <c r="FQ1120" s="60"/>
      <c r="FR1120" s="60"/>
      <c r="FS1120" s="60"/>
      <c r="FT1120" s="60"/>
      <c r="FU1120" s="60"/>
      <c r="FV1120" s="60"/>
      <c r="FW1120" s="60"/>
      <c r="FX1120" s="60"/>
      <c r="FY1120" s="60"/>
      <c r="FZ1120" s="60"/>
      <c r="GA1120" s="60"/>
      <c r="GB1120" s="60"/>
      <c r="GC1120" s="60"/>
      <c r="GD1120" s="60"/>
      <c r="GE1120" s="60"/>
      <c r="GF1120" s="60"/>
      <c r="GG1120" s="60"/>
      <c r="GH1120" s="60"/>
      <c r="GI1120" s="60"/>
      <c r="GJ1120" s="60"/>
      <c r="GK1120" s="60"/>
      <c r="GL1120" s="60"/>
    </row>
    <row r="1121">
      <c r="B1121" s="116" t="s">
        <v>41</v>
      </c>
      <c r="C1121" s="269"/>
      <c r="D1121" s="269"/>
      <c r="E1121" s="269"/>
      <c r="F1121" s="269"/>
      <c r="G1121" s="269"/>
      <c r="H1121" s="269"/>
      <c r="I1121" s="269"/>
      <c r="J1121" s="269"/>
      <c r="K1121" s="269"/>
      <c r="L1121" s="269"/>
      <c r="M1121" s="269"/>
      <c r="N1121" s="269"/>
      <c r="O1121" s="269"/>
      <c r="P1121" s="269"/>
      <c r="Q1121" s="269"/>
      <c r="R1121" s="269"/>
      <c r="S1121" s="269"/>
      <c r="T1121" s="269"/>
      <c r="U1121" s="269"/>
      <c r="V1121" s="269"/>
      <c r="W1121" s="269"/>
      <c r="X1121" s="269"/>
      <c r="Y1121" s="269"/>
      <c r="Z1121" s="269"/>
      <c r="AA1121" s="269"/>
      <c r="AB1121" s="269"/>
      <c r="AC1121" s="269"/>
      <c r="AD1121" s="269"/>
      <c r="AE1121" s="269"/>
      <c r="AF1121" s="269"/>
      <c r="AG1121" s="269"/>
      <c r="AH1121" s="269"/>
      <c r="AI1121" s="269"/>
      <c r="AJ1121" s="269"/>
      <c r="AK1121" s="269"/>
      <c r="AL1121" s="269"/>
      <c r="AM1121" s="269"/>
      <c r="AN1121" s="269"/>
      <c r="AO1121" s="269"/>
      <c r="AP1121" s="269"/>
      <c r="AQ1121" s="269"/>
      <c r="AR1121" s="269"/>
      <c r="AS1121" s="269"/>
      <c r="AT1121" s="269"/>
      <c r="AU1121" s="269"/>
      <c r="AV1121" s="269"/>
      <c r="AW1121" s="269"/>
      <c r="AX1121" s="269"/>
      <c r="AY1121" s="269"/>
      <c r="AZ1121" s="269"/>
      <c r="BA1121" s="269"/>
      <c r="BB1121" s="269"/>
      <c r="BC1121" s="269"/>
      <c r="BD1121" s="269"/>
      <c r="BE1121" s="269"/>
      <c r="BF1121" s="269"/>
      <c r="BG1121" s="269"/>
      <c r="BH1121" s="269"/>
      <c r="BI1121" s="269"/>
      <c r="BJ1121" s="269"/>
      <c r="BK1121" s="269"/>
      <c r="BL1121" s="269"/>
      <c r="BM1121" s="269"/>
      <c r="BN1121" s="269"/>
      <c r="BO1121" s="269"/>
      <c r="BP1121" s="269"/>
      <c r="BQ1121" s="269"/>
      <c r="BR1121" s="269"/>
      <c r="BS1121" s="269"/>
      <c r="BT1121" s="269"/>
      <c r="BU1121" s="269"/>
      <c r="BV1121" s="269"/>
      <c r="BW1121" s="60"/>
      <c r="BX1121" s="60"/>
      <c r="BY1121" s="60"/>
      <c r="BZ1121" s="60"/>
      <c r="CA1121" s="60"/>
      <c r="CB1121" s="60"/>
      <c r="CC1121" s="60"/>
      <c r="CD1121" s="60"/>
      <c r="CE1121" s="60"/>
      <c r="CF1121" s="60"/>
      <c r="CG1121" s="60"/>
      <c r="CH1121" s="60"/>
      <c r="CI1121" s="60"/>
      <c r="CJ1121" s="60"/>
      <c r="CK1121" s="60"/>
      <c r="CL1121" s="60"/>
      <c r="CM1121" s="60"/>
      <c r="CN1121" s="60"/>
      <c r="CO1121" s="60"/>
      <c r="CP1121" s="60"/>
      <c r="CQ1121" s="60"/>
      <c r="CR1121" s="60"/>
      <c r="CS1121" s="60"/>
      <c r="CT1121" s="60"/>
      <c r="CU1121" s="60"/>
      <c r="CV1121" s="60"/>
      <c r="CW1121" s="60"/>
      <c r="CX1121" s="60"/>
      <c r="CY1121" s="60"/>
      <c r="CZ1121" s="60"/>
      <c r="DA1121" s="60"/>
      <c r="DB1121" s="60"/>
      <c r="DC1121" s="60"/>
      <c r="DD1121" s="60"/>
      <c r="DE1121" s="60"/>
      <c r="DF1121" s="60"/>
      <c r="DG1121" s="60"/>
      <c r="DH1121" s="60"/>
      <c r="DI1121" s="60"/>
      <c r="DJ1121" s="60"/>
      <c r="DK1121" s="60"/>
      <c r="DL1121" s="60"/>
      <c r="DM1121" s="60"/>
      <c r="DN1121" s="60"/>
      <c r="DO1121" s="60"/>
      <c r="DP1121" s="60"/>
      <c r="DQ1121" s="60"/>
      <c r="DR1121" s="60"/>
      <c r="DS1121" s="60"/>
      <c r="DT1121" s="60"/>
      <c r="DU1121" s="60"/>
      <c r="DV1121" s="60"/>
      <c r="DW1121" s="60"/>
      <c r="DX1121" s="60"/>
      <c r="DY1121" s="60"/>
      <c r="DZ1121" s="60"/>
      <c r="EA1121" s="60"/>
      <c r="EB1121" s="60"/>
      <c r="EC1121" s="60"/>
      <c r="ED1121" s="60"/>
      <c r="EE1121" s="60"/>
      <c r="EF1121" s="60"/>
      <c r="EG1121" s="60"/>
      <c r="EH1121" s="60"/>
      <c r="EI1121" s="60"/>
      <c r="EJ1121" s="60"/>
      <c r="EK1121" s="60"/>
      <c r="EL1121" s="60"/>
      <c r="EM1121" s="60"/>
      <c r="EN1121" s="60"/>
      <c r="EO1121" s="60"/>
      <c r="EP1121" s="60"/>
      <c r="EQ1121" s="60"/>
      <c r="ER1121" s="60"/>
      <c r="ES1121" s="60"/>
      <c r="ET1121" s="60"/>
      <c r="EU1121" s="60"/>
      <c r="EV1121" s="60"/>
      <c r="EW1121" s="60"/>
      <c r="EX1121" s="60"/>
      <c r="EY1121" s="60"/>
      <c r="EZ1121" s="60"/>
      <c r="FA1121" s="60"/>
      <c r="FB1121" s="60"/>
      <c r="FC1121" s="60"/>
      <c r="FD1121" s="60"/>
      <c r="FE1121" s="60"/>
      <c r="FF1121" s="60"/>
      <c r="FG1121" s="60"/>
      <c r="FH1121" s="60"/>
      <c r="FI1121" s="60"/>
      <c r="FJ1121" s="60"/>
      <c r="FK1121" s="60"/>
      <c r="FL1121" s="60"/>
      <c r="FM1121" s="60"/>
      <c r="FN1121" s="60"/>
      <c r="FO1121" s="60"/>
      <c r="FP1121" s="60"/>
      <c r="FQ1121" s="60"/>
      <c r="FR1121" s="60"/>
      <c r="FS1121" s="60"/>
      <c r="FT1121" s="60"/>
      <c r="FU1121" s="60"/>
      <c r="FV1121" s="60"/>
      <c r="FW1121" s="60"/>
      <c r="FX1121" s="60"/>
      <c r="FY1121" s="60"/>
      <c r="FZ1121" s="60"/>
      <c r="GA1121" s="60"/>
      <c r="GB1121" s="60"/>
      <c r="GC1121" s="60"/>
      <c r="GD1121" s="60"/>
      <c r="GE1121" s="60"/>
      <c r="GF1121" s="60"/>
      <c r="GG1121" s="60"/>
      <c r="GH1121" s="60"/>
      <c r="GI1121" s="60"/>
      <c r="GJ1121" s="60"/>
      <c r="GK1121" s="60"/>
      <c r="GL1121" s="60"/>
    </row>
    <row r="1122">
      <c r="B1122" s="119" t="s">
        <v>42</v>
      </c>
      <c r="C1122" s="269"/>
      <c r="D1122" s="269"/>
      <c r="E1122" s="269"/>
      <c r="F1122" s="269"/>
      <c r="G1122" s="269"/>
      <c r="H1122" s="269"/>
      <c r="I1122" s="269"/>
      <c r="J1122" s="269"/>
      <c r="K1122" s="269"/>
      <c r="L1122" s="269"/>
      <c r="M1122" s="269"/>
      <c r="N1122" s="269"/>
      <c r="O1122" s="269"/>
      <c r="P1122" s="269"/>
      <c r="Q1122" s="269"/>
      <c r="R1122" s="269"/>
      <c r="S1122" s="269"/>
      <c r="T1122" s="269"/>
      <c r="U1122" s="269"/>
      <c r="V1122" s="269"/>
      <c r="W1122" s="269"/>
      <c r="X1122" s="269"/>
      <c r="Y1122" s="269"/>
      <c r="Z1122" s="269"/>
      <c r="AA1122" s="269"/>
      <c r="AB1122" s="269"/>
      <c r="AC1122" s="269"/>
      <c r="AD1122" s="269"/>
      <c r="AE1122" s="269"/>
      <c r="AF1122" s="269"/>
      <c r="AG1122" s="269"/>
      <c r="AH1122" s="269"/>
      <c r="AI1122" s="269"/>
      <c r="AJ1122" s="269"/>
      <c r="AK1122" s="269"/>
      <c r="AL1122" s="269"/>
      <c r="AM1122" s="269"/>
      <c r="AN1122" s="269"/>
      <c r="AO1122" s="269"/>
      <c r="AP1122" s="269"/>
      <c r="AQ1122" s="269"/>
      <c r="AR1122" s="269"/>
      <c r="AS1122" s="269"/>
      <c r="AT1122" s="269"/>
      <c r="AU1122" s="269"/>
      <c r="AV1122" s="269"/>
      <c r="AW1122" s="269"/>
      <c r="AX1122" s="269"/>
      <c r="AY1122" s="269"/>
      <c r="AZ1122" s="269"/>
      <c r="BA1122" s="269"/>
      <c r="BB1122" s="269"/>
      <c r="BC1122" s="269"/>
      <c r="BD1122" s="269"/>
      <c r="BE1122" s="269"/>
      <c r="BF1122" s="269"/>
      <c r="BG1122" s="269"/>
      <c r="BH1122" s="269"/>
      <c r="BI1122" s="269"/>
      <c r="BJ1122" s="269"/>
      <c r="BK1122" s="269"/>
      <c r="BL1122" s="269"/>
      <c r="BM1122" s="269"/>
      <c r="BN1122" s="269"/>
      <c r="BO1122" s="269"/>
      <c r="BP1122" s="269"/>
      <c r="BQ1122" s="269"/>
      <c r="BR1122" s="269"/>
      <c r="BS1122" s="269"/>
      <c r="BT1122" s="269"/>
      <c r="BU1122" s="269"/>
      <c r="BV1122" s="269"/>
      <c r="BW1122" s="60"/>
      <c r="BX1122" s="60"/>
      <c r="BY1122" s="60"/>
      <c r="BZ1122" s="60"/>
      <c r="CA1122" s="60"/>
      <c r="CB1122" s="60"/>
      <c r="CC1122" s="60"/>
      <c r="CD1122" s="60"/>
      <c r="CE1122" s="60"/>
      <c r="CF1122" s="60"/>
      <c r="CG1122" s="60"/>
      <c r="CH1122" s="60"/>
      <c r="CI1122" s="60"/>
      <c r="CJ1122" s="60"/>
      <c r="CK1122" s="60"/>
      <c r="CL1122" s="60"/>
      <c r="CM1122" s="60"/>
      <c r="CN1122" s="60"/>
      <c r="CO1122" s="60"/>
      <c r="CP1122" s="60"/>
      <c r="CQ1122" s="60"/>
      <c r="CR1122" s="60"/>
      <c r="CS1122" s="60"/>
      <c r="CT1122" s="60"/>
      <c r="CU1122" s="60"/>
      <c r="CV1122" s="60"/>
      <c r="CW1122" s="60"/>
      <c r="CX1122" s="60"/>
      <c r="CY1122" s="60"/>
      <c r="CZ1122" s="60"/>
      <c r="DA1122" s="60"/>
      <c r="DB1122" s="60"/>
      <c r="DC1122" s="60"/>
      <c r="DD1122" s="60"/>
      <c r="DE1122" s="60"/>
      <c r="DF1122" s="60"/>
      <c r="DG1122" s="60"/>
      <c r="DH1122" s="60"/>
      <c r="DI1122" s="60"/>
      <c r="DJ1122" s="60"/>
      <c r="DK1122" s="60"/>
      <c r="DL1122" s="60"/>
      <c r="DM1122" s="60"/>
      <c r="DN1122" s="60"/>
      <c r="DO1122" s="60"/>
      <c r="DP1122" s="60"/>
      <c r="DQ1122" s="60"/>
      <c r="DR1122" s="60"/>
      <c r="DS1122" s="60"/>
      <c r="DT1122" s="60"/>
      <c r="DU1122" s="60"/>
      <c r="DV1122" s="60"/>
      <c r="DW1122" s="60"/>
      <c r="DX1122" s="60"/>
      <c r="DY1122" s="60"/>
      <c r="DZ1122" s="60"/>
      <c r="EA1122" s="60"/>
      <c r="EB1122" s="60"/>
      <c r="EC1122" s="60"/>
      <c r="ED1122" s="60"/>
      <c r="EE1122" s="60"/>
      <c r="EF1122" s="60"/>
      <c r="EG1122" s="60"/>
      <c r="EH1122" s="60"/>
      <c r="EI1122" s="60"/>
      <c r="EJ1122" s="60"/>
      <c r="EK1122" s="60"/>
      <c r="EL1122" s="60"/>
      <c r="EM1122" s="60"/>
      <c r="EN1122" s="60"/>
      <c r="EO1122" s="60"/>
      <c r="EP1122" s="60"/>
      <c r="EQ1122" s="60"/>
      <c r="ER1122" s="60"/>
      <c r="ES1122" s="60"/>
      <c r="ET1122" s="60"/>
      <c r="EU1122" s="60"/>
      <c r="EV1122" s="60"/>
      <c r="EW1122" s="60"/>
      <c r="EX1122" s="60"/>
      <c r="EY1122" s="60"/>
      <c r="EZ1122" s="60"/>
      <c r="FA1122" s="60"/>
      <c r="FB1122" s="60"/>
      <c r="FC1122" s="60"/>
      <c r="FD1122" s="60"/>
      <c r="FE1122" s="60"/>
      <c r="FF1122" s="60"/>
      <c r="FG1122" s="60"/>
      <c r="FH1122" s="60"/>
      <c r="FI1122" s="60"/>
      <c r="FJ1122" s="60"/>
      <c r="FK1122" s="60"/>
      <c r="FL1122" s="60"/>
      <c r="FM1122" s="60"/>
      <c r="FN1122" s="60"/>
      <c r="FO1122" s="60"/>
      <c r="FP1122" s="60"/>
      <c r="FQ1122" s="60"/>
      <c r="FR1122" s="60"/>
      <c r="FS1122" s="60"/>
      <c r="FT1122" s="60"/>
      <c r="FU1122" s="60"/>
      <c r="FV1122" s="60"/>
      <c r="FW1122" s="60"/>
      <c r="FX1122" s="60"/>
      <c r="FY1122" s="60"/>
      <c r="FZ1122" s="60"/>
      <c r="GA1122" s="60"/>
      <c r="GB1122" s="60"/>
      <c r="GC1122" s="60"/>
      <c r="GD1122" s="60"/>
      <c r="GE1122" s="60"/>
      <c r="GF1122" s="60"/>
      <c r="GG1122" s="60"/>
      <c r="GH1122" s="60"/>
      <c r="GI1122" s="60"/>
      <c r="GJ1122" s="60"/>
      <c r="GK1122" s="60"/>
      <c r="GL1122" s="60"/>
    </row>
    <row r="1123">
      <c r="B1123" s="120" t="s">
        <v>44</v>
      </c>
      <c r="C1123" s="269"/>
      <c r="D1123" s="269"/>
      <c r="E1123" s="269"/>
      <c r="F1123" s="269"/>
      <c r="G1123" s="269"/>
      <c r="H1123" s="269"/>
      <c r="I1123" s="269"/>
      <c r="J1123" s="269"/>
      <c r="K1123" s="269"/>
      <c r="L1123" s="269"/>
      <c r="M1123" s="269"/>
      <c r="N1123" s="269"/>
      <c r="O1123" s="269"/>
      <c r="P1123" s="269"/>
      <c r="Q1123" s="269"/>
      <c r="R1123" s="269"/>
      <c r="S1123" s="269"/>
      <c r="T1123" s="269"/>
      <c r="U1123" s="269"/>
      <c r="V1123" s="269"/>
      <c r="W1123" s="269"/>
      <c r="X1123" s="269"/>
      <c r="Y1123" s="269"/>
      <c r="Z1123" s="269"/>
      <c r="AA1123" s="269"/>
      <c r="AB1123" s="269"/>
      <c r="AC1123" s="269"/>
      <c r="AD1123" s="269"/>
      <c r="AE1123" s="269"/>
      <c r="AF1123" s="269"/>
      <c r="AG1123" s="269"/>
      <c r="AH1123" s="269"/>
      <c r="AI1123" s="269"/>
      <c r="AJ1123" s="269"/>
      <c r="AK1123" s="269"/>
      <c r="AL1123" s="269"/>
      <c r="AM1123" s="269"/>
      <c r="AN1123" s="269"/>
      <c r="AO1123" s="269"/>
      <c r="AP1123" s="269"/>
      <c r="AQ1123" s="269"/>
      <c r="AR1123" s="269"/>
      <c r="AS1123" s="269"/>
      <c r="AT1123" s="269"/>
      <c r="AU1123" s="269"/>
      <c r="AV1123" s="269"/>
      <c r="AW1123" s="269"/>
      <c r="AX1123" s="269"/>
      <c r="AY1123" s="269"/>
      <c r="AZ1123" s="269"/>
      <c r="BA1123" s="269"/>
      <c r="BB1123" s="269"/>
      <c r="BC1123" s="269"/>
      <c r="BD1123" s="269"/>
      <c r="BE1123" s="269"/>
      <c r="BF1123" s="269"/>
      <c r="BG1123" s="269"/>
      <c r="BH1123" s="269"/>
      <c r="BI1123" s="269"/>
      <c r="BJ1123" s="269"/>
      <c r="BK1123" s="269"/>
      <c r="BL1123" s="269"/>
      <c r="BM1123" s="269"/>
      <c r="BN1123" s="269"/>
      <c r="BO1123" s="269"/>
      <c r="BP1123" s="269"/>
      <c r="BQ1123" s="269"/>
      <c r="BR1123" s="269"/>
      <c r="BS1123" s="269"/>
      <c r="BT1123" s="269"/>
      <c r="BU1123" s="269"/>
      <c r="BV1123" s="269"/>
      <c r="BW1123" s="60"/>
      <c r="BX1123" s="60"/>
      <c r="BY1123" s="60"/>
      <c r="BZ1123" s="60"/>
      <c r="CA1123" s="60"/>
      <c r="CB1123" s="60"/>
      <c r="CC1123" s="60"/>
      <c r="CD1123" s="60"/>
      <c r="CE1123" s="60"/>
      <c r="CF1123" s="60"/>
      <c r="CG1123" s="60"/>
      <c r="CH1123" s="60"/>
      <c r="CI1123" s="60"/>
      <c r="CJ1123" s="60"/>
      <c r="CK1123" s="60"/>
      <c r="CL1123" s="60"/>
      <c r="CM1123" s="60"/>
      <c r="CN1123" s="60"/>
      <c r="CO1123" s="60"/>
      <c r="CP1123" s="60"/>
      <c r="CQ1123" s="60"/>
      <c r="CR1123" s="60"/>
      <c r="CS1123" s="60"/>
      <c r="CT1123" s="60"/>
      <c r="CU1123" s="60"/>
      <c r="CV1123" s="60"/>
      <c r="CW1123" s="60"/>
      <c r="CX1123" s="60"/>
      <c r="CY1123" s="60"/>
      <c r="CZ1123" s="60"/>
      <c r="DA1123" s="60"/>
      <c r="DB1123" s="60"/>
      <c r="DC1123" s="60"/>
      <c r="DD1123" s="60"/>
      <c r="DE1123" s="60"/>
      <c r="DF1123" s="60"/>
      <c r="DG1123" s="60"/>
      <c r="DH1123" s="60"/>
      <c r="DI1123" s="60"/>
      <c r="DJ1123" s="60"/>
      <c r="DK1123" s="60"/>
      <c r="DL1123" s="60"/>
      <c r="DM1123" s="60"/>
      <c r="DN1123" s="60"/>
      <c r="DO1123" s="60"/>
      <c r="DP1123" s="60"/>
      <c r="DQ1123" s="60"/>
      <c r="DR1123" s="60"/>
      <c r="DS1123" s="60"/>
      <c r="DT1123" s="60"/>
      <c r="DU1123" s="60"/>
      <c r="DV1123" s="60"/>
      <c r="DW1123" s="60"/>
      <c r="DX1123" s="60"/>
      <c r="DY1123" s="60"/>
      <c r="DZ1123" s="60"/>
      <c r="EA1123" s="60"/>
      <c r="EB1123" s="60"/>
      <c r="EC1123" s="60"/>
      <c r="ED1123" s="60"/>
      <c r="EE1123" s="60"/>
      <c r="EF1123" s="60"/>
      <c r="EG1123" s="60"/>
      <c r="EH1123" s="60"/>
      <c r="EI1123" s="60"/>
      <c r="EJ1123" s="60"/>
      <c r="EK1123" s="60"/>
      <c r="EL1123" s="60"/>
      <c r="EM1123" s="60"/>
      <c r="EN1123" s="60"/>
      <c r="EO1123" s="60"/>
      <c r="EP1123" s="60"/>
      <c r="EQ1123" s="60"/>
      <c r="ER1123" s="60"/>
      <c r="ES1123" s="60"/>
      <c r="ET1123" s="60"/>
      <c r="EU1123" s="60"/>
      <c r="EV1123" s="60"/>
      <c r="EW1123" s="60"/>
      <c r="EX1123" s="60"/>
      <c r="EY1123" s="60"/>
      <c r="EZ1123" s="60"/>
      <c r="FA1123" s="60"/>
      <c r="FB1123" s="60"/>
      <c r="FC1123" s="60"/>
      <c r="FD1123" s="60"/>
      <c r="FE1123" s="60"/>
      <c r="FF1123" s="60"/>
      <c r="FG1123" s="60"/>
      <c r="FH1123" s="60"/>
      <c r="FI1123" s="60"/>
      <c r="FJ1123" s="60"/>
      <c r="FK1123" s="60"/>
      <c r="FL1123" s="60"/>
      <c r="FM1123" s="60"/>
      <c r="FN1123" s="60"/>
      <c r="FO1123" s="60"/>
      <c r="FP1123" s="60"/>
      <c r="FQ1123" s="60"/>
      <c r="FR1123" s="60"/>
      <c r="FS1123" s="60"/>
      <c r="FT1123" s="60"/>
      <c r="FU1123" s="60"/>
      <c r="FV1123" s="60"/>
      <c r="FW1123" s="60"/>
      <c r="FX1123" s="60"/>
      <c r="FY1123" s="60"/>
      <c r="FZ1123" s="60"/>
      <c r="GA1123" s="60"/>
      <c r="GB1123" s="60"/>
      <c r="GC1123" s="60"/>
      <c r="GD1123" s="60"/>
      <c r="GE1123" s="60"/>
      <c r="GF1123" s="60"/>
      <c r="GG1123" s="60"/>
      <c r="GH1123" s="60"/>
      <c r="GI1123" s="60"/>
      <c r="GJ1123" s="60"/>
      <c r="GK1123" s="60"/>
      <c r="GL1123" s="60"/>
    </row>
    <row r="1124">
      <c r="B1124" s="118" t="s">
        <v>46</v>
      </c>
      <c r="C1124" s="269"/>
      <c r="D1124" s="269"/>
      <c r="E1124" s="269"/>
      <c r="F1124" s="269"/>
      <c r="G1124" s="269"/>
      <c r="H1124" s="269"/>
      <c r="I1124" s="269"/>
      <c r="J1124" s="269"/>
      <c r="K1124" s="269"/>
      <c r="L1124" s="269"/>
      <c r="M1124" s="269"/>
      <c r="N1124" s="269"/>
      <c r="O1124" s="269"/>
      <c r="P1124" s="269"/>
      <c r="Q1124" s="269"/>
      <c r="R1124" s="269"/>
      <c r="S1124" s="269"/>
      <c r="T1124" s="269"/>
      <c r="U1124" s="269"/>
      <c r="V1124" s="269"/>
      <c r="W1124" s="269"/>
      <c r="X1124" s="269"/>
      <c r="Y1124" s="269"/>
      <c r="Z1124" s="269"/>
      <c r="AA1124" s="269"/>
      <c r="AB1124" s="269"/>
      <c r="AC1124" s="269"/>
      <c r="AD1124" s="269"/>
      <c r="AE1124" s="269"/>
      <c r="AF1124" s="269"/>
      <c r="AG1124" s="269"/>
      <c r="AH1124" s="269"/>
      <c r="AI1124" s="269"/>
      <c r="AJ1124" s="269"/>
      <c r="AK1124" s="269"/>
      <c r="AL1124" s="269"/>
      <c r="AM1124" s="269"/>
      <c r="AN1124" s="269"/>
      <c r="AO1124" s="269"/>
      <c r="AP1124" s="269"/>
      <c r="AQ1124" s="269"/>
      <c r="AR1124" s="269"/>
      <c r="AS1124" s="269"/>
      <c r="AT1124" s="269"/>
      <c r="AU1124" s="269"/>
      <c r="AV1124" s="269"/>
      <c r="AW1124" s="269"/>
      <c r="AX1124" s="269"/>
      <c r="AY1124" s="269"/>
      <c r="AZ1124" s="269"/>
      <c r="BA1124" s="269"/>
      <c r="BB1124" s="269"/>
      <c r="BC1124" s="269"/>
      <c r="BD1124" s="269"/>
      <c r="BE1124" s="269"/>
      <c r="BF1124" s="269"/>
      <c r="BG1124" s="269"/>
      <c r="BH1124" s="269"/>
      <c r="BI1124" s="269"/>
      <c r="BJ1124" s="269"/>
      <c r="BK1124" s="269"/>
      <c r="BL1124" s="269"/>
      <c r="BM1124" s="269"/>
      <c r="BN1124" s="269"/>
      <c r="BO1124" s="269"/>
      <c r="BP1124" s="269"/>
      <c r="BQ1124" s="269"/>
      <c r="BR1124" s="269"/>
      <c r="BS1124" s="269"/>
      <c r="BT1124" s="269"/>
      <c r="BU1124" s="269"/>
      <c r="BV1124" s="269"/>
      <c r="BW1124" s="60"/>
      <c r="BX1124" s="60"/>
      <c r="BY1124" s="60"/>
      <c r="BZ1124" s="60"/>
      <c r="CA1124" s="60"/>
      <c r="CB1124" s="60"/>
      <c r="CC1124" s="60"/>
      <c r="CD1124" s="60"/>
      <c r="CE1124" s="60"/>
      <c r="CF1124" s="60"/>
      <c r="CG1124" s="60"/>
      <c r="CH1124" s="60"/>
      <c r="CI1124" s="60"/>
      <c r="CJ1124" s="60"/>
      <c r="CK1124" s="60"/>
      <c r="CL1124" s="60"/>
      <c r="CM1124" s="60"/>
      <c r="CN1124" s="60"/>
      <c r="CO1124" s="60"/>
      <c r="CP1124" s="60"/>
      <c r="CQ1124" s="60"/>
      <c r="CR1124" s="60"/>
      <c r="CS1124" s="60"/>
      <c r="CT1124" s="60"/>
      <c r="CU1124" s="60"/>
      <c r="CV1124" s="60"/>
      <c r="CW1124" s="60"/>
      <c r="CX1124" s="60"/>
      <c r="CY1124" s="60"/>
      <c r="CZ1124" s="60"/>
      <c r="DA1124" s="60"/>
      <c r="DB1124" s="60"/>
      <c r="DC1124" s="60"/>
      <c r="DD1124" s="60"/>
      <c r="DE1124" s="60"/>
      <c r="DF1124" s="60"/>
      <c r="DG1124" s="60"/>
      <c r="DH1124" s="60"/>
      <c r="DI1124" s="60"/>
      <c r="DJ1124" s="60"/>
      <c r="DK1124" s="60"/>
      <c r="DL1124" s="60"/>
      <c r="DM1124" s="60"/>
      <c r="DN1124" s="60"/>
      <c r="DO1124" s="60"/>
      <c r="DP1124" s="60"/>
      <c r="DQ1124" s="60"/>
      <c r="DR1124" s="60"/>
      <c r="DS1124" s="60"/>
      <c r="DT1124" s="60"/>
      <c r="DU1124" s="60"/>
      <c r="DV1124" s="60"/>
      <c r="DW1124" s="60"/>
      <c r="DX1124" s="60"/>
      <c r="DY1124" s="60"/>
      <c r="DZ1124" s="60"/>
      <c r="EA1124" s="60"/>
      <c r="EB1124" s="60"/>
      <c r="EC1124" s="60"/>
      <c r="ED1124" s="60"/>
      <c r="EE1124" s="60"/>
      <c r="EF1124" s="60"/>
      <c r="EG1124" s="60"/>
      <c r="EH1124" s="60"/>
      <c r="EI1124" s="60"/>
      <c r="EJ1124" s="60"/>
      <c r="EK1124" s="60"/>
      <c r="EL1124" s="60"/>
      <c r="EM1124" s="60"/>
      <c r="EN1124" s="60"/>
      <c r="EO1124" s="60"/>
      <c r="EP1124" s="60"/>
      <c r="EQ1124" s="60"/>
      <c r="ER1124" s="60"/>
      <c r="ES1124" s="60"/>
      <c r="ET1124" s="60"/>
      <c r="EU1124" s="60"/>
      <c r="EV1124" s="60"/>
      <c r="EW1124" s="60"/>
      <c r="EX1124" s="60"/>
      <c r="EY1124" s="60"/>
      <c r="EZ1124" s="60"/>
      <c r="FA1124" s="60"/>
      <c r="FB1124" s="60"/>
      <c r="FC1124" s="60"/>
      <c r="FD1124" s="60"/>
      <c r="FE1124" s="60"/>
      <c r="FF1124" s="60"/>
      <c r="FG1124" s="60"/>
      <c r="FH1124" s="60"/>
      <c r="FI1124" s="60"/>
      <c r="FJ1124" s="60"/>
      <c r="FK1124" s="60"/>
      <c r="FL1124" s="60"/>
      <c r="FM1124" s="60"/>
      <c r="FN1124" s="60"/>
      <c r="FO1124" s="60"/>
      <c r="FP1124" s="60"/>
      <c r="FQ1124" s="60"/>
      <c r="FR1124" s="60"/>
      <c r="FS1124" s="60"/>
      <c r="FT1124" s="60"/>
      <c r="FU1124" s="60"/>
      <c r="FV1124" s="60"/>
      <c r="FW1124" s="60"/>
      <c r="FX1124" s="60"/>
      <c r="FY1124" s="60"/>
      <c r="FZ1124" s="60"/>
      <c r="GA1124" s="60"/>
      <c r="GB1124" s="60"/>
      <c r="GC1124" s="60"/>
      <c r="GD1124" s="60"/>
      <c r="GE1124" s="60"/>
      <c r="GF1124" s="60"/>
      <c r="GG1124" s="60"/>
      <c r="GH1124" s="60"/>
      <c r="GI1124" s="60"/>
      <c r="GJ1124" s="60"/>
      <c r="GK1124" s="60"/>
      <c r="GL1124" s="60"/>
    </row>
    <row r="1125">
      <c r="B1125" s="116" t="s">
        <v>48</v>
      </c>
      <c r="C1125" s="269"/>
      <c r="D1125" s="269"/>
      <c r="E1125" s="269"/>
      <c r="F1125" s="269"/>
      <c r="G1125" s="269"/>
      <c r="H1125" s="269"/>
      <c r="I1125" s="269"/>
      <c r="J1125" s="269"/>
      <c r="K1125" s="269"/>
      <c r="L1125" s="269"/>
      <c r="M1125" s="269"/>
      <c r="N1125" s="269"/>
      <c r="O1125" s="269"/>
      <c r="P1125" s="269"/>
      <c r="Q1125" s="269"/>
      <c r="R1125" s="269"/>
      <c r="S1125" s="269"/>
      <c r="T1125" s="269"/>
      <c r="U1125" s="269"/>
      <c r="V1125" s="269"/>
      <c r="W1125" s="269"/>
      <c r="X1125" s="269"/>
      <c r="Y1125" s="269"/>
      <c r="Z1125" s="269"/>
      <c r="AA1125" s="269"/>
      <c r="AB1125" s="269"/>
      <c r="AC1125" s="269"/>
      <c r="AD1125" s="269"/>
      <c r="AE1125" s="269"/>
      <c r="AF1125" s="269"/>
      <c r="AG1125" s="269"/>
      <c r="AH1125" s="269"/>
      <c r="AI1125" s="269"/>
      <c r="AJ1125" s="269"/>
      <c r="AK1125" s="269"/>
      <c r="AL1125" s="269"/>
      <c r="AM1125" s="269"/>
      <c r="AN1125" s="269"/>
      <c r="AO1125" s="269"/>
      <c r="AP1125" s="269"/>
      <c r="AQ1125" s="269"/>
      <c r="AR1125" s="269"/>
      <c r="AS1125" s="269"/>
      <c r="AT1125" s="269"/>
      <c r="AU1125" s="269"/>
      <c r="AV1125" s="269"/>
      <c r="AW1125" s="269"/>
      <c r="AX1125" s="269"/>
      <c r="AY1125" s="269"/>
      <c r="AZ1125" s="269"/>
      <c r="BA1125" s="269"/>
      <c r="BB1125" s="269"/>
      <c r="BC1125" s="269"/>
      <c r="BD1125" s="269"/>
      <c r="BE1125" s="269"/>
      <c r="BF1125" s="269"/>
      <c r="BG1125" s="269"/>
      <c r="BH1125" s="269"/>
      <c r="BI1125" s="269"/>
      <c r="BJ1125" s="269"/>
      <c r="BK1125" s="269"/>
      <c r="BL1125" s="269"/>
      <c r="BM1125" s="269"/>
      <c r="BN1125" s="269"/>
      <c r="BO1125" s="269"/>
      <c r="BP1125" s="269"/>
      <c r="BQ1125" s="269"/>
      <c r="BR1125" s="269"/>
      <c r="BS1125" s="269"/>
      <c r="BT1125" s="269"/>
      <c r="BU1125" s="269"/>
      <c r="BV1125" s="269"/>
      <c r="BW1125" s="60"/>
      <c r="BX1125" s="60"/>
      <c r="BY1125" s="60"/>
      <c r="BZ1125" s="60"/>
      <c r="CA1125" s="60"/>
      <c r="CB1125" s="60"/>
      <c r="CC1125" s="60"/>
      <c r="CD1125" s="60"/>
      <c r="CE1125" s="60"/>
      <c r="CF1125" s="60"/>
      <c r="CG1125" s="60"/>
      <c r="CH1125" s="60"/>
      <c r="CI1125" s="60"/>
      <c r="CJ1125" s="60"/>
      <c r="CK1125" s="60"/>
      <c r="CL1125" s="60"/>
      <c r="CM1125" s="60"/>
      <c r="CN1125" s="60"/>
      <c r="CO1125" s="60"/>
      <c r="CP1125" s="60"/>
      <c r="CQ1125" s="60"/>
      <c r="CR1125" s="60"/>
      <c r="CS1125" s="60"/>
      <c r="CT1125" s="60"/>
      <c r="CU1125" s="60"/>
      <c r="CV1125" s="60"/>
      <c r="CW1125" s="60"/>
      <c r="CX1125" s="60"/>
      <c r="CY1125" s="60"/>
      <c r="CZ1125" s="60"/>
      <c r="DA1125" s="60"/>
      <c r="DB1125" s="60"/>
      <c r="DC1125" s="60"/>
      <c r="DD1125" s="60"/>
      <c r="DE1125" s="60"/>
      <c r="DF1125" s="60"/>
      <c r="DG1125" s="60"/>
      <c r="DH1125" s="60"/>
      <c r="DI1125" s="60"/>
      <c r="DJ1125" s="60"/>
      <c r="DK1125" s="60"/>
      <c r="DL1125" s="60"/>
      <c r="DM1125" s="60"/>
      <c r="DN1125" s="60"/>
      <c r="DO1125" s="60"/>
      <c r="DP1125" s="60"/>
      <c r="DQ1125" s="60"/>
      <c r="DR1125" s="60"/>
      <c r="DS1125" s="60"/>
      <c r="DT1125" s="60"/>
      <c r="DU1125" s="60"/>
      <c r="DV1125" s="60"/>
      <c r="DW1125" s="60"/>
      <c r="DX1125" s="60"/>
      <c r="DY1125" s="60"/>
      <c r="DZ1125" s="60"/>
      <c r="EA1125" s="60"/>
      <c r="EB1125" s="60"/>
      <c r="EC1125" s="60"/>
      <c r="ED1125" s="60"/>
      <c r="EE1125" s="60"/>
      <c r="EF1125" s="60"/>
      <c r="EG1125" s="60"/>
      <c r="EH1125" s="60"/>
      <c r="EI1125" s="60"/>
      <c r="EJ1125" s="60"/>
      <c r="EK1125" s="60"/>
      <c r="EL1125" s="60"/>
      <c r="EM1125" s="60"/>
      <c r="EN1125" s="60"/>
      <c r="EO1125" s="60"/>
      <c r="EP1125" s="60"/>
      <c r="EQ1125" s="60"/>
      <c r="ER1125" s="60"/>
      <c r="ES1125" s="60"/>
      <c r="ET1125" s="60"/>
      <c r="EU1125" s="60"/>
      <c r="EV1125" s="60"/>
      <c r="EW1125" s="60"/>
      <c r="EX1125" s="60"/>
      <c r="EY1125" s="60"/>
      <c r="EZ1125" s="60"/>
      <c r="FA1125" s="60"/>
      <c r="FB1125" s="60"/>
      <c r="FC1125" s="60"/>
      <c r="FD1125" s="60"/>
      <c r="FE1125" s="60"/>
      <c r="FF1125" s="60"/>
      <c r="FG1125" s="60"/>
      <c r="FH1125" s="60"/>
      <c r="FI1125" s="60"/>
      <c r="FJ1125" s="60"/>
      <c r="FK1125" s="60"/>
      <c r="FL1125" s="60"/>
      <c r="FM1125" s="60"/>
      <c r="FN1125" s="60"/>
      <c r="FO1125" s="60"/>
      <c r="FP1125" s="60"/>
      <c r="FQ1125" s="60"/>
      <c r="FR1125" s="60"/>
      <c r="FS1125" s="60"/>
      <c r="FT1125" s="60"/>
      <c r="FU1125" s="60"/>
      <c r="FV1125" s="60"/>
      <c r="FW1125" s="60"/>
      <c r="FX1125" s="60"/>
      <c r="FY1125" s="60"/>
      <c r="FZ1125" s="60"/>
      <c r="GA1125" s="60"/>
      <c r="GB1125" s="60"/>
      <c r="GC1125" s="60"/>
      <c r="GD1125" s="60"/>
      <c r="GE1125" s="60"/>
      <c r="GF1125" s="60"/>
      <c r="GG1125" s="60"/>
      <c r="GH1125" s="60"/>
      <c r="GI1125" s="60"/>
      <c r="GJ1125" s="60"/>
      <c r="GK1125" s="60"/>
      <c r="GL1125" s="60"/>
    </row>
    <row r="1126">
      <c r="B1126" s="119" t="s">
        <v>49</v>
      </c>
      <c r="C1126" s="269"/>
      <c r="D1126" s="269"/>
      <c r="E1126" s="269"/>
      <c r="F1126" s="269"/>
      <c r="G1126" s="269"/>
      <c r="H1126" s="269"/>
      <c r="I1126" s="269"/>
      <c r="J1126" s="269"/>
      <c r="K1126" s="269"/>
      <c r="L1126" s="269"/>
      <c r="M1126" s="269"/>
      <c r="N1126" s="269"/>
      <c r="O1126" s="269"/>
      <c r="P1126" s="269"/>
      <c r="Q1126" s="269"/>
      <c r="R1126" s="269"/>
      <c r="S1126" s="269"/>
      <c r="T1126" s="269"/>
      <c r="U1126" s="269"/>
      <c r="V1126" s="269"/>
      <c r="W1126" s="269"/>
      <c r="X1126" s="269"/>
      <c r="Y1126" s="269"/>
      <c r="Z1126" s="269"/>
      <c r="AA1126" s="269"/>
      <c r="AB1126" s="269"/>
      <c r="AC1126" s="269"/>
      <c r="AD1126" s="269"/>
      <c r="AE1126" s="269"/>
      <c r="AF1126" s="269"/>
      <c r="AG1126" s="269"/>
      <c r="AH1126" s="269"/>
      <c r="AI1126" s="269"/>
      <c r="AJ1126" s="269"/>
      <c r="AK1126" s="269"/>
      <c r="AL1126" s="269"/>
      <c r="AM1126" s="269"/>
      <c r="AN1126" s="269"/>
      <c r="AO1126" s="269"/>
      <c r="AP1126" s="269"/>
      <c r="AQ1126" s="269"/>
      <c r="AR1126" s="269"/>
      <c r="AS1126" s="269"/>
      <c r="AT1126" s="269"/>
      <c r="AU1126" s="269"/>
      <c r="AV1126" s="269"/>
      <c r="AW1126" s="269"/>
      <c r="AX1126" s="269"/>
      <c r="AY1126" s="269"/>
      <c r="AZ1126" s="269"/>
      <c r="BA1126" s="269"/>
      <c r="BB1126" s="269"/>
      <c r="BC1126" s="269"/>
      <c r="BD1126" s="269"/>
      <c r="BE1126" s="269"/>
      <c r="BF1126" s="269"/>
      <c r="BG1126" s="269"/>
      <c r="BH1126" s="269"/>
      <c r="BI1126" s="269"/>
      <c r="BJ1126" s="269"/>
      <c r="BK1126" s="269"/>
      <c r="BL1126" s="269"/>
      <c r="BM1126" s="269"/>
      <c r="BN1126" s="269"/>
      <c r="BO1126" s="269"/>
      <c r="BP1126" s="269"/>
      <c r="BQ1126" s="269"/>
      <c r="BR1126" s="269"/>
      <c r="BS1126" s="269"/>
      <c r="BT1126" s="269"/>
      <c r="BU1126" s="269"/>
      <c r="BV1126" s="269"/>
      <c r="BW1126" s="60"/>
      <c r="BX1126" s="60"/>
      <c r="BY1126" s="60"/>
      <c r="BZ1126" s="60"/>
      <c r="CA1126" s="60"/>
      <c r="CB1126" s="60"/>
      <c r="CC1126" s="60"/>
      <c r="CD1126" s="60"/>
      <c r="CE1126" s="60"/>
      <c r="CF1126" s="60"/>
      <c r="CG1126" s="60"/>
      <c r="CH1126" s="60"/>
      <c r="CI1126" s="60"/>
      <c r="CJ1126" s="60"/>
      <c r="CK1126" s="60"/>
      <c r="CL1126" s="60"/>
      <c r="CM1126" s="60"/>
      <c r="CN1126" s="60"/>
      <c r="CO1126" s="60"/>
      <c r="CP1126" s="60"/>
      <c r="CQ1126" s="60"/>
      <c r="CR1126" s="60"/>
      <c r="CS1126" s="60"/>
      <c r="CT1126" s="60"/>
      <c r="CU1126" s="60"/>
      <c r="CV1126" s="60"/>
      <c r="CW1126" s="60"/>
      <c r="CX1126" s="60"/>
      <c r="CY1126" s="60"/>
      <c r="CZ1126" s="60"/>
      <c r="DA1126" s="60"/>
      <c r="DB1126" s="60"/>
      <c r="DC1126" s="60"/>
      <c r="DD1126" s="60"/>
      <c r="DE1126" s="60"/>
      <c r="DF1126" s="60"/>
      <c r="DG1126" s="60"/>
      <c r="DH1126" s="60"/>
      <c r="DI1126" s="60"/>
      <c r="DJ1126" s="60"/>
      <c r="DK1126" s="60"/>
      <c r="DL1126" s="60"/>
      <c r="DM1126" s="60"/>
      <c r="DN1126" s="60"/>
      <c r="DO1126" s="60"/>
      <c r="DP1126" s="60"/>
      <c r="DQ1126" s="60"/>
      <c r="DR1126" s="60"/>
      <c r="DS1126" s="60"/>
      <c r="DT1126" s="60"/>
      <c r="DU1126" s="60"/>
      <c r="DV1126" s="60"/>
      <c r="DW1126" s="60"/>
      <c r="DX1126" s="60"/>
      <c r="DY1126" s="60"/>
      <c r="DZ1126" s="60"/>
      <c r="EA1126" s="60"/>
      <c r="EB1126" s="60"/>
      <c r="EC1126" s="60"/>
      <c r="ED1126" s="60"/>
      <c r="EE1126" s="60"/>
      <c r="EF1126" s="60"/>
      <c r="EG1126" s="60"/>
      <c r="EH1126" s="60"/>
      <c r="EI1126" s="60"/>
      <c r="EJ1126" s="60"/>
      <c r="EK1126" s="60"/>
      <c r="EL1126" s="60"/>
      <c r="EM1126" s="60"/>
      <c r="EN1126" s="60"/>
      <c r="EO1126" s="60"/>
      <c r="EP1126" s="60"/>
      <c r="EQ1126" s="60"/>
      <c r="ER1126" s="60"/>
      <c r="ES1126" s="60"/>
      <c r="ET1126" s="60"/>
      <c r="EU1126" s="60"/>
      <c r="EV1126" s="60"/>
      <c r="EW1126" s="60"/>
      <c r="EX1126" s="60"/>
      <c r="EY1126" s="60"/>
      <c r="EZ1126" s="60"/>
      <c r="FA1126" s="60"/>
      <c r="FB1126" s="60"/>
      <c r="FC1126" s="60"/>
      <c r="FD1126" s="60"/>
      <c r="FE1126" s="60"/>
      <c r="FF1126" s="60"/>
      <c r="FG1126" s="60"/>
      <c r="FH1126" s="60"/>
      <c r="FI1126" s="60"/>
      <c r="FJ1126" s="60"/>
      <c r="FK1126" s="60"/>
      <c r="FL1126" s="60"/>
      <c r="FM1126" s="60"/>
      <c r="FN1126" s="60"/>
      <c r="FO1126" s="60"/>
      <c r="FP1126" s="60"/>
      <c r="FQ1126" s="60"/>
      <c r="FR1126" s="60"/>
      <c r="FS1126" s="60"/>
      <c r="FT1126" s="60"/>
      <c r="FU1126" s="60"/>
      <c r="FV1126" s="60"/>
      <c r="FW1126" s="60"/>
      <c r="FX1126" s="60"/>
      <c r="FY1126" s="60"/>
      <c r="FZ1126" s="60"/>
      <c r="GA1126" s="60"/>
      <c r="GB1126" s="60"/>
      <c r="GC1126" s="60"/>
      <c r="GD1126" s="60"/>
      <c r="GE1126" s="60"/>
      <c r="GF1126" s="60"/>
      <c r="GG1126" s="60"/>
      <c r="GH1126" s="60"/>
      <c r="GI1126" s="60"/>
      <c r="GJ1126" s="60"/>
      <c r="GK1126" s="60"/>
      <c r="GL1126" s="60"/>
    </row>
    <row r="1127">
      <c r="B1127" s="120" t="s">
        <v>51</v>
      </c>
      <c r="C1127" s="269"/>
      <c r="D1127" s="269"/>
      <c r="E1127" s="269"/>
      <c r="F1127" s="269"/>
      <c r="G1127" s="269"/>
      <c r="H1127" s="269"/>
      <c r="I1127" s="269"/>
      <c r="J1127" s="269"/>
      <c r="K1127" s="269"/>
      <c r="L1127" s="269"/>
      <c r="M1127" s="269"/>
      <c r="N1127" s="269"/>
      <c r="O1127" s="269"/>
      <c r="P1127" s="269"/>
      <c r="Q1127" s="269"/>
      <c r="R1127" s="269"/>
      <c r="S1127" s="269"/>
      <c r="T1127" s="269"/>
      <c r="U1127" s="269"/>
      <c r="V1127" s="269"/>
      <c r="W1127" s="269"/>
      <c r="X1127" s="269"/>
      <c r="Y1127" s="269"/>
      <c r="Z1127" s="269"/>
      <c r="AA1127" s="269"/>
      <c r="AB1127" s="269"/>
      <c r="AC1127" s="269"/>
      <c r="AD1127" s="269"/>
      <c r="AE1127" s="269"/>
      <c r="AF1127" s="269"/>
      <c r="AG1127" s="269"/>
      <c r="AH1127" s="269"/>
      <c r="AI1127" s="269"/>
      <c r="AJ1127" s="269"/>
      <c r="AK1127" s="269"/>
      <c r="AL1127" s="269"/>
      <c r="AM1127" s="269"/>
      <c r="AN1127" s="269"/>
      <c r="AO1127" s="269"/>
      <c r="AP1127" s="269"/>
      <c r="AQ1127" s="269"/>
      <c r="AR1127" s="269"/>
      <c r="AS1127" s="269"/>
      <c r="AT1127" s="269"/>
      <c r="AU1127" s="269"/>
      <c r="AV1127" s="269"/>
      <c r="AW1127" s="269"/>
      <c r="AX1127" s="269"/>
      <c r="AY1127" s="269"/>
      <c r="AZ1127" s="269"/>
      <c r="BA1127" s="269"/>
      <c r="BB1127" s="269"/>
      <c r="BC1127" s="269"/>
      <c r="BD1127" s="269"/>
      <c r="BE1127" s="269"/>
      <c r="BF1127" s="269"/>
      <c r="BG1127" s="269"/>
      <c r="BH1127" s="269"/>
      <c r="BI1127" s="269"/>
      <c r="BJ1127" s="269"/>
      <c r="BK1127" s="269"/>
      <c r="BL1127" s="269"/>
      <c r="BM1127" s="269"/>
      <c r="BN1127" s="269"/>
      <c r="BO1127" s="269"/>
      <c r="BP1127" s="269"/>
      <c r="BQ1127" s="269"/>
      <c r="BR1127" s="269"/>
      <c r="BS1127" s="269"/>
      <c r="BT1127" s="269"/>
      <c r="BU1127" s="269"/>
      <c r="BV1127" s="269"/>
      <c r="BW1127" s="60"/>
      <c r="BX1127" s="60"/>
      <c r="BY1127" s="60"/>
      <c r="BZ1127" s="60"/>
      <c r="CA1127" s="60"/>
      <c r="CB1127" s="60"/>
      <c r="CC1127" s="60"/>
      <c r="CD1127" s="60"/>
      <c r="CE1127" s="60"/>
      <c r="CF1127" s="60"/>
      <c r="CG1127" s="60"/>
      <c r="CH1127" s="60"/>
      <c r="CI1127" s="60"/>
      <c r="CJ1127" s="60"/>
      <c r="CK1127" s="60"/>
      <c r="CL1127" s="60"/>
      <c r="CM1127" s="60"/>
      <c r="CN1127" s="60"/>
      <c r="CO1127" s="60"/>
      <c r="CP1127" s="60"/>
      <c r="CQ1127" s="60"/>
      <c r="CR1127" s="60"/>
      <c r="CS1127" s="60"/>
      <c r="CT1127" s="60"/>
      <c r="CU1127" s="60"/>
      <c r="CV1127" s="60"/>
      <c r="CW1127" s="60"/>
      <c r="CX1127" s="60"/>
      <c r="CY1127" s="60"/>
      <c r="CZ1127" s="60"/>
      <c r="DA1127" s="60"/>
      <c r="DB1127" s="60"/>
      <c r="DC1127" s="60"/>
      <c r="DD1127" s="60"/>
      <c r="DE1127" s="60"/>
      <c r="DF1127" s="60"/>
      <c r="DG1127" s="60"/>
      <c r="DH1127" s="60"/>
      <c r="DI1127" s="60"/>
      <c r="DJ1127" s="60"/>
      <c r="DK1127" s="60"/>
      <c r="DL1127" s="60"/>
      <c r="DM1127" s="60"/>
      <c r="DN1127" s="60"/>
      <c r="DO1127" s="60"/>
      <c r="DP1127" s="60"/>
      <c r="DQ1127" s="60"/>
      <c r="DR1127" s="60"/>
      <c r="DS1127" s="60"/>
      <c r="DT1127" s="60"/>
      <c r="DU1127" s="60"/>
      <c r="DV1127" s="60"/>
      <c r="DW1127" s="60"/>
      <c r="DX1127" s="60"/>
      <c r="DY1127" s="60"/>
      <c r="DZ1127" s="60"/>
      <c r="EA1127" s="60"/>
      <c r="EB1127" s="60"/>
      <c r="EC1127" s="60"/>
      <c r="ED1127" s="60"/>
      <c r="EE1127" s="60"/>
      <c r="EF1127" s="60"/>
      <c r="EG1127" s="60"/>
      <c r="EH1127" s="60"/>
      <c r="EI1127" s="60"/>
      <c r="EJ1127" s="60"/>
      <c r="EK1127" s="60"/>
      <c r="EL1127" s="60"/>
      <c r="EM1127" s="60"/>
      <c r="EN1127" s="60"/>
      <c r="EO1127" s="60"/>
      <c r="EP1127" s="60"/>
      <c r="EQ1127" s="60"/>
      <c r="ER1127" s="60"/>
      <c r="ES1127" s="60"/>
      <c r="ET1127" s="60"/>
      <c r="EU1127" s="60"/>
      <c r="EV1127" s="60"/>
      <c r="EW1127" s="60"/>
      <c r="EX1127" s="60"/>
      <c r="EY1127" s="60"/>
      <c r="EZ1127" s="60"/>
      <c r="FA1127" s="60"/>
      <c r="FB1127" s="60"/>
      <c r="FC1127" s="60"/>
      <c r="FD1127" s="60"/>
      <c r="FE1127" s="60"/>
      <c r="FF1127" s="60"/>
      <c r="FG1127" s="60"/>
      <c r="FH1127" s="60"/>
      <c r="FI1127" s="60"/>
      <c r="FJ1127" s="60"/>
      <c r="FK1127" s="60"/>
      <c r="FL1127" s="60"/>
      <c r="FM1127" s="60"/>
      <c r="FN1127" s="60"/>
      <c r="FO1127" s="60"/>
      <c r="FP1127" s="60"/>
      <c r="FQ1127" s="60"/>
      <c r="FR1127" s="60"/>
      <c r="FS1127" s="60"/>
      <c r="FT1127" s="60"/>
      <c r="FU1127" s="60"/>
      <c r="FV1127" s="60"/>
      <c r="FW1127" s="60"/>
      <c r="FX1127" s="60"/>
      <c r="FY1127" s="60"/>
      <c r="FZ1127" s="60"/>
      <c r="GA1127" s="60"/>
      <c r="GB1127" s="60"/>
      <c r="GC1127" s="60"/>
      <c r="GD1127" s="60"/>
      <c r="GE1127" s="60"/>
      <c r="GF1127" s="60"/>
      <c r="GG1127" s="60"/>
      <c r="GH1127" s="60"/>
      <c r="GI1127" s="60"/>
      <c r="GJ1127" s="60"/>
      <c r="GK1127" s="60"/>
      <c r="GL1127" s="60"/>
    </row>
    <row r="1128" ht="16">
      <c r="B1128" s="156" t="s">
        <v>53</v>
      </c>
      <c r="C1128" s="269"/>
      <c r="D1128" s="269"/>
      <c r="E1128" s="269"/>
      <c r="F1128" s="269"/>
      <c r="G1128" s="269"/>
      <c r="H1128" s="269"/>
      <c r="I1128" s="269"/>
      <c r="J1128" s="269"/>
      <c r="K1128" s="269"/>
      <c r="L1128" s="269"/>
      <c r="M1128" s="269"/>
      <c r="N1128" s="269"/>
      <c r="O1128" s="269"/>
      <c r="P1128" s="269"/>
      <c r="Q1128" s="269"/>
      <c r="R1128" s="269"/>
      <c r="S1128" s="269"/>
      <c r="T1128" s="269"/>
      <c r="U1128" s="269"/>
      <c r="V1128" s="269"/>
      <c r="W1128" s="269"/>
      <c r="X1128" s="269"/>
      <c r="Y1128" s="269"/>
      <c r="Z1128" s="269"/>
      <c r="AA1128" s="269"/>
      <c r="AB1128" s="269"/>
      <c r="AC1128" s="269"/>
      <c r="AD1128" s="269"/>
      <c r="AE1128" s="269"/>
      <c r="AF1128" s="269"/>
      <c r="AG1128" s="269"/>
      <c r="AH1128" s="269"/>
      <c r="AI1128" s="269"/>
      <c r="AJ1128" s="269"/>
      <c r="AK1128" s="269"/>
      <c r="AL1128" s="269"/>
      <c r="AM1128" s="269"/>
      <c r="AN1128" s="269"/>
      <c r="AO1128" s="269"/>
      <c r="AP1128" s="269"/>
      <c r="AQ1128" s="269"/>
      <c r="AR1128" s="269"/>
      <c r="AS1128" s="269"/>
      <c r="AT1128" s="269"/>
      <c r="AU1128" s="269"/>
      <c r="AV1128" s="269"/>
      <c r="AW1128" s="269"/>
      <c r="AX1128" s="269"/>
      <c r="AY1128" s="269"/>
      <c r="AZ1128" s="269"/>
      <c r="BA1128" s="269"/>
      <c r="BB1128" s="269"/>
      <c r="BC1128" s="269"/>
      <c r="BD1128" s="269"/>
      <c r="BE1128" s="269"/>
      <c r="BF1128" s="269"/>
      <c r="BG1128" s="269"/>
      <c r="BH1128" s="269"/>
      <c r="BI1128" s="269"/>
      <c r="BJ1128" s="269"/>
      <c r="BK1128" s="269"/>
      <c r="BL1128" s="269"/>
      <c r="BM1128" s="269"/>
      <c r="BN1128" s="269"/>
      <c r="BO1128" s="269"/>
      <c r="BP1128" s="269"/>
      <c r="BQ1128" s="269"/>
      <c r="BR1128" s="269"/>
      <c r="BS1128" s="269"/>
      <c r="BT1128" s="269"/>
      <c r="BU1128" s="269"/>
      <c r="BV1128" s="269"/>
      <c r="BW1128" s="60"/>
      <c r="BX1128" s="60"/>
      <c r="BY1128" s="60"/>
      <c r="BZ1128" s="60"/>
      <c r="CA1128" s="60"/>
      <c r="CB1128" s="60"/>
      <c r="CC1128" s="60"/>
      <c r="CD1128" s="60"/>
      <c r="CE1128" s="60"/>
      <c r="CF1128" s="60"/>
      <c r="CG1128" s="60"/>
      <c r="CH1128" s="60"/>
      <c r="CI1128" s="60"/>
      <c r="CJ1128" s="60"/>
      <c r="CK1128" s="60"/>
      <c r="CL1128" s="60"/>
      <c r="CM1128" s="60"/>
      <c r="CN1128" s="60"/>
      <c r="CO1128" s="60"/>
      <c r="CP1128" s="60"/>
      <c r="CQ1128" s="60"/>
      <c r="CR1128" s="60"/>
      <c r="CS1128" s="60"/>
      <c r="CT1128" s="60"/>
      <c r="CU1128" s="60"/>
      <c r="CV1128" s="60"/>
      <c r="CW1128" s="60"/>
      <c r="CX1128" s="60"/>
      <c r="CY1128" s="60"/>
      <c r="CZ1128" s="60"/>
      <c r="DA1128" s="60"/>
      <c r="DB1128" s="60"/>
      <c r="DC1128" s="60"/>
      <c r="DD1128" s="60"/>
      <c r="DE1128" s="60"/>
      <c r="DF1128" s="60"/>
      <c r="DG1128" s="60"/>
      <c r="DH1128" s="60"/>
      <c r="DI1128" s="60"/>
      <c r="DJ1128" s="60"/>
      <c r="DK1128" s="60"/>
      <c r="DL1128" s="60"/>
      <c r="DM1128" s="60"/>
      <c r="DN1128" s="60"/>
      <c r="DO1128" s="60"/>
      <c r="DP1128" s="60"/>
      <c r="DQ1128" s="60"/>
      <c r="DR1128" s="60"/>
      <c r="DS1128" s="60"/>
      <c r="DT1128" s="60"/>
      <c r="DU1128" s="60"/>
      <c r="DV1128" s="60"/>
      <c r="DW1128" s="60"/>
      <c r="DX1128" s="60"/>
      <c r="DY1128" s="60"/>
      <c r="DZ1128" s="60"/>
      <c r="EA1128" s="60"/>
      <c r="EB1128" s="60"/>
      <c r="EC1128" s="60"/>
      <c r="ED1128" s="60"/>
      <c r="EE1128" s="60"/>
      <c r="EF1128" s="60"/>
      <c r="EG1128" s="60"/>
      <c r="EH1128" s="60"/>
      <c r="EI1128" s="60"/>
      <c r="EJ1128" s="60"/>
      <c r="EK1128" s="60"/>
      <c r="EL1128" s="60"/>
      <c r="EM1128" s="60"/>
      <c r="EN1128" s="60"/>
      <c r="EO1128" s="60"/>
      <c r="EP1128" s="60"/>
      <c r="EQ1128" s="60"/>
      <c r="ER1128" s="60"/>
      <c r="ES1128" s="60"/>
      <c r="ET1128" s="60"/>
      <c r="EU1128" s="60"/>
      <c r="EV1128" s="60"/>
      <c r="EW1128" s="60"/>
      <c r="EX1128" s="60"/>
      <c r="EY1128" s="60"/>
      <c r="EZ1128" s="60"/>
      <c r="FA1128" s="60"/>
      <c r="FB1128" s="60"/>
      <c r="FC1128" s="60"/>
      <c r="FD1128" s="60"/>
      <c r="FE1128" s="60"/>
      <c r="FF1128" s="60"/>
      <c r="FG1128" s="60"/>
      <c r="FH1128" s="60"/>
      <c r="FI1128" s="60"/>
      <c r="FJ1128" s="60"/>
      <c r="FK1128" s="60"/>
      <c r="FL1128" s="60"/>
      <c r="FM1128" s="60"/>
      <c r="FN1128" s="60"/>
      <c r="FO1128" s="60"/>
      <c r="FP1128" s="60"/>
      <c r="FQ1128" s="60"/>
      <c r="FR1128" s="60"/>
      <c r="FS1128" s="60"/>
      <c r="FT1128" s="60"/>
      <c r="FU1128" s="60"/>
      <c r="FV1128" s="60"/>
      <c r="FW1128" s="60"/>
      <c r="FX1128" s="60"/>
      <c r="FY1128" s="60"/>
      <c r="FZ1128" s="60"/>
      <c r="GA1128" s="60"/>
      <c r="GB1128" s="60"/>
      <c r="GC1128" s="60"/>
      <c r="GD1128" s="60"/>
      <c r="GE1128" s="60"/>
      <c r="GF1128" s="60"/>
      <c r="GG1128" s="60"/>
      <c r="GH1128" s="60"/>
      <c r="GI1128" s="60"/>
      <c r="GJ1128" s="60"/>
      <c r="GK1128" s="60"/>
      <c r="GL1128" s="60"/>
    </row>
    <row r="1129" ht="16">
      <c r="B1129" s="396"/>
      <c r="C1129" s="396"/>
      <c r="D1129" s="396"/>
      <c r="E1129" s="396"/>
      <c r="F1129" s="396"/>
      <c r="G1129" s="396"/>
      <c r="H1129" s="396"/>
      <c r="I1129" s="396"/>
      <c r="J1129" s="396"/>
      <c r="K1129" s="396"/>
      <c r="L1129" s="396"/>
      <c r="M1129" s="396"/>
      <c r="N1129" s="396"/>
      <c r="O1129" s="396"/>
      <c r="P1129" s="396"/>
      <c r="Q1129" s="396"/>
      <c r="R1129" s="396"/>
      <c r="S1129" s="396"/>
      <c r="T1129" s="396"/>
      <c r="U1129" s="396"/>
      <c r="V1129" s="396"/>
      <c r="W1129" s="396"/>
      <c r="X1129" s="396"/>
      <c r="Y1129" s="396"/>
      <c r="Z1129" s="396"/>
      <c r="AA1129" s="396"/>
      <c r="AB1129" s="396"/>
      <c r="AC1129" s="396"/>
      <c r="AD1129" s="396"/>
      <c r="AE1129" s="396"/>
      <c r="AF1129" s="396"/>
      <c r="AG1129" s="396"/>
      <c r="AH1129" s="396"/>
      <c r="AI1129" s="396"/>
      <c r="AJ1129" s="396"/>
      <c r="AK1129" s="396"/>
      <c r="AL1129" s="396"/>
      <c r="AM1129" s="396"/>
      <c r="AN1129" s="396"/>
      <c r="AO1129" s="396"/>
      <c r="AP1129" s="396"/>
      <c r="AQ1129" s="396"/>
      <c r="AR1129" s="396"/>
      <c r="AS1129" s="396"/>
      <c r="AT1129" s="396"/>
      <c r="AU1129" s="396"/>
      <c r="AV1129" s="396"/>
      <c r="AW1129" s="396"/>
      <c r="AX1129" s="396"/>
      <c r="AY1129" s="396"/>
      <c r="AZ1129" s="396"/>
      <c r="BA1129" s="396"/>
      <c r="BB1129" s="396"/>
      <c r="BC1129" s="396"/>
      <c r="BD1129" s="396"/>
      <c r="BE1129" s="396"/>
      <c r="BF1129" s="396"/>
      <c r="BG1129" s="396"/>
      <c r="BH1129" s="396"/>
      <c r="BI1129" s="396"/>
      <c r="BJ1129" s="396"/>
      <c r="BK1129" s="396"/>
      <c r="BL1129" s="396"/>
      <c r="BM1129" s="396"/>
      <c r="BN1129" s="396"/>
      <c r="BO1129" s="396"/>
      <c r="BP1129" s="396"/>
      <c r="BQ1129" s="396"/>
      <c r="BR1129" s="396"/>
      <c r="BS1129" s="396"/>
      <c r="BT1129" s="396"/>
      <c r="BU1129" s="396"/>
      <c r="BV1129" s="396"/>
      <c r="BW1129" s="396"/>
      <c r="BX1129" s="396"/>
      <c r="BY1129" s="396"/>
      <c r="BZ1129" s="396"/>
      <c r="CA1129" s="396"/>
      <c r="CB1129" s="396"/>
      <c r="CC1129" s="396"/>
      <c r="CD1129" s="396"/>
      <c r="CE1129" s="396"/>
      <c r="CF1129" s="396"/>
      <c r="CG1129" s="396"/>
      <c r="CH1129" s="396"/>
      <c r="CI1129" s="396"/>
      <c r="CJ1129" s="396"/>
      <c r="CK1129" s="396"/>
      <c r="CL1129" s="396"/>
      <c r="CM1129" s="396"/>
      <c r="CN1129" s="396"/>
      <c r="CO1129" s="396"/>
      <c r="CP1129" s="396"/>
      <c r="CQ1129" s="396"/>
      <c r="CR1129" s="396"/>
      <c r="CS1129" s="396"/>
      <c r="CT1129" s="396"/>
      <c r="CU1129" s="396"/>
      <c r="CV1129" s="396"/>
      <c r="CW1129" s="396"/>
      <c r="CX1129" s="396"/>
      <c r="CY1129" s="396"/>
      <c r="CZ1129" s="396"/>
      <c r="DA1129" s="396"/>
      <c r="DB1129" s="396"/>
      <c r="DC1129" s="396"/>
      <c r="DD1129" s="396"/>
      <c r="DE1129" s="396"/>
      <c r="DF1129" s="396"/>
      <c r="DG1129" s="396"/>
      <c r="DH1129" s="396"/>
      <c r="DI1129" s="396"/>
      <c r="DJ1129" s="396"/>
      <c r="DK1129" s="396"/>
      <c r="DL1129" s="396"/>
      <c r="DM1129" s="396"/>
      <c r="DN1129" s="396"/>
      <c r="DO1129" s="396"/>
      <c r="DP1129" s="396"/>
      <c r="DQ1129" s="396"/>
      <c r="DR1129" s="396"/>
      <c r="DS1129" s="396"/>
      <c r="DT1129" s="396"/>
      <c r="DU1129" s="396"/>
      <c r="DV1129" s="396"/>
      <c r="DW1129" s="396"/>
      <c r="DX1129" s="396"/>
      <c r="DY1129" s="396"/>
      <c r="DZ1129" s="396"/>
      <c r="EA1129" s="396"/>
      <c r="EB1129" s="396"/>
      <c r="EC1129" s="396"/>
      <c r="ED1129" s="396"/>
      <c r="EE1129" s="396"/>
      <c r="EF1129" s="396"/>
      <c r="EG1129" s="396"/>
      <c r="EH1129" s="396"/>
      <c r="EI1129" s="396"/>
      <c r="EJ1129" s="396"/>
      <c r="EK1129" s="396"/>
      <c r="EL1129" s="396"/>
      <c r="EM1129" s="396"/>
      <c r="EN1129" s="396"/>
      <c r="EO1129" s="396"/>
      <c r="EP1129" s="396"/>
      <c r="EQ1129" s="396"/>
      <c r="ER1129" s="396"/>
      <c r="ES1129" s="396"/>
      <c r="ET1129" s="396"/>
      <c r="EU1129" s="396"/>
      <c r="EV1129" s="396"/>
      <c r="EW1129" s="396"/>
      <c r="EX1129" s="396"/>
      <c r="EY1129" s="396"/>
      <c r="EZ1129" s="396"/>
      <c r="FA1129" s="396"/>
      <c r="FB1129" s="396"/>
      <c r="FC1129" s="396"/>
      <c r="FD1129" s="396"/>
      <c r="FE1129" s="396"/>
      <c r="FF1129" s="396"/>
      <c r="FG1129" s="396"/>
      <c r="FH1129" s="396"/>
      <c r="FI1129" s="396"/>
      <c r="FJ1129" s="396"/>
      <c r="FK1129" s="396"/>
      <c r="FL1129" s="396"/>
      <c r="FM1129" s="396"/>
      <c r="FN1129" s="396"/>
      <c r="FO1129" s="396"/>
      <c r="FP1129" s="396"/>
      <c r="FQ1129" s="396"/>
      <c r="FR1129" s="396"/>
      <c r="FS1129" s="396"/>
      <c r="FT1129" s="396"/>
      <c r="FU1129" s="396"/>
      <c r="FV1129" s="396"/>
      <c r="FW1129" s="396"/>
      <c r="FX1129" s="396"/>
      <c r="FY1129" s="396"/>
      <c r="FZ1129" s="396"/>
      <c r="GA1129" s="396"/>
      <c r="GB1129" s="396"/>
      <c r="GC1129" s="396"/>
    </row>
    <row r="1130" s="396" customFormat="1"/>
    <row r="1131" s="396" customFormat="1">
      <c r="B1131" s="60"/>
      <c r="C1131" s="396" t="s">
        <v>560</v>
      </c>
      <c r="D1131" s="396">
        <f>D1108+1</f>
        <v>2020</v>
      </c>
      <c r="M1131" s="67"/>
      <c r="N1131" s="67"/>
      <c r="O1131" s="67"/>
    </row>
    <row r="1132" s="396" customFormat="1">
      <c r="C1132" s="396" t="s">
        <v>561</v>
      </c>
      <c r="G1132" s="60"/>
      <c r="I1132" s="396" t="s">
        <v>562</v>
      </c>
      <c r="M1132" s="67"/>
      <c r="N1132" s="67"/>
      <c r="O1132" s="396" t="s">
        <v>563</v>
      </c>
      <c r="U1132" s="396" t="s">
        <v>564</v>
      </c>
      <c r="AA1132" s="396" t="s">
        <v>565</v>
      </c>
      <c r="AG1132" s="396" t="s">
        <v>566</v>
      </c>
      <c r="AM1132" s="396" t="s">
        <v>567</v>
      </c>
      <c r="AS1132" s="396" t="s">
        <v>568</v>
      </c>
      <c r="AY1132" s="396" t="s">
        <v>569</v>
      </c>
      <c r="BE1132" s="396" t="s">
        <v>570</v>
      </c>
      <c r="BK1132" s="396" t="s">
        <v>571</v>
      </c>
      <c r="BQ1132" s="396" t="s">
        <v>572</v>
      </c>
      <c r="BW1132" s="60"/>
      <c r="BX1132" s="60"/>
      <c r="BY1132" s="60"/>
      <c r="BZ1132" s="60"/>
      <c r="CA1132" s="60"/>
      <c r="CB1132" s="60"/>
      <c r="CC1132" s="60"/>
      <c r="CD1132" s="60"/>
      <c r="CE1132" s="60"/>
      <c r="CF1132" s="60"/>
      <c r="CG1132" s="60"/>
      <c r="CH1132" s="60"/>
      <c r="CI1132" s="60"/>
      <c r="CJ1132" s="60"/>
      <c r="CK1132" s="60"/>
      <c r="CL1132" s="60"/>
      <c r="CM1132" s="60"/>
      <c r="CN1132" s="60"/>
      <c r="CO1132" s="60"/>
      <c r="CP1132" s="60"/>
      <c r="CQ1132" s="60"/>
      <c r="CR1132" s="60"/>
      <c r="CS1132" s="60"/>
      <c r="CT1132" s="60"/>
      <c r="CU1132" s="60"/>
      <c r="CV1132" s="60"/>
      <c r="CW1132" s="60"/>
      <c r="CX1132" s="60"/>
      <c r="CY1132" s="60"/>
      <c r="CZ1132" s="60"/>
      <c r="DA1132" s="60"/>
      <c r="DB1132" s="60"/>
      <c r="DC1132" s="60"/>
      <c r="DD1132" s="60"/>
      <c r="DE1132" s="60"/>
      <c r="DF1132" s="60"/>
      <c r="DG1132" s="60"/>
      <c r="DH1132" s="60"/>
      <c r="DI1132" s="60"/>
      <c r="DJ1132" s="60"/>
      <c r="DK1132" s="60"/>
      <c r="DL1132" s="60"/>
      <c r="DM1132" s="60"/>
      <c r="DN1132" s="60"/>
      <c r="DO1132" s="60"/>
      <c r="DP1132" s="60"/>
      <c r="DQ1132" s="60"/>
      <c r="DR1132" s="60"/>
      <c r="DS1132" s="60"/>
      <c r="DT1132" s="60"/>
      <c r="DU1132" s="60"/>
      <c r="DV1132" s="60"/>
      <c r="DW1132" s="60"/>
      <c r="DX1132" s="60"/>
      <c r="DY1132" s="60"/>
      <c r="DZ1132" s="60"/>
      <c r="EA1132" s="60"/>
      <c r="EB1132" s="60"/>
      <c r="EC1132" s="60"/>
      <c r="ED1132" s="60"/>
      <c r="EE1132" s="60"/>
      <c r="EF1132" s="60"/>
      <c r="EG1132" s="60"/>
      <c r="EH1132" s="60"/>
      <c r="EI1132" s="60"/>
      <c r="EJ1132" s="60"/>
      <c r="EK1132" s="60"/>
      <c r="EL1132" s="60"/>
      <c r="EM1132" s="60"/>
      <c r="EN1132" s="60"/>
      <c r="EO1132" s="60"/>
      <c r="EP1132" s="60"/>
      <c r="EQ1132" s="60"/>
      <c r="ER1132" s="60"/>
      <c r="ES1132" s="60"/>
      <c r="ET1132" s="60"/>
      <c r="EU1132" s="60"/>
      <c r="EV1132" s="60"/>
      <c r="EW1132" s="60"/>
      <c r="EX1132" s="60"/>
      <c r="EY1132" s="60"/>
      <c r="EZ1132" s="60"/>
      <c r="FA1132" s="60"/>
      <c r="FB1132" s="60"/>
      <c r="FC1132" s="60"/>
      <c r="FD1132" s="60"/>
      <c r="FE1132" s="60"/>
      <c r="FF1132" s="60"/>
      <c r="FG1132" s="60"/>
      <c r="FH1132" s="60"/>
      <c r="FI1132" s="60"/>
      <c r="FJ1132" s="60"/>
      <c r="FK1132" s="60"/>
      <c r="FL1132" s="60"/>
      <c r="FM1132" s="60"/>
      <c r="FN1132" s="60"/>
      <c r="FO1132" s="60"/>
      <c r="FP1132" s="60"/>
      <c r="FQ1132" s="60"/>
      <c r="FR1132" s="60"/>
      <c r="FS1132" s="60"/>
      <c r="FT1132" s="60"/>
      <c r="FU1132" s="60"/>
      <c r="FV1132" s="60"/>
      <c r="FW1132" s="60"/>
      <c r="FX1132" s="60"/>
      <c r="FY1132" s="60"/>
      <c r="FZ1132" s="60"/>
      <c r="GA1132" s="60"/>
      <c r="GB1132" s="60"/>
      <c r="GC1132" s="60"/>
      <c r="GD1132" s="60"/>
      <c r="GE1132" s="60"/>
      <c r="GF1132" s="60"/>
      <c r="GG1132" s="60"/>
      <c r="GH1132" s="60"/>
      <c r="GI1132" s="60"/>
      <c r="GJ1132" s="60"/>
      <c r="GK1132" s="60"/>
      <c r="GL1132" s="60"/>
    </row>
    <row r="1133" s="396" customFormat="1">
      <c r="B1133" s="439" t="s">
        <v>573</v>
      </c>
      <c r="C1133" s="442">
        <v>1</v>
      </c>
      <c r="D1133" s="442">
        <v>2</v>
      </c>
      <c r="E1133" s="442">
        <v>3</v>
      </c>
      <c r="F1133" s="442">
        <v>4</v>
      </c>
      <c r="G1133" s="442">
        <v>5</v>
      </c>
      <c r="H1133" s="442">
        <v>6</v>
      </c>
      <c r="I1133" s="441">
        <v>1</v>
      </c>
      <c r="J1133" s="441">
        <v>2</v>
      </c>
      <c r="K1133" s="441">
        <v>3</v>
      </c>
      <c r="L1133" s="441">
        <v>4</v>
      </c>
      <c r="M1133" s="441">
        <v>5</v>
      </c>
      <c r="N1133" s="441">
        <v>6</v>
      </c>
      <c r="O1133" s="442">
        <v>1</v>
      </c>
      <c r="P1133" s="442">
        <v>2</v>
      </c>
      <c r="Q1133" s="442">
        <v>3</v>
      </c>
      <c r="R1133" s="442">
        <v>4</v>
      </c>
      <c r="S1133" s="442">
        <v>5</v>
      </c>
      <c r="T1133" s="442">
        <v>6</v>
      </c>
      <c r="U1133" s="441">
        <v>1</v>
      </c>
      <c r="V1133" s="441">
        <v>2</v>
      </c>
      <c r="W1133" s="441">
        <v>3</v>
      </c>
      <c r="X1133" s="441">
        <v>4</v>
      </c>
      <c r="Y1133" s="441">
        <v>5</v>
      </c>
      <c r="Z1133" s="441">
        <v>6</v>
      </c>
      <c r="AA1133" s="442">
        <v>1</v>
      </c>
      <c r="AB1133" s="442">
        <v>2</v>
      </c>
      <c r="AC1133" s="442">
        <v>3</v>
      </c>
      <c r="AD1133" s="442">
        <v>4</v>
      </c>
      <c r="AE1133" s="442">
        <v>5</v>
      </c>
      <c r="AF1133" s="442">
        <v>6</v>
      </c>
      <c r="AG1133" s="441">
        <v>1</v>
      </c>
      <c r="AH1133" s="441">
        <v>2</v>
      </c>
      <c r="AI1133" s="441">
        <v>3</v>
      </c>
      <c r="AJ1133" s="441">
        <v>4</v>
      </c>
      <c r="AK1133" s="441">
        <v>5</v>
      </c>
      <c r="AL1133" s="441">
        <v>6</v>
      </c>
      <c r="AM1133" s="442">
        <v>1</v>
      </c>
      <c r="AN1133" s="442">
        <v>2</v>
      </c>
      <c r="AO1133" s="442">
        <v>3</v>
      </c>
      <c r="AP1133" s="442">
        <v>4</v>
      </c>
      <c r="AQ1133" s="442">
        <v>5</v>
      </c>
      <c r="AR1133" s="442">
        <v>6</v>
      </c>
      <c r="AS1133" s="441">
        <v>1</v>
      </c>
      <c r="AT1133" s="441">
        <v>2</v>
      </c>
      <c r="AU1133" s="441">
        <v>3</v>
      </c>
      <c r="AV1133" s="441">
        <v>4</v>
      </c>
      <c r="AW1133" s="441">
        <v>5</v>
      </c>
      <c r="AX1133" s="441">
        <v>6</v>
      </c>
      <c r="AY1133" s="442">
        <v>1</v>
      </c>
      <c r="AZ1133" s="442">
        <v>2</v>
      </c>
      <c r="BA1133" s="442">
        <v>3</v>
      </c>
      <c r="BB1133" s="442">
        <v>4</v>
      </c>
      <c r="BC1133" s="442">
        <v>5</v>
      </c>
      <c r="BD1133" s="442">
        <v>6</v>
      </c>
      <c r="BE1133" s="441">
        <v>1</v>
      </c>
      <c r="BF1133" s="441">
        <v>2</v>
      </c>
      <c r="BG1133" s="441">
        <v>3</v>
      </c>
      <c r="BH1133" s="441">
        <v>4</v>
      </c>
      <c r="BI1133" s="441">
        <v>5</v>
      </c>
      <c r="BJ1133" s="441">
        <v>6</v>
      </c>
      <c r="BK1133" s="442">
        <v>1</v>
      </c>
      <c r="BL1133" s="442">
        <v>2</v>
      </c>
      <c r="BM1133" s="442">
        <v>3</v>
      </c>
      <c r="BN1133" s="442">
        <v>4</v>
      </c>
      <c r="BO1133" s="442">
        <v>5</v>
      </c>
      <c r="BP1133" s="442">
        <v>6</v>
      </c>
      <c r="BQ1133" s="441">
        <v>1</v>
      </c>
      <c r="BR1133" s="441">
        <v>2</v>
      </c>
      <c r="BS1133" s="441">
        <v>3</v>
      </c>
      <c r="BT1133" s="441">
        <v>4</v>
      </c>
      <c r="BU1133" s="441">
        <v>5</v>
      </c>
      <c r="BV1133" s="441">
        <v>6</v>
      </c>
      <c r="BW1133" s="445"/>
      <c r="BX1133" s="445"/>
      <c r="BY1133" s="445"/>
      <c r="BZ1133" s="445"/>
      <c r="CA1133" s="445"/>
      <c r="CB1133" s="445"/>
      <c r="CC1133" s="445"/>
      <c r="CD1133" s="445"/>
      <c r="CE1133" s="445"/>
      <c r="CF1133" s="445"/>
      <c r="CG1133" s="445"/>
      <c r="CH1133" s="445"/>
      <c r="CI1133" s="445"/>
      <c r="CJ1133" s="445"/>
      <c r="CK1133" s="445"/>
      <c r="CL1133" s="445"/>
      <c r="CM1133" s="445"/>
      <c r="CN1133" s="445"/>
      <c r="CO1133" s="445"/>
      <c r="CP1133" s="445"/>
      <c r="CQ1133" s="445"/>
      <c r="CR1133" s="445"/>
      <c r="CS1133" s="445"/>
      <c r="CT1133" s="445"/>
      <c r="CU1133" s="445"/>
      <c r="CV1133" s="445"/>
      <c r="CW1133" s="445"/>
      <c r="CX1133" s="445"/>
      <c r="CY1133" s="445"/>
      <c r="CZ1133" s="445"/>
      <c r="DA1133" s="445"/>
      <c r="DB1133" s="445"/>
      <c r="DC1133" s="445"/>
      <c r="DD1133" s="445"/>
      <c r="DE1133" s="445"/>
      <c r="DF1133" s="445"/>
      <c r="DG1133" s="445"/>
      <c r="DH1133" s="445"/>
      <c r="DI1133" s="445"/>
      <c r="DJ1133" s="445"/>
      <c r="DK1133" s="445"/>
      <c r="DL1133" s="445"/>
      <c r="DM1133" s="445"/>
      <c r="DN1133" s="445"/>
      <c r="DO1133" s="445"/>
      <c r="DP1133" s="445"/>
      <c r="DQ1133" s="445"/>
      <c r="DR1133" s="445"/>
      <c r="DS1133" s="445"/>
      <c r="DT1133" s="445"/>
      <c r="DU1133" s="445"/>
      <c r="DV1133" s="445"/>
      <c r="DW1133" s="445"/>
      <c r="DX1133" s="445"/>
      <c r="DY1133" s="445"/>
      <c r="DZ1133" s="445"/>
      <c r="EA1133" s="445"/>
      <c r="EB1133" s="445"/>
      <c r="EC1133" s="445"/>
      <c r="ED1133" s="445"/>
      <c r="EE1133" s="445"/>
      <c r="EF1133" s="445"/>
      <c r="EG1133" s="445"/>
      <c r="EH1133" s="445"/>
      <c r="EI1133" s="445"/>
      <c r="EJ1133" s="445"/>
      <c r="EK1133" s="445"/>
      <c r="EL1133" s="445"/>
      <c r="EM1133" s="445"/>
      <c r="EN1133" s="445"/>
      <c r="EO1133" s="445"/>
      <c r="EP1133" s="445"/>
      <c r="EQ1133" s="445"/>
      <c r="ER1133" s="445"/>
      <c r="ES1133" s="445"/>
      <c r="ET1133" s="445"/>
      <c r="EU1133" s="445"/>
      <c r="EV1133" s="445"/>
      <c r="EW1133" s="445"/>
      <c r="EX1133" s="445"/>
      <c r="EY1133" s="445"/>
      <c r="EZ1133" s="445"/>
      <c r="FA1133" s="445"/>
      <c r="FB1133" s="445"/>
      <c r="FC1133" s="445"/>
      <c r="FD1133" s="445"/>
      <c r="FE1133" s="445"/>
      <c r="FF1133" s="445"/>
      <c r="FG1133" s="445"/>
      <c r="FH1133" s="445"/>
      <c r="FI1133" s="445"/>
      <c r="FJ1133" s="445"/>
      <c r="FK1133" s="445"/>
      <c r="FL1133" s="445"/>
      <c r="FM1133" s="445"/>
      <c r="FN1133" s="445"/>
      <c r="FO1133" s="445"/>
      <c r="FP1133" s="445"/>
      <c r="FQ1133" s="445"/>
      <c r="FR1133" s="445"/>
      <c r="FS1133" s="445"/>
      <c r="FT1133" s="445"/>
      <c r="FU1133" s="445"/>
      <c r="FV1133" s="445"/>
      <c r="FW1133" s="445"/>
      <c r="FX1133" s="445"/>
      <c r="FY1133" s="445"/>
      <c r="FZ1133" s="445"/>
      <c r="GA1133" s="445"/>
      <c r="GB1133" s="445"/>
      <c r="GC1133" s="445"/>
      <c r="GD1133" s="445"/>
      <c r="GE1133" s="445"/>
      <c r="GF1133" s="445"/>
      <c r="GG1133" s="445"/>
      <c r="GH1133" s="445"/>
      <c r="GI1133" s="445"/>
      <c r="GJ1133" s="445"/>
      <c r="GK1133" s="445"/>
      <c r="GL1133" s="445"/>
    </row>
    <row r="1134" s="396" customFormat="1">
      <c r="B1134" s="116" t="s">
        <v>23</v>
      </c>
      <c r="C1134" s="269"/>
      <c r="D1134" s="269"/>
      <c r="E1134" s="269"/>
      <c r="F1134" s="269"/>
      <c r="G1134" s="269"/>
      <c r="H1134" s="269"/>
      <c r="I1134" s="269"/>
      <c r="J1134" s="269"/>
      <c r="K1134" s="269"/>
      <c r="L1134" s="269"/>
      <c r="M1134" s="440"/>
      <c r="N1134" s="440"/>
      <c r="O1134" s="440"/>
      <c r="P1134" s="269"/>
      <c r="Q1134" s="269"/>
      <c r="R1134" s="269"/>
      <c r="S1134" s="269"/>
      <c r="T1134" s="269"/>
      <c r="U1134" s="269"/>
      <c r="V1134" s="269"/>
      <c r="W1134" s="269"/>
      <c r="X1134" s="269"/>
      <c r="Y1134" s="269"/>
      <c r="Z1134" s="269"/>
      <c r="AA1134" s="269"/>
      <c r="AB1134" s="269"/>
      <c r="AC1134" s="269"/>
      <c r="AD1134" s="269"/>
      <c r="AE1134" s="269"/>
      <c r="AF1134" s="269"/>
      <c r="AG1134" s="269"/>
      <c r="AH1134" s="269"/>
      <c r="AI1134" s="269"/>
      <c r="AJ1134" s="269"/>
      <c r="AK1134" s="269"/>
      <c r="AL1134" s="269"/>
      <c r="AM1134" s="269"/>
      <c r="AN1134" s="269"/>
      <c r="AO1134" s="269"/>
      <c r="AP1134" s="269"/>
      <c r="AQ1134" s="269"/>
      <c r="AR1134" s="269"/>
      <c r="AS1134" s="269"/>
      <c r="AT1134" s="269"/>
      <c r="AU1134" s="269"/>
      <c r="AV1134" s="269"/>
      <c r="AW1134" s="269"/>
      <c r="AX1134" s="269"/>
      <c r="AY1134" s="269"/>
      <c r="AZ1134" s="269"/>
      <c r="BA1134" s="269"/>
      <c r="BB1134" s="269"/>
      <c r="BC1134" s="269"/>
      <c r="BD1134" s="269"/>
      <c r="BE1134" s="269"/>
      <c r="BF1134" s="269"/>
      <c r="BG1134" s="269"/>
      <c r="BH1134" s="269"/>
      <c r="BI1134" s="269"/>
      <c r="BJ1134" s="269"/>
      <c r="BK1134" s="269"/>
      <c r="BL1134" s="269"/>
      <c r="BM1134" s="269"/>
      <c r="BN1134" s="269"/>
      <c r="BO1134" s="269"/>
      <c r="BP1134" s="269"/>
      <c r="BQ1134" s="269"/>
      <c r="BR1134" s="269"/>
      <c r="BS1134" s="269"/>
      <c r="BT1134" s="269"/>
      <c r="BU1134" s="269"/>
      <c r="BV1134" s="269"/>
      <c r="BW1134" s="60"/>
      <c r="BX1134" s="60"/>
      <c r="BY1134" s="60"/>
      <c r="BZ1134" s="60"/>
      <c r="CA1134" s="60"/>
      <c r="CB1134" s="60"/>
      <c r="CC1134" s="60"/>
      <c r="CD1134" s="60"/>
      <c r="CE1134" s="60"/>
      <c r="CF1134" s="60"/>
      <c r="CG1134" s="60"/>
      <c r="CH1134" s="60"/>
      <c r="CI1134" s="60"/>
      <c r="CJ1134" s="60"/>
      <c r="CK1134" s="60"/>
      <c r="CL1134" s="60"/>
      <c r="CM1134" s="60"/>
      <c r="CN1134" s="60"/>
      <c r="CO1134" s="60"/>
      <c r="CP1134" s="60"/>
      <c r="CQ1134" s="60"/>
      <c r="CR1134" s="60"/>
      <c r="CS1134" s="60"/>
      <c r="CT1134" s="60"/>
      <c r="CU1134" s="60"/>
      <c r="CV1134" s="60"/>
      <c r="CW1134" s="60"/>
      <c r="CX1134" s="60"/>
      <c r="CY1134" s="60"/>
      <c r="CZ1134" s="60"/>
      <c r="DA1134" s="60"/>
      <c r="DB1134" s="60"/>
      <c r="DC1134" s="60"/>
      <c r="DD1134" s="60"/>
      <c r="DE1134" s="60"/>
      <c r="DF1134" s="60"/>
      <c r="DG1134" s="60"/>
      <c r="DH1134" s="60"/>
      <c r="DI1134" s="60"/>
      <c r="DJ1134" s="60"/>
      <c r="DK1134" s="60"/>
      <c r="DL1134" s="60"/>
      <c r="DM1134" s="60"/>
      <c r="DN1134" s="60"/>
      <c r="DO1134" s="60"/>
      <c r="DP1134" s="60"/>
      <c r="DQ1134" s="60"/>
      <c r="DR1134" s="60"/>
      <c r="DS1134" s="60"/>
      <c r="DT1134" s="60"/>
      <c r="DU1134" s="60"/>
      <c r="DV1134" s="60"/>
      <c r="DW1134" s="60"/>
      <c r="DX1134" s="60"/>
      <c r="DY1134" s="60"/>
      <c r="DZ1134" s="60"/>
      <c r="EA1134" s="60"/>
      <c r="EB1134" s="60"/>
      <c r="EC1134" s="60"/>
      <c r="ED1134" s="60"/>
      <c r="EE1134" s="60"/>
      <c r="EF1134" s="60"/>
      <c r="EG1134" s="60"/>
      <c r="EH1134" s="60"/>
      <c r="EI1134" s="60"/>
      <c r="EJ1134" s="60"/>
      <c r="EK1134" s="60"/>
      <c r="EL1134" s="60"/>
      <c r="EM1134" s="60"/>
      <c r="EN1134" s="60"/>
      <c r="EO1134" s="60"/>
      <c r="EP1134" s="60"/>
      <c r="EQ1134" s="60"/>
      <c r="ER1134" s="60"/>
      <c r="ES1134" s="60"/>
      <c r="ET1134" s="60"/>
      <c r="EU1134" s="60"/>
      <c r="EV1134" s="60"/>
      <c r="EW1134" s="60"/>
      <c r="EX1134" s="60"/>
      <c r="EY1134" s="60"/>
      <c r="EZ1134" s="60"/>
      <c r="FA1134" s="60"/>
      <c r="FB1134" s="60"/>
      <c r="FC1134" s="60"/>
      <c r="FD1134" s="60"/>
      <c r="FE1134" s="60"/>
      <c r="FF1134" s="60"/>
      <c r="FG1134" s="60"/>
      <c r="FH1134" s="60"/>
      <c r="FI1134" s="60"/>
      <c r="FJ1134" s="60"/>
      <c r="FK1134" s="60"/>
      <c r="FL1134" s="60"/>
      <c r="FM1134" s="60"/>
      <c r="FN1134" s="60"/>
      <c r="FO1134" s="60"/>
      <c r="FP1134" s="60"/>
      <c r="FQ1134" s="60"/>
      <c r="FR1134" s="60"/>
      <c r="FS1134" s="60"/>
      <c r="FT1134" s="60"/>
      <c r="FU1134" s="60"/>
      <c r="FV1134" s="60"/>
      <c r="FW1134" s="60"/>
      <c r="FX1134" s="60"/>
      <c r="FY1134" s="60"/>
      <c r="FZ1134" s="60"/>
      <c r="GA1134" s="60"/>
      <c r="GB1134" s="60"/>
      <c r="GC1134" s="60"/>
      <c r="GD1134" s="60"/>
      <c r="GE1134" s="60"/>
      <c r="GF1134" s="60"/>
      <c r="GG1134" s="60"/>
      <c r="GH1134" s="60"/>
      <c r="GI1134" s="60"/>
      <c r="GJ1134" s="60"/>
      <c r="GK1134" s="60"/>
      <c r="GL1134" s="60"/>
    </row>
    <row r="1135" s="396" customFormat="1">
      <c r="B1135" s="118" t="s">
        <v>25</v>
      </c>
      <c r="C1135" s="269"/>
      <c r="D1135" s="269"/>
      <c r="E1135" s="269"/>
      <c r="F1135" s="269"/>
      <c r="G1135" s="269"/>
      <c r="H1135" s="269"/>
      <c r="I1135" s="269"/>
      <c r="J1135" s="269"/>
      <c r="K1135" s="269"/>
      <c r="L1135" s="269"/>
      <c r="M1135" s="440"/>
      <c r="N1135" s="440"/>
      <c r="O1135" s="440"/>
      <c r="P1135" s="269"/>
      <c r="Q1135" s="269"/>
      <c r="R1135" s="269"/>
      <c r="S1135" s="269"/>
      <c r="T1135" s="269"/>
      <c r="U1135" s="269"/>
      <c r="V1135" s="269"/>
      <c r="W1135" s="269"/>
      <c r="X1135" s="269"/>
      <c r="Y1135" s="269"/>
      <c r="Z1135" s="269"/>
      <c r="AA1135" s="269"/>
      <c r="AB1135" s="269"/>
      <c r="AC1135" s="269"/>
      <c r="AD1135" s="269"/>
      <c r="AE1135" s="269"/>
      <c r="AF1135" s="269"/>
      <c r="AG1135" s="269"/>
      <c r="AH1135" s="269"/>
      <c r="AI1135" s="269"/>
      <c r="AJ1135" s="269"/>
      <c r="AK1135" s="269"/>
      <c r="AL1135" s="269"/>
      <c r="AM1135" s="269"/>
      <c r="AN1135" s="269"/>
      <c r="AO1135" s="269"/>
      <c r="AP1135" s="269"/>
      <c r="AQ1135" s="269"/>
      <c r="AR1135" s="269"/>
      <c r="AS1135" s="269"/>
      <c r="AT1135" s="269"/>
      <c r="AU1135" s="269"/>
      <c r="AV1135" s="269"/>
      <c r="AW1135" s="269"/>
      <c r="AX1135" s="269"/>
      <c r="AY1135" s="269"/>
      <c r="AZ1135" s="269"/>
      <c r="BA1135" s="269"/>
      <c r="BB1135" s="269"/>
      <c r="BC1135" s="269"/>
      <c r="BD1135" s="269"/>
      <c r="BE1135" s="269"/>
      <c r="BF1135" s="269"/>
      <c r="BG1135" s="269"/>
      <c r="BH1135" s="269"/>
      <c r="BI1135" s="269"/>
      <c r="BJ1135" s="269"/>
      <c r="BK1135" s="269"/>
      <c r="BL1135" s="269"/>
      <c r="BM1135" s="269"/>
      <c r="BN1135" s="269"/>
      <c r="BO1135" s="269"/>
      <c r="BP1135" s="269"/>
      <c r="BQ1135" s="269"/>
      <c r="BR1135" s="269"/>
      <c r="BS1135" s="269"/>
      <c r="BT1135" s="269"/>
      <c r="BU1135" s="269"/>
      <c r="BV1135" s="269"/>
      <c r="BW1135" s="60"/>
      <c r="BX1135" s="60"/>
      <c r="BY1135" s="60"/>
      <c r="BZ1135" s="60"/>
      <c r="CA1135" s="60"/>
      <c r="CB1135" s="60"/>
      <c r="CC1135" s="60"/>
      <c r="CD1135" s="60"/>
      <c r="CE1135" s="60"/>
      <c r="CF1135" s="60"/>
      <c r="CG1135" s="60"/>
      <c r="CH1135" s="60"/>
      <c r="CI1135" s="60"/>
      <c r="CJ1135" s="60"/>
      <c r="CK1135" s="60"/>
      <c r="CL1135" s="60"/>
      <c r="CM1135" s="60"/>
      <c r="CN1135" s="60"/>
      <c r="CO1135" s="60"/>
      <c r="CP1135" s="60"/>
      <c r="CQ1135" s="60"/>
      <c r="CR1135" s="60"/>
      <c r="CS1135" s="60"/>
      <c r="CT1135" s="60"/>
      <c r="CU1135" s="60"/>
      <c r="CV1135" s="60"/>
      <c r="CW1135" s="60"/>
      <c r="CX1135" s="60"/>
      <c r="CY1135" s="60"/>
      <c r="CZ1135" s="60"/>
      <c r="DA1135" s="60"/>
      <c r="DB1135" s="60"/>
      <c r="DC1135" s="60"/>
      <c r="DD1135" s="60"/>
      <c r="DE1135" s="60"/>
      <c r="DF1135" s="60"/>
      <c r="DG1135" s="60"/>
      <c r="DH1135" s="60"/>
      <c r="DI1135" s="60"/>
      <c r="DJ1135" s="60"/>
      <c r="DK1135" s="60"/>
      <c r="DL1135" s="60"/>
      <c r="DM1135" s="60"/>
      <c r="DN1135" s="60"/>
      <c r="DO1135" s="60"/>
      <c r="DP1135" s="60"/>
      <c r="DQ1135" s="60"/>
      <c r="DR1135" s="60"/>
      <c r="DS1135" s="60"/>
      <c r="DT1135" s="60"/>
      <c r="DU1135" s="60"/>
      <c r="DV1135" s="60"/>
      <c r="DW1135" s="60"/>
      <c r="DX1135" s="60"/>
      <c r="DY1135" s="60"/>
      <c r="DZ1135" s="60"/>
      <c r="EA1135" s="60"/>
      <c r="EB1135" s="60"/>
      <c r="EC1135" s="60"/>
      <c r="ED1135" s="60"/>
      <c r="EE1135" s="60"/>
      <c r="EF1135" s="60"/>
      <c r="EG1135" s="60"/>
      <c r="EH1135" s="60"/>
      <c r="EI1135" s="60"/>
      <c r="EJ1135" s="60"/>
      <c r="EK1135" s="60"/>
      <c r="EL1135" s="60"/>
      <c r="EM1135" s="60"/>
      <c r="EN1135" s="60"/>
      <c r="EO1135" s="60"/>
      <c r="EP1135" s="60"/>
      <c r="EQ1135" s="60"/>
      <c r="ER1135" s="60"/>
      <c r="ES1135" s="60"/>
      <c r="ET1135" s="60"/>
      <c r="EU1135" s="60"/>
      <c r="EV1135" s="60"/>
      <c r="EW1135" s="60"/>
      <c r="EX1135" s="60"/>
      <c r="EY1135" s="60"/>
      <c r="EZ1135" s="60"/>
      <c r="FA1135" s="60"/>
      <c r="FB1135" s="60"/>
      <c r="FC1135" s="60"/>
      <c r="FD1135" s="60"/>
      <c r="FE1135" s="60"/>
      <c r="FF1135" s="60"/>
      <c r="FG1135" s="60"/>
      <c r="FH1135" s="60"/>
      <c r="FI1135" s="60"/>
      <c r="FJ1135" s="60"/>
      <c r="FK1135" s="60"/>
      <c r="FL1135" s="60"/>
      <c r="FM1135" s="60"/>
      <c r="FN1135" s="60"/>
      <c r="FO1135" s="60"/>
      <c r="FP1135" s="60"/>
      <c r="FQ1135" s="60"/>
      <c r="FR1135" s="60"/>
      <c r="FS1135" s="60"/>
      <c r="FT1135" s="60"/>
      <c r="FU1135" s="60"/>
      <c r="FV1135" s="60"/>
      <c r="FW1135" s="60"/>
      <c r="FX1135" s="60"/>
      <c r="FY1135" s="60"/>
      <c r="FZ1135" s="60"/>
      <c r="GA1135" s="60"/>
      <c r="GB1135" s="60"/>
      <c r="GC1135" s="60"/>
      <c r="GD1135" s="60"/>
      <c r="GE1135" s="60"/>
      <c r="GF1135" s="60"/>
      <c r="GG1135" s="60"/>
      <c r="GH1135" s="60"/>
      <c r="GI1135" s="60"/>
      <c r="GJ1135" s="60"/>
      <c r="GK1135" s="60"/>
      <c r="GL1135" s="60"/>
    </row>
    <row r="1136" s="396" customFormat="1">
      <c r="B1136" s="116" t="s">
        <v>9</v>
      </c>
      <c r="C1136" s="269"/>
      <c r="D1136" s="269"/>
      <c r="E1136" s="269"/>
      <c r="F1136" s="269"/>
      <c r="G1136" s="269"/>
      <c r="H1136" s="269"/>
      <c r="I1136" s="269"/>
      <c r="J1136" s="269"/>
      <c r="K1136" s="269"/>
      <c r="L1136" s="269"/>
      <c r="M1136" s="440"/>
      <c r="N1136" s="440"/>
      <c r="O1136" s="440"/>
      <c r="P1136" s="269"/>
      <c r="Q1136" s="269"/>
      <c r="R1136" s="269"/>
      <c r="S1136" s="269"/>
      <c r="T1136" s="269"/>
      <c r="U1136" s="269"/>
      <c r="V1136" s="269"/>
      <c r="W1136" s="269"/>
      <c r="X1136" s="269"/>
      <c r="Y1136" s="269"/>
      <c r="Z1136" s="269"/>
      <c r="AA1136" s="269"/>
      <c r="AB1136" s="269"/>
      <c r="AC1136" s="269"/>
      <c r="AD1136" s="269"/>
      <c r="AE1136" s="269"/>
      <c r="AF1136" s="269"/>
      <c r="AG1136" s="269"/>
      <c r="AH1136" s="269"/>
      <c r="AI1136" s="269"/>
      <c r="AJ1136" s="269"/>
      <c r="AK1136" s="269"/>
      <c r="AL1136" s="269"/>
      <c r="AM1136" s="269"/>
      <c r="AN1136" s="269"/>
      <c r="AO1136" s="269"/>
      <c r="AP1136" s="269"/>
      <c r="AQ1136" s="269"/>
      <c r="AR1136" s="269"/>
      <c r="AS1136" s="269"/>
      <c r="AT1136" s="269"/>
      <c r="AU1136" s="269"/>
      <c r="AV1136" s="269"/>
      <c r="AW1136" s="269"/>
      <c r="AX1136" s="269"/>
      <c r="AY1136" s="269"/>
      <c r="AZ1136" s="269"/>
      <c r="BA1136" s="269"/>
      <c r="BB1136" s="269"/>
      <c r="BC1136" s="269"/>
      <c r="BD1136" s="269"/>
      <c r="BE1136" s="269"/>
      <c r="BF1136" s="269"/>
      <c r="BG1136" s="269"/>
      <c r="BH1136" s="269"/>
      <c r="BI1136" s="269"/>
      <c r="BJ1136" s="269"/>
      <c r="BK1136" s="269"/>
      <c r="BL1136" s="269"/>
      <c r="BM1136" s="269"/>
      <c r="BN1136" s="269"/>
      <c r="BO1136" s="269"/>
      <c r="BP1136" s="269"/>
      <c r="BQ1136" s="269"/>
      <c r="BR1136" s="269"/>
      <c r="BS1136" s="269"/>
      <c r="BT1136" s="269"/>
      <c r="BU1136" s="269"/>
      <c r="BV1136" s="269"/>
      <c r="BW1136" s="60"/>
      <c r="BX1136" s="60"/>
      <c r="BY1136" s="60"/>
      <c r="BZ1136" s="60"/>
      <c r="CA1136" s="60"/>
      <c r="CB1136" s="60"/>
      <c r="CC1136" s="60"/>
      <c r="CD1136" s="60"/>
      <c r="CE1136" s="60"/>
      <c r="CF1136" s="60"/>
      <c r="CG1136" s="60"/>
      <c r="CH1136" s="60"/>
      <c r="CI1136" s="60"/>
      <c r="CJ1136" s="60"/>
      <c r="CK1136" s="60"/>
      <c r="CL1136" s="60"/>
      <c r="CM1136" s="60"/>
      <c r="CN1136" s="60"/>
      <c r="CO1136" s="60"/>
      <c r="CP1136" s="60"/>
      <c r="CQ1136" s="60"/>
      <c r="CR1136" s="60"/>
      <c r="CS1136" s="60"/>
      <c r="CT1136" s="60"/>
      <c r="CU1136" s="60"/>
      <c r="CV1136" s="60"/>
      <c r="CW1136" s="60"/>
      <c r="CX1136" s="60"/>
      <c r="CY1136" s="60"/>
      <c r="CZ1136" s="60"/>
      <c r="DA1136" s="60"/>
      <c r="DB1136" s="60"/>
      <c r="DC1136" s="60"/>
      <c r="DD1136" s="60"/>
      <c r="DE1136" s="60"/>
      <c r="DF1136" s="60"/>
      <c r="DG1136" s="60"/>
      <c r="DH1136" s="60"/>
      <c r="DI1136" s="60"/>
      <c r="DJ1136" s="60"/>
      <c r="DK1136" s="60"/>
      <c r="DL1136" s="60"/>
      <c r="DM1136" s="60"/>
      <c r="DN1136" s="60"/>
      <c r="DO1136" s="60"/>
      <c r="DP1136" s="60"/>
      <c r="DQ1136" s="60"/>
      <c r="DR1136" s="60"/>
      <c r="DS1136" s="60"/>
      <c r="DT1136" s="60"/>
      <c r="DU1136" s="60"/>
      <c r="DV1136" s="60"/>
      <c r="DW1136" s="60"/>
      <c r="DX1136" s="60"/>
      <c r="DY1136" s="60"/>
      <c r="DZ1136" s="60"/>
      <c r="EA1136" s="60"/>
      <c r="EB1136" s="60"/>
      <c r="EC1136" s="60"/>
      <c r="ED1136" s="60"/>
      <c r="EE1136" s="60"/>
      <c r="EF1136" s="60"/>
      <c r="EG1136" s="60"/>
      <c r="EH1136" s="60"/>
      <c r="EI1136" s="60"/>
      <c r="EJ1136" s="60"/>
      <c r="EK1136" s="60"/>
      <c r="EL1136" s="60"/>
      <c r="EM1136" s="60"/>
      <c r="EN1136" s="60"/>
      <c r="EO1136" s="60"/>
      <c r="EP1136" s="60"/>
      <c r="EQ1136" s="60"/>
      <c r="ER1136" s="60"/>
      <c r="ES1136" s="60"/>
      <c r="ET1136" s="60"/>
      <c r="EU1136" s="60"/>
      <c r="EV1136" s="60"/>
      <c r="EW1136" s="60"/>
      <c r="EX1136" s="60"/>
      <c r="EY1136" s="60"/>
      <c r="EZ1136" s="60"/>
      <c r="FA1136" s="60"/>
      <c r="FB1136" s="60"/>
      <c r="FC1136" s="60"/>
      <c r="FD1136" s="60"/>
      <c r="FE1136" s="60"/>
      <c r="FF1136" s="60"/>
      <c r="FG1136" s="60"/>
      <c r="FH1136" s="60"/>
      <c r="FI1136" s="60"/>
      <c r="FJ1136" s="60"/>
      <c r="FK1136" s="60"/>
      <c r="FL1136" s="60"/>
      <c r="FM1136" s="60"/>
      <c r="FN1136" s="60"/>
      <c r="FO1136" s="60"/>
      <c r="FP1136" s="60"/>
      <c r="FQ1136" s="60"/>
      <c r="FR1136" s="60"/>
      <c r="FS1136" s="60"/>
      <c r="FT1136" s="60"/>
      <c r="FU1136" s="60"/>
      <c r="FV1136" s="60"/>
      <c r="FW1136" s="60"/>
      <c r="FX1136" s="60"/>
      <c r="FY1136" s="60"/>
      <c r="FZ1136" s="60"/>
      <c r="GA1136" s="60"/>
      <c r="GB1136" s="60"/>
      <c r="GC1136" s="60"/>
      <c r="GD1136" s="60"/>
      <c r="GE1136" s="60"/>
      <c r="GF1136" s="60"/>
      <c r="GG1136" s="60"/>
      <c r="GH1136" s="60"/>
      <c r="GI1136" s="60"/>
      <c r="GJ1136" s="60"/>
      <c r="GK1136" s="60"/>
      <c r="GL1136" s="60"/>
    </row>
    <row r="1137" s="396" customFormat="1">
      <c r="B1137" s="118" t="s">
        <v>28</v>
      </c>
      <c r="C1137" s="269"/>
      <c r="D1137" s="269"/>
      <c r="E1137" s="269"/>
      <c r="F1137" s="269"/>
      <c r="G1137" s="269"/>
      <c r="H1137" s="269"/>
      <c r="I1137" s="269"/>
      <c r="J1137" s="269"/>
      <c r="K1137" s="269"/>
      <c r="L1137" s="269"/>
      <c r="M1137" s="269"/>
      <c r="N1137" s="269"/>
      <c r="O1137" s="269"/>
      <c r="P1137" s="269"/>
      <c r="Q1137" s="269"/>
      <c r="R1137" s="269"/>
      <c r="S1137" s="269"/>
      <c r="T1137" s="269"/>
      <c r="U1137" s="269"/>
      <c r="V1137" s="269"/>
      <c r="W1137" s="269"/>
      <c r="X1137" s="269"/>
      <c r="Y1137" s="269"/>
      <c r="Z1137" s="269"/>
      <c r="AA1137" s="269"/>
      <c r="AB1137" s="269"/>
      <c r="AC1137" s="269"/>
      <c r="AD1137" s="269"/>
      <c r="AE1137" s="269"/>
      <c r="AF1137" s="269"/>
      <c r="AG1137" s="269"/>
      <c r="AH1137" s="269"/>
      <c r="AI1137" s="269"/>
      <c r="AJ1137" s="269"/>
      <c r="AK1137" s="269"/>
      <c r="AL1137" s="269"/>
      <c r="AM1137" s="269"/>
      <c r="AN1137" s="269"/>
      <c r="AO1137" s="269"/>
      <c r="AP1137" s="269"/>
      <c r="AQ1137" s="269"/>
      <c r="AR1137" s="269"/>
      <c r="AS1137" s="269"/>
      <c r="AT1137" s="269"/>
      <c r="AU1137" s="269"/>
      <c r="AV1137" s="269"/>
      <c r="AW1137" s="269"/>
      <c r="AX1137" s="269"/>
      <c r="AY1137" s="269"/>
      <c r="AZ1137" s="269"/>
      <c r="BA1137" s="269"/>
      <c r="BB1137" s="269"/>
      <c r="BC1137" s="269"/>
      <c r="BD1137" s="269"/>
      <c r="BE1137" s="269"/>
      <c r="BF1137" s="269"/>
      <c r="BG1137" s="269"/>
      <c r="BH1137" s="269"/>
      <c r="BI1137" s="269"/>
      <c r="BJ1137" s="269"/>
      <c r="BK1137" s="269"/>
      <c r="BL1137" s="269"/>
      <c r="BM1137" s="269"/>
      <c r="BN1137" s="269"/>
      <c r="BO1137" s="269"/>
      <c r="BP1137" s="269"/>
      <c r="BQ1137" s="269"/>
      <c r="BR1137" s="269"/>
      <c r="BS1137" s="269"/>
      <c r="BT1137" s="269"/>
      <c r="BU1137" s="269"/>
      <c r="BV1137" s="269"/>
      <c r="BW1137" s="60"/>
      <c r="BX1137" s="60"/>
      <c r="BY1137" s="60"/>
      <c r="BZ1137" s="60"/>
      <c r="CA1137" s="60"/>
      <c r="CB1137" s="60"/>
      <c r="CC1137" s="60"/>
      <c r="CD1137" s="60"/>
      <c r="CE1137" s="60"/>
      <c r="CF1137" s="60"/>
      <c r="CG1137" s="60"/>
      <c r="CH1137" s="60"/>
      <c r="CI1137" s="60"/>
      <c r="CJ1137" s="60"/>
      <c r="CK1137" s="60"/>
      <c r="CL1137" s="60"/>
      <c r="CM1137" s="60"/>
      <c r="CN1137" s="60"/>
      <c r="CO1137" s="60"/>
      <c r="CP1137" s="60"/>
      <c r="CQ1137" s="60"/>
      <c r="CR1137" s="60"/>
      <c r="CS1137" s="60"/>
      <c r="CT1137" s="60"/>
      <c r="CU1137" s="60"/>
      <c r="CV1137" s="60"/>
      <c r="CW1137" s="60"/>
      <c r="CX1137" s="60"/>
      <c r="CY1137" s="60"/>
      <c r="CZ1137" s="60"/>
      <c r="DA1137" s="60"/>
      <c r="DB1137" s="60"/>
      <c r="DC1137" s="60"/>
      <c r="DD1137" s="60"/>
      <c r="DE1137" s="60"/>
      <c r="DF1137" s="60"/>
      <c r="DG1137" s="60"/>
      <c r="DH1137" s="60"/>
      <c r="DI1137" s="60"/>
      <c r="DJ1137" s="60"/>
      <c r="DK1137" s="60"/>
      <c r="DL1137" s="60"/>
      <c r="DM1137" s="60"/>
      <c r="DN1137" s="60"/>
      <c r="DO1137" s="60"/>
      <c r="DP1137" s="60"/>
      <c r="DQ1137" s="60"/>
      <c r="DR1137" s="60"/>
      <c r="DS1137" s="60"/>
      <c r="DT1137" s="60"/>
      <c r="DU1137" s="60"/>
      <c r="DV1137" s="60"/>
      <c r="DW1137" s="60"/>
      <c r="DX1137" s="60"/>
      <c r="DY1137" s="60"/>
      <c r="DZ1137" s="60"/>
      <c r="EA1137" s="60"/>
      <c r="EB1137" s="60"/>
      <c r="EC1137" s="60"/>
      <c r="ED1137" s="60"/>
      <c r="EE1137" s="60"/>
      <c r="EF1137" s="60"/>
      <c r="EG1137" s="60"/>
      <c r="EH1137" s="60"/>
      <c r="EI1137" s="60"/>
      <c r="EJ1137" s="60"/>
      <c r="EK1137" s="60"/>
      <c r="EL1137" s="60"/>
      <c r="EM1137" s="60"/>
      <c r="EN1137" s="60"/>
      <c r="EO1137" s="60"/>
      <c r="EP1137" s="60"/>
      <c r="EQ1137" s="60"/>
      <c r="ER1137" s="60"/>
      <c r="ES1137" s="60"/>
      <c r="ET1137" s="60"/>
      <c r="EU1137" s="60"/>
      <c r="EV1137" s="60"/>
      <c r="EW1137" s="60"/>
      <c r="EX1137" s="60"/>
      <c r="EY1137" s="60"/>
      <c r="EZ1137" s="60"/>
      <c r="FA1137" s="60"/>
      <c r="FB1137" s="60"/>
      <c r="FC1137" s="60"/>
      <c r="FD1137" s="60"/>
      <c r="FE1137" s="60"/>
      <c r="FF1137" s="60"/>
      <c r="FG1137" s="60"/>
      <c r="FH1137" s="60"/>
      <c r="FI1137" s="60"/>
      <c r="FJ1137" s="60"/>
      <c r="FK1137" s="60"/>
      <c r="FL1137" s="60"/>
      <c r="FM1137" s="60"/>
      <c r="FN1137" s="60"/>
      <c r="FO1137" s="60"/>
      <c r="FP1137" s="60"/>
      <c r="FQ1137" s="60"/>
      <c r="FR1137" s="60"/>
      <c r="FS1137" s="60"/>
      <c r="FT1137" s="60"/>
      <c r="FU1137" s="60"/>
      <c r="FV1137" s="60"/>
      <c r="FW1137" s="60"/>
      <c r="FX1137" s="60"/>
      <c r="FY1137" s="60"/>
      <c r="FZ1137" s="60"/>
      <c r="GA1137" s="60"/>
      <c r="GB1137" s="60"/>
      <c r="GC1137" s="60"/>
      <c r="GD1137" s="60"/>
      <c r="GE1137" s="60"/>
      <c r="GF1137" s="60"/>
      <c r="GG1137" s="60"/>
      <c r="GH1137" s="60"/>
      <c r="GI1137" s="60"/>
      <c r="GJ1137" s="60"/>
      <c r="GK1137" s="60"/>
      <c r="GL1137" s="60"/>
    </row>
    <row r="1138" s="396" customFormat="1">
      <c r="B1138" s="116" t="s">
        <v>30</v>
      </c>
      <c r="C1138" s="269"/>
      <c r="D1138" s="269"/>
      <c r="E1138" s="269"/>
      <c r="F1138" s="269"/>
      <c r="G1138" s="269"/>
      <c r="H1138" s="269"/>
      <c r="I1138" s="269"/>
      <c r="J1138" s="269"/>
      <c r="K1138" s="269"/>
      <c r="L1138" s="269"/>
      <c r="M1138" s="269"/>
      <c r="N1138" s="269"/>
      <c r="O1138" s="269"/>
      <c r="P1138" s="269"/>
      <c r="Q1138" s="269"/>
      <c r="R1138" s="269"/>
      <c r="S1138" s="269"/>
      <c r="T1138" s="269"/>
      <c r="U1138" s="269"/>
      <c r="V1138" s="269"/>
      <c r="W1138" s="269"/>
      <c r="X1138" s="269"/>
      <c r="Y1138" s="269"/>
      <c r="Z1138" s="269"/>
      <c r="AA1138" s="269"/>
      <c r="AB1138" s="269"/>
      <c r="AC1138" s="269"/>
      <c r="AD1138" s="269"/>
      <c r="AE1138" s="269"/>
      <c r="AF1138" s="269"/>
      <c r="AG1138" s="269"/>
      <c r="AH1138" s="269"/>
      <c r="AI1138" s="269"/>
      <c r="AJ1138" s="269"/>
      <c r="AK1138" s="269"/>
      <c r="AL1138" s="269"/>
      <c r="AM1138" s="269"/>
      <c r="AN1138" s="269"/>
      <c r="AO1138" s="269"/>
      <c r="AP1138" s="269"/>
      <c r="AQ1138" s="269"/>
      <c r="AR1138" s="269"/>
      <c r="AS1138" s="269"/>
      <c r="AT1138" s="269"/>
      <c r="AU1138" s="269"/>
      <c r="AV1138" s="269"/>
      <c r="AW1138" s="269"/>
      <c r="AX1138" s="269"/>
      <c r="AY1138" s="269"/>
      <c r="AZ1138" s="269"/>
      <c r="BA1138" s="269"/>
      <c r="BB1138" s="269"/>
      <c r="BC1138" s="269"/>
      <c r="BD1138" s="269"/>
      <c r="BE1138" s="269"/>
      <c r="BF1138" s="269"/>
      <c r="BG1138" s="269"/>
      <c r="BH1138" s="269"/>
      <c r="BI1138" s="269"/>
      <c r="BJ1138" s="269"/>
      <c r="BK1138" s="269"/>
      <c r="BL1138" s="269"/>
      <c r="BM1138" s="269"/>
      <c r="BN1138" s="269"/>
      <c r="BO1138" s="269"/>
      <c r="BP1138" s="269"/>
      <c r="BQ1138" s="269"/>
      <c r="BR1138" s="269"/>
      <c r="BS1138" s="269"/>
      <c r="BT1138" s="269"/>
      <c r="BU1138" s="269"/>
      <c r="BV1138" s="269"/>
      <c r="BW1138" s="60"/>
      <c r="BX1138" s="60"/>
      <c r="BY1138" s="60"/>
      <c r="BZ1138" s="60"/>
      <c r="CA1138" s="60"/>
      <c r="CB1138" s="60"/>
      <c r="CC1138" s="60"/>
      <c r="CD1138" s="60"/>
      <c r="CE1138" s="60"/>
      <c r="CF1138" s="60"/>
      <c r="CG1138" s="60"/>
      <c r="CH1138" s="60"/>
      <c r="CI1138" s="60"/>
      <c r="CJ1138" s="60"/>
      <c r="CK1138" s="60"/>
      <c r="CL1138" s="60"/>
      <c r="CM1138" s="60"/>
      <c r="CN1138" s="60"/>
      <c r="CO1138" s="60"/>
      <c r="CP1138" s="60"/>
      <c r="CQ1138" s="60"/>
      <c r="CR1138" s="60"/>
      <c r="CS1138" s="60"/>
      <c r="CT1138" s="60"/>
      <c r="CU1138" s="60"/>
      <c r="CV1138" s="60"/>
      <c r="CW1138" s="60"/>
      <c r="CX1138" s="60"/>
      <c r="CY1138" s="60"/>
      <c r="CZ1138" s="60"/>
      <c r="DA1138" s="60"/>
      <c r="DB1138" s="60"/>
      <c r="DC1138" s="60"/>
      <c r="DD1138" s="60"/>
      <c r="DE1138" s="60"/>
      <c r="DF1138" s="60"/>
      <c r="DG1138" s="60"/>
      <c r="DH1138" s="60"/>
      <c r="DI1138" s="60"/>
      <c r="DJ1138" s="60"/>
      <c r="DK1138" s="60"/>
      <c r="DL1138" s="60"/>
      <c r="DM1138" s="60"/>
      <c r="DN1138" s="60"/>
      <c r="DO1138" s="60"/>
      <c r="DP1138" s="60"/>
      <c r="DQ1138" s="60"/>
      <c r="DR1138" s="60"/>
      <c r="DS1138" s="60"/>
      <c r="DT1138" s="60"/>
      <c r="DU1138" s="60"/>
      <c r="DV1138" s="60"/>
      <c r="DW1138" s="60"/>
      <c r="DX1138" s="60"/>
      <c r="DY1138" s="60"/>
      <c r="DZ1138" s="60"/>
      <c r="EA1138" s="60"/>
      <c r="EB1138" s="60"/>
      <c r="EC1138" s="60"/>
      <c r="ED1138" s="60"/>
      <c r="EE1138" s="60"/>
      <c r="EF1138" s="60"/>
      <c r="EG1138" s="60"/>
      <c r="EH1138" s="60"/>
      <c r="EI1138" s="60"/>
      <c r="EJ1138" s="60"/>
      <c r="EK1138" s="60"/>
      <c r="EL1138" s="60"/>
      <c r="EM1138" s="60"/>
      <c r="EN1138" s="60"/>
      <c r="EO1138" s="60"/>
      <c r="EP1138" s="60"/>
      <c r="EQ1138" s="60"/>
      <c r="ER1138" s="60"/>
      <c r="ES1138" s="60"/>
      <c r="ET1138" s="60"/>
      <c r="EU1138" s="60"/>
      <c r="EV1138" s="60"/>
      <c r="EW1138" s="60"/>
      <c r="EX1138" s="60"/>
      <c r="EY1138" s="60"/>
      <c r="EZ1138" s="60"/>
      <c r="FA1138" s="60"/>
      <c r="FB1138" s="60"/>
      <c r="FC1138" s="60"/>
      <c r="FD1138" s="60"/>
      <c r="FE1138" s="60"/>
      <c r="FF1138" s="60"/>
      <c r="FG1138" s="60"/>
      <c r="FH1138" s="60"/>
      <c r="FI1138" s="60"/>
      <c r="FJ1138" s="60"/>
      <c r="FK1138" s="60"/>
      <c r="FL1138" s="60"/>
      <c r="FM1138" s="60"/>
      <c r="FN1138" s="60"/>
      <c r="FO1138" s="60"/>
      <c r="FP1138" s="60"/>
      <c r="FQ1138" s="60"/>
      <c r="FR1138" s="60"/>
      <c r="FS1138" s="60"/>
      <c r="FT1138" s="60"/>
      <c r="FU1138" s="60"/>
      <c r="FV1138" s="60"/>
      <c r="FW1138" s="60"/>
      <c r="FX1138" s="60"/>
      <c r="FY1138" s="60"/>
      <c r="FZ1138" s="60"/>
      <c r="GA1138" s="60"/>
      <c r="GB1138" s="60"/>
      <c r="GC1138" s="60"/>
      <c r="GD1138" s="60"/>
      <c r="GE1138" s="60"/>
      <c r="GF1138" s="60"/>
      <c r="GG1138" s="60"/>
      <c r="GH1138" s="60"/>
      <c r="GI1138" s="60"/>
      <c r="GJ1138" s="60"/>
      <c r="GK1138" s="60"/>
      <c r="GL1138" s="60"/>
    </row>
    <row r="1139" s="396" customFormat="1">
      <c r="B1139" s="118" t="s">
        <v>32</v>
      </c>
      <c r="C1139" s="269"/>
      <c r="D1139" s="269"/>
      <c r="E1139" s="269"/>
      <c r="F1139" s="269"/>
      <c r="G1139" s="269"/>
      <c r="H1139" s="269"/>
      <c r="I1139" s="269"/>
      <c r="J1139" s="269"/>
      <c r="K1139" s="269"/>
      <c r="L1139" s="269"/>
      <c r="M1139" s="269"/>
      <c r="N1139" s="269"/>
      <c r="O1139" s="269"/>
      <c r="P1139" s="269"/>
      <c r="Q1139" s="269"/>
      <c r="R1139" s="269"/>
      <c r="S1139" s="269"/>
      <c r="T1139" s="269"/>
      <c r="U1139" s="269"/>
      <c r="V1139" s="269"/>
      <c r="W1139" s="269"/>
      <c r="X1139" s="269"/>
      <c r="Y1139" s="269"/>
      <c r="Z1139" s="269"/>
      <c r="AA1139" s="269"/>
      <c r="AB1139" s="269"/>
      <c r="AC1139" s="269"/>
      <c r="AD1139" s="269"/>
      <c r="AE1139" s="269"/>
      <c r="AF1139" s="269"/>
      <c r="AG1139" s="269"/>
      <c r="AH1139" s="269"/>
      <c r="AI1139" s="269"/>
      <c r="AJ1139" s="269"/>
      <c r="AK1139" s="269"/>
      <c r="AL1139" s="269"/>
      <c r="AM1139" s="269"/>
      <c r="AN1139" s="269"/>
      <c r="AO1139" s="269"/>
      <c r="AP1139" s="269"/>
      <c r="AQ1139" s="269"/>
      <c r="AR1139" s="269"/>
      <c r="AS1139" s="269"/>
      <c r="AT1139" s="269"/>
      <c r="AU1139" s="269"/>
      <c r="AV1139" s="269"/>
      <c r="AW1139" s="269"/>
      <c r="AX1139" s="269"/>
      <c r="AY1139" s="269"/>
      <c r="AZ1139" s="269"/>
      <c r="BA1139" s="269"/>
      <c r="BB1139" s="269"/>
      <c r="BC1139" s="269"/>
      <c r="BD1139" s="269"/>
      <c r="BE1139" s="269"/>
      <c r="BF1139" s="269"/>
      <c r="BG1139" s="269"/>
      <c r="BH1139" s="269"/>
      <c r="BI1139" s="269"/>
      <c r="BJ1139" s="269"/>
      <c r="BK1139" s="269"/>
      <c r="BL1139" s="269"/>
      <c r="BM1139" s="269"/>
      <c r="BN1139" s="269"/>
      <c r="BO1139" s="269"/>
      <c r="BP1139" s="269"/>
      <c r="BQ1139" s="269"/>
      <c r="BR1139" s="269"/>
      <c r="BS1139" s="269"/>
      <c r="BT1139" s="269"/>
      <c r="BU1139" s="269"/>
      <c r="BV1139" s="269"/>
      <c r="BW1139" s="60"/>
      <c r="BX1139" s="60"/>
      <c r="BY1139" s="60"/>
      <c r="BZ1139" s="60"/>
      <c r="CA1139" s="60"/>
      <c r="CB1139" s="60"/>
      <c r="CC1139" s="60"/>
      <c r="CD1139" s="60"/>
      <c r="CE1139" s="60"/>
      <c r="CF1139" s="60"/>
      <c r="CG1139" s="60"/>
      <c r="CH1139" s="60"/>
      <c r="CI1139" s="60"/>
      <c r="CJ1139" s="60"/>
      <c r="CK1139" s="60"/>
      <c r="CL1139" s="60"/>
      <c r="CM1139" s="60"/>
      <c r="CN1139" s="60"/>
      <c r="CO1139" s="60"/>
      <c r="CP1139" s="60"/>
      <c r="CQ1139" s="60"/>
      <c r="CR1139" s="60"/>
      <c r="CS1139" s="60"/>
      <c r="CT1139" s="60"/>
      <c r="CU1139" s="60"/>
      <c r="CV1139" s="60"/>
      <c r="CW1139" s="60"/>
      <c r="CX1139" s="60"/>
      <c r="CY1139" s="60"/>
      <c r="CZ1139" s="60"/>
      <c r="DA1139" s="60"/>
      <c r="DB1139" s="60"/>
      <c r="DC1139" s="60"/>
      <c r="DD1139" s="60"/>
      <c r="DE1139" s="60"/>
      <c r="DF1139" s="60"/>
      <c r="DG1139" s="60"/>
      <c r="DH1139" s="60"/>
      <c r="DI1139" s="60"/>
      <c r="DJ1139" s="60"/>
      <c r="DK1139" s="60"/>
      <c r="DL1139" s="60"/>
      <c r="DM1139" s="60"/>
      <c r="DN1139" s="60"/>
      <c r="DO1139" s="60"/>
      <c r="DP1139" s="60"/>
      <c r="DQ1139" s="60"/>
      <c r="DR1139" s="60"/>
      <c r="DS1139" s="60"/>
      <c r="DT1139" s="60"/>
      <c r="DU1139" s="60"/>
      <c r="DV1139" s="60"/>
      <c r="DW1139" s="60"/>
      <c r="DX1139" s="60"/>
      <c r="DY1139" s="60"/>
      <c r="DZ1139" s="60"/>
      <c r="EA1139" s="60"/>
      <c r="EB1139" s="60"/>
      <c r="EC1139" s="60"/>
      <c r="ED1139" s="60"/>
      <c r="EE1139" s="60"/>
      <c r="EF1139" s="60"/>
      <c r="EG1139" s="60"/>
      <c r="EH1139" s="60"/>
      <c r="EI1139" s="60"/>
      <c r="EJ1139" s="60"/>
      <c r="EK1139" s="60"/>
      <c r="EL1139" s="60"/>
      <c r="EM1139" s="60"/>
      <c r="EN1139" s="60"/>
      <c r="EO1139" s="60"/>
      <c r="EP1139" s="60"/>
      <c r="EQ1139" s="60"/>
      <c r="ER1139" s="60"/>
      <c r="ES1139" s="60"/>
      <c r="ET1139" s="60"/>
      <c r="EU1139" s="60"/>
      <c r="EV1139" s="60"/>
      <c r="EW1139" s="60"/>
      <c r="EX1139" s="60"/>
      <c r="EY1139" s="60"/>
      <c r="EZ1139" s="60"/>
      <c r="FA1139" s="60"/>
      <c r="FB1139" s="60"/>
      <c r="FC1139" s="60"/>
      <c r="FD1139" s="60"/>
      <c r="FE1139" s="60"/>
      <c r="FF1139" s="60"/>
      <c r="FG1139" s="60"/>
      <c r="FH1139" s="60"/>
      <c r="FI1139" s="60"/>
      <c r="FJ1139" s="60"/>
      <c r="FK1139" s="60"/>
      <c r="FL1139" s="60"/>
      <c r="FM1139" s="60"/>
      <c r="FN1139" s="60"/>
      <c r="FO1139" s="60"/>
      <c r="FP1139" s="60"/>
      <c r="FQ1139" s="60"/>
      <c r="FR1139" s="60"/>
      <c r="FS1139" s="60"/>
      <c r="FT1139" s="60"/>
      <c r="FU1139" s="60"/>
      <c r="FV1139" s="60"/>
      <c r="FW1139" s="60"/>
      <c r="FX1139" s="60"/>
      <c r="FY1139" s="60"/>
      <c r="FZ1139" s="60"/>
      <c r="GA1139" s="60"/>
      <c r="GB1139" s="60"/>
      <c r="GC1139" s="60"/>
      <c r="GD1139" s="60"/>
      <c r="GE1139" s="60"/>
      <c r="GF1139" s="60"/>
      <c r="GG1139" s="60"/>
      <c r="GH1139" s="60"/>
      <c r="GI1139" s="60"/>
      <c r="GJ1139" s="60"/>
      <c r="GK1139" s="60"/>
      <c r="GL1139" s="60"/>
    </row>
    <row r="1140" s="396" customFormat="1">
      <c r="B1140" s="116" t="s">
        <v>34</v>
      </c>
      <c r="C1140" s="269"/>
      <c r="D1140" s="269"/>
      <c r="E1140" s="269"/>
      <c r="F1140" s="269"/>
      <c r="G1140" s="269"/>
      <c r="H1140" s="269"/>
      <c r="I1140" s="269"/>
      <c r="J1140" s="269"/>
      <c r="K1140" s="269"/>
      <c r="L1140" s="269"/>
      <c r="M1140" s="269"/>
      <c r="N1140" s="269"/>
      <c r="O1140" s="269"/>
      <c r="P1140" s="269"/>
      <c r="Q1140" s="269"/>
      <c r="R1140" s="269"/>
      <c r="S1140" s="269"/>
      <c r="T1140" s="269"/>
      <c r="U1140" s="269"/>
      <c r="V1140" s="269"/>
      <c r="W1140" s="269"/>
      <c r="X1140" s="269"/>
      <c r="Y1140" s="269"/>
      <c r="Z1140" s="269"/>
      <c r="AA1140" s="269"/>
      <c r="AB1140" s="269"/>
      <c r="AC1140" s="269"/>
      <c r="AD1140" s="269"/>
      <c r="AE1140" s="269"/>
      <c r="AF1140" s="269"/>
      <c r="AG1140" s="269"/>
      <c r="AH1140" s="269"/>
      <c r="AI1140" s="269"/>
      <c r="AJ1140" s="269"/>
      <c r="AK1140" s="269"/>
      <c r="AL1140" s="269"/>
      <c r="AM1140" s="269"/>
      <c r="AN1140" s="269"/>
      <c r="AO1140" s="269"/>
      <c r="AP1140" s="269"/>
      <c r="AQ1140" s="269"/>
      <c r="AR1140" s="269"/>
      <c r="AS1140" s="269"/>
      <c r="AT1140" s="269"/>
      <c r="AU1140" s="269"/>
      <c r="AV1140" s="269"/>
      <c r="AW1140" s="269"/>
      <c r="AX1140" s="269"/>
      <c r="AY1140" s="269"/>
      <c r="AZ1140" s="269"/>
      <c r="BA1140" s="269"/>
      <c r="BB1140" s="269"/>
      <c r="BC1140" s="269"/>
      <c r="BD1140" s="269"/>
      <c r="BE1140" s="269"/>
      <c r="BF1140" s="269"/>
      <c r="BG1140" s="269"/>
      <c r="BH1140" s="269"/>
      <c r="BI1140" s="269"/>
      <c r="BJ1140" s="269"/>
      <c r="BK1140" s="269"/>
      <c r="BL1140" s="269"/>
      <c r="BM1140" s="269"/>
      <c r="BN1140" s="269"/>
      <c r="BO1140" s="269"/>
      <c r="BP1140" s="269"/>
      <c r="BQ1140" s="269"/>
      <c r="BR1140" s="269"/>
      <c r="BS1140" s="269"/>
      <c r="BT1140" s="269"/>
      <c r="BU1140" s="269"/>
      <c r="BV1140" s="269"/>
      <c r="BW1140" s="60"/>
      <c r="BX1140" s="60"/>
      <c r="BY1140" s="60"/>
      <c r="BZ1140" s="60"/>
      <c r="CA1140" s="60"/>
      <c r="CB1140" s="60"/>
      <c r="CC1140" s="60"/>
      <c r="CD1140" s="60"/>
      <c r="CE1140" s="60"/>
      <c r="CF1140" s="60"/>
      <c r="CG1140" s="60"/>
      <c r="CH1140" s="60"/>
      <c r="CI1140" s="60"/>
      <c r="CJ1140" s="60"/>
      <c r="CK1140" s="60"/>
      <c r="CL1140" s="60"/>
      <c r="CM1140" s="60"/>
      <c r="CN1140" s="60"/>
      <c r="CO1140" s="60"/>
      <c r="CP1140" s="60"/>
      <c r="CQ1140" s="60"/>
      <c r="CR1140" s="60"/>
      <c r="CS1140" s="60"/>
      <c r="CT1140" s="60"/>
      <c r="CU1140" s="60"/>
      <c r="CV1140" s="60"/>
      <c r="CW1140" s="60"/>
      <c r="CX1140" s="60"/>
      <c r="CY1140" s="60"/>
      <c r="CZ1140" s="60"/>
      <c r="DA1140" s="60"/>
      <c r="DB1140" s="60"/>
      <c r="DC1140" s="60"/>
      <c r="DD1140" s="60"/>
      <c r="DE1140" s="60"/>
      <c r="DF1140" s="60"/>
      <c r="DG1140" s="60"/>
      <c r="DH1140" s="60"/>
      <c r="DI1140" s="60"/>
      <c r="DJ1140" s="60"/>
      <c r="DK1140" s="60"/>
      <c r="DL1140" s="60"/>
      <c r="DM1140" s="60"/>
      <c r="DN1140" s="60"/>
      <c r="DO1140" s="60"/>
      <c r="DP1140" s="60"/>
      <c r="DQ1140" s="60"/>
      <c r="DR1140" s="60"/>
      <c r="DS1140" s="60"/>
      <c r="DT1140" s="60"/>
      <c r="DU1140" s="60"/>
      <c r="DV1140" s="60"/>
      <c r="DW1140" s="60"/>
      <c r="DX1140" s="60"/>
      <c r="DY1140" s="60"/>
      <c r="DZ1140" s="60"/>
      <c r="EA1140" s="60"/>
      <c r="EB1140" s="60"/>
      <c r="EC1140" s="60"/>
      <c r="ED1140" s="60"/>
      <c r="EE1140" s="60"/>
      <c r="EF1140" s="60"/>
      <c r="EG1140" s="60"/>
      <c r="EH1140" s="60"/>
      <c r="EI1140" s="60"/>
      <c r="EJ1140" s="60"/>
      <c r="EK1140" s="60"/>
      <c r="EL1140" s="60"/>
      <c r="EM1140" s="60"/>
      <c r="EN1140" s="60"/>
      <c r="EO1140" s="60"/>
      <c r="EP1140" s="60"/>
      <c r="EQ1140" s="60"/>
      <c r="ER1140" s="60"/>
      <c r="ES1140" s="60"/>
      <c r="ET1140" s="60"/>
      <c r="EU1140" s="60"/>
      <c r="EV1140" s="60"/>
      <c r="EW1140" s="60"/>
      <c r="EX1140" s="60"/>
      <c r="EY1140" s="60"/>
      <c r="EZ1140" s="60"/>
      <c r="FA1140" s="60"/>
      <c r="FB1140" s="60"/>
      <c r="FC1140" s="60"/>
      <c r="FD1140" s="60"/>
      <c r="FE1140" s="60"/>
      <c r="FF1140" s="60"/>
      <c r="FG1140" s="60"/>
      <c r="FH1140" s="60"/>
      <c r="FI1140" s="60"/>
      <c r="FJ1140" s="60"/>
      <c r="FK1140" s="60"/>
      <c r="FL1140" s="60"/>
      <c r="FM1140" s="60"/>
      <c r="FN1140" s="60"/>
      <c r="FO1140" s="60"/>
      <c r="FP1140" s="60"/>
      <c r="FQ1140" s="60"/>
      <c r="FR1140" s="60"/>
      <c r="FS1140" s="60"/>
      <c r="FT1140" s="60"/>
      <c r="FU1140" s="60"/>
      <c r="FV1140" s="60"/>
      <c r="FW1140" s="60"/>
      <c r="FX1140" s="60"/>
      <c r="FY1140" s="60"/>
      <c r="FZ1140" s="60"/>
      <c r="GA1140" s="60"/>
      <c r="GB1140" s="60"/>
      <c r="GC1140" s="60"/>
      <c r="GD1140" s="60"/>
      <c r="GE1140" s="60"/>
      <c r="GF1140" s="60"/>
      <c r="GG1140" s="60"/>
      <c r="GH1140" s="60"/>
      <c r="GI1140" s="60"/>
      <c r="GJ1140" s="60"/>
      <c r="GK1140" s="60"/>
      <c r="GL1140" s="60"/>
    </row>
    <row r="1141" s="396" customFormat="1">
      <c r="B1141" s="118" t="s">
        <v>36</v>
      </c>
      <c r="C1141" s="269"/>
      <c r="D1141" s="269"/>
      <c r="E1141" s="269"/>
      <c r="F1141" s="269"/>
      <c r="G1141" s="269"/>
      <c r="H1141" s="269"/>
      <c r="I1141" s="269"/>
      <c r="J1141" s="269"/>
      <c r="K1141" s="269"/>
      <c r="L1141" s="269"/>
      <c r="M1141" s="269"/>
      <c r="N1141" s="269"/>
      <c r="O1141" s="269"/>
      <c r="P1141" s="269"/>
      <c r="Q1141" s="269"/>
      <c r="R1141" s="269"/>
      <c r="S1141" s="269"/>
      <c r="T1141" s="269"/>
      <c r="U1141" s="269"/>
      <c r="V1141" s="269"/>
      <c r="W1141" s="269"/>
      <c r="X1141" s="269"/>
      <c r="Y1141" s="269"/>
      <c r="Z1141" s="269"/>
      <c r="AA1141" s="269"/>
      <c r="AB1141" s="269"/>
      <c r="AC1141" s="269"/>
      <c r="AD1141" s="269"/>
      <c r="AE1141" s="269"/>
      <c r="AF1141" s="269"/>
      <c r="AG1141" s="269"/>
      <c r="AH1141" s="269"/>
      <c r="AI1141" s="269"/>
      <c r="AJ1141" s="269"/>
      <c r="AK1141" s="269"/>
      <c r="AL1141" s="269"/>
      <c r="AM1141" s="269"/>
      <c r="AN1141" s="269"/>
      <c r="AO1141" s="269"/>
      <c r="AP1141" s="269"/>
      <c r="AQ1141" s="269"/>
      <c r="AR1141" s="269"/>
      <c r="AS1141" s="269"/>
      <c r="AT1141" s="269"/>
      <c r="AU1141" s="269"/>
      <c r="AV1141" s="269"/>
      <c r="AW1141" s="269"/>
      <c r="AX1141" s="269"/>
      <c r="AY1141" s="269"/>
      <c r="AZ1141" s="269"/>
      <c r="BA1141" s="269"/>
      <c r="BB1141" s="269"/>
      <c r="BC1141" s="269"/>
      <c r="BD1141" s="269"/>
      <c r="BE1141" s="269"/>
      <c r="BF1141" s="269"/>
      <c r="BG1141" s="269"/>
      <c r="BH1141" s="269"/>
      <c r="BI1141" s="269"/>
      <c r="BJ1141" s="269"/>
      <c r="BK1141" s="269"/>
      <c r="BL1141" s="269"/>
      <c r="BM1141" s="269"/>
      <c r="BN1141" s="269"/>
      <c r="BO1141" s="269"/>
      <c r="BP1141" s="269"/>
      <c r="BQ1141" s="269"/>
      <c r="BR1141" s="269"/>
      <c r="BS1141" s="269"/>
      <c r="BT1141" s="269"/>
      <c r="BU1141" s="269"/>
      <c r="BV1141" s="269"/>
      <c r="BW1141" s="60"/>
      <c r="BX1141" s="60"/>
      <c r="BY1141" s="60"/>
      <c r="BZ1141" s="60"/>
      <c r="CA1141" s="60"/>
      <c r="CB1141" s="60"/>
      <c r="CC1141" s="60"/>
      <c r="CD1141" s="60"/>
      <c r="CE1141" s="60"/>
      <c r="CF1141" s="60"/>
      <c r="CG1141" s="60"/>
      <c r="CH1141" s="60"/>
      <c r="CI1141" s="60"/>
      <c r="CJ1141" s="60"/>
      <c r="CK1141" s="60"/>
      <c r="CL1141" s="60"/>
      <c r="CM1141" s="60"/>
      <c r="CN1141" s="60"/>
      <c r="CO1141" s="60"/>
      <c r="CP1141" s="60"/>
      <c r="CQ1141" s="60"/>
      <c r="CR1141" s="60"/>
      <c r="CS1141" s="60"/>
      <c r="CT1141" s="60"/>
      <c r="CU1141" s="60"/>
      <c r="CV1141" s="60"/>
      <c r="CW1141" s="60"/>
      <c r="CX1141" s="60"/>
      <c r="CY1141" s="60"/>
      <c r="CZ1141" s="60"/>
      <c r="DA1141" s="60"/>
      <c r="DB1141" s="60"/>
      <c r="DC1141" s="60"/>
      <c r="DD1141" s="60"/>
      <c r="DE1141" s="60"/>
      <c r="DF1141" s="60"/>
      <c r="DG1141" s="60"/>
      <c r="DH1141" s="60"/>
      <c r="DI1141" s="60"/>
      <c r="DJ1141" s="60"/>
      <c r="DK1141" s="60"/>
      <c r="DL1141" s="60"/>
      <c r="DM1141" s="60"/>
      <c r="DN1141" s="60"/>
      <c r="DO1141" s="60"/>
      <c r="DP1141" s="60"/>
      <c r="DQ1141" s="60"/>
      <c r="DR1141" s="60"/>
      <c r="DS1141" s="60"/>
      <c r="DT1141" s="60"/>
      <c r="DU1141" s="60"/>
      <c r="DV1141" s="60"/>
      <c r="DW1141" s="60"/>
      <c r="DX1141" s="60"/>
      <c r="DY1141" s="60"/>
      <c r="DZ1141" s="60"/>
      <c r="EA1141" s="60"/>
      <c r="EB1141" s="60"/>
      <c r="EC1141" s="60"/>
      <c r="ED1141" s="60"/>
      <c r="EE1141" s="60"/>
      <c r="EF1141" s="60"/>
      <c r="EG1141" s="60"/>
      <c r="EH1141" s="60"/>
      <c r="EI1141" s="60"/>
      <c r="EJ1141" s="60"/>
      <c r="EK1141" s="60"/>
      <c r="EL1141" s="60"/>
      <c r="EM1141" s="60"/>
      <c r="EN1141" s="60"/>
      <c r="EO1141" s="60"/>
      <c r="EP1141" s="60"/>
      <c r="EQ1141" s="60"/>
      <c r="ER1141" s="60"/>
      <c r="ES1141" s="60"/>
      <c r="ET1141" s="60"/>
      <c r="EU1141" s="60"/>
      <c r="EV1141" s="60"/>
      <c r="EW1141" s="60"/>
      <c r="EX1141" s="60"/>
      <c r="EY1141" s="60"/>
      <c r="EZ1141" s="60"/>
      <c r="FA1141" s="60"/>
      <c r="FB1141" s="60"/>
      <c r="FC1141" s="60"/>
      <c r="FD1141" s="60"/>
      <c r="FE1141" s="60"/>
      <c r="FF1141" s="60"/>
      <c r="FG1141" s="60"/>
      <c r="FH1141" s="60"/>
      <c r="FI1141" s="60"/>
      <c r="FJ1141" s="60"/>
      <c r="FK1141" s="60"/>
      <c r="FL1141" s="60"/>
      <c r="FM1141" s="60"/>
      <c r="FN1141" s="60"/>
      <c r="FO1141" s="60"/>
      <c r="FP1141" s="60"/>
      <c r="FQ1141" s="60"/>
      <c r="FR1141" s="60"/>
      <c r="FS1141" s="60"/>
      <c r="FT1141" s="60"/>
      <c r="FU1141" s="60"/>
      <c r="FV1141" s="60"/>
      <c r="FW1141" s="60"/>
      <c r="FX1141" s="60"/>
      <c r="FY1141" s="60"/>
      <c r="FZ1141" s="60"/>
      <c r="GA1141" s="60"/>
      <c r="GB1141" s="60"/>
      <c r="GC1141" s="60"/>
      <c r="GD1141" s="60"/>
      <c r="GE1141" s="60"/>
      <c r="GF1141" s="60"/>
      <c r="GG1141" s="60"/>
      <c r="GH1141" s="60"/>
      <c r="GI1141" s="60"/>
      <c r="GJ1141" s="60"/>
      <c r="GK1141" s="60"/>
      <c r="GL1141" s="60"/>
    </row>
    <row r="1142" s="396" customFormat="1">
      <c r="B1142" s="116" t="s">
        <v>38</v>
      </c>
      <c r="C1142" s="269"/>
      <c r="D1142" s="269"/>
      <c r="E1142" s="269"/>
      <c r="F1142" s="269"/>
      <c r="G1142" s="269"/>
      <c r="H1142" s="269"/>
      <c r="I1142" s="269"/>
      <c r="J1142" s="269"/>
      <c r="K1142" s="269"/>
      <c r="L1142" s="269"/>
      <c r="M1142" s="269"/>
      <c r="N1142" s="269"/>
      <c r="O1142" s="269"/>
      <c r="P1142" s="269"/>
      <c r="Q1142" s="269"/>
      <c r="R1142" s="269"/>
      <c r="S1142" s="269"/>
      <c r="T1142" s="269"/>
      <c r="U1142" s="269"/>
      <c r="V1142" s="269"/>
      <c r="W1142" s="269"/>
      <c r="X1142" s="269"/>
      <c r="Y1142" s="269"/>
      <c r="Z1142" s="269"/>
      <c r="AA1142" s="269"/>
      <c r="AB1142" s="269"/>
      <c r="AC1142" s="269"/>
      <c r="AD1142" s="269"/>
      <c r="AE1142" s="269"/>
      <c r="AF1142" s="269"/>
      <c r="AG1142" s="269"/>
      <c r="AH1142" s="269"/>
      <c r="AI1142" s="269"/>
      <c r="AJ1142" s="269"/>
      <c r="AK1142" s="269"/>
      <c r="AL1142" s="269"/>
      <c r="AM1142" s="269"/>
      <c r="AN1142" s="269"/>
      <c r="AO1142" s="269"/>
      <c r="AP1142" s="269"/>
      <c r="AQ1142" s="269"/>
      <c r="AR1142" s="269"/>
      <c r="AS1142" s="269"/>
      <c r="AT1142" s="269"/>
      <c r="AU1142" s="269"/>
      <c r="AV1142" s="269"/>
      <c r="AW1142" s="269"/>
      <c r="AX1142" s="269"/>
      <c r="AY1142" s="269"/>
      <c r="AZ1142" s="269"/>
      <c r="BA1142" s="269"/>
      <c r="BB1142" s="269"/>
      <c r="BC1142" s="269"/>
      <c r="BD1142" s="269"/>
      <c r="BE1142" s="269"/>
      <c r="BF1142" s="269"/>
      <c r="BG1142" s="269"/>
      <c r="BH1142" s="269"/>
      <c r="BI1142" s="269"/>
      <c r="BJ1142" s="269"/>
      <c r="BK1142" s="269"/>
      <c r="BL1142" s="269"/>
      <c r="BM1142" s="269"/>
      <c r="BN1142" s="269"/>
      <c r="BO1142" s="269"/>
      <c r="BP1142" s="269"/>
      <c r="BQ1142" s="269"/>
      <c r="BR1142" s="269"/>
      <c r="BS1142" s="269"/>
      <c r="BT1142" s="269"/>
      <c r="BU1142" s="269"/>
      <c r="BV1142" s="269"/>
      <c r="BW1142" s="60"/>
      <c r="BX1142" s="60"/>
      <c r="BY1142" s="60"/>
      <c r="BZ1142" s="60"/>
      <c r="CA1142" s="60"/>
      <c r="CB1142" s="60"/>
      <c r="CC1142" s="60"/>
      <c r="CD1142" s="60"/>
      <c r="CE1142" s="60"/>
      <c r="CF1142" s="60"/>
      <c r="CG1142" s="60"/>
      <c r="CH1142" s="60"/>
      <c r="CI1142" s="60"/>
      <c r="CJ1142" s="60"/>
      <c r="CK1142" s="60"/>
      <c r="CL1142" s="60"/>
      <c r="CM1142" s="60"/>
      <c r="CN1142" s="60"/>
      <c r="CO1142" s="60"/>
      <c r="CP1142" s="60"/>
      <c r="CQ1142" s="60"/>
      <c r="CR1142" s="60"/>
      <c r="CS1142" s="60"/>
      <c r="CT1142" s="60"/>
      <c r="CU1142" s="60"/>
      <c r="CV1142" s="60"/>
      <c r="CW1142" s="60"/>
      <c r="CX1142" s="60"/>
      <c r="CY1142" s="60"/>
      <c r="CZ1142" s="60"/>
      <c r="DA1142" s="60"/>
      <c r="DB1142" s="60"/>
      <c r="DC1142" s="60"/>
      <c r="DD1142" s="60"/>
      <c r="DE1142" s="60"/>
      <c r="DF1142" s="60"/>
      <c r="DG1142" s="60"/>
      <c r="DH1142" s="60"/>
      <c r="DI1142" s="60"/>
      <c r="DJ1142" s="60"/>
      <c r="DK1142" s="60"/>
      <c r="DL1142" s="60"/>
      <c r="DM1142" s="60"/>
      <c r="DN1142" s="60"/>
      <c r="DO1142" s="60"/>
      <c r="DP1142" s="60"/>
      <c r="DQ1142" s="60"/>
      <c r="DR1142" s="60"/>
      <c r="DS1142" s="60"/>
      <c r="DT1142" s="60"/>
      <c r="DU1142" s="60"/>
      <c r="DV1142" s="60"/>
      <c r="DW1142" s="60"/>
      <c r="DX1142" s="60"/>
      <c r="DY1142" s="60"/>
      <c r="DZ1142" s="60"/>
      <c r="EA1142" s="60"/>
      <c r="EB1142" s="60"/>
      <c r="EC1142" s="60"/>
      <c r="ED1142" s="60"/>
      <c r="EE1142" s="60"/>
      <c r="EF1142" s="60"/>
      <c r="EG1142" s="60"/>
      <c r="EH1142" s="60"/>
      <c r="EI1142" s="60"/>
      <c r="EJ1142" s="60"/>
      <c r="EK1142" s="60"/>
      <c r="EL1142" s="60"/>
      <c r="EM1142" s="60"/>
      <c r="EN1142" s="60"/>
      <c r="EO1142" s="60"/>
      <c r="EP1142" s="60"/>
      <c r="EQ1142" s="60"/>
      <c r="ER1142" s="60"/>
      <c r="ES1142" s="60"/>
      <c r="ET1142" s="60"/>
      <c r="EU1142" s="60"/>
      <c r="EV1142" s="60"/>
      <c r="EW1142" s="60"/>
      <c r="EX1142" s="60"/>
      <c r="EY1142" s="60"/>
      <c r="EZ1142" s="60"/>
      <c r="FA1142" s="60"/>
      <c r="FB1142" s="60"/>
      <c r="FC1142" s="60"/>
      <c r="FD1142" s="60"/>
      <c r="FE1142" s="60"/>
      <c r="FF1142" s="60"/>
      <c r="FG1142" s="60"/>
      <c r="FH1142" s="60"/>
      <c r="FI1142" s="60"/>
      <c r="FJ1142" s="60"/>
      <c r="FK1142" s="60"/>
      <c r="FL1142" s="60"/>
      <c r="FM1142" s="60"/>
      <c r="FN1142" s="60"/>
      <c r="FO1142" s="60"/>
      <c r="FP1142" s="60"/>
      <c r="FQ1142" s="60"/>
      <c r="FR1142" s="60"/>
      <c r="FS1142" s="60"/>
      <c r="FT1142" s="60"/>
      <c r="FU1142" s="60"/>
      <c r="FV1142" s="60"/>
      <c r="FW1142" s="60"/>
      <c r="FX1142" s="60"/>
      <c r="FY1142" s="60"/>
      <c r="FZ1142" s="60"/>
      <c r="GA1142" s="60"/>
      <c r="GB1142" s="60"/>
      <c r="GC1142" s="60"/>
      <c r="GD1142" s="60"/>
      <c r="GE1142" s="60"/>
      <c r="GF1142" s="60"/>
      <c r="GG1142" s="60"/>
      <c r="GH1142" s="60"/>
      <c r="GI1142" s="60"/>
      <c r="GJ1142" s="60"/>
      <c r="GK1142" s="60"/>
      <c r="GL1142" s="60"/>
    </row>
    <row r="1143" s="396" customFormat="1">
      <c r="B1143" s="118" t="s">
        <v>4</v>
      </c>
      <c r="C1143" s="269"/>
      <c r="D1143" s="269"/>
      <c r="E1143" s="269"/>
      <c r="F1143" s="269"/>
      <c r="G1143" s="269"/>
      <c r="H1143" s="269"/>
      <c r="I1143" s="269"/>
      <c r="J1143" s="269"/>
      <c r="K1143" s="269"/>
      <c r="L1143" s="269"/>
      <c r="M1143" s="269"/>
      <c r="N1143" s="269"/>
      <c r="O1143" s="269"/>
      <c r="P1143" s="269"/>
      <c r="Q1143" s="269"/>
      <c r="R1143" s="269"/>
      <c r="S1143" s="269"/>
      <c r="T1143" s="269"/>
      <c r="U1143" s="269"/>
      <c r="V1143" s="269"/>
      <c r="W1143" s="269"/>
      <c r="X1143" s="269"/>
      <c r="Y1143" s="269"/>
      <c r="Z1143" s="269"/>
      <c r="AA1143" s="269"/>
      <c r="AB1143" s="269"/>
      <c r="AC1143" s="269"/>
      <c r="AD1143" s="269"/>
      <c r="AE1143" s="269"/>
      <c r="AF1143" s="269"/>
      <c r="AG1143" s="269"/>
      <c r="AH1143" s="269"/>
      <c r="AI1143" s="269"/>
      <c r="AJ1143" s="269"/>
      <c r="AK1143" s="269"/>
      <c r="AL1143" s="269"/>
      <c r="AM1143" s="269"/>
      <c r="AN1143" s="269"/>
      <c r="AO1143" s="269"/>
      <c r="AP1143" s="269"/>
      <c r="AQ1143" s="269"/>
      <c r="AR1143" s="269"/>
      <c r="AS1143" s="269"/>
      <c r="AT1143" s="269"/>
      <c r="AU1143" s="269"/>
      <c r="AV1143" s="269"/>
      <c r="AW1143" s="269"/>
      <c r="AX1143" s="269"/>
      <c r="AY1143" s="269"/>
      <c r="AZ1143" s="269"/>
      <c r="BA1143" s="269"/>
      <c r="BB1143" s="269"/>
      <c r="BC1143" s="269"/>
      <c r="BD1143" s="269"/>
      <c r="BE1143" s="269"/>
      <c r="BF1143" s="269"/>
      <c r="BG1143" s="269"/>
      <c r="BH1143" s="269"/>
      <c r="BI1143" s="269"/>
      <c r="BJ1143" s="269"/>
      <c r="BK1143" s="269"/>
      <c r="BL1143" s="269"/>
      <c r="BM1143" s="269"/>
      <c r="BN1143" s="269"/>
      <c r="BO1143" s="269"/>
      <c r="BP1143" s="269"/>
      <c r="BQ1143" s="269"/>
      <c r="BR1143" s="269"/>
      <c r="BS1143" s="269"/>
      <c r="BT1143" s="269"/>
      <c r="BU1143" s="269"/>
      <c r="BV1143" s="269"/>
      <c r="BW1143" s="60"/>
      <c r="BX1143" s="60"/>
      <c r="BY1143" s="60"/>
      <c r="BZ1143" s="60"/>
      <c r="CA1143" s="60"/>
      <c r="CB1143" s="60"/>
      <c r="CC1143" s="60"/>
      <c r="CD1143" s="60"/>
      <c r="CE1143" s="60"/>
      <c r="CF1143" s="60"/>
      <c r="CG1143" s="60"/>
      <c r="CH1143" s="60"/>
      <c r="CI1143" s="60"/>
      <c r="CJ1143" s="60"/>
      <c r="CK1143" s="60"/>
      <c r="CL1143" s="60"/>
      <c r="CM1143" s="60"/>
      <c r="CN1143" s="60"/>
      <c r="CO1143" s="60"/>
      <c r="CP1143" s="60"/>
      <c r="CQ1143" s="60"/>
      <c r="CR1143" s="60"/>
      <c r="CS1143" s="60"/>
      <c r="CT1143" s="60"/>
      <c r="CU1143" s="60"/>
      <c r="CV1143" s="60"/>
      <c r="CW1143" s="60"/>
      <c r="CX1143" s="60"/>
      <c r="CY1143" s="60"/>
      <c r="CZ1143" s="60"/>
      <c r="DA1143" s="60"/>
      <c r="DB1143" s="60"/>
      <c r="DC1143" s="60"/>
      <c r="DD1143" s="60"/>
      <c r="DE1143" s="60"/>
      <c r="DF1143" s="60"/>
      <c r="DG1143" s="60"/>
      <c r="DH1143" s="60"/>
      <c r="DI1143" s="60"/>
      <c r="DJ1143" s="60"/>
      <c r="DK1143" s="60"/>
      <c r="DL1143" s="60"/>
      <c r="DM1143" s="60"/>
      <c r="DN1143" s="60"/>
      <c r="DO1143" s="60"/>
      <c r="DP1143" s="60"/>
      <c r="DQ1143" s="60"/>
      <c r="DR1143" s="60"/>
      <c r="DS1143" s="60"/>
      <c r="DT1143" s="60"/>
      <c r="DU1143" s="60"/>
      <c r="DV1143" s="60"/>
      <c r="DW1143" s="60"/>
      <c r="DX1143" s="60"/>
      <c r="DY1143" s="60"/>
      <c r="DZ1143" s="60"/>
      <c r="EA1143" s="60"/>
      <c r="EB1143" s="60"/>
      <c r="EC1143" s="60"/>
      <c r="ED1143" s="60"/>
      <c r="EE1143" s="60"/>
      <c r="EF1143" s="60"/>
      <c r="EG1143" s="60"/>
      <c r="EH1143" s="60"/>
      <c r="EI1143" s="60"/>
      <c r="EJ1143" s="60"/>
      <c r="EK1143" s="60"/>
      <c r="EL1143" s="60"/>
      <c r="EM1143" s="60"/>
      <c r="EN1143" s="60"/>
      <c r="EO1143" s="60"/>
      <c r="EP1143" s="60"/>
      <c r="EQ1143" s="60"/>
      <c r="ER1143" s="60"/>
      <c r="ES1143" s="60"/>
      <c r="ET1143" s="60"/>
      <c r="EU1143" s="60"/>
      <c r="EV1143" s="60"/>
      <c r="EW1143" s="60"/>
      <c r="EX1143" s="60"/>
      <c r="EY1143" s="60"/>
      <c r="EZ1143" s="60"/>
      <c r="FA1143" s="60"/>
      <c r="FB1143" s="60"/>
      <c r="FC1143" s="60"/>
      <c r="FD1143" s="60"/>
      <c r="FE1143" s="60"/>
      <c r="FF1143" s="60"/>
      <c r="FG1143" s="60"/>
      <c r="FH1143" s="60"/>
      <c r="FI1143" s="60"/>
      <c r="FJ1143" s="60"/>
      <c r="FK1143" s="60"/>
      <c r="FL1143" s="60"/>
      <c r="FM1143" s="60"/>
      <c r="FN1143" s="60"/>
      <c r="FO1143" s="60"/>
      <c r="FP1143" s="60"/>
      <c r="FQ1143" s="60"/>
      <c r="FR1143" s="60"/>
      <c r="FS1143" s="60"/>
      <c r="FT1143" s="60"/>
      <c r="FU1143" s="60"/>
      <c r="FV1143" s="60"/>
      <c r="FW1143" s="60"/>
      <c r="FX1143" s="60"/>
      <c r="FY1143" s="60"/>
      <c r="FZ1143" s="60"/>
      <c r="GA1143" s="60"/>
      <c r="GB1143" s="60"/>
      <c r="GC1143" s="60"/>
      <c r="GD1143" s="60"/>
      <c r="GE1143" s="60"/>
      <c r="GF1143" s="60"/>
      <c r="GG1143" s="60"/>
      <c r="GH1143" s="60"/>
      <c r="GI1143" s="60"/>
      <c r="GJ1143" s="60"/>
      <c r="GK1143" s="60"/>
      <c r="GL1143" s="60"/>
    </row>
    <row r="1144" s="396" customFormat="1">
      <c r="B1144" s="116" t="s">
        <v>41</v>
      </c>
      <c r="C1144" s="269"/>
      <c r="D1144" s="269"/>
      <c r="E1144" s="269"/>
      <c r="F1144" s="269"/>
      <c r="G1144" s="269"/>
      <c r="H1144" s="269"/>
      <c r="I1144" s="269"/>
      <c r="J1144" s="269"/>
      <c r="K1144" s="269"/>
      <c r="L1144" s="269"/>
      <c r="M1144" s="269"/>
      <c r="N1144" s="269"/>
      <c r="O1144" s="269"/>
      <c r="P1144" s="269"/>
      <c r="Q1144" s="269"/>
      <c r="R1144" s="269"/>
      <c r="S1144" s="269"/>
      <c r="T1144" s="269"/>
      <c r="U1144" s="269"/>
      <c r="V1144" s="269"/>
      <c r="W1144" s="269"/>
      <c r="X1144" s="269"/>
      <c r="Y1144" s="269"/>
      <c r="Z1144" s="269"/>
      <c r="AA1144" s="269"/>
      <c r="AB1144" s="269"/>
      <c r="AC1144" s="269"/>
      <c r="AD1144" s="269"/>
      <c r="AE1144" s="269"/>
      <c r="AF1144" s="269"/>
      <c r="AG1144" s="269"/>
      <c r="AH1144" s="269"/>
      <c r="AI1144" s="269"/>
      <c r="AJ1144" s="269"/>
      <c r="AK1144" s="269"/>
      <c r="AL1144" s="269"/>
      <c r="AM1144" s="269"/>
      <c r="AN1144" s="269"/>
      <c r="AO1144" s="269"/>
      <c r="AP1144" s="269"/>
      <c r="AQ1144" s="269"/>
      <c r="AR1144" s="269"/>
      <c r="AS1144" s="269"/>
      <c r="AT1144" s="269"/>
      <c r="AU1144" s="269"/>
      <c r="AV1144" s="269"/>
      <c r="AW1144" s="269"/>
      <c r="AX1144" s="269"/>
      <c r="AY1144" s="269"/>
      <c r="AZ1144" s="269"/>
      <c r="BA1144" s="269"/>
      <c r="BB1144" s="269"/>
      <c r="BC1144" s="269"/>
      <c r="BD1144" s="269"/>
      <c r="BE1144" s="269"/>
      <c r="BF1144" s="269"/>
      <c r="BG1144" s="269"/>
      <c r="BH1144" s="269"/>
      <c r="BI1144" s="269"/>
      <c r="BJ1144" s="269"/>
      <c r="BK1144" s="269"/>
      <c r="BL1144" s="269"/>
      <c r="BM1144" s="269"/>
      <c r="BN1144" s="269"/>
      <c r="BO1144" s="269"/>
      <c r="BP1144" s="269"/>
      <c r="BQ1144" s="269"/>
      <c r="BR1144" s="269"/>
      <c r="BS1144" s="269"/>
      <c r="BT1144" s="269"/>
      <c r="BU1144" s="269"/>
      <c r="BV1144" s="269"/>
      <c r="BW1144" s="60"/>
      <c r="BX1144" s="60"/>
      <c r="BY1144" s="60"/>
      <c r="BZ1144" s="60"/>
      <c r="CA1144" s="60"/>
      <c r="CB1144" s="60"/>
      <c r="CC1144" s="60"/>
      <c r="CD1144" s="60"/>
      <c r="CE1144" s="60"/>
      <c r="CF1144" s="60"/>
      <c r="CG1144" s="60"/>
      <c r="CH1144" s="60"/>
      <c r="CI1144" s="60"/>
      <c r="CJ1144" s="60"/>
      <c r="CK1144" s="60"/>
      <c r="CL1144" s="60"/>
      <c r="CM1144" s="60"/>
      <c r="CN1144" s="60"/>
      <c r="CO1144" s="60"/>
      <c r="CP1144" s="60"/>
      <c r="CQ1144" s="60"/>
      <c r="CR1144" s="60"/>
      <c r="CS1144" s="60"/>
      <c r="CT1144" s="60"/>
      <c r="CU1144" s="60"/>
      <c r="CV1144" s="60"/>
      <c r="CW1144" s="60"/>
      <c r="CX1144" s="60"/>
      <c r="CY1144" s="60"/>
      <c r="CZ1144" s="60"/>
      <c r="DA1144" s="60"/>
      <c r="DB1144" s="60"/>
      <c r="DC1144" s="60"/>
      <c r="DD1144" s="60"/>
      <c r="DE1144" s="60"/>
      <c r="DF1144" s="60"/>
      <c r="DG1144" s="60"/>
      <c r="DH1144" s="60"/>
      <c r="DI1144" s="60"/>
      <c r="DJ1144" s="60"/>
      <c r="DK1144" s="60"/>
      <c r="DL1144" s="60"/>
      <c r="DM1144" s="60"/>
      <c r="DN1144" s="60"/>
      <c r="DO1144" s="60"/>
      <c r="DP1144" s="60"/>
      <c r="DQ1144" s="60"/>
      <c r="DR1144" s="60"/>
      <c r="DS1144" s="60"/>
      <c r="DT1144" s="60"/>
      <c r="DU1144" s="60"/>
      <c r="DV1144" s="60"/>
      <c r="DW1144" s="60"/>
      <c r="DX1144" s="60"/>
      <c r="DY1144" s="60"/>
      <c r="DZ1144" s="60"/>
      <c r="EA1144" s="60"/>
      <c r="EB1144" s="60"/>
      <c r="EC1144" s="60"/>
      <c r="ED1144" s="60"/>
      <c r="EE1144" s="60"/>
      <c r="EF1144" s="60"/>
      <c r="EG1144" s="60"/>
      <c r="EH1144" s="60"/>
      <c r="EI1144" s="60"/>
      <c r="EJ1144" s="60"/>
      <c r="EK1144" s="60"/>
      <c r="EL1144" s="60"/>
      <c r="EM1144" s="60"/>
      <c r="EN1144" s="60"/>
      <c r="EO1144" s="60"/>
      <c r="EP1144" s="60"/>
      <c r="EQ1144" s="60"/>
      <c r="ER1144" s="60"/>
      <c r="ES1144" s="60"/>
      <c r="ET1144" s="60"/>
      <c r="EU1144" s="60"/>
      <c r="EV1144" s="60"/>
      <c r="EW1144" s="60"/>
      <c r="EX1144" s="60"/>
      <c r="EY1144" s="60"/>
      <c r="EZ1144" s="60"/>
      <c r="FA1144" s="60"/>
      <c r="FB1144" s="60"/>
      <c r="FC1144" s="60"/>
      <c r="FD1144" s="60"/>
      <c r="FE1144" s="60"/>
      <c r="FF1144" s="60"/>
      <c r="FG1144" s="60"/>
      <c r="FH1144" s="60"/>
      <c r="FI1144" s="60"/>
      <c r="FJ1144" s="60"/>
      <c r="FK1144" s="60"/>
      <c r="FL1144" s="60"/>
      <c r="FM1144" s="60"/>
      <c r="FN1144" s="60"/>
      <c r="FO1144" s="60"/>
      <c r="FP1144" s="60"/>
      <c r="FQ1144" s="60"/>
      <c r="FR1144" s="60"/>
      <c r="FS1144" s="60"/>
      <c r="FT1144" s="60"/>
      <c r="FU1144" s="60"/>
      <c r="FV1144" s="60"/>
      <c r="FW1144" s="60"/>
      <c r="FX1144" s="60"/>
      <c r="FY1144" s="60"/>
      <c r="FZ1144" s="60"/>
      <c r="GA1144" s="60"/>
      <c r="GB1144" s="60"/>
      <c r="GC1144" s="60"/>
      <c r="GD1144" s="60"/>
      <c r="GE1144" s="60"/>
      <c r="GF1144" s="60"/>
      <c r="GG1144" s="60"/>
      <c r="GH1144" s="60"/>
      <c r="GI1144" s="60"/>
      <c r="GJ1144" s="60"/>
      <c r="GK1144" s="60"/>
      <c r="GL1144" s="60"/>
    </row>
    <row r="1145" s="396" customFormat="1">
      <c r="B1145" s="119" t="s">
        <v>42</v>
      </c>
      <c r="C1145" s="269"/>
      <c r="D1145" s="269"/>
      <c r="E1145" s="269"/>
      <c r="F1145" s="269"/>
      <c r="G1145" s="269"/>
      <c r="H1145" s="269"/>
      <c r="I1145" s="269"/>
      <c r="J1145" s="269"/>
      <c r="K1145" s="269"/>
      <c r="L1145" s="269"/>
      <c r="M1145" s="269"/>
      <c r="N1145" s="269"/>
      <c r="O1145" s="269"/>
      <c r="P1145" s="269"/>
      <c r="Q1145" s="269"/>
      <c r="R1145" s="269"/>
      <c r="S1145" s="269"/>
      <c r="T1145" s="269"/>
      <c r="U1145" s="269"/>
      <c r="V1145" s="269"/>
      <c r="W1145" s="269"/>
      <c r="X1145" s="269"/>
      <c r="Y1145" s="269"/>
      <c r="Z1145" s="269"/>
      <c r="AA1145" s="269"/>
      <c r="AB1145" s="269"/>
      <c r="AC1145" s="269"/>
      <c r="AD1145" s="269"/>
      <c r="AE1145" s="269"/>
      <c r="AF1145" s="269"/>
      <c r="AG1145" s="269"/>
      <c r="AH1145" s="269"/>
      <c r="AI1145" s="269"/>
      <c r="AJ1145" s="269"/>
      <c r="AK1145" s="269"/>
      <c r="AL1145" s="269"/>
      <c r="AM1145" s="269"/>
      <c r="AN1145" s="269"/>
      <c r="AO1145" s="269"/>
      <c r="AP1145" s="269"/>
      <c r="AQ1145" s="269"/>
      <c r="AR1145" s="269"/>
      <c r="AS1145" s="269"/>
      <c r="AT1145" s="269"/>
      <c r="AU1145" s="269"/>
      <c r="AV1145" s="269"/>
      <c r="AW1145" s="269"/>
      <c r="AX1145" s="269"/>
      <c r="AY1145" s="269"/>
      <c r="AZ1145" s="269"/>
      <c r="BA1145" s="269"/>
      <c r="BB1145" s="269"/>
      <c r="BC1145" s="269"/>
      <c r="BD1145" s="269"/>
      <c r="BE1145" s="269"/>
      <c r="BF1145" s="269"/>
      <c r="BG1145" s="269"/>
      <c r="BH1145" s="269"/>
      <c r="BI1145" s="269"/>
      <c r="BJ1145" s="269"/>
      <c r="BK1145" s="269"/>
      <c r="BL1145" s="269"/>
      <c r="BM1145" s="269"/>
      <c r="BN1145" s="269"/>
      <c r="BO1145" s="269"/>
      <c r="BP1145" s="269"/>
      <c r="BQ1145" s="269"/>
      <c r="BR1145" s="269"/>
      <c r="BS1145" s="269"/>
      <c r="BT1145" s="269"/>
      <c r="BU1145" s="269"/>
      <c r="BV1145" s="269"/>
      <c r="BW1145" s="60"/>
      <c r="BX1145" s="60"/>
      <c r="BY1145" s="60"/>
      <c r="BZ1145" s="60"/>
      <c r="CA1145" s="60"/>
      <c r="CB1145" s="60"/>
      <c r="CC1145" s="60"/>
      <c r="CD1145" s="60"/>
      <c r="CE1145" s="60"/>
      <c r="CF1145" s="60"/>
      <c r="CG1145" s="60"/>
      <c r="CH1145" s="60"/>
      <c r="CI1145" s="60"/>
      <c r="CJ1145" s="60"/>
      <c r="CK1145" s="60"/>
      <c r="CL1145" s="60"/>
      <c r="CM1145" s="60"/>
      <c r="CN1145" s="60"/>
      <c r="CO1145" s="60"/>
      <c r="CP1145" s="60"/>
      <c r="CQ1145" s="60"/>
      <c r="CR1145" s="60"/>
      <c r="CS1145" s="60"/>
      <c r="CT1145" s="60"/>
      <c r="CU1145" s="60"/>
      <c r="CV1145" s="60"/>
      <c r="CW1145" s="60"/>
      <c r="CX1145" s="60"/>
      <c r="CY1145" s="60"/>
      <c r="CZ1145" s="60"/>
      <c r="DA1145" s="60"/>
      <c r="DB1145" s="60"/>
      <c r="DC1145" s="60"/>
      <c r="DD1145" s="60"/>
      <c r="DE1145" s="60"/>
      <c r="DF1145" s="60"/>
      <c r="DG1145" s="60"/>
      <c r="DH1145" s="60"/>
      <c r="DI1145" s="60"/>
      <c r="DJ1145" s="60"/>
      <c r="DK1145" s="60"/>
      <c r="DL1145" s="60"/>
      <c r="DM1145" s="60"/>
      <c r="DN1145" s="60"/>
      <c r="DO1145" s="60"/>
      <c r="DP1145" s="60"/>
      <c r="DQ1145" s="60"/>
      <c r="DR1145" s="60"/>
      <c r="DS1145" s="60"/>
      <c r="DT1145" s="60"/>
      <c r="DU1145" s="60"/>
      <c r="DV1145" s="60"/>
      <c r="DW1145" s="60"/>
      <c r="DX1145" s="60"/>
      <c r="DY1145" s="60"/>
      <c r="DZ1145" s="60"/>
      <c r="EA1145" s="60"/>
      <c r="EB1145" s="60"/>
      <c r="EC1145" s="60"/>
      <c r="ED1145" s="60"/>
      <c r="EE1145" s="60"/>
      <c r="EF1145" s="60"/>
      <c r="EG1145" s="60"/>
      <c r="EH1145" s="60"/>
      <c r="EI1145" s="60"/>
      <c r="EJ1145" s="60"/>
      <c r="EK1145" s="60"/>
      <c r="EL1145" s="60"/>
      <c r="EM1145" s="60"/>
      <c r="EN1145" s="60"/>
      <c r="EO1145" s="60"/>
      <c r="EP1145" s="60"/>
      <c r="EQ1145" s="60"/>
      <c r="ER1145" s="60"/>
      <c r="ES1145" s="60"/>
      <c r="ET1145" s="60"/>
      <c r="EU1145" s="60"/>
      <c r="EV1145" s="60"/>
      <c r="EW1145" s="60"/>
      <c r="EX1145" s="60"/>
      <c r="EY1145" s="60"/>
      <c r="EZ1145" s="60"/>
      <c r="FA1145" s="60"/>
      <c r="FB1145" s="60"/>
      <c r="FC1145" s="60"/>
      <c r="FD1145" s="60"/>
      <c r="FE1145" s="60"/>
      <c r="FF1145" s="60"/>
      <c r="FG1145" s="60"/>
      <c r="FH1145" s="60"/>
      <c r="FI1145" s="60"/>
      <c r="FJ1145" s="60"/>
      <c r="FK1145" s="60"/>
      <c r="FL1145" s="60"/>
      <c r="FM1145" s="60"/>
      <c r="FN1145" s="60"/>
      <c r="FO1145" s="60"/>
      <c r="FP1145" s="60"/>
      <c r="FQ1145" s="60"/>
      <c r="FR1145" s="60"/>
      <c r="FS1145" s="60"/>
      <c r="FT1145" s="60"/>
      <c r="FU1145" s="60"/>
      <c r="FV1145" s="60"/>
      <c r="FW1145" s="60"/>
      <c r="FX1145" s="60"/>
      <c r="FY1145" s="60"/>
      <c r="FZ1145" s="60"/>
      <c r="GA1145" s="60"/>
      <c r="GB1145" s="60"/>
      <c r="GC1145" s="60"/>
      <c r="GD1145" s="60"/>
      <c r="GE1145" s="60"/>
      <c r="GF1145" s="60"/>
      <c r="GG1145" s="60"/>
      <c r="GH1145" s="60"/>
      <c r="GI1145" s="60"/>
      <c r="GJ1145" s="60"/>
      <c r="GK1145" s="60"/>
      <c r="GL1145" s="60"/>
    </row>
    <row r="1146" s="396" customFormat="1">
      <c r="B1146" s="120" t="s">
        <v>44</v>
      </c>
      <c r="C1146" s="269"/>
      <c r="D1146" s="269"/>
      <c r="E1146" s="269"/>
      <c r="F1146" s="269"/>
      <c r="G1146" s="269"/>
      <c r="H1146" s="269"/>
      <c r="I1146" s="269"/>
      <c r="J1146" s="269"/>
      <c r="K1146" s="269"/>
      <c r="L1146" s="269"/>
      <c r="M1146" s="269"/>
      <c r="N1146" s="269"/>
      <c r="O1146" s="269"/>
      <c r="P1146" s="269"/>
      <c r="Q1146" s="269"/>
      <c r="R1146" s="269"/>
      <c r="S1146" s="269"/>
      <c r="T1146" s="269"/>
      <c r="U1146" s="269"/>
      <c r="V1146" s="269"/>
      <c r="W1146" s="269"/>
      <c r="X1146" s="269"/>
      <c r="Y1146" s="269"/>
      <c r="Z1146" s="269"/>
      <c r="AA1146" s="269"/>
      <c r="AB1146" s="269"/>
      <c r="AC1146" s="269"/>
      <c r="AD1146" s="269"/>
      <c r="AE1146" s="269"/>
      <c r="AF1146" s="269"/>
      <c r="AG1146" s="269"/>
      <c r="AH1146" s="269"/>
      <c r="AI1146" s="269"/>
      <c r="AJ1146" s="269"/>
      <c r="AK1146" s="269"/>
      <c r="AL1146" s="269"/>
      <c r="AM1146" s="269"/>
      <c r="AN1146" s="269"/>
      <c r="AO1146" s="269"/>
      <c r="AP1146" s="269"/>
      <c r="AQ1146" s="269"/>
      <c r="AR1146" s="269"/>
      <c r="AS1146" s="269"/>
      <c r="AT1146" s="269"/>
      <c r="AU1146" s="269"/>
      <c r="AV1146" s="269"/>
      <c r="AW1146" s="269"/>
      <c r="AX1146" s="269"/>
      <c r="AY1146" s="269"/>
      <c r="AZ1146" s="269"/>
      <c r="BA1146" s="269"/>
      <c r="BB1146" s="269"/>
      <c r="BC1146" s="269"/>
      <c r="BD1146" s="269"/>
      <c r="BE1146" s="269"/>
      <c r="BF1146" s="269"/>
      <c r="BG1146" s="269"/>
      <c r="BH1146" s="269"/>
      <c r="BI1146" s="269"/>
      <c r="BJ1146" s="269"/>
      <c r="BK1146" s="269"/>
      <c r="BL1146" s="269"/>
      <c r="BM1146" s="269"/>
      <c r="BN1146" s="269"/>
      <c r="BO1146" s="269"/>
      <c r="BP1146" s="269"/>
      <c r="BQ1146" s="269"/>
      <c r="BR1146" s="269"/>
      <c r="BS1146" s="269"/>
      <c r="BT1146" s="269"/>
      <c r="BU1146" s="269"/>
      <c r="BV1146" s="269"/>
      <c r="BW1146" s="60"/>
      <c r="BX1146" s="60"/>
      <c r="BY1146" s="60"/>
      <c r="BZ1146" s="60"/>
      <c r="CA1146" s="60"/>
      <c r="CB1146" s="60"/>
      <c r="CC1146" s="60"/>
      <c r="CD1146" s="60"/>
      <c r="CE1146" s="60"/>
      <c r="CF1146" s="60"/>
      <c r="CG1146" s="60"/>
      <c r="CH1146" s="60"/>
      <c r="CI1146" s="60"/>
      <c r="CJ1146" s="60"/>
      <c r="CK1146" s="60"/>
      <c r="CL1146" s="60"/>
      <c r="CM1146" s="60"/>
      <c r="CN1146" s="60"/>
      <c r="CO1146" s="60"/>
      <c r="CP1146" s="60"/>
      <c r="CQ1146" s="60"/>
      <c r="CR1146" s="60"/>
      <c r="CS1146" s="60"/>
      <c r="CT1146" s="60"/>
      <c r="CU1146" s="60"/>
      <c r="CV1146" s="60"/>
      <c r="CW1146" s="60"/>
      <c r="CX1146" s="60"/>
      <c r="CY1146" s="60"/>
      <c r="CZ1146" s="60"/>
      <c r="DA1146" s="60"/>
      <c r="DB1146" s="60"/>
      <c r="DC1146" s="60"/>
      <c r="DD1146" s="60"/>
      <c r="DE1146" s="60"/>
      <c r="DF1146" s="60"/>
      <c r="DG1146" s="60"/>
      <c r="DH1146" s="60"/>
      <c r="DI1146" s="60"/>
      <c r="DJ1146" s="60"/>
      <c r="DK1146" s="60"/>
      <c r="DL1146" s="60"/>
      <c r="DM1146" s="60"/>
      <c r="DN1146" s="60"/>
      <c r="DO1146" s="60"/>
      <c r="DP1146" s="60"/>
      <c r="DQ1146" s="60"/>
      <c r="DR1146" s="60"/>
      <c r="DS1146" s="60"/>
      <c r="DT1146" s="60"/>
      <c r="DU1146" s="60"/>
      <c r="DV1146" s="60"/>
      <c r="DW1146" s="60"/>
      <c r="DX1146" s="60"/>
      <c r="DY1146" s="60"/>
      <c r="DZ1146" s="60"/>
      <c r="EA1146" s="60"/>
      <c r="EB1146" s="60"/>
      <c r="EC1146" s="60"/>
      <c r="ED1146" s="60"/>
      <c r="EE1146" s="60"/>
      <c r="EF1146" s="60"/>
      <c r="EG1146" s="60"/>
      <c r="EH1146" s="60"/>
      <c r="EI1146" s="60"/>
      <c r="EJ1146" s="60"/>
      <c r="EK1146" s="60"/>
      <c r="EL1146" s="60"/>
      <c r="EM1146" s="60"/>
      <c r="EN1146" s="60"/>
      <c r="EO1146" s="60"/>
      <c r="EP1146" s="60"/>
      <c r="EQ1146" s="60"/>
      <c r="ER1146" s="60"/>
      <c r="ES1146" s="60"/>
      <c r="ET1146" s="60"/>
      <c r="EU1146" s="60"/>
      <c r="EV1146" s="60"/>
      <c r="EW1146" s="60"/>
      <c r="EX1146" s="60"/>
      <c r="EY1146" s="60"/>
      <c r="EZ1146" s="60"/>
      <c r="FA1146" s="60"/>
      <c r="FB1146" s="60"/>
      <c r="FC1146" s="60"/>
      <c r="FD1146" s="60"/>
      <c r="FE1146" s="60"/>
      <c r="FF1146" s="60"/>
      <c r="FG1146" s="60"/>
      <c r="FH1146" s="60"/>
      <c r="FI1146" s="60"/>
      <c r="FJ1146" s="60"/>
      <c r="FK1146" s="60"/>
      <c r="FL1146" s="60"/>
      <c r="FM1146" s="60"/>
      <c r="FN1146" s="60"/>
      <c r="FO1146" s="60"/>
      <c r="FP1146" s="60"/>
      <c r="FQ1146" s="60"/>
      <c r="FR1146" s="60"/>
      <c r="FS1146" s="60"/>
      <c r="FT1146" s="60"/>
      <c r="FU1146" s="60"/>
      <c r="FV1146" s="60"/>
      <c r="FW1146" s="60"/>
      <c r="FX1146" s="60"/>
      <c r="FY1146" s="60"/>
      <c r="FZ1146" s="60"/>
      <c r="GA1146" s="60"/>
      <c r="GB1146" s="60"/>
      <c r="GC1146" s="60"/>
      <c r="GD1146" s="60"/>
      <c r="GE1146" s="60"/>
      <c r="GF1146" s="60"/>
      <c r="GG1146" s="60"/>
      <c r="GH1146" s="60"/>
      <c r="GI1146" s="60"/>
      <c r="GJ1146" s="60"/>
      <c r="GK1146" s="60"/>
      <c r="GL1146" s="60"/>
    </row>
    <row r="1147" s="396" customFormat="1">
      <c r="B1147" s="118" t="s">
        <v>46</v>
      </c>
      <c r="C1147" s="269"/>
      <c r="D1147" s="269"/>
      <c r="E1147" s="269"/>
      <c r="F1147" s="269"/>
      <c r="G1147" s="269"/>
      <c r="H1147" s="269"/>
      <c r="I1147" s="269"/>
      <c r="J1147" s="269"/>
      <c r="K1147" s="269"/>
      <c r="L1147" s="269"/>
      <c r="M1147" s="269"/>
      <c r="N1147" s="269"/>
      <c r="O1147" s="269"/>
      <c r="P1147" s="269"/>
      <c r="Q1147" s="269"/>
      <c r="R1147" s="269"/>
      <c r="S1147" s="269"/>
      <c r="T1147" s="269"/>
      <c r="U1147" s="269"/>
      <c r="V1147" s="269"/>
      <c r="W1147" s="269"/>
      <c r="X1147" s="269"/>
      <c r="Y1147" s="269"/>
      <c r="Z1147" s="269"/>
      <c r="AA1147" s="269"/>
      <c r="AB1147" s="269"/>
      <c r="AC1147" s="269"/>
      <c r="AD1147" s="269"/>
      <c r="AE1147" s="269"/>
      <c r="AF1147" s="269"/>
      <c r="AG1147" s="269"/>
      <c r="AH1147" s="269"/>
      <c r="AI1147" s="269"/>
      <c r="AJ1147" s="269"/>
      <c r="AK1147" s="269"/>
      <c r="AL1147" s="269"/>
      <c r="AM1147" s="269"/>
      <c r="AN1147" s="269"/>
      <c r="AO1147" s="269"/>
      <c r="AP1147" s="269"/>
      <c r="AQ1147" s="269"/>
      <c r="AR1147" s="269"/>
      <c r="AS1147" s="269"/>
      <c r="AT1147" s="269"/>
      <c r="AU1147" s="269"/>
      <c r="AV1147" s="269"/>
      <c r="AW1147" s="269"/>
      <c r="AX1147" s="269"/>
      <c r="AY1147" s="269"/>
      <c r="AZ1147" s="269"/>
      <c r="BA1147" s="269"/>
      <c r="BB1147" s="269"/>
      <c r="BC1147" s="269"/>
      <c r="BD1147" s="269"/>
      <c r="BE1147" s="269"/>
      <c r="BF1147" s="269"/>
      <c r="BG1147" s="269"/>
      <c r="BH1147" s="269"/>
      <c r="BI1147" s="269"/>
      <c r="BJ1147" s="269"/>
      <c r="BK1147" s="269"/>
      <c r="BL1147" s="269"/>
      <c r="BM1147" s="269"/>
      <c r="BN1147" s="269"/>
      <c r="BO1147" s="269"/>
      <c r="BP1147" s="269"/>
      <c r="BQ1147" s="269"/>
      <c r="BR1147" s="269"/>
      <c r="BS1147" s="269"/>
      <c r="BT1147" s="269"/>
      <c r="BU1147" s="269"/>
      <c r="BV1147" s="269"/>
      <c r="BW1147" s="60"/>
      <c r="BX1147" s="60"/>
      <c r="BY1147" s="60"/>
      <c r="BZ1147" s="60"/>
      <c r="CA1147" s="60"/>
      <c r="CB1147" s="60"/>
      <c r="CC1147" s="60"/>
      <c r="CD1147" s="60"/>
      <c r="CE1147" s="60"/>
      <c r="CF1147" s="60"/>
      <c r="CG1147" s="60"/>
      <c r="CH1147" s="60"/>
      <c r="CI1147" s="60"/>
      <c r="CJ1147" s="60"/>
      <c r="CK1147" s="60"/>
      <c r="CL1147" s="60"/>
      <c r="CM1147" s="60"/>
      <c r="CN1147" s="60"/>
      <c r="CO1147" s="60"/>
      <c r="CP1147" s="60"/>
      <c r="CQ1147" s="60"/>
      <c r="CR1147" s="60"/>
      <c r="CS1147" s="60"/>
      <c r="CT1147" s="60"/>
      <c r="CU1147" s="60"/>
      <c r="CV1147" s="60"/>
      <c r="CW1147" s="60"/>
      <c r="CX1147" s="60"/>
      <c r="CY1147" s="60"/>
      <c r="CZ1147" s="60"/>
      <c r="DA1147" s="60"/>
      <c r="DB1147" s="60"/>
      <c r="DC1147" s="60"/>
      <c r="DD1147" s="60"/>
      <c r="DE1147" s="60"/>
      <c r="DF1147" s="60"/>
      <c r="DG1147" s="60"/>
      <c r="DH1147" s="60"/>
      <c r="DI1147" s="60"/>
      <c r="DJ1147" s="60"/>
      <c r="DK1147" s="60"/>
      <c r="DL1147" s="60"/>
      <c r="DM1147" s="60"/>
      <c r="DN1147" s="60"/>
      <c r="DO1147" s="60"/>
      <c r="DP1147" s="60"/>
      <c r="DQ1147" s="60"/>
      <c r="DR1147" s="60"/>
      <c r="DS1147" s="60"/>
      <c r="DT1147" s="60"/>
      <c r="DU1147" s="60"/>
      <c r="DV1147" s="60"/>
      <c r="DW1147" s="60"/>
      <c r="DX1147" s="60"/>
      <c r="DY1147" s="60"/>
      <c r="DZ1147" s="60"/>
      <c r="EA1147" s="60"/>
      <c r="EB1147" s="60"/>
      <c r="EC1147" s="60"/>
      <c r="ED1147" s="60"/>
      <c r="EE1147" s="60"/>
      <c r="EF1147" s="60"/>
      <c r="EG1147" s="60"/>
      <c r="EH1147" s="60"/>
      <c r="EI1147" s="60"/>
      <c r="EJ1147" s="60"/>
      <c r="EK1147" s="60"/>
      <c r="EL1147" s="60"/>
      <c r="EM1147" s="60"/>
      <c r="EN1147" s="60"/>
      <c r="EO1147" s="60"/>
      <c r="EP1147" s="60"/>
      <c r="EQ1147" s="60"/>
      <c r="ER1147" s="60"/>
      <c r="ES1147" s="60"/>
      <c r="ET1147" s="60"/>
      <c r="EU1147" s="60"/>
      <c r="EV1147" s="60"/>
      <c r="EW1147" s="60"/>
      <c r="EX1147" s="60"/>
      <c r="EY1147" s="60"/>
      <c r="EZ1147" s="60"/>
      <c r="FA1147" s="60"/>
      <c r="FB1147" s="60"/>
      <c r="FC1147" s="60"/>
      <c r="FD1147" s="60"/>
      <c r="FE1147" s="60"/>
      <c r="FF1147" s="60"/>
      <c r="FG1147" s="60"/>
      <c r="FH1147" s="60"/>
      <c r="FI1147" s="60"/>
      <c r="FJ1147" s="60"/>
      <c r="FK1147" s="60"/>
      <c r="FL1147" s="60"/>
      <c r="FM1147" s="60"/>
      <c r="FN1147" s="60"/>
      <c r="FO1147" s="60"/>
      <c r="FP1147" s="60"/>
      <c r="FQ1147" s="60"/>
      <c r="FR1147" s="60"/>
      <c r="FS1147" s="60"/>
      <c r="FT1147" s="60"/>
      <c r="FU1147" s="60"/>
      <c r="FV1147" s="60"/>
      <c r="FW1147" s="60"/>
      <c r="FX1147" s="60"/>
      <c r="FY1147" s="60"/>
      <c r="FZ1147" s="60"/>
      <c r="GA1147" s="60"/>
      <c r="GB1147" s="60"/>
      <c r="GC1147" s="60"/>
      <c r="GD1147" s="60"/>
      <c r="GE1147" s="60"/>
      <c r="GF1147" s="60"/>
      <c r="GG1147" s="60"/>
      <c r="GH1147" s="60"/>
      <c r="GI1147" s="60"/>
      <c r="GJ1147" s="60"/>
      <c r="GK1147" s="60"/>
      <c r="GL1147" s="60"/>
    </row>
    <row r="1148" s="396" customFormat="1">
      <c r="B1148" s="116" t="s">
        <v>48</v>
      </c>
      <c r="C1148" s="269"/>
      <c r="D1148" s="269"/>
      <c r="E1148" s="269"/>
      <c r="F1148" s="269"/>
      <c r="G1148" s="269"/>
      <c r="H1148" s="269"/>
      <c r="I1148" s="269"/>
      <c r="J1148" s="269"/>
      <c r="K1148" s="269"/>
      <c r="L1148" s="269"/>
      <c r="M1148" s="269"/>
      <c r="N1148" s="269"/>
      <c r="O1148" s="269"/>
      <c r="P1148" s="269"/>
      <c r="Q1148" s="269"/>
      <c r="R1148" s="269"/>
      <c r="S1148" s="269"/>
      <c r="T1148" s="269"/>
      <c r="U1148" s="269"/>
      <c r="V1148" s="269"/>
      <c r="W1148" s="269"/>
      <c r="X1148" s="269"/>
      <c r="Y1148" s="269"/>
      <c r="Z1148" s="269"/>
      <c r="AA1148" s="269"/>
      <c r="AB1148" s="269"/>
      <c r="AC1148" s="269"/>
      <c r="AD1148" s="269"/>
      <c r="AE1148" s="269"/>
      <c r="AF1148" s="269"/>
      <c r="AG1148" s="269"/>
      <c r="AH1148" s="269"/>
      <c r="AI1148" s="269"/>
      <c r="AJ1148" s="269"/>
      <c r="AK1148" s="269"/>
      <c r="AL1148" s="269"/>
      <c r="AM1148" s="269"/>
      <c r="AN1148" s="269"/>
      <c r="AO1148" s="269"/>
      <c r="AP1148" s="269"/>
      <c r="AQ1148" s="269"/>
      <c r="AR1148" s="269"/>
      <c r="AS1148" s="269"/>
      <c r="AT1148" s="269"/>
      <c r="AU1148" s="269"/>
      <c r="AV1148" s="269"/>
      <c r="AW1148" s="269"/>
      <c r="AX1148" s="269"/>
      <c r="AY1148" s="269"/>
      <c r="AZ1148" s="269"/>
      <c r="BA1148" s="269"/>
      <c r="BB1148" s="269"/>
      <c r="BC1148" s="269"/>
      <c r="BD1148" s="269"/>
      <c r="BE1148" s="269"/>
      <c r="BF1148" s="269"/>
      <c r="BG1148" s="269"/>
      <c r="BH1148" s="269"/>
      <c r="BI1148" s="269"/>
      <c r="BJ1148" s="269"/>
      <c r="BK1148" s="269"/>
      <c r="BL1148" s="269"/>
      <c r="BM1148" s="269"/>
      <c r="BN1148" s="269"/>
      <c r="BO1148" s="269"/>
      <c r="BP1148" s="269"/>
      <c r="BQ1148" s="269"/>
      <c r="BR1148" s="269"/>
      <c r="BS1148" s="269"/>
      <c r="BT1148" s="269"/>
      <c r="BU1148" s="269"/>
      <c r="BV1148" s="269"/>
      <c r="BW1148" s="60"/>
      <c r="BX1148" s="60"/>
      <c r="BY1148" s="60"/>
      <c r="BZ1148" s="60"/>
      <c r="CA1148" s="60"/>
      <c r="CB1148" s="60"/>
      <c r="CC1148" s="60"/>
      <c r="CD1148" s="60"/>
      <c r="CE1148" s="60"/>
      <c r="CF1148" s="60"/>
      <c r="CG1148" s="60"/>
      <c r="CH1148" s="60"/>
      <c r="CI1148" s="60"/>
      <c r="CJ1148" s="60"/>
      <c r="CK1148" s="60"/>
      <c r="CL1148" s="60"/>
      <c r="CM1148" s="60"/>
      <c r="CN1148" s="60"/>
      <c r="CO1148" s="60"/>
      <c r="CP1148" s="60"/>
      <c r="CQ1148" s="60"/>
      <c r="CR1148" s="60"/>
      <c r="CS1148" s="60"/>
      <c r="CT1148" s="60"/>
      <c r="CU1148" s="60"/>
      <c r="CV1148" s="60"/>
      <c r="CW1148" s="60"/>
      <c r="CX1148" s="60"/>
      <c r="CY1148" s="60"/>
      <c r="CZ1148" s="60"/>
      <c r="DA1148" s="60"/>
      <c r="DB1148" s="60"/>
      <c r="DC1148" s="60"/>
      <c r="DD1148" s="60"/>
      <c r="DE1148" s="60"/>
      <c r="DF1148" s="60"/>
      <c r="DG1148" s="60"/>
      <c r="DH1148" s="60"/>
      <c r="DI1148" s="60"/>
      <c r="DJ1148" s="60"/>
      <c r="DK1148" s="60"/>
      <c r="DL1148" s="60"/>
      <c r="DM1148" s="60"/>
      <c r="DN1148" s="60"/>
      <c r="DO1148" s="60"/>
      <c r="DP1148" s="60"/>
      <c r="DQ1148" s="60"/>
      <c r="DR1148" s="60"/>
      <c r="DS1148" s="60"/>
      <c r="DT1148" s="60"/>
      <c r="DU1148" s="60"/>
      <c r="DV1148" s="60"/>
      <c r="DW1148" s="60"/>
      <c r="DX1148" s="60"/>
      <c r="DY1148" s="60"/>
      <c r="DZ1148" s="60"/>
      <c r="EA1148" s="60"/>
      <c r="EB1148" s="60"/>
      <c r="EC1148" s="60"/>
      <c r="ED1148" s="60"/>
      <c r="EE1148" s="60"/>
      <c r="EF1148" s="60"/>
      <c r="EG1148" s="60"/>
      <c r="EH1148" s="60"/>
      <c r="EI1148" s="60"/>
      <c r="EJ1148" s="60"/>
      <c r="EK1148" s="60"/>
      <c r="EL1148" s="60"/>
      <c r="EM1148" s="60"/>
      <c r="EN1148" s="60"/>
      <c r="EO1148" s="60"/>
      <c r="EP1148" s="60"/>
      <c r="EQ1148" s="60"/>
      <c r="ER1148" s="60"/>
      <c r="ES1148" s="60"/>
      <c r="ET1148" s="60"/>
      <c r="EU1148" s="60"/>
      <c r="EV1148" s="60"/>
      <c r="EW1148" s="60"/>
      <c r="EX1148" s="60"/>
      <c r="EY1148" s="60"/>
      <c r="EZ1148" s="60"/>
      <c r="FA1148" s="60"/>
      <c r="FB1148" s="60"/>
      <c r="FC1148" s="60"/>
      <c r="FD1148" s="60"/>
      <c r="FE1148" s="60"/>
      <c r="FF1148" s="60"/>
      <c r="FG1148" s="60"/>
      <c r="FH1148" s="60"/>
      <c r="FI1148" s="60"/>
      <c r="FJ1148" s="60"/>
      <c r="FK1148" s="60"/>
      <c r="FL1148" s="60"/>
      <c r="FM1148" s="60"/>
      <c r="FN1148" s="60"/>
      <c r="FO1148" s="60"/>
      <c r="FP1148" s="60"/>
      <c r="FQ1148" s="60"/>
      <c r="FR1148" s="60"/>
      <c r="FS1148" s="60"/>
      <c r="FT1148" s="60"/>
      <c r="FU1148" s="60"/>
      <c r="FV1148" s="60"/>
      <c r="FW1148" s="60"/>
      <c r="FX1148" s="60"/>
      <c r="FY1148" s="60"/>
      <c r="FZ1148" s="60"/>
      <c r="GA1148" s="60"/>
      <c r="GB1148" s="60"/>
      <c r="GC1148" s="60"/>
      <c r="GD1148" s="60"/>
      <c r="GE1148" s="60"/>
      <c r="GF1148" s="60"/>
      <c r="GG1148" s="60"/>
      <c r="GH1148" s="60"/>
      <c r="GI1148" s="60"/>
      <c r="GJ1148" s="60"/>
      <c r="GK1148" s="60"/>
      <c r="GL1148" s="60"/>
    </row>
    <row r="1149" s="396" customFormat="1">
      <c r="B1149" s="119" t="s">
        <v>49</v>
      </c>
      <c r="C1149" s="269"/>
      <c r="D1149" s="269"/>
      <c r="E1149" s="269"/>
      <c r="F1149" s="269"/>
      <c r="G1149" s="269"/>
      <c r="H1149" s="269"/>
      <c r="I1149" s="269"/>
      <c r="J1149" s="269"/>
      <c r="K1149" s="269"/>
      <c r="L1149" s="269"/>
      <c r="M1149" s="269"/>
      <c r="N1149" s="269"/>
      <c r="O1149" s="269"/>
      <c r="P1149" s="269"/>
      <c r="Q1149" s="269"/>
      <c r="R1149" s="269"/>
      <c r="S1149" s="269"/>
      <c r="T1149" s="269"/>
      <c r="U1149" s="269"/>
      <c r="V1149" s="269"/>
      <c r="W1149" s="269"/>
      <c r="X1149" s="269"/>
      <c r="Y1149" s="269"/>
      <c r="Z1149" s="269"/>
      <c r="AA1149" s="269"/>
      <c r="AB1149" s="269"/>
      <c r="AC1149" s="269"/>
      <c r="AD1149" s="269"/>
      <c r="AE1149" s="269"/>
      <c r="AF1149" s="269"/>
      <c r="AG1149" s="269"/>
      <c r="AH1149" s="269"/>
      <c r="AI1149" s="269"/>
      <c r="AJ1149" s="269"/>
      <c r="AK1149" s="269"/>
      <c r="AL1149" s="269"/>
      <c r="AM1149" s="269"/>
      <c r="AN1149" s="269"/>
      <c r="AO1149" s="269"/>
      <c r="AP1149" s="269"/>
      <c r="AQ1149" s="269"/>
      <c r="AR1149" s="269"/>
      <c r="AS1149" s="269"/>
      <c r="AT1149" s="269"/>
      <c r="AU1149" s="269"/>
      <c r="AV1149" s="269"/>
      <c r="AW1149" s="269"/>
      <c r="AX1149" s="269"/>
      <c r="AY1149" s="269"/>
      <c r="AZ1149" s="269"/>
      <c r="BA1149" s="269"/>
      <c r="BB1149" s="269"/>
      <c r="BC1149" s="269"/>
      <c r="BD1149" s="269"/>
      <c r="BE1149" s="269"/>
      <c r="BF1149" s="269"/>
      <c r="BG1149" s="269"/>
      <c r="BH1149" s="269"/>
      <c r="BI1149" s="269"/>
      <c r="BJ1149" s="269"/>
      <c r="BK1149" s="269"/>
      <c r="BL1149" s="269"/>
      <c r="BM1149" s="269"/>
      <c r="BN1149" s="269"/>
      <c r="BO1149" s="269"/>
      <c r="BP1149" s="269"/>
      <c r="BQ1149" s="269"/>
      <c r="BR1149" s="269"/>
      <c r="BS1149" s="269"/>
      <c r="BT1149" s="269"/>
      <c r="BU1149" s="269"/>
      <c r="BV1149" s="269"/>
      <c r="BW1149" s="60"/>
      <c r="BX1149" s="60"/>
      <c r="BY1149" s="60"/>
      <c r="BZ1149" s="60"/>
      <c r="CA1149" s="60"/>
      <c r="CB1149" s="60"/>
      <c r="CC1149" s="60"/>
      <c r="CD1149" s="60"/>
      <c r="CE1149" s="60"/>
      <c r="CF1149" s="60"/>
      <c r="CG1149" s="60"/>
      <c r="CH1149" s="60"/>
      <c r="CI1149" s="60"/>
      <c r="CJ1149" s="60"/>
      <c r="CK1149" s="60"/>
      <c r="CL1149" s="60"/>
      <c r="CM1149" s="60"/>
      <c r="CN1149" s="60"/>
      <c r="CO1149" s="60"/>
      <c r="CP1149" s="60"/>
      <c r="CQ1149" s="60"/>
      <c r="CR1149" s="60"/>
      <c r="CS1149" s="60"/>
      <c r="CT1149" s="60"/>
      <c r="CU1149" s="60"/>
      <c r="CV1149" s="60"/>
      <c r="CW1149" s="60"/>
      <c r="CX1149" s="60"/>
      <c r="CY1149" s="60"/>
      <c r="CZ1149" s="60"/>
      <c r="DA1149" s="60"/>
      <c r="DB1149" s="60"/>
      <c r="DC1149" s="60"/>
      <c r="DD1149" s="60"/>
      <c r="DE1149" s="60"/>
      <c r="DF1149" s="60"/>
      <c r="DG1149" s="60"/>
      <c r="DH1149" s="60"/>
      <c r="DI1149" s="60"/>
      <c r="DJ1149" s="60"/>
      <c r="DK1149" s="60"/>
      <c r="DL1149" s="60"/>
      <c r="DM1149" s="60"/>
      <c r="DN1149" s="60"/>
      <c r="DO1149" s="60"/>
      <c r="DP1149" s="60"/>
      <c r="DQ1149" s="60"/>
      <c r="DR1149" s="60"/>
      <c r="DS1149" s="60"/>
      <c r="DT1149" s="60"/>
      <c r="DU1149" s="60"/>
      <c r="DV1149" s="60"/>
      <c r="DW1149" s="60"/>
      <c r="DX1149" s="60"/>
      <c r="DY1149" s="60"/>
      <c r="DZ1149" s="60"/>
      <c r="EA1149" s="60"/>
      <c r="EB1149" s="60"/>
      <c r="EC1149" s="60"/>
      <c r="ED1149" s="60"/>
      <c r="EE1149" s="60"/>
      <c r="EF1149" s="60"/>
      <c r="EG1149" s="60"/>
      <c r="EH1149" s="60"/>
      <c r="EI1149" s="60"/>
      <c r="EJ1149" s="60"/>
      <c r="EK1149" s="60"/>
      <c r="EL1149" s="60"/>
      <c r="EM1149" s="60"/>
      <c r="EN1149" s="60"/>
      <c r="EO1149" s="60"/>
      <c r="EP1149" s="60"/>
      <c r="EQ1149" s="60"/>
      <c r="ER1149" s="60"/>
      <c r="ES1149" s="60"/>
      <c r="ET1149" s="60"/>
      <c r="EU1149" s="60"/>
      <c r="EV1149" s="60"/>
      <c r="EW1149" s="60"/>
      <c r="EX1149" s="60"/>
      <c r="EY1149" s="60"/>
      <c r="EZ1149" s="60"/>
      <c r="FA1149" s="60"/>
      <c r="FB1149" s="60"/>
      <c r="FC1149" s="60"/>
      <c r="FD1149" s="60"/>
      <c r="FE1149" s="60"/>
      <c r="FF1149" s="60"/>
      <c r="FG1149" s="60"/>
      <c r="FH1149" s="60"/>
      <c r="FI1149" s="60"/>
      <c r="FJ1149" s="60"/>
      <c r="FK1149" s="60"/>
      <c r="FL1149" s="60"/>
      <c r="FM1149" s="60"/>
      <c r="FN1149" s="60"/>
      <c r="FO1149" s="60"/>
      <c r="FP1149" s="60"/>
      <c r="FQ1149" s="60"/>
      <c r="FR1149" s="60"/>
      <c r="FS1149" s="60"/>
      <c r="FT1149" s="60"/>
      <c r="FU1149" s="60"/>
      <c r="FV1149" s="60"/>
      <c r="FW1149" s="60"/>
      <c r="FX1149" s="60"/>
      <c r="FY1149" s="60"/>
      <c r="FZ1149" s="60"/>
      <c r="GA1149" s="60"/>
      <c r="GB1149" s="60"/>
      <c r="GC1149" s="60"/>
      <c r="GD1149" s="60"/>
      <c r="GE1149" s="60"/>
      <c r="GF1149" s="60"/>
      <c r="GG1149" s="60"/>
      <c r="GH1149" s="60"/>
      <c r="GI1149" s="60"/>
      <c r="GJ1149" s="60"/>
      <c r="GK1149" s="60"/>
      <c r="GL1149" s="60"/>
    </row>
    <row r="1150" s="396" customFormat="1">
      <c r="B1150" s="120" t="s">
        <v>51</v>
      </c>
      <c r="C1150" s="269"/>
      <c r="D1150" s="269"/>
      <c r="E1150" s="269"/>
      <c r="F1150" s="269"/>
      <c r="G1150" s="269"/>
      <c r="H1150" s="269"/>
      <c r="I1150" s="269"/>
      <c r="J1150" s="269"/>
      <c r="K1150" s="269"/>
      <c r="L1150" s="269"/>
      <c r="M1150" s="269"/>
      <c r="N1150" s="269"/>
      <c r="O1150" s="269"/>
      <c r="P1150" s="269"/>
      <c r="Q1150" s="269"/>
      <c r="R1150" s="269"/>
      <c r="S1150" s="269"/>
      <c r="T1150" s="269"/>
      <c r="U1150" s="269"/>
      <c r="V1150" s="269"/>
      <c r="W1150" s="269"/>
      <c r="X1150" s="269"/>
      <c r="Y1150" s="269"/>
      <c r="Z1150" s="269"/>
      <c r="AA1150" s="269"/>
      <c r="AB1150" s="269"/>
      <c r="AC1150" s="269"/>
      <c r="AD1150" s="269"/>
      <c r="AE1150" s="269"/>
      <c r="AF1150" s="269"/>
      <c r="AG1150" s="269"/>
      <c r="AH1150" s="269"/>
      <c r="AI1150" s="269"/>
      <c r="AJ1150" s="269"/>
      <c r="AK1150" s="269"/>
      <c r="AL1150" s="269"/>
      <c r="AM1150" s="269"/>
      <c r="AN1150" s="269"/>
      <c r="AO1150" s="269"/>
      <c r="AP1150" s="269"/>
      <c r="AQ1150" s="269"/>
      <c r="AR1150" s="269"/>
      <c r="AS1150" s="269"/>
      <c r="AT1150" s="269"/>
      <c r="AU1150" s="269"/>
      <c r="AV1150" s="269"/>
      <c r="AW1150" s="269"/>
      <c r="AX1150" s="269"/>
      <c r="AY1150" s="269"/>
      <c r="AZ1150" s="269"/>
      <c r="BA1150" s="269"/>
      <c r="BB1150" s="269"/>
      <c r="BC1150" s="269"/>
      <c r="BD1150" s="269"/>
      <c r="BE1150" s="269"/>
      <c r="BF1150" s="269"/>
      <c r="BG1150" s="269"/>
      <c r="BH1150" s="269"/>
      <c r="BI1150" s="269"/>
      <c r="BJ1150" s="269"/>
      <c r="BK1150" s="269"/>
      <c r="BL1150" s="269"/>
      <c r="BM1150" s="269"/>
      <c r="BN1150" s="269"/>
      <c r="BO1150" s="269"/>
      <c r="BP1150" s="269"/>
      <c r="BQ1150" s="269"/>
      <c r="BR1150" s="269"/>
      <c r="BS1150" s="269"/>
      <c r="BT1150" s="269"/>
      <c r="BU1150" s="269"/>
      <c r="BV1150" s="269"/>
      <c r="BW1150" s="60"/>
      <c r="BX1150" s="60"/>
      <c r="BY1150" s="60"/>
      <c r="BZ1150" s="60"/>
      <c r="CA1150" s="60"/>
      <c r="CB1150" s="60"/>
      <c r="CC1150" s="60"/>
      <c r="CD1150" s="60"/>
      <c r="CE1150" s="60"/>
      <c r="CF1150" s="60"/>
      <c r="CG1150" s="60"/>
      <c r="CH1150" s="60"/>
      <c r="CI1150" s="60"/>
      <c r="CJ1150" s="60"/>
      <c r="CK1150" s="60"/>
      <c r="CL1150" s="60"/>
      <c r="CM1150" s="60"/>
      <c r="CN1150" s="60"/>
      <c r="CO1150" s="60"/>
      <c r="CP1150" s="60"/>
      <c r="CQ1150" s="60"/>
      <c r="CR1150" s="60"/>
      <c r="CS1150" s="60"/>
      <c r="CT1150" s="60"/>
      <c r="CU1150" s="60"/>
      <c r="CV1150" s="60"/>
      <c r="CW1150" s="60"/>
      <c r="CX1150" s="60"/>
      <c r="CY1150" s="60"/>
      <c r="CZ1150" s="60"/>
      <c r="DA1150" s="60"/>
      <c r="DB1150" s="60"/>
      <c r="DC1150" s="60"/>
      <c r="DD1150" s="60"/>
      <c r="DE1150" s="60"/>
      <c r="DF1150" s="60"/>
      <c r="DG1150" s="60"/>
      <c r="DH1150" s="60"/>
      <c r="DI1150" s="60"/>
      <c r="DJ1150" s="60"/>
      <c r="DK1150" s="60"/>
      <c r="DL1150" s="60"/>
      <c r="DM1150" s="60"/>
      <c r="DN1150" s="60"/>
      <c r="DO1150" s="60"/>
      <c r="DP1150" s="60"/>
      <c r="DQ1150" s="60"/>
      <c r="DR1150" s="60"/>
      <c r="DS1150" s="60"/>
      <c r="DT1150" s="60"/>
      <c r="DU1150" s="60"/>
      <c r="DV1150" s="60"/>
      <c r="DW1150" s="60"/>
      <c r="DX1150" s="60"/>
      <c r="DY1150" s="60"/>
      <c r="DZ1150" s="60"/>
      <c r="EA1150" s="60"/>
      <c r="EB1150" s="60"/>
      <c r="EC1150" s="60"/>
      <c r="ED1150" s="60"/>
      <c r="EE1150" s="60"/>
      <c r="EF1150" s="60"/>
      <c r="EG1150" s="60"/>
      <c r="EH1150" s="60"/>
      <c r="EI1150" s="60"/>
      <c r="EJ1150" s="60"/>
      <c r="EK1150" s="60"/>
      <c r="EL1150" s="60"/>
      <c r="EM1150" s="60"/>
      <c r="EN1150" s="60"/>
      <c r="EO1150" s="60"/>
      <c r="EP1150" s="60"/>
      <c r="EQ1150" s="60"/>
      <c r="ER1150" s="60"/>
      <c r="ES1150" s="60"/>
      <c r="ET1150" s="60"/>
      <c r="EU1150" s="60"/>
      <c r="EV1150" s="60"/>
      <c r="EW1150" s="60"/>
      <c r="EX1150" s="60"/>
      <c r="EY1150" s="60"/>
      <c r="EZ1150" s="60"/>
      <c r="FA1150" s="60"/>
      <c r="FB1150" s="60"/>
      <c r="FC1150" s="60"/>
      <c r="FD1150" s="60"/>
      <c r="FE1150" s="60"/>
      <c r="FF1150" s="60"/>
      <c r="FG1150" s="60"/>
      <c r="FH1150" s="60"/>
      <c r="FI1150" s="60"/>
      <c r="FJ1150" s="60"/>
      <c r="FK1150" s="60"/>
      <c r="FL1150" s="60"/>
      <c r="FM1150" s="60"/>
      <c r="FN1150" s="60"/>
      <c r="FO1150" s="60"/>
      <c r="FP1150" s="60"/>
      <c r="FQ1150" s="60"/>
      <c r="FR1150" s="60"/>
      <c r="FS1150" s="60"/>
      <c r="FT1150" s="60"/>
      <c r="FU1150" s="60"/>
      <c r="FV1150" s="60"/>
      <c r="FW1150" s="60"/>
      <c r="FX1150" s="60"/>
      <c r="FY1150" s="60"/>
      <c r="FZ1150" s="60"/>
      <c r="GA1150" s="60"/>
      <c r="GB1150" s="60"/>
      <c r="GC1150" s="60"/>
      <c r="GD1150" s="60"/>
      <c r="GE1150" s="60"/>
      <c r="GF1150" s="60"/>
      <c r="GG1150" s="60"/>
      <c r="GH1150" s="60"/>
      <c r="GI1150" s="60"/>
      <c r="GJ1150" s="60"/>
      <c r="GK1150" s="60"/>
      <c r="GL1150" s="60"/>
    </row>
    <row r="1151" ht="16" s="396" customFormat="1">
      <c r="B1151" s="156" t="s">
        <v>53</v>
      </c>
      <c r="C1151" s="269"/>
      <c r="D1151" s="269"/>
      <c r="E1151" s="269"/>
      <c r="F1151" s="269"/>
      <c r="G1151" s="269"/>
      <c r="H1151" s="269"/>
      <c r="I1151" s="269"/>
      <c r="J1151" s="269"/>
      <c r="K1151" s="269"/>
      <c r="L1151" s="269"/>
      <c r="M1151" s="269"/>
      <c r="N1151" s="269"/>
      <c r="O1151" s="269"/>
      <c r="P1151" s="269"/>
      <c r="Q1151" s="269"/>
      <c r="R1151" s="269"/>
      <c r="S1151" s="269"/>
      <c r="T1151" s="269"/>
      <c r="U1151" s="269"/>
      <c r="V1151" s="269"/>
      <c r="W1151" s="269"/>
      <c r="X1151" s="269"/>
      <c r="Y1151" s="269"/>
      <c r="Z1151" s="269"/>
      <c r="AA1151" s="269"/>
      <c r="AB1151" s="269"/>
      <c r="AC1151" s="269"/>
      <c r="AD1151" s="269"/>
      <c r="AE1151" s="269"/>
      <c r="AF1151" s="269"/>
      <c r="AG1151" s="269"/>
      <c r="AH1151" s="269"/>
      <c r="AI1151" s="269"/>
      <c r="AJ1151" s="269"/>
      <c r="AK1151" s="269"/>
      <c r="AL1151" s="269"/>
      <c r="AM1151" s="269"/>
      <c r="AN1151" s="269"/>
      <c r="AO1151" s="269"/>
      <c r="AP1151" s="269"/>
      <c r="AQ1151" s="269"/>
      <c r="AR1151" s="269"/>
      <c r="AS1151" s="269"/>
      <c r="AT1151" s="269"/>
      <c r="AU1151" s="269"/>
      <c r="AV1151" s="269"/>
      <c r="AW1151" s="269"/>
      <c r="AX1151" s="269"/>
      <c r="AY1151" s="269"/>
      <c r="AZ1151" s="269"/>
      <c r="BA1151" s="269"/>
      <c r="BB1151" s="269"/>
      <c r="BC1151" s="269"/>
      <c r="BD1151" s="269"/>
      <c r="BE1151" s="269"/>
      <c r="BF1151" s="269"/>
      <c r="BG1151" s="269"/>
      <c r="BH1151" s="269"/>
      <c r="BI1151" s="269"/>
      <c r="BJ1151" s="269"/>
      <c r="BK1151" s="269"/>
      <c r="BL1151" s="269"/>
      <c r="BM1151" s="269"/>
      <c r="BN1151" s="269"/>
      <c r="BO1151" s="269"/>
      <c r="BP1151" s="269"/>
      <c r="BQ1151" s="269"/>
      <c r="BR1151" s="269"/>
      <c r="BS1151" s="269"/>
      <c r="BT1151" s="269"/>
      <c r="BU1151" s="269"/>
      <c r="BV1151" s="269"/>
      <c r="BW1151" s="60"/>
      <c r="BX1151" s="60"/>
      <c r="BY1151" s="60"/>
      <c r="BZ1151" s="60"/>
      <c r="CA1151" s="60"/>
      <c r="CB1151" s="60"/>
      <c r="CC1151" s="60"/>
      <c r="CD1151" s="60"/>
      <c r="CE1151" s="60"/>
      <c r="CF1151" s="60"/>
      <c r="CG1151" s="60"/>
      <c r="CH1151" s="60"/>
      <c r="CI1151" s="60"/>
      <c r="CJ1151" s="60"/>
      <c r="CK1151" s="60"/>
      <c r="CL1151" s="60"/>
      <c r="CM1151" s="60"/>
      <c r="CN1151" s="60"/>
      <c r="CO1151" s="60"/>
      <c r="CP1151" s="60"/>
      <c r="CQ1151" s="60"/>
      <c r="CR1151" s="60"/>
      <c r="CS1151" s="60"/>
      <c r="CT1151" s="60"/>
      <c r="CU1151" s="60"/>
      <c r="CV1151" s="60"/>
      <c r="CW1151" s="60"/>
      <c r="CX1151" s="60"/>
      <c r="CY1151" s="60"/>
      <c r="CZ1151" s="60"/>
      <c r="DA1151" s="60"/>
      <c r="DB1151" s="60"/>
      <c r="DC1151" s="60"/>
      <c r="DD1151" s="60"/>
      <c r="DE1151" s="60"/>
      <c r="DF1151" s="60"/>
      <c r="DG1151" s="60"/>
      <c r="DH1151" s="60"/>
      <c r="DI1151" s="60"/>
      <c r="DJ1151" s="60"/>
      <c r="DK1151" s="60"/>
      <c r="DL1151" s="60"/>
      <c r="DM1151" s="60"/>
      <c r="DN1151" s="60"/>
      <c r="DO1151" s="60"/>
      <c r="DP1151" s="60"/>
      <c r="DQ1151" s="60"/>
      <c r="DR1151" s="60"/>
      <c r="DS1151" s="60"/>
      <c r="DT1151" s="60"/>
      <c r="DU1151" s="60"/>
      <c r="DV1151" s="60"/>
      <c r="DW1151" s="60"/>
      <c r="DX1151" s="60"/>
      <c r="DY1151" s="60"/>
      <c r="DZ1151" s="60"/>
      <c r="EA1151" s="60"/>
      <c r="EB1151" s="60"/>
      <c r="EC1151" s="60"/>
      <c r="ED1151" s="60"/>
      <c r="EE1151" s="60"/>
      <c r="EF1151" s="60"/>
      <c r="EG1151" s="60"/>
      <c r="EH1151" s="60"/>
      <c r="EI1151" s="60"/>
      <c r="EJ1151" s="60"/>
      <c r="EK1151" s="60"/>
      <c r="EL1151" s="60"/>
      <c r="EM1151" s="60"/>
      <c r="EN1151" s="60"/>
      <c r="EO1151" s="60"/>
      <c r="EP1151" s="60"/>
      <c r="EQ1151" s="60"/>
      <c r="ER1151" s="60"/>
      <c r="ES1151" s="60"/>
      <c r="ET1151" s="60"/>
      <c r="EU1151" s="60"/>
      <c r="EV1151" s="60"/>
      <c r="EW1151" s="60"/>
      <c r="EX1151" s="60"/>
      <c r="EY1151" s="60"/>
      <c r="EZ1151" s="60"/>
      <c r="FA1151" s="60"/>
      <c r="FB1151" s="60"/>
      <c r="FC1151" s="60"/>
      <c r="FD1151" s="60"/>
      <c r="FE1151" s="60"/>
      <c r="FF1151" s="60"/>
      <c r="FG1151" s="60"/>
      <c r="FH1151" s="60"/>
      <c r="FI1151" s="60"/>
      <c r="FJ1151" s="60"/>
      <c r="FK1151" s="60"/>
      <c r="FL1151" s="60"/>
      <c r="FM1151" s="60"/>
      <c r="FN1151" s="60"/>
      <c r="FO1151" s="60"/>
      <c r="FP1151" s="60"/>
      <c r="FQ1151" s="60"/>
      <c r="FR1151" s="60"/>
      <c r="FS1151" s="60"/>
      <c r="FT1151" s="60"/>
      <c r="FU1151" s="60"/>
      <c r="FV1151" s="60"/>
      <c r="FW1151" s="60"/>
      <c r="FX1151" s="60"/>
      <c r="FY1151" s="60"/>
      <c r="FZ1151" s="60"/>
      <c r="GA1151" s="60"/>
      <c r="GB1151" s="60"/>
      <c r="GC1151" s="60"/>
      <c r="GD1151" s="60"/>
      <c r="GE1151" s="60"/>
      <c r="GF1151" s="60"/>
      <c r="GG1151" s="60"/>
      <c r="GH1151" s="60"/>
      <c r="GI1151" s="60"/>
      <c r="GJ1151" s="60"/>
      <c r="GK1151" s="60"/>
      <c r="GL1151" s="60"/>
    </row>
    <row r="1152" ht="16" s="396" customFormat="1"/>
    <row r="1153" s="396" customFormat="1"/>
    <row r="1154" s="396" customFormat="1"/>
    <row r="1156">
      <c r="B1156" s="396"/>
      <c r="C1156" s="396"/>
      <c r="D1156" s="396"/>
      <c r="E1156" s="396"/>
      <c r="F1156" s="396"/>
      <c r="G1156" s="396"/>
      <c r="H1156" s="396"/>
      <c r="I1156" s="396"/>
      <c r="J1156" s="396"/>
      <c r="K1156" s="396"/>
      <c r="L1156" s="396"/>
      <c r="M1156" s="396"/>
      <c r="N1156" s="396"/>
      <c r="O1156" s="396"/>
      <c r="P1156" s="396"/>
      <c r="Q1156" s="396"/>
      <c r="R1156" s="396"/>
      <c r="S1156" s="396"/>
      <c r="T1156" s="396"/>
      <c r="U1156" s="396"/>
      <c r="V1156" s="396"/>
      <c r="W1156" s="396"/>
      <c r="X1156" s="396"/>
      <c r="Y1156" s="396"/>
      <c r="Z1156" s="396"/>
      <c r="AA1156" s="396"/>
      <c r="AB1156" s="396"/>
      <c r="AC1156" s="396"/>
      <c r="AD1156" s="396"/>
      <c r="AE1156" s="396"/>
      <c r="AF1156" s="396"/>
      <c r="AG1156" s="396"/>
      <c r="AH1156" s="396"/>
      <c r="AI1156" s="396"/>
      <c r="AJ1156" s="396"/>
      <c r="AK1156" s="396"/>
      <c r="AL1156" s="396"/>
      <c r="AM1156" s="396"/>
      <c r="AN1156" s="396"/>
      <c r="AO1156" s="396"/>
      <c r="AP1156" s="396"/>
      <c r="AQ1156" s="396"/>
      <c r="AR1156" s="396"/>
      <c r="AS1156" s="396"/>
      <c r="AT1156" s="396"/>
      <c r="AU1156" s="396"/>
      <c r="AV1156" s="396"/>
      <c r="AW1156" s="396"/>
      <c r="AX1156" s="396"/>
      <c r="AY1156" s="396"/>
      <c r="AZ1156" s="396"/>
      <c r="BA1156" s="396"/>
      <c r="BB1156" s="396"/>
      <c r="BC1156" s="396"/>
      <c r="BD1156" s="396"/>
      <c r="BE1156" s="396"/>
      <c r="BF1156" s="396"/>
      <c r="BG1156" s="396"/>
      <c r="BH1156" s="396"/>
      <c r="BI1156" s="396"/>
      <c r="BJ1156" s="396"/>
      <c r="BK1156" s="396"/>
      <c r="BL1156" s="396"/>
      <c r="BM1156" s="396"/>
      <c r="BN1156" s="396"/>
      <c r="BO1156" s="396"/>
      <c r="BP1156" s="396"/>
      <c r="BQ1156" s="396"/>
      <c r="BR1156" s="396"/>
      <c r="BS1156" s="396"/>
      <c r="BT1156" s="396"/>
      <c r="BU1156" s="396"/>
      <c r="BV1156" s="396"/>
      <c r="BW1156" s="396"/>
      <c r="BX1156" s="396"/>
      <c r="BY1156" s="396"/>
      <c r="BZ1156" s="396"/>
      <c r="CA1156" s="396"/>
      <c r="CB1156" s="396"/>
      <c r="CC1156" s="396"/>
      <c r="CD1156" s="396"/>
      <c r="CE1156" s="396"/>
      <c r="CF1156" s="396"/>
      <c r="CG1156" s="396"/>
      <c r="CH1156" s="396"/>
      <c r="CI1156" s="396"/>
      <c r="CJ1156" s="396"/>
      <c r="CK1156" s="396"/>
      <c r="CL1156" s="396"/>
      <c r="CM1156" s="396"/>
      <c r="CN1156" s="396"/>
      <c r="CO1156" s="396"/>
      <c r="CP1156" s="396"/>
      <c r="CQ1156" s="396"/>
      <c r="CR1156" s="396"/>
      <c r="CS1156" s="396"/>
      <c r="CT1156" s="396"/>
      <c r="CU1156" s="396"/>
      <c r="CV1156" s="396"/>
      <c r="CW1156" s="396"/>
      <c r="CX1156" s="396"/>
      <c r="CY1156" s="396"/>
      <c r="CZ1156" s="396"/>
      <c r="DA1156" s="396"/>
      <c r="DB1156" s="396"/>
      <c r="DC1156" s="396"/>
      <c r="DD1156" s="396"/>
      <c r="DE1156" s="396"/>
      <c r="DF1156" s="396"/>
      <c r="DG1156" s="396"/>
      <c r="DH1156" s="396"/>
      <c r="DI1156" s="396"/>
      <c r="DJ1156" s="396"/>
      <c r="DK1156" s="396"/>
      <c r="DL1156" s="396"/>
      <c r="DM1156" s="396"/>
      <c r="DN1156" s="396"/>
      <c r="DO1156" s="396"/>
      <c r="DP1156" s="396"/>
      <c r="DQ1156" s="396"/>
      <c r="DR1156" s="396"/>
      <c r="DS1156" s="396"/>
      <c r="DT1156" s="396"/>
      <c r="DU1156" s="396"/>
      <c r="DV1156" s="396"/>
      <c r="DW1156" s="396"/>
      <c r="DX1156" s="396"/>
      <c r="DY1156" s="396"/>
      <c r="DZ1156" s="396"/>
      <c r="EA1156" s="396"/>
      <c r="EB1156" s="396"/>
      <c r="EC1156" s="396"/>
      <c r="ED1156" s="396"/>
      <c r="EE1156" s="396"/>
      <c r="EF1156" s="396"/>
      <c r="EG1156" s="396"/>
      <c r="EH1156" s="396"/>
      <c r="EI1156" s="396"/>
      <c r="EJ1156" s="396"/>
      <c r="EK1156" s="396"/>
      <c r="EL1156" s="396"/>
      <c r="EM1156" s="396"/>
      <c r="EN1156" s="396"/>
      <c r="EO1156" s="396"/>
      <c r="EP1156" s="396"/>
      <c r="EQ1156" s="396"/>
      <c r="ER1156" s="396"/>
      <c r="ES1156" s="396"/>
      <c r="ET1156" s="396"/>
      <c r="EU1156" s="396"/>
      <c r="EV1156" s="396"/>
      <c r="EW1156" s="396"/>
      <c r="EX1156" s="396"/>
      <c r="EY1156" s="396"/>
      <c r="EZ1156" s="396"/>
      <c r="FA1156" s="396"/>
      <c r="FB1156" s="396"/>
      <c r="FC1156" s="396"/>
      <c r="FD1156" s="396"/>
      <c r="FE1156" s="396"/>
      <c r="FF1156" s="396"/>
      <c r="FG1156" s="396"/>
      <c r="FH1156" s="396"/>
      <c r="FI1156" s="396"/>
      <c r="FJ1156" s="396"/>
      <c r="FK1156" s="396"/>
      <c r="FL1156" s="396"/>
      <c r="FM1156" s="396"/>
      <c r="FN1156" s="396"/>
      <c r="FO1156" s="396"/>
      <c r="FP1156" s="396"/>
      <c r="FQ1156" s="396"/>
      <c r="FR1156" s="396"/>
      <c r="FS1156" s="396"/>
      <c r="FT1156" s="396"/>
      <c r="FU1156" s="396"/>
      <c r="FV1156" s="396"/>
      <c r="FW1156" s="396"/>
      <c r="FX1156" s="396"/>
      <c r="FY1156" s="396"/>
      <c r="FZ1156" s="396"/>
      <c r="GA1156" s="396"/>
      <c r="GB1156" s="396"/>
    </row>
    <row r="1157">
      <c r="C1157" s="396" t="s">
        <v>560</v>
      </c>
      <c r="D1157" s="60">
        <v>2010</v>
      </c>
      <c r="L1157" s="396"/>
      <c r="P1157" s="396"/>
      <c r="Q1157" s="396"/>
      <c r="R1157" s="396"/>
      <c r="S1157" s="396"/>
      <c r="T1157" s="396"/>
      <c r="U1157" s="396"/>
      <c r="V1157" s="396"/>
      <c r="W1157" s="396"/>
      <c r="X1157" s="396"/>
      <c r="Y1157" s="396"/>
      <c r="Z1157" s="396"/>
      <c r="AA1157" s="396"/>
      <c r="AB1157" s="396"/>
      <c r="AC1157" s="396"/>
      <c r="AD1157" s="396"/>
      <c r="AE1157" s="396"/>
      <c r="AF1157" s="396"/>
      <c r="AG1157" s="396"/>
      <c r="AH1157" s="396"/>
      <c r="AI1157" s="396"/>
      <c r="AJ1157" s="396"/>
      <c r="AK1157" s="396"/>
      <c r="AL1157" s="396"/>
      <c r="AM1157" s="396"/>
      <c r="AN1157" s="396"/>
      <c r="AO1157" s="396"/>
      <c r="AP1157" s="396"/>
      <c r="AQ1157" s="396"/>
      <c r="AR1157" s="396"/>
      <c r="AS1157" s="396"/>
      <c r="AT1157" s="396"/>
      <c r="AU1157" s="396"/>
      <c r="AV1157" s="396"/>
      <c r="AW1157" s="396"/>
      <c r="AX1157" s="396"/>
      <c r="AY1157" s="60"/>
      <c r="AZ1157" s="60"/>
      <c r="BA1157" s="60"/>
      <c r="BB1157" s="60"/>
      <c r="BC1157" s="60"/>
      <c r="BD1157" s="60"/>
      <c r="BE1157" s="60"/>
      <c r="BF1157" s="60"/>
      <c r="BG1157" s="60"/>
      <c r="BH1157" s="60"/>
      <c r="BI1157" s="60"/>
      <c r="BJ1157" s="60"/>
      <c r="BK1157" s="60"/>
      <c r="BL1157" s="60"/>
      <c r="BM1157" s="60"/>
      <c r="BN1157" s="60"/>
      <c r="BO1157" s="60"/>
      <c r="BP1157" s="60"/>
      <c r="BQ1157" s="60"/>
      <c r="BR1157" s="60"/>
      <c r="BS1157" s="60"/>
      <c r="BT1157" s="60"/>
      <c r="BU1157" s="60"/>
      <c r="BV1157" s="60"/>
      <c r="BW1157" s="60"/>
      <c r="BX1157" s="60"/>
      <c r="BY1157" s="60"/>
      <c r="BZ1157" s="60"/>
      <c r="CA1157" s="60"/>
      <c r="CB1157" s="60"/>
      <c r="CC1157" s="60"/>
      <c r="CD1157" s="60"/>
      <c r="CE1157" s="60"/>
      <c r="CF1157" s="60"/>
      <c r="CG1157" s="60"/>
      <c r="CH1157" s="60"/>
      <c r="CI1157" s="60"/>
      <c r="CJ1157" s="60"/>
      <c r="CK1157" s="60"/>
      <c r="CL1157" s="60"/>
      <c r="CM1157" s="60"/>
      <c r="CN1157" s="60"/>
      <c r="CO1157" s="60"/>
      <c r="CP1157" s="60"/>
      <c r="CQ1157" s="60"/>
      <c r="CR1157" s="60"/>
      <c r="CS1157" s="60"/>
      <c r="CT1157" s="60"/>
      <c r="CU1157" s="60"/>
      <c r="CV1157" s="60"/>
      <c r="CW1157" s="60"/>
      <c r="CX1157" s="60"/>
      <c r="CY1157" s="60"/>
      <c r="CZ1157" s="60"/>
      <c r="DA1157" s="60"/>
      <c r="DB1157" s="60"/>
      <c r="DC1157" s="60"/>
      <c r="DD1157" s="60"/>
      <c r="DE1157" s="60"/>
      <c r="DF1157" s="60"/>
      <c r="DG1157" s="60"/>
      <c r="DH1157" s="60"/>
      <c r="DI1157" s="60"/>
      <c r="DJ1157" s="60"/>
      <c r="DK1157" s="60"/>
      <c r="DL1157" s="60"/>
      <c r="DM1157" s="60"/>
      <c r="DN1157" s="60"/>
      <c r="DO1157" s="60"/>
      <c r="DP1157" s="60"/>
      <c r="DQ1157" s="60"/>
      <c r="DR1157" s="60"/>
      <c r="DS1157" s="60"/>
      <c r="DT1157" s="60"/>
      <c r="DU1157" s="60"/>
      <c r="DV1157" s="60"/>
      <c r="DW1157" s="60"/>
      <c r="DX1157" s="60"/>
      <c r="DY1157" s="60"/>
      <c r="DZ1157" s="60"/>
      <c r="EA1157" s="60"/>
      <c r="EB1157" s="60"/>
      <c r="EC1157" s="60"/>
      <c r="ED1157" s="60"/>
      <c r="EE1157" s="60"/>
      <c r="EF1157" s="60"/>
      <c r="EG1157" s="60"/>
      <c r="EH1157" s="60"/>
      <c r="EI1157" s="60"/>
      <c r="EJ1157" s="60"/>
      <c r="EK1157" s="60"/>
      <c r="EL1157" s="60"/>
      <c r="EM1157" s="60"/>
      <c r="EN1157" s="60"/>
      <c r="EO1157" s="60"/>
      <c r="EP1157" s="60"/>
      <c r="EQ1157" s="60"/>
      <c r="ER1157" s="60"/>
      <c r="ES1157" s="60"/>
      <c r="ET1157" s="60"/>
      <c r="EU1157" s="60"/>
      <c r="EV1157" s="60"/>
      <c r="EW1157" s="60"/>
      <c r="EX1157" s="60"/>
      <c r="EY1157" s="60"/>
      <c r="EZ1157" s="60"/>
      <c r="FA1157" s="60"/>
      <c r="FB1157" s="60"/>
      <c r="FC1157" s="60"/>
      <c r="FD1157" s="60"/>
      <c r="FE1157" s="60"/>
      <c r="FF1157" s="60"/>
      <c r="FG1157" s="60"/>
      <c r="FH1157" s="60"/>
      <c r="FI1157" s="60"/>
      <c r="FJ1157" s="60"/>
      <c r="FK1157" s="60"/>
      <c r="FL1157" s="60"/>
      <c r="FM1157" s="60"/>
      <c r="FN1157" s="60"/>
      <c r="FO1157" s="60"/>
      <c r="FP1157" s="60"/>
      <c r="FQ1157" s="60"/>
      <c r="FR1157" s="60"/>
      <c r="FS1157" s="60"/>
      <c r="FT1157" s="60"/>
      <c r="FU1157" s="60"/>
      <c r="FV1157" s="60"/>
      <c r="FW1157" s="60"/>
      <c r="FX1157" s="60"/>
      <c r="FY1157" s="60"/>
      <c r="FZ1157" s="60"/>
      <c r="GA1157" s="60"/>
      <c r="GB1157" s="60"/>
      <c r="GC1157" s="60"/>
      <c r="GD1157" s="60"/>
      <c r="GE1157" s="60"/>
    </row>
    <row r="1158">
      <c r="C1158" s="396" t="s">
        <v>561</v>
      </c>
      <c r="D1158" s="396"/>
      <c r="E1158" s="396"/>
      <c r="F1158" s="396"/>
      <c r="H1158" s="396"/>
      <c r="I1158" s="396" t="s">
        <v>562</v>
      </c>
      <c r="J1158" s="396"/>
      <c r="L1158" s="396"/>
      <c r="O1158" s="396" t="s">
        <v>563</v>
      </c>
      <c r="P1158" s="396"/>
      <c r="Q1158" s="396"/>
      <c r="R1158" s="396"/>
      <c r="S1158" s="396"/>
      <c r="T1158" s="396"/>
      <c r="U1158" s="396" t="s">
        <v>564</v>
      </c>
      <c r="V1158" s="396"/>
      <c r="W1158" s="396"/>
      <c r="X1158" s="396"/>
      <c r="Y1158" s="396"/>
      <c r="Z1158" s="396"/>
      <c r="AA1158" s="396" t="s">
        <v>565</v>
      </c>
      <c r="AB1158" s="396"/>
      <c r="AC1158" s="396"/>
      <c r="AD1158" s="396"/>
      <c r="AE1158" s="396"/>
      <c r="AF1158" s="396"/>
      <c r="AG1158" s="396" t="s">
        <v>566</v>
      </c>
      <c r="AH1158" s="396"/>
      <c r="AI1158" s="396"/>
      <c r="AJ1158" s="396"/>
      <c r="AK1158" s="396"/>
      <c r="AL1158" s="396"/>
      <c r="AM1158" s="396" t="s">
        <v>567</v>
      </c>
      <c r="AN1158" s="396"/>
      <c r="AO1158" s="396"/>
      <c r="AP1158" s="396"/>
      <c r="AQ1158" s="396"/>
      <c r="AR1158" s="396"/>
      <c r="AS1158" s="396" t="s">
        <v>568</v>
      </c>
      <c r="AT1158" s="396"/>
      <c r="AU1158" s="396"/>
      <c r="AV1158" s="396"/>
      <c r="AW1158" s="396"/>
      <c r="AX1158" s="396"/>
      <c r="AY1158" s="396" t="s">
        <v>569</v>
      </c>
      <c r="AZ1158" s="396"/>
      <c r="BA1158" s="396"/>
      <c r="BB1158" s="396"/>
      <c r="BC1158" s="396"/>
      <c r="BD1158" s="396"/>
      <c r="BE1158" s="396" t="s">
        <v>570</v>
      </c>
      <c r="BF1158" s="396"/>
      <c r="BG1158" s="396"/>
      <c r="BH1158" s="396"/>
      <c r="BI1158" s="396"/>
      <c r="BJ1158" s="396"/>
      <c r="BK1158" s="396" t="s">
        <v>571</v>
      </c>
      <c r="BL1158" s="396"/>
      <c r="BM1158" s="396"/>
      <c r="BN1158" s="396"/>
      <c r="BO1158" s="396"/>
      <c r="BP1158" s="396"/>
      <c r="BQ1158" s="396" t="s">
        <v>572</v>
      </c>
      <c r="BR1158" s="396"/>
      <c r="BS1158" s="396"/>
      <c r="BT1158" s="396"/>
      <c r="BU1158" s="396"/>
      <c r="BV1158" s="396"/>
      <c r="BW1158" s="60"/>
      <c r="BX1158" s="60"/>
      <c r="BY1158" s="60"/>
      <c r="BZ1158" s="60"/>
      <c r="CA1158" s="60"/>
      <c r="CB1158" s="60"/>
      <c r="CC1158" s="60"/>
      <c r="CD1158" s="60"/>
      <c r="CE1158" s="60"/>
      <c r="CF1158" s="60"/>
      <c r="CG1158" s="60"/>
      <c r="CH1158" s="60"/>
      <c r="CI1158" s="60"/>
      <c r="CJ1158" s="60"/>
      <c r="CK1158" s="60"/>
      <c r="CL1158" s="60"/>
      <c r="CM1158" s="60"/>
      <c r="CN1158" s="60"/>
      <c r="CO1158" s="60"/>
      <c r="CP1158" s="60"/>
      <c r="CQ1158" s="60"/>
      <c r="CR1158" s="60"/>
      <c r="CS1158" s="60"/>
      <c r="CT1158" s="60"/>
      <c r="CU1158" s="60"/>
      <c r="CV1158" s="60"/>
      <c r="CW1158" s="60"/>
      <c r="CX1158" s="60"/>
      <c r="CY1158" s="60"/>
      <c r="CZ1158" s="60"/>
      <c r="DA1158" s="60"/>
      <c r="DB1158" s="60"/>
      <c r="DC1158" s="60"/>
      <c r="DD1158" s="60"/>
      <c r="DE1158" s="60"/>
      <c r="DF1158" s="60"/>
      <c r="DG1158" s="60"/>
      <c r="DH1158" s="60"/>
      <c r="DI1158" s="60"/>
      <c r="DJ1158" s="60"/>
      <c r="DK1158" s="60"/>
      <c r="DL1158" s="60"/>
      <c r="DM1158" s="60"/>
      <c r="DN1158" s="60"/>
      <c r="DO1158" s="60"/>
      <c r="DP1158" s="60"/>
      <c r="DQ1158" s="60"/>
      <c r="DR1158" s="60"/>
      <c r="DS1158" s="60"/>
      <c r="DT1158" s="60"/>
      <c r="DU1158" s="60"/>
      <c r="DV1158" s="60"/>
      <c r="DW1158" s="60"/>
      <c r="DX1158" s="60"/>
      <c r="DY1158" s="60"/>
      <c r="DZ1158" s="60"/>
      <c r="EA1158" s="60"/>
      <c r="EB1158" s="60"/>
      <c r="EC1158" s="60"/>
      <c r="ED1158" s="60"/>
      <c r="EE1158" s="60"/>
      <c r="EF1158" s="60"/>
      <c r="EG1158" s="60"/>
      <c r="EH1158" s="60"/>
      <c r="EI1158" s="60"/>
      <c r="EJ1158" s="60"/>
      <c r="EK1158" s="60"/>
      <c r="EL1158" s="60"/>
      <c r="EM1158" s="60"/>
      <c r="EN1158" s="60"/>
      <c r="EO1158" s="60"/>
      <c r="EP1158" s="60"/>
      <c r="EQ1158" s="60"/>
      <c r="ER1158" s="60"/>
      <c r="ES1158" s="60"/>
      <c r="ET1158" s="60"/>
      <c r="EU1158" s="60"/>
      <c r="EV1158" s="60"/>
      <c r="EW1158" s="60"/>
      <c r="EX1158" s="60"/>
      <c r="EY1158" s="60"/>
      <c r="EZ1158" s="60"/>
      <c r="FA1158" s="60"/>
      <c r="FB1158" s="60"/>
      <c r="FC1158" s="60"/>
      <c r="FD1158" s="60"/>
      <c r="FE1158" s="60"/>
      <c r="FF1158" s="60"/>
      <c r="FG1158" s="60"/>
      <c r="FH1158" s="60"/>
      <c r="FI1158" s="60"/>
      <c r="FJ1158" s="60"/>
      <c r="FK1158" s="60"/>
      <c r="FL1158" s="60"/>
      <c r="FM1158" s="60"/>
      <c r="FN1158" s="60"/>
      <c r="FO1158" s="60"/>
      <c r="FP1158" s="60"/>
      <c r="FQ1158" s="60"/>
      <c r="FR1158" s="60"/>
      <c r="FS1158" s="60"/>
      <c r="FT1158" s="60"/>
      <c r="FU1158" s="60"/>
      <c r="FV1158" s="60"/>
      <c r="FW1158" s="60"/>
      <c r="FX1158" s="60"/>
      <c r="FY1158" s="60"/>
      <c r="FZ1158" s="60"/>
      <c r="GA1158" s="60"/>
      <c r="GB1158" s="60"/>
      <c r="GC1158" s="60"/>
      <c r="GD1158" s="60"/>
      <c r="GE1158" s="60"/>
      <c r="GF1158" s="60"/>
      <c r="GG1158" s="60"/>
      <c r="GH1158" s="60"/>
      <c r="GI1158" s="60"/>
      <c r="GJ1158" s="60"/>
      <c r="GK1158" s="60"/>
      <c r="GL1158" s="60"/>
    </row>
    <row r="1159">
      <c r="A1159" s="57" t="s">
        <v>574</v>
      </c>
      <c r="B1159" s="439" t="s">
        <v>573</v>
      </c>
      <c r="C1159" s="442">
        <v>1</v>
      </c>
      <c r="D1159" s="442">
        <v>2</v>
      </c>
      <c r="E1159" s="442">
        <v>3</v>
      </c>
      <c r="F1159" s="442">
        <v>4</v>
      </c>
      <c r="G1159" s="442">
        <v>5</v>
      </c>
      <c r="H1159" s="442">
        <v>6</v>
      </c>
      <c r="I1159" s="441">
        <v>1</v>
      </c>
      <c r="J1159" s="441">
        <v>2</v>
      </c>
      <c r="K1159" s="441">
        <v>3</v>
      </c>
      <c r="L1159" s="441">
        <v>4</v>
      </c>
      <c r="M1159" s="441">
        <v>5</v>
      </c>
      <c r="N1159" s="441">
        <v>6</v>
      </c>
      <c r="O1159" s="442">
        <v>1</v>
      </c>
      <c r="P1159" s="442">
        <v>2</v>
      </c>
      <c r="Q1159" s="442">
        <v>3</v>
      </c>
      <c r="R1159" s="442">
        <v>4</v>
      </c>
      <c r="S1159" s="442">
        <v>5</v>
      </c>
      <c r="T1159" s="442">
        <v>6</v>
      </c>
      <c r="U1159" s="441">
        <v>1</v>
      </c>
      <c r="V1159" s="441">
        <v>2</v>
      </c>
      <c r="W1159" s="441">
        <v>3</v>
      </c>
      <c r="X1159" s="441">
        <v>4</v>
      </c>
      <c r="Y1159" s="441">
        <v>5</v>
      </c>
      <c r="Z1159" s="441">
        <v>6</v>
      </c>
      <c r="AA1159" s="442">
        <v>1</v>
      </c>
      <c r="AB1159" s="442">
        <v>2</v>
      </c>
      <c r="AC1159" s="442">
        <v>3</v>
      </c>
      <c r="AD1159" s="442">
        <v>4</v>
      </c>
      <c r="AE1159" s="442">
        <v>5</v>
      </c>
      <c r="AF1159" s="442">
        <v>6</v>
      </c>
      <c r="AG1159" s="441">
        <v>1</v>
      </c>
      <c r="AH1159" s="441">
        <v>2</v>
      </c>
      <c r="AI1159" s="441">
        <v>3</v>
      </c>
      <c r="AJ1159" s="441">
        <v>4</v>
      </c>
      <c r="AK1159" s="441">
        <v>5</v>
      </c>
      <c r="AL1159" s="441">
        <v>6</v>
      </c>
      <c r="AM1159" s="442">
        <v>1</v>
      </c>
      <c r="AN1159" s="442">
        <v>2</v>
      </c>
      <c r="AO1159" s="442">
        <v>3</v>
      </c>
      <c r="AP1159" s="442">
        <v>4</v>
      </c>
      <c r="AQ1159" s="442">
        <v>5</v>
      </c>
      <c r="AR1159" s="442">
        <v>6</v>
      </c>
      <c r="AS1159" s="441">
        <v>1</v>
      </c>
      <c r="AT1159" s="441">
        <v>2</v>
      </c>
      <c r="AU1159" s="441">
        <v>3</v>
      </c>
      <c r="AV1159" s="441">
        <v>4</v>
      </c>
      <c r="AW1159" s="441">
        <v>5</v>
      </c>
      <c r="AX1159" s="441">
        <v>6</v>
      </c>
      <c r="AY1159" s="442">
        <v>1</v>
      </c>
      <c r="AZ1159" s="442">
        <v>2</v>
      </c>
      <c r="BA1159" s="442">
        <v>3</v>
      </c>
      <c r="BB1159" s="442">
        <v>4</v>
      </c>
      <c r="BC1159" s="442">
        <v>5</v>
      </c>
      <c r="BD1159" s="442">
        <v>6</v>
      </c>
      <c r="BE1159" s="441">
        <v>1</v>
      </c>
      <c r="BF1159" s="441">
        <v>2</v>
      </c>
      <c r="BG1159" s="441">
        <v>3</v>
      </c>
      <c r="BH1159" s="441">
        <v>4</v>
      </c>
      <c r="BI1159" s="441">
        <v>5</v>
      </c>
      <c r="BJ1159" s="441">
        <v>6</v>
      </c>
      <c r="BK1159" s="442">
        <v>1</v>
      </c>
      <c r="BL1159" s="442">
        <v>2</v>
      </c>
      <c r="BM1159" s="442">
        <v>3</v>
      </c>
      <c r="BN1159" s="442">
        <v>4</v>
      </c>
      <c r="BO1159" s="442">
        <v>5</v>
      </c>
      <c r="BP1159" s="442">
        <v>6</v>
      </c>
      <c r="BQ1159" s="441">
        <v>1</v>
      </c>
      <c r="BR1159" s="441">
        <v>2</v>
      </c>
      <c r="BS1159" s="441">
        <v>3</v>
      </c>
      <c r="BT1159" s="441">
        <v>4</v>
      </c>
      <c r="BU1159" s="441">
        <v>5</v>
      </c>
      <c r="BV1159" s="441">
        <v>6</v>
      </c>
      <c r="BW1159" s="445"/>
      <c r="BX1159" s="445"/>
      <c r="BY1159" s="445"/>
      <c r="BZ1159" s="445"/>
      <c r="CA1159" s="445"/>
      <c r="CB1159" s="445"/>
      <c r="CC1159" s="445"/>
      <c r="CD1159" s="445"/>
      <c r="CE1159" s="445"/>
      <c r="CF1159" s="445"/>
      <c r="CG1159" s="445"/>
      <c r="CH1159" s="445"/>
      <c r="CI1159" s="445"/>
      <c r="CJ1159" s="445"/>
      <c r="CK1159" s="445"/>
      <c r="CL1159" s="445"/>
      <c r="CM1159" s="445"/>
      <c r="CN1159" s="445"/>
      <c r="CO1159" s="445"/>
      <c r="CP1159" s="445"/>
      <c r="CQ1159" s="445"/>
      <c r="CR1159" s="445"/>
      <c r="CS1159" s="445"/>
      <c r="CT1159" s="445"/>
      <c r="CU1159" s="445"/>
      <c r="CV1159" s="445"/>
      <c r="CW1159" s="445"/>
      <c r="CX1159" s="445"/>
      <c r="CY1159" s="445"/>
      <c r="CZ1159" s="445"/>
      <c r="DA1159" s="445"/>
      <c r="DB1159" s="445"/>
      <c r="DC1159" s="445"/>
      <c r="DD1159" s="445"/>
      <c r="DE1159" s="445"/>
      <c r="DF1159" s="445"/>
      <c r="DG1159" s="445"/>
      <c r="DH1159" s="445"/>
      <c r="DI1159" s="445"/>
      <c r="DJ1159" s="445"/>
      <c r="DK1159" s="445"/>
      <c r="DL1159" s="445"/>
      <c r="DM1159" s="445"/>
      <c r="DN1159" s="445"/>
      <c r="DO1159" s="445"/>
      <c r="DP1159" s="445"/>
      <c r="DQ1159" s="445"/>
      <c r="DR1159" s="445"/>
      <c r="DS1159" s="445"/>
      <c r="DT1159" s="445"/>
      <c r="DU1159" s="445"/>
      <c r="DV1159" s="445"/>
      <c r="DW1159" s="445"/>
      <c r="DX1159" s="445"/>
      <c r="DY1159" s="445"/>
      <c r="DZ1159" s="445"/>
      <c r="EA1159" s="445"/>
      <c r="EB1159" s="445"/>
      <c r="EC1159" s="445"/>
      <c r="ED1159" s="445"/>
      <c r="EE1159" s="445"/>
      <c r="EF1159" s="445"/>
      <c r="EG1159" s="445"/>
      <c r="EH1159" s="445"/>
      <c r="EI1159" s="445"/>
      <c r="EJ1159" s="445"/>
      <c r="EK1159" s="445"/>
      <c r="EL1159" s="445"/>
      <c r="EM1159" s="445"/>
      <c r="EN1159" s="445"/>
      <c r="EO1159" s="445"/>
      <c r="EP1159" s="445"/>
      <c r="EQ1159" s="445"/>
      <c r="ER1159" s="445"/>
      <c r="ES1159" s="445"/>
      <c r="ET1159" s="445"/>
      <c r="EU1159" s="445"/>
      <c r="EV1159" s="445"/>
      <c r="EW1159" s="445"/>
      <c r="EX1159" s="445"/>
      <c r="EY1159" s="445"/>
      <c r="EZ1159" s="445"/>
      <c r="FA1159" s="445"/>
      <c r="FB1159" s="445"/>
      <c r="FC1159" s="445"/>
      <c r="FD1159" s="445"/>
      <c r="FE1159" s="445"/>
      <c r="FF1159" s="445"/>
      <c r="FG1159" s="445"/>
      <c r="FH1159" s="445"/>
      <c r="FI1159" s="445"/>
      <c r="FJ1159" s="445"/>
      <c r="FK1159" s="445"/>
      <c r="FL1159" s="445"/>
      <c r="FM1159" s="445"/>
      <c r="FN1159" s="445"/>
      <c r="FO1159" s="445"/>
      <c r="FP1159" s="445"/>
      <c r="FQ1159" s="445"/>
      <c r="FR1159" s="445"/>
      <c r="FS1159" s="445"/>
      <c r="FT1159" s="445"/>
      <c r="FU1159" s="445"/>
      <c r="FV1159" s="445"/>
      <c r="FW1159" s="445"/>
      <c r="FX1159" s="445"/>
      <c r="FY1159" s="445"/>
      <c r="FZ1159" s="445"/>
      <c r="GA1159" s="445"/>
      <c r="GB1159" s="445"/>
      <c r="GC1159" s="445"/>
      <c r="GD1159" s="445"/>
      <c r="GE1159" s="445"/>
      <c r="GF1159" s="445"/>
      <c r="GG1159" s="445"/>
      <c r="GH1159" s="445"/>
      <c r="GI1159" s="445"/>
      <c r="GJ1159" s="445"/>
      <c r="GK1159" s="445"/>
      <c r="GL1159" s="445"/>
    </row>
    <row r="1160">
      <c r="B1160" s="60" t="s">
        <v>574</v>
      </c>
      <c r="C1160" s="269"/>
      <c r="D1160" s="269"/>
      <c r="E1160" s="269"/>
      <c r="F1160" s="269"/>
      <c r="G1160" s="269"/>
      <c r="H1160" s="269"/>
      <c r="I1160" s="269"/>
      <c r="J1160" s="269"/>
      <c r="K1160" s="269"/>
      <c r="L1160" s="269"/>
      <c r="M1160" s="440"/>
      <c r="N1160" s="440"/>
      <c r="O1160" s="440"/>
      <c r="P1160" s="269"/>
      <c r="Q1160" s="269"/>
      <c r="R1160" s="269"/>
      <c r="S1160" s="269"/>
      <c r="T1160" s="269"/>
      <c r="U1160" s="269"/>
      <c r="V1160" s="269"/>
      <c r="W1160" s="269"/>
      <c r="X1160" s="269"/>
      <c r="Y1160" s="269"/>
      <c r="Z1160" s="269"/>
      <c r="AA1160" s="269"/>
      <c r="AB1160" s="269"/>
      <c r="AC1160" s="269"/>
      <c r="AD1160" s="269"/>
      <c r="AE1160" s="269"/>
      <c r="AF1160" s="269"/>
      <c r="AG1160" s="269"/>
      <c r="AH1160" s="269"/>
      <c r="AI1160" s="269"/>
      <c r="AJ1160" s="269"/>
      <c r="AK1160" s="269"/>
      <c r="AL1160" s="269"/>
      <c r="AM1160" s="269"/>
      <c r="AN1160" s="269"/>
      <c r="AO1160" s="269"/>
      <c r="AP1160" s="269"/>
      <c r="AQ1160" s="269"/>
      <c r="AR1160" s="269"/>
      <c r="AS1160" s="269"/>
      <c r="AT1160" s="269"/>
      <c r="AU1160" s="269"/>
      <c r="AV1160" s="269"/>
      <c r="AW1160" s="269"/>
      <c r="AX1160" s="269"/>
      <c r="AY1160" s="269"/>
      <c r="AZ1160" s="269"/>
      <c r="BA1160" s="269"/>
      <c r="BB1160" s="269"/>
      <c r="BC1160" s="269"/>
      <c r="BD1160" s="269"/>
      <c r="BE1160" s="269"/>
      <c r="BF1160" s="269"/>
      <c r="BG1160" s="269"/>
      <c r="BH1160" s="269"/>
      <c r="BI1160" s="269"/>
      <c r="BJ1160" s="269"/>
      <c r="BK1160" s="269"/>
      <c r="BL1160" s="269"/>
      <c r="BM1160" s="269"/>
      <c r="BN1160" s="269"/>
      <c r="BO1160" s="269"/>
      <c r="BP1160" s="269"/>
      <c r="BQ1160" s="269"/>
      <c r="BR1160" s="269"/>
      <c r="BS1160" s="269"/>
      <c r="BT1160" s="269"/>
      <c r="BU1160" s="269"/>
      <c r="BV1160" s="269"/>
      <c r="BW1160" s="60"/>
      <c r="BX1160" s="60"/>
      <c r="BY1160" s="60"/>
      <c r="BZ1160" s="60"/>
      <c r="CA1160" s="60"/>
      <c r="CB1160" s="60"/>
      <c r="CC1160" s="60"/>
      <c r="CD1160" s="60"/>
      <c r="CE1160" s="60"/>
      <c r="CF1160" s="60"/>
      <c r="CG1160" s="60"/>
      <c r="CH1160" s="60"/>
      <c r="CI1160" s="60"/>
      <c r="CJ1160" s="60"/>
      <c r="CK1160" s="60"/>
      <c r="CL1160" s="60"/>
      <c r="CM1160" s="60"/>
      <c r="CN1160" s="60"/>
      <c r="CO1160" s="60"/>
      <c r="CP1160" s="60"/>
      <c r="CQ1160" s="60"/>
      <c r="CR1160" s="60"/>
      <c r="CS1160" s="60"/>
      <c r="CT1160" s="60"/>
      <c r="CU1160" s="60"/>
      <c r="CV1160" s="60"/>
      <c r="CW1160" s="60"/>
      <c r="CX1160" s="60"/>
      <c r="CY1160" s="60"/>
      <c r="CZ1160" s="60"/>
      <c r="DA1160" s="60"/>
      <c r="DB1160" s="60"/>
      <c r="DC1160" s="60"/>
      <c r="DD1160" s="60"/>
      <c r="DE1160" s="60"/>
      <c r="DF1160" s="60"/>
      <c r="DG1160" s="60"/>
      <c r="DH1160" s="60"/>
      <c r="DI1160" s="60"/>
      <c r="DJ1160" s="60"/>
      <c r="DK1160" s="60"/>
      <c r="DL1160" s="60"/>
      <c r="DM1160" s="60"/>
      <c r="DN1160" s="60"/>
      <c r="DO1160" s="60"/>
      <c r="DP1160" s="60"/>
      <c r="DQ1160" s="60"/>
      <c r="DR1160" s="60"/>
      <c r="DS1160" s="60"/>
      <c r="DT1160" s="60"/>
      <c r="DU1160" s="60"/>
      <c r="DV1160" s="60"/>
      <c r="DW1160" s="60"/>
      <c r="DX1160" s="60"/>
      <c r="DY1160" s="60"/>
      <c r="DZ1160" s="60"/>
      <c r="EA1160" s="60"/>
      <c r="EB1160" s="60"/>
      <c r="EC1160" s="60"/>
      <c r="ED1160" s="60"/>
      <c r="EE1160" s="60"/>
      <c r="EF1160" s="60"/>
      <c r="EG1160" s="60"/>
      <c r="EH1160" s="60"/>
      <c r="EI1160" s="60"/>
      <c r="EJ1160" s="60"/>
      <c r="EK1160" s="60"/>
      <c r="EL1160" s="60"/>
      <c r="EM1160" s="60"/>
      <c r="EN1160" s="60"/>
      <c r="EO1160" s="60"/>
      <c r="EP1160" s="60"/>
      <c r="EQ1160" s="60"/>
      <c r="ER1160" s="60"/>
      <c r="ES1160" s="60"/>
      <c r="ET1160" s="60"/>
      <c r="EU1160" s="60"/>
      <c r="EV1160" s="60"/>
      <c r="EW1160" s="60"/>
      <c r="EX1160" s="60"/>
      <c r="EY1160" s="60"/>
      <c r="EZ1160" s="60"/>
      <c r="FA1160" s="60"/>
      <c r="FB1160" s="60"/>
      <c r="FC1160" s="60"/>
      <c r="FD1160" s="60"/>
      <c r="FE1160" s="60"/>
      <c r="FF1160" s="60"/>
      <c r="FG1160" s="60"/>
      <c r="FH1160" s="60"/>
      <c r="FI1160" s="60"/>
      <c r="FJ1160" s="60"/>
      <c r="FK1160" s="60"/>
      <c r="FL1160" s="60"/>
      <c r="FM1160" s="60"/>
      <c r="FN1160" s="60"/>
      <c r="FO1160" s="60"/>
      <c r="FP1160" s="60"/>
      <c r="FQ1160" s="60"/>
      <c r="FR1160" s="60"/>
      <c r="FS1160" s="60"/>
      <c r="FT1160" s="60"/>
      <c r="FU1160" s="60"/>
      <c r="FV1160" s="60"/>
      <c r="FW1160" s="60"/>
      <c r="FX1160" s="60"/>
      <c r="FY1160" s="60"/>
      <c r="FZ1160" s="60"/>
      <c r="GA1160" s="60"/>
      <c r="GB1160" s="60"/>
      <c r="GC1160" s="60"/>
      <c r="GD1160" s="60"/>
      <c r="GE1160" s="60"/>
      <c r="GF1160" s="60"/>
      <c r="GG1160" s="60"/>
      <c r="GH1160" s="60"/>
      <c r="GI1160" s="60"/>
      <c r="GJ1160" s="60"/>
      <c r="GK1160" s="60"/>
      <c r="GL1160" s="60"/>
    </row>
    <row r="1161">
      <c r="AY1161" s="60"/>
      <c r="AZ1161" s="60"/>
      <c r="BA1161" s="60"/>
      <c r="BB1161" s="60"/>
      <c r="BC1161" s="60"/>
      <c r="BD1161" s="60"/>
      <c r="BE1161" s="60"/>
      <c r="BF1161" s="60"/>
      <c r="BG1161" s="60"/>
      <c r="BH1161" s="60"/>
      <c r="BI1161" s="60"/>
      <c r="BJ1161" s="60"/>
      <c r="BK1161" s="60"/>
      <c r="BL1161" s="60"/>
      <c r="BM1161" s="60"/>
      <c r="BN1161" s="60"/>
      <c r="BO1161" s="60"/>
      <c r="BP1161" s="60"/>
      <c r="BQ1161" s="60"/>
      <c r="BR1161" s="60"/>
      <c r="BS1161" s="60"/>
      <c r="BT1161" s="60"/>
      <c r="BU1161" s="60"/>
      <c r="BV1161" s="60"/>
      <c r="BW1161" s="60"/>
      <c r="BX1161" s="60"/>
      <c r="BY1161" s="60"/>
      <c r="BZ1161" s="60"/>
      <c r="CA1161" s="60"/>
      <c r="CB1161" s="60"/>
      <c r="CC1161" s="60"/>
      <c r="CD1161" s="60"/>
      <c r="CE1161" s="60"/>
      <c r="CF1161" s="60"/>
      <c r="CG1161" s="60"/>
      <c r="CH1161" s="60"/>
      <c r="CI1161" s="60"/>
      <c r="CJ1161" s="60"/>
      <c r="CK1161" s="60"/>
      <c r="CL1161" s="60"/>
      <c r="CM1161" s="60"/>
      <c r="CN1161" s="60"/>
      <c r="CO1161" s="60"/>
      <c r="CP1161" s="60"/>
      <c r="CQ1161" s="60"/>
      <c r="CR1161" s="60"/>
      <c r="CS1161" s="60"/>
      <c r="CT1161" s="60"/>
      <c r="CU1161" s="60"/>
      <c r="CV1161" s="60"/>
      <c r="CW1161" s="60"/>
      <c r="CX1161" s="60"/>
      <c r="CY1161" s="60"/>
      <c r="CZ1161" s="60"/>
      <c r="DA1161" s="60"/>
      <c r="DB1161" s="60"/>
      <c r="DC1161" s="60"/>
      <c r="DD1161" s="60"/>
      <c r="DE1161" s="60"/>
      <c r="DF1161" s="60"/>
      <c r="DG1161" s="60"/>
      <c r="DH1161" s="60"/>
      <c r="DI1161" s="60"/>
      <c r="DJ1161" s="60"/>
      <c r="DK1161" s="60"/>
      <c r="DL1161" s="60"/>
      <c r="DM1161" s="60"/>
      <c r="DN1161" s="60"/>
      <c r="DO1161" s="60"/>
      <c r="DP1161" s="60"/>
      <c r="DQ1161" s="60"/>
      <c r="DR1161" s="60"/>
      <c r="DS1161" s="60"/>
      <c r="DT1161" s="60"/>
      <c r="DU1161" s="60"/>
      <c r="DV1161" s="60"/>
      <c r="DW1161" s="60"/>
      <c r="DX1161" s="60"/>
      <c r="DY1161" s="60"/>
      <c r="DZ1161" s="60"/>
      <c r="EA1161" s="60"/>
      <c r="EB1161" s="60"/>
      <c r="EC1161" s="60"/>
      <c r="ED1161" s="60"/>
      <c r="EE1161" s="60"/>
      <c r="EF1161" s="60"/>
      <c r="EG1161" s="60"/>
      <c r="EH1161" s="60"/>
      <c r="EI1161" s="60"/>
      <c r="EJ1161" s="60"/>
      <c r="EK1161" s="60"/>
      <c r="EL1161" s="60"/>
      <c r="EM1161" s="60"/>
      <c r="EN1161" s="60"/>
      <c r="EO1161" s="60"/>
      <c r="EP1161" s="60"/>
      <c r="EQ1161" s="60"/>
      <c r="ER1161" s="60"/>
      <c r="ES1161" s="60"/>
      <c r="ET1161" s="60"/>
      <c r="EU1161" s="60"/>
      <c r="EV1161" s="60"/>
      <c r="EW1161" s="60"/>
      <c r="EX1161" s="60"/>
      <c r="EY1161" s="60"/>
      <c r="EZ1161" s="60"/>
      <c r="FA1161" s="60"/>
      <c r="FB1161" s="60"/>
      <c r="FC1161" s="60"/>
      <c r="FD1161" s="60"/>
      <c r="FE1161" s="60"/>
      <c r="FF1161" s="60"/>
      <c r="FG1161" s="60"/>
      <c r="FH1161" s="60"/>
      <c r="FI1161" s="60"/>
      <c r="FJ1161" s="60"/>
      <c r="FK1161" s="60"/>
      <c r="FL1161" s="60"/>
      <c r="FM1161" s="60"/>
      <c r="FN1161" s="60"/>
      <c r="FO1161" s="60"/>
      <c r="FP1161" s="60"/>
      <c r="FQ1161" s="60"/>
      <c r="FR1161" s="60"/>
      <c r="FS1161" s="60"/>
      <c r="FT1161" s="60"/>
      <c r="FU1161" s="60"/>
      <c r="FV1161" s="60"/>
      <c r="FW1161" s="60"/>
      <c r="FX1161" s="60"/>
      <c r="FY1161" s="60"/>
      <c r="FZ1161" s="60"/>
      <c r="GA1161" s="60"/>
      <c r="GB1161" s="60"/>
      <c r="GC1161" s="60"/>
      <c r="GD1161" s="60"/>
      <c r="GE1161" s="60"/>
    </row>
    <row r="1162">
      <c r="C1162" s="396" t="s">
        <v>560</v>
      </c>
      <c r="D1162" s="60">
        <f>D1157+1</f>
        <v>2011</v>
      </c>
      <c r="L1162" s="396"/>
      <c r="P1162" s="396"/>
      <c r="Q1162" s="396"/>
      <c r="R1162" s="396"/>
      <c r="S1162" s="396"/>
      <c r="T1162" s="396"/>
      <c r="U1162" s="396"/>
      <c r="V1162" s="396"/>
      <c r="W1162" s="396"/>
      <c r="X1162" s="396"/>
      <c r="Y1162" s="396"/>
      <c r="Z1162" s="396"/>
      <c r="AA1162" s="396"/>
      <c r="AB1162" s="396"/>
      <c r="AC1162" s="396"/>
      <c r="AD1162" s="396"/>
      <c r="AE1162" s="396"/>
      <c r="AF1162" s="396"/>
      <c r="AG1162" s="396"/>
      <c r="AH1162" s="396"/>
      <c r="AI1162" s="396"/>
      <c r="AJ1162" s="396"/>
      <c r="AK1162" s="396"/>
      <c r="AL1162" s="396"/>
      <c r="AM1162" s="396"/>
      <c r="AN1162" s="396"/>
      <c r="AO1162" s="396"/>
      <c r="AP1162" s="396"/>
      <c r="AQ1162" s="396"/>
      <c r="AR1162" s="396"/>
      <c r="AS1162" s="396"/>
      <c r="AT1162" s="396"/>
      <c r="AU1162" s="396"/>
      <c r="AV1162" s="396"/>
      <c r="AW1162" s="396"/>
      <c r="AX1162" s="396"/>
      <c r="AY1162" s="60"/>
      <c r="AZ1162" s="60"/>
      <c r="BA1162" s="60"/>
      <c r="BB1162" s="60"/>
      <c r="BC1162" s="60"/>
      <c r="BD1162" s="60"/>
      <c r="BE1162" s="60"/>
      <c r="BF1162" s="60"/>
      <c r="BG1162" s="60"/>
      <c r="BH1162" s="60"/>
      <c r="BI1162" s="60"/>
      <c r="BJ1162" s="60"/>
      <c r="BK1162" s="60"/>
      <c r="BL1162" s="60"/>
      <c r="BM1162" s="60"/>
      <c r="BN1162" s="60"/>
      <c r="BO1162" s="60"/>
      <c r="BP1162" s="60"/>
      <c r="BQ1162" s="60"/>
      <c r="BR1162" s="60"/>
      <c r="BS1162" s="60"/>
      <c r="BT1162" s="60"/>
      <c r="BU1162" s="60"/>
      <c r="BV1162" s="60"/>
      <c r="BW1162" s="60"/>
      <c r="BX1162" s="60"/>
      <c r="BY1162" s="60"/>
      <c r="BZ1162" s="60"/>
      <c r="CA1162" s="60"/>
      <c r="CB1162" s="60"/>
      <c r="CC1162" s="60"/>
      <c r="CD1162" s="60"/>
      <c r="CE1162" s="60"/>
      <c r="CF1162" s="60"/>
      <c r="CG1162" s="60"/>
      <c r="CH1162" s="60"/>
      <c r="CI1162" s="60"/>
      <c r="CJ1162" s="60"/>
      <c r="CK1162" s="60"/>
      <c r="CL1162" s="60"/>
      <c r="CM1162" s="60"/>
      <c r="CN1162" s="60"/>
      <c r="CO1162" s="60"/>
      <c r="CP1162" s="60"/>
      <c r="CQ1162" s="60"/>
      <c r="CR1162" s="60"/>
      <c r="CS1162" s="60"/>
      <c r="CT1162" s="60"/>
      <c r="CU1162" s="60"/>
      <c r="CV1162" s="60"/>
      <c r="CW1162" s="60"/>
      <c r="CX1162" s="60"/>
      <c r="CY1162" s="60"/>
      <c r="CZ1162" s="60"/>
      <c r="DA1162" s="60"/>
      <c r="DB1162" s="60"/>
      <c r="DC1162" s="60"/>
      <c r="DD1162" s="60"/>
      <c r="DE1162" s="60"/>
      <c r="DF1162" s="60"/>
      <c r="DG1162" s="60"/>
      <c r="DH1162" s="60"/>
      <c r="DI1162" s="60"/>
      <c r="DJ1162" s="60"/>
      <c r="DK1162" s="60"/>
      <c r="DL1162" s="60"/>
      <c r="DM1162" s="60"/>
      <c r="DN1162" s="60"/>
      <c r="DO1162" s="60"/>
      <c r="DP1162" s="60"/>
      <c r="DQ1162" s="60"/>
      <c r="DR1162" s="60"/>
      <c r="DS1162" s="60"/>
      <c r="DT1162" s="60"/>
      <c r="DU1162" s="60"/>
      <c r="DV1162" s="60"/>
      <c r="DW1162" s="60"/>
      <c r="DX1162" s="60"/>
      <c r="DY1162" s="60"/>
      <c r="DZ1162" s="60"/>
      <c r="EA1162" s="60"/>
      <c r="EB1162" s="60"/>
      <c r="EC1162" s="60"/>
      <c r="ED1162" s="60"/>
      <c r="EE1162" s="60"/>
      <c r="EF1162" s="60"/>
      <c r="EG1162" s="60"/>
      <c r="EH1162" s="60"/>
      <c r="EI1162" s="60"/>
      <c r="EJ1162" s="60"/>
      <c r="EK1162" s="60"/>
      <c r="EL1162" s="60"/>
      <c r="EM1162" s="60"/>
      <c r="EN1162" s="60"/>
      <c r="EO1162" s="60"/>
      <c r="EP1162" s="60"/>
      <c r="EQ1162" s="60"/>
      <c r="ER1162" s="60"/>
      <c r="ES1162" s="60"/>
      <c r="ET1162" s="60"/>
      <c r="EU1162" s="60"/>
      <c r="EV1162" s="60"/>
      <c r="EW1162" s="60"/>
      <c r="EX1162" s="60"/>
      <c r="EY1162" s="60"/>
      <c r="EZ1162" s="60"/>
      <c r="FA1162" s="60"/>
      <c r="FB1162" s="60"/>
      <c r="FC1162" s="60"/>
      <c r="FD1162" s="60"/>
      <c r="FE1162" s="60"/>
      <c r="FF1162" s="60"/>
      <c r="FG1162" s="60"/>
      <c r="FH1162" s="60"/>
      <c r="FI1162" s="60"/>
      <c r="FJ1162" s="60"/>
      <c r="FK1162" s="60"/>
      <c r="FL1162" s="60"/>
      <c r="FM1162" s="60"/>
      <c r="FN1162" s="60"/>
      <c r="FO1162" s="60"/>
      <c r="FP1162" s="60"/>
      <c r="FQ1162" s="60"/>
      <c r="FR1162" s="60"/>
      <c r="FS1162" s="60"/>
      <c r="FT1162" s="60"/>
      <c r="FU1162" s="60"/>
      <c r="FV1162" s="60"/>
      <c r="FW1162" s="60"/>
      <c r="FX1162" s="60"/>
      <c r="FY1162" s="60"/>
      <c r="FZ1162" s="60"/>
      <c r="GA1162" s="60"/>
      <c r="GB1162" s="60"/>
      <c r="GC1162" s="60"/>
      <c r="GD1162" s="60"/>
      <c r="GE1162" s="60"/>
      <c r="GF1162" s="396"/>
      <c r="GG1162" s="396"/>
      <c r="GH1162" s="396"/>
      <c r="GI1162" s="396"/>
      <c r="GJ1162" s="396"/>
      <c r="GK1162" s="396"/>
      <c r="GL1162" s="396"/>
    </row>
    <row r="1163">
      <c r="C1163" s="396" t="s">
        <v>561</v>
      </c>
      <c r="D1163" s="396"/>
      <c r="E1163" s="396"/>
      <c r="F1163" s="396"/>
      <c r="H1163" s="396"/>
      <c r="I1163" s="396" t="s">
        <v>562</v>
      </c>
      <c r="J1163" s="396"/>
      <c r="L1163" s="396"/>
      <c r="O1163" s="396" t="s">
        <v>563</v>
      </c>
      <c r="P1163" s="396"/>
      <c r="Q1163" s="396"/>
      <c r="R1163" s="396"/>
      <c r="S1163" s="396"/>
      <c r="T1163" s="396"/>
      <c r="U1163" s="396" t="s">
        <v>564</v>
      </c>
      <c r="V1163" s="396"/>
      <c r="W1163" s="396"/>
      <c r="X1163" s="396"/>
      <c r="Y1163" s="396"/>
      <c r="Z1163" s="396"/>
      <c r="AA1163" s="396" t="s">
        <v>565</v>
      </c>
      <c r="AB1163" s="396"/>
      <c r="AC1163" s="396"/>
      <c r="AD1163" s="396"/>
      <c r="AE1163" s="396"/>
      <c r="AF1163" s="396"/>
      <c r="AG1163" s="396" t="s">
        <v>566</v>
      </c>
      <c r="AH1163" s="396"/>
      <c r="AI1163" s="396"/>
      <c r="AJ1163" s="396"/>
      <c r="AK1163" s="396"/>
      <c r="AL1163" s="396"/>
      <c r="AM1163" s="396" t="s">
        <v>567</v>
      </c>
      <c r="AN1163" s="396"/>
      <c r="AO1163" s="396"/>
      <c r="AP1163" s="396"/>
      <c r="AQ1163" s="396"/>
      <c r="AR1163" s="396"/>
      <c r="AS1163" s="396" t="s">
        <v>568</v>
      </c>
      <c r="AT1163" s="396"/>
      <c r="AU1163" s="396"/>
      <c r="AV1163" s="396"/>
      <c r="AW1163" s="396"/>
      <c r="AX1163" s="396"/>
      <c r="AY1163" s="396" t="s">
        <v>569</v>
      </c>
      <c r="AZ1163" s="396"/>
      <c r="BA1163" s="396"/>
      <c r="BB1163" s="396"/>
      <c r="BC1163" s="396"/>
      <c r="BD1163" s="396"/>
      <c r="BE1163" s="396" t="s">
        <v>570</v>
      </c>
      <c r="BF1163" s="396"/>
      <c r="BG1163" s="396"/>
      <c r="BH1163" s="396"/>
      <c r="BI1163" s="396"/>
      <c r="BJ1163" s="396"/>
      <c r="BK1163" s="396" t="s">
        <v>571</v>
      </c>
      <c r="BL1163" s="396"/>
      <c r="BM1163" s="396"/>
      <c r="BN1163" s="396"/>
      <c r="BO1163" s="396"/>
      <c r="BP1163" s="396"/>
      <c r="BQ1163" s="396" t="s">
        <v>572</v>
      </c>
      <c r="BR1163" s="396"/>
      <c r="BS1163" s="396"/>
      <c r="BT1163" s="396"/>
      <c r="BU1163" s="396"/>
      <c r="BV1163" s="396"/>
      <c r="BW1163" s="60"/>
      <c r="BX1163" s="60"/>
      <c r="BY1163" s="60"/>
      <c r="BZ1163" s="60"/>
      <c r="CA1163" s="60"/>
      <c r="CB1163" s="60"/>
      <c r="CC1163" s="60"/>
      <c r="CD1163" s="60"/>
      <c r="CE1163" s="60"/>
      <c r="CF1163" s="60"/>
      <c r="CG1163" s="60"/>
      <c r="CH1163" s="60"/>
      <c r="CI1163" s="60"/>
      <c r="CJ1163" s="60"/>
      <c r="CK1163" s="60"/>
      <c r="CL1163" s="60"/>
      <c r="CM1163" s="60"/>
      <c r="CN1163" s="60"/>
      <c r="CO1163" s="60"/>
      <c r="CP1163" s="60"/>
      <c r="CQ1163" s="60"/>
      <c r="CR1163" s="60"/>
      <c r="CS1163" s="60"/>
      <c r="CT1163" s="60"/>
      <c r="CU1163" s="60"/>
      <c r="CV1163" s="60"/>
      <c r="CW1163" s="60"/>
      <c r="CX1163" s="60"/>
      <c r="CY1163" s="60"/>
      <c r="CZ1163" s="60"/>
      <c r="DA1163" s="60"/>
      <c r="DB1163" s="60"/>
      <c r="DC1163" s="60"/>
      <c r="DD1163" s="60"/>
      <c r="DE1163" s="60"/>
      <c r="DF1163" s="60"/>
      <c r="DG1163" s="60"/>
      <c r="DH1163" s="60"/>
      <c r="DI1163" s="60"/>
      <c r="DJ1163" s="60"/>
      <c r="DK1163" s="60"/>
      <c r="DL1163" s="60"/>
      <c r="DM1163" s="60"/>
      <c r="DN1163" s="60"/>
      <c r="DO1163" s="60"/>
      <c r="DP1163" s="60"/>
      <c r="DQ1163" s="60"/>
      <c r="DR1163" s="60"/>
      <c r="DS1163" s="60"/>
      <c r="DT1163" s="60"/>
      <c r="DU1163" s="60"/>
      <c r="DV1163" s="60"/>
      <c r="DW1163" s="60"/>
      <c r="DX1163" s="60"/>
      <c r="DY1163" s="60"/>
      <c r="DZ1163" s="60"/>
      <c r="EA1163" s="60"/>
      <c r="EB1163" s="60"/>
      <c r="EC1163" s="60"/>
      <c r="ED1163" s="60"/>
      <c r="EE1163" s="60"/>
      <c r="EF1163" s="60"/>
      <c r="EG1163" s="60"/>
      <c r="EH1163" s="60"/>
      <c r="EI1163" s="60"/>
      <c r="EJ1163" s="60"/>
      <c r="EK1163" s="60"/>
      <c r="EL1163" s="60"/>
      <c r="EM1163" s="60"/>
      <c r="EN1163" s="60"/>
      <c r="EO1163" s="60"/>
      <c r="EP1163" s="60"/>
      <c r="EQ1163" s="60"/>
      <c r="ER1163" s="60"/>
      <c r="ES1163" s="60"/>
      <c r="ET1163" s="60"/>
      <c r="EU1163" s="60"/>
      <c r="EV1163" s="60"/>
      <c r="EW1163" s="60"/>
      <c r="EX1163" s="60"/>
      <c r="EY1163" s="60"/>
      <c r="EZ1163" s="60"/>
      <c r="FA1163" s="60"/>
      <c r="FB1163" s="60"/>
      <c r="FC1163" s="60"/>
      <c r="FD1163" s="60"/>
      <c r="FE1163" s="60"/>
      <c r="FF1163" s="60"/>
      <c r="FG1163" s="60"/>
      <c r="FH1163" s="60"/>
      <c r="FI1163" s="60"/>
      <c r="FJ1163" s="60"/>
      <c r="FK1163" s="60"/>
      <c r="FL1163" s="60"/>
      <c r="FM1163" s="60"/>
      <c r="FN1163" s="60"/>
      <c r="FO1163" s="60"/>
      <c r="FP1163" s="60"/>
      <c r="FQ1163" s="60"/>
      <c r="FR1163" s="60"/>
      <c r="FS1163" s="60"/>
      <c r="FT1163" s="60"/>
      <c r="FU1163" s="60"/>
      <c r="FV1163" s="60"/>
      <c r="FW1163" s="60"/>
      <c r="FX1163" s="60"/>
      <c r="FY1163" s="60"/>
      <c r="FZ1163" s="60"/>
      <c r="GA1163" s="60"/>
      <c r="GB1163" s="60"/>
      <c r="GC1163" s="60"/>
      <c r="GD1163" s="60"/>
      <c r="GE1163" s="60"/>
      <c r="GF1163" s="60"/>
      <c r="GG1163" s="60"/>
      <c r="GH1163" s="60"/>
      <c r="GI1163" s="60"/>
      <c r="GJ1163" s="60"/>
      <c r="GK1163" s="60"/>
      <c r="GL1163" s="60"/>
    </row>
    <row r="1164">
      <c r="B1164" s="439" t="s">
        <v>573</v>
      </c>
      <c r="C1164" s="442">
        <v>1</v>
      </c>
      <c r="D1164" s="442">
        <v>2</v>
      </c>
      <c r="E1164" s="442">
        <v>3</v>
      </c>
      <c r="F1164" s="442">
        <v>4</v>
      </c>
      <c r="G1164" s="442">
        <v>5</v>
      </c>
      <c r="H1164" s="442">
        <v>6</v>
      </c>
      <c r="I1164" s="441">
        <v>1</v>
      </c>
      <c r="J1164" s="441">
        <v>2</v>
      </c>
      <c r="K1164" s="441">
        <v>3</v>
      </c>
      <c r="L1164" s="441">
        <v>4</v>
      </c>
      <c r="M1164" s="441">
        <v>5</v>
      </c>
      <c r="N1164" s="441">
        <v>6</v>
      </c>
      <c r="O1164" s="442">
        <v>1</v>
      </c>
      <c r="P1164" s="442">
        <v>2</v>
      </c>
      <c r="Q1164" s="442">
        <v>3</v>
      </c>
      <c r="R1164" s="442">
        <v>4</v>
      </c>
      <c r="S1164" s="442">
        <v>5</v>
      </c>
      <c r="T1164" s="442">
        <v>6</v>
      </c>
      <c r="U1164" s="441">
        <v>1</v>
      </c>
      <c r="V1164" s="441">
        <v>2</v>
      </c>
      <c r="W1164" s="441">
        <v>3</v>
      </c>
      <c r="X1164" s="441">
        <v>4</v>
      </c>
      <c r="Y1164" s="441">
        <v>5</v>
      </c>
      <c r="Z1164" s="441">
        <v>6</v>
      </c>
      <c r="AA1164" s="442">
        <v>1</v>
      </c>
      <c r="AB1164" s="442">
        <v>2</v>
      </c>
      <c r="AC1164" s="442">
        <v>3</v>
      </c>
      <c r="AD1164" s="442">
        <v>4</v>
      </c>
      <c r="AE1164" s="442">
        <v>5</v>
      </c>
      <c r="AF1164" s="442">
        <v>6</v>
      </c>
      <c r="AG1164" s="441">
        <v>1</v>
      </c>
      <c r="AH1164" s="441">
        <v>2</v>
      </c>
      <c r="AI1164" s="441">
        <v>3</v>
      </c>
      <c r="AJ1164" s="441">
        <v>4</v>
      </c>
      <c r="AK1164" s="441">
        <v>5</v>
      </c>
      <c r="AL1164" s="441">
        <v>6</v>
      </c>
      <c r="AM1164" s="442">
        <v>1</v>
      </c>
      <c r="AN1164" s="442">
        <v>2</v>
      </c>
      <c r="AO1164" s="442">
        <v>3</v>
      </c>
      <c r="AP1164" s="442">
        <v>4</v>
      </c>
      <c r="AQ1164" s="442">
        <v>5</v>
      </c>
      <c r="AR1164" s="442">
        <v>6</v>
      </c>
      <c r="AS1164" s="441">
        <v>1</v>
      </c>
      <c r="AT1164" s="441">
        <v>2</v>
      </c>
      <c r="AU1164" s="441">
        <v>3</v>
      </c>
      <c r="AV1164" s="441">
        <v>4</v>
      </c>
      <c r="AW1164" s="441">
        <v>5</v>
      </c>
      <c r="AX1164" s="441">
        <v>6</v>
      </c>
      <c r="AY1164" s="442">
        <v>1</v>
      </c>
      <c r="AZ1164" s="442">
        <v>2</v>
      </c>
      <c r="BA1164" s="442">
        <v>3</v>
      </c>
      <c r="BB1164" s="442">
        <v>4</v>
      </c>
      <c r="BC1164" s="442">
        <v>5</v>
      </c>
      <c r="BD1164" s="442">
        <v>6</v>
      </c>
      <c r="BE1164" s="441">
        <v>1</v>
      </c>
      <c r="BF1164" s="441">
        <v>2</v>
      </c>
      <c r="BG1164" s="441">
        <v>3</v>
      </c>
      <c r="BH1164" s="441">
        <v>4</v>
      </c>
      <c r="BI1164" s="441">
        <v>5</v>
      </c>
      <c r="BJ1164" s="441">
        <v>6</v>
      </c>
      <c r="BK1164" s="442">
        <v>1</v>
      </c>
      <c r="BL1164" s="442">
        <v>2</v>
      </c>
      <c r="BM1164" s="442">
        <v>3</v>
      </c>
      <c r="BN1164" s="442">
        <v>4</v>
      </c>
      <c r="BO1164" s="442">
        <v>5</v>
      </c>
      <c r="BP1164" s="442">
        <v>6</v>
      </c>
      <c r="BQ1164" s="441">
        <v>1</v>
      </c>
      <c r="BR1164" s="441">
        <v>2</v>
      </c>
      <c r="BS1164" s="441">
        <v>3</v>
      </c>
      <c r="BT1164" s="441">
        <v>4</v>
      </c>
      <c r="BU1164" s="441">
        <v>5</v>
      </c>
      <c r="BV1164" s="441">
        <v>6</v>
      </c>
      <c r="BW1164" s="445"/>
      <c r="BX1164" s="445"/>
      <c r="BY1164" s="445"/>
      <c r="BZ1164" s="445"/>
      <c r="CA1164" s="445"/>
      <c r="CB1164" s="445"/>
      <c r="CC1164" s="445"/>
      <c r="CD1164" s="445"/>
      <c r="CE1164" s="445"/>
      <c r="CF1164" s="445"/>
      <c r="CG1164" s="445"/>
      <c r="CH1164" s="445"/>
      <c r="CI1164" s="445"/>
      <c r="CJ1164" s="445"/>
      <c r="CK1164" s="445"/>
      <c r="CL1164" s="445"/>
      <c r="CM1164" s="445"/>
      <c r="CN1164" s="445"/>
      <c r="CO1164" s="445"/>
      <c r="CP1164" s="445"/>
      <c r="CQ1164" s="445"/>
      <c r="CR1164" s="445"/>
      <c r="CS1164" s="445"/>
      <c r="CT1164" s="445"/>
      <c r="CU1164" s="445"/>
      <c r="CV1164" s="445"/>
      <c r="CW1164" s="445"/>
      <c r="CX1164" s="445"/>
      <c r="CY1164" s="445"/>
      <c r="CZ1164" s="445"/>
      <c r="DA1164" s="445"/>
      <c r="DB1164" s="445"/>
      <c r="DC1164" s="445"/>
      <c r="DD1164" s="445"/>
      <c r="DE1164" s="445"/>
      <c r="DF1164" s="445"/>
      <c r="DG1164" s="445"/>
      <c r="DH1164" s="445"/>
      <c r="DI1164" s="445"/>
      <c r="DJ1164" s="445"/>
      <c r="DK1164" s="445"/>
      <c r="DL1164" s="445"/>
      <c r="DM1164" s="445"/>
      <c r="DN1164" s="445"/>
      <c r="DO1164" s="445"/>
      <c r="DP1164" s="445"/>
      <c r="DQ1164" s="445"/>
      <c r="DR1164" s="445"/>
      <c r="DS1164" s="445"/>
      <c r="DT1164" s="445"/>
      <c r="DU1164" s="445"/>
      <c r="DV1164" s="445"/>
      <c r="DW1164" s="445"/>
      <c r="DX1164" s="445"/>
      <c r="DY1164" s="445"/>
      <c r="DZ1164" s="445"/>
      <c r="EA1164" s="445"/>
      <c r="EB1164" s="445"/>
      <c r="EC1164" s="445"/>
      <c r="ED1164" s="445"/>
      <c r="EE1164" s="445"/>
      <c r="EF1164" s="445"/>
      <c r="EG1164" s="445"/>
      <c r="EH1164" s="445"/>
      <c r="EI1164" s="445"/>
      <c r="EJ1164" s="445"/>
      <c r="EK1164" s="445"/>
      <c r="EL1164" s="445"/>
      <c r="EM1164" s="445"/>
      <c r="EN1164" s="445"/>
      <c r="EO1164" s="445"/>
      <c r="EP1164" s="445"/>
      <c r="EQ1164" s="445"/>
      <c r="ER1164" s="445"/>
      <c r="ES1164" s="445"/>
      <c r="ET1164" s="445"/>
      <c r="EU1164" s="445"/>
      <c r="EV1164" s="445"/>
      <c r="EW1164" s="445"/>
      <c r="EX1164" s="445"/>
      <c r="EY1164" s="445"/>
      <c r="EZ1164" s="445"/>
      <c r="FA1164" s="445"/>
      <c r="FB1164" s="445"/>
      <c r="FC1164" s="445"/>
      <c r="FD1164" s="445"/>
      <c r="FE1164" s="445"/>
      <c r="FF1164" s="445"/>
      <c r="FG1164" s="445"/>
      <c r="FH1164" s="445"/>
      <c r="FI1164" s="445"/>
      <c r="FJ1164" s="445"/>
      <c r="FK1164" s="445"/>
      <c r="FL1164" s="445"/>
      <c r="FM1164" s="445"/>
      <c r="FN1164" s="445"/>
      <c r="FO1164" s="445"/>
      <c r="FP1164" s="445"/>
      <c r="FQ1164" s="445"/>
      <c r="FR1164" s="445"/>
      <c r="FS1164" s="445"/>
      <c r="FT1164" s="445"/>
      <c r="FU1164" s="445"/>
      <c r="FV1164" s="445"/>
      <c r="FW1164" s="445"/>
      <c r="FX1164" s="445"/>
      <c r="FY1164" s="445"/>
      <c r="FZ1164" s="445"/>
      <c r="GA1164" s="445"/>
      <c r="GB1164" s="445"/>
      <c r="GC1164" s="445"/>
      <c r="GD1164" s="445"/>
      <c r="GE1164" s="445"/>
      <c r="GF1164" s="445"/>
      <c r="GG1164" s="445"/>
      <c r="GH1164" s="445"/>
      <c r="GI1164" s="445"/>
      <c r="GJ1164" s="445"/>
      <c r="GK1164" s="445"/>
      <c r="GL1164" s="445"/>
    </row>
    <row r="1165">
      <c r="B1165" s="60" t="s">
        <v>574</v>
      </c>
      <c r="C1165" s="269"/>
      <c r="D1165" s="269"/>
      <c r="E1165" s="269"/>
      <c r="F1165" s="269"/>
      <c r="G1165" s="269"/>
      <c r="H1165" s="269"/>
      <c r="I1165" s="269"/>
      <c r="J1165" s="269"/>
      <c r="K1165" s="269"/>
      <c r="L1165" s="269"/>
      <c r="M1165" s="440"/>
      <c r="N1165" s="440"/>
      <c r="O1165" s="440"/>
      <c r="P1165" s="269"/>
      <c r="Q1165" s="269"/>
      <c r="R1165" s="269"/>
      <c r="S1165" s="269"/>
      <c r="T1165" s="269"/>
      <c r="U1165" s="269"/>
      <c r="V1165" s="269"/>
      <c r="W1165" s="269"/>
      <c r="X1165" s="269"/>
      <c r="Y1165" s="269"/>
      <c r="Z1165" s="269"/>
      <c r="AA1165" s="269"/>
      <c r="AB1165" s="269"/>
      <c r="AC1165" s="269"/>
      <c r="AD1165" s="269"/>
      <c r="AE1165" s="269"/>
      <c r="AF1165" s="269"/>
      <c r="AG1165" s="269"/>
      <c r="AH1165" s="269"/>
      <c r="AI1165" s="269"/>
      <c r="AJ1165" s="269"/>
      <c r="AK1165" s="269"/>
      <c r="AL1165" s="269"/>
      <c r="AM1165" s="269"/>
      <c r="AN1165" s="269"/>
      <c r="AO1165" s="269"/>
      <c r="AP1165" s="269"/>
      <c r="AQ1165" s="269"/>
      <c r="AR1165" s="269"/>
      <c r="AS1165" s="269"/>
      <c r="AT1165" s="269"/>
      <c r="AU1165" s="269"/>
      <c r="AV1165" s="269"/>
      <c r="AW1165" s="269"/>
      <c r="AX1165" s="269"/>
      <c r="AY1165" s="269"/>
      <c r="AZ1165" s="269"/>
      <c r="BA1165" s="269"/>
      <c r="BB1165" s="269"/>
      <c r="BC1165" s="269"/>
      <c r="BD1165" s="269"/>
      <c r="BE1165" s="269"/>
      <c r="BF1165" s="269"/>
      <c r="BG1165" s="269"/>
      <c r="BH1165" s="269"/>
      <c r="BI1165" s="269"/>
      <c r="BJ1165" s="269"/>
      <c r="BK1165" s="269"/>
      <c r="BL1165" s="269"/>
      <c r="BM1165" s="269"/>
      <c r="BN1165" s="269"/>
      <c r="BO1165" s="269"/>
      <c r="BP1165" s="269"/>
      <c r="BQ1165" s="269"/>
      <c r="BR1165" s="269"/>
      <c r="BS1165" s="269"/>
      <c r="BT1165" s="269"/>
      <c r="BU1165" s="269"/>
      <c r="BV1165" s="269"/>
      <c r="BW1165" s="60"/>
      <c r="BX1165" s="60"/>
      <c r="BY1165" s="60"/>
      <c r="BZ1165" s="60"/>
      <c r="CA1165" s="60"/>
      <c r="CB1165" s="60"/>
      <c r="CC1165" s="60"/>
      <c r="CD1165" s="60"/>
      <c r="CE1165" s="60"/>
      <c r="CF1165" s="60"/>
      <c r="CG1165" s="60"/>
      <c r="CH1165" s="60"/>
      <c r="CI1165" s="60"/>
      <c r="CJ1165" s="60"/>
      <c r="CK1165" s="60"/>
      <c r="CL1165" s="60"/>
      <c r="CM1165" s="60"/>
      <c r="CN1165" s="60"/>
      <c r="CO1165" s="60"/>
      <c r="CP1165" s="60"/>
      <c r="CQ1165" s="60"/>
      <c r="CR1165" s="60"/>
      <c r="CS1165" s="60"/>
      <c r="CT1165" s="60"/>
      <c r="CU1165" s="60"/>
      <c r="CV1165" s="60"/>
      <c r="CW1165" s="60"/>
      <c r="CX1165" s="60"/>
      <c r="CY1165" s="60"/>
      <c r="CZ1165" s="60"/>
      <c r="DA1165" s="60"/>
      <c r="DB1165" s="60"/>
      <c r="DC1165" s="60"/>
      <c r="DD1165" s="60"/>
      <c r="DE1165" s="60"/>
      <c r="DF1165" s="60"/>
      <c r="DG1165" s="60"/>
      <c r="DH1165" s="60"/>
      <c r="DI1165" s="60"/>
      <c r="DJ1165" s="60"/>
      <c r="DK1165" s="60"/>
      <c r="DL1165" s="60"/>
      <c r="DM1165" s="60"/>
      <c r="DN1165" s="60"/>
      <c r="DO1165" s="60"/>
      <c r="DP1165" s="60"/>
      <c r="DQ1165" s="60"/>
      <c r="DR1165" s="60"/>
      <c r="DS1165" s="60"/>
      <c r="DT1165" s="60"/>
      <c r="DU1165" s="60"/>
      <c r="DV1165" s="60"/>
      <c r="DW1165" s="60"/>
      <c r="DX1165" s="60"/>
      <c r="DY1165" s="60"/>
      <c r="DZ1165" s="60"/>
      <c r="EA1165" s="60"/>
      <c r="EB1165" s="60"/>
      <c r="EC1165" s="60"/>
      <c r="ED1165" s="60"/>
      <c r="EE1165" s="60"/>
      <c r="EF1165" s="60"/>
      <c r="EG1165" s="60"/>
      <c r="EH1165" s="60"/>
      <c r="EI1165" s="60"/>
      <c r="EJ1165" s="60"/>
      <c r="EK1165" s="60"/>
      <c r="EL1165" s="60"/>
      <c r="EM1165" s="60"/>
      <c r="EN1165" s="60"/>
      <c r="EO1165" s="60"/>
      <c r="EP1165" s="60"/>
      <c r="EQ1165" s="60"/>
      <c r="ER1165" s="60"/>
      <c r="ES1165" s="60"/>
      <c r="ET1165" s="60"/>
      <c r="EU1165" s="60"/>
      <c r="EV1165" s="60"/>
      <c r="EW1165" s="60"/>
      <c r="EX1165" s="60"/>
      <c r="EY1165" s="60"/>
      <c r="EZ1165" s="60"/>
      <c r="FA1165" s="60"/>
      <c r="FB1165" s="60"/>
      <c r="FC1165" s="60"/>
      <c r="FD1165" s="60"/>
      <c r="FE1165" s="60"/>
      <c r="FF1165" s="60"/>
      <c r="FG1165" s="60"/>
      <c r="FH1165" s="60"/>
      <c r="FI1165" s="60"/>
      <c r="FJ1165" s="60"/>
      <c r="FK1165" s="60"/>
      <c r="FL1165" s="60"/>
      <c r="FM1165" s="60"/>
      <c r="FN1165" s="60"/>
      <c r="FO1165" s="60"/>
      <c r="FP1165" s="60"/>
      <c r="FQ1165" s="60"/>
      <c r="FR1165" s="60"/>
      <c r="FS1165" s="60"/>
      <c r="FT1165" s="60"/>
      <c r="FU1165" s="60"/>
      <c r="FV1165" s="60"/>
      <c r="FW1165" s="60"/>
      <c r="FX1165" s="60"/>
      <c r="FY1165" s="60"/>
      <c r="FZ1165" s="60"/>
      <c r="GA1165" s="60"/>
      <c r="GB1165" s="60"/>
      <c r="GC1165" s="60"/>
      <c r="GD1165" s="60"/>
      <c r="GE1165" s="60"/>
      <c r="GF1165" s="60"/>
      <c r="GG1165" s="60"/>
      <c r="GH1165" s="60"/>
      <c r="GI1165" s="60"/>
      <c r="GJ1165" s="60"/>
      <c r="GK1165" s="60"/>
      <c r="GL1165" s="60"/>
    </row>
    <row r="1166">
      <c r="AY1166" s="60"/>
      <c r="AZ1166" s="60"/>
      <c r="BA1166" s="60"/>
      <c r="BB1166" s="60"/>
      <c r="BC1166" s="60"/>
      <c r="BD1166" s="60"/>
      <c r="BE1166" s="60"/>
      <c r="BF1166" s="60"/>
      <c r="BG1166" s="60"/>
      <c r="BH1166" s="60"/>
      <c r="BI1166" s="60"/>
      <c r="BJ1166" s="60"/>
      <c r="BK1166" s="60"/>
      <c r="BL1166" s="60"/>
      <c r="BM1166" s="60"/>
      <c r="BN1166" s="60"/>
      <c r="BO1166" s="60"/>
      <c r="BP1166" s="60"/>
      <c r="BQ1166" s="60"/>
      <c r="BR1166" s="60"/>
      <c r="BS1166" s="60"/>
      <c r="BT1166" s="60"/>
      <c r="BU1166" s="60"/>
      <c r="BV1166" s="60"/>
      <c r="BW1166" s="60"/>
      <c r="BX1166" s="60"/>
      <c r="BY1166" s="60"/>
      <c r="BZ1166" s="60"/>
      <c r="CA1166" s="60"/>
      <c r="CB1166" s="60"/>
      <c r="CC1166" s="60"/>
      <c r="CD1166" s="60"/>
      <c r="CE1166" s="60"/>
      <c r="CF1166" s="60"/>
      <c r="CG1166" s="60"/>
      <c r="CH1166" s="60"/>
      <c r="CI1166" s="60"/>
      <c r="CJ1166" s="60"/>
      <c r="CK1166" s="60"/>
      <c r="CL1166" s="60"/>
      <c r="CM1166" s="60"/>
      <c r="CN1166" s="60"/>
      <c r="CO1166" s="60"/>
      <c r="CP1166" s="60"/>
      <c r="CQ1166" s="60"/>
      <c r="CR1166" s="60"/>
      <c r="CS1166" s="60"/>
      <c r="CT1166" s="60"/>
      <c r="CU1166" s="60"/>
      <c r="CV1166" s="60"/>
      <c r="CW1166" s="60"/>
      <c r="CX1166" s="60"/>
      <c r="CY1166" s="60"/>
      <c r="CZ1166" s="60"/>
      <c r="DA1166" s="60"/>
      <c r="DB1166" s="60"/>
      <c r="DC1166" s="60"/>
      <c r="DD1166" s="60"/>
      <c r="DE1166" s="60"/>
      <c r="DF1166" s="60"/>
      <c r="DG1166" s="60"/>
      <c r="DH1166" s="60"/>
      <c r="DI1166" s="60"/>
      <c r="DJ1166" s="60"/>
      <c r="DK1166" s="60"/>
      <c r="DL1166" s="60"/>
      <c r="DM1166" s="60"/>
      <c r="DN1166" s="60"/>
      <c r="DO1166" s="60"/>
      <c r="DP1166" s="60"/>
      <c r="DQ1166" s="60"/>
      <c r="DR1166" s="60"/>
      <c r="DS1166" s="60"/>
      <c r="DT1166" s="60"/>
      <c r="DU1166" s="60"/>
      <c r="DV1166" s="60"/>
      <c r="DW1166" s="60"/>
      <c r="DX1166" s="60"/>
      <c r="DY1166" s="60"/>
      <c r="DZ1166" s="60"/>
      <c r="EA1166" s="60"/>
      <c r="EB1166" s="60"/>
      <c r="EC1166" s="60"/>
      <c r="ED1166" s="60"/>
      <c r="EE1166" s="60"/>
      <c r="EF1166" s="60"/>
      <c r="EG1166" s="60"/>
      <c r="EH1166" s="60"/>
      <c r="EI1166" s="60"/>
      <c r="EJ1166" s="60"/>
      <c r="EK1166" s="60"/>
      <c r="EL1166" s="60"/>
      <c r="EM1166" s="60"/>
      <c r="EN1166" s="60"/>
      <c r="EO1166" s="60"/>
      <c r="EP1166" s="60"/>
      <c r="EQ1166" s="60"/>
      <c r="ER1166" s="60"/>
      <c r="ES1166" s="60"/>
      <c r="ET1166" s="60"/>
      <c r="EU1166" s="60"/>
      <c r="EV1166" s="60"/>
      <c r="EW1166" s="60"/>
      <c r="EX1166" s="60"/>
      <c r="EY1166" s="60"/>
      <c r="EZ1166" s="60"/>
      <c r="FA1166" s="60"/>
      <c r="FB1166" s="60"/>
      <c r="FC1166" s="60"/>
      <c r="FD1166" s="60"/>
      <c r="FE1166" s="60"/>
      <c r="FF1166" s="60"/>
      <c r="FG1166" s="60"/>
      <c r="FH1166" s="60"/>
      <c r="FI1166" s="60"/>
      <c r="FJ1166" s="60"/>
      <c r="FK1166" s="60"/>
      <c r="FL1166" s="60"/>
      <c r="FM1166" s="60"/>
      <c r="FN1166" s="60"/>
      <c r="FO1166" s="60"/>
      <c r="FP1166" s="60"/>
      <c r="FQ1166" s="60"/>
      <c r="FR1166" s="60"/>
      <c r="FS1166" s="60"/>
      <c r="FT1166" s="60"/>
      <c r="FU1166" s="60"/>
      <c r="FV1166" s="60"/>
      <c r="FW1166" s="60"/>
      <c r="FX1166" s="60"/>
      <c r="FY1166" s="60"/>
      <c r="FZ1166" s="60"/>
      <c r="GA1166" s="60"/>
      <c r="GB1166" s="60"/>
      <c r="GC1166" s="60"/>
      <c r="GD1166" s="60"/>
      <c r="GE1166" s="60"/>
    </row>
    <row r="1167">
      <c r="C1167" s="396" t="s">
        <v>560</v>
      </c>
      <c r="D1167" s="60">
        <f>D1162+1</f>
        <v>2012</v>
      </c>
      <c r="L1167" s="396"/>
      <c r="P1167" s="396"/>
      <c r="Q1167" s="396"/>
      <c r="R1167" s="396"/>
      <c r="S1167" s="396"/>
      <c r="T1167" s="396"/>
      <c r="U1167" s="396"/>
      <c r="V1167" s="396"/>
      <c r="W1167" s="396"/>
      <c r="X1167" s="396"/>
      <c r="Y1167" s="396"/>
      <c r="Z1167" s="396"/>
      <c r="AA1167" s="396"/>
      <c r="AB1167" s="396"/>
      <c r="AC1167" s="396"/>
      <c r="AD1167" s="396"/>
      <c r="AE1167" s="396"/>
      <c r="AF1167" s="396"/>
      <c r="AG1167" s="396"/>
      <c r="AH1167" s="396"/>
      <c r="AI1167" s="396"/>
      <c r="AJ1167" s="396"/>
      <c r="AK1167" s="396"/>
      <c r="AL1167" s="396"/>
      <c r="AM1167" s="396"/>
      <c r="AN1167" s="396"/>
      <c r="AO1167" s="396"/>
      <c r="AP1167" s="396"/>
      <c r="AQ1167" s="396"/>
      <c r="AR1167" s="396"/>
      <c r="AS1167" s="396"/>
      <c r="AT1167" s="396"/>
      <c r="AU1167" s="396"/>
      <c r="AV1167" s="396"/>
      <c r="AW1167" s="396"/>
      <c r="AX1167" s="396"/>
      <c r="AY1167" s="60"/>
      <c r="AZ1167" s="60"/>
      <c r="BA1167" s="60"/>
      <c r="BB1167" s="60"/>
      <c r="BC1167" s="60"/>
      <c r="BD1167" s="60"/>
      <c r="BE1167" s="60"/>
      <c r="BF1167" s="60"/>
      <c r="BG1167" s="60"/>
      <c r="BH1167" s="60"/>
      <c r="BI1167" s="60"/>
      <c r="BJ1167" s="60"/>
      <c r="BK1167" s="60"/>
      <c r="BL1167" s="60"/>
      <c r="BM1167" s="60"/>
      <c r="BN1167" s="60"/>
      <c r="BO1167" s="60"/>
      <c r="BP1167" s="60"/>
      <c r="BQ1167" s="60"/>
      <c r="BR1167" s="60"/>
      <c r="BS1167" s="60"/>
      <c r="BT1167" s="60"/>
      <c r="BU1167" s="60"/>
      <c r="BV1167" s="60"/>
      <c r="BW1167" s="60"/>
      <c r="BX1167" s="60"/>
      <c r="BY1167" s="60"/>
      <c r="BZ1167" s="60"/>
      <c r="CA1167" s="60"/>
      <c r="CB1167" s="60"/>
      <c r="CC1167" s="60"/>
      <c r="CD1167" s="60"/>
      <c r="CE1167" s="60"/>
      <c r="CF1167" s="60"/>
      <c r="CG1167" s="60"/>
      <c r="CH1167" s="60"/>
      <c r="CI1167" s="60"/>
      <c r="CJ1167" s="60"/>
      <c r="CK1167" s="60"/>
      <c r="CL1167" s="60"/>
      <c r="CM1167" s="60"/>
      <c r="CN1167" s="60"/>
      <c r="CO1167" s="60"/>
      <c r="CP1167" s="60"/>
      <c r="CQ1167" s="60"/>
      <c r="CR1167" s="60"/>
      <c r="CS1167" s="60"/>
      <c r="CT1167" s="60"/>
      <c r="CU1167" s="60"/>
      <c r="CV1167" s="60"/>
      <c r="CW1167" s="60"/>
      <c r="CX1167" s="60"/>
      <c r="CY1167" s="60"/>
      <c r="CZ1167" s="60"/>
      <c r="DA1167" s="60"/>
      <c r="DB1167" s="60"/>
      <c r="DC1167" s="60"/>
      <c r="DD1167" s="60"/>
      <c r="DE1167" s="60"/>
      <c r="DF1167" s="60"/>
      <c r="DG1167" s="60"/>
      <c r="DH1167" s="60"/>
      <c r="DI1167" s="60"/>
      <c r="DJ1167" s="60"/>
      <c r="DK1167" s="60"/>
      <c r="DL1167" s="60"/>
      <c r="DM1167" s="60"/>
      <c r="DN1167" s="60"/>
      <c r="DO1167" s="60"/>
      <c r="DP1167" s="60"/>
      <c r="DQ1167" s="60"/>
      <c r="DR1167" s="60"/>
      <c r="DS1167" s="60"/>
      <c r="DT1167" s="60"/>
      <c r="DU1167" s="60"/>
      <c r="DV1167" s="60"/>
      <c r="DW1167" s="60"/>
      <c r="DX1167" s="60"/>
      <c r="DY1167" s="60"/>
      <c r="DZ1167" s="60"/>
      <c r="EA1167" s="60"/>
      <c r="EB1167" s="60"/>
      <c r="EC1167" s="60"/>
      <c r="ED1167" s="60"/>
      <c r="EE1167" s="60"/>
      <c r="EF1167" s="60"/>
      <c r="EG1167" s="60"/>
      <c r="EH1167" s="60"/>
      <c r="EI1167" s="60"/>
      <c r="EJ1167" s="60"/>
      <c r="EK1167" s="60"/>
      <c r="EL1167" s="60"/>
      <c r="EM1167" s="60"/>
      <c r="EN1167" s="60"/>
      <c r="EO1167" s="60"/>
      <c r="EP1167" s="60"/>
      <c r="EQ1167" s="60"/>
      <c r="ER1167" s="60"/>
      <c r="ES1167" s="60"/>
      <c r="ET1167" s="60"/>
      <c r="EU1167" s="60"/>
      <c r="EV1167" s="60"/>
      <c r="EW1167" s="60"/>
      <c r="EX1167" s="60"/>
      <c r="EY1167" s="60"/>
      <c r="EZ1167" s="60"/>
      <c r="FA1167" s="60"/>
      <c r="FB1167" s="60"/>
      <c r="FC1167" s="60"/>
      <c r="FD1167" s="60"/>
      <c r="FE1167" s="60"/>
      <c r="FF1167" s="60"/>
      <c r="FG1167" s="60"/>
      <c r="FH1167" s="60"/>
      <c r="FI1167" s="60"/>
      <c r="FJ1167" s="60"/>
      <c r="FK1167" s="60"/>
      <c r="FL1167" s="60"/>
      <c r="FM1167" s="60"/>
      <c r="FN1167" s="60"/>
      <c r="FO1167" s="60"/>
      <c r="FP1167" s="60"/>
      <c r="FQ1167" s="60"/>
      <c r="FR1167" s="60"/>
      <c r="FS1167" s="60"/>
      <c r="FT1167" s="60"/>
      <c r="FU1167" s="60"/>
      <c r="FV1167" s="60"/>
      <c r="FW1167" s="60"/>
      <c r="FX1167" s="60"/>
      <c r="FY1167" s="60"/>
      <c r="FZ1167" s="60"/>
      <c r="GA1167" s="60"/>
      <c r="GB1167" s="60"/>
      <c r="GC1167" s="60"/>
      <c r="GD1167" s="60"/>
      <c r="GE1167" s="60"/>
      <c r="GF1167" s="396"/>
      <c r="GG1167" s="396"/>
      <c r="GH1167" s="396"/>
      <c r="GI1167" s="396"/>
      <c r="GJ1167" s="396"/>
      <c r="GK1167" s="396"/>
      <c r="GL1167" s="396"/>
    </row>
    <row r="1168">
      <c r="C1168" s="396" t="s">
        <v>561</v>
      </c>
      <c r="D1168" s="396"/>
      <c r="E1168" s="396"/>
      <c r="F1168" s="396"/>
      <c r="H1168" s="396"/>
      <c r="I1168" s="396" t="s">
        <v>562</v>
      </c>
      <c r="J1168" s="396"/>
      <c r="L1168" s="396"/>
      <c r="O1168" s="396" t="s">
        <v>563</v>
      </c>
      <c r="P1168" s="396"/>
      <c r="Q1168" s="396"/>
      <c r="R1168" s="396"/>
      <c r="S1168" s="396"/>
      <c r="T1168" s="396"/>
      <c r="U1168" s="396" t="s">
        <v>564</v>
      </c>
      <c r="V1168" s="396"/>
      <c r="W1168" s="396"/>
      <c r="X1168" s="396"/>
      <c r="Y1168" s="396"/>
      <c r="Z1168" s="396"/>
      <c r="AA1168" s="396" t="s">
        <v>565</v>
      </c>
      <c r="AB1168" s="396"/>
      <c r="AC1168" s="396"/>
      <c r="AD1168" s="396"/>
      <c r="AE1168" s="396"/>
      <c r="AF1168" s="396"/>
      <c r="AG1168" s="396" t="s">
        <v>566</v>
      </c>
      <c r="AH1168" s="396"/>
      <c r="AI1168" s="396"/>
      <c r="AJ1168" s="396"/>
      <c r="AK1168" s="396"/>
      <c r="AL1168" s="396"/>
      <c r="AM1168" s="396" t="s">
        <v>567</v>
      </c>
      <c r="AN1168" s="396"/>
      <c r="AO1168" s="396"/>
      <c r="AP1168" s="396"/>
      <c r="AQ1168" s="396"/>
      <c r="AR1168" s="396"/>
      <c r="AS1168" s="396" t="s">
        <v>568</v>
      </c>
      <c r="AT1168" s="396"/>
      <c r="AU1168" s="396"/>
      <c r="AV1168" s="396"/>
      <c r="AW1168" s="396"/>
      <c r="AX1168" s="396"/>
      <c r="AY1168" s="396" t="s">
        <v>569</v>
      </c>
      <c r="AZ1168" s="396"/>
      <c r="BA1168" s="396"/>
      <c r="BB1168" s="396"/>
      <c r="BC1168" s="396"/>
      <c r="BD1168" s="396"/>
      <c r="BE1168" s="396" t="s">
        <v>570</v>
      </c>
      <c r="BF1168" s="396"/>
      <c r="BG1168" s="396"/>
      <c r="BH1168" s="396"/>
      <c r="BI1168" s="396"/>
      <c r="BJ1168" s="396"/>
      <c r="BK1168" s="396" t="s">
        <v>571</v>
      </c>
      <c r="BL1168" s="396"/>
      <c r="BM1168" s="396"/>
      <c r="BN1168" s="396"/>
      <c r="BO1168" s="396"/>
      <c r="BP1168" s="396"/>
      <c r="BQ1168" s="396" t="s">
        <v>572</v>
      </c>
      <c r="BR1168" s="396"/>
      <c r="BS1168" s="396"/>
      <c r="BT1168" s="396"/>
      <c r="BU1168" s="396"/>
      <c r="BV1168" s="396"/>
      <c r="BW1168" s="60"/>
      <c r="BX1168" s="60"/>
      <c r="BY1168" s="60"/>
      <c r="BZ1168" s="60"/>
      <c r="CA1168" s="60"/>
      <c r="CB1168" s="60"/>
      <c r="CC1168" s="60"/>
      <c r="CD1168" s="60"/>
      <c r="CE1168" s="60"/>
      <c r="CF1168" s="60"/>
      <c r="CG1168" s="60"/>
      <c r="CH1168" s="60"/>
      <c r="CI1168" s="60"/>
      <c r="CJ1168" s="60"/>
      <c r="CK1168" s="60"/>
      <c r="CL1168" s="60"/>
      <c r="CM1168" s="60"/>
      <c r="CN1168" s="60"/>
      <c r="CO1168" s="60"/>
      <c r="CP1168" s="60"/>
      <c r="CQ1168" s="60"/>
      <c r="CR1168" s="60"/>
      <c r="CS1168" s="60"/>
      <c r="CT1168" s="60"/>
      <c r="CU1168" s="60"/>
      <c r="CV1168" s="60"/>
      <c r="CW1168" s="60"/>
      <c r="CX1168" s="60"/>
      <c r="CY1168" s="60"/>
      <c r="CZ1168" s="60"/>
      <c r="DA1168" s="60"/>
      <c r="DB1168" s="60"/>
      <c r="DC1168" s="60"/>
      <c r="DD1168" s="60"/>
      <c r="DE1168" s="60"/>
      <c r="DF1168" s="60"/>
      <c r="DG1168" s="60"/>
      <c r="DH1168" s="60"/>
      <c r="DI1168" s="60"/>
      <c r="DJ1168" s="60"/>
      <c r="DK1168" s="60"/>
      <c r="DL1168" s="60"/>
      <c r="DM1168" s="60"/>
      <c r="DN1168" s="60"/>
      <c r="DO1168" s="60"/>
      <c r="DP1168" s="60"/>
      <c r="DQ1168" s="60"/>
      <c r="DR1168" s="60"/>
      <c r="DS1168" s="60"/>
      <c r="DT1168" s="60"/>
      <c r="DU1168" s="60"/>
      <c r="DV1168" s="60"/>
      <c r="DW1168" s="60"/>
      <c r="DX1168" s="60"/>
      <c r="DY1168" s="60"/>
      <c r="DZ1168" s="60"/>
      <c r="EA1168" s="60"/>
      <c r="EB1168" s="60"/>
      <c r="EC1168" s="60"/>
      <c r="ED1168" s="60"/>
      <c r="EE1168" s="60"/>
      <c r="EF1168" s="60"/>
      <c r="EG1168" s="60"/>
      <c r="EH1168" s="60"/>
      <c r="EI1168" s="60"/>
      <c r="EJ1168" s="60"/>
      <c r="EK1168" s="60"/>
      <c r="EL1168" s="60"/>
      <c r="EM1168" s="60"/>
      <c r="EN1168" s="60"/>
      <c r="EO1168" s="60"/>
      <c r="EP1168" s="60"/>
      <c r="EQ1168" s="60"/>
      <c r="ER1168" s="60"/>
      <c r="ES1168" s="60"/>
      <c r="ET1168" s="60"/>
      <c r="EU1168" s="60"/>
      <c r="EV1168" s="60"/>
      <c r="EW1168" s="60"/>
      <c r="EX1168" s="60"/>
      <c r="EY1168" s="60"/>
      <c r="EZ1168" s="60"/>
      <c r="FA1168" s="60"/>
      <c r="FB1168" s="60"/>
      <c r="FC1168" s="60"/>
      <c r="FD1168" s="60"/>
      <c r="FE1168" s="60"/>
      <c r="FF1168" s="60"/>
      <c r="FG1168" s="60"/>
      <c r="FH1168" s="60"/>
      <c r="FI1168" s="60"/>
      <c r="FJ1168" s="60"/>
      <c r="FK1168" s="60"/>
      <c r="FL1168" s="60"/>
      <c r="FM1168" s="60"/>
      <c r="FN1168" s="60"/>
      <c r="FO1168" s="60"/>
      <c r="FP1168" s="60"/>
      <c r="FQ1168" s="60"/>
      <c r="FR1168" s="60"/>
      <c r="FS1168" s="60"/>
      <c r="FT1168" s="60"/>
      <c r="FU1168" s="60"/>
      <c r="FV1168" s="60"/>
      <c r="FW1168" s="60"/>
      <c r="FX1168" s="60"/>
      <c r="FY1168" s="60"/>
      <c r="FZ1168" s="60"/>
      <c r="GA1168" s="60"/>
      <c r="GB1168" s="60"/>
      <c r="GC1168" s="60"/>
      <c r="GD1168" s="60"/>
      <c r="GE1168" s="60"/>
      <c r="GF1168" s="60"/>
      <c r="GG1168" s="60"/>
      <c r="GH1168" s="60"/>
      <c r="GI1168" s="60"/>
      <c r="GJ1168" s="60"/>
      <c r="GK1168" s="60"/>
      <c r="GL1168" s="60"/>
    </row>
    <row r="1169">
      <c r="B1169" s="439" t="s">
        <v>573</v>
      </c>
      <c r="C1169" s="442">
        <v>1</v>
      </c>
      <c r="D1169" s="442">
        <v>2</v>
      </c>
      <c r="E1169" s="442">
        <v>3</v>
      </c>
      <c r="F1169" s="442">
        <v>4</v>
      </c>
      <c r="G1169" s="442">
        <v>5</v>
      </c>
      <c r="H1169" s="442">
        <v>6</v>
      </c>
      <c r="I1169" s="441">
        <v>1</v>
      </c>
      <c r="J1169" s="441">
        <v>2</v>
      </c>
      <c r="K1169" s="441">
        <v>3</v>
      </c>
      <c r="L1169" s="441">
        <v>4</v>
      </c>
      <c r="M1169" s="441">
        <v>5</v>
      </c>
      <c r="N1169" s="441">
        <v>6</v>
      </c>
      <c r="O1169" s="442">
        <v>1</v>
      </c>
      <c r="P1169" s="442">
        <v>2</v>
      </c>
      <c r="Q1169" s="442">
        <v>3</v>
      </c>
      <c r="R1169" s="442">
        <v>4</v>
      </c>
      <c r="S1169" s="442">
        <v>5</v>
      </c>
      <c r="T1169" s="442">
        <v>6</v>
      </c>
      <c r="U1169" s="441">
        <v>1</v>
      </c>
      <c r="V1169" s="441">
        <v>2</v>
      </c>
      <c r="W1169" s="441">
        <v>3</v>
      </c>
      <c r="X1169" s="441">
        <v>4</v>
      </c>
      <c r="Y1169" s="441">
        <v>5</v>
      </c>
      <c r="Z1169" s="441">
        <v>6</v>
      </c>
      <c r="AA1169" s="442">
        <v>1</v>
      </c>
      <c r="AB1169" s="442">
        <v>2</v>
      </c>
      <c r="AC1169" s="442">
        <v>3</v>
      </c>
      <c r="AD1169" s="442">
        <v>4</v>
      </c>
      <c r="AE1169" s="442">
        <v>5</v>
      </c>
      <c r="AF1169" s="442">
        <v>6</v>
      </c>
      <c r="AG1169" s="441">
        <v>1</v>
      </c>
      <c r="AH1169" s="441">
        <v>2</v>
      </c>
      <c r="AI1169" s="441">
        <v>3</v>
      </c>
      <c r="AJ1169" s="441">
        <v>4</v>
      </c>
      <c r="AK1169" s="441">
        <v>5</v>
      </c>
      <c r="AL1169" s="441">
        <v>6</v>
      </c>
      <c r="AM1169" s="442">
        <v>1</v>
      </c>
      <c r="AN1169" s="442">
        <v>2</v>
      </c>
      <c r="AO1169" s="442">
        <v>3</v>
      </c>
      <c r="AP1169" s="442">
        <v>4</v>
      </c>
      <c r="AQ1169" s="442">
        <v>5</v>
      </c>
      <c r="AR1169" s="442">
        <v>6</v>
      </c>
      <c r="AS1169" s="441">
        <v>1</v>
      </c>
      <c r="AT1169" s="441">
        <v>2</v>
      </c>
      <c r="AU1169" s="441">
        <v>3</v>
      </c>
      <c r="AV1169" s="441">
        <v>4</v>
      </c>
      <c r="AW1169" s="441">
        <v>5</v>
      </c>
      <c r="AX1169" s="441">
        <v>6</v>
      </c>
      <c r="AY1169" s="442">
        <v>1</v>
      </c>
      <c r="AZ1169" s="442">
        <v>2</v>
      </c>
      <c r="BA1169" s="442">
        <v>3</v>
      </c>
      <c r="BB1169" s="442">
        <v>4</v>
      </c>
      <c r="BC1169" s="442">
        <v>5</v>
      </c>
      <c r="BD1169" s="442">
        <v>6</v>
      </c>
      <c r="BE1169" s="441">
        <v>1</v>
      </c>
      <c r="BF1169" s="441">
        <v>2</v>
      </c>
      <c r="BG1169" s="441">
        <v>3</v>
      </c>
      <c r="BH1169" s="441">
        <v>4</v>
      </c>
      <c r="BI1169" s="441">
        <v>5</v>
      </c>
      <c r="BJ1169" s="441">
        <v>6</v>
      </c>
      <c r="BK1169" s="442">
        <v>1</v>
      </c>
      <c r="BL1169" s="442">
        <v>2</v>
      </c>
      <c r="BM1169" s="442">
        <v>3</v>
      </c>
      <c r="BN1169" s="442">
        <v>4</v>
      </c>
      <c r="BO1169" s="442">
        <v>5</v>
      </c>
      <c r="BP1169" s="442">
        <v>6</v>
      </c>
      <c r="BQ1169" s="441">
        <v>1</v>
      </c>
      <c r="BR1169" s="441">
        <v>2</v>
      </c>
      <c r="BS1169" s="441">
        <v>3</v>
      </c>
      <c r="BT1169" s="441">
        <v>4</v>
      </c>
      <c r="BU1169" s="441">
        <v>5</v>
      </c>
      <c r="BV1169" s="441">
        <v>6</v>
      </c>
      <c r="BW1169" s="445"/>
      <c r="BX1169" s="445"/>
      <c r="BY1169" s="445"/>
      <c r="BZ1169" s="445"/>
      <c r="CA1169" s="445"/>
      <c r="CB1169" s="445"/>
      <c r="CC1169" s="445"/>
      <c r="CD1169" s="445"/>
      <c r="CE1169" s="445"/>
      <c r="CF1169" s="445"/>
      <c r="CG1169" s="445"/>
      <c r="CH1169" s="445"/>
      <c r="CI1169" s="445"/>
      <c r="CJ1169" s="445"/>
      <c r="CK1169" s="445"/>
      <c r="CL1169" s="445"/>
      <c r="CM1169" s="445"/>
      <c r="CN1169" s="445"/>
      <c r="CO1169" s="445"/>
      <c r="CP1169" s="445"/>
      <c r="CQ1169" s="445"/>
      <c r="CR1169" s="445"/>
      <c r="CS1169" s="445"/>
      <c r="CT1169" s="445"/>
      <c r="CU1169" s="445"/>
      <c r="CV1169" s="445"/>
      <c r="CW1169" s="445"/>
      <c r="CX1169" s="445"/>
      <c r="CY1169" s="445"/>
      <c r="CZ1169" s="445"/>
      <c r="DA1169" s="445"/>
      <c r="DB1169" s="445"/>
      <c r="DC1169" s="445"/>
      <c r="DD1169" s="445"/>
      <c r="DE1169" s="445"/>
      <c r="DF1169" s="445"/>
      <c r="DG1169" s="445"/>
      <c r="DH1169" s="445"/>
      <c r="DI1169" s="445"/>
      <c r="DJ1169" s="445"/>
      <c r="DK1169" s="445"/>
      <c r="DL1169" s="445"/>
      <c r="DM1169" s="445"/>
      <c r="DN1169" s="445"/>
      <c r="DO1169" s="445"/>
      <c r="DP1169" s="445"/>
      <c r="DQ1169" s="445"/>
      <c r="DR1169" s="445"/>
      <c r="DS1169" s="445"/>
      <c r="DT1169" s="445"/>
      <c r="DU1169" s="445"/>
      <c r="DV1169" s="445"/>
      <c r="DW1169" s="445"/>
      <c r="DX1169" s="445"/>
      <c r="DY1169" s="445"/>
      <c r="DZ1169" s="445"/>
      <c r="EA1169" s="445"/>
      <c r="EB1169" s="445"/>
      <c r="EC1169" s="445"/>
      <c r="ED1169" s="445"/>
      <c r="EE1169" s="445"/>
      <c r="EF1169" s="445"/>
      <c r="EG1169" s="445"/>
      <c r="EH1169" s="445"/>
      <c r="EI1169" s="445"/>
      <c r="EJ1169" s="445"/>
      <c r="EK1169" s="445"/>
      <c r="EL1169" s="445"/>
      <c r="EM1169" s="445"/>
      <c r="EN1169" s="445"/>
      <c r="EO1169" s="445"/>
      <c r="EP1169" s="445"/>
      <c r="EQ1169" s="445"/>
      <c r="ER1169" s="445"/>
      <c r="ES1169" s="445"/>
      <c r="ET1169" s="445"/>
      <c r="EU1169" s="445"/>
      <c r="EV1169" s="445"/>
      <c r="EW1169" s="445"/>
      <c r="EX1169" s="445"/>
      <c r="EY1169" s="445"/>
      <c r="EZ1169" s="445"/>
      <c r="FA1169" s="445"/>
      <c r="FB1169" s="445"/>
      <c r="FC1169" s="445"/>
      <c r="FD1169" s="445"/>
      <c r="FE1169" s="445"/>
      <c r="FF1169" s="445"/>
      <c r="FG1169" s="445"/>
      <c r="FH1169" s="445"/>
      <c r="FI1169" s="445"/>
      <c r="FJ1169" s="445"/>
      <c r="FK1169" s="445"/>
      <c r="FL1169" s="445"/>
      <c r="FM1169" s="445"/>
      <c r="FN1169" s="445"/>
      <c r="FO1169" s="445"/>
      <c r="FP1169" s="445"/>
      <c r="FQ1169" s="445"/>
      <c r="FR1169" s="445"/>
      <c r="FS1169" s="445"/>
      <c r="FT1169" s="445"/>
      <c r="FU1169" s="445"/>
      <c r="FV1169" s="445"/>
      <c r="FW1169" s="445"/>
      <c r="FX1169" s="445"/>
      <c r="FY1169" s="445"/>
      <c r="FZ1169" s="445"/>
      <c r="GA1169" s="445"/>
      <c r="GB1169" s="445"/>
      <c r="GC1169" s="445"/>
      <c r="GD1169" s="445"/>
      <c r="GE1169" s="445"/>
      <c r="GF1169" s="445"/>
      <c r="GG1169" s="445"/>
      <c r="GH1169" s="445"/>
      <c r="GI1169" s="445"/>
      <c r="GJ1169" s="445"/>
      <c r="GK1169" s="445"/>
      <c r="GL1169" s="445"/>
    </row>
    <row r="1170">
      <c r="B1170" s="60" t="s">
        <v>574</v>
      </c>
      <c r="C1170" s="269"/>
      <c r="D1170" s="269"/>
      <c r="E1170" s="269"/>
      <c r="F1170" s="269"/>
      <c r="G1170" s="269"/>
      <c r="H1170" s="269"/>
      <c r="I1170" s="269"/>
      <c r="J1170" s="269"/>
      <c r="K1170" s="269"/>
      <c r="L1170" s="269"/>
      <c r="M1170" s="440"/>
      <c r="N1170" s="440"/>
      <c r="O1170" s="440"/>
      <c r="P1170" s="269"/>
      <c r="Q1170" s="269"/>
      <c r="R1170" s="269"/>
      <c r="S1170" s="269"/>
      <c r="T1170" s="269"/>
      <c r="U1170" s="269"/>
      <c r="V1170" s="269"/>
      <c r="W1170" s="269"/>
      <c r="X1170" s="269"/>
      <c r="Y1170" s="269"/>
      <c r="Z1170" s="269"/>
      <c r="AA1170" s="269"/>
      <c r="AB1170" s="269"/>
      <c r="AC1170" s="269"/>
      <c r="AD1170" s="269"/>
      <c r="AE1170" s="269"/>
      <c r="AF1170" s="269"/>
      <c r="AG1170" s="269"/>
      <c r="AH1170" s="269"/>
      <c r="AI1170" s="269"/>
      <c r="AJ1170" s="269"/>
      <c r="AK1170" s="269"/>
      <c r="AL1170" s="269"/>
      <c r="AM1170" s="269"/>
      <c r="AN1170" s="269"/>
      <c r="AO1170" s="269"/>
      <c r="AP1170" s="269"/>
      <c r="AQ1170" s="269"/>
      <c r="AR1170" s="269"/>
      <c r="AS1170" s="269"/>
      <c r="AT1170" s="269"/>
      <c r="AU1170" s="269"/>
      <c r="AV1170" s="269"/>
      <c r="AW1170" s="269"/>
      <c r="AX1170" s="269"/>
      <c r="AY1170" s="269"/>
      <c r="AZ1170" s="269"/>
      <c r="BA1170" s="269"/>
      <c r="BB1170" s="269"/>
      <c r="BC1170" s="269"/>
      <c r="BD1170" s="269"/>
      <c r="BE1170" s="269"/>
      <c r="BF1170" s="269"/>
      <c r="BG1170" s="269"/>
      <c r="BH1170" s="269"/>
      <c r="BI1170" s="269"/>
      <c r="BJ1170" s="269"/>
      <c r="BK1170" s="269"/>
      <c r="BL1170" s="269"/>
      <c r="BM1170" s="269"/>
      <c r="BN1170" s="269"/>
      <c r="BO1170" s="269"/>
      <c r="BP1170" s="269"/>
      <c r="BQ1170" s="269"/>
      <c r="BR1170" s="269"/>
      <c r="BS1170" s="269"/>
      <c r="BT1170" s="269"/>
      <c r="BU1170" s="269"/>
      <c r="BV1170" s="269"/>
      <c r="BW1170" s="60"/>
      <c r="BX1170" s="60"/>
      <c r="BY1170" s="60"/>
      <c r="BZ1170" s="60"/>
      <c r="CA1170" s="60"/>
      <c r="CB1170" s="60"/>
      <c r="CC1170" s="60"/>
      <c r="CD1170" s="60"/>
      <c r="CE1170" s="60"/>
      <c r="CF1170" s="60"/>
      <c r="CG1170" s="60"/>
      <c r="CH1170" s="60"/>
      <c r="CI1170" s="60"/>
      <c r="CJ1170" s="60"/>
      <c r="CK1170" s="60"/>
      <c r="CL1170" s="60"/>
      <c r="CM1170" s="60"/>
      <c r="CN1170" s="60"/>
      <c r="CO1170" s="60"/>
      <c r="CP1170" s="60"/>
      <c r="CQ1170" s="60"/>
      <c r="CR1170" s="60"/>
      <c r="CS1170" s="60"/>
      <c r="CT1170" s="60"/>
      <c r="CU1170" s="60"/>
      <c r="CV1170" s="60"/>
      <c r="CW1170" s="60"/>
      <c r="CX1170" s="60"/>
      <c r="CY1170" s="60"/>
      <c r="CZ1170" s="60"/>
      <c r="DA1170" s="60"/>
      <c r="DB1170" s="60"/>
      <c r="DC1170" s="60"/>
      <c r="DD1170" s="60"/>
      <c r="DE1170" s="60"/>
      <c r="DF1170" s="60"/>
      <c r="DG1170" s="60"/>
      <c r="DH1170" s="60"/>
      <c r="DI1170" s="60"/>
      <c r="DJ1170" s="60"/>
      <c r="DK1170" s="60"/>
      <c r="DL1170" s="60"/>
      <c r="DM1170" s="60"/>
      <c r="DN1170" s="60"/>
      <c r="DO1170" s="60"/>
      <c r="DP1170" s="60"/>
      <c r="DQ1170" s="60"/>
      <c r="DR1170" s="60"/>
      <c r="DS1170" s="60"/>
      <c r="DT1170" s="60"/>
      <c r="DU1170" s="60"/>
      <c r="DV1170" s="60"/>
      <c r="DW1170" s="60"/>
      <c r="DX1170" s="60"/>
      <c r="DY1170" s="60"/>
      <c r="DZ1170" s="60"/>
      <c r="EA1170" s="60"/>
      <c r="EB1170" s="60"/>
      <c r="EC1170" s="60"/>
      <c r="ED1170" s="60"/>
      <c r="EE1170" s="60"/>
      <c r="EF1170" s="60"/>
      <c r="EG1170" s="60"/>
      <c r="EH1170" s="60"/>
      <c r="EI1170" s="60"/>
      <c r="EJ1170" s="60"/>
      <c r="EK1170" s="60"/>
      <c r="EL1170" s="60"/>
      <c r="EM1170" s="60"/>
      <c r="EN1170" s="60"/>
      <c r="EO1170" s="60"/>
      <c r="EP1170" s="60"/>
      <c r="EQ1170" s="60"/>
      <c r="ER1170" s="60"/>
      <c r="ES1170" s="60"/>
      <c r="ET1170" s="60"/>
      <c r="EU1170" s="60"/>
      <c r="EV1170" s="60"/>
      <c r="EW1170" s="60"/>
      <c r="EX1170" s="60"/>
      <c r="EY1170" s="60"/>
      <c r="EZ1170" s="60"/>
      <c r="FA1170" s="60"/>
      <c r="FB1170" s="60"/>
      <c r="FC1170" s="60"/>
      <c r="FD1170" s="60"/>
      <c r="FE1170" s="60"/>
      <c r="FF1170" s="60"/>
      <c r="FG1170" s="60"/>
      <c r="FH1170" s="60"/>
      <c r="FI1170" s="60"/>
      <c r="FJ1170" s="60"/>
      <c r="FK1170" s="60"/>
      <c r="FL1170" s="60"/>
      <c r="FM1170" s="60"/>
      <c r="FN1170" s="60"/>
      <c r="FO1170" s="60"/>
      <c r="FP1170" s="60"/>
      <c r="FQ1170" s="60"/>
      <c r="FR1170" s="60"/>
      <c r="FS1170" s="60"/>
      <c r="FT1170" s="60"/>
      <c r="FU1170" s="60"/>
      <c r="FV1170" s="60"/>
      <c r="FW1170" s="60"/>
      <c r="FX1170" s="60"/>
      <c r="FY1170" s="60"/>
      <c r="FZ1170" s="60"/>
      <c r="GA1170" s="60"/>
      <c r="GB1170" s="60"/>
      <c r="GC1170" s="60"/>
      <c r="GD1170" s="60"/>
      <c r="GE1170" s="60"/>
      <c r="GF1170" s="60"/>
      <c r="GG1170" s="60"/>
      <c r="GH1170" s="60"/>
      <c r="GI1170" s="60"/>
      <c r="GJ1170" s="60"/>
      <c r="GK1170" s="60"/>
      <c r="GL1170" s="60"/>
    </row>
    <row r="1171">
      <c r="L1171" s="396"/>
      <c r="P1171" s="396"/>
      <c r="Q1171" s="396"/>
      <c r="R1171" s="396"/>
      <c r="S1171" s="396"/>
      <c r="T1171" s="396"/>
      <c r="U1171" s="396"/>
      <c r="V1171" s="396"/>
      <c r="W1171" s="396"/>
      <c r="X1171" s="396"/>
      <c r="Y1171" s="396"/>
      <c r="Z1171" s="396"/>
      <c r="AA1171" s="396"/>
      <c r="AB1171" s="396"/>
      <c r="AC1171" s="396"/>
      <c r="AD1171" s="396"/>
      <c r="AE1171" s="396"/>
      <c r="AF1171" s="396"/>
      <c r="AG1171" s="396"/>
      <c r="AH1171" s="396"/>
      <c r="AI1171" s="396"/>
      <c r="AJ1171" s="396"/>
      <c r="AK1171" s="396"/>
      <c r="AL1171" s="396"/>
      <c r="AM1171" s="396"/>
      <c r="AN1171" s="396"/>
      <c r="AO1171" s="396"/>
      <c r="AP1171" s="396"/>
      <c r="AQ1171" s="396"/>
      <c r="AR1171" s="396"/>
      <c r="AS1171" s="396"/>
      <c r="AT1171" s="396"/>
      <c r="AU1171" s="396"/>
      <c r="AV1171" s="396"/>
      <c r="AW1171" s="396"/>
      <c r="AX1171" s="396"/>
      <c r="AY1171" s="60"/>
      <c r="AZ1171" s="60"/>
      <c r="BA1171" s="60"/>
      <c r="BB1171" s="60"/>
      <c r="BC1171" s="60"/>
      <c r="BD1171" s="60"/>
      <c r="BE1171" s="60"/>
      <c r="BF1171" s="60"/>
      <c r="BG1171" s="60"/>
      <c r="BH1171" s="60"/>
      <c r="BI1171" s="60"/>
      <c r="BJ1171" s="60"/>
      <c r="BK1171" s="60"/>
      <c r="BL1171" s="60"/>
      <c r="BM1171" s="60"/>
      <c r="BN1171" s="60"/>
      <c r="BO1171" s="60"/>
      <c r="BP1171" s="60"/>
      <c r="BQ1171" s="60"/>
      <c r="BR1171" s="60"/>
      <c r="BS1171" s="60"/>
      <c r="BT1171" s="60"/>
      <c r="BU1171" s="60"/>
      <c r="BV1171" s="60"/>
      <c r="BW1171" s="60"/>
      <c r="BX1171" s="60"/>
      <c r="BY1171" s="60"/>
      <c r="BZ1171" s="60"/>
      <c r="CA1171" s="60"/>
      <c r="CB1171" s="60"/>
      <c r="CC1171" s="60"/>
      <c r="CD1171" s="60"/>
      <c r="CE1171" s="60"/>
      <c r="CF1171" s="60"/>
      <c r="CG1171" s="60"/>
      <c r="CH1171" s="60"/>
      <c r="CI1171" s="60"/>
      <c r="CJ1171" s="60"/>
      <c r="CK1171" s="60"/>
      <c r="CL1171" s="60"/>
      <c r="CM1171" s="60"/>
      <c r="CN1171" s="60"/>
      <c r="CO1171" s="60"/>
      <c r="CP1171" s="60"/>
      <c r="CQ1171" s="60"/>
      <c r="CR1171" s="60"/>
      <c r="CS1171" s="60"/>
      <c r="CT1171" s="60"/>
      <c r="CU1171" s="60"/>
      <c r="CV1171" s="60"/>
      <c r="CW1171" s="60"/>
      <c r="CX1171" s="60"/>
      <c r="CY1171" s="60"/>
      <c r="CZ1171" s="60"/>
      <c r="DA1171" s="60"/>
      <c r="DB1171" s="60"/>
      <c r="DC1171" s="60"/>
      <c r="DD1171" s="60"/>
      <c r="DE1171" s="60"/>
      <c r="DF1171" s="60"/>
      <c r="DG1171" s="60"/>
      <c r="DH1171" s="60"/>
      <c r="DI1171" s="60"/>
      <c r="DJ1171" s="60"/>
      <c r="DK1171" s="60"/>
      <c r="DL1171" s="60"/>
      <c r="DM1171" s="60"/>
      <c r="DN1171" s="60"/>
      <c r="DO1171" s="60"/>
      <c r="DP1171" s="60"/>
      <c r="DQ1171" s="60"/>
      <c r="DR1171" s="60"/>
      <c r="DS1171" s="60"/>
      <c r="DT1171" s="60"/>
      <c r="DU1171" s="60"/>
      <c r="DV1171" s="60"/>
      <c r="DW1171" s="60"/>
      <c r="DX1171" s="60"/>
      <c r="DY1171" s="60"/>
      <c r="DZ1171" s="60"/>
      <c r="EA1171" s="60"/>
      <c r="EB1171" s="60"/>
      <c r="EC1171" s="60"/>
      <c r="ED1171" s="60"/>
      <c r="EE1171" s="60"/>
      <c r="EF1171" s="60"/>
      <c r="EG1171" s="60"/>
      <c r="EH1171" s="60"/>
      <c r="EI1171" s="60"/>
      <c r="EJ1171" s="60"/>
      <c r="EK1171" s="60"/>
      <c r="EL1171" s="60"/>
      <c r="EM1171" s="60"/>
      <c r="EN1171" s="60"/>
      <c r="EO1171" s="60"/>
      <c r="EP1171" s="60"/>
      <c r="EQ1171" s="60"/>
      <c r="ER1171" s="60"/>
      <c r="ES1171" s="60"/>
      <c r="ET1171" s="60"/>
      <c r="EU1171" s="60"/>
      <c r="EV1171" s="60"/>
      <c r="EW1171" s="60"/>
      <c r="EX1171" s="60"/>
      <c r="EY1171" s="60"/>
      <c r="EZ1171" s="60"/>
      <c r="FA1171" s="60"/>
      <c r="FB1171" s="60"/>
      <c r="FC1171" s="60"/>
      <c r="FD1171" s="60"/>
      <c r="FE1171" s="60"/>
      <c r="FF1171" s="60"/>
      <c r="FG1171" s="60"/>
      <c r="FH1171" s="60"/>
      <c r="FI1171" s="60"/>
      <c r="FJ1171" s="60"/>
      <c r="FK1171" s="60"/>
      <c r="FL1171" s="60"/>
      <c r="FM1171" s="60"/>
      <c r="FN1171" s="60"/>
      <c r="FO1171" s="60"/>
      <c r="FP1171" s="60"/>
      <c r="FQ1171" s="60"/>
      <c r="FR1171" s="60"/>
      <c r="FS1171" s="60"/>
      <c r="FT1171" s="60"/>
      <c r="FU1171" s="60"/>
      <c r="FV1171" s="60"/>
      <c r="FW1171" s="60"/>
      <c r="FX1171" s="60"/>
      <c r="FY1171" s="60"/>
      <c r="FZ1171" s="60"/>
      <c r="GA1171" s="60"/>
      <c r="GB1171" s="60"/>
      <c r="GC1171" s="60"/>
      <c r="GD1171" s="60"/>
      <c r="GE1171" s="60"/>
    </row>
    <row r="1172">
      <c r="C1172" s="396" t="s">
        <v>560</v>
      </c>
      <c r="D1172" s="60">
        <f>D1167+1</f>
        <v>2013</v>
      </c>
      <c r="L1172" s="396"/>
      <c r="P1172" s="396"/>
      <c r="Q1172" s="396"/>
      <c r="R1172" s="396"/>
      <c r="S1172" s="396"/>
      <c r="T1172" s="396"/>
      <c r="U1172" s="396"/>
      <c r="V1172" s="396"/>
      <c r="W1172" s="396"/>
      <c r="X1172" s="396"/>
      <c r="Y1172" s="396"/>
      <c r="Z1172" s="396"/>
      <c r="AA1172" s="396"/>
      <c r="AB1172" s="396"/>
      <c r="AC1172" s="396"/>
      <c r="AD1172" s="396"/>
      <c r="AE1172" s="396"/>
      <c r="AF1172" s="396"/>
      <c r="AG1172" s="396"/>
      <c r="AH1172" s="396"/>
      <c r="AI1172" s="396"/>
      <c r="AJ1172" s="396"/>
      <c r="AK1172" s="396"/>
      <c r="AL1172" s="396"/>
      <c r="AM1172" s="396"/>
      <c r="AN1172" s="396"/>
      <c r="AO1172" s="396"/>
      <c r="AP1172" s="396"/>
      <c r="AQ1172" s="396"/>
      <c r="AR1172" s="396"/>
      <c r="AS1172" s="396"/>
      <c r="AT1172" s="396"/>
      <c r="AU1172" s="396"/>
      <c r="AV1172" s="396"/>
      <c r="AW1172" s="396"/>
      <c r="AX1172" s="396"/>
      <c r="AY1172" s="60"/>
      <c r="AZ1172" s="60"/>
      <c r="BA1172" s="60"/>
      <c r="BB1172" s="60"/>
      <c r="BC1172" s="60"/>
      <c r="BD1172" s="60"/>
      <c r="BE1172" s="60"/>
      <c r="BF1172" s="60"/>
      <c r="BG1172" s="60"/>
      <c r="BH1172" s="60"/>
      <c r="BI1172" s="60"/>
      <c r="BJ1172" s="60"/>
      <c r="BK1172" s="60"/>
      <c r="BL1172" s="60"/>
      <c r="BM1172" s="60"/>
      <c r="BN1172" s="60"/>
      <c r="BO1172" s="60"/>
      <c r="BP1172" s="60"/>
      <c r="BQ1172" s="60"/>
      <c r="BR1172" s="60"/>
      <c r="BS1172" s="60"/>
      <c r="BT1172" s="60"/>
      <c r="BU1172" s="60"/>
      <c r="BV1172" s="60"/>
      <c r="BW1172" s="60"/>
      <c r="BX1172" s="60"/>
      <c r="BY1172" s="60"/>
      <c r="BZ1172" s="60"/>
      <c r="CA1172" s="60"/>
      <c r="CB1172" s="60"/>
      <c r="CC1172" s="60"/>
      <c r="CD1172" s="60"/>
      <c r="CE1172" s="60"/>
      <c r="CF1172" s="60"/>
      <c r="CG1172" s="60"/>
      <c r="CH1172" s="60"/>
      <c r="CI1172" s="60"/>
      <c r="CJ1172" s="60"/>
      <c r="CK1172" s="60"/>
      <c r="CL1172" s="60"/>
      <c r="CM1172" s="60"/>
      <c r="CN1172" s="60"/>
      <c r="CO1172" s="60"/>
      <c r="CP1172" s="60"/>
      <c r="CQ1172" s="60"/>
      <c r="CR1172" s="60"/>
      <c r="CS1172" s="60"/>
      <c r="CT1172" s="60"/>
      <c r="CU1172" s="60"/>
      <c r="CV1172" s="60"/>
      <c r="CW1172" s="60"/>
      <c r="CX1172" s="60"/>
      <c r="CY1172" s="60"/>
      <c r="CZ1172" s="60"/>
      <c r="DA1172" s="60"/>
      <c r="DB1172" s="60"/>
      <c r="DC1172" s="60"/>
      <c r="DD1172" s="60"/>
      <c r="DE1172" s="60"/>
      <c r="DF1172" s="60"/>
      <c r="DG1172" s="60"/>
      <c r="DH1172" s="60"/>
      <c r="DI1172" s="60"/>
      <c r="DJ1172" s="60"/>
      <c r="DK1172" s="60"/>
      <c r="DL1172" s="60"/>
      <c r="DM1172" s="60"/>
      <c r="DN1172" s="60"/>
      <c r="DO1172" s="60"/>
      <c r="DP1172" s="60"/>
      <c r="DQ1172" s="60"/>
      <c r="DR1172" s="60"/>
      <c r="DS1172" s="60"/>
      <c r="DT1172" s="60"/>
      <c r="DU1172" s="60"/>
      <c r="DV1172" s="60"/>
      <c r="DW1172" s="60"/>
      <c r="DX1172" s="60"/>
      <c r="DY1172" s="60"/>
      <c r="DZ1172" s="60"/>
      <c r="EA1172" s="60"/>
      <c r="EB1172" s="60"/>
      <c r="EC1172" s="60"/>
      <c r="ED1172" s="60"/>
      <c r="EE1172" s="60"/>
      <c r="EF1172" s="60"/>
      <c r="EG1172" s="60"/>
      <c r="EH1172" s="60"/>
      <c r="EI1172" s="60"/>
      <c r="EJ1172" s="60"/>
      <c r="EK1172" s="60"/>
      <c r="EL1172" s="60"/>
      <c r="EM1172" s="60"/>
      <c r="EN1172" s="60"/>
      <c r="EO1172" s="60"/>
      <c r="EP1172" s="60"/>
      <c r="EQ1172" s="60"/>
      <c r="ER1172" s="60"/>
      <c r="ES1172" s="60"/>
      <c r="ET1172" s="60"/>
      <c r="EU1172" s="60"/>
      <c r="EV1172" s="60"/>
      <c r="EW1172" s="60"/>
      <c r="EX1172" s="60"/>
      <c r="EY1172" s="60"/>
      <c r="EZ1172" s="60"/>
      <c r="FA1172" s="60"/>
      <c r="FB1172" s="60"/>
      <c r="FC1172" s="60"/>
      <c r="FD1172" s="60"/>
      <c r="FE1172" s="60"/>
      <c r="FF1172" s="60"/>
      <c r="FG1172" s="60"/>
      <c r="FH1172" s="60"/>
      <c r="FI1172" s="60"/>
      <c r="FJ1172" s="60"/>
      <c r="FK1172" s="60"/>
      <c r="FL1172" s="60"/>
      <c r="FM1172" s="60"/>
      <c r="FN1172" s="60"/>
      <c r="FO1172" s="60"/>
      <c r="FP1172" s="60"/>
      <c r="FQ1172" s="60"/>
      <c r="FR1172" s="60"/>
      <c r="FS1172" s="60"/>
      <c r="FT1172" s="60"/>
      <c r="FU1172" s="60"/>
      <c r="FV1172" s="60"/>
      <c r="FW1172" s="60"/>
      <c r="FX1172" s="60"/>
      <c r="FY1172" s="60"/>
      <c r="FZ1172" s="60"/>
      <c r="GA1172" s="60"/>
      <c r="GB1172" s="60"/>
      <c r="GC1172" s="60"/>
      <c r="GD1172" s="60"/>
      <c r="GE1172" s="60"/>
      <c r="GF1172" s="396"/>
      <c r="GG1172" s="396"/>
      <c r="GH1172" s="396"/>
      <c r="GI1172" s="396"/>
      <c r="GJ1172" s="396"/>
      <c r="GK1172" s="396"/>
      <c r="GL1172" s="396"/>
    </row>
    <row r="1173">
      <c r="C1173" s="396" t="s">
        <v>561</v>
      </c>
      <c r="D1173" s="396"/>
      <c r="E1173" s="396"/>
      <c r="F1173" s="396"/>
      <c r="H1173" s="396"/>
      <c r="I1173" s="396" t="s">
        <v>562</v>
      </c>
      <c r="J1173" s="396"/>
      <c r="L1173" s="396"/>
      <c r="O1173" s="396" t="s">
        <v>563</v>
      </c>
      <c r="P1173" s="396"/>
      <c r="Q1173" s="396"/>
      <c r="R1173" s="396"/>
      <c r="S1173" s="396"/>
      <c r="T1173" s="396"/>
      <c r="U1173" s="396" t="s">
        <v>564</v>
      </c>
      <c r="V1173" s="396"/>
      <c r="W1173" s="396"/>
      <c r="X1173" s="396"/>
      <c r="Y1173" s="396"/>
      <c r="Z1173" s="396"/>
      <c r="AA1173" s="396" t="s">
        <v>565</v>
      </c>
      <c r="AB1173" s="396"/>
      <c r="AC1173" s="396"/>
      <c r="AD1173" s="396"/>
      <c r="AE1173" s="396"/>
      <c r="AF1173" s="396"/>
      <c r="AG1173" s="396" t="s">
        <v>566</v>
      </c>
      <c r="AH1173" s="396"/>
      <c r="AI1173" s="396"/>
      <c r="AJ1173" s="396"/>
      <c r="AK1173" s="396"/>
      <c r="AL1173" s="396"/>
      <c r="AM1173" s="396" t="s">
        <v>567</v>
      </c>
      <c r="AN1173" s="396"/>
      <c r="AO1173" s="396"/>
      <c r="AP1173" s="396"/>
      <c r="AQ1173" s="396"/>
      <c r="AR1173" s="396"/>
      <c r="AS1173" s="396" t="s">
        <v>568</v>
      </c>
      <c r="AT1173" s="396"/>
      <c r="AU1173" s="396"/>
      <c r="AV1173" s="396"/>
      <c r="AW1173" s="396"/>
      <c r="AX1173" s="396"/>
      <c r="AY1173" s="396" t="s">
        <v>569</v>
      </c>
      <c r="AZ1173" s="396"/>
      <c r="BA1173" s="396"/>
      <c r="BB1173" s="396"/>
      <c r="BC1173" s="396"/>
      <c r="BD1173" s="396"/>
      <c r="BE1173" s="396" t="s">
        <v>570</v>
      </c>
      <c r="BF1173" s="396"/>
      <c r="BG1173" s="396"/>
      <c r="BH1173" s="396"/>
      <c r="BI1173" s="396"/>
      <c r="BJ1173" s="396"/>
      <c r="BK1173" s="396" t="s">
        <v>571</v>
      </c>
      <c r="BL1173" s="396"/>
      <c r="BM1173" s="396"/>
      <c r="BN1173" s="396"/>
      <c r="BO1173" s="396"/>
      <c r="BP1173" s="396"/>
      <c r="BQ1173" s="396" t="s">
        <v>572</v>
      </c>
      <c r="BR1173" s="396"/>
      <c r="BS1173" s="396"/>
      <c r="BT1173" s="396"/>
      <c r="BU1173" s="396"/>
      <c r="BV1173" s="396"/>
      <c r="BW1173" s="60"/>
      <c r="BX1173" s="60"/>
      <c r="BY1173" s="60"/>
      <c r="BZ1173" s="60"/>
      <c r="CA1173" s="60"/>
      <c r="CB1173" s="60"/>
      <c r="CC1173" s="60"/>
      <c r="CD1173" s="60"/>
      <c r="CE1173" s="60"/>
      <c r="CF1173" s="60"/>
      <c r="CG1173" s="60"/>
      <c r="CH1173" s="60"/>
      <c r="CI1173" s="60"/>
      <c r="CJ1173" s="60"/>
      <c r="CK1173" s="60"/>
      <c r="CL1173" s="60"/>
      <c r="CM1173" s="60"/>
      <c r="CN1173" s="60"/>
      <c r="CO1173" s="60"/>
      <c r="CP1173" s="60"/>
      <c r="CQ1173" s="60"/>
      <c r="CR1173" s="60"/>
      <c r="CS1173" s="60"/>
      <c r="CT1173" s="60"/>
      <c r="CU1173" s="60"/>
      <c r="CV1173" s="60"/>
      <c r="CW1173" s="60"/>
      <c r="CX1173" s="60"/>
      <c r="CY1173" s="60"/>
      <c r="CZ1173" s="60"/>
      <c r="DA1173" s="60"/>
      <c r="DB1173" s="60"/>
      <c r="DC1173" s="60"/>
      <c r="DD1173" s="60"/>
      <c r="DE1173" s="60"/>
      <c r="DF1173" s="60"/>
      <c r="DG1173" s="60"/>
      <c r="DH1173" s="60"/>
      <c r="DI1173" s="60"/>
      <c r="DJ1173" s="60"/>
      <c r="DK1173" s="60"/>
      <c r="DL1173" s="60"/>
      <c r="DM1173" s="60"/>
      <c r="DN1173" s="60"/>
      <c r="DO1173" s="60"/>
      <c r="DP1173" s="60"/>
      <c r="DQ1173" s="60"/>
      <c r="DR1173" s="60"/>
      <c r="DS1173" s="60"/>
      <c r="DT1173" s="60"/>
      <c r="DU1173" s="60"/>
      <c r="DV1173" s="60"/>
      <c r="DW1173" s="60"/>
      <c r="DX1173" s="60"/>
      <c r="DY1173" s="60"/>
      <c r="DZ1173" s="60"/>
      <c r="EA1173" s="60"/>
      <c r="EB1173" s="60"/>
      <c r="EC1173" s="60"/>
      <c r="ED1173" s="60"/>
      <c r="EE1173" s="60"/>
      <c r="EF1173" s="60"/>
      <c r="EG1173" s="60"/>
      <c r="EH1173" s="60"/>
      <c r="EI1173" s="60"/>
      <c r="EJ1173" s="60"/>
      <c r="EK1173" s="60"/>
      <c r="EL1173" s="60"/>
      <c r="EM1173" s="60"/>
      <c r="EN1173" s="60"/>
      <c r="EO1173" s="60"/>
      <c r="EP1173" s="60"/>
      <c r="EQ1173" s="60"/>
      <c r="ER1173" s="60"/>
      <c r="ES1173" s="60"/>
      <c r="ET1173" s="60"/>
      <c r="EU1173" s="60"/>
      <c r="EV1173" s="60"/>
      <c r="EW1173" s="60"/>
      <c r="EX1173" s="60"/>
      <c r="EY1173" s="60"/>
      <c r="EZ1173" s="60"/>
      <c r="FA1173" s="60"/>
      <c r="FB1173" s="60"/>
      <c r="FC1173" s="60"/>
      <c r="FD1173" s="60"/>
      <c r="FE1173" s="60"/>
      <c r="FF1173" s="60"/>
      <c r="FG1173" s="60"/>
      <c r="FH1173" s="60"/>
      <c r="FI1173" s="60"/>
      <c r="FJ1173" s="60"/>
      <c r="FK1173" s="60"/>
      <c r="FL1173" s="60"/>
      <c r="FM1173" s="60"/>
      <c r="FN1173" s="60"/>
      <c r="FO1173" s="60"/>
      <c r="FP1173" s="60"/>
      <c r="FQ1173" s="60"/>
      <c r="FR1173" s="60"/>
      <c r="FS1173" s="60"/>
      <c r="FT1173" s="60"/>
      <c r="FU1173" s="60"/>
      <c r="FV1173" s="60"/>
      <c r="FW1173" s="60"/>
      <c r="FX1173" s="60"/>
      <c r="FY1173" s="60"/>
      <c r="FZ1173" s="60"/>
      <c r="GA1173" s="60"/>
      <c r="GB1173" s="60"/>
      <c r="GC1173" s="60"/>
      <c r="GD1173" s="60"/>
      <c r="GE1173" s="60"/>
      <c r="GF1173" s="60"/>
      <c r="GG1173" s="60"/>
      <c r="GH1173" s="60"/>
      <c r="GI1173" s="60"/>
      <c r="GJ1173" s="60"/>
      <c r="GK1173" s="60"/>
      <c r="GL1173" s="60"/>
    </row>
    <row r="1174">
      <c r="B1174" s="439" t="s">
        <v>573</v>
      </c>
      <c r="C1174" s="442">
        <v>1</v>
      </c>
      <c r="D1174" s="442">
        <v>2</v>
      </c>
      <c r="E1174" s="442">
        <v>3</v>
      </c>
      <c r="F1174" s="442">
        <v>4</v>
      </c>
      <c r="G1174" s="442">
        <v>5</v>
      </c>
      <c r="H1174" s="442">
        <v>6</v>
      </c>
      <c r="I1174" s="441">
        <v>1</v>
      </c>
      <c r="J1174" s="441">
        <v>2</v>
      </c>
      <c r="K1174" s="441">
        <v>3</v>
      </c>
      <c r="L1174" s="441">
        <v>4</v>
      </c>
      <c r="M1174" s="441">
        <v>5</v>
      </c>
      <c r="N1174" s="441">
        <v>6</v>
      </c>
      <c r="O1174" s="442">
        <v>1</v>
      </c>
      <c r="P1174" s="442">
        <v>2</v>
      </c>
      <c r="Q1174" s="442">
        <v>3</v>
      </c>
      <c r="R1174" s="442">
        <v>4</v>
      </c>
      <c r="S1174" s="442">
        <v>5</v>
      </c>
      <c r="T1174" s="442">
        <v>6</v>
      </c>
      <c r="U1174" s="441">
        <v>1</v>
      </c>
      <c r="V1174" s="441">
        <v>2</v>
      </c>
      <c r="W1174" s="441">
        <v>3</v>
      </c>
      <c r="X1174" s="441">
        <v>4</v>
      </c>
      <c r="Y1174" s="441">
        <v>5</v>
      </c>
      <c r="Z1174" s="441">
        <v>6</v>
      </c>
      <c r="AA1174" s="442">
        <v>1</v>
      </c>
      <c r="AB1174" s="442">
        <v>2</v>
      </c>
      <c r="AC1174" s="442">
        <v>3</v>
      </c>
      <c r="AD1174" s="442">
        <v>4</v>
      </c>
      <c r="AE1174" s="442">
        <v>5</v>
      </c>
      <c r="AF1174" s="442">
        <v>6</v>
      </c>
      <c r="AG1174" s="441">
        <v>1</v>
      </c>
      <c r="AH1174" s="441">
        <v>2</v>
      </c>
      <c r="AI1174" s="441">
        <v>3</v>
      </c>
      <c r="AJ1174" s="441">
        <v>4</v>
      </c>
      <c r="AK1174" s="441">
        <v>5</v>
      </c>
      <c r="AL1174" s="441">
        <v>6</v>
      </c>
      <c r="AM1174" s="442">
        <v>1</v>
      </c>
      <c r="AN1174" s="442">
        <v>2</v>
      </c>
      <c r="AO1174" s="442">
        <v>3</v>
      </c>
      <c r="AP1174" s="442">
        <v>4</v>
      </c>
      <c r="AQ1174" s="442">
        <v>5</v>
      </c>
      <c r="AR1174" s="442">
        <v>6</v>
      </c>
      <c r="AS1174" s="441">
        <v>1</v>
      </c>
      <c r="AT1174" s="441">
        <v>2</v>
      </c>
      <c r="AU1174" s="441">
        <v>3</v>
      </c>
      <c r="AV1174" s="441">
        <v>4</v>
      </c>
      <c r="AW1174" s="441">
        <v>5</v>
      </c>
      <c r="AX1174" s="441">
        <v>6</v>
      </c>
      <c r="AY1174" s="442">
        <v>1</v>
      </c>
      <c r="AZ1174" s="442">
        <v>2</v>
      </c>
      <c r="BA1174" s="442">
        <v>3</v>
      </c>
      <c r="BB1174" s="442">
        <v>4</v>
      </c>
      <c r="BC1174" s="442">
        <v>5</v>
      </c>
      <c r="BD1174" s="442">
        <v>6</v>
      </c>
      <c r="BE1174" s="441">
        <v>1</v>
      </c>
      <c r="BF1174" s="441">
        <v>2</v>
      </c>
      <c r="BG1174" s="441">
        <v>3</v>
      </c>
      <c r="BH1174" s="441">
        <v>4</v>
      </c>
      <c r="BI1174" s="441">
        <v>5</v>
      </c>
      <c r="BJ1174" s="441">
        <v>6</v>
      </c>
      <c r="BK1174" s="442">
        <v>1</v>
      </c>
      <c r="BL1174" s="442">
        <v>2</v>
      </c>
      <c r="BM1174" s="442">
        <v>3</v>
      </c>
      <c r="BN1174" s="442">
        <v>4</v>
      </c>
      <c r="BO1174" s="442">
        <v>5</v>
      </c>
      <c r="BP1174" s="442">
        <v>6</v>
      </c>
      <c r="BQ1174" s="441">
        <v>1</v>
      </c>
      <c r="BR1174" s="441">
        <v>2</v>
      </c>
      <c r="BS1174" s="441">
        <v>3</v>
      </c>
      <c r="BT1174" s="441">
        <v>4</v>
      </c>
      <c r="BU1174" s="441">
        <v>5</v>
      </c>
      <c r="BV1174" s="441">
        <v>6</v>
      </c>
      <c r="BW1174" s="445"/>
      <c r="BX1174" s="445"/>
      <c r="BY1174" s="445"/>
      <c r="BZ1174" s="445"/>
      <c r="CA1174" s="445"/>
      <c r="CB1174" s="445"/>
      <c r="CC1174" s="445"/>
      <c r="CD1174" s="445"/>
      <c r="CE1174" s="445"/>
      <c r="CF1174" s="445"/>
      <c r="CG1174" s="445"/>
      <c r="CH1174" s="445"/>
      <c r="CI1174" s="445"/>
      <c r="CJ1174" s="445"/>
      <c r="CK1174" s="445"/>
      <c r="CL1174" s="445"/>
      <c r="CM1174" s="445"/>
      <c r="CN1174" s="445"/>
      <c r="CO1174" s="445"/>
      <c r="CP1174" s="445"/>
      <c r="CQ1174" s="445"/>
      <c r="CR1174" s="445"/>
      <c r="CS1174" s="445"/>
      <c r="CT1174" s="445"/>
      <c r="CU1174" s="445"/>
      <c r="CV1174" s="445"/>
      <c r="CW1174" s="445"/>
      <c r="CX1174" s="445"/>
      <c r="CY1174" s="445"/>
      <c r="CZ1174" s="445"/>
      <c r="DA1174" s="445"/>
      <c r="DB1174" s="445"/>
      <c r="DC1174" s="445"/>
      <c r="DD1174" s="445"/>
      <c r="DE1174" s="445"/>
      <c r="DF1174" s="445"/>
      <c r="DG1174" s="445"/>
      <c r="DH1174" s="445"/>
      <c r="DI1174" s="445"/>
      <c r="DJ1174" s="445"/>
      <c r="DK1174" s="445"/>
      <c r="DL1174" s="445"/>
      <c r="DM1174" s="445"/>
      <c r="DN1174" s="445"/>
      <c r="DO1174" s="445"/>
      <c r="DP1174" s="445"/>
      <c r="DQ1174" s="445"/>
      <c r="DR1174" s="445"/>
      <c r="DS1174" s="445"/>
      <c r="DT1174" s="445"/>
      <c r="DU1174" s="445"/>
      <c r="DV1174" s="445"/>
      <c r="DW1174" s="445"/>
      <c r="DX1174" s="445"/>
      <c r="DY1174" s="445"/>
      <c r="DZ1174" s="445"/>
      <c r="EA1174" s="445"/>
      <c r="EB1174" s="445"/>
      <c r="EC1174" s="445"/>
      <c r="ED1174" s="445"/>
      <c r="EE1174" s="445"/>
      <c r="EF1174" s="445"/>
      <c r="EG1174" s="445"/>
      <c r="EH1174" s="445"/>
      <c r="EI1174" s="445"/>
      <c r="EJ1174" s="445"/>
      <c r="EK1174" s="445"/>
      <c r="EL1174" s="445"/>
      <c r="EM1174" s="445"/>
      <c r="EN1174" s="445"/>
      <c r="EO1174" s="445"/>
      <c r="EP1174" s="445"/>
      <c r="EQ1174" s="445"/>
      <c r="ER1174" s="445"/>
      <c r="ES1174" s="445"/>
      <c r="ET1174" s="445"/>
      <c r="EU1174" s="445"/>
      <c r="EV1174" s="445"/>
      <c r="EW1174" s="445"/>
      <c r="EX1174" s="445"/>
      <c r="EY1174" s="445"/>
      <c r="EZ1174" s="445"/>
      <c r="FA1174" s="445"/>
      <c r="FB1174" s="445"/>
      <c r="FC1174" s="445"/>
      <c r="FD1174" s="445"/>
      <c r="FE1174" s="445"/>
      <c r="FF1174" s="445"/>
      <c r="FG1174" s="445"/>
      <c r="FH1174" s="445"/>
      <c r="FI1174" s="445"/>
      <c r="FJ1174" s="445"/>
      <c r="FK1174" s="445"/>
      <c r="FL1174" s="445"/>
      <c r="FM1174" s="445"/>
      <c r="FN1174" s="445"/>
      <c r="FO1174" s="445"/>
      <c r="FP1174" s="445"/>
      <c r="FQ1174" s="445"/>
      <c r="FR1174" s="445"/>
      <c r="FS1174" s="445"/>
      <c r="FT1174" s="445"/>
      <c r="FU1174" s="445"/>
      <c r="FV1174" s="445"/>
      <c r="FW1174" s="445"/>
      <c r="FX1174" s="445"/>
      <c r="FY1174" s="445"/>
      <c r="FZ1174" s="445"/>
      <c r="GA1174" s="445"/>
      <c r="GB1174" s="445"/>
      <c r="GC1174" s="445"/>
      <c r="GD1174" s="445"/>
      <c r="GE1174" s="445"/>
      <c r="GF1174" s="445"/>
      <c r="GG1174" s="445"/>
      <c r="GH1174" s="445"/>
      <c r="GI1174" s="445"/>
      <c r="GJ1174" s="445"/>
      <c r="GK1174" s="445"/>
      <c r="GL1174" s="445"/>
    </row>
    <row r="1175">
      <c r="B1175" s="60" t="s">
        <v>574</v>
      </c>
      <c r="C1175" s="269"/>
      <c r="D1175" s="269"/>
      <c r="E1175" s="269"/>
      <c r="F1175" s="269"/>
      <c r="G1175" s="269"/>
      <c r="H1175" s="269"/>
      <c r="I1175" s="269"/>
      <c r="J1175" s="269"/>
      <c r="K1175" s="269"/>
      <c r="L1175" s="269"/>
      <c r="M1175" s="440"/>
      <c r="N1175" s="440"/>
      <c r="O1175" s="440"/>
      <c r="P1175" s="269"/>
      <c r="Q1175" s="269"/>
      <c r="R1175" s="269"/>
      <c r="S1175" s="269"/>
      <c r="T1175" s="269"/>
      <c r="U1175" s="269"/>
      <c r="V1175" s="269"/>
      <c r="W1175" s="269"/>
      <c r="X1175" s="269"/>
      <c r="Y1175" s="269"/>
      <c r="Z1175" s="269"/>
      <c r="AA1175" s="269"/>
      <c r="AB1175" s="269"/>
      <c r="AC1175" s="269"/>
      <c r="AD1175" s="269"/>
      <c r="AE1175" s="269"/>
      <c r="AF1175" s="269"/>
      <c r="AG1175" s="269"/>
      <c r="AH1175" s="269"/>
      <c r="AI1175" s="269"/>
      <c r="AJ1175" s="269"/>
      <c r="AK1175" s="269"/>
      <c r="AL1175" s="269"/>
      <c r="AM1175" s="269"/>
      <c r="AN1175" s="269"/>
      <c r="AO1175" s="269"/>
      <c r="AP1175" s="269"/>
      <c r="AQ1175" s="269"/>
      <c r="AR1175" s="269"/>
      <c r="AS1175" s="269"/>
      <c r="AT1175" s="269"/>
      <c r="AU1175" s="269"/>
      <c r="AV1175" s="269"/>
      <c r="AW1175" s="269"/>
      <c r="AX1175" s="269"/>
      <c r="AY1175" s="269"/>
      <c r="AZ1175" s="269"/>
      <c r="BA1175" s="269"/>
      <c r="BB1175" s="269"/>
      <c r="BC1175" s="269"/>
      <c r="BD1175" s="269"/>
      <c r="BE1175" s="269"/>
      <c r="BF1175" s="269"/>
      <c r="BG1175" s="269"/>
      <c r="BH1175" s="269"/>
      <c r="BI1175" s="269"/>
      <c r="BJ1175" s="269"/>
      <c r="BK1175" s="269"/>
      <c r="BL1175" s="269"/>
      <c r="BM1175" s="269"/>
      <c r="BN1175" s="269"/>
      <c r="BO1175" s="269"/>
      <c r="BP1175" s="269"/>
      <c r="BQ1175" s="269"/>
      <c r="BR1175" s="269"/>
      <c r="BS1175" s="269"/>
      <c r="BT1175" s="269"/>
      <c r="BU1175" s="269"/>
      <c r="BV1175" s="269"/>
      <c r="BW1175" s="60"/>
      <c r="BX1175" s="60"/>
      <c r="BY1175" s="60"/>
      <c r="BZ1175" s="60"/>
      <c r="CA1175" s="60"/>
      <c r="CB1175" s="60"/>
      <c r="CC1175" s="60"/>
      <c r="CD1175" s="60"/>
      <c r="CE1175" s="60"/>
      <c r="CF1175" s="60"/>
      <c r="CG1175" s="60"/>
      <c r="CH1175" s="60"/>
      <c r="CI1175" s="60"/>
      <c r="CJ1175" s="60"/>
      <c r="CK1175" s="60"/>
      <c r="CL1175" s="60"/>
      <c r="CM1175" s="60"/>
      <c r="CN1175" s="60"/>
      <c r="CO1175" s="60"/>
      <c r="CP1175" s="60"/>
      <c r="CQ1175" s="60"/>
      <c r="CR1175" s="60"/>
      <c r="CS1175" s="60"/>
      <c r="CT1175" s="60"/>
      <c r="CU1175" s="60"/>
      <c r="CV1175" s="60"/>
      <c r="CW1175" s="60"/>
      <c r="CX1175" s="60"/>
      <c r="CY1175" s="60"/>
      <c r="CZ1175" s="60"/>
      <c r="DA1175" s="60"/>
      <c r="DB1175" s="60"/>
      <c r="DC1175" s="60"/>
      <c r="DD1175" s="60"/>
      <c r="DE1175" s="60"/>
      <c r="DF1175" s="60"/>
      <c r="DG1175" s="60"/>
      <c r="DH1175" s="60"/>
      <c r="DI1175" s="60"/>
      <c r="DJ1175" s="60"/>
      <c r="DK1175" s="60"/>
      <c r="DL1175" s="60"/>
      <c r="DM1175" s="60"/>
      <c r="DN1175" s="60"/>
      <c r="DO1175" s="60"/>
      <c r="DP1175" s="60"/>
      <c r="DQ1175" s="60"/>
      <c r="DR1175" s="60"/>
      <c r="DS1175" s="60"/>
      <c r="DT1175" s="60"/>
      <c r="DU1175" s="60"/>
      <c r="DV1175" s="60"/>
      <c r="DW1175" s="60"/>
      <c r="DX1175" s="60"/>
      <c r="DY1175" s="60"/>
      <c r="DZ1175" s="60"/>
      <c r="EA1175" s="60"/>
      <c r="EB1175" s="60"/>
      <c r="EC1175" s="60"/>
      <c r="ED1175" s="60"/>
      <c r="EE1175" s="60"/>
      <c r="EF1175" s="60"/>
      <c r="EG1175" s="60"/>
      <c r="EH1175" s="60"/>
      <c r="EI1175" s="60"/>
      <c r="EJ1175" s="60"/>
      <c r="EK1175" s="60"/>
      <c r="EL1175" s="60"/>
      <c r="EM1175" s="60"/>
      <c r="EN1175" s="60"/>
      <c r="EO1175" s="60"/>
      <c r="EP1175" s="60"/>
      <c r="EQ1175" s="60"/>
      <c r="ER1175" s="60"/>
      <c r="ES1175" s="60"/>
      <c r="ET1175" s="60"/>
      <c r="EU1175" s="60"/>
      <c r="EV1175" s="60"/>
      <c r="EW1175" s="60"/>
      <c r="EX1175" s="60"/>
      <c r="EY1175" s="60"/>
      <c r="EZ1175" s="60"/>
      <c r="FA1175" s="60"/>
      <c r="FB1175" s="60"/>
      <c r="FC1175" s="60"/>
      <c r="FD1175" s="60"/>
      <c r="FE1175" s="60"/>
      <c r="FF1175" s="60"/>
      <c r="FG1175" s="60"/>
      <c r="FH1175" s="60"/>
      <c r="FI1175" s="60"/>
      <c r="FJ1175" s="60"/>
      <c r="FK1175" s="60"/>
      <c r="FL1175" s="60"/>
      <c r="FM1175" s="60"/>
      <c r="FN1175" s="60"/>
      <c r="FO1175" s="60"/>
      <c r="FP1175" s="60"/>
      <c r="FQ1175" s="60"/>
      <c r="FR1175" s="60"/>
      <c r="FS1175" s="60"/>
      <c r="FT1175" s="60"/>
      <c r="FU1175" s="60"/>
      <c r="FV1175" s="60"/>
      <c r="FW1175" s="60"/>
      <c r="FX1175" s="60"/>
      <c r="FY1175" s="60"/>
      <c r="FZ1175" s="60"/>
      <c r="GA1175" s="60"/>
      <c r="GB1175" s="60"/>
      <c r="GC1175" s="60"/>
      <c r="GD1175" s="60"/>
      <c r="GE1175" s="60"/>
      <c r="GF1175" s="60"/>
      <c r="GG1175" s="60"/>
      <c r="GH1175" s="60"/>
      <c r="GI1175" s="60"/>
      <c r="GJ1175" s="60"/>
      <c r="GK1175" s="60"/>
      <c r="GL1175" s="60"/>
    </row>
    <row r="1176">
      <c r="AY1176" s="60"/>
      <c r="AZ1176" s="60"/>
      <c r="BA1176" s="60"/>
      <c r="BB1176" s="60"/>
      <c r="BC1176" s="60"/>
      <c r="BD1176" s="60"/>
      <c r="BE1176" s="60"/>
      <c r="BF1176" s="60"/>
      <c r="BG1176" s="60"/>
      <c r="BH1176" s="60"/>
      <c r="BI1176" s="60"/>
      <c r="BJ1176" s="60"/>
      <c r="BK1176" s="60"/>
      <c r="BL1176" s="60"/>
      <c r="BM1176" s="60"/>
      <c r="BN1176" s="60"/>
      <c r="BO1176" s="60"/>
      <c r="BP1176" s="60"/>
      <c r="BQ1176" s="60"/>
      <c r="BR1176" s="60"/>
      <c r="BS1176" s="60"/>
      <c r="BT1176" s="60"/>
      <c r="BU1176" s="60"/>
      <c r="BV1176" s="60"/>
      <c r="BW1176" s="60"/>
      <c r="BX1176" s="60"/>
      <c r="BY1176" s="60"/>
      <c r="BZ1176" s="60"/>
      <c r="CA1176" s="60"/>
      <c r="CB1176" s="60"/>
      <c r="CC1176" s="60"/>
      <c r="CD1176" s="60"/>
      <c r="CE1176" s="60"/>
      <c r="CF1176" s="60"/>
      <c r="CG1176" s="60"/>
      <c r="CH1176" s="60"/>
      <c r="CI1176" s="60"/>
      <c r="CJ1176" s="60"/>
      <c r="CK1176" s="60"/>
      <c r="CL1176" s="60"/>
      <c r="CM1176" s="60"/>
      <c r="CN1176" s="60"/>
      <c r="CO1176" s="60"/>
      <c r="CP1176" s="60"/>
      <c r="CQ1176" s="60"/>
      <c r="CR1176" s="60"/>
      <c r="CS1176" s="60"/>
      <c r="CT1176" s="60"/>
      <c r="CU1176" s="60"/>
      <c r="CV1176" s="60"/>
      <c r="CW1176" s="60"/>
      <c r="CX1176" s="60"/>
      <c r="CY1176" s="60"/>
      <c r="CZ1176" s="60"/>
      <c r="DA1176" s="60"/>
      <c r="DB1176" s="60"/>
      <c r="DC1176" s="60"/>
      <c r="DD1176" s="60"/>
      <c r="DE1176" s="60"/>
      <c r="DF1176" s="60"/>
      <c r="DG1176" s="60"/>
      <c r="DH1176" s="60"/>
      <c r="DI1176" s="60"/>
      <c r="DJ1176" s="60"/>
      <c r="DK1176" s="60"/>
      <c r="DL1176" s="60"/>
      <c r="DM1176" s="60"/>
      <c r="DN1176" s="60"/>
      <c r="DO1176" s="60"/>
      <c r="DP1176" s="60"/>
      <c r="DQ1176" s="60"/>
      <c r="DR1176" s="60"/>
      <c r="DS1176" s="60"/>
      <c r="DT1176" s="60"/>
      <c r="DU1176" s="60"/>
      <c r="DV1176" s="60"/>
      <c r="DW1176" s="60"/>
      <c r="DX1176" s="60"/>
      <c r="DY1176" s="60"/>
      <c r="DZ1176" s="60"/>
      <c r="EA1176" s="60"/>
      <c r="EB1176" s="60"/>
      <c r="EC1176" s="60"/>
      <c r="ED1176" s="60"/>
      <c r="EE1176" s="60"/>
      <c r="EF1176" s="60"/>
      <c r="EG1176" s="60"/>
      <c r="EH1176" s="60"/>
      <c r="EI1176" s="60"/>
      <c r="EJ1176" s="60"/>
      <c r="EK1176" s="60"/>
      <c r="EL1176" s="60"/>
      <c r="EM1176" s="60"/>
      <c r="EN1176" s="60"/>
      <c r="EO1176" s="60"/>
      <c r="EP1176" s="60"/>
      <c r="EQ1176" s="60"/>
      <c r="ER1176" s="60"/>
      <c r="ES1176" s="60"/>
      <c r="ET1176" s="60"/>
      <c r="EU1176" s="60"/>
      <c r="EV1176" s="60"/>
      <c r="EW1176" s="60"/>
      <c r="EX1176" s="60"/>
      <c r="EY1176" s="60"/>
      <c r="EZ1176" s="60"/>
      <c r="FA1176" s="60"/>
      <c r="FB1176" s="60"/>
      <c r="FC1176" s="60"/>
      <c r="FD1176" s="60"/>
      <c r="FE1176" s="60"/>
      <c r="FF1176" s="60"/>
      <c r="FG1176" s="60"/>
      <c r="FH1176" s="60"/>
      <c r="FI1176" s="60"/>
      <c r="FJ1176" s="60"/>
      <c r="FK1176" s="60"/>
      <c r="FL1176" s="60"/>
      <c r="FM1176" s="60"/>
      <c r="FN1176" s="60"/>
      <c r="FO1176" s="60"/>
      <c r="FP1176" s="60"/>
      <c r="FQ1176" s="60"/>
      <c r="FR1176" s="60"/>
      <c r="FS1176" s="60"/>
      <c r="FT1176" s="60"/>
      <c r="FU1176" s="60"/>
      <c r="FV1176" s="60"/>
      <c r="FW1176" s="60"/>
      <c r="FX1176" s="60"/>
      <c r="FY1176" s="60"/>
      <c r="FZ1176" s="60"/>
      <c r="GA1176" s="60"/>
      <c r="GB1176" s="60"/>
      <c r="GC1176" s="60"/>
      <c r="GD1176" s="60"/>
      <c r="GE1176" s="60"/>
    </row>
    <row r="1177">
      <c r="C1177" s="396" t="s">
        <v>560</v>
      </c>
      <c r="D1177" s="60">
        <f>D1172+1</f>
        <v>2014</v>
      </c>
      <c r="L1177" s="396"/>
      <c r="P1177" s="396"/>
      <c r="Q1177" s="396"/>
      <c r="R1177" s="396"/>
      <c r="S1177" s="396"/>
      <c r="T1177" s="396"/>
      <c r="U1177" s="396"/>
      <c r="V1177" s="396"/>
      <c r="W1177" s="396"/>
      <c r="X1177" s="396"/>
      <c r="Y1177" s="396"/>
      <c r="Z1177" s="396"/>
      <c r="AA1177" s="396"/>
      <c r="AB1177" s="396"/>
      <c r="AC1177" s="396"/>
      <c r="AD1177" s="396"/>
      <c r="AE1177" s="396"/>
      <c r="AF1177" s="396"/>
      <c r="AG1177" s="396"/>
      <c r="AH1177" s="396"/>
      <c r="AI1177" s="396"/>
      <c r="AJ1177" s="396"/>
      <c r="AK1177" s="396"/>
      <c r="AL1177" s="396"/>
      <c r="AM1177" s="396"/>
      <c r="AN1177" s="396"/>
      <c r="AO1177" s="396"/>
      <c r="AP1177" s="396"/>
      <c r="AQ1177" s="396"/>
      <c r="AR1177" s="396"/>
      <c r="AS1177" s="396"/>
      <c r="AT1177" s="396"/>
      <c r="AU1177" s="396"/>
      <c r="AV1177" s="396"/>
      <c r="AW1177" s="396"/>
      <c r="AX1177" s="396"/>
      <c r="AY1177" s="60"/>
      <c r="AZ1177" s="60"/>
      <c r="BA1177" s="60"/>
      <c r="BB1177" s="60"/>
      <c r="BC1177" s="60"/>
      <c r="BD1177" s="60"/>
      <c r="BE1177" s="60"/>
      <c r="BF1177" s="60"/>
      <c r="BG1177" s="60"/>
      <c r="BH1177" s="60"/>
      <c r="BI1177" s="60"/>
      <c r="BJ1177" s="60"/>
      <c r="BK1177" s="60"/>
      <c r="BL1177" s="60"/>
      <c r="BM1177" s="60"/>
      <c r="BN1177" s="60"/>
      <c r="BO1177" s="60"/>
      <c r="BP1177" s="60"/>
      <c r="BQ1177" s="60"/>
      <c r="BR1177" s="60"/>
      <c r="BS1177" s="60"/>
      <c r="BT1177" s="60"/>
      <c r="BU1177" s="60"/>
      <c r="BV1177" s="60"/>
      <c r="BW1177" s="60"/>
      <c r="BX1177" s="60"/>
      <c r="BY1177" s="60"/>
      <c r="BZ1177" s="60"/>
      <c r="CA1177" s="60"/>
      <c r="CB1177" s="60"/>
      <c r="CC1177" s="60"/>
      <c r="CD1177" s="60"/>
      <c r="CE1177" s="60"/>
      <c r="CF1177" s="60"/>
      <c r="CG1177" s="60"/>
      <c r="CH1177" s="60"/>
      <c r="CI1177" s="60"/>
      <c r="CJ1177" s="60"/>
      <c r="CK1177" s="60"/>
      <c r="CL1177" s="60"/>
      <c r="CM1177" s="60"/>
      <c r="CN1177" s="60"/>
      <c r="CO1177" s="60"/>
      <c r="CP1177" s="60"/>
      <c r="CQ1177" s="60"/>
      <c r="CR1177" s="60"/>
      <c r="CS1177" s="60"/>
      <c r="CT1177" s="60"/>
      <c r="CU1177" s="60"/>
      <c r="CV1177" s="60"/>
      <c r="CW1177" s="60"/>
      <c r="CX1177" s="60"/>
      <c r="CY1177" s="60"/>
      <c r="CZ1177" s="60"/>
      <c r="DA1177" s="60"/>
      <c r="DB1177" s="60"/>
      <c r="DC1177" s="60"/>
      <c r="DD1177" s="60"/>
      <c r="DE1177" s="60"/>
      <c r="DF1177" s="60"/>
      <c r="DG1177" s="60"/>
      <c r="DH1177" s="60"/>
      <c r="DI1177" s="60"/>
      <c r="DJ1177" s="60"/>
      <c r="DK1177" s="60"/>
      <c r="DL1177" s="60"/>
      <c r="DM1177" s="60"/>
      <c r="DN1177" s="60"/>
      <c r="DO1177" s="60"/>
      <c r="DP1177" s="60"/>
      <c r="DQ1177" s="60"/>
      <c r="DR1177" s="60"/>
      <c r="DS1177" s="60"/>
      <c r="DT1177" s="60"/>
      <c r="DU1177" s="60"/>
      <c r="DV1177" s="60"/>
      <c r="DW1177" s="60"/>
      <c r="DX1177" s="60"/>
      <c r="DY1177" s="60"/>
      <c r="DZ1177" s="60"/>
      <c r="EA1177" s="60"/>
      <c r="EB1177" s="60"/>
      <c r="EC1177" s="60"/>
      <c r="ED1177" s="60"/>
      <c r="EE1177" s="60"/>
      <c r="EF1177" s="60"/>
      <c r="EG1177" s="60"/>
      <c r="EH1177" s="60"/>
      <c r="EI1177" s="60"/>
      <c r="EJ1177" s="60"/>
      <c r="EK1177" s="60"/>
      <c r="EL1177" s="60"/>
      <c r="EM1177" s="60"/>
      <c r="EN1177" s="60"/>
      <c r="EO1177" s="60"/>
      <c r="EP1177" s="60"/>
      <c r="EQ1177" s="60"/>
      <c r="ER1177" s="60"/>
      <c r="ES1177" s="60"/>
      <c r="ET1177" s="60"/>
      <c r="EU1177" s="60"/>
      <c r="EV1177" s="60"/>
      <c r="EW1177" s="60"/>
      <c r="EX1177" s="60"/>
      <c r="EY1177" s="60"/>
      <c r="EZ1177" s="60"/>
      <c r="FA1177" s="60"/>
      <c r="FB1177" s="60"/>
      <c r="FC1177" s="60"/>
      <c r="FD1177" s="60"/>
      <c r="FE1177" s="60"/>
      <c r="FF1177" s="60"/>
      <c r="FG1177" s="60"/>
      <c r="FH1177" s="60"/>
      <c r="FI1177" s="60"/>
      <c r="FJ1177" s="60"/>
      <c r="FK1177" s="60"/>
      <c r="FL1177" s="60"/>
      <c r="FM1177" s="60"/>
      <c r="FN1177" s="60"/>
      <c r="FO1177" s="60"/>
      <c r="FP1177" s="60"/>
      <c r="FQ1177" s="60"/>
      <c r="FR1177" s="60"/>
      <c r="FS1177" s="60"/>
      <c r="FT1177" s="60"/>
      <c r="FU1177" s="60"/>
      <c r="FV1177" s="60"/>
      <c r="FW1177" s="60"/>
      <c r="FX1177" s="60"/>
      <c r="FY1177" s="60"/>
      <c r="FZ1177" s="60"/>
      <c r="GA1177" s="60"/>
      <c r="GB1177" s="60"/>
      <c r="GC1177" s="60"/>
      <c r="GD1177" s="60"/>
      <c r="GE1177" s="60"/>
      <c r="GF1177" s="396"/>
      <c r="GG1177" s="396"/>
      <c r="GH1177" s="396"/>
      <c r="GI1177" s="396"/>
      <c r="GJ1177" s="396"/>
      <c r="GK1177" s="396"/>
      <c r="GL1177" s="396"/>
    </row>
    <row r="1178">
      <c r="C1178" s="396" t="s">
        <v>561</v>
      </c>
      <c r="D1178" s="396"/>
      <c r="E1178" s="396"/>
      <c r="F1178" s="396"/>
      <c r="H1178" s="396"/>
      <c r="I1178" s="396" t="s">
        <v>562</v>
      </c>
      <c r="J1178" s="396"/>
      <c r="L1178" s="396"/>
      <c r="O1178" s="396" t="s">
        <v>563</v>
      </c>
      <c r="P1178" s="396"/>
      <c r="Q1178" s="396"/>
      <c r="R1178" s="396"/>
      <c r="S1178" s="396"/>
      <c r="T1178" s="396"/>
      <c r="U1178" s="396" t="s">
        <v>564</v>
      </c>
      <c r="V1178" s="396"/>
      <c r="W1178" s="396"/>
      <c r="X1178" s="396"/>
      <c r="Y1178" s="396"/>
      <c r="Z1178" s="396"/>
      <c r="AA1178" s="396" t="s">
        <v>565</v>
      </c>
      <c r="AB1178" s="396"/>
      <c r="AC1178" s="396"/>
      <c r="AD1178" s="396"/>
      <c r="AE1178" s="396"/>
      <c r="AF1178" s="396"/>
      <c r="AG1178" s="396" t="s">
        <v>566</v>
      </c>
      <c r="AH1178" s="396"/>
      <c r="AI1178" s="396"/>
      <c r="AJ1178" s="396"/>
      <c r="AK1178" s="396"/>
      <c r="AL1178" s="396"/>
      <c r="AM1178" s="396" t="s">
        <v>567</v>
      </c>
      <c r="AN1178" s="396"/>
      <c r="AO1178" s="396"/>
      <c r="AP1178" s="396"/>
      <c r="AQ1178" s="396"/>
      <c r="AR1178" s="396"/>
      <c r="AS1178" s="396" t="s">
        <v>568</v>
      </c>
      <c r="AT1178" s="396"/>
      <c r="AU1178" s="396"/>
      <c r="AV1178" s="396"/>
      <c r="AW1178" s="396"/>
      <c r="AX1178" s="396"/>
      <c r="AY1178" s="396" t="s">
        <v>569</v>
      </c>
      <c r="AZ1178" s="396"/>
      <c r="BA1178" s="396"/>
      <c r="BB1178" s="396"/>
      <c r="BC1178" s="396"/>
      <c r="BD1178" s="396"/>
      <c r="BE1178" s="396" t="s">
        <v>570</v>
      </c>
      <c r="BF1178" s="396"/>
      <c r="BG1178" s="396"/>
      <c r="BH1178" s="396"/>
      <c r="BI1178" s="396"/>
      <c r="BJ1178" s="396"/>
      <c r="BK1178" s="396" t="s">
        <v>571</v>
      </c>
      <c r="BL1178" s="396"/>
      <c r="BM1178" s="396"/>
      <c r="BN1178" s="396"/>
      <c r="BO1178" s="396"/>
      <c r="BP1178" s="396"/>
      <c r="BQ1178" s="396" t="s">
        <v>572</v>
      </c>
      <c r="BR1178" s="396"/>
      <c r="BS1178" s="396"/>
      <c r="BT1178" s="396"/>
      <c r="BU1178" s="396"/>
      <c r="BV1178" s="396"/>
      <c r="BW1178" s="60"/>
      <c r="BX1178" s="60"/>
      <c r="BY1178" s="60"/>
      <c r="BZ1178" s="60"/>
      <c r="CA1178" s="60"/>
      <c r="CB1178" s="60"/>
      <c r="CC1178" s="60"/>
      <c r="CD1178" s="60"/>
      <c r="CE1178" s="60"/>
      <c r="CF1178" s="60"/>
      <c r="CG1178" s="60"/>
      <c r="CH1178" s="60"/>
      <c r="CI1178" s="60"/>
      <c r="CJ1178" s="60"/>
      <c r="CK1178" s="60"/>
      <c r="CL1178" s="60"/>
      <c r="CM1178" s="60"/>
      <c r="CN1178" s="60"/>
      <c r="CO1178" s="60"/>
      <c r="CP1178" s="60"/>
      <c r="CQ1178" s="60"/>
      <c r="CR1178" s="60"/>
      <c r="CS1178" s="60"/>
      <c r="CT1178" s="60"/>
      <c r="CU1178" s="60"/>
      <c r="CV1178" s="60"/>
      <c r="CW1178" s="60"/>
      <c r="CX1178" s="60"/>
      <c r="CY1178" s="60"/>
      <c r="CZ1178" s="60"/>
      <c r="DA1178" s="60"/>
      <c r="DB1178" s="60"/>
      <c r="DC1178" s="60"/>
      <c r="DD1178" s="60"/>
      <c r="DE1178" s="60"/>
      <c r="DF1178" s="60"/>
      <c r="DG1178" s="60"/>
      <c r="DH1178" s="60"/>
      <c r="DI1178" s="60"/>
      <c r="DJ1178" s="60"/>
      <c r="DK1178" s="60"/>
      <c r="DL1178" s="60"/>
      <c r="DM1178" s="60"/>
      <c r="DN1178" s="60"/>
      <c r="DO1178" s="60"/>
      <c r="DP1178" s="60"/>
      <c r="DQ1178" s="60"/>
      <c r="DR1178" s="60"/>
      <c r="DS1178" s="60"/>
      <c r="DT1178" s="60"/>
      <c r="DU1178" s="60"/>
      <c r="DV1178" s="60"/>
      <c r="DW1178" s="60"/>
      <c r="DX1178" s="60"/>
      <c r="DY1178" s="60"/>
      <c r="DZ1178" s="60"/>
      <c r="EA1178" s="60"/>
      <c r="EB1178" s="60"/>
      <c r="EC1178" s="60"/>
      <c r="ED1178" s="60"/>
      <c r="EE1178" s="60"/>
      <c r="EF1178" s="60"/>
      <c r="EG1178" s="60"/>
      <c r="EH1178" s="60"/>
      <c r="EI1178" s="60"/>
      <c r="EJ1178" s="60"/>
      <c r="EK1178" s="60"/>
      <c r="EL1178" s="60"/>
      <c r="EM1178" s="60"/>
      <c r="EN1178" s="60"/>
      <c r="EO1178" s="60"/>
      <c r="EP1178" s="60"/>
      <c r="EQ1178" s="60"/>
      <c r="ER1178" s="60"/>
      <c r="ES1178" s="60"/>
      <c r="ET1178" s="60"/>
      <c r="EU1178" s="60"/>
      <c r="EV1178" s="60"/>
      <c r="EW1178" s="60"/>
      <c r="EX1178" s="60"/>
      <c r="EY1178" s="60"/>
      <c r="EZ1178" s="60"/>
      <c r="FA1178" s="60"/>
      <c r="FB1178" s="60"/>
      <c r="FC1178" s="60"/>
      <c r="FD1178" s="60"/>
      <c r="FE1178" s="60"/>
      <c r="FF1178" s="60"/>
      <c r="FG1178" s="60"/>
      <c r="FH1178" s="60"/>
      <c r="FI1178" s="60"/>
      <c r="FJ1178" s="60"/>
      <c r="FK1178" s="60"/>
      <c r="FL1178" s="60"/>
      <c r="FM1178" s="60"/>
      <c r="FN1178" s="60"/>
      <c r="FO1178" s="60"/>
      <c r="FP1178" s="60"/>
      <c r="FQ1178" s="60"/>
      <c r="FR1178" s="60"/>
      <c r="FS1178" s="60"/>
      <c r="FT1178" s="60"/>
      <c r="FU1178" s="60"/>
      <c r="FV1178" s="60"/>
      <c r="FW1178" s="60"/>
      <c r="FX1178" s="60"/>
      <c r="FY1178" s="60"/>
      <c r="FZ1178" s="60"/>
      <c r="GA1178" s="60"/>
      <c r="GB1178" s="60"/>
      <c r="GC1178" s="60"/>
      <c r="GD1178" s="60"/>
      <c r="GE1178" s="60"/>
      <c r="GF1178" s="60"/>
      <c r="GG1178" s="60"/>
      <c r="GH1178" s="60"/>
      <c r="GI1178" s="60"/>
      <c r="GJ1178" s="60"/>
      <c r="GK1178" s="60"/>
      <c r="GL1178" s="60"/>
    </row>
    <row r="1179">
      <c r="B1179" s="439" t="s">
        <v>573</v>
      </c>
      <c r="C1179" s="442">
        <v>1</v>
      </c>
      <c r="D1179" s="442">
        <v>2</v>
      </c>
      <c r="E1179" s="442">
        <v>3</v>
      </c>
      <c r="F1179" s="442">
        <v>4</v>
      </c>
      <c r="G1179" s="442">
        <v>5</v>
      </c>
      <c r="H1179" s="442">
        <v>6</v>
      </c>
      <c r="I1179" s="441">
        <v>1</v>
      </c>
      <c r="J1179" s="441">
        <v>2</v>
      </c>
      <c r="K1179" s="441">
        <v>3</v>
      </c>
      <c r="L1179" s="441">
        <v>4</v>
      </c>
      <c r="M1179" s="441">
        <v>5</v>
      </c>
      <c r="N1179" s="441">
        <v>6</v>
      </c>
      <c r="O1179" s="442">
        <v>1</v>
      </c>
      <c r="P1179" s="442">
        <v>2</v>
      </c>
      <c r="Q1179" s="442">
        <v>3</v>
      </c>
      <c r="R1179" s="442">
        <v>4</v>
      </c>
      <c r="S1179" s="442">
        <v>5</v>
      </c>
      <c r="T1179" s="442">
        <v>6</v>
      </c>
      <c r="U1179" s="441">
        <v>1</v>
      </c>
      <c r="V1179" s="441">
        <v>2</v>
      </c>
      <c r="W1179" s="441">
        <v>3</v>
      </c>
      <c r="X1179" s="441">
        <v>4</v>
      </c>
      <c r="Y1179" s="441">
        <v>5</v>
      </c>
      <c r="Z1179" s="441">
        <v>6</v>
      </c>
      <c r="AA1179" s="442">
        <v>1</v>
      </c>
      <c r="AB1179" s="442">
        <v>2</v>
      </c>
      <c r="AC1179" s="442">
        <v>3</v>
      </c>
      <c r="AD1179" s="442">
        <v>4</v>
      </c>
      <c r="AE1179" s="442">
        <v>5</v>
      </c>
      <c r="AF1179" s="442">
        <v>6</v>
      </c>
      <c r="AG1179" s="441">
        <v>1</v>
      </c>
      <c r="AH1179" s="441">
        <v>2</v>
      </c>
      <c r="AI1179" s="441">
        <v>3</v>
      </c>
      <c r="AJ1179" s="441">
        <v>4</v>
      </c>
      <c r="AK1179" s="441">
        <v>5</v>
      </c>
      <c r="AL1179" s="441">
        <v>6</v>
      </c>
      <c r="AM1179" s="442">
        <v>1</v>
      </c>
      <c r="AN1179" s="442">
        <v>2</v>
      </c>
      <c r="AO1179" s="442">
        <v>3</v>
      </c>
      <c r="AP1179" s="442">
        <v>4</v>
      </c>
      <c r="AQ1179" s="442">
        <v>5</v>
      </c>
      <c r="AR1179" s="442">
        <v>6</v>
      </c>
      <c r="AS1179" s="441">
        <v>1</v>
      </c>
      <c r="AT1179" s="441">
        <v>2</v>
      </c>
      <c r="AU1179" s="441">
        <v>3</v>
      </c>
      <c r="AV1179" s="441">
        <v>4</v>
      </c>
      <c r="AW1179" s="441">
        <v>5</v>
      </c>
      <c r="AX1179" s="441">
        <v>6</v>
      </c>
      <c r="AY1179" s="442">
        <v>1</v>
      </c>
      <c r="AZ1179" s="442">
        <v>2</v>
      </c>
      <c r="BA1179" s="442">
        <v>3</v>
      </c>
      <c r="BB1179" s="442">
        <v>4</v>
      </c>
      <c r="BC1179" s="442">
        <v>5</v>
      </c>
      <c r="BD1179" s="442">
        <v>6</v>
      </c>
      <c r="BE1179" s="441">
        <v>1</v>
      </c>
      <c r="BF1179" s="441">
        <v>2</v>
      </c>
      <c r="BG1179" s="441">
        <v>3</v>
      </c>
      <c r="BH1179" s="441">
        <v>4</v>
      </c>
      <c r="BI1179" s="441">
        <v>5</v>
      </c>
      <c r="BJ1179" s="441">
        <v>6</v>
      </c>
      <c r="BK1179" s="442">
        <v>1</v>
      </c>
      <c r="BL1179" s="442">
        <v>2</v>
      </c>
      <c r="BM1179" s="442">
        <v>3</v>
      </c>
      <c r="BN1179" s="442">
        <v>4</v>
      </c>
      <c r="BO1179" s="442">
        <v>5</v>
      </c>
      <c r="BP1179" s="442">
        <v>6</v>
      </c>
      <c r="BQ1179" s="441">
        <v>1</v>
      </c>
      <c r="BR1179" s="441">
        <v>2</v>
      </c>
      <c r="BS1179" s="441">
        <v>3</v>
      </c>
      <c r="BT1179" s="441">
        <v>4</v>
      </c>
      <c r="BU1179" s="441">
        <v>5</v>
      </c>
      <c r="BV1179" s="441">
        <v>6</v>
      </c>
      <c r="BW1179" s="445"/>
      <c r="BX1179" s="445"/>
      <c r="BY1179" s="445"/>
      <c r="BZ1179" s="445"/>
      <c r="CA1179" s="445"/>
      <c r="CB1179" s="445"/>
      <c r="CC1179" s="445"/>
      <c r="CD1179" s="445"/>
      <c r="CE1179" s="445"/>
      <c r="CF1179" s="445"/>
      <c r="CG1179" s="445"/>
      <c r="CH1179" s="445"/>
      <c r="CI1179" s="445"/>
      <c r="CJ1179" s="445"/>
      <c r="CK1179" s="445"/>
      <c r="CL1179" s="445"/>
      <c r="CM1179" s="445"/>
      <c r="CN1179" s="445"/>
      <c r="CO1179" s="445"/>
      <c r="CP1179" s="445"/>
      <c r="CQ1179" s="445"/>
      <c r="CR1179" s="445"/>
      <c r="CS1179" s="445"/>
      <c r="CT1179" s="445"/>
      <c r="CU1179" s="445"/>
      <c r="CV1179" s="445"/>
      <c r="CW1179" s="445"/>
      <c r="CX1179" s="445"/>
      <c r="CY1179" s="445"/>
      <c r="CZ1179" s="445"/>
      <c r="DA1179" s="445"/>
      <c r="DB1179" s="445"/>
      <c r="DC1179" s="445"/>
      <c r="DD1179" s="445"/>
      <c r="DE1179" s="445"/>
      <c r="DF1179" s="445"/>
      <c r="DG1179" s="445"/>
      <c r="DH1179" s="445"/>
      <c r="DI1179" s="445"/>
      <c r="DJ1179" s="445"/>
      <c r="DK1179" s="445"/>
      <c r="DL1179" s="445"/>
      <c r="DM1179" s="445"/>
      <c r="DN1179" s="445"/>
      <c r="DO1179" s="445"/>
      <c r="DP1179" s="445"/>
      <c r="DQ1179" s="445"/>
      <c r="DR1179" s="445"/>
      <c r="DS1179" s="445"/>
      <c r="DT1179" s="445"/>
      <c r="DU1179" s="445"/>
      <c r="DV1179" s="445"/>
      <c r="DW1179" s="445"/>
      <c r="DX1179" s="445"/>
      <c r="DY1179" s="445"/>
      <c r="DZ1179" s="445"/>
      <c r="EA1179" s="445"/>
      <c r="EB1179" s="445"/>
      <c r="EC1179" s="445"/>
      <c r="ED1179" s="445"/>
      <c r="EE1179" s="445"/>
      <c r="EF1179" s="445"/>
      <c r="EG1179" s="445"/>
      <c r="EH1179" s="445"/>
      <c r="EI1179" s="445"/>
      <c r="EJ1179" s="445"/>
      <c r="EK1179" s="445"/>
      <c r="EL1179" s="445"/>
      <c r="EM1179" s="445"/>
      <c r="EN1179" s="445"/>
      <c r="EO1179" s="445"/>
      <c r="EP1179" s="445"/>
      <c r="EQ1179" s="445"/>
      <c r="ER1179" s="445"/>
      <c r="ES1179" s="445"/>
      <c r="ET1179" s="445"/>
      <c r="EU1179" s="445"/>
      <c r="EV1179" s="445"/>
      <c r="EW1179" s="445"/>
      <c r="EX1179" s="445"/>
      <c r="EY1179" s="445"/>
      <c r="EZ1179" s="445"/>
      <c r="FA1179" s="445"/>
      <c r="FB1179" s="445"/>
      <c r="FC1179" s="445"/>
      <c r="FD1179" s="445"/>
      <c r="FE1179" s="445"/>
      <c r="FF1179" s="445"/>
      <c r="FG1179" s="445"/>
      <c r="FH1179" s="445"/>
      <c r="FI1179" s="445"/>
      <c r="FJ1179" s="445"/>
      <c r="FK1179" s="445"/>
      <c r="FL1179" s="445"/>
      <c r="FM1179" s="445"/>
      <c r="FN1179" s="445"/>
      <c r="FO1179" s="445"/>
      <c r="FP1179" s="445"/>
      <c r="FQ1179" s="445"/>
      <c r="FR1179" s="445"/>
      <c r="FS1179" s="445"/>
      <c r="FT1179" s="445"/>
      <c r="FU1179" s="445"/>
      <c r="FV1179" s="445"/>
      <c r="FW1179" s="445"/>
      <c r="FX1179" s="445"/>
      <c r="FY1179" s="445"/>
      <c r="FZ1179" s="445"/>
      <c r="GA1179" s="445"/>
      <c r="GB1179" s="445"/>
      <c r="GC1179" s="445"/>
      <c r="GD1179" s="445"/>
      <c r="GE1179" s="445"/>
      <c r="GF1179" s="445"/>
      <c r="GG1179" s="445"/>
      <c r="GH1179" s="445"/>
      <c r="GI1179" s="445"/>
      <c r="GJ1179" s="445"/>
      <c r="GK1179" s="445"/>
      <c r="GL1179" s="445"/>
    </row>
    <row r="1180">
      <c r="B1180" s="60" t="s">
        <v>574</v>
      </c>
      <c r="C1180" s="269"/>
      <c r="D1180" s="269"/>
      <c r="E1180" s="269"/>
      <c r="F1180" s="269"/>
      <c r="G1180" s="269"/>
      <c r="H1180" s="269"/>
      <c r="I1180" s="269"/>
      <c r="J1180" s="269"/>
      <c r="K1180" s="269"/>
      <c r="L1180" s="269"/>
      <c r="M1180" s="440"/>
      <c r="N1180" s="440"/>
      <c r="O1180" s="440"/>
      <c r="P1180" s="269"/>
      <c r="Q1180" s="269"/>
      <c r="R1180" s="269"/>
      <c r="S1180" s="269"/>
      <c r="T1180" s="269"/>
      <c r="U1180" s="269"/>
      <c r="V1180" s="269"/>
      <c r="W1180" s="269"/>
      <c r="X1180" s="269"/>
      <c r="Y1180" s="269"/>
      <c r="Z1180" s="269"/>
      <c r="AA1180" s="269"/>
      <c r="AB1180" s="269"/>
      <c r="AC1180" s="269"/>
      <c r="AD1180" s="269"/>
      <c r="AE1180" s="269"/>
      <c r="AF1180" s="269"/>
      <c r="AG1180" s="269"/>
      <c r="AH1180" s="269"/>
      <c r="AI1180" s="269"/>
      <c r="AJ1180" s="269"/>
      <c r="AK1180" s="269"/>
      <c r="AL1180" s="269"/>
      <c r="AM1180" s="269"/>
      <c r="AN1180" s="269"/>
      <c r="AO1180" s="269"/>
      <c r="AP1180" s="269"/>
      <c r="AQ1180" s="269"/>
      <c r="AR1180" s="269"/>
      <c r="AS1180" s="269"/>
      <c r="AT1180" s="269"/>
      <c r="AU1180" s="269"/>
      <c r="AV1180" s="269"/>
      <c r="AW1180" s="269"/>
      <c r="AX1180" s="269"/>
      <c r="AY1180" s="269"/>
      <c r="AZ1180" s="269"/>
      <c r="BA1180" s="269"/>
      <c r="BB1180" s="269"/>
      <c r="BC1180" s="269"/>
      <c r="BD1180" s="269"/>
      <c r="BE1180" s="269"/>
      <c r="BF1180" s="269"/>
      <c r="BG1180" s="269"/>
      <c r="BH1180" s="269"/>
      <c r="BI1180" s="269"/>
      <c r="BJ1180" s="269"/>
      <c r="BK1180" s="269"/>
      <c r="BL1180" s="269"/>
      <c r="BM1180" s="269"/>
      <c r="BN1180" s="269"/>
      <c r="BO1180" s="269"/>
      <c r="BP1180" s="269"/>
      <c r="BQ1180" s="269"/>
      <c r="BR1180" s="269"/>
      <c r="BS1180" s="269"/>
      <c r="BT1180" s="269"/>
      <c r="BU1180" s="269"/>
      <c r="BV1180" s="269"/>
      <c r="BW1180" s="60"/>
      <c r="BX1180" s="60"/>
      <c r="BY1180" s="60"/>
      <c r="BZ1180" s="60"/>
      <c r="CA1180" s="60"/>
      <c r="CB1180" s="60"/>
      <c r="CC1180" s="60"/>
      <c r="CD1180" s="60"/>
      <c r="CE1180" s="60"/>
      <c r="CF1180" s="60"/>
      <c r="CG1180" s="60"/>
      <c r="CH1180" s="60"/>
      <c r="CI1180" s="60"/>
      <c r="CJ1180" s="60"/>
      <c r="CK1180" s="60"/>
      <c r="CL1180" s="60"/>
      <c r="CM1180" s="60"/>
      <c r="CN1180" s="60"/>
      <c r="CO1180" s="60"/>
      <c r="CP1180" s="60"/>
      <c r="CQ1180" s="60"/>
      <c r="CR1180" s="60"/>
      <c r="CS1180" s="60"/>
      <c r="CT1180" s="60"/>
      <c r="CU1180" s="60"/>
      <c r="CV1180" s="60"/>
      <c r="CW1180" s="60"/>
      <c r="CX1180" s="60"/>
      <c r="CY1180" s="60"/>
      <c r="CZ1180" s="60"/>
      <c r="DA1180" s="60"/>
      <c r="DB1180" s="60"/>
      <c r="DC1180" s="60"/>
      <c r="DD1180" s="60"/>
      <c r="DE1180" s="60"/>
      <c r="DF1180" s="60"/>
      <c r="DG1180" s="60"/>
      <c r="DH1180" s="60"/>
      <c r="DI1180" s="60"/>
      <c r="DJ1180" s="60"/>
      <c r="DK1180" s="60"/>
      <c r="DL1180" s="60"/>
      <c r="DM1180" s="60"/>
      <c r="DN1180" s="60"/>
      <c r="DO1180" s="60"/>
      <c r="DP1180" s="60"/>
      <c r="DQ1180" s="60"/>
      <c r="DR1180" s="60"/>
      <c r="DS1180" s="60"/>
      <c r="DT1180" s="60"/>
      <c r="DU1180" s="60"/>
      <c r="DV1180" s="60"/>
      <c r="DW1180" s="60"/>
      <c r="DX1180" s="60"/>
      <c r="DY1180" s="60"/>
      <c r="DZ1180" s="60"/>
      <c r="EA1180" s="60"/>
      <c r="EB1180" s="60"/>
      <c r="EC1180" s="60"/>
      <c r="ED1180" s="60"/>
      <c r="EE1180" s="60"/>
      <c r="EF1180" s="60"/>
      <c r="EG1180" s="60"/>
      <c r="EH1180" s="60"/>
      <c r="EI1180" s="60"/>
      <c r="EJ1180" s="60"/>
      <c r="EK1180" s="60"/>
      <c r="EL1180" s="60"/>
      <c r="EM1180" s="60"/>
      <c r="EN1180" s="60"/>
      <c r="EO1180" s="60"/>
      <c r="EP1180" s="60"/>
      <c r="EQ1180" s="60"/>
      <c r="ER1180" s="60"/>
      <c r="ES1180" s="60"/>
      <c r="ET1180" s="60"/>
      <c r="EU1180" s="60"/>
      <c r="EV1180" s="60"/>
      <c r="EW1180" s="60"/>
      <c r="EX1180" s="60"/>
      <c r="EY1180" s="60"/>
      <c r="EZ1180" s="60"/>
      <c r="FA1180" s="60"/>
      <c r="FB1180" s="60"/>
      <c r="FC1180" s="60"/>
      <c r="FD1180" s="60"/>
      <c r="FE1180" s="60"/>
      <c r="FF1180" s="60"/>
      <c r="FG1180" s="60"/>
      <c r="FH1180" s="60"/>
      <c r="FI1180" s="60"/>
      <c r="FJ1180" s="60"/>
      <c r="FK1180" s="60"/>
      <c r="FL1180" s="60"/>
      <c r="FM1180" s="60"/>
      <c r="FN1180" s="60"/>
      <c r="FO1180" s="60"/>
      <c r="FP1180" s="60"/>
      <c r="FQ1180" s="60"/>
      <c r="FR1180" s="60"/>
      <c r="FS1180" s="60"/>
      <c r="FT1180" s="60"/>
      <c r="FU1180" s="60"/>
      <c r="FV1180" s="60"/>
      <c r="FW1180" s="60"/>
      <c r="FX1180" s="60"/>
      <c r="FY1180" s="60"/>
      <c r="FZ1180" s="60"/>
      <c r="GA1180" s="60"/>
      <c r="GB1180" s="60"/>
      <c r="GC1180" s="60"/>
      <c r="GD1180" s="60"/>
      <c r="GE1180" s="60"/>
      <c r="GF1180" s="60"/>
      <c r="GG1180" s="60"/>
      <c r="GH1180" s="60"/>
      <c r="GI1180" s="60"/>
      <c r="GJ1180" s="60"/>
      <c r="GK1180" s="60"/>
      <c r="GL1180" s="60"/>
    </row>
    <row r="1181">
      <c r="L1181" s="396"/>
      <c r="P1181" s="396"/>
      <c r="Q1181" s="396"/>
      <c r="R1181" s="396"/>
      <c r="S1181" s="396"/>
      <c r="T1181" s="396"/>
      <c r="U1181" s="396"/>
      <c r="V1181" s="396"/>
      <c r="W1181" s="396"/>
      <c r="X1181" s="396"/>
      <c r="Y1181" s="396"/>
      <c r="Z1181" s="396"/>
      <c r="AA1181" s="396"/>
      <c r="AB1181" s="396"/>
      <c r="AC1181" s="396"/>
      <c r="AD1181" s="396"/>
      <c r="AE1181" s="396"/>
      <c r="AF1181" s="396"/>
      <c r="AG1181" s="396"/>
      <c r="AH1181" s="396"/>
      <c r="AI1181" s="396"/>
      <c r="AJ1181" s="396"/>
      <c r="AK1181" s="396"/>
      <c r="AL1181" s="396"/>
      <c r="AM1181" s="396"/>
      <c r="AN1181" s="396"/>
      <c r="AO1181" s="396"/>
      <c r="AP1181" s="396"/>
      <c r="AQ1181" s="396"/>
      <c r="AR1181" s="396"/>
      <c r="AS1181" s="396"/>
      <c r="AT1181" s="396"/>
      <c r="AU1181" s="396"/>
      <c r="AV1181" s="396"/>
      <c r="AW1181" s="396"/>
      <c r="AX1181" s="396"/>
      <c r="AY1181" s="60"/>
      <c r="AZ1181" s="60"/>
      <c r="BA1181" s="60"/>
      <c r="BB1181" s="60"/>
      <c r="BC1181" s="60"/>
      <c r="BD1181" s="60"/>
      <c r="BE1181" s="60"/>
      <c r="BF1181" s="60"/>
      <c r="BG1181" s="60"/>
      <c r="BH1181" s="60"/>
      <c r="BI1181" s="60"/>
      <c r="BJ1181" s="60"/>
      <c r="BK1181" s="60"/>
      <c r="BL1181" s="60"/>
      <c r="BM1181" s="60"/>
      <c r="BN1181" s="60"/>
      <c r="BO1181" s="60"/>
      <c r="BP1181" s="60"/>
      <c r="BQ1181" s="60"/>
      <c r="BR1181" s="60"/>
      <c r="BS1181" s="60"/>
      <c r="BT1181" s="60"/>
      <c r="BU1181" s="60"/>
      <c r="BV1181" s="60"/>
      <c r="BW1181" s="60"/>
      <c r="BX1181" s="60"/>
      <c r="BY1181" s="60"/>
      <c r="BZ1181" s="60"/>
      <c r="CA1181" s="60"/>
      <c r="CB1181" s="60"/>
      <c r="CC1181" s="60"/>
      <c r="CD1181" s="60"/>
      <c r="CE1181" s="60"/>
      <c r="CF1181" s="60"/>
      <c r="CG1181" s="60"/>
      <c r="CH1181" s="60"/>
      <c r="CI1181" s="60"/>
      <c r="CJ1181" s="60"/>
      <c r="CK1181" s="60"/>
      <c r="CL1181" s="60"/>
      <c r="CM1181" s="60"/>
      <c r="CN1181" s="60"/>
      <c r="CO1181" s="60"/>
      <c r="CP1181" s="60"/>
      <c r="CQ1181" s="60"/>
      <c r="CR1181" s="60"/>
      <c r="CS1181" s="60"/>
      <c r="CT1181" s="60"/>
      <c r="CU1181" s="60"/>
      <c r="CV1181" s="60"/>
      <c r="CW1181" s="60"/>
      <c r="CX1181" s="60"/>
      <c r="CY1181" s="60"/>
      <c r="CZ1181" s="60"/>
      <c r="DA1181" s="60"/>
      <c r="DB1181" s="60"/>
      <c r="DC1181" s="60"/>
      <c r="DD1181" s="60"/>
      <c r="DE1181" s="60"/>
      <c r="DF1181" s="60"/>
      <c r="DG1181" s="60"/>
      <c r="DH1181" s="60"/>
      <c r="DI1181" s="60"/>
      <c r="DJ1181" s="60"/>
      <c r="DK1181" s="60"/>
      <c r="DL1181" s="60"/>
      <c r="DM1181" s="60"/>
      <c r="DN1181" s="60"/>
      <c r="DO1181" s="60"/>
      <c r="DP1181" s="60"/>
      <c r="DQ1181" s="60"/>
      <c r="DR1181" s="60"/>
      <c r="DS1181" s="60"/>
      <c r="DT1181" s="60"/>
      <c r="DU1181" s="60"/>
      <c r="DV1181" s="60"/>
      <c r="DW1181" s="60"/>
      <c r="DX1181" s="60"/>
      <c r="DY1181" s="60"/>
      <c r="DZ1181" s="60"/>
      <c r="EA1181" s="60"/>
      <c r="EB1181" s="60"/>
      <c r="EC1181" s="60"/>
      <c r="ED1181" s="60"/>
      <c r="EE1181" s="60"/>
      <c r="EF1181" s="60"/>
      <c r="EG1181" s="60"/>
      <c r="EH1181" s="60"/>
      <c r="EI1181" s="60"/>
      <c r="EJ1181" s="60"/>
      <c r="EK1181" s="60"/>
      <c r="EL1181" s="60"/>
      <c r="EM1181" s="60"/>
      <c r="EN1181" s="60"/>
      <c r="EO1181" s="60"/>
      <c r="EP1181" s="60"/>
      <c r="EQ1181" s="60"/>
      <c r="ER1181" s="60"/>
      <c r="ES1181" s="60"/>
      <c r="ET1181" s="60"/>
      <c r="EU1181" s="60"/>
      <c r="EV1181" s="60"/>
      <c r="EW1181" s="60"/>
      <c r="EX1181" s="60"/>
      <c r="EY1181" s="60"/>
      <c r="EZ1181" s="60"/>
      <c r="FA1181" s="60"/>
      <c r="FB1181" s="60"/>
      <c r="FC1181" s="60"/>
      <c r="FD1181" s="60"/>
      <c r="FE1181" s="60"/>
      <c r="FF1181" s="60"/>
      <c r="FG1181" s="60"/>
      <c r="FH1181" s="60"/>
      <c r="FI1181" s="60"/>
      <c r="FJ1181" s="60"/>
      <c r="FK1181" s="60"/>
      <c r="FL1181" s="60"/>
      <c r="FM1181" s="60"/>
      <c r="FN1181" s="60"/>
      <c r="FO1181" s="60"/>
      <c r="FP1181" s="60"/>
      <c r="FQ1181" s="60"/>
      <c r="FR1181" s="60"/>
      <c r="FS1181" s="60"/>
      <c r="FT1181" s="60"/>
      <c r="FU1181" s="60"/>
      <c r="FV1181" s="60"/>
      <c r="FW1181" s="60"/>
      <c r="FX1181" s="60"/>
      <c r="FY1181" s="60"/>
      <c r="FZ1181" s="60"/>
      <c r="GA1181" s="60"/>
      <c r="GB1181" s="60"/>
      <c r="GC1181" s="60"/>
      <c r="GD1181" s="60"/>
      <c r="GE1181" s="60"/>
    </row>
    <row r="1182">
      <c r="C1182" s="396" t="s">
        <v>560</v>
      </c>
      <c r="D1182" s="60">
        <f>D1177+1</f>
        <v>2015</v>
      </c>
      <c r="L1182" s="396"/>
      <c r="P1182" s="396"/>
      <c r="Q1182" s="396"/>
      <c r="R1182" s="396"/>
      <c r="S1182" s="396"/>
      <c r="T1182" s="396"/>
      <c r="U1182" s="396"/>
      <c r="V1182" s="396"/>
      <c r="W1182" s="396"/>
      <c r="X1182" s="396"/>
      <c r="Y1182" s="396"/>
      <c r="Z1182" s="396"/>
      <c r="AA1182" s="396"/>
      <c r="AB1182" s="396"/>
      <c r="AC1182" s="396"/>
      <c r="AD1182" s="396"/>
      <c r="AE1182" s="396"/>
      <c r="AF1182" s="396"/>
      <c r="AG1182" s="396"/>
      <c r="AH1182" s="396"/>
      <c r="AI1182" s="396"/>
      <c r="AJ1182" s="396"/>
      <c r="AK1182" s="396"/>
      <c r="AL1182" s="396"/>
      <c r="AM1182" s="396"/>
      <c r="AN1182" s="396"/>
      <c r="AO1182" s="396"/>
      <c r="AP1182" s="396"/>
      <c r="AQ1182" s="396"/>
      <c r="AR1182" s="396"/>
      <c r="AS1182" s="396"/>
      <c r="AT1182" s="396"/>
      <c r="AU1182" s="396"/>
      <c r="AV1182" s="396"/>
      <c r="AW1182" s="396"/>
      <c r="AX1182" s="396"/>
      <c r="AY1182" s="60"/>
      <c r="AZ1182" s="60"/>
      <c r="BA1182" s="60"/>
      <c r="BB1182" s="60"/>
      <c r="BC1182" s="60"/>
      <c r="BD1182" s="60"/>
      <c r="BE1182" s="60"/>
      <c r="BF1182" s="60"/>
      <c r="BG1182" s="60"/>
      <c r="BH1182" s="60"/>
      <c r="BI1182" s="60"/>
      <c r="BJ1182" s="60"/>
      <c r="BK1182" s="60"/>
      <c r="BL1182" s="60"/>
      <c r="BM1182" s="60"/>
      <c r="BN1182" s="60"/>
      <c r="BO1182" s="60"/>
      <c r="BP1182" s="60"/>
      <c r="BQ1182" s="60"/>
      <c r="BR1182" s="60"/>
      <c r="BS1182" s="60"/>
      <c r="BT1182" s="60"/>
      <c r="BU1182" s="60"/>
      <c r="BV1182" s="60"/>
      <c r="BW1182" s="60"/>
      <c r="BX1182" s="60"/>
      <c r="BY1182" s="60"/>
      <c r="BZ1182" s="60"/>
      <c r="CA1182" s="60"/>
      <c r="CB1182" s="60"/>
      <c r="CC1182" s="60"/>
      <c r="CD1182" s="60"/>
      <c r="CE1182" s="60"/>
      <c r="CF1182" s="60"/>
      <c r="CG1182" s="60"/>
      <c r="CH1182" s="60"/>
      <c r="CI1182" s="60"/>
      <c r="CJ1182" s="60"/>
      <c r="CK1182" s="60"/>
      <c r="CL1182" s="60"/>
      <c r="CM1182" s="60"/>
      <c r="CN1182" s="60"/>
      <c r="CO1182" s="60"/>
      <c r="CP1182" s="60"/>
      <c r="CQ1182" s="60"/>
      <c r="CR1182" s="60"/>
      <c r="CS1182" s="60"/>
      <c r="CT1182" s="60"/>
      <c r="CU1182" s="60"/>
      <c r="CV1182" s="60"/>
      <c r="CW1182" s="60"/>
      <c r="CX1182" s="60"/>
      <c r="CY1182" s="60"/>
      <c r="CZ1182" s="60"/>
      <c r="DA1182" s="60"/>
      <c r="DB1182" s="60"/>
      <c r="DC1182" s="60"/>
      <c r="DD1182" s="60"/>
      <c r="DE1182" s="60"/>
      <c r="DF1182" s="60"/>
      <c r="DG1182" s="60"/>
      <c r="DH1182" s="60"/>
      <c r="DI1182" s="60"/>
      <c r="DJ1182" s="60"/>
      <c r="DK1182" s="60"/>
      <c r="DL1182" s="60"/>
      <c r="DM1182" s="60"/>
      <c r="DN1182" s="60"/>
      <c r="DO1182" s="60"/>
      <c r="DP1182" s="60"/>
      <c r="DQ1182" s="60"/>
      <c r="DR1182" s="60"/>
      <c r="DS1182" s="60"/>
      <c r="DT1182" s="60"/>
      <c r="DU1182" s="60"/>
      <c r="DV1182" s="60"/>
      <c r="DW1182" s="60"/>
      <c r="DX1182" s="60"/>
      <c r="DY1182" s="60"/>
      <c r="DZ1182" s="60"/>
      <c r="EA1182" s="60"/>
      <c r="EB1182" s="60"/>
      <c r="EC1182" s="60"/>
      <c r="ED1182" s="60"/>
      <c r="EE1182" s="60"/>
      <c r="EF1182" s="60"/>
      <c r="EG1182" s="60"/>
      <c r="EH1182" s="60"/>
      <c r="EI1182" s="60"/>
      <c r="EJ1182" s="60"/>
      <c r="EK1182" s="60"/>
      <c r="EL1182" s="60"/>
      <c r="EM1182" s="60"/>
      <c r="EN1182" s="60"/>
      <c r="EO1182" s="60"/>
      <c r="EP1182" s="60"/>
      <c r="EQ1182" s="60"/>
      <c r="ER1182" s="60"/>
      <c r="ES1182" s="60"/>
      <c r="ET1182" s="60"/>
      <c r="EU1182" s="60"/>
      <c r="EV1182" s="60"/>
      <c r="EW1182" s="60"/>
      <c r="EX1182" s="60"/>
      <c r="EY1182" s="60"/>
      <c r="EZ1182" s="60"/>
      <c r="FA1182" s="60"/>
      <c r="FB1182" s="60"/>
      <c r="FC1182" s="60"/>
      <c r="FD1182" s="60"/>
      <c r="FE1182" s="60"/>
      <c r="FF1182" s="60"/>
      <c r="FG1182" s="60"/>
      <c r="FH1182" s="60"/>
      <c r="FI1182" s="60"/>
      <c r="FJ1182" s="60"/>
      <c r="FK1182" s="60"/>
      <c r="FL1182" s="60"/>
      <c r="FM1182" s="60"/>
      <c r="FN1182" s="60"/>
      <c r="FO1182" s="60"/>
      <c r="FP1182" s="60"/>
      <c r="FQ1182" s="60"/>
      <c r="FR1182" s="60"/>
      <c r="FS1182" s="60"/>
      <c r="FT1182" s="60"/>
      <c r="FU1182" s="60"/>
      <c r="FV1182" s="60"/>
      <c r="FW1182" s="60"/>
      <c r="FX1182" s="60"/>
      <c r="FY1182" s="60"/>
      <c r="FZ1182" s="60"/>
      <c r="GA1182" s="60"/>
      <c r="GB1182" s="60"/>
      <c r="GC1182" s="60"/>
      <c r="GD1182" s="60"/>
      <c r="GE1182" s="60"/>
      <c r="GF1182" s="396"/>
      <c r="GG1182" s="396"/>
      <c r="GH1182" s="396"/>
      <c r="GI1182" s="396"/>
      <c r="GJ1182" s="396"/>
      <c r="GK1182" s="396"/>
      <c r="GL1182" s="396"/>
    </row>
    <row r="1183">
      <c r="C1183" s="396" t="s">
        <v>561</v>
      </c>
      <c r="D1183" s="396"/>
      <c r="E1183" s="396"/>
      <c r="F1183" s="396"/>
      <c r="H1183" s="396"/>
      <c r="I1183" s="396" t="s">
        <v>562</v>
      </c>
      <c r="J1183" s="396"/>
      <c r="L1183" s="396"/>
      <c r="O1183" s="396" t="s">
        <v>563</v>
      </c>
      <c r="P1183" s="396"/>
      <c r="Q1183" s="396"/>
      <c r="R1183" s="396"/>
      <c r="S1183" s="396"/>
      <c r="T1183" s="396"/>
      <c r="U1183" s="396" t="s">
        <v>564</v>
      </c>
      <c r="V1183" s="396"/>
      <c r="W1183" s="396"/>
      <c r="X1183" s="396"/>
      <c r="Y1183" s="396"/>
      <c r="Z1183" s="396"/>
      <c r="AA1183" s="396" t="s">
        <v>565</v>
      </c>
      <c r="AB1183" s="396"/>
      <c r="AC1183" s="396"/>
      <c r="AD1183" s="396"/>
      <c r="AE1183" s="396"/>
      <c r="AF1183" s="396"/>
      <c r="AG1183" s="396" t="s">
        <v>566</v>
      </c>
      <c r="AH1183" s="396"/>
      <c r="AI1183" s="396"/>
      <c r="AJ1183" s="396"/>
      <c r="AK1183" s="396"/>
      <c r="AL1183" s="396"/>
      <c r="AM1183" s="396" t="s">
        <v>567</v>
      </c>
      <c r="AN1183" s="396"/>
      <c r="AO1183" s="396"/>
      <c r="AP1183" s="396"/>
      <c r="AQ1183" s="396"/>
      <c r="AR1183" s="396"/>
      <c r="AS1183" s="396" t="s">
        <v>568</v>
      </c>
      <c r="AT1183" s="396"/>
      <c r="AU1183" s="396"/>
      <c r="AV1183" s="396"/>
      <c r="AW1183" s="396"/>
      <c r="AX1183" s="396"/>
      <c r="AY1183" s="396" t="s">
        <v>569</v>
      </c>
      <c r="AZ1183" s="396"/>
      <c r="BA1183" s="396"/>
      <c r="BB1183" s="396"/>
      <c r="BC1183" s="396"/>
      <c r="BD1183" s="396"/>
      <c r="BE1183" s="396" t="s">
        <v>570</v>
      </c>
      <c r="BF1183" s="396"/>
      <c r="BG1183" s="396"/>
      <c r="BH1183" s="396"/>
      <c r="BI1183" s="396"/>
      <c r="BJ1183" s="396"/>
      <c r="BK1183" s="396" t="s">
        <v>571</v>
      </c>
      <c r="BL1183" s="396"/>
      <c r="BM1183" s="396"/>
      <c r="BN1183" s="396"/>
      <c r="BO1183" s="396"/>
      <c r="BP1183" s="396"/>
      <c r="BQ1183" s="396" t="s">
        <v>572</v>
      </c>
      <c r="BR1183" s="396"/>
      <c r="BS1183" s="396"/>
      <c r="BT1183" s="396"/>
      <c r="BU1183" s="396"/>
      <c r="BV1183" s="396"/>
      <c r="BW1183" s="60"/>
      <c r="BX1183" s="60"/>
      <c r="BY1183" s="60"/>
      <c r="BZ1183" s="60"/>
      <c r="CA1183" s="60"/>
      <c r="CB1183" s="60"/>
      <c r="CC1183" s="60"/>
      <c r="CD1183" s="60"/>
      <c r="CE1183" s="60"/>
      <c r="CF1183" s="60"/>
      <c r="CG1183" s="60"/>
      <c r="CH1183" s="60"/>
      <c r="CI1183" s="60"/>
      <c r="CJ1183" s="60"/>
      <c r="CK1183" s="60"/>
      <c r="CL1183" s="60"/>
      <c r="CM1183" s="60"/>
      <c r="CN1183" s="60"/>
      <c r="CO1183" s="60"/>
      <c r="CP1183" s="60"/>
      <c r="CQ1183" s="60"/>
      <c r="CR1183" s="60"/>
      <c r="CS1183" s="60"/>
      <c r="CT1183" s="60"/>
      <c r="CU1183" s="60"/>
      <c r="CV1183" s="60"/>
      <c r="CW1183" s="60"/>
      <c r="CX1183" s="60"/>
      <c r="CY1183" s="60"/>
      <c r="CZ1183" s="60"/>
      <c r="DA1183" s="60"/>
      <c r="DB1183" s="60"/>
      <c r="DC1183" s="60"/>
      <c r="DD1183" s="60"/>
      <c r="DE1183" s="60"/>
      <c r="DF1183" s="60"/>
      <c r="DG1183" s="60"/>
      <c r="DH1183" s="60"/>
      <c r="DI1183" s="60"/>
      <c r="DJ1183" s="60"/>
      <c r="DK1183" s="60"/>
      <c r="DL1183" s="60"/>
      <c r="DM1183" s="60"/>
      <c r="DN1183" s="60"/>
      <c r="DO1183" s="60"/>
      <c r="DP1183" s="60"/>
      <c r="DQ1183" s="60"/>
      <c r="DR1183" s="60"/>
      <c r="DS1183" s="60"/>
      <c r="DT1183" s="60"/>
      <c r="DU1183" s="60"/>
      <c r="DV1183" s="60"/>
      <c r="DW1183" s="60"/>
      <c r="DX1183" s="60"/>
      <c r="DY1183" s="60"/>
      <c r="DZ1183" s="60"/>
      <c r="EA1183" s="60"/>
      <c r="EB1183" s="60"/>
      <c r="EC1183" s="60"/>
      <c r="ED1183" s="60"/>
      <c r="EE1183" s="60"/>
      <c r="EF1183" s="60"/>
      <c r="EG1183" s="60"/>
      <c r="EH1183" s="60"/>
      <c r="EI1183" s="60"/>
      <c r="EJ1183" s="60"/>
      <c r="EK1183" s="60"/>
      <c r="EL1183" s="60"/>
      <c r="EM1183" s="60"/>
      <c r="EN1183" s="60"/>
      <c r="EO1183" s="60"/>
      <c r="EP1183" s="60"/>
      <c r="EQ1183" s="60"/>
      <c r="ER1183" s="60"/>
      <c r="ES1183" s="60"/>
      <c r="ET1183" s="60"/>
      <c r="EU1183" s="60"/>
      <c r="EV1183" s="60"/>
      <c r="EW1183" s="60"/>
      <c r="EX1183" s="60"/>
      <c r="EY1183" s="60"/>
      <c r="EZ1183" s="60"/>
      <c r="FA1183" s="60"/>
      <c r="FB1183" s="60"/>
      <c r="FC1183" s="60"/>
      <c r="FD1183" s="60"/>
      <c r="FE1183" s="60"/>
      <c r="FF1183" s="60"/>
      <c r="FG1183" s="60"/>
      <c r="FH1183" s="60"/>
      <c r="FI1183" s="60"/>
      <c r="FJ1183" s="60"/>
      <c r="FK1183" s="60"/>
      <c r="FL1183" s="60"/>
      <c r="FM1183" s="60"/>
      <c r="FN1183" s="60"/>
      <c r="FO1183" s="60"/>
      <c r="FP1183" s="60"/>
      <c r="FQ1183" s="60"/>
      <c r="FR1183" s="60"/>
      <c r="FS1183" s="60"/>
      <c r="FT1183" s="60"/>
      <c r="FU1183" s="60"/>
      <c r="FV1183" s="60"/>
      <c r="FW1183" s="60"/>
      <c r="FX1183" s="60"/>
      <c r="FY1183" s="60"/>
      <c r="FZ1183" s="60"/>
      <c r="GA1183" s="60"/>
      <c r="GB1183" s="60"/>
      <c r="GC1183" s="60"/>
      <c r="GD1183" s="60"/>
      <c r="GE1183" s="60"/>
      <c r="GF1183" s="60"/>
      <c r="GG1183" s="60"/>
      <c r="GH1183" s="60"/>
      <c r="GI1183" s="60"/>
      <c r="GJ1183" s="60"/>
      <c r="GK1183" s="60"/>
      <c r="GL1183" s="60"/>
    </row>
    <row r="1184">
      <c r="B1184" s="439" t="s">
        <v>573</v>
      </c>
      <c r="C1184" s="442">
        <v>1</v>
      </c>
      <c r="D1184" s="442">
        <v>2</v>
      </c>
      <c r="E1184" s="442">
        <v>3</v>
      </c>
      <c r="F1184" s="442">
        <v>4</v>
      </c>
      <c r="G1184" s="442">
        <v>5</v>
      </c>
      <c r="H1184" s="442">
        <v>6</v>
      </c>
      <c r="I1184" s="441">
        <v>1</v>
      </c>
      <c r="J1184" s="441">
        <v>2</v>
      </c>
      <c r="K1184" s="441">
        <v>3</v>
      </c>
      <c r="L1184" s="441">
        <v>4</v>
      </c>
      <c r="M1184" s="441">
        <v>5</v>
      </c>
      <c r="N1184" s="441">
        <v>6</v>
      </c>
      <c r="O1184" s="442">
        <v>1</v>
      </c>
      <c r="P1184" s="442">
        <v>2</v>
      </c>
      <c r="Q1184" s="442">
        <v>3</v>
      </c>
      <c r="R1184" s="442">
        <v>4</v>
      </c>
      <c r="S1184" s="442">
        <v>5</v>
      </c>
      <c r="T1184" s="442">
        <v>6</v>
      </c>
      <c r="U1184" s="441">
        <v>1</v>
      </c>
      <c r="V1184" s="441">
        <v>2</v>
      </c>
      <c r="W1184" s="441">
        <v>3</v>
      </c>
      <c r="X1184" s="441">
        <v>4</v>
      </c>
      <c r="Y1184" s="441">
        <v>5</v>
      </c>
      <c r="Z1184" s="441">
        <v>6</v>
      </c>
      <c r="AA1184" s="442">
        <v>1</v>
      </c>
      <c r="AB1184" s="442">
        <v>2</v>
      </c>
      <c r="AC1184" s="442">
        <v>3</v>
      </c>
      <c r="AD1184" s="442">
        <v>4</v>
      </c>
      <c r="AE1184" s="442">
        <v>5</v>
      </c>
      <c r="AF1184" s="442">
        <v>6</v>
      </c>
      <c r="AG1184" s="441">
        <v>1</v>
      </c>
      <c r="AH1184" s="441">
        <v>2</v>
      </c>
      <c r="AI1184" s="441">
        <v>3</v>
      </c>
      <c r="AJ1184" s="441">
        <v>4</v>
      </c>
      <c r="AK1184" s="441">
        <v>5</v>
      </c>
      <c r="AL1184" s="441">
        <v>6</v>
      </c>
      <c r="AM1184" s="442">
        <v>1</v>
      </c>
      <c r="AN1184" s="442">
        <v>2</v>
      </c>
      <c r="AO1184" s="442">
        <v>3</v>
      </c>
      <c r="AP1184" s="442">
        <v>4</v>
      </c>
      <c r="AQ1184" s="442">
        <v>5</v>
      </c>
      <c r="AR1184" s="442">
        <v>6</v>
      </c>
      <c r="AS1184" s="441">
        <v>1</v>
      </c>
      <c r="AT1184" s="441">
        <v>2</v>
      </c>
      <c r="AU1184" s="441">
        <v>3</v>
      </c>
      <c r="AV1184" s="441">
        <v>4</v>
      </c>
      <c r="AW1184" s="441">
        <v>5</v>
      </c>
      <c r="AX1184" s="441">
        <v>6</v>
      </c>
      <c r="AY1184" s="442">
        <v>1</v>
      </c>
      <c r="AZ1184" s="442">
        <v>2</v>
      </c>
      <c r="BA1184" s="442">
        <v>3</v>
      </c>
      <c r="BB1184" s="442">
        <v>4</v>
      </c>
      <c r="BC1184" s="442">
        <v>5</v>
      </c>
      <c r="BD1184" s="442">
        <v>6</v>
      </c>
      <c r="BE1184" s="441">
        <v>1</v>
      </c>
      <c r="BF1184" s="441">
        <v>2</v>
      </c>
      <c r="BG1184" s="441">
        <v>3</v>
      </c>
      <c r="BH1184" s="441">
        <v>4</v>
      </c>
      <c r="BI1184" s="441">
        <v>5</v>
      </c>
      <c r="BJ1184" s="441">
        <v>6</v>
      </c>
      <c r="BK1184" s="442">
        <v>1</v>
      </c>
      <c r="BL1184" s="442">
        <v>2</v>
      </c>
      <c r="BM1184" s="442">
        <v>3</v>
      </c>
      <c r="BN1184" s="442">
        <v>4</v>
      </c>
      <c r="BO1184" s="442">
        <v>5</v>
      </c>
      <c r="BP1184" s="442">
        <v>6</v>
      </c>
      <c r="BQ1184" s="441">
        <v>1</v>
      </c>
      <c r="BR1184" s="441">
        <v>2</v>
      </c>
      <c r="BS1184" s="441">
        <v>3</v>
      </c>
      <c r="BT1184" s="441">
        <v>4</v>
      </c>
      <c r="BU1184" s="441">
        <v>5</v>
      </c>
      <c r="BV1184" s="441">
        <v>6</v>
      </c>
      <c r="BW1184" s="445"/>
      <c r="BX1184" s="445"/>
      <c r="BY1184" s="445"/>
      <c r="BZ1184" s="445"/>
      <c r="CA1184" s="445"/>
      <c r="CB1184" s="445"/>
      <c r="CC1184" s="445"/>
      <c r="CD1184" s="445"/>
      <c r="CE1184" s="445"/>
      <c r="CF1184" s="445"/>
      <c r="CG1184" s="445"/>
      <c r="CH1184" s="445"/>
      <c r="CI1184" s="445"/>
      <c r="CJ1184" s="445"/>
      <c r="CK1184" s="445"/>
      <c r="CL1184" s="445"/>
      <c r="CM1184" s="445"/>
      <c r="CN1184" s="445"/>
      <c r="CO1184" s="445"/>
      <c r="CP1184" s="445"/>
      <c r="CQ1184" s="445"/>
      <c r="CR1184" s="445"/>
      <c r="CS1184" s="445"/>
      <c r="CT1184" s="445"/>
      <c r="CU1184" s="445"/>
      <c r="CV1184" s="445"/>
      <c r="CW1184" s="445"/>
      <c r="CX1184" s="445"/>
      <c r="CY1184" s="445"/>
      <c r="CZ1184" s="445"/>
      <c r="DA1184" s="445"/>
      <c r="DB1184" s="445"/>
      <c r="DC1184" s="445"/>
      <c r="DD1184" s="445"/>
      <c r="DE1184" s="445"/>
      <c r="DF1184" s="445"/>
      <c r="DG1184" s="445"/>
      <c r="DH1184" s="445"/>
      <c r="DI1184" s="445"/>
      <c r="DJ1184" s="445"/>
      <c r="DK1184" s="445"/>
      <c r="DL1184" s="445"/>
      <c r="DM1184" s="445"/>
      <c r="DN1184" s="445"/>
      <c r="DO1184" s="445"/>
      <c r="DP1184" s="445"/>
      <c r="DQ1184" s="445"/>
      <c r="DR1184" s="445"/>
      <c r="DS1184" s="445"/>
      <c r="DT1184" s="445"/>
      <c r="DU1184" s="445"/>
      <c r="DV1184" s="445"/>
      <c r="DW1184" s="445"/>
      <c r="DX1184" s="445"/>
      <c r="DY1184" s="445"/>
      <c r="DZ1184" s="445"/>
      <c r="EA1184" s="445"/>
      <c r="EB1184" s="445"/>
      <c r="EC1184" s="445"/>
      <c r="ED1184" s="445"/>
      <c r="EE1184" s="445"/>
      <c r="EF1184" s="445"/>
      <c r="EG1184" s="445"/>
      <c r="EH1184" s="445"/>
      <c r="EI1184" s="445"/>
      <c r="EJ1184" s="445"/>
      <c r="EK1184" s="445"/>
      <c r="EL1184" s="445"/>
      <c r="EM1184" s="445"/>
      <c r="EN1184" s="445"/>
      <c r="EO1184" s="445"/>
      <c r="EP1184" s="445"/>
      <c r="EQ1184" s="445"/>
      <c r="ER1184" s="445"/>
      <c r="ES1184" s="445"/>
      <c r="ET1184" s="445"/>
      <c r="EU1184" s="445"/>
      <c r="EV1184" s="445"/>
      <c r="EW1184" s="445"/>
      <c r="EX1184" s="445"/>
      <c r="EY1184" s="445"/>
      <c r="EZ1184" s="445"/>
      <c r="FA1184" s="445"/>
      <c r="FB1184" s="445"/>
      <c r="FC1184" s="445"/>
      <c r="FD1184" s="445"/>
      <c r="FE1184" s="445"/>
      <c r="FF1184" s="445"/>
      <c r="FG1184" s="445"/>
      <c r="FH1184" s="445"/>
      <c r="FI1184" s="445"/>
      <c r="FJ1184" s="445"/>
      <c r="FK1184" s="445"/>
      <c r="FL1184" s="445"/>
      <c r="FM1184" s="445"/>
      <c r="FN1184" s="445"/>
      <c r="FO1184" s="445"/>
      <c r="FP1184" s="445"/>
      <c r="FQ1184" s="445"/>
      <c r="FR1184" s="445"/>
      <c r="FS1184" s="445"/>
      <c r="FT1184" s="445"/>
      <c r="FU1184" s="445"/>
      <c r="FV1184" s="445"/>
      <c r="FW1184" s="445"/>
      <c r="FX1184" s="445"/>
      <c r="FY1184" s="445"/>
      <c r="FZ1184" s="445"/>
      <c r="GA1184" s="445"/>
      <c r="GB1184" s="445"/>
      <c r="GC1184" s="445"/>
      <c r="GD1184" s="445"/>
      <c r="GE1184" s="445"/>
      <c r="GF1184" s="445"/>
      <c r="GG1184" s="445"/>
      <c r="GH1184" s="445"/>
      <c r="GI1184" s="445"/>
      <c r="GJ1184" s="445"/>
      <c r="GK1184" s="445"/>
      <c r="GL1184" s="445"/>
    </row>
    <row r="1185">
      <c r="B1185" s="60" t="s">
        <v>574</v>
      </c>
      <c r="C1185" s="269"/>
      <c r="D1185" s="269"/>
      <c r="E1185" s="269"/>
      <c r="F1185" s="269"/>
      <c r="G1185" s="269"/>
      <c r="H1185" s="269"/>
      <c r="I1185" s="269"/>
      <c r="J1185" s="269"/>
      <c r="K1185" s="269"/>
      <c r="L1185" s="269"/>
      <c r="M1185" s="440"/>
      <c r="N1185" s="440"/>
      <c r="O1185" s="440"/>
      <c r="P1185" s="269"/>
      <c r="Q1185" s="269"/>
      <c r="R1185" s="269"/>
      <c r="S1185" s="269"/>
      <c r="T1185" s="269"/>
      <c r="U1185" s="269"/>
      <c r="V1185" s="269"/>
      <c r="W1185" s="269"/>
      <c r="X1185" s="269"/>
      <c r="Y1185" s="269"/>
      <c r="Z1185" s="269"/>
      <c r="AA1185" s="269"/>
      <c r="AB1185" s="269"/>
      <c r="AC1185" s="269"/>
      <c r="AD1185" s="269"/>
      <c r="AE1185" s="269"/>
      <c r="AF1185" s="269"/>
      <c r="AG1185" s="269"/>
      <c r="AH1185" s="269"/>
      <c r="AI1185" s="269"/>
      <c r="AJ1185" s="269"/>
      <c r="AK1185" s="269"/>
      <c r="AL1185" s="269"/>
      <c r="AM1185" s="269"/>
      <c r="AN1185" s="269"/>
      <c r="AO1185" s="269"/>
      <c r="AP1185" s="269"/>
      <c r="AQ1185" s="269"/>
      <c r="AR1185" s="269"/>
      <c r="AS1185" s="269"/>
      <c r="AT1185" s="269"/>
      <c r="AU1185" s="269"/>
      <c r="AV1185" s="269"/>
      <c r="AW1185" s="269"/>
      <c r="AX1185" s="269"/>
      <c r="AY1185" s="269"/>
      <c r="AZ1185" s="269"/>
      <c r="BA1185" s="269"/>
      <c r="BB1185" s="269"/>
      <c r="BC1185" s="269"/>
      <c r="BD1185" s="269"/>
      <c r="BE1185" s="269"/>
      <c r="BF1185" s="269"/>
      <c r="BG1185" s="269"/>
      <c r="BH1185" s="269"/>
      <c r="BI1185" s="269"/>
      <c r="BJ1185" s="269"/>
      <c r="BK1185" s="269"/>
      <c r="BL1185" s="269"/>
      <c r="BM1185" s="269"/>
      <c r="BN1185" s="269"/>
      <c r="BO1185" s="269"/>
      <c r="BP1185" s="269"/>
      <c r="BQ1185" s="269"/>
      <c r="BR1185" s="269"/>
      <c r="BS1185" s="269"/>
      <c r="BT1185" s="269"/>
      <c r="BU1185" s="269"/>
      <c r="BV1185" s="269"/>
      <c r="BW1185" s="60"/>
      <c r="BX1185" s="60"/>
      <c r="BY1185" s="60"/>
      <c r="BZ1185" s="60"/>
      <c r="CA1185" s="60"/>
      <c r="CB1185" s="60"/>
      <c r="CC1185" s="60"/>
      <c r="CD1185" s="60"/>
      <c r="CE1185" s="60"/>
      <c r="CF1185" s="60"/>
      <c r="CG1185" s="60"/>
      <c r="CH1185" s="60"/>
      <c r="CI1185" s="60"/>
      <c r="CJ1185" s="60"/>
      <c r="CK1185" s="60"/>
      <c r="CL1185" s="60"/>
      <c r="CM1185" s="60"/>
      <c r="CN1185" s="60"/>
      <c r="CO1185" s="60"/>
      <c r="CP1185" s="60"/>
      <c r="CQ1185" s="60"/>
      <c r="CR1185" s="60"/>
      <c r="CS1185" s="60"/>
      <c r="CT1185" s="60"/>
      <c r="CU1185" s="60"/>
      <c r="CV1185" s="60"/>
      <c r="CW1185" s="60"/>
      <c r="CX1185" s="60"/>
      <c r="CY1185" s="60"/>
      <c r="CZ1185" s="60"/>
      <c r="DA1185" s="60"/>
      <c r="DB1185" s="60"/>
      <c r="DC1185" s="60"/>
      <c r="DD1185" s="60"/>
      <c r="DE1185" s="60"/>
      <c r="DF1185" s="60"/>
      <c r="DG1185" s="60"/>
      <c r="DH1185" s="60"/>
      <c r="DI1185" s="60"/>
      <c r="DJ1185" s="60"/>
      <c r="DK1185" s="60"/>
      <c r="DL1185" s="60"/>
      <c r="DM1185" s="60"/>
      <c r="DN1185" s="60"/>
      <c r="DO1185" s="60"/>
      <c r="DP1185" s="60"/>
      <c r="DQ1185" s="60"/>
      <c r="DR1185" s="60"/>
      <c r="DS1185" s="60"/>
      <c r="DT1185" s="60"/>
      <c r="DU1185" s="60"/>
      <c r="DV1185" s="60"/>
      <c r="DW1185" s="60"/>
      <c r="DX1185" s="60"/>
      <c r="DY1185" s="60"/>
      <c r="DZ1185" s="60"/>
      <c r="EA1185" s="60"/>
      <c r="EB1185" s="60"/>
      <c r="EC1185" s="60"/>
      <c r="ED1185" s="60"/>
      <c r="EE1185" s="60"/>
      <c r="EF1185" s="60"/>
      <c r="EG1185" s="60"/>
      <c r="EH1185" s="60"/>
      <c r="EI1185" s="60"/>
      <c r="EJ1185" s="60"/>
      <c r="EK1185" s="60"/>
      <c r="EL1185" s="60"/>
      <c r="EM1185" s="60"/>
      <c r="EN1185" s="60"/>
      <c r="EO1185" s="60"/>
      <c r="EP1185" s="60"/>
      <c r="EQ1185" s="60"/>
      <c r="ER1185" s="60"/>
      <c r="ES1185" s="60"/>
      <c r="ET1185" s="60"/>
      <c r="EU1185" s="60"/>
      <c r="EV1185" s="60"/>
      <c r="EW1185" s="60"/>
      <c r="EX1185" s="60"/>
      <c r="EY1185" s="60"/>
      <c r="EZ1185" s="60"/>
      <c r="FA1185" s="60"/>
      <c r="FB1185" s="60"/>
      <c r="FC1185" s="60"/>
      <c r="FD1185" s="60"/>
      <c r="FE1185" s="60"/>
      <c r="FF1185" s="60"/>
      <c r="FG1185" s="60"/>
      <c r="FH1185" s="60"/>
      <c r="FI1185" s="60"/>
      <c r="FJ1185" s="60"/>
      <c r="FK1185" s="60"/>
      <c r="FL1185" s="60"/>
      <c r="FM1185" s="60"/>
      <c r="FN1185" s="60"/>
      <c r="FO1185" s="60"/>
      <c r="FP1185" s="60"/>
      <c r="FQ1185" s="60"/>
      <c r="FR1185" s="60"/>
      <c r="FS1185" s="60"/>
      <c r="FT1185" s="60"/>
      <c r="FU1185" s="60"/>
      <c r="FV1185" s="60"/>
      <c r="FW1185" s="60"/>
      <c r="FX1185" s="60"/>
      <c r="FY1185" s="60"/>
      <c r="FZ1185" s="60"/>
      <c r="GA1185" s="60"/>
      <c r="GB1185" s="60"/>
      <c r="GC1185" s="60"/>
      <c r="GD1185" s="60"/>
      <c r="GE1185" s="60"/>
      <c r="GF1185" s="60"/>
      <c r="GG1185" s="60"/>
      <c r="GH1185" s="60"/>
      <c r="GI1185" s="60"/>
      <c r="GJ1185" s="60"/>
      <c r="GK1185" s="60"/>
      <c r="GL1185" s="60"/>
    </row>
    <row r="1186">
      <c r="AY1186" s="60"/>
      <c r="AZ1186" s="60"/>
      <c r="BA1186" s="60"/>
      <c r="BB1186" s="60"/>
      <c r="BC1186" s="60"/>
      <c r="BD1186" s="60"/>
      <c r="BE1186" s="60"/>
      <c r="BF1186" s="60"/>
      <c r="BG1186" s="60"/>
      <c r="BH1186" s="60"/>
      <c r="BI1186" s="60"/>
      <c r="BJ1186" s="60"/>
      <c r="BK1186" s="60"/>
      <c r="BL1186" s="60"/>
      <c r="BM1186" s="60"/>
      <c r="BN1186" s="60"/>
      <c r="BO1186" s="60"/>
      <c r="BP1186" s="60"/>
      <c r="BQ1186" s="60"/>
      <c r="BR1186" s="60"/>
      <c r="BS1186" s="60"/>
      <c r="BT1186" s="60"/>
      <c r="BU1186" s="60"/>
      <c r="BV1186" s="60"/>
      <c r="BW1186" s="60"/>
      <c r="BX1186" s="60"/>
      <c r="BY1186" s="60"/>
      <c r="BZ1186" s="60"/>
      <c r="CA1186" s="60"/>
      <c r="CB1186" s="60"/>
      <c r="CC1186" s="60"/>
      <c r="CD1186" s="60"/>
      <c r="CE1186" s="60"/>
      <c r="CF1186" s="60"/>
      <c r="CG1186" s="60"/>
      <c r="CH1186" s="60"/>
      <c r="CI1186" s="60"/>
      <c r="CJ1186" s="60"/>
      <c r="CK1186" s="60"/>
      <c r="CL1186" s="60"/>
      <c r="CM1186" s="60"/>
      <c r="CN1186" s="60"/>
      <c r="CO1186" s="60"/>
      <c r="CP1186" s="60"/>
      <c r="CQ1186" s="60"/>
      <c r="CR1186" s="60"/>
      <c r="CS1186" s="60"/>
      <c r="CT1186" s="60"/>
      <c r="CU1186" s="60"/>
      <c r="CV1186" s="60"/>
      <c r="CW1186" s="60"/>
      <c r="CX1186" s="60"/>
      <c r="CY1186" s="60"/>
      <c r="CZ1186" s="60"/>
      <c r="DA1186" s="60"/>
      <c r="DB1186" s="60"/>
      <c r="DC1186" s="60"/>
      <c r="DD1186" s="60"/>
      <c r="DE1186" s="60"/>
      <c r="DF1186" s="60"/>
      <c r="DG1186" s="60"/>
      <c r="DH1186" s="60"/>
      <c r="DI1186" s="60"/>
      <c r="DJ1186" s="60"/>
      <c r="DK1186" s="60"/>
      <c r="DL1186" s="60"/>
      <c r="DM1186" s="60"/>
      <c r="DN1186" s="60"/>
      <c r="DO1186" s="60"/>
      <c r="DP1186" s="60"/>
      <c r="DQ1186" s="60"/>
      <c r="DR1186" s="60"/>
      <c r="DS1186" s="60"/>
      <c r="DT1186" s="60"/>
      <c r="DU1186" s="60"/>
      <c r="DV1186" s="60"/>
      <c r="DW1186" s="60"/>
      <c r="DX1186" s="60"/>
      <c r="DY1186" s="60"/>
      <c r="DZ1186" s="60"/>
      <c r="EA1186" s="60"/>
      <c r="EB1186" s="60"/>
      <c r="EC1186" s="60"/>
      <c r="ED1186" s="60"/>
      <c r="EE1186" s="60"/>
      <c r="EF1186" s="60"/>
      <c r="EG1186" s="60"/>
      <c r="EH1186" s="60"/>
      <c r="EI1186" s="60"/>
      <c r="EJ1186" s="60"/>
      <c r="EK1186" s="60"/>
      <c r="EL1186" s="60"/>
      <c r="EM1186" s="60"/>
      <c r="EN1186" s="60"/>
      <c r="EO1186" s="60"/>
      <c r="EP1186" s="60"/>
      <c r="EQ1186" s="60"/>
      <c r="ER1186" s="60"/>
      <c r="ES1186" s="60"/>
      <c r="ET1186" s="60"/>
      <c r="EU1186" s="60"/>
      <c r="EV1186" s="60"/>
      <c r="EW1186" s="60"/>
      <c r="EX1186" s="60"/>
      <c r="EY1186" s="60"/>
      <c r="EZ1186" s="60"/>
      <c r="FA1186" s="60"/>
      <c r="FB1186" s="60"/>
      <c r="FC1186" s="60"/>
      <c r="FD1186" s="60"/>
      <c r="FE1186" s="60"/>
      <c r="FF1186" s="60"/>
      <c r="FG1186" s="60"/>
      <c r="FH1186" s="60"/>
      <c r="FI1186" s="60"/>
      <c r="FJ1186" s="60"/>
      <c r="FK1186" s="60"/>
      <c r="FL1186" s="60"/>
      <c r="FM1186" s="60"/>
      <c r="FN1186" s="60"/>
      <c r="FO1186" s="60"/>
      <c r="FP1186" s="60"/>
      <c r="FQ1186" s="60"/>
      <c r="FR1186" s="60"/>
      <c r="FS1186" s="60"/>
      <c r="FT1186" s="60"/>
      <c r="FU1186" s="60"/>
      <c r="FV1186" s="60"/>
      <c r="FW1186" s="60"/>
      <c r="FX1186" s="60"/>
      <c r="FY1186" s="60"/>
      <c r="FZ1186" s="60"/>
      <c r="GA1186" s="60"/>
      <c r="GB1186" s="60"/>
      <c r="GC1186" s="60"/>
      <c r="GD1186" s="60"/>
      <c r="GE1186" s="60"/>
    </row>
    <row r="1187">
      <c r="C1187" s="396" t="s">
        <v>560</v>
      </c>
      <c r="D1187" s="60">
        <f>D1182+1</f>
        <v>2016</v>
      </c>
      <c r="L1187" s="396"/>
      <c r="P1187" s="396"/>
      <c r="Q1187" s="396"/>
      <c r="R1187" s="396"/>
      <c r="S1187" s="396"/>
      <c r="T1187" s="396"/>
      <c r="U1187" s="396"/>
      <c r="V1187" s="396"/>
      <c r="W1187" s="396"/>
      <c r="X1187" s="396"/>
      <c r="Y1187" s="396"/>
      <c r="Z1187" s="396"/>
      <c r="AA1187" s="396"/>
      <c r="AB1187" s="396"/>
      <c r="AC1187" s="396"/>
      <c r="AD1187" s="396"/>
      <c r="AE1187" s="396"/>
      <c r="AF1187" s="396"/>
      <c r="AG1187" s="396"/>
      <c r="AH1187" s="396"/>
      <c r="AI1187" s="396"/>
      <c r="AJ1187" s="396"/>
      <c r="AK1187" s="396"/>
      <c r="AL1187" s="396"/>
      <c r="AM1187" s="396"/>
      <c r="AN1187" s="396"/>
      <c r="AO1187" s="396"/>
      <c r="AP1187" s="396"/>
      <c r="AQ1187" s="396"/>
      <c r="AR1187" s="396"/>
      <c r="AS1187" s="396"/>
      <c r="AT1187" s="396"/>
      <c r="AU1187" s="396"/>
      <c r="AV1187" s="396"/>
      <c r="AW1187" s="396"/>
      <c r="AX1187" s="396"/>
      <c r="AY1187" s="60"/>
      <c r="AZ1187" s="60"/>
      <c r="BA1187" s="60"/>
      <c r="BB1187" s="60"/>
      <c r="BC1187" s="60"/>
      <c r="BD1187" s="60"/>
      <c r="BE1187" s="60"/>
      <c r="BF1187" s="60"/>
      <c r="BG1187" s="60"/>
      <c r="BH1187" s="60"/>
      <c r="BI1187" s="60"/>
      <c r="BJ1187" s="60"/>
      <c r="BK1187" s="60"/>
      <c r="BL1187" s="60"/>
      <c r="BM1187" s="60"/>
      <c r="BN1187" s="60"/>
      <c r="BO1187" s="60"/>
      <c r="BP1187" s="60"/>
      <c r="BQ1187" s="60"/>
      <c r="BR1187" s="60"/>
      <c r="BS1187" s="60"/>
      <c r="BT1187" s="60"/>
      <c r="BU1187" s="60"/>
      <c r="BV1187" s="60"/>
      <c r="BW1187" s="60"/>
      <c r="BX1187" s="60"/>
      <c r="BY1187" s="60"/>
      <c r="BZ1187" s="60"/>
      <c r="CA1187" s="60"/>
      <c r="CB1187" s="60"/>
      <c r="CC1187" s="60"/>
      <c r="CD1187" s="60"/>
      <c r="CE1187" s="60"/>
      <c r="CF1187" s="60"/>
      <c r="CG1187" s="60"/>
      <c r="CH1187" s="60"/>
      <c r="CI1187" s="60"/>
      <c r="CJ1187" s="60"/>
      <c r="CK1187" s="60"/>
      <c r="CL1187" s="60"/>
      <c r="CM1187" s="60"/>
      <c r="CN1187" s="60"/>
      <c r="CO1187" s="60"/>
      <c r="CP1187" s="60"/>
      <c r="CQ1187" s="60"/>
      <c r="CR1187" s="60"/>
      <c r="CS1187" s="60"/>
      <c r="CT1187" s="60"/>
      <c r="CU1187" s="60"/>
      <c r="CV1187" s="60"/>
      <c r="CW1187" s="60"/>
      <c r="CX1187" s="60"/>
      <c r="CY1187" s="60"/>
      <c r="CZ1187" s="60"/>
      <c r="DA1187" s="60"/>
      <c r="DB1187" s="60"/>
      <c r="DC1187" s="60"/>
      <c r="DD1187" s="60"/>
      <c r="DE1187" s="60"/>
      <c r="DF1187" s="60"/>
      <c r="DG1187" s="60"/>
      <c r="DH1187" s="60"/>
      <c r="DI1187" s="60"/>
      <c r="DJ1187" s="60"/>
      <c r="DK1187" s="60"/>
      <c r="DL1187" s="60"/>
      <c r="DM1187" s="60"/>
      <c r="DN1187" s="60"/>
      <c r="DO1187" s="60"/>
      <c r="DP1187" s="60"/>
      <c r="DQ1187" s="60"/>
      <c r="DR1187" s="60"/>
      <c r="DS1187" s="60"/>
      <c r="DT1187" s="60"/>
      <c r="DU1187" s="60"/>
      <c r="DV1187" s="60"/>
      <c r="DW1187" s="60"/>
      <c r="DX1187" s="60"/>
      <c r="DY1187" s="60"/>
      <c r="DZ1187" s="60"/>
      <c r="EA1187" s="60"/>
      <c r="EB1187" s="60"/>
      <c r="EC1187" s="60"/>
      <c r="ED1187" s="60"/>
      <c r="EE1187" s="60"/>
      <c r="EF1187" s="60"/>
      <c r="EG1187" s="60"/>
      <c r="EH1187" s="60"/>
      <c r="EI1187" s="60"/>
      <c r="EJ1187" s="60"/>
      <c r="EK1187" s="60"/>
      <c r="EL1187" s="60"/>
      <c r="EM1187" s="60"/>
      <c r="EN1187" s="60"/>
      <c r="EO1187" s="60"/>
      <c r="EP1187" s="60"/>
      <c r="EQ1187" s="60"/>
      <c r="ER1187" s="60"/>
      <c r="ES1187" s="60"/>
      <c r="ET1187" s="60"/>
      <c r="EU1187" s="60"/>
      <c r="EV1187" s="60"/>
      <c r="EW1187" s="60"/>
      <c r="EX1187" s="60"/>
      <c r="EY1187" s="60"/>
      <c r="EZ1187" s="60"/>
      <c r="FA1187" s="60"/>
      <c r="FB1187" s="60"/>
      <c r="FC1187" s="60"/>
      <c r="FD1187" s="60"/>
      <c r="FE1187" s="60"/>
      <c r="FF1187" s="60"/>
      <c r="FG1187" s="60"/>
      <c r="FH1187" s="60"/>
      <c r="FI1187" s="60"/>
      <c r="FJ1187" s="60"/>
      <c r="FK1187" s="60"/>
      <c r="FL1187" s="60"/>
      <c r="FM1187" s="60"/>
      <c r="FN1187" s="60"/>
      <c r="FO1187" s="60"/>
      <c r="FP1187" s="60"/>
      <c r="FQ1187" s="60"/>
      <c r="FR1187" s="60"/>
      <c r="FS1187" s="60"/>
      <c r="FT1187" s="60"/>
      <c r="FU1187" s="60"/>
      <c r="FV1187" s="60"/>
      <c r="FW1187" s="60"/>
      <c r="FX1187" s="60"/>
      <c r="FY1187" s="60"/>
      <c r="FZ1187" s="60"/>
      <c r="GA1187" s="60"/>
      <c r="GB1187" s="60"/>
      <c r="GC1187" s="60"/>
      <c r="GD1187" s="60"/>
      <c r="GE1187" s="60"/>
      <c r="GF1187" s="396"/>
      <c r="GG1187" s="396"/>
      <c r="GH1187" s="396"/>
      <c r="GI1187" s="396"/>
      <c r="GJ1187" s="396"/>
      <c r="GK1187" s="396"/>
      <c r="GL1187" s="396"/>
    </row>
    <row r="1188">
      <c r="C1188" s="396" t="s">
        <v>561</v>
      </c>
      <c r="D1188" s="396"/>
      <c r="E1188" s="396"/>
      <c r="F1188" s="396"/>
      <c r="H1188" s="396"/>
      <c r="I1188" s="396" t="s">
        <v>562</v>
      </c>
      <c r="J1188" s="396"/>
      <c r="L1188" s="396"/>
      <c r="O1188" s="396" t="s">
        <v>563</v>
      </c>
      <c r="P1188" s="396"/>
      <c r="Q1188" s="396"/>
      <c r="R1188" s="396"/>
      <c r="S1188" s="396"/>
      <c r="T1188" s="396"/>
      <c r="U1188" s="396" t="s">
        <v>564</v>
      </c>
      <c r="V1188" s="396"/>
      <c r="W1188" s="396"/>
      <c r="X1188" s="396"/>
      <c r="Y1188" s="396"/>
      <c r="Z1188" s="396"/>
      <c r="AA1188" s="396" t="s">
        <v>565</v>
      </c>
      <c r="AB1188" s="396"/>
      <c r="AC1188" s="396"/>
      <c r="AD1188" s="396"/>
      <c r="AE1188" s="396"/>
      <c r="AF1188" s="396"/>
      <c r="AG1188" s="396" t="s">
        <v>566</v>
      </c>
      <c r="AH1188" s="396"/>
      <c r="AI1188" s="396"/>
      <c r="AJ1188" s="396"/>
      <c r="AK1188" s="396"/>
      <c r="AL1188" s="396"/>
      <c r="AM1188" s="396" t="s">
        <v>567</v>
      </c>
      <c r="AN1188" s="396"/>
      <c r="AO1188" s="396"/>
      <c r="AP1188" s="396"/>
      <c r="AQ1188" s="396"/>
      <c r="AR1188" s="396"/>
      <c r="AS1188" s="396" t="s">
        <v>568</v>
      </c>
      <c r="AT1188" s="396"/>
      <c r="AU1188" s="396"/>
      <c r="AV1188" s="396"/>
      <c r="AW1188" s="396"/>
      <c r="AX1188" s="396"/>
      <c r="AY1188" s="396" t="s">
        <v>569</v>
      </c>
      <c r="AZ1188" s="396"/>
      <c r="BA1188" s="396"/>
      <c r="BB1188" s="396"/>
      <c r="BC1188" s="396"/>
      <c r="BD1188" s="396"/>
      <c r="BE1188" s="396" t="s">
        <v>570</v>
      </c>
      <c r="BF1188" s="396"/>
      <c r="BG1188" s="396"/>
      <c r="BH1188" s="396"/>
      <c r="BI1188" s="396"/>
      <c r="BJ1188" s="396"/>
      <c r="BK1188" s="396" t="s">
        <v>571</v>
      </c>
      <c r="BL1188" s="396"/>
      <c r="BM1188" s="396"/>
      <c r="BN1188" s="396"/>
      <c r="BO1188" s="396"/>
      <c r="BP1188" s="396"/>
      <c r="BQ1188" s="396" t="s">
        <v>572</v>
      </c>
      <c r="BR1188" s="396"/>
      <c r="BS1188" s="396"/>
      <c r="BT1188" s="396"/>
      <c r="BU1188" s="396"/>
      <c r="BV1188" s="396"/>
      <c r="BW1188" s="60"/>
      <c r="BX1188" s="60"/>
      <c r="BY1188" s="60"/>
      <c r="BZ1188" s="60"/>
      <c r="CA1188" s="60"/>
      <c r="CB1188" s="60"/>
      <c r="CC1188" s="60"/>
      <c r="CD1188" s="60"/>
      <c r="CE1188" s="60"/>
      <c r="CF1188" s="60"/>
      <c r="CG1188" s="60"/>
      <c r="CH1188" s="60"/>
      <c r="CI1188" s="60"/>
      <c r="CJ1188" s="60"/>
      <c r="CK1188" s="60"/>
      <c r="CL1188" s="60"/>
      <c r="CM1188" s="60"/>
      <c r="CN1188" s="60"/>
      <c r="CO1188" s="60"/>
      <c r="CP1188" s="60"/>
      <c r="CQ1188" s="60"/>
      <c r="CR1188" s="60"/>
      <c r="CS1188" s="60"/>
      <c r="CT1188" s="60"/>
      <c r="CU1188" s="60"/>
      <c r="CV1188" s="60"/>
      <c r="CW1188" s="60"/>
      <c r="CX1188" s="60"/>
      <c r="CY1188" s="60"/>
      <c r="CZ1188" s="60"/>
      <c r="DA1188" s="60"/>
      <c r="DB1188" s="60"/>
      <c r="DC1188" s="60"/>
      <c r="DD1188" s="60"/>
      <c r="DE1188" s="60"/>
      <c r="DF1188" s="60"/>
      <c r="DG1188" s="60"/>
      <c r="DH1188" s="60"/>
      <c r="DI1188" s="60"/>
      <c r="DJ1188" s="60"/>
      <c r="DK1188" s="60"/>
      <c r="DL1188" s="60"/>
      <c r="DM1188" s="60"/>
      <c r="DN1188" s="60"/>
      <c r="DO1188" s="60"/>
      <c r="DP1188" s="60"/>
      <c r="DQ1188" s="60"/>
      <c r="DR1188" s="60"/>
      <c r="DS1188" s="60"/>
      <c r="DT1188" s="60"/>
      <c r="DU1188" s="60"/>
      <c r="DV1188" s="60"/>
      <c r="DW1188" s="60"/>
      <c r="DX1188" s="60"/>
      <c r="DY1188" s="60"/>
      <c r="DZ1188" s="60"/>
      <c r="EA1188" s="60"/>
      <c r="EB1188" s="60"/>
      <c r="EC1188" s="60"/>
      <c r="ED1188" s="60"/>
      <c r="EE1188" s="60"/>
      <c r="EF1188" s="60"/>
      <c r="EG1188" s="60"/>
      <c r="EH1188" s="60"/>
      <c r="EI1188" s="60"/>
      <c r="EJ1188" s="60"/>
      <c r="EK1188" s="60"/>
      <c r="EL1188" s="60"/>
      <c r="EM1188" s="60"/>
      <c r="EN1188" s="60"/>
      <c r="EO1188" s="60"/>
      <c r="EP1188" s="60"/>
      <c r="EQ1188" s="60"/>
      <c r="ER1188" s="60"/>
      <c r="ES1188" s="60"/>
      <c r="ET1188" s="60"/>
      <c r="EU1188" s="60"/>
      <c r="EV1188" s="60"/>
      <c r="EW1188" s="60"/>
      <c r="EX1188" s="60"/>
      <c r="EY1188" s="60"/>
      <c r="EZ1188" s="60"/>
      <c r="FA1188" s="60"/>
      <c r="FB1188" s="60"/>
      <c r="FC1188" s="60"/>
      <c r="FD1188" s="60"/>
      <c r="FE1188" s="60"/>
      <c r="FF1188" s="60"/>
      <c r="FG1188" s="60"/>
      <c r="FH1188" s="60"/>
      <c r="FI1188" s="60"/>
      <c r="FJ1188" s="60"/>
      <c r="FK1188" s="60"/>
      <c r="FL1188" s="60"/>
      <c r="FM1188" s="60"/>
      <c r="FN1188" s="60"/>
      <c r="FO1188" s="60"/>
      <c r="FP1188" s="60"/>
      <c r="FQ1188" s="60"/>
      <c r="FR1188" s="60"/>
      <c r="FS1188" s="60"/>
      <c r="FT1188" s="60"/>
      <c r="FU1188" s="60"/>
      <c r="FV1188" s="60"/>
      <c r="FW1188" s="60"/>
      <c r="FX1188" s="60"/>
      <c r="FY1188" s="60"/>
      <c r="FZ1188" s="60"/>
      <c r="GA1188" s="60"/>
      <c r="GB1188" s="60"/>
      <c r="GC1188" s="60"/>
      <c r="GD1188" s="60"/>
      <c r="GE1188" s="60"/>
      <c r="GF1188" s="60"/>
      <c r="GG1188" s="60"/>
      <c r="GH1188" s="60"/>
      <c r="GI1188" s="60"/>
      <c r="GJ1188" s="60"/>
      <c r="GK1188" s="60"/>
      <c r="GL1188" s="60"/>
    </row>
    <row r="1189">
      <c r="B1189" s="439" t="s">
        <v>573</v>
      </c>
      <c r="C1189" s="442">
        <v>1</v>
      </c>
      <c r="D1189" s="442">
        <v>2</v>
      </c>
      <c r="E1189" s="442">
        <v>3</v>
      </c>
      <c r="F1189" s="442">
        <v>4</v>
      </c>
      <c r="G1189" s="442">
        <v>5</v>
      </c>
      <c r="H1189" s="442">
        <v>6</v>
      </c>
      <c r="I1189" s="441">
        <v>1</v>
      </c>
      <c r="J1189" s="441">
        <v>2</v>
      </c>
      <c r="K1189" s="441">
        <v>3</v>
      </c>
      <c r="L1189" s="441">
        <v>4</v>
      </c>
      <c r="M1189" s="441">
        <v>5</v>
      </c>
      <c r="N1189" s="441">
        <v>6</v>
      </c>
      <c r="O1189" s="442">
        <v>1</v>
      </c>
      <c r="P1189" s="442">
        <v>2</v>
      </c>
      <c r="Q1189" s="442">
        <v>3</v>
      </c>
      <c r="R1189" s="442">
        <v>4</v>
      </c>
      <c r="S1189" s="442">
        <v>5</v>
      </c>
      <c r="T1189" s="442">
        <v>6</v>
      </c>
      <c r="U1189" s="441">
        <v>1</v>
      </c>
      <c r="V1189" s="441">
        <v>2</v>
      </c>
      <c r="W1189" s="441">
        <v>3</v>
      </c>
      <c r="X1189" s="441">
        <v>4</v>
      </c>
      <c r="Y1189" s="441">
        <v>5</v>
      </c>
      <c r="Z1189" s="441">
        <v>6</v>
      </c>
      <c r="AA1189" s="442">
        <v>1</v>
      </c>
      <c r="AB1189" s="442">
        <v>2</v>
      </c>
      <c r="AC1189" s="442">
        <v>3</v>
      </c>
      <c r="AD1189" s="442">
        <v>4</v>
      </c>
      <c r="AE1189" s="442">
        <v>5</v>
      </c>
      <c r="AF1189" s="442">
        <v>6</v>
      </c>
      <c r="AG1189" s="441">
        <v>1</v>
      </c>
      <c r="AH1189" s="441">
        <v>2</v>
      </c>
      <c r="AI1189" s="441">
        <v>3</v>
      </c>
      <c r="AJ1189" s="441">
        <v>4</v>
      </c>
      <c r="AK1189" s="441">
        <v>5</v>
      </c>
      <c r="AL1189" s="441">
        <v>6</v>
      </c>
      <c r="AM1189" s="442">
        <v>1</v>
      </c>
      <c r="AN1189" s="442">
        <v>2</v>
      </c>
      <c r="AO1189" s="442">
        <v>3</v>
      </c>
      <c r="AP1189" s="442">
        <v>4</v>
      </c>
      <c r="AQ1189" s="442">
        <v>5</v>
      </c>
      <c r="AR1189" s="442">
        <v>6</v>
      </c>
      <c r="AS1189" s="441">
        <v>1</v>
      </c>
      <c r="AT1189" s="441">
        <v>2</v>
      </c>
      <c r="AU1189" s="441">
        <v>3</v>
      </c>
      <c r="AV1189" s="441">
        <v>4</v>
      </c>
      <c r="AW1189" s="441">
        <v>5</v>
      </c>
      <c r="AX1189" s="441">
        <v>6</v>
      </c>
      <c r="AY1189" s="442">
        <v>1</v>
      </c>
      <c r="AZ1189" s="442">
        <v>2</v>
      </c>
      <c r="BA1189" s="442">
        <v>3</v>
      </c>
      <c r="BB1189" s="442">
        <v>4</v>
      </c>
      <c r="BC1189" s="442">
        <v>5</v>
      </c>
      <c r="BD1189" s="442">
        <v>6</v>
      </c>
      <c r="BE1189" s="441">
        <v>1</v>
      </c>
      <c r="BF1189" s="441">
        <v>2</v>
      </c>
      <c r="BG1189" s="441">
        <v>3</v>
      </c>
      <c r="BH1189" s="441">
        <v>4</v>
      </c>
      <c r="BI1189" s="441">
        <v>5</v>
      </c>
      <c r="BJ1189" s="441">
        <v>6</v>
      </c>
      <c r="BK1189" s="442">
        <v>1</v>
      </c>
      <c r="BL1189" s="442">
        <v>2</v>
      </c>
      <c r="BM1189" s="442">
        <v>3</v>
      </c>
      <c r="BN1189" s="442">
        <v>4</v>
      </c>
      <c r="BO1189" s="442">
        <v>5</v>
      </c>
      <c r="BP1189" s="442">
        <v>6</v>
      </c>
      <c r="BQ1189" s="441">
        <v>1</v>
      </c>
      <c r="BR1189" s="441">
        <v>2</v>
      </c>
      <c r="BS1189" s="441">
        <v>3</v>
      </c>
      <c r="BT1189" s="441">
        <v>4</v>
      </c>
      <c r="BU1189" s="441">
        <v>5</v>
      </c>
      <c r="BV1189" s="441">
        <v>6</v>
      </c>
      <c r="BW1189" s="445"/>
      <c r="BX1189" s="445"/>
      <c r="BY1189" s="445"/>
      <c r="BZ1189" s="445"/>
      <c r="CA1189" s="445"/>
      <c r="CB1189" s="445"/>
      <c r="CC1189" s="445"/>
      <c r="CD1189" s="445"/>
      <c r="CE1189" s="445"/>
      <c r="CF1189" s="445"/>
      <c r="CG1189" s="445"/>
      <c r="CH1189" s="445"/>
      <c r="CI1189" s="445"/>
      <c r="CJ1189" s="445"/>
      <c r="CK1189" s="445"/>
      <c r="CL1189" s="445"/>
      <c r="CM1189" s="445"/>
      <c r="CN1189" s="445"/>
      <c r="CO1189" s="445"/>
      <c r="CP1189" s="445"/>
      <c r="CQ1189" s="445"/>
      <c r="CR1189" s="445"/>
      <c r="CS1189" s="445"/>
      <c r="CT1189" s="445"/>
      <c r="CU1189" s="445"/>
      <c r="CV1189" s="445"/>
      <c r="CW1189" s="445"/>
      <c r="CX1189" s="445"/>
      <c r="CY1189" s="445"/>
      <c r="CZ1189" s="445"/>
      <c r="DA1189" s="445"/>
      <c r="DB1189" s="445"/>
      <c r="DC1189" s="445"/>
      <c r="DD1189" s="445"/>
      <c r="DE1189" s="445"/>
      <c r="DF1189" s="445"/>
      <c r="DG1189" s="445"/>
      <c r="DH1189" s="445"/>
      <c r="DI1189" s="445"/>
      <c r="DJ1189" s="445"/>
      <c r="DK1189" s="445"/>
      <c r="DL1189" s="445"/>
      <c r="DM1189" s="445"/>
      <c r="DN1189" s="445"/>
      <c r="DO1189" s="445"/>
      <c r="DP1189" s="445"/>
      <c r="DQ1189" s="445"/>
      <c r="DR1189" s="445"/>
      <c r="DS1189" s="445"/>
      <c r="DT1189" s="445"/>
      <c r="DU1189" s="445"/>
      <c r="DV1189" s="445"/>
      <c r="DW1189" s="445"/>
      <c r="DX1189" s="445"/>
      <c r="DY1189" s="445"/>
      <c r="DZ1189" s="445"/>
      <c r="EA1189" s="445"/>
      <c r="EB1189" s="445"/>
      <c r="EC1189" s="445"/>
      <c r="ED1189" s="445"/>
      <c r="EE1189" s="445"/>
      <c r="EF1189" s="445"/>
      <c r="EG1189" s="445"/>
      <c r="EH1189" s="445"/>
      <c r="EI1189" s="445"/>
      <c r="EJ1189" s="445"/>
      <c r="EK1189" s="445"/>
      <c r="EL1189" s="445"/>
      <c r="EM1189" s="445"/>
      <c r="EN1189" s="445"/>
      <c r="EO1189" s="445"/>
      <c r="EP1189" s="445"/>
      <c r="EQ1189" s="445"/>
      <c r="ER1189" s="445"/>
      <c r="ES1189" s="445"/>
      <c r="ET1189" s="445"/>
      <c r="EU1189" s="445"/>
      <c r="EV1189" s="445"/>
      <c r="EW1189" s="445"/>
      <c r="EX1189" s="445"/>
      <c r="EY1189" s="445"/>
      <c r="EZ1189" s="445"/>
      <c r="FA1189" s="445"/>
      <c r="FB1189" s="445"/>
      <c r="FC1189" s="445"/>
      <c r="FD1189" s="445"/>
      <c r="FE1189" s="445"/>
      <c r="FF1189" s="445"/>
      <c r="FG1189" s="445"/>
      <c r="FH1189" s="445"/>
      <c r="FI1189" s="445"/>
      <c r="FJ1189" s="445"/>
      <c r="FK1189" s="445"/>
      <c r="FL1189" s="445"/>
      <c r="FM1189" s="445"/>
      <c r="FN1189" s="445"/>
      <c r="FO1189" s="445"/>
      <c r="FP1189" s="445"/>
      <c r="FQ1189" s="445"/>
      <c r="FR1189" s="445"/>
      <c r="FS1189" s="445"/>
      <c r="FT1189" s="445"/>
      <c r="FU1189" s="445"/>
      <c r="FV1189" s="445"/>
      <c r="FW1189" s="445"/>
      <c r="FX1189" s="445"/>
      <c r="FY1189" s="445"/>
      <c r="FZ1189" s="445"/>
      <c r="GA1189" s="445"/>
      <c r="GB1189" s="445"/>
      <c r="GC1189" s="445"/>
      <c r="GD1189" s="445"/>
      <c r="GE1189" s="445"/>
      <c r="GF1189" s="445"/>
      <c r="GG1189" s="445"/>
      <c r="GH1189" s="445"/>
      <c r="GI1189" s="445"/>
      <c r="GJ1189" s="445"/>
      <c r="GK1189" s="445"/>
      <c r="GL1189" s="445"/>
    </row>
    <row r="1190">
      <c r="B1190" s="60" t="s">
        <v>574</v>
      </c>
      <c r="C1190" s="269"/>
      <c r="D1190" s="269"/>
      <c r="E1190" s="269"/>
      <c r="F1190" s="269"/>
      <c r="G1190" s="269"/>
      <c r="H1190" s="269"/>
      <c r="I1190" s="269"/>
      <c r="J1190" s="269"/>
      <c r="K1190" s="269"/>
      <c r="L1190" s="269"/>
      <c r="M1190" s="440"/>
      <c r="N1190" s="440"/>
      <c r="O1190" s="440"/>
      <c r="P1190" s="269"/>
      <c r="Q1190" s="269"/>
      <c r="R1190" s="269"/>
      <c r="S1190" s="269"/>
      <c r="T1190" s="269"/>
      <c r="U1190" s="269"/>
      <c r="V1190" s="269"/>
      <c r="W1190" s="269"/>
      <c r="X1190" s="269"/>
      <c r="Y1190" s="269"/>
      <c r="Z1190" s="269"/>
      <c r="AA1190" s="269"/>
      <c r="AB1190" s="269"/>
      <c r="AC1190" s="269"/>
      <c r="AD1190" s="269"/>
      <c r="AE1190" s="269"/>
      <c r="AF1190" s="269"/>
      <c r="AG1190" s="269"/>
      <c r="AH1190" s="269"/>
      <c r="AI1190" s="269"/>
      <c r="AJ1190" s="269"/>
      <c r="AK1190" s="269"/>
      <c r="AL1190" s="269"/>
      <c r="AM1190" s="269"/>
      <c r="AN1190" s="269"/>
      <c r="AO1190" s="269"/>
      <c r="AP1190" s="269"/>
      <c r="AQ1190" s="269"/>
      <c r="AR1190" s="269"/>
      <c r="AS1190" s="269"/>
      <c r="AT1190" s="269"/>
      <c r="AU1190" s="269"/>
      <c r="AV1190" s="269"/>
      <c r="AW1190" s="269"/>
      <c r="AX1190" s="269"/>
      <c r="AY1190" s="269"/>
      <c r="AZ1190" s="269"/>
      <c r="BA1190" s="269"/>
      <c r="BB1190" s="269"/>
      <c r="BC1190" s="269"/>
      <c r="BD1190" s="269"/>
      <c r="BE1190" s="269"/>
      <c r="BF1190" s="269"/>
      <c r="BG1190" s="269"/>
      <c r="BH1190" s="269"/>
      <c r="BI1190" s="269"/>
      <c r="BJ1190" s="269"/>
      <c r="BK1190" s="269"/>
      <c r="BL1190" s="269"/>
      <c r="BM1190" s="269"/>
      <c r="BN1190" s="269"/>
      <c r="BO1190" s="269"/>
      <c r="BP1190" s="269"/>
      <c r="BQ1190" s="269"/>
      <c r="BR1190" s="269"/>
      <c r="BS1190" s="269"/>
      <c r="BT1190" s="269"/>
      <c r="BU1190" s="269"/>
      <c r="BV1190" s="269"/>
      <c r="BW1190" s="60"/>
      <c r="BX1190" s="60"/>
      <c r="BY1190" s="60"/>
      <c r="BZ1190" s="60"/>
      <c r="CA1190" s="60"/>
      <c r="CB1190" s="60"/>
      <c r="CC1190" s="60"/>
      <c r="CD1190" s="60"/>
      <c r="CE1190" s="60"/>
      <c r="CF1190" s="60"/>
      <c r="CG1190" s="60"/>
      <c r="CH1190" s="60"/>
      <c r="CI1190" s="60"/>
      <c r="CJ1190" s="60"/>
      <c r="CK1190" s="60"/>
      <c r="CL1190" s="60"/>
      <c r="CM1190" s="60"/>
      <c r="CN1190" s="60"/>
      <c r="CO1190" s="60"/>
      <c r="CP1190" s="60"/>
      <c r="CQ1190" s="60"/>
      <c r="CR1190" s="60"/>
      <c r="CS1190" s="60"/>
      <c r="CT1190" s="60"/>
      <c r="CU1190" s="60"/>
      <c r="CV1190" s="60"/>
      <c r="CW1190" s="60"/>
      <c r="CX1190" s="60"/>
      <c r="CY1190" s="60"/>
      <c r="CZ1190" s="60"/>
      <c r="DA1190" s="60"/>
      <c r="DB1190" s="60"/>
      <c r="DC1190" s="60"/>
      <c r="DD1190" s="60"/>
      <c r="DE1190" s="60"/>
      <c r="DF1190" s="60"/>
      <c r="DG1190" s="60"/>
      <c r="DH1190" s="60"/>
      <c r="DI1190" s="60"/>
      <c r="DJ1190" s="60"/>
      <c r="DK1190" s="60"/>
      <c r="DL1190" s="60"/>
      <c r="DM1190" s="60"/>
      <c r="DN1190" s="60"/>
      <c r="DO1190" s="60"/>
      <c r="DP1190" s="60"/>
      <c r="DQ1190" s="60"/>
      <c r="DR1190" s="60"/>
      <c r="DS1190" s="60"/>
      <c r="DT1190" s="60"/>
      <c r="DU1190" s="60"/>
      <c r="DV1190" s="60"/>
      <c r="DW1190" s="60"/>
      <c r="DX1190" s="60"/>
      <c r="DY1190" s="60"/>
      <c r="DZ1190" s="60"/>
      <c r="EA1190" s="60"/>
      <c r="EB1190" s="60"/>
      <c r="EC1190" s="60"/>
      <c r="ED1190" s="60"/>
      <c r="EE1190" s="60"/>
      <c r="EF1190" s="60"/>
      <c r="EG1190" s="60"/>
      <c r="EH1190" s="60"/>
      <c r="EI1190" s="60"/>
      <c r="EJ1190" s="60"/>
      <c r="EK1190" s="60"/>
      <c r="EL1190" s="60"/>
      <c r="EM1190" s="60"/>
      <c r="EN1190" s="60"/>
      <c r="EO1190" s="60"/>
      <c r="EP1190" s="60"/>
      <c r="EQ1190" s="60"/>
      <c r="ER1190" s="60"/>
      <c r="ES1190" s="60"/>
      <c r="ET1190" s="60"/>
      <c r="EU1190" s="60"/>
      <c r="EV1190" s="60"/>
      <c r="EW1190" s="60"/>
      <c r="EX1190" s="60"/>
      <c r="EY1190" s="60"/>
      <c r="EZ1190" s="60"/>
      <c r="FA1190" s="60"/>
      <c r="FB1190" s="60"/>
      <c r="FC1190" s="60"/>
      <c r="FD1190" s="60"/>
      <c r="FE1190" s="60"/>
      <c r="FF1190" s="60"/>
      <c r="FG1190" s="60"/>
      <c r="FH1190" s="60"/>
      <c r="FI1190" s="60"/>
      <c r="FJ1190" s="60"/>
      <c r="FK1190" s="60"/>
      <c r="FL1190" s="60"/>
      <c r="FM1190" s="60"/>
      <c r="FN1190" s="60"/>
      <c r="FO1190" s="60"/>
      <c r="FP1190" s="60"/>
      <c r="FQ1190" s="60"/>
      <c r="FR1190" s="60"/>
      <c r="FS1190" s="60"/>
      <c r="FT1190" s="60"/>
      <c r="FU1190" s="60"/>
      <c r="FV1190" s="60"/>
      <c r="FW1190" s="60"/>
      <c r="FX1190" s="60"/>
      <c r="FY1190" s="60"/>
      <c r="FZ1190" s="60"/>
      <c r="GA1190" s="60"/>
      <c r="GB1190" s="60"/>
      <c r="GC1190" s="60"/>
      <c r="GD1190" s="60"/>
      <c r="GE1190" s="60"/>
      <c r="GF1190" s="60"/>
      <c r="GG1190" s="60"/>
      <c r="GH1190" s="60"/>
      <c r="GI1190" s="60"/>
      <c r="GJ1190" s="60"/>
      <c r="GK1190" s="60"/>
      <c r="GL1190" s="60"/>
    </row>
    <row r="1191">
      <c r="L1191" s="396"/>
      <c r="P1191" s="396"/>
      <c r="Q1191" s="396"/>
      <c r="R1191" s="396"/>
      <c r="S1191" s="396"/>
      <c r="T1191" s="396"/>
      <c r="U1191" s="396"/>
      <c r="V1191" s="396"/>
      <c r="W1191" s="396"/>
      <c r="X1191" s="396"/>
      <c r="Y1191" s="396"/>
      <c r="Z1191" s="396"/>
      <c r="AA1191" s="396"/>
      <c r="AB1191" s="396"/>
      <c r="AC1191" s="396"/>
      <c r="AD1191" s="396"/>
      <c r="AE1191" s="396"/>
      <c r="AF1191" s="396"/>
      <c r="AG1191" s="396"/>
      <c r="AH1191" s="396"/>
      <c r="AI1191" s="396"/>
      <c r="AJ1191" s="396"/>
      <c r="AK1191" s="396"/>
      <c r="AL1191" s="396"/>
      <c r="AM1191" s="396"/>
      <c r="AN1191" s="396"/>
      <c r="AO1191" s="396"/>
      <c r="AP1191" s="396"/>
      <c r="AQ1191" s="396"/>
      <c r="AR1191" s="396"/>
      <c r="AS1191" s="396"/>
      <c r="AT1191" s="396"/>
      <c r="AU1191" s="396"/>
      <c r="AV1191" s="396"/>
      <c r="AW1191" s="396"/>
      <c r="AX1191" s="396"/>
      <c r="AY1191" s="60"/>
      <c r="AZ1191" s="60"/>
      <c r="BA1191" s="60"/>
      <c r="BB1191" s="60"/>
      <c r="BC1191" s="60"/>
      <c r="BD1191" s="60"/>
      <c r="BE1191" s="60"/>
      <c r="BF1191" s="60"/>
      <c r="BG1191" s="60"/>
      <c r="BH1191" s="60"/>
      <c r="BI1191" s="60"/>
      <c r="BJ1191" s="60"/>
      <c r="BK1191" s="60"/>
      <c r="BL1191" s="60"/>
      <c r="BM1191" s="60"/>
      <c r="BN1191" s="60"/>
      <c r="BO1191" s="60"/>
      <c r="BP1191" s="60"/>
      <c r="BQ1191" s="60"/>
      <c r="BR1191" s="60"/>
      <c r="BS1191" s="60"/>
      <c r="BT1191" s="60"/>
      <c r="BU1191" s="60"/>
      <c r="BV1191" s="60"/>
      <c r="BW1191" s="60"/>
      <c r="BX1191" s="60"/>
      <c r="BY1191" s="60"/>
      <c r="BZ1191" s="60"/>
      <c r="CA1191" s="60"/>
      <c r="CB1191" s="60"/>
      <c r="CC1191" s="60"/>
      <c r="CD1191" s="60"/>
      <c r="CE1191" s="60"/>
      <c r="CF1191" s="60"/>
      <c r="CG1191" s="60"/>
      <c r="CH1191" s="60"/>
      <c r="CI1191" s="60"/>
      <c r="CJ1191" s="60"/>
      <c r="CK1191" s="60"/>
      <c r="CL1191" s="60"/>
      <c r="CM1191" s="60"/>
      <c r="CN1191" s="60"/>
      <c r="CO1191" s="60"/>
      <c r="CP1191" s="60"/>
      <c r="CQ1191" s="60"/>
      <c r="CR1191" s="60"/>
      <c r="CS1191" s="60"/>
      <c r="CT1191" s="60"/>
      <c r="CU1191" s="60"/>
      <c r="CV1191" s="60"/>
      <c r="CW1191" s="60"/>
      <c r="CX1191" s="60"/>
      <c r="CY1191" s="60"/>
      <c r="CZ1191" s="60"/>
      <c r="DA1191" s="60"/>
      <c r="DB1191" s="60"/>
      <c r="DC1191" s="60"/>
      <c r="DD1191" s="60"/>
      <c r="DE1191" s="60"/>
      <c r="DF1191" s="60"/>
      <c r="DG1191" s="60"/>
      <c r="DH1191" s="60"/>
      <c r="DI1191" s="60"/>
      <c r="DJ1191" s="60"/>
      <c r="DK1191" s="60"/>
      <c r="DL1191" s="60"/>
      <c r="DM1191" s="60"/>
      <c r="DN1191" s="60"/>
      <c r="DO1191" s="60"/>
      <c r="DP1191" s="60"/>
      <c r="DQ1191" s="60"/>
      <c r="DR1191" s="60"/>
      <c r="DS1191" s="60"/>
      <c r="DT1191" s="60"/>
      <c r="DU1191" s="60"/>
      <c r="DV1191" s="60"/>
      <c r="DW1191" s="60"/>
      <c r="DX1191" s="60"/>
      <c r="DY1191" s="60"/>
      <c r="DZ1191" s="60"/>
      <c r="EA1191" s="60"/>
      <c r="EB1191" s="60"/>
      <c r="EC1191" s="60"/>
      <c r="ED1191" s="60"/>
      <c r="EE1191" s="60"/>
      <c r="EF1191" s="60"/>
      <c r="EG1191" s="60"/>
      <c r="EH1191" s="60"/>
      <c r="EI1191" s="60"/>
      <c r="EJ1191" s="60"/>
      <c r="EK1191" s="60"/>
      <c r="EL1191" s="60"/>
      <c r="EM1191" s="60"/>
      <c r="EN1191" s="60"/>
      <c r="EO1191" s="60"/>
      <c r="EP1191" s="60"/>
      <c r="EQ1191" s="60"/>
      <c r="ER1191" s="60"/>
      <c r="ES1191" s="60"/>
      <c r="ET1191" s="60"/>
      <c r="EU1191" s="60"/>
      <c r="EV1191" s="60"/>
      <c r="EW1191" s="60"/>
      <c r="EX1191" s="60"/>
      <c r="EY1191" s="60"/>
      <c r="EZ1191" s="60"/>
      <c r="FA1191" s="60"/>
      <c r="FB1191" s="60"/>
      <c r="FC1191" s="60"/>
      <c r="FD1191" s="60"/>
      <c r="FE1191" s="60"/>
      <c r="FF1191" s="60"/>
      <c r="FG1191" s="60"/>
      <c r="FH1191" s="60"/>
      <c r="FI1191" s="60"/>
      <c r="FJ1191" s="60"/>
      <c r="FK1191" s="60"/>
      <c r="FL1191" s="60"/>
      <c r="FM1191" s="60"/>
      <c r="FN1191" s="60"/>
      <c r="FO1191" s="60"/>
      <c r="FP1191" s="60"/>
      <c r="FQ1191" s="60"/>
      <c r="FR1191" s="60"/>
      <c r="FS1191" s="60"/>
      <c r="FT1191" s="60"/>
      <c r="FU1191" s="60"/>
      <c r="FV1191" s="60"/>
      <c r="FW1191" s="60"/>
      <c r="FX1191" s="60"/>
      <c r="FY1191" s="60"/>
      <c r="FZ1191" s="60"/>
      <c r="GA1191" s="60"/>
      <c r="GB1191" s="60"/>
      <c r="GC1191" s="60"/>
      <c r="GD1191" s="60"/>
      <c r="GE1191" s="60"/>
    </row>
    <row r="1192">
      <c r="C1192" s="396" t="s">
        <v>560</v>
      </c>
      <c r="D1192" s="60">
        <f>D1187+1</f>
        <v>2017</v>
      </c>
      <c r="L1192" s="396"/>
      <c r="P1192" s="396"/>
      <c r="Q1192" s="396"/>
      <c r="R1192" s="396"/>
      <c r="S1192" s="396"/>
      <c r="T1192" s="396"/>
      <c r="U1192" s="396"/>
      <c r="V1192" s="396"/>
      <c r="W1192" s="396"/>
      <c r="X1192" s="396"/>
      <c r="Y1192" s="396"/>
      <c r="Z1192" s="396"/>
      <c r="AA1192" s="396"/>
      <c r="AB1192" s="396"/>
      <c r="AC1192" s="396"/>
      <c r="AD1192" s="396"/>
      <c r="AE1192" s="396"/>
      <c r="AF1192" s="396"/>
      <c r="AG1192" s="396"/>
      <c r="AH1192" s="396"/>
      <c r="AI1192" s="396"/>
      <c r="AJ1192" s="396"/>
      <c r="AK1192" s="396"/>
      <c r="AL1192" s="396"/>
      <c r="AM1192" s="396"/>
      <c r="AN1192" s="396"/>
      <c r="AO1192" s="396"/>
      <c r="AP1192" s="396"/>
      <c r="AQ1192" s="396"/>
      <c r="AR1192" s="396"/>
      <c r="AS1192" s="396"/>
      <c r="AT1192" s="396"/>
      <c r="AU1192" s="396"/>
      <c r="AV1192" s="396"/>
      <c r="AW1192" s="396"/>
      <c r="AX1192" s="396"/>
      <c r="AY1192" s="60"/>
      <c r="AZ1192" s="60"/>
      <c r="BA1192" s="60"/>
      <c r="BB1192" s="60"/>
      <c r="BC1192" s="60"/>
      <c r="BD1192" s="60"/>
      <c r="BE1192" s="60"/>
      <c r="BF1192" s="60"/>
      <c r="BG1192" s="60"/>
      <c r="BH1192" s="60"/>
      <c r="BI1192" s="60"/>
      <c r="BJ1192" s="60"/>
      <c r="BK1192" s="60"/>
      <c r="BL1192" s="60"/>
      <c r="BM1192" s="60"/>
      <c r="BN1192" s="60"/>
      <c r="BO1192" s="60"/>
      <c r="BP1192" s="60"/>
      <c r="BQ1192" s="60"/>
      <c r="BR1192" s="60"/>
      <c r="BS1192" s="60"/>
      <c r="BT1192" s="60"/>
      <c r="BU1192" s="60"/>
      <c r="BV1192" s="60"/>
      <c r="BW1192" s="60"/>
      <c r="BX1192" s="60"/>
      <c r="BY1192" s="60"/>
      <c r="BZ1192" s="60"/>
      <c r="CA1192" s="60"/>
      <c r="CB1192" s="60"/>
      <c r="CC1192" s="60"/>
      <c r="CD1192" s="60"/>
      <c r="CE1192" s="60"/>
      <c r="CF1192" s="60"/>
      <c r="CG1192" s="60"/>
      <c r="CH1192" s="60"/>
      <c r="CI1192" s="60"/>
      <c r="CJ1192" s="60"/>
      <c r="CK1192" s="60"/>
      <c r="CL1192" s="60"/>
      <c r="CM1192" s="60"/>
      <c r="CN1192" s="60"/>
      <c r="CO1192" s="60"/>
      <c r="CP1192" s="60"/>
      <c r="CQ1192" s="60"/>
      <c r="CR1192" s="60"/>
      <c r="CS1192" s="60"/>
      <c r="CT1192" s="60"/>
      <c r="CU1192" s="60"/>
      <c r="CV1192" s="60"/>
      <c r="CW1192" s="60"/>
      <c r="CX1192" s="60"/>
      <c r="CY1192" s="60"/>
      <c r="CZ1192" s="60"/>
      <c r="DA1192" s="60"/>
      <c r="DB1192" s="60"/>
      <c r="DC1192" s="60"/>
      <c r="DD1192" s="60"/>
      <c r="DE1192" s="60"/>
      <c r="DF1192" s="60"/>
      <c r="DG1192" s="60"/>
      <c r="DH1192" s="60"/>
      <c r="DI1192" s="60"/>
      <c r="DJ1192" s="60"/>
      <c r="DK1192" s="60"/>
      <c r="DL1192" s="60"/>
      <c r="DM1192" s="60"/>
      <c r="DN1192" s="60"/>
      <c r="DO1192" s="60"/>
      <c r="DP1192" s="60"/>
      <c r="DQ1192" s="60"/>
      <c r="DR1192" s="60"/>
      <c r="DS1192" s="60"/>
      <c r="DT1192" s="60"/>
      <c r="DU1192" s="60"/>
      <c r="DV1192" s="60"/>
      <c r="DW1192" s="60"/>
      <c r="DX1192" s="60"/>
      <c r="DY1192" s="60"/>
      <c r="DZ1192" s="60"/>
      <c r="EA1192" s="60"/>
      <c r="EB1192" s="60"/>
      <c r="EC1192" s="60"/>
      <c r="ED1192" s="60"/>
      <c r="EE1192" s="60"/>
      <c r="EF1192" s="60"/>
      <c r="EG1192" s="60"/>
      <c r="EH1192" s="60"/>
      <c r="EI1192" s="60"/>
      <c r="EJ1192" s="60"/>
      <c r="EK1192" s="60"/>
      <c r="EL1192" s="60"/>
      <c r="EM1192" s="60"/>
      <c r="EN1192" s="60"/>
      <c r="EO1192" s="60"/>
      <c r="EP1192" s="60"/>
      <c r="EQ1192" s="60"/>
      <c r="ER1192" s="60"/>
      <c r="ES1192" s="60"/>
      <c r="ET1192" s="60"/>
      <c r="EU1192" s="60"/>
      <c r="EV1192" s="60"/>
      <c r="EW1192" s="60"/>
      <c r="EX1192" s="60"/>
      <c r="EY1192" s="60"/>
      <c r="EZ1192" s="60"/>
      <c r="FA1192" s="60"/>
      <c r="FB1192" s="60"/>
      <c r="FC1192" s="60"/>
      <c r="FD1192" s="60"/>
      <c r="FE1192" s="60"/>
      <c r="FF1192" s="60"/>
      <c r="FG1192" s="60"/>
      <c r="FH1192" s="60"/>
      <c r="FI1192" s="60"/>
      <c r="FJ1192" s="60"/>
      <c r="FK1192" s="60"/>
      <c r="FL1192" s="60"/>
      <c r="FM1192" s="60"/>
      <c r="FN1192" s="60"/>
      <c r="FO1192" s="60"/>
      <c r="FP1192" s="60"/>
      <c r="FQ1192" s="60"/>
      <c r="FR1192" s="60"/>
      <c r="FS1192" s="60"/>
      <c r="FT1192" s="60"/>
      <c r="FU1192" s="60"/>
      <c r="FV1192" s="60"/>
      <c r="FW1192" s="60"/>
      <c r="FX1192" s="60"/>
      <c r="FY1192" s="60"/>
      <c r="FZ1192" s="60"/>
      <c r="GA1192" s="60"/>
      <c r="GB1192" s="60"/>
      <c r="GC1192" s="60"/>
      <c r="GD1192" s="60"/>
      <c r="GE1192" s="60"/>
      <c r="GF1192" s="396"/>
      <c r="GG1192" s="396"/>
      <c r="GH1192" s="396"/>
      <c r="GI1192" s="396"/>
      <c r="GJ1192" s="396"/>
      <c r="GK1192" s="396"/>
      <c r="GL1192" s="396"/>
    </row>
    <row r="1193">
      <c r="C1193" s="396" t="s">
        <v>561</v>
      </c>
      <c r="D1193" s="396"/>
      <c r="E1193" s="396"/>
      <c r="F1193" s="396"/>
      <c r="H1193" s="396"/>
      <c r="I1193" s="396" t="s">
        <v>562</v>
      </c>
      <c r="J1193" s="396"/>
      <c r="L1193" s="396"/>
      <c r="O1193" s="396" t="s">
        <v>563</v>
      </c>
      <c r="P1193" s="396"/>
      <c r="Q1193" s="396"/>
      <c r="R1193" s="396"/>
      <c r="S1193" s="396"/>
      <c r="T1193" s="396"/>
      <c r="U1193" s="396" t="s">
        <v>564</v>
      </c>
      <c r="V1193" s="396"/>
      <c r="W1193" s="396"/>
      <c r="X1193" s="396"/>
      <c r="Y1193" s="396"/>
      <c r="Z1193" s="396"/>
      <c r="AA1193" s="396" t="s">
        <v>565</v>
      </c>
      <c r="AB1193" s="396"/>
      <c r="AC1193" s="396"/>
      <c r="AD1193" s="396"/>
      <c r="AE1193" s="396"/>
      <c r="AF1193" s="396"/>
      <c r="AG1193" s="396" t="s">
        <v>566</v>
      </c>
      <c r="AH1193" s="396"/>
      <c r="AI1193" s="396"/>
      <c r="AJ1193" s="396"/>
      <c r="AK1193" s="396"/>
      <c r="AL1193" s="396"/>
      <c r="AM1193" s="396" t="s">
        <v>567</v>
      </c>
      <c r="AN1193" s="396"/>
      <c r="AO1193" s="396"/>
      <c r="AP1193" s="396"/>
      <c r="AQ1193" s="396"/>
      <c r="AR1193" s="396"/>
      <c r="AS1193" s="396" t="s">
        <v>568</v>
      </c>
      <c r="AT1193" s="396"/>
      <c r="AU1193" s="396"/>
      <c r="AV1193" s="396"/>
      <c r="AW1193" s="396"/>
      <c r="AX1193" s="396"/>
      <c r="AY1193" s="396" t="s">
        <v>569</v>
      </c>
      <c r="AZ1193" s="396"/>
      <c r="BA1193" s="396"/>
      <c r="BB1193" s="396"/>
      <c r="BC1193" s="396"/>
      <c r="BD1193" s="396"/>
      <c r="BE1193" s="396" t="s">
        <v>570</v>
      </c>
      <c r="BF1193" s="396"/>
      <c r="BG1193" s="396"/>
      <c r="BH1193" s="396"/>
      <c r="BI1193" s="396"/>
      <c r="BJ1193" s="396"/>
      <c r="BK1193" s="396" t="s">
        <v>571</v>
      </c>
      <c r="BL1193" s="396"/>
      <c r="BM1193" s="396"/>
      <c r="BN1193" s="396"/>
      <c r="BO1193" s="396"/>
      <c r="BP1193" s="396"/>
      <c r="BQ1193" s="396" t="s">
        <v>572</v>
      </c>
      <c r="BR1193" s="396"/>
      <c r="BS1193" s="396"/>
      <c r="BT1193" s="396"/>
      <c r="BU1193" s="396"/>
      <c r="BV1193" s="396"/>
      <c r="BW1193" s="60"/>
      <c r="BX1193" s="60"/>
      <c r="BY1193" s="60"/>
      <c r="BZ1193" s="60"/>
      <c r="CA1193" s="60"/>
      <c r="CB1193" s="60"/>
      <c r="CC1193" s="60"/>
      <c r="CD1193" s="60"/>
      <c r="CE1193" s="60"/>
      <c r="CF1193" s="60"/>
      <c r="CG1193" s="60"/>
      <c r="CH1193" s="60"/>
      <c r="CI1193" s="60"/>
      <c r="CJ1193" s="60"/>
      <c r="CK1193" s="60"/>
      <c r="CL1193" s="60"/>
      <c r="CM1193" s="60"/>
      <c r="CN1193" s="60"/>
      <c r="CO1193" s="60"/>
      <c r="CP1193" s="60"/>
      <c r="CQ1193" s="60"/>
      <c r="CR1193" s="60"/>
      <c r="CS1193" s="60"/>
      <c r="CT1193" s="60"/>
      <c r="CU1193" s="60"/>
      <c r="CV1193" s="60"/>
      <c r="CW1193" s="60"/>
      <c r="CX1193" s="60"/>
      <c r="CY1193" s="60"/>
      <c r="CZ1193" s="60"/>
      <c r="DA1193" s="60"/>
      <c r="DB1193" s="60"/>
      <c r="DC1193" s="60"/>
      <c r="DD1193" s="60"/>
      <c r="DE1193" s="60"/>
      <c r="DF1193" s="60"/>
      <c r="DG1193" s="60"/>
      <c r="DH1193" s="60"/>
      <c r="DI1193" s="60"/>
      <c r="DJ1193" s="60"/>
      <c r="DK1193" s="60"/>
      <c r="DL1193" s="60"/>
      <c r="DM1193" s="60"/>
      <c r="DN1193" s="60"/>
      <c r="DO1193" s="60"/>
      <c r="DP1193" s="60"/>
      <c r="DQ1193" s="60"/>
      <c r="DR1193" s="60"/>
      <c r="DS1193" s="60"/>
      <c r="DT1193" s="60"/>
      <c r="DU1193" s="60"/>
      <c r="DV1193" s="60"/>
      <c r="DW1193" s="60"/>
      <c r="DX1193" s="60"/>
      <c r="DY1193" s="60"/>
      <c r="DZ1193" s="60"/>
      <c r="EA1193" s="60"/>
      <c r="EB1193" s="60"/>
      <c r="EC1193" s="60"/>
      <c r="ED1193" s="60"/>
      <c r="EE1193" s="60"/>
      <c r="EF1193" s="60"/>
      <c r="EG1193" s="60"/>
      <c r="EH1193" s="60"/>
      <c r="EI1193" s="60"/>
      <c r="EJ1193" s="60"/>
      <c r="EK1193" s="60"/>
      <c r="EL1193" s="60"/>
      <c r="EM1193" s="60"/>
      <c r="EN1193" s="60"/>
      <c r="EO1193" s="60"/>
      <c r="EP1193" s="60"/>
      <c r="EQ1193" s="60"/>
      <c r="ER1193" s="60"/>
      <c r="ES1193" s="60"/>
      <c r="ET1193" s="60"/>
      <c r="EU1193" s="60"/>
      <c r="EV1193" s="60"/>
      <c r="EW1193" s="60"/>
      <c r="EX1193" s="60"/>
      <c r="EY1193" s="60"/>
      <c r="EZ1193" s="60"/>
      <c r="FA1193" s="60"/>
      <c r="FB1193" s="60"/>
      <c r="FC1193" s="60"/>
      <c r="FD1193" s="60"/>
      <c r="FE1193" s="60"/>
      <c r="FF1193" s="60"/>
      <c r="FG1193" s="60"/>
      <c r="FH1193" s="60"/>
      <c r="FI1193" s="60"/>
      <c r="FJ1193" s="60"/>
      <c r="FK1193" s="60"/>
      <c r="FL1193" s="60"/>
      <c r="FM1193" s="60"/>
      <c r="FN1193" s="60"/>
      <c r="FO1193" s="60"/>
      <c r="FP1193" s="60"/>
      <c r="FQ1193" s="60"/>
      <c r="FR1193" s="60"/>
      <c r="FS1193" s="60"/>
      <c r="FT1193" s="60"/>
      <c r="FU1193" s="60"/>
      <c r="FV1193" s="60"/>
      <c r="FW1193" s="60"/>
      <c r="FX1193" s="60"/>
      <c r="FY1193" s="60"/>
      <c r="FZ1193" s="60"/>
      <c r="GA1193" s="60"/>
      <c r="GB1193" s="60"/>
      <c r="GC1193" s="60"/>
      <c r="GD1193" s="60"/>
      <c r="GE1193" s="60"/>
      <c r="GF1193" s="60"/>
      <c r="GG1193" s="60"/>
      <c r="GH1193" s="60"/>
      <c r="GI1193" s="60"/>
      <c r="GJ1193" s="60"/>
      <c r="GK1193" s="60"/>
      <c r="GL1193" s="60"/>
    </row>
    <row r="1194">
      <c r="B1194" s="439" t="s">
        <v>573</v>
      </c>
      <c r="C1194" s="442">
        <v>1</v>
      </c>
      <c r="D1194" s="442">
        <v>2</v>
      </c>
      <c r="E1194" s="442">
        <v>3</v>
      </c>
      <c r="F1194" s="442">
        <v>4</v>
      </c>
      <c r="G1194" s="442">
        <v>5</v>
      </c>
      <c r="H1194" s="442">
        <v>6</v>
      </c>
      <c r="I1194" s="441">
        <v>1</v>
      </c>
      <c r="J1194" s="441">
        <v>2</v>
      </c>
      <c r="K1194" s="441">
        <v>3</v>
      </c>
      <c r="L1194" s="441">
        <v>4</v>
      </c>
      <c r="M1194" s="441">
        <v>5</v>
      </c>
      <c r="N1194" s="441">
        <v>6</v>
      </c>
      <c r="O1194" s="442">
        <v>1</v>
      </c>
      <c r="P1194" s="442">
        <v>2</v>
      </c>
      <c r="Q1194" s="442">
        <v>3</v>
      </c>
      <c r="R1194" s="442">
        <v>4</v>
      </c>
      <c r="S1194" s="442">
        <v>5</v>
      </c>
      <c r="T1194" s="442">
        <v>6</v>
      </c>
      <c r="U1194" s="441">
        <v>1</v>
      </c>
      <c r="V1194" s="441">
        <v>2</v>
      </c>
      <c r="W1194" s="441">
        <v>3</v>
      </c>
      <c r="X1194" s="441">
        <v>4</v>
      </c>
      <c r="Y1194" s="441">
        <v>5</v>
      </c>
      <c r="Z1194" s="441">
        <v>6</v>
      </c>
      <c r="AA1194" s="442">
        <v>1</v>
      </c>
      <c r="AB1194" s="442">
        <v>2</v>
      </c>
      <c r="AC1194" s="442">
        <v>3</v>
      </c>
      <c r="AD1194" s="442">
        <v>4</v>
      </c>
      <c r="AE1194" s="442">
        <v>5</v>
      </c>
      <c r="AF1194" s="442">
        <v>6</v>
      </c>
      <c r="AG1194" s="441">
        <v>1</v>
      </c>
      <c r="AH1194" s="441">
        <v>2</v>
      </c>
      <c r="AI1194" s="441">
        <v>3</v>
      </c>
      <c r="AJ1194" s="441">
        <v>4</v>
      </c>
      <c r="AK1194" s="441">
        <v>5</v>
      </c>
      <c r="AL1194" s="441">
        <v>6</v>
      </c>
      <c r="AM1194" s="442">
        <v>1</v>
      </c>
      <c r="AN1194" s="442">
        <v>2</v>
      </c>
      <c r="AO1194" s="442">
        <v>3</v>
      </c>
      <c r="AP1194" s="442">
        <v>4</v>
      </c>
      <c r="AQ1194" s="442">
        <v>5</v>
      </c>
      <c r="AR1194" s="442">
        <v>6</v>
      </c>
      <c r="AS1194" s="441">
        <v>1</v>
      </c>
      <c r="AT1194" s="441">
        <v>2</v>
      </c>
      <c r="AU1194" s="441">
        <v>3</v>
      </c>
      <c r="AV1194" s="441">
        <v>4</v>
      </c>
      <c r="AW1194" s="441">
        <v>5</v>
      </c>
      <c r="AX1194" s="441">
        <v>6</v>
      </c>
      <c r="AY1194" s="442">
        <v>1</v>
      </c>
      <c r="AZ1194" s="442">
        <v>2</v>
      </c>
      <c r="BA1194" s="442">
        <v>3</v>
      </c>
      <c r="BB1194" s="442">
        <v>4</v>
      </c>
      <c r="BC1194" s="442">
        <v>5</v>
      </c>
      <c r="BD1194" s="442">
        <v>6</v>
      </c>
      <c r="BE1194" s="441">
        <v>1</v>
      </c>
      <c r="BF1194" s="441">
        <v>2</v>
      </c>
      <c r="BG1194" s="441">
        <v>3</v>
      </c>
      <c r="BH1194" s="441">
        <v>4</v>
      </c>
      <c r="BI1194" s="441">
        <v>5</v>
      </c>
      <c r="BJ1194" s="441">
        <v>6</v>
      </c>
      <c r="BK1194" s="442">
        <v>1</v>
      </c>
      <c r="BL1194" s="442">
        <v>2</v>
      </c>
      <c r="BM1194" s="442">
        <v>3</v>
      </c>
      <c r="BN1194" s="442">
        <v>4</v>
      </c>
      <c r="BO1194" s="442">
        <v>5</v>
      </c>
      <c r="BP1194" s="442">
        <v>6</v>
      </c>
      <c r="BQ1194" s="441">
        <v>1</v>
      </c>
      <c r="BR1194" s="441">
        <v>2</v>
      </c>
      <c r="BS1194" s="441">
        <v>3</v>
      </c>
      <c r="BT1194" s="441">
        <v>4</v>
      </c>
      <c r="BU1194" s="441">
        <v>5</v>
      </c>
      <c r="BV1194" s="441">
        <v>6</v>
      </c>
      <c r="BW1194" s="445"/>
      <c r="BX1194" s="445"/>
      <c r="BY1194" s="445"/>
      <c r="BZ1194" s="445"/>
      <c r="CA1194" s="445"/>
      <c r="CB1194" s="445"/>
      <c r="CC1194" s="445"/>
      <c r="CD1194" s="445"/>
      <c r="CE1194" s="445"/>
      <c r="CF1194" s="445"/>
      <c r="CG1194" s="445"/>
      <c r="CH1194" s="445"/>
      <c r="CI1194" s="445"/>
      <c r="CJ1194" s="445"/>
      <c r="CK1194" s="445"/>
      <c r="CL1194" s="445"/>
      <c r="CM1194" s="445"/>
      <c r="CN1194" s="445"/>
      <c r="CO1194" s="445"/>
      <c r="CP1194" s="445"/>
      <c r="CQ1194" s="445"/>
      <c r="CR1194" s="445"/>
      <c r="CS1194" s="445"/>
      <c r="CT1194" s="445"/>
      <c r="CU1194" s="445"/>
      <c r="CV1194" s="445"/>
      <c r="CW1194" s="445"/>
      <c r="CX1194" s="445"/>
      <c r="CY1194" s="445"/>
      <c r="CZ1194" s="445"/>
      <c r="DA1194" s="445"/>
      <c r="DB1194" s="445"/>
      <c r="DC1194" s="445"/>
      <c r="DD1194" s="445"/>
      <c r="DE1194" s="445"/>
      <c r="DF1194" s="445"/>
      <c r="DG1194" s="445"/>
      <c r="DH1194" s="445"/>
      <c r="DI1194" s="445"/>
      <c r="DJ1194" s="445"/>
      <c r="DK1194" s="445"/>
      <c r="DL1194" s="445"/>
      <c r="DM1194" s="445"/>
      <c r="DN1194" s="445"/>
      <c r="DO1194" s="445"/>
      <c r="DP1194" s="445"/>
      <c r="DQ1194" s="445"/>
      <c r="DR1194" s="445"/>
      <c r="DS1194" s="445"/>
      <c r="DT1194" s="445"/>
      <c r="DU1194" s="445"/>
      <c r="DV1194" s="445"/>
      <c r="DW1194" s="445"/>
      <c r="DX1194" s="445"/>
      <c r="DY1194" s="445"/>
      <c r="DZ1194" s="445"/>
      <c r="EA1194" s="445"/>
      <c r="EB1194" s="445"/>
      <c r="EC1194" s="445"/>
      <c r="ED1194" s="445"/>
      <c r="EE1194" s="445"/>
      <c r="EF1194" s="445"/>
      <c r="EG1194" s="445"/>
      <c r="EH1194" s="445"/>
      <c r="EI1194" s="445"/>
      <c r="EJ1194" s="445"/>
      <c r="EK1194" s="445"/>
      <c r="EL1194" s="445"/>
      <c r="EM1194" s="445"/>
      <c r="EN1194" s="445"/>
      <c r="EO1194" s="445"/>
      <c r="EP1194" s="445"/>
      <c r="EQ1194" s="445"/>
      <c r="ER1194" s="445"/>
      <c r="ES1194" s="445"/>
      <c r="ET1194" s="445"/>
      <c r="EU1194" s="445"/>
      <c r="EV1194" s="445"/>
      <c r="EW1194" s="445"/>
      <c r="EX1194" s="445"/>
      <c r="EY1194" s="445"/>
      <c r="EZ1194" s="445"/>
      <c r="FA1194" s="445"/>
      <c r="FB1194" s="445"/>
      <c r="FC1194" s="445"/>
      <c r="FD1194" s="445"/>
      <c r="FE1194" s="445"/>
      <c r="FF1194" s="445"/>
      <c r="FG1194" s="445"/>
      <c r="FH1194" s="445"/>
      <c r="FI1194" s="445"/>
      <c r="FJ1194" s="445"/>
      <c r="FK1194" s="445"/>
      <c r="FL1194" s="445"/>
      <c r="FM1194" s="445"/>
      <c r="FN1194" s="445"/>
      <c r="FO1194" s="445"/>
      <c r="FP1194" s="445"/>
      <c r="FQ1194" s="445"/>
      <c r="FR1194" s="445"/>
      <c r="FS1194" s="445"/>
      <c r="FT1194" s="445"/>
      <c r="FU1194" s="445"/>
      <c r="FV1194" s="445"/>
      <c r="FW1194" s="445"/>
      <c r="FX1194" s="445"/>
      <c r="FY1194" s="445"/>
      <c r="FZ1194" s="445"/>
      <c r="GA1194" s="445"/>
      <c r="GB1194" s="445"/>
      <c r="GC1194" s="445"/>
      <c r="GD1194" s="445"/>
      <c r="GE1194" s="445"/>
      <c r="GF1194" s="445"/>
      <c r="GG1194" s="445"/>
      <c r="GH1194" s="445"/>
      <c r="GI1194" s="445"/>
      <c r="GJ1194" s="445"/>
      <c r="GK1194" s="445"/>
      <c r="GL1194" s="445"/>
    </row>
    <row r="1195">
      <c r="B1195" s="60" t="s">
        <v>574</v>
      </c>
      <c r="C1195" s="269"/>
      <c r="D1195" s="269"/>
      <c r="E1195" s="269"/>
      <c r="F1195" s="269"/>
      <c r="G1195" s="269"/>
      <c r="H1195" s="269"/>
      <c r="I1195" s="269"/>
      <c r="J1195" s="269"/>
      <c r="K1195" s="269"/>
      <c r="L1195" s="269"/>
      <c r="M1195" s="440"/>
      <c r="N1195" s="440"/>
      <c r="O1195" s="440"/>
      <c r="P1195" s="269"/>
      <c r="Q1195" s="269"/>
      <c r="R1195" s="269"/>
      <c r="S1195" s="269"/>
      <c r="T1195" s="269"/>
      <c r="U1195" s="269"/>
      <c r="V1195" s="269"/>
      <c r="W1195" s="269"/>
      <c r="X1195" s="269"/>
      <c r="Y1195" s="269"/>
      <c r="Z1195" s="269"/>
      <c r="AA1195" s="269"/>
      <c r="AB1195" s="269"/>
      <c r="AC1195" s="269"/>
      <c r="AD1195" s="269"/>
      <c r="AE1195" s="269"/>
      <c r="AF1195" s="269"/>
      <c r="AG1195" s="269"/>
      <c r="AH1195" s="269"/>
      <c r="AI1195" s="269"/>
      <c r="AJ1195" s="269"/>
      <c r="AK1195" s="269"/>
      <c r="AL1195" s="269"/>
      <c r="AM1195" s="269"/>
      <c r="AN1195" s="269"/>
      <c r="AO1195" s="269"/>
      <c r="AP1195" s="269"/>
      <c r="AQ1195" s="269"/>
      <c r="AR1195" s="269"/>
      <c r="AS1195" s="269"/>
      <c r="AT1195" s="269"/>
      <c r="AU1195" s="269"/>
      <c r="AV1195" s="269"/>
      <c r="AW1195" s="269"/>
      <c r="AX1195" s="269"/>
      <c r="AY1195" s="269"/>
      <c r="AZ1195" s="269"/>
      <c r="BA1195" s="269"/>
      <c r="BB1195" s="269"/>
      <c r="BC1195" s="269"/>
      <c r="BD1195" s="269"/>
      <c r="BE1195" s="269"/>
      <c r="BF1195" s="269"/>
      <c r="BG1195" s="269"/>
      <c r="BH1195" s="269"/>
      <c r="BI1195" s="269"/>
      <c r="BJ1195" s="269"/>
      <c r="BK1195" s="269"/>
      <c r="BL1195" s="269"/>
      <c r="BM1195" s="269"/>
      <c r="BN1195" s="269"/>
      <c r="BO1195" s="269"/>
      <c r="BP1195" s="269"/>
      <c r="BQ1195" s="269"/>
      <c r="BR1195" s="269"/>
      <c r="BS1195" s="269"/>
      <c r="BT1195" s="269"/>
      <c r="BU1195" s="269"/>
      <c r="BV1195" s="269"/>
      <c r="BW1195" s="60"/>
      <c r="BX1195" s="60"/>
      <c r="BY1195" s="60"/>
      <c r="BZ1195" s="60"/>
      <c r="CA1195" s="60"/>
      <c r="CB1195" s="60"/>
      <c r="CC1195" s="60"/>
      <c r="CD1195" s="60"/>
      <c r="CE1195" s="60"/>
      <c r="CF1195" s="60"/>
      <c r="CG1195" s="60"/>
      <c r="CH1195" s="60"/>
      <c r="CI1195" s="60"/>
      <c r="CJ1195" s="60"/>
      <c r="CK1195" s="60"/>
      <c r="CL1195" s="60"/>
      <c r="CM1195" s="60"/>
      <c r="CN1195" s="60"/>
      <c r="CO1195" s="60"/>
      <c r="CP1195" s="60"/>
      <c r="CQ1195" s="60"/>
      <c r="CR1195" s="60"/>
      <c r="CS1195" s="60"/>
      <c r="CT1195" s="60"/>
      <c r="CU1195" s="60"/>
      <c r="CV1195" s="60"/>
      <c r="CW1195" s="60"/>
      <c r="CX1195" s="60"/>
      <c r="CY1195" s="60"/>
      <c r="CZ1195" s="60"/>
      <c r="DA1195" s="60"/>
      <c r="DB1195" s="60"/>
      <c r="DC1195" s="60"/>
      <c r="DD1195" s="60"/>
      <c r="DE1195" s="60"/>
      <c r="DF1195" s="60"/>
      <c r="DG1195" s="60"/>
      <c r="DH1195" s="60"/>
      <c r="DI1195" s="60"/>
      <c r="DJ1195" s="60"/>
      <c r="DK1195" s="60"/>
      <c r="DL1195" s="60"/>
      <c r="DM1195" s="60"/>
      <c r="DN1195" s="60"/>
      <c r="DO1195" s="60"/>
      <c r="DP1195" s="60"/>
      <c r="DQ1195" s="60"/>
      <c r="DR1195" s="60"/>
      <c r="DS1195" s="60"/>
      <c r="DT1195" s="60"/>
      <c r="DU1195" s="60"/>
      <c r="DV1195" s="60"/>
      <c r="DW1195" s="60"/>
      <c r="DX1195" s="60"/>
      <c r="DY1195" s="60"/>
      <c r="DZ1195" s="60"/>
      <c r="EA1195" s="60"/>
      <c r="EB1195" s="60"/>
      <c r="EC1195" s="60"/>
      <c r="ED1195" s="60"/>
      <c r="EE1195" s="60"/>
      <c r="EF1195" s="60"/>
      <c r="EG1195" s="60"/>
      <c r="EH1195" s="60"/>
      <c r="EI1195" s="60"/>
      <c r="EJ1195" s="60"/>
      <c r="EK1195" s="60"/>
      <c r="EL1195" s="60"/>
      <c r="EM1195" s="60"/>
      <c r="EN1195" s="60"/>
      <c r="EO1195" s="60"/>
      <c r="EP1195" s="60"/>
      <c r="EQ1195" s="60"/>
      <c r="ER1195" s="60"/>
      <c r="ES1195" s="60"/>
      <c r="ET1195" s="60"/>
      <c r="EU1195" s="60"/>
      <c r="EV1195" s="60"/>
      <c r="EW1195" s="60"/>
      <c r="EX1195" s="60"/>
      <c r="EY1195" s="60"/>
      <c r="EZ1195" s="60"/>
      <c r="FA1195" s="60"/>
      <c r="FB1195" s="60"/>
      <c r="FC1195" s="60"/>
      <c r="FD1195" s="60"/>
      <c r="FE1195" s="60"/>
      <c r="FF1195" s="60"/>
      <c r="FG1195" s="60"/>
      <c r="FH1195" s="60"/>
      <c r="FI1195" s="60"/>
      <c r="FJ1195" s="60"/>
      <c r="FK1195" s="60"/>
      <c r="FL1195" s="60"/>
      <c r="FM1195" s="60"/>
      <c r="FN1195" s="60"/>
      <c r="FO1195" s="60"/>
      <c r="FP1195" s="60"/>
      <c r="FQ1195" s="60"/>
      <c r="FR1195" s="60"/>
      <c r="FS1195" s="60"/>
      <c r="FT1195" s="60"/>
      <c r="FU1195" s="60"/>
      <c r="FV1195" s="60"/>
      <c r="FW1195" s="60"/>
      <c r="FX1195" s="60"/>
      <c r="FY1195" s="60"/>
      <c r="FZ1195" s="60"/>
      <c r="GA1195" s="60"/>
      <c r="GB1195" s="60"/>
      <c r="GC1195" s="60"/>
      <c r="GD1195" s="60"/>
      <c r="GE1195" s="60"/>
      <c r="GF1195" s="60"/>
      <c r="GG1195" s="60"/>
      <c r="GH1195" s="60"/>
      <c r="GI1195" s="60"/>
      <c r="GJ1195" s="60"/>
      <c r="GK1195" s="60"/>
      <c r="GL1195" s="60"/>
    </row>
    <row r="1196">
      <c r="AY1196" s="60"/>
      <c r="AZ1196" s="60"/>
      <c r="BA1196" s="60"/>
      <c r="BB1196" s="60"/>
      <c r="BC1196" s="60"/>
      <c r="BD1196" s="60"/>
      <c r="BE1196" s="60"/>
      <c r="BF1196" s="60"/>
      <c r="BG1196" s="60"/>
      <c r="BH1196" s="60"/>
      <c r="BI1196" s="60"/>
      <c r="BJ1196" s="60"/>
      <c r="BK1196" s="60"/>
      <c r="BL1196" s="60"/>
      <c r="BM1196" s="60"/>
      <c r="BN1196" s="60"/>
      <c r="BO1196" s="60"/>
      <c r="BP1196" s="60"/>
      <c r="BQ1196" s="60"/>
      <c r="BR1196" s="60"/>
      <c r="BS1196" s="60"/>
      <c r="BT1196" s="60"/>
      <c r="BU1196" s="60"/>
      <c r="BV1196" s="60"/>
      <c r="BW1196" s="60"/>
      <c r="BX1196" s="60"/>
      <c r="BY1196" s="60"/>
      <c r="BZ1196" s="60"/>
      <c r="CA1196" s="60"/>
      <c r="CB1196" s="60"/>
      <c r="CC1196" s="60"/>
      <c r="CD1196" s="60"/>
      <c r="CE1196" s="60"/>
      <c r="CF1196" s="60"/>
      <c r="CG1196" s="60"/>
      <c r="CH1196" s="60"/>
      <c r="CI1196" s="60"/>
      <c r="CJ1196" s="60"/>
      <c r="CK1196" s="60"/>
      <c r="CL1196" s="60"/>
      <c r="CM1196" s="60"/>
      <c r="CN1196" s="60"/>
      <c r="CO1196" s="60"/>
      <c r="CP1196" s="60"/>
      <c r="CQ1196" s="60"/>
      <c r="CR1196" s="60"/>
      <c r="CS1196" s="60"/>
      <c r="CT1196" s="60"/>
      <c r="CU1196" s="60"/>
      <c r="CV1196" s="60"/>
      <c r="CW1196" s="60"/>
      <c r="CX1196" s="60"/>
      <c r="CY1196" s="60"/>
      <c r="CZ1196" s="60"/>
      <c r="DA1196" s="60"/>
      <c r="DB1196" s="60"/>
      <c r="DC1196" s="60"/>
      <c r="DD1196" s="60"/>
      <c r="DE1196" s="60"/>
      <c r="DF1196" s="60"/>
      <c r="DG1196" s="60"/>
      <c r="DH1196" s="60"/>
      <c r="DI1196" s="60"/>
      <c r="DJ1196" s="60"/>
      <c r="DK1196" s="60"/>
      <c r="DL1196" s="60"/>
      <c r="DM1196" s="60"/>
      <c r="DN1196" s="60"/>
      <c r="DO1196" s="60"/>
      <c r="DP1196" s="60"/>
      <c r="DQ1196" s="60"/>
      <c r="DR1196" s="60"/>
      <c r="DS1196" s="60"/>
      <c r="DT1196" s="60"/>
      <c r="DU1196" s="60"/>
      <c r="DV1196" s="60"/>
      <c r="DW1196" s="60"/>
      <c r="DX1196" s="60"/>
      <c r="DY1196" s="60"/>
      <c r="DZ1196" s="60"/>
      <c r="EA1196" s="60"/>
      <c r="EB1196" s="60"/>
      <c r="EC1196" s="60"/>
      <c r="ED1196" s="60"/>
      <c r="EE1196" s="60"/>
      <c r="EF1196" s="60"/>
      <c r="EG1196" s="60"/>
      <c r="EH1196" s="60"/>
      <c r="EI1196" s="60"/>
      <c r="EJ1196" s="60"/>
      <c r="EK1196" s="60"/>
      <c r="EL1196" s="60"/>
      <c r="EM1196" s="60"/>
      <c r="EN1196" s="60"/>
      <c r="EO1196" s="60"/>
      <c r="EP1196" s="60"/>
      <c r="EQ1196" s="60"/>
      <c r="ER1196" s="60"/>
      <c r="ES1196" s="60"/>
      <c r="ET1196" s="60"/>
      <c r="EU1196" s="60"/>
      <c r="EV1196" s="60"/>
      <c r="EW1196" s="60"/>
      <c r="EX1196" s="60"/>
      <c r="EY1196" s="60"/>
      <c r="EZ1196" s="60"/>
      <c r="FA1196" s="60"/>
      <c r="FB1196" s="60"/>
      <c r="FC1196" s="60"/>
      <c r="FD1196" s="60"/>
      <c r="FE1196" s="60"/>
      <c r="FF1196" s="60"/>
      <c r="FG1196" s="60"/>
      <c r="FH1196" s="60"/>
      <c r="FI1196" s="60"/>
      <c r="FJ1196" s="60"/>
      <c r="FK1196" s="60"/>
      <c r="FL1196" s="60"/>
      <c r="FM1196" s="60"/>
      <c r="FN1196" s="60"/>
      <c r="FO1196" s="60"/>
      <c r="FP1196" s="60"/>
      <c r="FQ1196" s="60"/>
      <c r="FR1196" s="60"/>
      <c r="FS1196" s="60"/>
      <c r="FT1196" s="60"/>
      <c r="FU1196" s="60"/>
      <c r="FV1196" s="60"/>
      <c r="FW1196" s="60"/>
      <c r="FX1196" s="60"/>
      <c r="FY1196" s="60"/>
      <c r="FZ1196" s="60"/>
      <c r="GA1196" s="60"/>
      <c r="GB1196" s="60"/>
      <c r="GC1196" s="60"/>
      <c r="GD1196" s="60"/>
      <c r="GE1196" s="60"/>
    </row>
    <row r="1197">
      <c r="C1197" s="396" t="s">
        <v>560</v>
      </c>
      <c r="D1197" s="60">
        <f>D1192+1</f>
        <v>2018</v>
      </c>
      <c r="L1197" s="396"/>
      <c r="P1197" s="396"/>
      <c r="Q1197" s="396"/>
      <c r="R1197" s="396"/>
      <c r="S1197" s="396"/>
      <c r="T1197" s="396"/>
      <c r="U1197" s="396"/>
      <c r="V1197" s="396"/>
      <c r="W1197" s="396"/>
      <c r="X1197" s="396"/>
      <c r="Y1197" s="396"/>
      <c r="Z1197" s="396"/>
      <c r="AA1197" s="396"/>
      <c r="AB1197" s="396"/>
      <c r="AC1197" s="396"/>
      <c r="AD1197" s="396"/>
      <c r="AE1197" s="396"/>
      <c r="AF1197" s="396"/>
      <c r="AG1197" s="396"/>
      <c r="AH1197" s="396"/>
      <c r="AI1197" s="396"/>
      <c r="AJ1197" s="396"/>
      <c r="AK1197" s="396"/>
      <c r="AL1197" s="396"/>
      <c r="AM1197" s="396"/>
      <c r="AN1197" s="396"/>
      <c r="AO1197" s="396"/>
      <c r="AP1197" s="396"/>
      <c r="AQ1197" s="396"/>
      <c r="AR1197" s="396"/>
      <c r="AS1197" s="396"/>
      <c r="AT1197" s="396"/>
      <c r="AU1197" s="396"/>
      <c r="AV1197" s="396"/>
      <c r="AW1197" s="396"/>
      <c r="AX1197" s="396"/>
      <c r="AY1197" s="60"/>
      <c r="AZ1197" s="60"/>
      <c r="BA1197" s="60"/>
      <c r="BB1197" s="60"/>
      <c r="BC1197" s="60"/>
      <c r="BD1197" s="60"/>
      <c r="BE1197" s="60"/>
      <c r="BF1197" s="60"/>
      <c r="BG1197" s="60"/>
      <c r="BH1197" s="60"/>
      <c r="BI1197" s="60"/>
      <c r="BJ1197" s="60"/>
      <c r="BK1197" s="60"/>
      <c r="BL1197" s="60"/>
      <c r="BM1197" s="60"/>
      <c r="BN1197" s="60"/>
      <c r="BO1197" s="60"/>
      <c r="BP1197" s="60"/>
      <c r="BQ1197" s="60"/>
      <c r="BR1197" s="60"/>
      <c r="BS1197" s="60"/>
      <c r="BT1197" s="60"/>
      <c r="BU1197" s="60"/>
      <c r="BV1197" s="60"/>
      <c r="BW1197" s="60"/>
      <c r="BX1197" s="60"/>
      <c r="BY1197" s="60"/>
      <c r="BZ1197" s="60"/>
      <c r="CA1197" s="60"/>
      <c r="CB1197" s="60"/>
      <c r="CC1197" s="60"/>
      <c r="CD1197" s="60"/>
      <c r="CE1197" s="60"/>
      <c r="CF1197" s="60"/>
      <c r="CG1197" s="60"/>
      <c r="CH1197" s="60"/>
      <c r="CI1197" s="60"/>
      <c r="CJ1197" s="60"/>
      <c r="CK1197" s="60"/>
      <c r="CL1197" s="60"/>
      <c r="CM1197" s="60"/>
      <c r="CN1197" s="60"/>
      <c r="CO1197" s="60"/>
      <c r="CP1197" s="60"/>
      <c r="CQ1197" s="60"/>
      <c r="CR1197" s="60"/>
      <c r="CS1197" s="60"/>
      <c r="CT1197" s="60"/>
      <c r="CU1197" s="60"/>
      <c r="CV1197" s="60"/>
      <c r="CW1197" s="60"/>
      <c r="CX1197" s="60"/>
      <c r="CY1197" s="60"/>
      <c r="CZ1197" s="60"/>
      <c r="DA1197" s="60"/>
      <c r="DB1197" s="60"/>
      <c r="DC1197" s="60"/>
      <c r="DD1197" s="60"/>
      <c r="DE1197" s="60"/>
      <c r="DF1197" s="60"/>
      <c r="DG1197" s="60"/>
      <c r="DH1197" s="60"/>
      <c r="DI1197" s="60"/>
      <c r="DJ1197" s="60"/>
      <c r="DK1197" s="60"/>
      <c r="DL1197" s="60"/>
      <c r="DM1197" s="60"/>
      <c r="DN1197" s="60"/>
      <c r="DO1197" s="60"/>
      <c r="DP1197" s="60"/>
      <c r="DQ1197" s="60"/>
      <c r="DR1197" s="60"/>
      <c r="DS1197" s="60"/>
      <c r="DT1197" s="60"/>
      <c r="DU1197" s="60"/>
      <c r="DV1197" s="60"/>
      <c r="DW1197" s="60"/>
      <c r="DX1197" s="60"/>
      <c r="DY1197" s="60"/>
      <c r="DZ1197" s="60"/>
      <c r="EA1197" s="60"/>
      <c r="EB1197" s="60"/>
      <c r="EC1197" s="60"/>
      <c r="ED1197" s="60"/>
      <c r="EE1197" s="60"/>
      <c r="EF1197" s="60"/>
      <c r="EG1197" s="60"/>
      <c r="EH1197" s="60"/>
      <c r="EI1197" s="60"/>
      <c r="EJ1197" s="60"/>
      <c r="EK1197" s="60"/>
      <c r="EL1197" s="60"/>
      <c r="EM1197" s="60"/>
      <c r="EN1197" s="60"/>
      <c r="EO1197" s="60"/>
      <c r="EP1197" s="60"/>
      <c r="EQ1197" s="60"/>
      <c r="ER1197" s="60"/>
      <c r="ES1197" s="60"/>
      <c r="ET1197" s="60"/>
      <c r="EU1197" s="60"/>
      <c r="EV1197" s="60"/>
      <c r="EW1197" s="60"/>
      <c r="EX1197" s="60"/>
      <c r="EY1197" s="60"/>
      <c r="EZ1197" s="60"/>
      <c r="FA1197" s="60"/>
      <c r="FB1197" s="60"/>
      <c r="FC1197" s="60"/>
      <c r="FD1197" s="60"/>
      <c r="FE1197" s="60"/>
      <c r="FF1197" s="60"/>
      <c r="FG1197" s="60"/>
      <c r="FH1197" s="60"/>
      <c r="FI1197" s="60"/>
      <c r="FJ1197" s="60"/>
      <c r="FK1197" s="60"/>
      <c r="FL1197" s="60"/>
      <c r="FM1197" s="60"/>
      <c r="FN1197" s="60"/>
      <c r="FO1197" s="60"/>
      <c r="FP1197" s="60"/>
      <c r="FQ1197" s="60"/>
      <c r="FR1197" s="60"/>
      <c r="FS1197" s="60"/>
      <c r="FT1197" s="60"/>
      <c r="FU1197" s="60"/>
      <c r="FV1197" s="60"/>
      <c r="FW1197" s="60"/>
      <c r="FX1197" s="60"/>
      <c r="FY1197" s="60"/>
      <c r="FZ1197" s="60"/>
      <c r="GA1197" s="60"/>
      <c r="GB1197" s="60"/>
      <c r="GC1197" s="60"/>
      <c r="GD1197" s="60"/>
      <c r="GE1197" s="60"/>
      <c r="GF1197" s="396"/>
      <c r="GG1197" s="396"/>
      <c r="GH1197" s="396"/>
      <c r="GI1197" s="396"/>
      <c r="GJ1197" s="396"/>
      <c r="GK1197" s="396"/>
      <c r="GL1197" s="396"/>
    </row>
    <row r="1198">
      <c r="C1198" s="396" t="s">
        <v>561</v>
      </c>
      <c r="D1198" s="396"/>
      <c r="E1198" s="396"/>
      <c r="F1198" s="396"/>
      <c r="H1198" s="396"/>
      <c r="I1198" s="396" t="s">
        <v>562</v>
      </c>
      <c r="J1198" s="396"/>
      <c r="L1198" s="396"/>
      <c r="O1198" s="396" t="s">
        <v>563</v>
      </c>
      <c r="P1198" s="396"/>
      <c r="Q1198" s="396"/>
      <c r="R1198" s="396"/>
      <c r="S1198" s="396"/>
      <c r="T1198" s="396"/>
      <c r="U1198" s="396" t="s">
        <v>564</v>
      </c>
      <c r="V1198" s="396"/>
      <c r="W1198" s="396"/>
      <c r="X1198" s="396"/>
      <c r="Y1198" s="396"/>
      <c r="Z1198" s="396"/>
      <c r="AA1198" s="396" t="s">
        <v>565</v>
      </c>
      <c r="AB1198" s="396"/>
      <c r="AC1198" s="396"/>
      <c r="AD1198" s="396"/>
      <c r="AE1198" s="396"/>
      <c r="AF1198" s="396"/>
      <c r="AG1198" s="396" t="s">
        <v>566</v>
      </c>
      <c r="AH1198" s="396"/>
      <c r="AI1198" s="396"/>
      <c r="AJ1198" s="396"/>
      <c r="AK1198" s="396"/>
      <c r="AL1198" s="396"/>
      <c r="AM1198" s="396" t="s">
        <v>567</v>
      </c>
      <c r="AN1198" s="396"/>
      <c r="AO1198" s="396"/>
      <c r="AP1198" s="396"/>
      <c r="AQ1198" s="396"/>
      <c r="AR1198" s="396"/>
      <c r="AS1198" s="396" t="s">
        <v>568</v>
      </c>
      <c r="AT1198" s="396"/>
      <c r="AU1198" s="396"/>
      <c r="AV1198" s="396"/>
      <c r="AW1198" s="396"/>
      <c r="AX1198" s="396"/>
      <c r="AY1198" s="396" t="s">
        <v>569</v>
      </c>
      <c r="AZ1198" s="396"/>
      <c r="BA1198" s="396"/>
      <c r="BB1198" s="396"/>
      <c r="BC1198" s="396"/>
      <c r="BD1198" s="396"/>
      <c r="BE1198" s="396" t="s">
        <v>570</v>
      </c>
      <c r="BF1198" s="396"/>
      <c r="BG1198" s="396"/>
      <c r="BH1198" s="396"/>
      <c r="BI1198" s="396"/>
      <c r="BJ1198" s="396"/>
      <c r="BK1198" s="396" t="s">
        <v>571</v>
      </c>
      <c r="BL1198" s="396"/>
      <c r="BM1198" s="396"/>
      <c r="BN1198" s="396"/>
      <c r="BO1198" s="396"/>
      <c r="BP1198" s="396"/>
      <c r="BQ1198" s="396" t="s">
        <v>572</v>
      </c>
      <c r="BR1198" s="396"/>
      <c r="BS1198" s="396"/>
      <c r="BT1198" s="396"/>
      <c r="BU1198" s="396"/>
      <c r="BV1198" s="396"/>
      <c r="BW1198" s="60"/>
      <c r="BX1198" s="60"/>
      <c r="BY1198" s="60"/>
      <c r="BZ1198" s="60"/>
      <c r="CA1198" s="60"/>
      <c r="CB1198" s="60"/>
      <c r="CC1198" s="60"/>
      <c r="CD1198" s="60"/>
      <c r="CE1198" s="60"/>
      <c r="CF1198" s="60"/>
      <c r="CG1198" s="60"/>
      <c r="CH1198" s="60"/>
      <c r="CI1198" s="60"/>
      <c r="CJ1198" s="60"/>
      <c r="CK1198" s="60"/>
      <c r="CL1198" s="60"/>
      <c r="CM1198" s="60"/>
      <c r="CN1198" s="60"/>
      <c r="CO1198" s="60"/>
      <c r="CP1198" s="60"/>
      <c r="CQ1198" s="60"/>
      <c r="CR1198" s="60"/>
      <c r="CS1198" s="60"/>
      <c r="CT1198" s="60"/>
      <c r="CU1198" s="60"/>
      <c r="CV1198" s="60"/>
      <c r="CW1198" s="60"/>
      <c r="CX1198" s="60"/>
      <c r="CY1198" s="60"/>
      <c r="CZ1198" s="60"/>
      <c r="DA1198" s="60"/>
      <c r="DB1198" s="60"/>
      <c r="DC1198" s="60"/>
      <c r="DD1198" s="60"/>
      <c r="DE1198" s="60"/>
      <c r="DF1198" s="60"/>
      <c r="DG1198" s="60"/>
      <c r="DH1198" s="60"/>
      <c r="DI1198" s="60"/>
      <c r="DJ1198" s="60"/>
      <c r="DK1198" s="60"/>
      <c r="DL1198" s="60"/>
      <c r="DM1198" s="60"/>
      <c r="DN1198" s="60"/>
      <c r="DO1198" s="60"/>
      <c r="DP1198" s="60"/>
      <c r="DQ1198" s="60"/>
      <c r="DR1198" s="60"/>
      <c r="DS1198" s="60"/>
      <c r="DT1198" s="60"/>
      <c r="DU1198" s="60"/>
      <c r="DV1198" s="60"/>
      <c r="DW1198" s="60"/>
      <c r="DX1198" s="60"/>
      <c r="DY1198" s="60"/>
      <c r="DZ1198" s="60"/>
      <c r="EA1198" s="60"/>
      <c r="EB1198" s="60"/>
      <c r="EC1198" s="60"/>
      <c r="ED1198" s="60"/>
      <c r="EE1198" s="60"/>
      <c r="EF1198" s="60"/>
      <c r="EG1198" s="60"/>
      <c r="EH1198" s="60"/>
      <c r="EI1198" s="60"/>
      <c r="EJ1198" s="60"/>
      <c r="EK1198" s="60"/>
      <c r="EL1198" s="60"/>
      <c r="EM1198" s="60"/>
      <c r="EN1198" s="60"/>
      <c r="EO1198" s="60"/>
      <c r="EP1198" s="60"/>
      <c r="EQ1198" s="60"/>
      <c r="ER1198" s="60"/>
      <c r="ES1198" s="60"/>
      <c r="ET1198" s="60"/>
      <c r="EU1198" s="60"/>
      <c r="EV1198" s="60"/>
      <c r="EW1198" s="60"/>
      <c r="EX1198" s="60"/>
      <c r="EY1198" s="60"/>
      <c r="EZ1198" s="60"/>
      <c r="FA1198" s="60"/>
      <c r="FB1198" s="60"/>
      <c r="FC1198" s="60"/>
      <c r="FD1198" s="60"/>
      <c r="FE1198" s="60"/>
      <c r="FF1198" s="60"/>
      <c r="FG1198" s="60"/>
      <c r="FH1198" s="60"/>
      <c r="FI1198" s="60"/>
      <c r="FJ1198" s="60"/>
      <c r="FK1198" s="60"/>
      <c r="FL1198" s="60"/>
      <c r="FM1198" s="60"/>
      <c r="FN1198" s="60"/>
      <c r="FO1198" s="60"/>
      <c r="FP1198" s="60"/>
      <c r="FQ1198" s="60"/>
      <c r="FR1198" s="60"/>
      <c r="FS1198" s="60"/>
      <c r="FT1198" s="60"/>
      <c r="FU1198" s="60"/>
      <c r="FV1198" s="60"/>
      <c r="FW1198" s="60"/>
      <c r="FX1198" s="60"/>
      <c r="FY1198" s="60"/>
      <c r="FZ1198" s="60"/>
      <c r="GA1198" s="60"/>
      <c r="GB1198" s="60"/>
      <c r="GC1198" s="60"/>
      <c r="GD1198" s="60"/>
      <c r="GE1198" s="60"/>
      <c r="GF1198" s="60"/>
      <c r="GG1198" s="60"/>
      <c r="GH1198" s="60"/>
      <c r="GI1198" s="60"/>
      <c r="GJ1198" s="60"/>
      <c r="GK1198" s="60"/>
      <c r="GL1198" s="60"/>
    </row>
    <row r="1199">
      <c r="B1199" s="439" t="s">
        <v>573</v>
      </c>
      <c r="C1199" s="442">
        <v>1</v>
      </c>
      <c r="D1199" s="442">
        <v>2</v>
      </c>
      <c r="E1199" s="442">
        <v>3</v>
      </c>
      <c r="F1199" s="442">
        <v>4</v>
      </c>
      <c r="G1199" s="442">
        <v>5</v>
      </c>
      <c r="H1199" s="442">
        <v>6</v>
      </c>
      <c r="I1199" s="441">
        <v>1</v>
      </c>
      <c r="J1199" s="441">
        <v>2</v>
      </c>
      <c r="K1199" s="441">
        <v>3</v>
      </c>
      <c r="L1199" s="441">
        <v>4</v>
      </c>
      <c r="M1199" s="441">
        <v>5</v>
      </c>
      <c r="N1199" s="441">
        <v>6</v>
      </c>
      <c r="O1199" s="442">
        <v>1</v>
      </c>
      <c r="P1199" s="442">
        <v>2</v>
      </c>
      <c r="Q1199" s="442">
        <v>3</v>
      </c>
      <c r="R1199" s="442">
        <v>4</v>
      </c>
      <c r="S1199" s="442">
        <v>5</v>
      </c>
      <c r="T1199" s="442">
        <v>6</v>
      </c>
      <c r="U1199" s="441">
        <v>1</v>
      </c>
      <c r="V1199" s="441">
        <v>2</v>
      </c>
      <c r="W1199" s="441">
        <v>3</v>
      </c>
      <c r="X1199" s="441">
        <v>4</v>
      </c>
      <c r="Y1199" s="441">
        <v>5</v>
      </c>
      <c r="Z1199" s="441">
        <v>6</v>
      </c>
      <c r="AA1199" s="442">
        <v>1</v>
      </c>
      <c r="AB1199" s="442">
        <v>2</v>
      </c>
      <c r="AC1199" s="442">
        <v>3</v>
      </c>
      <c r="AD1199" s="442">
        <v>4</v>
      </c>
      <c r="AE1199" s="442">
        <v>5</v>
      </c>
      <c r="AF1199" s="442">
        <v>6</v>
      </c>
      <c r="AG1199" s="441">
        <v>1</v>
      </c>
      <c r="AH1199" s="441">
        <v>2</v>
      </c>
      <c r="AI1199" s="441">
        <v>3</v>
      </c>
      <c r="AJ1199" s="441">
        <v>4</v>
      </c>
      <c r="AK1199" s="441">
        <v>5</v>
      </c>
      <c r="AL1199" s="441">
        <v>6</v>
      </c>
      <c r="AM1199" s="442">
        <v>1</v>
      </c>
      <c r="AN1199" s="442">
        <v>2</v>
      </c>
      <c r="AO1199" s="442">
        <v>3</v>
      </c>
      <c r="AP1199" s="442">
        <v>4</v>
      </c>
      <c r="AQ1199" s="442">
        <v>5</v>
      </c>
      <c r="AR1199" s="442">
        <v>6</v>
      </c>
      <c r="AS1199" s="441">
        <v>1</v>
      </c>
      <c r="AT1199" s="441">
        <v>2</v>
      </c>
      <c r="AU1199" s="441">
        <v>3</v>
      </c>
      <c r="AV1199" s="441">
        <v>4</v>
      </c>
      <c r="AW1199" s="441">
        <v>5</v>
      </c>
      <c r="AX1199" s="441">
        <v>6</v>
      </c>
      <c r="AY1199" s="442">
        <v>1</v>
      </c>
      <c r="AZ1199" s="442">
        <v>2</v>
      </c>
      <c r="BA1199" s="442">
        <v>3</v>
      </c>
      <c r="BB1199" s="442">
        <v>4</v>
      </c>
      <c r="BC1199" s="442">
        <v>5</v>
      </c>
      <c r="BD1199" s="442">
        <v>6</v>
      </c>
      <c r="BE1199" s="441">
        <v>1</v>
      </c>
      <c r="BF1199" s="441">
        <v>2</v>
      </c>
      <c r="BG1199" s="441">
        <v>3</v>
      </c>
      <c r="BH1199" s="441">
        <v>4</v>
      </c>
      <c r="BI1199" s="441">
        <v>5</v>
      </c>
      <c r="BJ1199" s="441">
        <v>6</v>
      </c>
      <c r="BK1199" s="442">
        <v>1</v>
      </c>
      <c r="BL1199" s="442">
        <v>2</v>
      </c>
      <c r="BM1199" s="442">
        <v>3</v>
      </c>
      <c r="BN1199" s="442">
        <v>4</v>
      </c>
      <c r="BO1199" s="442">
        <v>5</v>
      </c>
      <c r="BP1199" s="442">
        <v>6</v>
      </c>
      <c r="BQ1199" s="441">
        <v>1</v>
      </c>
      <c r="BR1199" s="441">
        <v>2</v>
      </c>
      <c r="BS1199" s="441">
        <v>3</v>
      </c>
      <c r="BT1199" s="441">
        <v>4</v>
      </c>
      <c r="BU1199" s="441">
        <v>5</v>
      </c>
      <c r="BV1199" s="441">
        <v>6</v>
      </c>
      <c r="BW1199" s="445"/>
      <c r="BX1199" s="445"/>
      <c r="BY1199" s="445"/>
      <c r="BZ1199" s="445"/>
      <c r="CA1199" s="445"/>
      <c r="CB1199" s="445"/>
      <c r="CC1199" s="445"/>
      <c r="CD1199" s="445"/>
      <c r="CE1199" s="445"/>
      <c r="CF1199" s="445"/>
      <c r="CG1199" s="445"/>
      <c r="CH1199" s="445"/>
      <c r="CI1199" s="445"/>
      <c r="CJ1199" s="445"/>
      <c r="CK1199" s="445"/>
      <c r="CL1199" s="445"/>
      <c r="CM1199" s="445"/>
      <c r="CN1199" s="445"/>
      <c r="CO1199" s="445"/>
      <c r="CP1199" s="445"/>
      <c r="CQ1199" s="445"/>
      <c r="CR1199" s="445"/>
      <c r="CS1199" s="445"/>
      <c r="CT1199" s="445"/>
      <c r="CU1199" s="445"/>
      <c r="CV1199" s="445"/>
      <c r="CW1199" s="445"/>
      <c r="CX1199" s="445"/>
      <c r="CY1199" s="445"/>
      <c r="CZ1199" s="445"/>
      <c r="DA1199" s="445"/>
      <c r="DB1199" s="445"/>
      <c r="DC1199" s="445"/>
      <c r="DD1199" s="445"/>
      <c r="DE1199" s="445"/>
      <c r="DF1199" s="445"/>
      <c r="DG1199" s="445"/>
      <c r="DH1199" s="445"/>
      <c r="DI1199" s="445"/>
      <c r="DJ1199" s="445"/>
      <c r="DK1199" s="445"/>
      <c r="DL1199" s="445"/>
      <c r="DM1199" s="445"/>
      <c r="DN1199" s="445"/>
      <c r="DO1199" s="445"/>
      <c r="DP1199" s="445"/>
      <c r="DQ1199" s="445"/>
      <c r="DR1199" s="445"/>
      <c r="DS1199" s="445"/>
      <c r="DT1199" s="445"/>
      <c r="DU1199" s="445"/>
      <c r="DV1199" s="445"/>
      <c r="DW1199" s="445"/>
      <c r="DX1199" s="445"/>
      <c r="DY1199" s="445"/>
      <c r="DZ1199" s="445"/>
      <c r="EA1199" s="445"/>
      <c r="EB1199" s="445"/>
      <c r="EC1199" s="445"/>
      <c r="ED1199" s="445"/>
      <c r="EE1199" s="445"/>
      <c r="EF1199" s="445"/>
      <c r="EG1199" s="445"/>
      <c r="EH1199" s="445"/>
      <c r="EI1199" s="445"/>
      <c r="EJ1199" s="445"/>
      <c r="EK1199" s="445"/>
      <c r="EL1199" s="445"/>
      <c r="EM1199" s="445"/>
      <c r="EN1199" s="445"/>
      <c r="EO1199" s="445"/>
      <c r="EP1199" s="445"/>
      <c r="EQ1199" s="445"/>
      <c r="ER1199" s="445"/>
      <c r="ES1199" s="445"/>
      <c r="ET1199" s="445"/>
      <c r="EU1199" s="445"/>
      <c r="EV1199" s="445"/>
      <c r="EW1199" s="445"/>
      <c r="EX1199" s="445"/>
      <c r="EY1199" s="445"/>
      <c r="EZ1199" s="445"/>
      <c r="FA1199" s="445"/>
      <c r="FB1199" s="445"/>
      <c r="FC1199" s="445"/>
      <c r="FD1199" s="445"/>
      <c r="FE1199" s="445"/>
      <c r="FF1199" s="445"/>
      <c r="FG1199" s="445"/>
      <c r="FH1199" s="445"/>
      <c r="FI1199" s="445"/>
      <c r="FJ1199" s="445"/>
      <c r="FK1199" s="445"/>
      <c r="FL1199" s="445"/>
      <c r="FM1199" s="445"/>
      <c r="FN1199" s="445"/>
      <c r="FO1199" s="445"/>
      <c r="FP1199" s="445"/>
      <c r="FQ1199" s="445"/>
      <c r="FR1199" s="445"/>
      <c r="FS1199" s="445"/>
      <c r="FT1199" s="445"/>
      <c r="FU1199" s="445"/>
      <c r="FV1199" s="445"/>
      <c r="FW1199" s="445"/>
      <c r="FX1199" s="445"/>
      <c r="FY1199" s="445"/>
      <c r="FZ1199" s="445"/>
      <c r="GA1199" s="445"/>
      <c r="GB1199" s="445"/>
      <c r="GC1199" s="445"/>
      <c r="GD1199" s="445"/>
      <c r="GE1199" s="445"/>
      <c r="GF1199" s="445"/>
      <c r="GG1199" s="445"/>
      <c r="GH1199" s="445"/>
      <c r="GI1199" s="445"/>
      <c r="GJ1199" s="445"/>
      <c r="GK1199" s="445"/>
      <c r="GL1199" s="445"/>
    </row>
    <row r="1200">
      <c r="B1200" s="60" t="s">
        <v>574</v>
      </c>
      <c r="C1200" s="269"/>
      <c r="D1200" s="269"/>
      <c r="E1200" s="269"/>
      <c r="F1200" s="269"/>
      <c r="G1200" s="269"/>
      <c r="H1200" s="269"/>
      <c r="I1200" s="269"/>
      <c r="J1200" s="269"/>
      <c r="K1200" s="269"/>
      <c r="L1200" s="269"/>
      <c r="M1200" s="440"/>
      <c r="N1200" s="440"/>
      <c r="O1200" s="440"/>
      <c r="P1200" s="269"/>
      <c r="Q1200" s="269"/>
      <c r="R1200" s="269"/>
      <c r="S1200" s="269"/>
      <c r="T1200" s="269"/>
      <c r="U1200" s="269"/>
      <c r="V1200" s="269"/>
      <c r="W1200" s="269"/>
      <c r="X1200" s="269"/>
      <c r="Y1200" s="269"/>
      <c r="Z1200" s="269"/>
      <c r="AA1200" s="269"/>
      <c r="AB1200" s="269"/>
      <c r="AC1200" s="269"/>
      <c r="AD1200" s="269"/>
      <c r="AE1200" s="269"/>
      <c r="AF1200" s="269"/>
      <c r="AG1200" s="269"/>
      <c r="AH1200" s="269"/>
      <c r="AI1200" s="269"/>
      <c r="AJ1200" s="269"/>
      <c r="AK1200" s="269"/>
      <c r="AL1200" s="269"/>
      <c r="AM1200" s="269"/>
      <c r="AN1200" s="269"/>
      <c r="AO1200" s="269"/>
      <c r="AP1200" s="269"/>
      <c r="AQ1200" s="269"/>
      <c r="AR1200" s="269"/>
      <c r="AS1200" s="269"/>
      <c r="AT1200" s="269"/>
      <c r="AU1200" s="269"/>
      <c r="AV1200" s="269"/>
      <c r="AW1200" s="269"/>
      <c r="AX1200" s="269"/>
      <c r="AY1200" s="269"/>
      <c r="AZ1200" s="269"/>
      <c r="BA1200" s="269"/>
      <c r="BB1200" s="269"/>
      <c r="BC1200" s="269"/>
      <c r="BD1200" s="269"/>
      <c r="BE1200" s="269"/>
      <c r="BF1200" s="269"/>
      <c r="BG1200" s="269"/>
      <c r="BH1200" s="269"/>
      <c r="BI1200" s="269"/>
      <c r="BJ1200" s="269"/>
      <c r="BK1200" s="269"/>
      <c r="BL1200" s="269"/>
      <c r="BM1200" s="269"/>
      <c r="BN1200" s="269"/>
      <c r="BO1200" s="269"/>
      <c r="BP1200" s="269"/>
      <c r="BQ1200" s="269"/>
      <c r="BR1200" s="269"/>
      <c r="BS1200" s="269"/>
      <c r="BT1200" s="269"/>
      <c r="BU1200" s="269"/>
      <c r="BV1200" s="269"/>
      <c r="BW1200" s="60"/>
      <c r="BX1200" s="60"/>
      <c r="BY1200" s="60"/>
      <c r="BZ1200" s="60"/>
      <c r="CA1200" s="60"/>
      <c r="CB1200" s="60"/>
      <c r="CC1200" s="60"/>
      <c r="CD1200" s="60"/>
      <c r="CE1200" s="60"/>
      <c r="CF1200" s="60"/>
      <c r="CG1200" s="60"/>
      <c r="CH1200" s="60"/>
      <c r="CI1200" s="60"/>
      <c r="CJ1200" s="60"/>
      <c r="CK1200" s="60"/>
      <c r="CL1200" s="60"/>
      <c r="CM1200" s="60"/>
      <c r="CN1200" s="60"/>
      <c r="CO1200" s="60"/>
      <c r="CP1200" s="60"/>
      <c r="CQ1200" s="60"/>
      <c r="CR1200" s="60"/>
      <c r="CS1200" s="60"/>
      <c r="CT1200" s="60"/>
      <c r="CU1200" s="60"/>
      <c r="CV1200" s="60"/>
      <c r="CW1200" s="60"/>
      <c r="CX1200" s="60"/>
      <c r="CY1200" s="60"/>
      <c r="CZ1200" s="60"/>
      <c r="DA1200" s="60"/>
      <c r="DB1200" s="60"/>
      <c r="DC1200" s="60"/>
      <c r="DD1200" s="60"/>
      <c r="DE1200" s="60"/>
      <c r="DF1200" s="60"/>
      <c r="DG1200" s="60"/>
      <c r="DH1200" s="60"/>
      <c r="DI1200" s="60"/>
      <c r="DJ1200" s="60"/>
      <c r="DK1200" s="60"/>
      <c r="DL1200" s="60"/>
      <c r="DM1200" s="60"/>
      <c r="DN1200" s="60"/>
      <c r="DO1200" s="60"/>
      <c r="DP1200" s="60"/>
      <c r="DQ1200" s="60"/>
      <c r="DR1200" s="60"/>
      <c r="DS1200" s="60"/>
      <c r="DT1200" s="60"/>
      <c r="DU1200" s="60"/>
      <c r="DV1200" s="60"/>
      <c r="DW1200" s="60"/>
      <c r="DX1200" s="60"/>
      <c r="DY1200" s="60"/>
      <c r="DZ1200" s="60"/>
      <c r="EA1200" s="60"/>
      <c r="EB1200" s="60"/>
      <c r="EC1200" s="60"/>
      <c r="ED1200" s="60"/>
      <c r="EE1200" s="60"/>
      <c r="EF1200" s="60"/>
      <c r="EG1200" s="60"/>
      <c r="EH1200" s="60"/>
      <c r="EI1200" s="60"/>
      <c r="EJ1200" s="60"/>
      <c r="EK1200" s="60"/>
      <c r="EL1200" s="60"/>
      <c r="EM1200" s="60"/>
      <c r="EN1200" s="60"/>
      <c r="EO1200" s="60"/>
      <c r="EP1200" s="60"/>
      <c r="EQ1200" s="60"/>
      <c r="ER1200" s="60"/>
      <c r="ES1200" s="60"/>
      <c r="ET1200" s="60"/>
      <c r="EU1200" s="60"/>
      <c r="EV1200" s="60"/>
      <c r="EW1200" s="60"/>
      <c r="EX1200" s="60"/>
      <c r="EY1200" s="60"/>
      <c r="EZ1200" s="60"/>
      <c r="FA1200" s="60"/>
      <c r="FB1200" s="60"/>
      <c r="FC1200" s="60"/>
      <c r="FD1200" s="60"/>
      <c r="FE1200" s="60"/>
      <c r="FF1200" s="60"/>
      <c r="FG1200" s="60"/>
      <c r="FH1200" s="60"/>
      <c r="FI1200" s="60"/>
      <c r="FJ1200" s="60"/>
      <c r="FK1200" s="60"/>
      <c r="FL1200" s="60"/>
      <c r="FM1200" s="60"/>
      <c r="FN1200" s="60"/>
      <c r="FO1200" s="60"/>
      <c r="FP1200" s="60"/>
      <c r="FQ1200" s="60"/>
      <c r="FR1200" s="60"/>
      <c r="FS1200" s="60"/>
      <c r="FT1200" s="60"/>
      <c r="FU1200" s="60"/>
      <c r="FV1200" s="60"/>
      <c r="FW1200" s="60"/>
      <c r="FX1200" s="60"/>
      <c r="FY1200" s="60"/>
      <c r="FZ1200" s="60"/>
      <c r="GA1200" s="60"/>
      <c r="GB1200" s="60"/>
      <c r="GC1200" s="60"/>
      <c r="GD1200" s="60"/>
      <c r="GE1200" s="60"/>
      <c r="GF1200" s="60"/>
      <c r="GG1200" s="60"/>
      <c r="GH1200" s="60"/>
      <c r="GI1200" s="60"/>
      <c r="GJ1200" s="60"/>
      <c r="GK1200" s="60"/>
      <c r="GL1200" s="60"/>
    </row>
    <row r="1201">
      <c r="L1201" s="396"/>
      <c r="P1201" s="396"/>
      <c r="Q1201" s="396"/>
      <c r="R1201" s="396"/>
      <c r="S1201" s="396"/>
      <c r="T1201" s="396"/>
      <c r="U1201" s="396"/>
      <c r="V1201" s="396"/>
      <c r="W1201" s="396"/>
      <c r="X1201" s="396"/>
      <c r="Y1201" s="396"/>
      <c r="Z1201" s="396"/>
      <c r="AA1201" s="396"/>
      <c r="AB1201" s="396"/>
      <c r="AC1201" s="396"/>
      <c r="AD1201" s="396"/>
      <c r="AE1201" s="396"/>
      <c r="AF1201" s="396"/>
      <c r="AG1201" s="396"/>
      <c r="AH1201" s="396"/>
      <c r="AI1201" s="396"/>
      <c r="AJ1201" s="396"/>
      <c r="AK1201" s="396"/>
      <c r="AL1201" s="396"/>
      <c r="AM1201" s="396"/>
      <c r="AN1201" s="396"/>
      <c r="AO1201" s="396"/>
      <c r="AP1201" s="396"/>
      <c r="AQ1201" s="396"/>
      <c r="AR1201" s="396"/>
      <c r="AS1201" s="396"/>
      <c r="AT1201" s="396"/>
      <c r="AU1201" s="396"/>
      <c r="AV1201" s="396"/>
      <c r="AW1201" s="396"/>
      <c r="AX1201" s="396"/>
      <c r="AY1201" s="60"/>
      <c r="AZ1201" s="60"/>
      <c r="BA1201" s="60"/>
      <c r="BB1201" s="60"/>
      <c r="BC1201" s="60"/>
      <c r="BD1201" s="60"/>
      <c r="BE1201" s="60"/>
      <c r="BF1201" s="60"/>
      <c r="BG1201" s="60"/>
      <c r="BH1201" s="60"/>
      <c r="BI1201" s="60"/>
      <c r="BJ1201" s="60"/>
      <c r="BK1201" s="60"/>
      <c r="BL1201" s="60"/>
      <c r="BM1201" s="60"/>
      <c r="BN1201" s="60"/>
      <c r="BO1201" s="60"/>
      <c r="BP1201" s="60"/>
      <c r="BQ1201" s="60"/>
      <c r="BR1201" s="60"/>
      <c r="BS1201" s="60"/>
      <c r="BT1201" s="60"/>
      <c r="BU1201" s="60"/>
      <c r="BV1201" s="60"/>
      <c r="BW1201" s="60"/>
      <c r="BX1201" s="60"/>
      <c r="BY1201" s="60"/>
      <c r="BZ1201" s="60"/>
      <c r="CA1201" s="60"/>
      <c r="CB1201" s="60"/>
      <c r="CC1201" s="60"/>
      <c r="CD1201" s="60"/>
      <c r="CE1201" s="60"/>
      <c r="CF1201" s="60"/>
      <c r="CG1201" s="60"/>
      <c r="CH1201" s="60"/>
      <c r="CI1201" s="60"/>
      <c r="CJ1201" s="60"/>
      <c r="CK1201" s="60"/>
      <c r="CL1201" s="60"/>
      <c r="CM1201" s="60"/>
      <c r="CN1201" s="60"/>
      <c r="CO1201" s="60"/>
      <c r="CP1201" s="60"/>
      <c r="CQ1201" s="60"/>
      <c r="CR1201" s="60"/>
      <c r="CS1201" s="60"/>
      <c r="CT1201" s="60"/>
      <c r="CU1201" s="60"/>
      <c r="CV1201" s="60"/>
      <c r="CW1201" s="60"/>
      <c r="CX1201" s="60"/>
      <c r="CY1201" s="60"/>
      <c r="CZ1201" s="60"/>
      <c r="DA1201" s="60"/>
      <c r="DB1201" s="60"/>
      <c r="DC1201" s="60"/>
      <c r="DD1201" s="60"/>
      <c r="DE1201" s="60"/>
      <c r="DF1201" s="60"/>
      <c r="DG1201" s="60"/>
      <c r="DH1201" s="60"/>
      <c r="DI1201" s="60"/>
      <c r="DJ1201" s="60"/>
      <c r="DK1201" s="60"/>
      <c r="DL1201" s="60"/>
      <c r="DM1201" s="60"/>
      <c r="DN1201" s="60"/>
      <c r="DO1201" s="60"/>
      <c r="DP1201" s="60"/>
      <c r="DQ1201" s="60"/>
      <c r="DR1201" s="60"/>
      <c r="DS1201" s="60"/>
      <c r="DT1201" s="60"/>
      <c r="DU1201" s="60"/>
      <c r="DV1201" s="60"/>
      <c r="DW1201" s="60"/>
      <c r="DX1201" s="60"/>
      <c r="DY1201" s="60"/>
      <c r="DZ1201" s="60"/>
      <c r="EA1201" s="60"/>
      <c r="EB1201" s="60"/>
      <c r="EC1201" s="60"/>
      <c r="ED1201" s="60"/>
      <c r="EE1201" s="60"/>
      <c r="EF1201" s="60"/>
      <c r="EG1201" s="60"/>
      <c r="EH1201" s="60"/>
      <c r="EI1201" s="60"/>
      <c r="EJ1201" s="60"/>
      <c r="EK1201" s="60"/>
      <c r="EL1201" s="60"/>
      <c r="EM1201" s="60"/>
      <c r="EN1201" s="60"/>
      <c r="EO1201" s="60"/>
      <c r="EP1201" s="60"/>
      <c r="EQ1201" s="60"/>
      <c r="ER1201" s="60"/>
      <c r="ES1201" s="60"/>
      <c r="ET1201" s="60"/>
      <c r="EU1201" s="60"/>
      <c r="EV1201" s="60"/>
      <c r="EW1201" s="60"/>
      <c r="EX1201" s="60"/>
      <c r="EY1201" s="60"/>
      <c r="EZ1201" s="60"/>
      <c r="FA1201" s="60"/>
      <c r="FB1201" s="60"/>
      <c r="FC1201" s="60"/>
      <c r="FD1201" s="60"/>
      <c r="FE1201" s="60"/>
      <c r="FF1201" s="60"/>
      <c r="FG1201" s="60"/>
      <c r="FH1201" s="60"/>
      <c r="FI1201" s="60"/>
      <c r="FJ1201" s="60"/>
      <c r="FK1201" s="60"/>
      <c r="FL1201" s="60"/>
      <c r="FM1201" s="60"/>
      <c r="FN1201" s="60"/>
      <c r="FO1201" s="60"/>
      <c r="FP1201" s="60"/>
      <c r="FQ1201" s="60"/>
      <c r="FR1201" s="60"/>
      <c r="FS1201" s="60"/>
      <c r="FT1201" s="60"/>
      <c r="FU1201" s="60"/>
      <c r="FV1201" s="60"/>
      <c r="FW1201" s="60"/>
      <c r="FX1201" s="60"/>
      <c r="FY1201" s="60"/>
      <c r="FZ1201" s="60"/>
      <c r="GA1201" s="60"/>
      <c r="GB1201" s="60"/>
      <c r="GC1201" s="60"/>
      <c r="GD1201" s="60"/>
      <c r="GE1201" s="60"/>
    </row>
    <row r="1202">
      <c r="C1202" s="396" t="s">
        <v>560</v>
      </c>
      <c r="D1202" s="60">
        <f>D1197+1</f>
        <v>2019</v>
      </c>
      <c r="L1202" s="396"/>
      <c r="P1202" s="396"/>
      <c r="Q1202" s="396"/>
      <c r="R1202" s="396"/>
      <c r="S1202" s="396"/>
      <c r="T1202" s="396"/>
      <c r="U1202" s="396"/>
      <c r="V1202" s="396"/>
      <c r="W1202" s="396"/>
      <c r="X1202" s="396"/>
      <c r="Y1202" s="396"/>
      <c r="Z1202" s="396"/>
      <c r="AA1202" s="396"/>
      <c r="AB1202" s="396"/>
      <c r="AC1202" s="396"/>
      <c r="AD1202" s="396"/>
      <c r="AE1202" s="396"/>
      <c r="AF1202" s="396"/>
      <c r="AG1202" s="396"/>
      <c r="AH1202" s="396"/>
      <c r="AI1202" s="396"/>
      <c r="AJ1202" s="396"/>
      <c r="AK1202" s="396"/>
      <c r="AL1202" s="396"/>
      <c r="AM1202" s="396"/>
      <c r="AN1202" s="396"/>
      <c r="AO1202" s="396"/>
      <c r="AP1202" s="396"/>
      <c r="AQ1202" s="396"/>
      <c r="AR1202" s="396"/>
      <c r="AS1202" s="396"/>
      <c r="AT1202" s="396"/>
      <c r="AU1202" s="396"/>
      <c r="AV1202" s="396"/>
      <c r="AW1202" s="396"/>
      <c r="AX1202" s="396"/>
      <c r="AY1202" s="60"/>
      <c r="AZ1202" s="60"/>
      <c r="BA1202" s="60"/>
      <c r="BB1202" s="60"/>
      <c r="BC1202" s="60"/>
      <c r="BD1202" s="60"/>
      <c r="BE1202" s="60"/>
      <c r="BF1202" s="60"/>
      <c r="BG1202" s="60"/>
      <c r="BH1202" s="60"/>
      <c r="BI1202" s="60"/>
      <c r="BJ1202" s="60"/>
      <c r="BK1202" s="60"/>
      <c r="BL1202" s="60"/>
      <c r="BM1202" s="60"/>
      <c r="BN1202" s="60"/>
      <c r="BO1202" s="60"/>
      <c r="BP1202" s="60"/>
      <c r="BQ1202" s="60"/>
      <c r="BR1202" s="60"/>
      <c r="BS1202" s="60"/>
      <c r="BT1202" s="60"/>
      <c r="BU1202" s="60"/>
      <c r="BV1202" s="60"/>
      <c r="BW1202" s="60"/>
      <c r="BX1202" s="60"/>
      <c r="BY1202" s="60"/>
      <c r="BZ1202" s="60"/>
      <c r="CA1202" s="60"/>
      <c r="CB1202" s="60"/>
      <c r="CC1202" s="60"/>
      <c r="CD1202" s="60"/>
      <c r="CE1202" s="60"/>
      <c r="CF1202" s="60"/>
      <c r="CG1202" s="60"/>
      <c r="CH1202" s="60"/>
      <c r="CI1202" s="60"/>
      <c r="CJ1202" s="60"/>
      <c r="CK1202" s="60"/>
      <c r="CL1202" s="60"/>
      <c r="CM1202" s="60"/>
      <c r="CN1202" s="60"/>
      <c r="CO1202" s="60"/>
      <c r="CP1202" s="60"/>
      <c r="CQ1202" s="60"/>
      <c r="CR1202" s="60"/>
      <c r="CS1202" s="60"/>
      <c r="CT1202" s="60"/>
      <c r="CU1202" s="60"/>
      <c r="CV1202" s="60"/>
      <c r="CW1202" s="60"/>
      <c r="CX1202" s="60"/>
      <c r="CY1202" s="60"/>
      <c r="CZ1202" s="60"/>
      <c r="DA1202" s="60"/>
      <c r="DB1202" s="60"/>
      <c r="DC1202" s="60"/>
      <c r="DD1202" s="60"/>
      <c r="DE1202" s="60"/>
      <c r="DF1202" s="60"/>
      <c r="DG1202" s="60"/>
      <c r="DH1202" s="60"/>
      <c r="DI1202" s="60"/>
      <c r="DJ1202" s="60"/>
      <c r="DK1202" s="60"/>
      <c r="DL1202" s="60"/>
      <c r="DM1202" s="60"/>
      <c r="DN1202" s="60"/>
      <c r="DO1202" s="60"/>
      <c r="DP1202" s="60"/>
      <c r="DQ1202" s="60"/>
      <c r="DR1202" s="60"/>
      <c r="DS1202" s="60"/>
      <c r="DT1202" s="60"/>
      <c r="DU1202" s="60"/>
      <c r="DV1202" s="60"/>
      <c r="DW1202" s="60"/>
      <c r="DX1202" s="60"/>
      <c r="DY1202" s="60"/>
      <c r="DZ1202" s="60"/>
      <c r="EA1202" s="60"/>
      <c r="EB1202" s="60"/>
      <c r="EC1202" s="60"/>
      <c r="ED1202" s="60"/>
      <c r="EE1202" s="60"/>
      <c r="EF1202" s="60"/>
      <c r="EG1202" s="60"/>
      <c r="EH1202" s="60"/>
      <c r="EI1202" s="60"/>
      <c r="EJ1202" s="60"/>
      <c r="EK1202" s="60"/>
      <c r="EL1202" s="60"/>
      <c r="EM1202" s="60"/>
      <c r="EN1202" s="60"/>
      <c r="EO1202" s="60"/>
      <c r="EP1202" s="60"/>
      <c r="EQ1202" s="60"/>
      <c r="ER1202" s="60"/>
      <c r="ES1202" s="60"/>
      <c r="ET1202" s="60"/>
      <c r="EU1202" s="60"/>
      <c r="EV1202" s="60"/>
      <c r="EW1202" s="60"/>
      <c r="EX1202" s="60"/>
      <c r="EY1202" s="60"/>
      <c r="EZ1202" s="60"/>
      <c r="FA1202" s="60"/>
      <c r="FB1202" s="60"/>
      <c r="FC1202" s="60"/>
      <c r="FD1202" s="60"/>
      <c r="FE1202" s="60"/>
      <c r="FF1202" s="60"/>
      <c r="FG1202" s="60"/>
      <c r="FH1202" s="60"/>
      <c r="FI1202" s="60"/>
      <c r="FJ1202" s="60"/>
      <c r="FK1202" s="60"/>
      <c r="FL1202" s="60"/>
      <c r="FM1202" s="60"/>
      <c r="FN1202" s="60"/>
      <c r="FO1202" s="60"/>
      <c r="FP1202" s="60"/>
      <c r="FQ1202" s="60"/>
      <c r="FR1202" s="60"/>
      <c r="FS1202" s="60"/>
      <c r="FT1202" s="60"/>
      <c r="FU1202" s="60"/>
      <c r="FV1202" s="60"/>
      <c r="FW1202" s="60"/>
      <c r="FX1202" s="60"/>
      <c r="FY1202" s="60"/>
      <c r="FZ1202" s="60"/>
      <c r="GA1202" s="60"/>
      <c r="GB1202" s="60"/>
      <c r="GC1202" s="60"/>
      <c r="GD1202" s="60"/>
      <c r="GE1202" s="60"/>
      <c r="GF1202" s="396"/>
      <c r="GG1202" s="396"/>
      <c r="GH1202" s="396"/>
      <c r="GI1202" s="396"/>
      <c r="GJ1202" s="396"/>
      <c r="GK1202" s="396"/>
      <c r="GL1202" s="396"/>
    </row>
    <row r="1203">
      <c r="C1203" s="396" t="s">
        <v>561</v>
      </c>
      <c r="D1203" s="396"/>
      <c r="E1203" s="396"/>
      <c r="F1203" s="396"/>
      <c r="H1203" s="396"/>
      <c r="I1203" s="396" t="s">
        <v>562</v>
      </c>
      <c r="J1203" s="396"/>
      <c r="L1203" s="396"/>
      <c r="O1203" s="396" t="s">
        <v>563</v>
      </c>
      <c r="P1203" s="396"/>
      <c r="Q1203" s="396"/>
      <c r="R1203" s="396"/>
      <c r="S1203" s="396"/>
      <c r="T1203" s="396"/>
      <c r="U1203" s="396" t="s">
        <v>564</v>
      </c>
      <c r="V1203" s="396"/>
      <c r="W1203" s="396"/>
      <c r="X1203" s="396"/>
      <c r="Y1203" s="396"/>
      <c r="Z1203" s="396"/>
      <c r="AA1203" s="396" t="s">
        <v>565</v>
      </c>
      <c r="AB1203" s="396"/>
      <c r="AC1203" s="396"/>
      <c r="AD1203" s="396"/>
      <c r="AE1203" s="396"/>
      <c r="AF1203" s="396"/>
      <c r="AG1203" s="396" t="s">
        <v>566</v>
      </c>
      <c r="AH1203" s="396"/>
      <c r="AI1203" s="396"/>
      <c r="AJ1203" s="396"/>
      <c r="AK1203" s="396"/>
      <c r="AL1203" s="396"/>
      <c r="AM1203" s="396" t="s">
        <v>567</v>
      </c>
      <c r="AN1203" s="396"/>
      <c r="AO1203" s="396"/>
      <c r="AP1203" s="396"/>
      <c r="AQ1203" s="396"/>
      <c r="AR1203" s="396"/>
      <c r="AS1203" s="396" t="s">
        <v>568</v>
      </c>
      <c r="AT1203" s="396"/>
      <c r="AU1203" s="396"/>
      <c r="AV1203" s="396"/>
      <c r="AW1203" s="396"/>
      <c r="AX1203" s="396"/>
      <c r="AY1203" s="396" t="s">
        <v>569</v>
      </c>
      <c r="AZ1203" s="396"/>
      <c r="BA1203" s="396"/>
      <c r="BB1203" s="396"/>
      <c r="BC1203" s="396"/>
      <c r="BD1203" s="396"/>
      <c r="BE1203" s="396" t="s">
        <v>570</v>
      </c>
      <c r="BF1203" s="396"/>
      <c r="BG1203" s="396"/>
      <c r="BH1203" s="396"/>
      <c r="BI1203" s="396"/>
      <c r="BJ1203" s="396"/>
      <c r="BK1203" s="396" t="s">
        <v>571</v>
      </c>
      <c r="BL1203" s="396"/>
      <c r="BM1203" s="396"/>
      <c r="BN1203" s="396"/>
      <c r="BO1203" s="396"/>
      <c r="BP1203" s="396"/>
      <c r="BQ1203" s="396" t="s">
        <v>572</v>
      </c>
      <c r="BR1203" s="396"/>
      <c r="BS1203" s="396"/>
      <c r="BT1203" s="396"/>
      <c r="BU1203" s="396"/>
      <c r="BV1203" s="396"/>
      <c r="BW1203" s="60"/>
      <c r="BX1203" s="60"/>
      <c r="BY1203" s="60"/>
      <c r="BZ1203" s="60"/>
      <c r="CA1203" s="60"/>
      <c r="CB1203" s="60"/>
      <c r="CC1203" s="60"/>
      <c r="CD1203" s="60"/>
      <c r="CE1203" s="60"/>
      <c r="CF1203" s="60"/>
      <c r="CG1203" s="60"/>
      <c r="CH1203" s="60"/>
      <c r="CI1203" s="60"/>
      <c r="CJ1203" s="60"/>
      <c r="CK1203" s="60"/>
      <c r="CL1203" s="60"/>
      <c r="CM1203" s="60"/>
      <c r="CN1203" s="60"/>
      <c r="CO1203" s="60"/>
      <c r="CP1203" s="60"/>
      <c r="CQ1203" s="60"/>
      <c r="CR1203" s="60"/>
      <c r="CS1203" s="60"/>
      <c r="CT1203" s="60"/>
      <c r="CU1203" s="60"/>
      <c r="CV1203" s="60"/>
      <c r="CW1203" s="60"/>
      <c r="CX1203" s="60"/>
      <c r="CY1203" s="60"/>
      <c r="CZ1203" s="60"/>
      <c r="DA1203" s="60"/>
      <c r="DB1203" s="60"/>
      <c r="DC1203" s="60"/>
      <c r="DD1203" s="60"/>
      <c r="DE1203" s="60"/>
      <c r="DF1203" s="60"/>
      <c r="DG1203" s="60"/>
      <c r="DH1203" s="60"/>
      <c r="DI1203" s="60"/>
      <c r="DJ1203" s="60"/>
      <c r="DK1203" s="60"/>
      <c r="DL1203" s="60"/>
      <c r="DM1203" s="60"/>
      <c r="DN1203" s="60"/>
      <c r="DO1203" s="60"/>
      <c r="DP1203" s="60"/>
      <c r="DQ1203" s="60"/>
      <c r="DR1203" s="60"/>
      <c r="DS1203" s="60"/>
      <c r="DT1203" s="60"/>
      <c r="DU1203" s="60"/>
      <c r="DV1203" s="60"/>
      <c r="DW1203" s="60"/>
      <c r="DX1203" s="60"/>
      <c r="DY1203" s="60"/>
      <c r="DZ1203" s="60"/>
      <c r="EA1203" s="60"/>
      <c r="EB1203" s="60"/>
      <c r="EC1203" s="60"/>
      <c r="ED1203" s="60"/>
      <c r="EE1203" s="60"/>
      <c r="EF1203" s="60"/>
      <c r="EG1203" s="60"/>
      <c r="EH1203" s="60"/>
      <c r="EI1203" s="60"/>
      <c r="EJ1203" s="60"/>
      <c r="EK1203" s="60"/>
      <c r="EL1203" s="60"/>
      <c r="EM1203" s="60"/>
      <c r="EN1203" s="60"/>
      <c r="EO1203" s="60"/>
      <c r="EP1203" s="60"/>
      <c r="EQ1203" s="60"/>
      <c r="ER1203" s="60"/>
      <c r="ES1203" s="60"/>
      <c r="ET1203" s="60"/>
      <c r="EU1203" s="60"/>
      <c r="EV1203" s="60"/>
      <c r="EW1203" s="60"/>
      <c r="EX1203" s="60"/>
      <c r="EY1203" s="60"/>
      <c r="EZ1203" s="60"/>
      <c r="FA1203" s="60"/>
      <c r="FB1203" s="60"/>
      <c r="FC1203" s="60"/>
      <c r="FD1203" s="60"/>
      <c r="FE1203" s="60"/>
      <c r="FF1203" s="60"/>
      <c r="FG1203" s="60"/>
      <c r="FH1203" s="60"/>
      <c r="FI1203" s="60"/>
      <c r="FJ1203" s="60"/>
      <c r="FK1203" s="60"/>
      <c r="FL1203" s="60"/>
      <c r="FM1203" s="60"/>
      <c r="FN1203" s="60"/>
      <c r="FO1203" s="60"/>
      <c r="FP1203" s="60"/>
      <c r="FQ1203" s="60"/>
      <c r="FR1203" s="60"/>
      <c r="FS1203" s="60"/>
      <c r="FT1203" s="60"/>
      <c r="FU1203" s="60"/>
      <c r="FV1203" s="60"/>
      <c r="FW1203" s="60"/>
      <c r="FX1203" s="60"/>
      <c r="FY1203" s="60"/>
      <c r="FZ1203" s="60"/>
      <c r="GA1203" s="60"/>
      <c r="GB1203" s="60"/>
      <c r="GC1203" s="60"/>
      <c r="GD1203" s="60"/>
      <c r="GE1203" s="60"/>
      <c r="GF1203" s="60"/>
      <c r="GG1203" s="60"/>
      <c r="GH1203" s="60"/>
      <c r="GI1203" s="60"/>
      <c r="GJ1203" s="60"/>
      <c r="GK1203" s="60"/>
      <c r="GL1203" s="60"/>
    </row>
    <row r="1204">
      <c r="B1204" s="439" t="s">
        <v>573</v>
      </c>
      <c r="C1204" s="442">
        <v>1</v>
      </c>
      <c r="D1204" s="442">
        <v>2</v>
      </c>
      <c r="E1204" s="442">
        <v>3</v>
      </c>
      <c r="F1204" s="442">
        <v>4</v>
      </c>
      <c r="G1204" s="442">
        <v>5</v>
      </c>
      <c r="H1204" s="442">
        <v>6</v>
      </c>
      <c r="I1204" s="441">
        <v>1</v>
      </c>
      <c r="J1204" s="441">
        <v>2</v>
      </c>
      <c r="K1204" s="441">
        <v>3</v>
      </c>
      <c r="L1204" s="441">
        <v>4</v>
      </c>
      <c r="M1204" s="441">
        <v>5</v>
      </c>
      <c r="N1204" s="441">
        <v>6</v>
      </c>
      <c r="O1204" s="442">
        <v>1</v>
      </c>
      <c r="P1204" s="442">
        <v>2</v>
      </c>
      <c r="Q1204" s="442">
        <v>3</v>
      </c>
      <c r="R1204" s="442">
        <v>4</v>
      </c>
      <c r="S1204" s="442">
        <v>5</v>
      </c>
      <c r="T1204" s="442">
        <v>6</v>
      </c>
      <c r="U1204" s="441">
        <v>1</v>
      </c>
      <c r="V1204" s="441">
        <v>2</v>
      </c>
      <c r="W1204" s="441">
        <v>3</v>
      </c>
      <c r="X1204" s="441">
        <v>4</v>
      </c>
      <c r="Y1204" s="441">
        <v>5</v>
      </c>
      <c r="Z1204" s="441">
        <v>6</v>
      </c>
      <c r="AA1204" s="442">
        <v>1</v>
      </c>
      <c r="AB1204" s="442">
        <v>2</v>
      </c>
      <c r="AC1204" s="442">
        <v>3</v>
      </c>
      <c r="AD1204" s="442">
        <v>4</v>
      </c>
      <c r="AE1204" s="442">
        <v>5</v>
      </c>
      <c r="AF1204" s="442">
        <v>6</v>
      </c>
      <c r="AG1204" s="441">
        <v>1</v>
      </c>
      <c r="AH1204" s="441">
        <v>2</v>
      </c>
      <c r="AI1204" s="441">
        <v>3</v>
      </c>
      <c r="AJ1204" s="441">
        <v>4</v>
      </c>
      <c r="AK1204" s="441">
        <v>5</v>
      </c>
      <c r="AL1204" s="441">
        <v>6</v>
      </c>
      <c r="AM1204" s="442">
        <v>1</v>
      </c>
      <c r="AN1204" s="442">
        <v>2</v>
      </c>
      <c r="AO1204" s="442">
        <v>3</v>
      </c>
      <c r="AP1204" s="442">
        <v>4</v>
      </c>
      <c r="AQ1204" s="442">
        <v>5</v>
      </c>
      <c r="AR1204" s="442">
        <v>6</v>
      </c>
      <c r="AS1204" s="441">
        <v>1</v>
      </c>
      <c r="AT1204" s="441">
        <v>2</v>
      </c>
      <c r="AU1204" s="441">
        <v>3</v>
      </c>
      <c r="AV1204" s="441">
        <v>4</v>
      </c>
      <c r="AW1204" s="441">
        <v>5</v>
      </c>
      <c r="AX1204" s="441">
        <v>6</v>
      </c>
      <c r="AY1204" s="442">
        <v>1</v>
      </c>
      <c r="AZ1204" s="442">
        <v>2</v>
      </c>
      <c r="BA1204" s="442">
        <v>3</v>
      </c>
      <c r="BB1204" s="442">
        <v>4</v>
      </c>
      <c r="BC1204" s="442">
        <v>5</v>
      </c>
      <c r="BD1204" s="442">
        <v>6</v>
      </c>
      <c r="BE1204" s="441">
        <v>1</v>
      </c>
      <c r="BF1204" s="441">
        <v>2</v>
      </c>
      <c r="BG1204" s="441">
        <v>3</v>
      </c>
      <c r="BH1204" s="441">
        <v>4</v>
      </c>
      <c r="BI1204" s="441">
        <v>5</v>
      </c>
      <c r="BJ1204" s="441">
        <v>6</v>
      </c>
      <c r="BK1204" s="442">
        <v>1</v>
      </c>
      <c r="BL1204" s="442">
        <v>2</v>
      </c>
      <c r="BM1204" s="442">
        <v>3</v>
      </c>
      <c r="BN1204" s="442">
        <v>4</v>
      </c>
      <c r="BO1204" s="442">
        <v>5</v>
      </c>
      <c r="BP1204" s="442">
        <v>6</v>
      </c>
      <c r="BQ1204" s="441">
        <v>1</v>
      </c>
      <c r="BR1204" s="441">
        <v>2</v>
      </c>
      <c r="BS1204" s="441">
        <v>3</v>
      </c>
      <c r="BT1204" s="441">
        <v>4</v>
      </c>
      <c r="BU1204" s="441">
        <v>5</v>
      </c>
      <c r="BV1204" s="441">
        <v>6</v>
      </c>
      <c r="BW1204" s="445"/>
      <c r="BX1204" s="445"/>
      <c r="BY1204" s="445"/>
      <c r="BZ1204" s="445"/>
      <c r="CA1204" s="445"/>
      <c r="CB1204" s="445"/>
      <c r="CC1204" s="445"/>
      <c r="CD1204" s="445"/>
      <c r="CE1204" s="445"/>
      <c r="CF1204" s="445"/>
      <c r="CG1204" s="445"/>
      <c r="CH1204" s="445"/>
      <c r="CI1204" s="445"/>
      <c r="CJ1204" s="445"/>
      <c r="CK1204" s="445"/>
      <c r="CL1204" s="445"/>
      <c r="CM1204" s="445"/>
      <c r="CN1204" s="445"/>
      <c r="CO1204" s="445"/>
      <c r="CP1204" s="445"/>
      <c r="CQ1204" s="445"/>
      <c r="CR1204" s="445"/>
      <c r="CS1204" s="445"/>
      <c r="CT1204" s="445"/>
      <c r="CU1204" s="445"/>
      <c r="CV1204" s="445"/>
      <c r="CW1204" s="445"/>
      <c r="CX1204" s="445"/>
      <c r="CY1204" s="445"/>
      <c r="CZ1204" s="445"/>
      <c r="DA1204" s="445"/>
      <c r="DB1204" s="445"/>
      <c r="DC1204" s="445"/>
      <c r="DD1204" s="445"/>
      <c r="DE1204" s="445"/>
      <c r="DF1204" s="445"/>
      <c r="DG1204" s="445"/>
      <c r="DH1204" s="445"/>
      <c r="DI1204" s="445"/>
      <c r="DJ1204" s="445"/>
      <c r="DK1204" s="445"/>
      <c r="DL1204" s="445"/>
      <c r="DM1204" s="445"/>
      <c r="DN1204" s="445"/>
      <c r="DO1204" s="445"/>
      <c r="DP1204" s="445"/>
      <c r="DQ1204" s="445"/>
      <c r="DR1204" s="445"/>
      <c r="DS1204" s="445"/>
      <c r="DT1204" s="445"/>
      <c r="DU1204" s="445"/>
      <c r="DV1204" s="445"/>
      <c r="DW1204" s="445"/>
      <c r="DX1204" s="445"/>
      <c r="DY1204" s="445"/>
      <c r="DZ1204" s="445"/>
      <c r="EA1204" s="445"/>
      <c r="EB1204" s="445"/>
      <c r="EC1204" s="445"/>
      <c r="ED1204" s="445"/>
      <c r="EE1204" s="445"/>
      <c r="EF1204" s="445"/>
      <c r="EG1204" s="445"/>
      <c r="EH1204" s="445"/>
      <c r="EI1204" s="445"/>
      <c r="EJ1204" s="445"/>
      <c r="EK1204" s="445"/>
      <c r="EL1204" s="445"/>
      <c r="EM1204" s="445"/>
      <c r="EN1204" s="445"/>
      <c r="EO1204" s="445"/>
      <c r="EP1204" s="445"/>
      <c r="EQ1204" s="445"/>
      <c r="ER1204" s="445"/>
      <c r="ES1204" s="445"/>
      <c r="ET1204" s="445"/>
      <c r="EU1204" s="445"/>
      <c r="EV1204" s="445"/>
      <c r="EW1204" s="445"/>
      <c r="EX1204" s="445"/>
      <c r="EY1204" s="445"/>
      <c r="EZ1204" s="445"/>
      <c r="FA1204" s="445"/>
      <c r="FB1204" s="445"/>
      <c r="FC1204" s="445"/>
      <c r="FD1204" s="445"/>
      <c r="FE1204" s="445"/>
      <c r="FF1204" s="445"/>
      <c r="FG1204" s="445"/>
      <c r="FH1204" s="445"/>
      <c r="FI1204" s="445"/>
      <c r="FJ1204" s="445"/>
      <c r="FK1204" s="445"/>
      <c r="FL1204" s="445"/>
      <c r="FM1204" s="445"/>
      <c r="FN1204" s="445"/>
      <c r="FO1204" s="445"/>
      <c r="FP1204" s="445"/>
      <c r="FQ1204" s="445"/>
      <c r="FR1204" s="445"/>
      <c r="FS1204" s="445"/>
      <c r="FT1204" s="445"/>
      <c r="FU1204" s="445"/>
      <c r="FV1204" s="445"/>
      <c r="FW1204" s="445"/>
      <c r="FX1204" s="445"/>
      <c r="FY1204" s="445"/>
      <c r="FZ1204" s="445"/>
      <c r="GA1204" s="445"/>
      <c r="GB1204" s="445"/>
      <c r="GC1204" s="445"/>
      <c r="GD1204" s="445"/>
      <c r="GE1204" s="445"/>
      <c r="GF1204" s="445"/>
      <c r="GG1204" s="445"/>
      <c r="GH1204" s="445"/>
      <c r="GI1204" s="445"/>
      <c r="GJ1204" s="445"/>
      <c r="GK1204" s="445"/>
      <c r="GL1204" s="445"/>
    </row>
    <row r="1205">
      <c r="B1205" s="60" t="s">
        <v>574</v>
      </c>
      <c r="C1205" s="269"/>
      <c r="D1205" s="269"/>
      <c r="E1205" s="269"/>
      <c r="F1205" s="269"/>
      <c r="G1205" s="269"/>
      <c r="H1205" s="269"/>
      <c r="I1205" s="269"/>
      <c r="J1205" s="269"/>
      <c r="K1205" s="269"/>
      <c r="L1205" s="269"/>
      <c r="M1205" s="440"/>
      <c r="N1205" s="440"/>
      <c r="O1205" s="440"/>
      <c r="P1205" s="269"/>
      <c r="Q1205" s="269"/>
      <c r="R1205" s="269"/>
      <c r="S1205" s="269"/>
      <c r="T1205" s="269"/>
      <c r="U1205" s="269"/>
      <c r="V1205" s="269"/>
      <c r="W1205" s="269"/>
      <c r="X1205" s="269"/>
      <c r="Y1205" s="269"/>
      <c r="Z1205" s="269"/>
      <c r="AA1205" s="269"/>
      <c r="AB1205" s="269"/>
      <c r="AC1205" s="269"/>
      <c r="AD1205" s="269"/>
      <c r="AE1205" s="269"/>
      <c r="AF1205" s="269"/>
      <c r="AG1205" s="269"/>
      <c r="AH1205" s="269"/>
      <c r="AI1205" s="269"/>
      <c r="AJ1205" s="269"/>
      <c r="AK1205" s="269"/>
      <c r="AL1205" s="269"/>
      <c r="AM1205" s="269"/>
      <c r="AN1205" s="269"/>
      <c r="AO1205" s="269"/>
      <c r="AP1205" s="269"/>
      <c r="AQ1205" s="269"/>
      <c r="AR1205" s="269"/>
      <c r="AS1205" s="269"/>
      <c r="AT1205" s="269"/>
      <c r="AU1205" s="269"/>
      <c r="AV1205" s="269"/>
      <c r="AW1205" s="269"/>
      <c r="AX1205" s="269"/>
      <c r="AY1205" s="269"/>
      <c r="AZ1205" s="269"/>
      <c r="BA1205" s="269"/>
      <c r="BB1205" s="269"/>
      <c r="BC1205" s="269"/>
      <c r="BD1205" s="269"/>
      <c r="BE1205" s="269"/>
      <c r="BF1205" s="269"/>
      <c r="BG1205" s="269"/>
      <c r="BH1205" s="269"/>
      <c r="BI1205" s="269"/>
      <c r="BJ1205" s="269"/>
      <c r="BK1205" s="269"/>
      <c r="BL1205" s="269"/>
      <c r="BM1205" s="269"/>
      <c r="BN1205" s="269"/>
      <c r="BO1205" s="269"/>
      <c r="BP1205" s="269"/>
      <c r="BQ1205" s="269"/>
      <c r="BR1205" s="269"/>
      <c r="BS1205" s="269"/>
      <c r="BT1205" s="269"/>
      <c r="BU1205" s="269"/>
      <c r="BV1205" s="269"/>
      <c r="BW1205" s="60"/>
      <c r="BX1205" s="60"/>
      <c r="BY1205" s="60"/>
      <c r="BZ1205" s="60"/>
      <c r="CA1205" s="60"/>
      <c r="CB1205" s="60"/>
      <c r="CC1205" s="60"/>
      <c r="CD1205" s="60"/>
      <c r="CE1205" s="60"/>
      <c r="CF1205" s="60"/>
      <c r="CG1205" s="60"/>
      <c r="CH1205" s="60"/>
      <c r="CI1205" s="60"/>
      <c r="CJ1205" s="60"/>
      <c r="CK1205" s="60"/>
      <c r="CL1205" s="60"/>
      <c r="CM1205" s="60"/>
      <c r="CN1205" s="60"/>
      <c r="CO1205" s="60"/>
      <c r="CP1205" s="60"/>
      <c r="CQ1205" s="60"/>
      <c r="CR1205" s="60"/>
      <c r="CS1205" s="60"/>
      <c r="CT1205" s="60"/>
      <c r="CU1205" s="60"/>
      <c r="CV1205" s="60"/>
      <c r="CW1205" s="60"/>
      <c r="CX1205" s="60"/>
      <c r="CY1205" s="60"/>
      <c r="CZ1205" s="60"/>
      <c r="DA1205" s="60"/>
      <c r="DB1205" s="60"/>
      <c r="DC1205" s="60"/>
      <c r="DD1205" s="60"/>
      <c r="DE1205" s="60"/>
      <c r="DF1205" s="60"/>
      <c r="DG1205" s="60"/>
      <c r="DH1205" s="60"/>
      <c r="DI1205" s="60"/>
      <c r="DJ1205" s="60"/>
      <c r="DK1205" s="60"/>
      <c r="DL1205" s="60"/>
      <c r="DM1205" s="60"/>
      <c r="DN1205" s="60"/>
      <c r="DO1205" s="60"/>
      <c r="DP1205" s="60"/>
      <c r="DQ1205" s="60"/>
      <c r="DR1205" s="60"/>
      <c r="DS1205" s="60"/>
      <c r="DT1205" s="60"/>
      <c r="DU1205" s="60"/>
      <c r="DV1205" s="60"/>
      <c r="DW1205" s="60"/>
      <c r="DX1205" s="60"/>
      <c r="DY1205" s="60"/>
      <c r="DZ1205" s="60"/>
      <c r="EA1205" s="60"/>
      <c r="EB1205" s="60"/>
      <c r="EC1205" s="60"/>
      <c r="ED1205" s="60"/>
      <c r="EE1205" s="60"/>
      <c r="EF1205" s="60"/>
      <c r="EG1205" s="60"/>
      <c r="EH1205" s="60"/>
      <c r="EI1205" s="60"/>
      <c r="EJ1205" s="60"/>
      <c r="EK1205" s="60"/>
      <c r="EL1205" s="60"/>
      <c r="EM1205" s="60"/>
      <c r="EN1205" s="60"/>
      <c r="EO1205" s="60"/>
      <c r="EP1205" s="60"/>
      <c r="EQ1205" s="60"/>
      <c r="ER1205" s="60"/>
      <c r="ES1205" s="60"/>
      <c r="ET1205" s="60"/>
      <c r="EU1205" s="60"/>
      <c r="EV1205" s="60"/>
      <c r="EW1205" s="60"/>
      <c r="EX1205" s="60"/>
      <c r="EY1205" s="60"/>
      <c r="EZ1205" s="60"/>
      <c r="FA1205" s="60"/>
      <c r="FB1205" s="60"/>
      <c r="FC1205" s="60"/>
      <c r="FD1205" s="60"/>
      <c r="FE1205" s="60"/>
      <c r="FF1205" s="60"/>
      <c r="FG1205" s="60"/>
      <c r="FH1205" s="60"/>
      <c r="FI1205" s="60"/>
      <c r="FJ1205" s="60"/>
      <c r="FK1205" s="60"/>
      <c r="FL1205" s="60"/>
      <c r="FM1205" s="60"/>
      <c r="FN1205" s="60"/>
      <c r="FO1205" s="60"/>
      <c r="FP1205" s="60"/>
      <c r="FQ1205" s="60"/>
      <c r="FR1205" s="60"/>
      <c r="FS1205" s="60"/>
      <c r="FT1205" s="60"/>
      <c r="FU1205" s="60"/>
      <c r="FV1205" s="60"/>
      <c r="FW1205" s="60"/>
      <c r="FX1205" s="60"/>
      <c r="FY1205" s="60"/>
      <c r="FZ1205" s="60"/>
      <c r="GA1205" s="60"/>
      <c r="GB1205" s="60"/>
      <c r="GC1205" s="60"/>
      <c r="GD1205" s="60"/>
      <c r="GE1205" s="60"/>
      <c r="GF1205" s="60"/>
      <c r="GG1205" s="60"/>
      <c r="GH1205" s="60"/>
      <c r="GI1205" s="60"/>
      <c r="GJ1205" s="60"/>
      <c r="GK1205" s="60"/>
      <c r="GL1205" s="60"/>
    </row>
    <row r="1206">
      <c r="AY1206" s="60"/>
      <c r="AZ1206" s="60"/>
      <c r="BA1206" s="60"/>
      <c r="BB1206" s="60"/>
      <c r="BC1206" s="60"/>
      <c r="BD1206" s="60"/>
      <c r="BE1206" s="60"/>
      <c r="BF1206" s="60"/>
      <c r="BG1206" s="60"/>
      <c r="BH1206" s="60"/>
      <c r="BI1206" s="60"/>
      <c r="BJ1206" s="60"/>
      <c r="BK1206" s="60"/>
      <c r="BL1206" s="60"/>
      <c r="BM1206" s="60"/>
      <c r="BN1206" s="60"/>
      <c r="BO1206" s="60"/>
      <c r="BP1206" s="60"/>
      <c r="BQ1206" s="60"/>
      <c r="BR1206" s="60"/>
      <c r="BS1206" s="60"/>
      <c r="BT1206" s="60"/>
      <c r="BU1206" s="60"/>
      <c r="BV1206" s="60"/>
      <c r="BW1206" s="60"/>
      <c r="BX1206" s="60"/>
      <c r="BY1206" s="60"/>
      <c r="BZ1206" s="60"/>
      <c r="CA1206" s="60"/>
      <c r="CB1206" s="60"/>
      <c r="CC1206" s="60"/>
      <c r="CD1206" s="60"/>
      <c r="CE1206" s="60"/>
      <c r="CF1206" s="60"/>
      <c r="CG1206" s="60"/>
      <c r="CH1206" s="60"/>
      <c r="CI1206" s="60"/>
      <c r="CJ1206" s="60"/>
      <c r="CK1206" s="60"/>
      <c r="CL1206" s="60"/>
      <c r="CM1206" s="60"/>
      <c r="CN1206" s="60"/>
      <c r="CO1206" s="60"/>
      <c r="CP1206" s="60"/>
      <c r="CQ1206" s="60"/>
      <c r="CR1206" s="60"/>
      <c r="CS1206" s="60"/>
      <c r="CT1206" s="60"/>
      <c r="CU1206" s="60"/>
      <c r="CV1206" s="60"/>
      <c r="CW1206" s="60"/>
      <c r="CX1206" s="60"/>
      <c r="CY1206" s="60"/>
      <c r="CZ1206" s="60"/>
      <c r="DA1206" s="60"/>
      <c r="DB1206" s="60"/>
      <c r="DC1206" s="60"/>
      <c r="DD1206" s="60"/>
      <c r="DE1206" s="60"/>
      <c r="DF1206" s="60"/>
      <c r="DG1206" s="60"/>
      <c r="DH1206" s="60"/>
      <c r="DI1206" s="60"/>
      <c r="DJ1206" s="60"/>
      <c r="DK1206" s="60"/>
      <c r="DL1206" s="60"/>
      <c r="DM1206" s="60"/>
      <c r="DN1206" s="60"/>
      <c r="DO1206" s="60"/>
      <c r="DP1206" s="60"/>
      <c r="DQ1206" s="60"/>
      <c r="DR1206" s="60"/>
      <c r="DS1206" s="60"/>
      <c r="DT1206" s="60"/>
      <c r="DU1206" s="60"/>
      <c r="DV1206" s="60"/>
      <c r="DW1206" s="60"/>
      <c r="DX1206" s="60"/>
      <c r="DY1206" s="60"/>
      <c r="DZ1206" s="60"/>
      <c r="EA1206" s="60"/>
      <c r="EB1206" s="60"/>
      <c r="EC1206" s="60"/>
      <c r="ED1206" s="60"/>
      <c r="EE1206" s="60"/>
      <c r="EF1206" s="60"/>
      <c r="EG1206" s="60"/>
      <c r="EH1206" s="60"/>
      <c r="EI1206" s="60"/>
      <c r="EJ1206" s="60"/>
      <c r="EK1206" s="60"/>
      <c r="EL1206" s="60"/>
      <c r="EM1206" s="60"/>
      <c r="EN1206" s="60"/>
      <c r="EO1206" s="60"/>
      <c r="EP1206" s="60"/>
      <c r="EQ1206" s="60"/>
      <c r="ER1206" s="60"/>
      <c r="ES1206" s="60"/>
      <c r="ET1206" s="60"/>
      <c r="EU1206" s="60"/>
      <c r="EV1206" s="60"/>
      <c r="EW1206" s="60"/>
      <c r="EX1206" s="60"/>
      <c r="EY1206" s="60"/>
      <c r="EZ1206" s="60"/>
      <c r="FA1206" s="60"/>
      <c r="FB1206" s="60"/>
      <c r="FC1206" s="60"/>
      <c r="FD1206" s="60"/>
      <c r="FE1206" s="60"/>
      <c r="FF1206" s="60"/>
      <c r="FG1206" s="60"/>
      <c r="FH1206" s="60"/>
      <c r="FI1206" s="60"/>
      <c r="FJ1206" s="60"/>
      <c r="FK1206" s="60"/>
      <c r="FL1206" s="60"/>
      <c r="FM1206" s="60"/>
      <c r="FN1206" s="60"/>
      <c r="FO1206" s="60"/>
      <c r="FP1206" s="60"/>
      <c r="FQ1206" s="60"/>
      <c r="FR1206" s="60"/>
      <c r="FS1206" s="60"/>
      <c r="FT1206" s="60"/>
      <c r="FU1206" s="60"/>
      <c r="FV1206" s="60"/>
      <c r="FW1206" s="60"/>
      <c r="FX1206" s="60"/>
      <c r="FY1206" s="60"/>
      <c r="FZ1206" s="60"/>
      <c r="GA1206" s="60"/>
      <c r="GB1206" s="60"/>
      <c r="GC1206" s="60"/>
      <c r="GD1206" s="60"/>
      <c r="GE1206" s="60"/>
    </row>
    <row r="1207">
      <c r="C1207" s="396" t="s">
        <v>560</v>
      </c>
      <c r="D1207" s="60">
        <f>D1202+1</f>
        <v>2020</v>
      </c>
      <c r="L1207" s="396"/>
      <c r="P1207" s="396"/>
      <c r="Q1207" s="396"/>
      <c r="R1207" s="396"/>
      <c r="S1207" s="396"/>
      <c r="T1207" s="396"/>
      <c r="U1207" s="396"/>
      <c r="V1207" s="396"/>
      <c r="W1207" s="396"/>
      <c r="X1207" s="396"/>
      <c r="Y1207" s="396"/>
      <c r="Z1207" s="396"/>
      <c r="AA1207" s="396"/>
      <c r="AB1207" s="396"/>
      <c r="AC1207" s="396"/>
      <c r="AD1207" s="396"/>
      <c r="AE1207" s="396"/>
      <c r="AF1207" s="396"/>
      <c r="AG1207" s="396"/>
      <c r="AH1207" s="396"/>
      <c r="AI1207" s="396"/>
      <c r="AJ1207" s="396"/>
      <c r="AK1207" s="396"/>
      <c r="AL1207" s="396"/>
      <c r="AM1207" s="396"/>
      <c r="AN1207" s="396"/>
      <c r="AO1207" s="396"/>
      <c r="AP1207" s="396"/>
      <c r="AQ1207" s="396"/>
      <c r="AR1207" s="396"/>
      <c r="AS1207" s="396"/>
      <c r="AT1207" s="396"/>
      <c r="AU1207" s="396"/>
      <c r="AV1207" s="396"/>
      <c r="AW1207" s="396"/>
      <c r="AX1207" s="396"/>
      <c r="AY1207" s="60"/>
      <c r="AZ1207" s="60"/>
      <c r="BA1207" s="60"/>
      <c r="BB1207" s="60"/>
      <c r="BC1207" s="60"/>
      <c r="BD1207" s="60"/>
      <c r="BE1207" s="60"/>
      <c r="BF1207" s="60"/>
      <c r="BG1207" s="60"/>
      <c r="BH1207" s="60"/>
      <c r="BI1207" s="60"/>
      <c r="BJ1207" s="60"/>
      <c r="BK1207" s="60"/>
      <c r="BL1207" s="60"/>
      <c r="BM1207" s="60"/>
      <c r="BN1207" s="60"/>
      <c r="BO1207" s="60"/>
      <c r="BP1207" s="60"/>
      <c r="BQ1207" s="60"/>
      <c r="BR1207" s="60"/>
      <c r="BS1207" s="60"/>
      <c r="BT1207" s="60"/>
      <c r="BU1207" s="60"/>
      <c r="BV1207" s="60"/>
      <c r="BW1207" s="60"/>
      <c r="BX1207" s="60"/>
      <c r="BY1207" s="60"/>
      <c r="BZ1207" s="60"/>
      <c r="CA1207" s="60"/>
      <c r="CB1207" s="60"/>
      <c r="CC1207" s="60"/>
      <c r="CD1207" s="60"/>
      <c r="CE1207" s="60"/>
      <c r="CF1207" s="60"/>
      <c r="CG1207" s="60"/>
      <c r="CH1207" s="60"/>
      <c r="CI1207" s="60"/>
      <c r="CJ1207" s="60"/>
      <c r="CK1207" s="60"/>
      <c r="CL1207" s="60"/>
      <c r="CM1207" s="60"/>
      <c r="CN1207" s="60"/>
      <c r="CO1207" s="60"/>
      <c r="CP1207" s="60"/>
      <c r="CQ1207" s="60"/>
      <c r="CR1207" s="60"/>
      <c r="CS1207" s="60"/>
      <c r="CT1207" s="60"/>
      <c r="CU1207" s="60"/>
      <c r="CV1207" s="60"/>
      <c r="CW1207" s="60"/>
      <c r="CX1207" s="60"/>
      <c r="CY1207" s="60"/>
      <c r="CZ1207" s="60"/>
      <c r="DA1207" s="60"/>
      <c r="DB1207" s="60"/>
      <c r="DC1207" s="60"/>
      <c r="DD1207" s="60"/>
      <c r="DE1207" s="60"/>
      <c r="DF1207" s="60"/>
      <c r="DG1207" s="60"/>
      <c r="DH1207" s="60"/>
      <c r="DI1207" s="60"/>
      <c r="DJ1207" s="60"/>
      <c r="DK1207" s="60"/>
      <c r="DL1207" s="60"/>
      <c r="DM1207" s="60"/>
      <c r="DN1207" s="60"/>
      <c r="DO1207" s="60"/>
      <c r="DP1207" s="60"/>
      <c r="DQ1207" s="60"/>
      <c r="DR1207" s="60"/>
      <c r="DS1207" s="60"/>
      <c r="DT1207" s="60"/>
      <c r="DU1207" s="60"/>
      <c r="DV1207" s="60"/>
      <c r="DW1207" s="60"/>
      <c r="DX1207" s="60"/>
      <c r="DY1207" s="60"/>
      <c r="DZ1207" s="60"/>
      <c r="EA1207" s="60"/>
      <c r="EB1207" s="60"/>
      <c r="EC1207" s="60"/>
      <c r="ED1207" s="60"/>
      <c r="EE1207" s="60"/>
      <c r="EF1207" s="60"/>
      <c r="EG1207" s="60"/>
      <c r="EH1207" s="60"/>
      <c r="EI1207" s="60"/>
      <c r="EJ1207" s="60"/>
      <c r="EK1207" s="60"/>
      <c r="EL1207" s="60"/>
      <c r="EM1207" s="60"/>
      <c r="EN1207" s="60"/>
      <c r="EO1207" s="60"/>
      <c r="EP1207" s="60"/>
      <c r="EQ1207" s="60"/>
      <c r="ER1207" s="60"/>
      <c r="ES1207" s="60"/>
      <c r="ET1207" s="60"/>
      <c r="EU1207" s="60"/>
      <c r="EV1207" s="60"/>
      <c r="EW1207" s="60"/>
      <c r="EX1207" s="60"/>
      <c r="EY1207" s="60"/>
      <c r="EZ1207" s="60"/>
      <c r="FA1207" s="60"/>
      <c r="FB1207" s="60"/>
      <c r="FC1207" s="60"/>
      <c r="FD1207" s="60"/>
      <c r="FE1207" s="60"/>
      <c r="FF1207" s="60"/>
      <c r="FG1207" s="60"/>
      <c r="FH1207" s="60"/>
      <c r="FI1207" s="60"/>
      <c r="FJ1207" s="60"/>
      <c r="FK1207" s="60"/>
      <c r="FL1207" s="60"/>
      <c r="FM1207" s="60"/>
      <c r="FN1207" s="60"/>
      <c r="FO1207" s="60"/>
      <c r="FP1207" s="60"/>
      <c r="FQ1207" s="60"/>
      <c r="FR1207" s="60"/>
      <c r="FS1207" s="60"/>
      <c r="FT1207" s="60"/>
      <c r="FU1207" s="60"/>
      <c r="FV1207" s="60"/>
      <c r="FW1207" s="60"/>
      <c r="FX1207" s="60"/>
      <c r="FY1207" s="60"/>
      <c r="FZ1207" s="60"/>
      <c r="GA1207" s="60"/>
      <c r="GB1207" s="60"/>
      <c r="GC1207" s="60"/>
      <c r="GD1207" s="60"/>
      <c r="GE1207" s="60"/>
      <c r="GF1207" s="396"/>
      <c r="GG1207" s="396"/>
      <c r="GH1207" s="396"/>
      <c r="GI1207" s="396"/>
      <c r="GJ1207" s="396"/>
      <c r="GK1207" s="396"/>
      <c r="GL1207" s="396"/>
    </row>
    <row r="1208">
      <c r="C1208" s="396" t="s">
        <v>561</v>
      </c>
      <c r="D1208" s="396"/>
      <c r="E1208" s="396"/>
      <c r="F1208" s="396"/>
      <c r="H1208" s="396"/>
      <c r="I1208" s="396" t="s">
        <v>562</v>
      </c>
      <c r="J1208" s="396"/>
      <c r="L1208" s="396"/>
      <c r="O1208" s="396" t="s">
        <v>563</v>
      </c>
      <c r="P1208" s="396"/>
      <c r="Q1208" s="396"/>
      <c r="R1208" s="396"/>
      <c r="S1208" s="396"/>
      <c r="T1208" s="396"/>
      <c r="U1208" s="396" t="s">
        <v>564</v>
      </c>
      <c r="V1208" s="396"/>
      <c r="W1208" s="396"/>
      <c r="X1208" s="396"/>
      <c r="Y1208" s="396"/>
      <c r="Z1208" s="396"/>
      <c r="AA1208" s="396" t="s">
        <v>565</v>
      </c>
      <c r="AB1208" s="396"/>
      <c r="AC1208" s="396"/>
      <c r="AD1208" s="396"/>
      <c r="AE1208" s="396"/>
      <c r="AF1208" s="396"/>
      <c r="AG1208" s="396" t="s">
        <v>566</v>
      </c>
      <c r="AH1208" s="396"/>
      <c r="AI1208" s="396"/>
      <c r="AJ1208" s="396"/>
      <c r="AK1208" s="396"/>
      <c r="AL1208" s="396"/>
      <c r="AM1208" s="396" t="s">
        <v>567</v>
      </c>
      <c r="AN1208" s="396"/>
      <c r="AO1208" s="396"/>
      <c r="AP1208" s="396"/>
      <c r="AQ1208" s="396"/>
      <c r="AR1208" s="396"/>
      <c r="AS1208" s="396" t="s">
        <v>568</v>
      </c>
      <c r="AT1208" s="396"/>
      <c r="AU1208" s="396"/>
      <c r="AV1208" s="396"/>
      <c r="AW1208" s="396"/>
      <c r="AX1208" s="396"/>
      <c r="AY1208" s="396" t="s">
        <v>569</v>
      </c>
      <c r="AZ1208" s="396"/>
      <c r="BA1208" s="396"/>
      <c r="BB1208" s="396"/>
      <c r="BC1208" s="396"/>
      <c r="BD1208" s="396"/>
      <c r="BE1208" s="396" t="s">
        <v>570</v>
      </c>
      <c r="BF1208" s="396"/>
      <c r="BG1208" s="396"/>
      <c r="BH1208" s="396"/>
      <c r="BI1208" s="396"/>
      <c r="BJ1208" s="396"/>
      <c r="BK1208" s="396" t="s">
        <v>571</v>
      </c>
      <c r="BL1208" s="396"/>
      <c r="BM1208" s="396"/>
      <c r="BN1208" s="396"/>
      <c r="BO1208" s="396"/>
      <c r="BP1208" s="396"/>
      <c r="BQ1208" s="396" t="s">
        <v>572</v>
      </c>
      <c r="BR1208" s="396"/>
      <c r="BS1208" s="396"/>
      <c r="BT1208" s="396"/>
      <c r="BU1208" s="396"/>
      <c r="BV1208" s="396"/>
      <c r="BW1208" s="60"/>
      <c r="BX1208" s="60"/>
      <c r="BY1208" s="60"/>
      <c r="BZ1208" s="60"/>
      <c r="CA1208" s="60"/>
      <c r="CB1208" s="60"/>
      <c r="CC1208" s="60"/>
      <c r="CD1208" s="60"/>
      <c r="CE1208" s="60"/>
      <c r="CF1208" s="60"/>
      <c r="CG1208" s="60"/>
      <c r="CH1208" s="60"/>
      <c r="CI1208" s="60"/>
      <c r="CJ1208" s="60"/>
      <c r="CK1208" s="60"/>
      <c r="CL1208" s="60"/>
      <c r="CM1208" s="60"/>
      <c r="CN1208" s="60"/>
      <c r="CO1208" s="60"/>
      <c r="CP1208" s="60"/>
      <c r="CQ1208" s="60"/>
      <c r="CR1208" s="60"/>
      <c r="CS1208" s="60"/>
      <c r="CT1208" s="60"/>
      <c r="CU1208" s="60"/>
      <c r="CV1208" s="60"/>
      <c r="CW1208" s="60"/>
      <c r="CX1208" s="60"/>
      <c r="CY1208" s="60"/>
      <c r="CZ1208" s="60"/>
      <c r="DA1208" s="60"/>
      <c r="DB1208" s="60"/>
      <c r="DC1208" s="60"/>
      <c r="DD1208" s="60"/>
      <c r="DE1208" s="60"/>
      <c r="DF1208" s="60"/>
      <c r="DG1208" s="60"/>
      <c r="DH1208" s="60"/>
      <c r="DI1208" s="60"/>
      <c r="DJ1208" s="60"/>
      <c r="DK1208" s="60"/>
      <c r="DL1208" s="60"/>
      <c r="DM1208" s="60"/>
      <c r="DN1208" s="60"/>
      <c r="DO1208" s="60"/>
      <c r="DP1208" s="60"/>
      <c r="DQ1208" s="60"/>
      <c r="DR1208" s="60"/>
      <c r="DS1208" s="60"/>
      <c r="DT1208" s="60"/>
      <c r="DU1208" s="60"/>
      <c r="DV1208" s="60"/>
      <c r="DW1208" s="60"/>
      <c r="DX1208" s="60"/>
      <c r="DY1208" s="60"/>
      <c r="DZ1208" s="60"/>
      <c r="EA1208" s="60"/>
      <c r="EB1208" s="60"/>
      <c r="EC1208" s="60"/>
      <c r="ED1208" s="60"/>
      <c r="EE1208" s="60"/>
      <c r="EF1208" s="60"/>
      <c r="EG1208" s="60"/>
      <c r="EH1208" s="60"/>
      <c r="EI1208" s="60"/>
      <c r="EJ1208" s="60"/>
      <c r="EK1208" s="60"/>
      <c r="EL1208" s="60"/>
      <c r="EM1208" s="60"/>
      <c r="EN1208" s="60"/>
      <c r="EO1208" s="60"/>
      <c r="EP1208" s="60"/>
      <c r="EQ1208" s="60"/>
      <c r="ER1208" s="60"/>
      <c r="ES1208" s="60"/>
      <c r="ET1208" s="60"/>
      <c r="EU1208" s="60"/>
      <c r="EV1208" s="60"/>
      <c r="EW1208" s="60"/>
      <c r="EX1208" s="60"/>
      <c r="EY1208" s="60"/>
      <c r="EZ1208" s="60"/>
      <c r="FA1208" s="60"/>
      <c r="FB1208" s="60"/>
      <c r="FC1208" s="60"/>
      <c r="FD1208" s="60"/>
      <c r="FE1208" s="60"/>
      <c r="FF1208" s="60"/>
      <c r="FG1208" s="60"/>
      <c r="FH1208" s="60"/>
      <c r="FI1208" s="60"/>
      <c r="FJ1208" s="60"/>
      <c r="FK1208" s="60"/>
      <c r="FL1208" s="60"/>
      <c r="FM1208" s="60"/>
      <c r="FN1208" s="60"/>
      <c r="FO1208" s="60"/>
      <c r="FP1208" s="60"/>
      <c r="FQ1208" s="60"/>
      <c r="FR1208" s="60"/>
      <c r="FS1208" s="60"/>
      <c r="FT1208" s="60"/>
      <c r="FU1208" s="60"/>
      <c r="FV1208" s="60"/>
      <c r="FW1208" s="60"/>
      <c r="FX1208" s="60"/>
      <c r="FY1208" s="60"/>
      <c r="FZ1208" s="60"/>
      <c r="GA1208" s="60"/>
      <c r="GB1208" s="60"/>
      <c r="GC1208" s="60"/>
      <c r="GD1208" s="60"/>
      <c r="GE1208" s="60"/>
      <c r="GF1208" s="60"/>
      <c r="GG1208" s="60"/>
      <c r="GH1208" s="60"/>
      <c r="GI1208" s="60"/>
      <c r="GJ1208" s="60"/>
      <c r="GK1208" s="60"/>
      <c r="GL1208" s="60"/>
    </row>
    <row r="1209">
      <c r="B1209" s="439" t="s">
        <v>573</v>
      </c>
      <c r="C1209" s="442">
        <v>1</v>
      </c>
      <c r="D1209" s="442">
        <v>2</v>
      </c>
      <c r="E1209" s="442">
        <v>3</v>
      </c>
      <c r="F1209" s="442">
        <v>4</v>
      </c>
      <c r="G1209" s="442">
        <v>5</v>
      </c>
      <c r="H1209" s="442">
        <v>6</v>
      </c>
      <c r="I1209" s="441">
        <v>1</v>
      </c>
      <c r="J1209" s="441">
        <v>2</v>
      </c>
      <c r="K1209" s="441">
        <v>3</v>
      </c>
      <c r="L1209" s="441">
        <v>4</v>
      </c>
      <c r="M1209" s="441">
        <v>5</v>
      </c>
      <c r="N1209" s="441">
        <v>6</v>
      </c>
      <c r="O1209" s="442">
        <v>1</v>
      </c>
      <c r="P1209" s="442">
        <v>2</v>
      </c>
      <c r="Q1209" s="442">
        <v>3</v>
      </c>
      <c r="R1209" s="442">
        <v>4</v>
      </c>
      <c r="S1209" s="442">
        <v>5</v>
      </c>
      <c r="T1209" s="442">
        <v>6</v>
      </c>
      <c r="U1209" s="441">
        <v>1</v>
      </c>
      <c r="V1209" s="441">
        <v>2</v>
      </c>
      <c r="W1209" s="441">
        <v>3</v>
      </c>
      <c r="X1209" s="441">
        <v>4</v>
      </c>
      <c r="Y1209" s="441">
        <v>5</v>
      </c>
      <c r="Z1209" s="441">
        <v>6</v>
      </c>
      <c r="AA1209" s="442">
        <v>1</v>
      </c>
      <c r="AB1209" s="442">
        <v>2</v>
      </c>
      <c r="AC1209" s="442">
        <v>3</v>
      </c>
      <c r="AD1209" s="442">
        <v>4</v>
      </c>
      <c r="AE1209" s="442">
        <v>5</v>
      </c>
      <c r="AF1209" s="442">
        <v>6</v>
      </c>
      <c r="AG1209" s="441">
        <v>1</v>
      </c>
      <c r="AH1209" s="441">
        <v>2</v>
      </c>
      <c r="AI1209" s="441">
        <v>3</v>
      </c>
      <c r="AJ1209" s="441">
        <v>4</v>
      </c>
      <c r="AK1209" s="441">
        <v>5</v>
      </c>
      <c r="AL1209" s="441">
        <v>6</v>
      </c>
      <c r="AM1209" s="442">
        <v>1</v>
      </c>
      <c r="AN1209" s="442">
        <v>2</v>
      </c>
      <c r="AO1209" s="442">
        <v>3</v>
      </c>
      <c r="AP1209" s="442">
        <v>4</v>
      </c>
      <c r="AQ1209" s="442">
        <v>5</v>
      </c>
      <c r="AR1209" s="442">
        <v>6</v>
      </c>
      <c r="AS1209" s="441">
        <v>1</v>
      </c>
      <c r="AT1209" s="441">
        <v>2</v>
      </c>
      <c r="AU1209" s="441">
        <v>3</v>
      </c>
      <c r="AV1209" s="441">
        <v>4</v>
      </c>
      <c r="AW1209" s="441">
        <v>5</v>
      </c>
      <c r="AX1209" s="441">
        <v>6</v>
      </c>
      <c r="AY1209" s="442">
        <v>1</v>
      </c>
      <c r="AZ1209" s="442">
        <v>2</v>
      </c>
      <c r="BA1209" s="442">
        <v>3</v>
      </c>
      <c r="BB1209" s="442">
        <v>4</v>
      </c>
      <c r="BC1209" s="442">
        <v>5</v>
      </c>
      <c r="BD1209" s="442">
        <v>6</v>
      </c>
      <c r="BE1209" s="441">
        <v>1</v>
      </c>
      <c r="BF1209" s="441">
        <v>2</v>
      </c>
      <c r="BG1209" s="441">
        <v>3</v>
      </c>
      <c r="BH1209" s="441">
        <v>4</v>
      </c>
      <c r="BI1209" s="441">
        <v>5</v>
      </c>
      <c r="BJ1209" s="441">
        <v>6</v>
      </c>
      <c r="BK1209" s="442">
        <v>1</v>
      </c>
      <c r="BL1209" s="442">
        <v>2</v>
      </c>
      <c r="BM1209" s="442">
        <v>3</v>
      </c>
      <c r="BN1209" s="442">
        <v>4</v>
      </c>
      <c r="BO1209" s="442">
        <v>5</v>
      </c>
      <c r="BP1209" s="442">
        <v>6</v>
      </c>
      <c r="BQ1209" s="441">
        <v>1</v>
      </c>
      <c r="BR1209" s="441">
        <v>2</v>
      </c>
      <c r="BS1209" s="441">
        <v>3</v>
      </c>
      <c r="BT1209" s="441">
        <v>4</v>
      </c>
      <c r="BU1209" s="441">
        <v>5</v>
      </c>
      <c r="BV1209" s="441">
        <v>6</v>
      </c>
      <c r="BW1209" s="445"/>
      <c r="BX1209" s="445"/>
      <c r="BY1209" s="445"/>
      <c r="BZ1209" s="445"/>
      <c r="CA1209" s="445"/>
      <c r="CB1209" s="445"/>
      <c r="CC1209" s="445"/>
      <c r="CD1209" s="445"/>
      <c r="CE1209" s="445"/>
      <c r="CF1209" s="445"/>
      <c r="CG1209" s="445"/>
      <c r="CH1209" s="445"/>
      <c r="CI1209" s="445"/>
      <c r="CJ1209" s="445"/>
      <c r="CK1209" s="445"/>
      <c r="CL1209" s="445"/>
      <c r="CM1209" s="445"/>
      <c r="CN1209" s="445"/>
      <c r="CO1209" s="445"/>
      <c r="CP1209" s="445"/>
      <c r="CQ1209" s="445"/>
      <c r="CR1209" s="445"/>
      <c r="CS1209" s="445"/>
      <c r="CT1209" s="445"/>
      <c r="CU1209" s="445"/>
      <c r="CV1209" s="445"/>
      <c r="CW1209" s="445"/>
      <c r="CX1209" s="445"/>
      <c r="CY1209" s="445"/>
      <c r="CZ1209" s="445"/>
      <c r="DA1209" s="445"/>
      <c r="DB1209" s="445"/>
      <c r="DC1209" s="445"/>
      <c r="DD1209" s="445"/>
      <c r="DE1209" s="445"/>
      <c r="DF1209" s="445"/>
      <c r="DG1209" s="445"/>
      <c r="DH1209" s="445"/>
      <c r="DI1209" s="445"/>
      <c r="DJ1209" s="445"/>
      <c r="DK1209" s="445"/>
      <c r="DL1209" s="445"/>
      <c r="DM1209" s="445"/>
      <c r="DN1209" s="445"/>
      <c r="DO1209" s="445"/>
      <c r="DP1209" s="445"/>
      <c r="DQ1209" s="445"/>
      <c r="DR1209" s="445"/>
      <c r="DS1209" s="445"/>
      <c r="DT1209" s="445"/>
      <c r="DU1209" s="445"/>
      <c r="DV1209" s="445"/>
      <c r="DW1209" s="445"/>
      <c r="DX1209" s="445"/>
      <c r="DY1209" s="445"/>
      <c r="DZ1209" s="445"/>
      <c r="EA1209" s="445"/>
      <c r="EB1209" s="445"/>
      <c r="EC1209" s="445"/>
      <c r="ED1209" s="445"/>
      <c r="EE1209" s="445"/>
      <c r="EF1209" s="445"/>
      <c r="EG1209" s="445"/>
      <c r="EH1209" s="445"/>
      <c r="EI1209" s="445"/>
      <c r="EJ1209" s="445"/>
      <c r="EK1209" s="445"/>
      <c r="EL1209" s="445"/>
      <c r="EM1209" s="445"/>
      <c r="EN1209" s="445"/>
      <c r="EO1209" s="445"/>
      <c r="EP1209" s="445"/>
      <c r="EQ1209" s="445"/>
      <c r="ER1209" s="445"/>
      <c r="ES1209" s="445"/>
      <c r="ET1209" s="445"/>
      <c r="EU1209" s="445"/>
      <c r="EV1209" s="445"/>
      <c r="EW1209" s="445"/>
      <c r="EX1209" s="445"/>
      <c r="EY1209" s="445"/>
      <c r="EZ1209" s="445"/>
      <c r="FA1209" s="445"/>
      <c r="FB1209" s="445"/>
      <c r="FC1209" s="445"/>
      <c r="FD1209" s="445"/>
      <c r="FE1209" s="445"/>
      <c r="FF1209" s="445"/>
      <c r="FG1209" s="445"/>
      <c r="FH1209" s="445"/>
      <c r="FI1209" s="445"/>
      <c r="FJ1209" s="445"/>
      <c r="FK1209" s="445"/>
      <c r="FL1209" s="445"/>
      <c r="FM1209" s="445"/>
      <c r="FN1209" s="445"/>
      <c r="FO1209" s="445"/>
      <c r="FP1209" s="445"/>
      <c r="FQ1209" s="445"/>
      <c r="FR1209" s="445"/>
      <c r="FS1209" s="445"/>
      <c r="FT1209" s="445"/>
      <c r="FU1209" s="445"/>
      <c r="FV1209" s="445"/>
      <c r="FW1209" s="445"/>
      <c r="FX1209" s="445"/>
      <c r="FY1209" s="445"/>
      <c r="FZ1209" s="445"/>
      <c r="GA1209" s="445"/>
      <c r="GB1209" s="445"/>
      <c r="GC1209" s="445"/>
      <c r="GD1209" s="445"/>
      <c r="GE1209" s="445"/>
      <c r="GF1209" s="445"/>
      <c r="GG1209" s="445"/>
      <c r="GH1209" s="445"/>
      <c r="GI1209" s="445"/>
      <c r="GJ1209" s="445"/>
      <c r="GK1209" s="445"/>
      <c r="GL1209" s="445"/>
    </row>
    <row r="1210">
      <c r="B1210" s="60" t="s">
        <v>574</v>
      </c>
      <c r="C1210" s="269"/>
      <c r="D1210" s="269"/>
      <c r="E1210" s="269"/>
      <c r="F1210" s="269"/>
      <c r="G1210" s="269"/>
      <c r="H1210" s="269"/>
      <c r="I1210" s="269"/>
      <c r="J1210" s="269"/>
      <c r="K1210" s="269"/>
      <c r="L1210" s="269"/>
      <c r="M1210" s="440"/>
      <c r="N1210" s="440"/>
      <c r="O1210" s="440"/>
      <c r="P1210" s="269"/>
      <c r="Q1210" s="269"/>
      <c r="R1210" s="269"/>
      <c r="S1210" s="269"/>
      <c r="T1210" s="269"/>
      <c r="U1210" s="269"/>
      <c r="V1210" s="269"/>
      <c r="W1210" s="269"/>
      <c r="X1210" s="269"/>
      <c r="Y1210" s="269"/>
      <c r="Z1210" s="269"/>
      <c r="AA1210" s="269"/>
      <c r="AB1210" s="269"/>
      <c r="AC1210" s="269"/>
      <c r="AD1210" s="269"/>
      <c r="AE1210" s="269"/>
      <c r="AF1210" s="269"/>
      <c r="AG1210" s="269"/>
      <c r="AH1210" s="269"/>
      <c r="AI1210" s="269"/>
      <c r="AJ1210" s="269"/>
      <c r="AK1210" s="269"/>
      <c r="AL1210" s="269"/>
      <c r="AM1210" s="269"/>
      <c r="AN1210" s="269"/>
      <c r="AO1210" s="269"/>
      <c r="AP1210" s="269"/>
      <c r="AQ1210" s="269"/>
      <c r="AR1210" s="269"/>
      <c r="AS1210" s="269"/>
      <c r="AT1210" s="269"/>
      <c r="AU1210" s="269"/>
      <c r="AV1210" s="269"/>
      <c r="AW1210" s="269"/>
      <c r="AX1210" s="269"/>
      <c r="AY1210" s="269"/>
      <c r="AZ1210" s="269"/>
      <c r="BA1210" s="269"/>
      <c r="BB1210" s="269"/>
      <c r="BC1210" s="269"/>
      <c r="BD1210" s="269"/>
      <c r="BE1210" s="269"/>
      <c r="BF1210" s="269"/>
      <c r="BG1210" s="269"/>
      <c r="BH1210" s="269"/>
      <c r="BI1210" s="269"/>
      <c r="BJ1210" s="269"/>
      <c r="BK1210" s="269"/>
      <c r="BL1210" s="269"/>
      <c r="BM1210" s="269"/>
      <c r="BN1210" s="269"/>
      <c r="BO1210" s="269"/>
      <c r="BP1210" s="269"/>
      <c r="BQ1210" s="269"/>
      <c r="BR1210" s="269"/>
      <c r="BS1210" s="269"/>
      <c r="BT1210" s="269"/>
      <c r="BU1210" s="269"/>
      <c r="BV1210" s="269"/>
      <c r="BW1210" s="60"/>
      <c r="BX1210" s="60"/>
      <c r="BY1210" s="60"/>
      <c r="BZ1210" s="60"/>
      <c r="CA1210" s="60"/>
      <c r="CB1210" s="60"/>
      <c r="CC1210" s="60"/>
      <c r="CD1210" s="60"/>
      <c r="CE1210" s="60"/>
      <c r="CF1210" s="60"/>
      <c r="CG1210" s="60"/>
      <c r="CH1210" s="60"/>
      <c r="CI1210" s="60"/>
      <c r="CJ1210" s="60"/>
      <c r="CK1210" s="60"/>
      <c r="CL1210" s="60"/>
      <c r="CM1210" s="60"/>
      <c r="CN1210" s="60"/>
      <c r="CO1210" s="60"/>
      <c r="CP1210" s="60"/>
      <c r="CQ1210" s="60"/>
      <c r="CR1210" s="60"/>
      <c r="CS1210" s="60"/>
      <c r="CT1210" s="60"/>
      <c r="CU1210" s="60"/>
      <c r="CV1210" s="60"/>
      <c r="CW1210" s="60"/>
      <c r="CX1210" s="60"/>
      <c r="CY1210" s="60"/>
      <c r="CZ1210" s="60"/>
      <c r="DA1210" s="60"/>
      <c r="DB1210" s="60"/>
      <c r="DC1210" s="60"/>
      <c r="DD1210" s="60"/>
      <c r="DE1210" s="60"/>
      <c r="DF1210" s="60"/>
      <c r="DG1210" s="60"/>
      <c r="DH1210" s="60"/>
      <c r="DI1210" s="60"/>
      <c r="DJ1210" s="60"/>
      <c r="DK1210" s="60"/>
      <c r="DL1210" s="60"/>
      <c r="DM1210" s="60"/>
      <c r="DN1210" s="60"/>
      <c r="DO1210" s="60"/>
      <c r="DP1210" s="60"/>
      <c r="DQ1210" s="60"/>
      <c r="DR1210" s="60"/>
      <c r="DS1210" s="60"/>
      <c r="DT1210" s="60"/>
      <c r="DU1210" s="60"/>
      <c r="DV1210" s="60"/>
      <c r="DW1210" s="60"/>
      <c r="DX1210" s="60"/>
      <c r="DY1210" s="60"/>
      <c r="DZ1210" s="60"/>
      <c r="EA1210" s="60"/>
      <c r="EB1210" s="60"/>
      <c r="EC1210" s="60"/>
      <c r="ED1210" s="60"/>
      <c r="EE1210" s="60"/>
      <c r="EF1210" s="60"/>
      <c r="EG1210" s="60"/>
      <c r="EH1210" s="60"/>
      <c r="EI1210" s="60"/>
      <c r="EJ1210" s="60"/>
      <c r="EK1210" s="60"/>
      <c r="EL1210" s="60"/>
      <c r="EM1210" s="60"/>
      <c r="EN1210" s="60"/>
      <c r="EO1210" s="60"/>
      <c r="EP1210" s="60"/>
      <c r="EQ1210" s="60"/>
      <c r="ER1210" s="60"/>
      <c r="ES1210" s="60"/>
      <c r="ET1210" s="60"/>
      <c r="EU1210" s="60"/>
      <c r="EV1210" s="60"/>
      <c r="EW1210" s="60"/>
      <c r="EX1210" s="60"/>
      <c r="EY1210" s="60"/>
      <c r="EZ1210" s="60"/>
      <c r="FA1210" s="60"/>
      <c r="FB1210" s="60"/>
      <c r="FC1210" s="60"/>
      <c r="FD1210" s="60"/>
      <c r="FE1210" s="60"/>
      <c r="FF1210" s="60"/>
      <c r="FG1210" s="60"/>
      <c r="FH1210" s="60"/>
      <c r="FI1210" s="60"/>
      <c r="FJ1210" s="60"/>
      <c r="FK1210" s="60"/>
      <c r="FL1210" s="60"/>
      <c r="FM1210" s="60"/>
      <c r="FN1210" s="60"/>
      <c r="FO1210" s="60"/>
      <c r="FP1210" s="60"/>
      <c r="FQ1210" s="60"/>
      <c r="FR1210" s="60"/>
      <c r="FS1210" s="60"/>
      <c r="FT1210" s="60"/>
      <c r="FU1210" s="60"/>
      <c r="FV1210" s="60"/>
      <c r="FW1210" s="60"/>
      <c r="FX1210" s="60"/>
      <c r="FY1210" s="60"/>
      <c r="FZ1210" s="60"/>
      <c r="GA1210" s="60"/>
      <c r="GB1210" s="60"/>
      <c r="GC1210" s="60"/>
      <c r="GD1210" s="60"/>
      <c r="GE1210" s="60"/>
      <c r="GF1210" s="60"/>
      <c r="GG1210" s="60"/>
      <c r="GH1210" s="60"/>
      <c r="GI1210" s="60"/>
      <c r="GJ1210" s="60"/>
      <c r="GK1210" s="60"/>
      <c r="GL1210" s="60"/>
    </row>
    <row r="1211">
      <c r="L1211" s="396"/>
      <c r="P1211" s="396"/>
      <c r="Q1211" s="396"/>
      <c r="R1211" s="396"/>
      <c r="S1211" s="396"/>
      <c r="T1211" s="396"/>
      <c r="U1211" s="396"/>
      <c r="V1211" s="396"/>
      <c r="W1211" s="396"/>
      <c r="X1211" s="396"/>
      <c r="Y1211" s="396"/>
      <c r="Z1211" s="396"/>
      <c r="AA1211" s="396"/>
      <c r="AB1211" s="396"/>
      <c r="AC1211" s="396"/>
      <c r="AD1211" s="396"/>
      <c r="AE1211" s="396"/>
      <c r="AF1211" s="396"/>
      <c r="AG1211" s="396"/>
      <c r="AH1211" s="396"/>
      <c r="AI1211" s="396"/>
      <c r="AJ1211" s="396"/>
      <c r="AK1211" s="396"/>
      <c r="AL1211" s="396"/>
      <c r="AM1211" s="396"/>
      <c r="AN1211" s="396"/>
      <c r="AO1211" s="396"/>
      <c r="AP1211" s="396"/>
      <c r="AQ1211" s="396"/>
      <c r="AR1211" s="396"/>
      <c r="AS1211" s="396"/>
      <c r="AT1211" s="396"/>
      <c r="AU1211" s="396"/>
      <c r="AV1211" s="396"/>
      <c r="AW1211" s="396"/>
      <c r="AX1211" s="396"/>
      <c r="AY1211" s="60"/>
      <c r="AZ1211" s="60"/>
      <c r="BA1211" s="60"/>
      <c r="BB1211" s="60"/>
      <c r="BC1211" s="60"/>
      <c r="BD1211" s="60"/>
      <c r="BE1211" s="60"/>
      <c r="BF1211" s="60"/>
      <c r="BG1211" s="60"/>
      <c r="BH1211" s="60"/>
      <c r="BI1211" s="60"/>
      <c r="BJ1211" s="60"/>
      <c r="BK1211" s="60"/>
      <c r="BL1211" s="60"/>
      <c r="BM1211" s="60"/>
      <c r="BN1211" s="60"/>
      <c r="BO1211" s="60"/>
      <c r="BP1211" s="60"/>
      <c r="BQ1211" s="60"/>
      <c r="BR1211" s="60"/>
      <c r="BS1211" s="60"/>
      <c r="BT1211" s="60"/>
      <c r="BU1211" s="60"/>
      <c r="BV1211" s="60"/>
      <c r="BW1211" s="60"/>
      <c r="BX1211" s="60"/>
      <c r="BY1211" s="60"/>
      <c r="BZ1211" s="60"/>
      <c r="CA1211" s="60"/>
      <c r="CB1211" s="60"/>
      <c r="CC1211" s="60"/>
      <c r="CD1211" s="60"/>
      <c r="CE1211" s="60"/>
      <c r="CF1211" s="60"/>
      <c r="CG1211" s="60"/>
      <c r="CH1211" s="60"/>
      <c r="CI1211" s="60"/>
      <c r="CJ1211" s="60"/>
      <c r="CK1211" s="60"/>
      <c r="CL1211" s="60"/>
      <c r="CM1211" s="60"/>
      <c r="CN1211" s="60"/>
      <c r="CO1211" s="60"/>
      <c r="CP1211" s="60"/>
      <c r="CQ1211" s="60"/>
      <c r="CR1211" s="60"/>
      <c r="CS1211" s="60"/>
      <c r="CT1211" s="60"/>
      <c r="CU1211" s="60"/>
      <c r="CV1211" s="60"/>
      <c r="CW1211" s="60"/>
      <c r="CX1211" s="60"/>
      <c r="CY1211" s="60"/>
      <c r="CZ1211" s="60"/>
      <c r="DA1211" s="60"/>
      <c r="DB1211" s="60"/>
      <c r="DC1211" s="60"/>
      <c r="DD1211" s="60"/>
      <c r="DE1211" s="60"/>
      <c r="DF1211" s="60"/>
      <c r="DG1211" s="60"/>
      <c r="DH1211" s="60"/>
      <c r="DI1211" s="60"/>
      <c r="DJ1211" s="60"/>
      <c r="DK1211" s="60"/>
      <c r="DL1211" s="60"/>
      <c r="DM1211" s="60"/>
      <c r="DN1211" s="60"/>
      <c r="DO1211" s="60"/>
      <c r="DP1211" s="60"/>
      <c r="DQ1211" s="60"/>
      <c r="DR1211" s="60"/>
      <c r="DS1211" s="60"/>
      <c r="DT1211" s="60"/>
      <c r="DU1211" s="60"/>
      <c r="DV1211" s="60"/>
      <c r="DW1211" s="60"/>
      <c r="DX1211" s="60"/>
      <c r="DY1211" s="60"/>
      <c r="DZ1211" s="60"/>
      <c r="EA1211" s="60"/>
      <c r="EB1211" s="60"/>
      <c r="EC1211" s="60"/>
      <c r="ED1211" s="60"/>
      <c r="EE1211" s="60"/>
      <c r="EF1211" s="60"/>
      <c r="EG1211" s="60"/>
      <c r="EH1211" s="60"/>
      <c r="EI1211" s="60"/>
      <c r="EJ1211" s="60"/>
      <c r="EK1211" s="60"/>
      <c r="EL1211" s="60"/>
      <c r="EM1211" s="60"/>
      <c r="EN1211" s="60"/>
      <c r="EO1211" s="60"/>
      <c r="EP1211" s="60"/>
      <c r="EQ1211" s="60"/>
      <c r="ER1211" s="60"/>
      <c r="ES1211" s="60"/>
      <c r="ET1211" s="60"/>
      <c r="EU1211" s="60"/>
      <c r="EV1211" s="60"/>
      <c r="EW1211" s="60"/>
      <c r="EX1211" s="60"/>
      <c r="EY1211" s="60"/>
      <c r="EZ1211" s="60"/>
      <c r="FA1211" s="60"/>
      <c r="FB1211" s="60"/>
      <c r="FC1211" s="60"/>
      <c r="FD1211" s="60"/>
      <c r="FE1211" s="60"/>
      <c r="FF1211" s="60"/>
      <c r="FG1211" s="60"/>
      <c r="FH1211" s="60"/>
      <c r="FI1211" s="60"/>
      <c r="FJ1211" s="60"/>
      <c r="FK1211" s="60"/>
      <c r="FL1211" s="60"/>
      <c r="FM1211" s="60"/>
      <c r="FN1211" s="60"/>
      <c r="FO1211" s="60"/>
      <c r="FP1211" s="60"/>
      <c r="FQ1211" s="60"/>
      <c r="FR1211" s="60"/>
      <c r="FS1211" s="60"/>
      <c r="FT1211" s="60"/>
      <c r="FU1211" s="60"/>
      <c r="FV1211" s="60"/>
      <c r="FW1211" s="60"/>
      <c r="FX1211" s="60"/>
      <c r="FY1211" s="60"/>
      <c r="FZ1211" s="60"/>
      <c r="GA1211" s="60"/>
      <c r="GB1211" s="60"/>
      <c r="GC1211" s="60"/>
      <c r="GD1211" s="60"/>
      <c r="GE1211" s="60"/>
      <c r="GF1211" s="396"/>
      <c r="GG1211" s="396"/>
      <c r="GH1211" s="396"/>
      <c r="GI1211" s="396"/>
      <c r="GJ1211" s="396"/>
      <c r="GK1211" s="396"/>
      <c r="GL1211" s="396"/>
    </row>
  </sheetData>
  <mergeCells>
    <mergeCell ref="A778:A785"/>
    <mergeCell ref="A792:A800"/>
    <mergeCell ref="A801:A809"/>
    <mergeCell ref="A810:A818"/>
    <mergeCell ref="A730:A737"/>
    <mergeCell ref="A738:A745"/>
    <mergeCell ref="A746:A753"/>
    <mergeCell ref="A754:A761"/>
    <mergeCell ref="A762:A769"/>
    <mergeCell ref="A770:A777"/>
  </mergeCells>
  <pageMargins left="0.7" right="0.7" top="0.75" bottom="0.75" header="0.3" footer="0.3"/>
  <pageSetup paperSize="9" orientation="portrait"/>
  <headerFooter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5:E14"/>
  <sheetViews>
    <sheetView showRuler="0" topLeftCell="A4" workbookViewId="0">
      <selection activeCell="G21" sqref="G21"/>
    </sheetView>
  </sheetViews>
  <sheetFormatPr baseColWidth="10" defaultColWidth="8.83203125" defaultRowHeight="15" x14ac:dyDescent="0.2"/>
  <cols>
    <col min="2" max="2" bestFit="1" width="16.6640625" customWidth="1"/>
    <col min="4" max="4" bestFit="1" width="19.5" customWidth="1"/>
  </cols>
  <sheetData>
    <row r="5">
      <c r="B5" s="57" t="s">
        <v>0</v>
      </c>
      <c r="D5" s="57" t="s">
        <v>1</v>
      </c>
      <c r="E5" s="57" t="s">
        <v>2</v>
      </c>
    </row>
    <row r="7">
      <c r="B7" s="0" t="s">
        <v>3</v>
      </c>
    </row>
    <row r="8">
      <c r="C8" s="0" t="s">
        <v>4</v>
      </c>
      <c r="D8" s="0" t="s">
        <v>5</v>
      </c>
      <c r="E8" s="0" t="s">
        <v>6</v>
      </c>
    </row>
    <row r="9">
      <c r="C9" s="0" t="s">
        <v>7</v>
      </c>
      <c r="D9" s="0" t="s">
        <v>8</v>
      </c>
      <c r="E9" s="0" t="s">
        <v>6</v>
      </c>
    </row>
    <row r="10">
      <c r="C10" s="0" t="s">
        <v>9</v>
      </c>
      <c r="D10" s="0" t="s">
        <v>10</v>
      </c>
      <c r="E10" s="0" t="s">
        <v>6</v>
      </c>
    </row>
    <row r="12">
      <c r="B12" s="0" t="s">
        <v>11</v>
      </c>
      <c r="D12" s="0" t="s">
        <v>12</v>
      </c>
      <c r="E12" s="0" t="s">
        <v>6</v>
      </c>
    </row>
    <row r="13">
      <c r="B13" s="0" t="s">
        <v>13</v>
      </c>
      <c r="D13" s="0" t="s">
        <v>14</v>
      </c>
      <c r="E13" s="0" t="s">
        <v>6</v>
      </c>
    </row>
    <row r="14">
      <c r="B14" s="0" t="s">
        <v>15</v>
      </c>
      <c r="D14" s="0" t="s">
        <v>16</v>
      </c>
      <c r="E14" s="0" t="s">
        <v>6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2:E40"/>
  <sheetViews>
    <sheetView showRuler="0" workbookViewId="0">
      <selection activeCell="H8" sqref="H8"/>
    </sheetView>
  </sheetViews>
  <sheetFormatPr baseColWidth="10" defaultColWidth="8.83203125" defaultRowHeight="15" x14ac:dyDescent="0.2"/>
  <cols>
    <col min="3" max="3" bestFit="1" width="30.5" customWidth="1"/>
    <col min="4" max="4" bestFit="1" width="19.5" customWidth="1"/>
    <col min="5" max="5" bestFit="1" width="17" customWidth="1"/>
  </cols>
  <sheetData>
    <row r="2">
      <c r="B2" s="57" t="s">
        <v>620</v>
      </c>
      <c r="D2" s="57" t="s">
        <v>1</v>
      </c>
      <c r="E2" s="57" t="s">
        <v>2</v>
      </c>
    </row>
    <row r="3">
      <c r="B3" s="67" t="s">
        <v>621</v>
      </c>
      <c r="C3" s="67"/>
      <c r="D3" s="67" t="s">
        <v>357</v>
      </c>
      <c r="E3" s="67" t="s">
        <v>622</v>
      </c>
    </row>
    <row r="4">
      <c r="B4" s="67" t="s">
        <v>623</v>
      </c>
      <c r="C4" s="67"/>
      <c r="D4" s="67" t="s">
        <v>624</v>
      </c>
      <c r="E4" s="67" t="s">
        <v>6</v>
      </c>
    </row>
    <row r="5">
      <c r="B5" s="67"/>
      <c r="C5" s="67"/>
      <c r="D5" s="67"/>
      <c r="E5" s="67"/>
    </row>
    <row r="6">
      <c r="B6" s="0" t="s">
        <v>13</v>
      </c>
      <c r="D6" s="0" t="s">
        <v>14</v>
      </c>
      <c r="E6" s="0" t="s">
        <v>6</v>
      </c>
    </row>
    <row r="7">
      <c r="B7" s="0" t="s">
        <v>15</v>
      </c>
      <c r="D7" s="0" t="s">
        <v>16</v>
      </c>
      <c r="E7" s="0" t="s">
        <v>6</v>
      </c>
    </row>
    <row r="8">
      <c r="B8" s="0" t="s">
        <v>625</v>
      </c>
    </row>
    <row r="9">
      <c r="C9" s="0" t="s">
        <v>626</v>
      </c>
      <c r="D9" s="0" t="s">
        <v>130</v>
      </c>
      <c r="E9" s="0" t="s">
        <v>622</v>
      </c>
    </row>
    <row r="10">
      <c r="C10" s="0" t="s">
        <v>627</v>
      </c>
      <c r="D10" s="0" t="s">
        <v>94</v>
      </c>
      <c r="E10" s="0" t="s">
        <v>622</v>
      </c>
    </row>
    <row r="11">
      <c r="B11" s="0" t="s">
        <v>628</v>
      </c>
    </row>
    <row r="12">
      <c r="C12" s="0" t="s">
        <v>629</v>
      </c>
      <c r="D12" s="0" t="s">
        <v>138</v>
      </c>
      <c r="E12" s="0" t="s">
        <v>622</v>
      </c>
    </row>
    <row r="13">
      <c r="C13" s="0" t="s">
        <v>630</v>
      </c>
      <c r="D13" s="0" t="s">
        <v>157</v>
      </c>
      <c r="E13" s="0" t="s">
        <v>622</v>
      </c>
    </row>
    <row r="14">
      <c r="B14" s="0" t="s">
        <v>67</v>
      </c>
    </row>
    <row r="15">
      <c r="C15" s="0" t="s">
        <v>631</v>
      </c>
      <c r="D15" s="0" t="s">
        <v>19</v>
      </c>
      <c r="E15" s="0" t="s">
        <v>622</v>
      </c>
    </row>
    <row r="16">
      <c r="C16" s="0" t="s">
        <v>632</v>
      </c>
      <c r="D16" s="0" t="s">
        <v>633</v>
      </c>
      <c r="E16" s="0" t="s">
        <v>622</v>
      </c>
    </row>
    <row r="17">
      <c r="C17" s="0" t="s">
        <v>634</v>
      </c>
      <c r="D17" s="0" t="s">
        <v>59</v>
      </c>
      <c r="E17" s="0" t="s">
        <v>622</v>
      </c>
    </row>
    <row r="18">
      <c r="C18" s="0" t="s">
        <v>635</v>
      </c>
      <c r="D18" s="0" t="s">
        <v>80</v>
      </c>
      <c r="E18" s="0" t="s">
        <v>622</v>
      </c>
    </row>
    <row r="19">
      <c r="C19" s="0" t="s">
        <v>88</v>
      </c>
      <c r="D19" s="0" t="s">
        <v>83</v>
      </c>
      <c r="E19" s="0" t="s">
        <v>622</v>
      </c>
    </row>
    <row r="20">
      <c r="B20" s="0" t="s">
        <v>636</v>
      </c>
    </row>
    <row r="21">
      <c r="C21" s="0" t="s">
        <v>637</v>
      </c>
      <c r="D21" s="0" t="s">
        <v>159</v>
      </c>
      <c r="E21" s="0" t="s">
        <v>622</v>
      </c>
    </row>
    <row r="22">
      <c r="C22" s="0" t="s">
        <v>638</v>
      </c>
      <c r="D22" s="0" t="s">
        <v>197</v>
      </c>
      <c r="E22" s="0" t="s">
        <v>622</v>
      </c>
    </row>
    <row r="23">
      <c r="C23" s="0" t="s">
        <v>639</v>
      </c>
      <c r="D23" s="0" t="s">
        <v>218</v>
      </c>
      <c r="E23" s="0" t="s">
        <v>622</v>
      </c>
    </row>
    <row r="24">
      <c r="C24" s="0" t="s">
        <v>640</v>
      </c>
      <c r="D24" s="0" t="s">
        <v>241</v>
      </c>
      <c r="E24" s="0" t="s">
        <v>622</v>
      </c>
    </row>
    <row r="25">
      <c r="B25" s="0" t="s">
        <v>249</v>
      </c>
      <c r="D25" s="0" t="s">
        <v>246</v>
      </c>
      <c r="E25" s="0" t="s">
        <v>622</v>
      </c>
    </row>
    <row r="26">
      <c r="B26" s="0" t="s">
        <v>641</v>
      </c>
      <c r="D26" s="0" t="s">
        <v>390</v>
      </c>
      <c r="E26" s="0" t="s">
        <v>622</v>
      </c>
    </row>
    <row r="27">
      <c r="B27" s="0" t="s">
        <v>71</v>
      </c>
    </row>
    <row r="28">
      <c r="C28" s="0" t="s">
        <v>642</v>
      </c>
      <c r="D28" s="0" t="s">
        <v>299</v>
      </c>
      <c r="E28" s="0" t="s">
        <v>622</v>
      </c>
    </row>
    <row r="30">
      <c r="B30" s="0" t="s">
        <v>65</v>
      </c>
    </row>
    <row r="31">
      <c r="C31" s="0" t="s">
        <v>642</v>
      </c>
      <c r="D31" s="0" t="s">
        <v>402</v>
      </c>
      <c r="E31" s="0" t="s">
        <v>622</v>
      </c>
    </row>
    <row r="33">
      <c r="B33" s="0" t="s">
        <v>69</v>
      </c>
    </row>
    <row r="34">
      <c r="C34" s="0" t="s">
        <v>642</v>
      </c>
      <c r="D34" s="0" t="s">
        <v>426</v>
      </c>
      <c r="E34" s="0" t="s">
        <v>622</v>
      </c>
    </row>
    <row r="36">
      <c r="B36" s="0" t="s">
        <v>63</v>
      </c>
    </row>
    <row r="37">
      <c r="C37" s="0" t="s">
        <v>642</v>
      </c>
      <c r="D37" s="0" t="s">
        <v>426</v>
      </c>
      <c r="E37" s="0" t="s">
        <v>622</v>
      </c>
    </row>
    <row r="39">
      <c r="B39" s="0" t="s">
        <v>61</v>
      </c>
    </row>
    <row r="40">
      <c r="C40" s="0" t="s">
        <v>642</v>
      </c>
      <c r="D40" s="0" t="s">
        <v>426</v>
      </c>
      <c r="E40" s="0" t="s">
        <v>622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B2:M243"/>
  <sheetViews>
    <sheetView showRuler="0" topLeftCell="A25" zoomScale="70" zoomScaleNormal="70" workbookViewId="0">
      <selection activeCell="D5" sqref="D5:L170"/>
    </sheetView>
  </sheetViews>
  <sheetFormatPr baseColWidth="10" defaultColWidth="8.83203125" defaultRowHeight="15" x14ac:dyDescent="0.2"/>
  <cols>
    <col min="2" max="2" bestFit="1" width="18.83203125" customWidth="1"/>
    <col min="3" max="3" width="37.6640625" customWidth="1"/>
    <col min="4" max="10" bestFit="1" width="12" customWidth="1"/>
  </cols>
  <sheetData>
    <row r="2">
      <c r="B2" s="48" t="s">
        <v>643</v>
      </c>
    </row>
    <row r="3">
      <c r="B3" s="0" t="s">
        <v>498</v>
      </c>
    </row>
    <row r="4">
      <c r="B4" s="0" t="s">
        <v>581</v>
      </c>
      <c r="C4" s="0" t="s">
        <v>93</v>
      </c>
      <c r="D4" s="362">
        <v>2010</v>
      </c>
      <c r="E4" s="362">
        <v>2015</v>
      </c>
      <c r="F4" s="362">
        <v>2020</v>
      </c>
      <c r="G4" s="362">
        <v>2025</v>
      </c>
      <c r="H4" s="362">
        <v>2030</v>
      </c>
      <c r="I4" s="362">
        <v>2035</v>
      </c>
      <c r="J4" s="363">
        <v>2040</v>
      </c>
      <c r="K4" s="363">
        <v>2045</v>
      </c>
      <c r="L4" s="363">
        <v>2050</v>
      </c>
    </row>
    <row r="5">
      <c r="B5" s="0" t="s">
        <v>221</v>
      </c>
      <c r="C5" s="285" t="s">
        <v>26</v>
      </c>
      <c r="D5" s="386"/>
      <c r="E5" s="386"/>
      <c r="F5" s="386"/>
      <c r="G5" s="386"/>
      <c r="H5" s="386"/>
      <c r="I5" s="386"/>
      <c r="J5" s="386"/>
      <c r="K5" s="386"/>
      <c r="L5" s="386">
        <v>12.434484006851</v>
      </c>
      <c r="M5" s="283"/>
    </row>
    <row r="6">
      <c r="B6" s="0" t="s">
        <v>221</v>
      </c>
      <c r="C6" s="285" t="s">
        <v>24</v>
      </c>
      <c r="D6" s="285">
        <v>50.2596</v>
      </c>
      <c r="E6" s="285"/>
      <c r="F6" s="285">
        <v>38.126897707789</v>
      </c>
      <c r="G6" s="285">
        <v>37.309731031134</v>
      </c>
      <c r="H6" s="285">
        <v>39.201741077314</v>
      </c>
      <c r="I6" s="386">
        <v>36.413494678612</v>
      </c>
      <c r="J6" s="285">
        <v>33.62524827991</v>
      </c>
      <c r="K6" s="386">
        <v>30.837001881208</v>
      </c>
      <c r="L6" s="285">
        <v>45.678566297376</v>
      </c>
      <c r="M6" s="283"/>
    </row>
    <row r="7">
      <c r="B7" s="0" t="s">
        <v>221</v>
      </c>
      <c r="C7" s="285" t="s">
        <v>29</v>
      </c>
      <c r="D7" s="386"/>
      <c r="E7" s="386"/>
      <c r="F7" s="386"/>
      <c r="G7" s="386">
        <v>10.774925009884</v>
      </c>
      <c r="H7" s="386">
        <v>21.972509537706</v>
      </c>
      <c r="I7" s="386">
        <v>31.741394885549</v>
      </c>
      <c r="J7" s="386">
        <v>54.353494518029</v>
      </c>
      <c r="K7" s="386">
        <v>63.034808744401</v>
      </c>
      <c r="L7" s="386">
        <v>76.03175934729</v>
      </c>
      <c r="M7" s="283"/>
    </row>
    <row r="8">
      <c r="B8" s="0" t="s">
        <v>221</v>
      </c>
      <c r="C8" s="285" t="s">
        <v>27</v>
      </c>
      <c r="D8" s="285">
        <v>113.569084605077</v>
      </c>
      <c r="E8" s="285">
        <v>94.896325534736</v>
      </c>
      <c r="F8" s="285">
        <v>35.625921396021</v>
      </c>
      <c r="G8" s="285">
        <v>77.215723657712</v>
      </c>
      <c r="H8" s="285">
        <v>38.059546389131</v>
      </c>
      <c r="I8" s="386">
        <v>35.971706846689</v>
      </c>
      <c r="J8" s="285">
        <v>32.859240879567</v>
      </c>
      <c r="K8" s="386">
        <v>26.707342764833</v>
      </c>
      <c r="L8" s="285">
        <v>16.773667282452</v>
      </c>
      <c r="M8" s="283"/>
    </row>
    <row r="9">
      <c r="B9" s="0" t="s">
        <v>221</v>
      </c>
      <c r="C9" s="285" t="s">
        <v>31</v>
      </c>
      <c r="D9" s="285">
        <v>406.693480048007</v>
      </c>
      <c r="E9" s="285">
        <v>585.11624675958</v>
      </c>
      <c r="F9" s="285">
        <v>610.756634765153</v>
      </c>
      <c r="G9" s="285">
        <v>625.063198366037</v>
      </c>
      <c r="H9" s="285">
        <v>538.778875799475</v>
      </c>
      <c r="I9" s="386">
        <v>534.904105230731</v>
      </c>
      <c r="J9" s="285">
        <v>460.791470871664</v>
      </c>
      <c r="K9" s="386">
        <v>473.103862779282</v>
      </c>
      <c r="L9" s="285">
        <v>382.10069574504</v>
      </c>
      <c r="M9" s="283"/>
    </row>
    <row r="10">
      <c r="B10" s="0" t="s">
        <v>221</v>
      </c>
      <c r="C10" s="285" t="s">
        <v>33</v>
      </c>
      <c r="D10" s="374"/>
      <c r="E10" s="374"/>
      <c r="F10" s="374"/>
      <c r="G10" s="374"/>
      <c r="H10" s="374"/>
      <c r="I10" s="374"/>
      <c r="J10" s="374"/>
      <c r="K10" s="374"/>
      <c r="L10" s="374"/>
      <c r="M10" s="283"/>
    </row>
    <row r="11">
      <c r="B11" s="0" t="s">
        <v>221</v>
      </c>
      <c r="C11" s="285" t="s">
        <v>35</v>
      </c>
      <c r="D11" s="285"/>
      <c r="E11" s="285">
        <v>0.107722600739</v>
      </c>
      <c r="F11" s="285">
        <v>0.107722600739</v>
      </c>
      <c r="G11" s="285">
        <v>0.107722600739</v>
      </c>
      <c r="H11" s="285">
        <v>0.107722600739</v>
      </c>
      <c r="I11" s="386">
        <v>0.107722600739</v>
      </c>
      <c r="J11" s="285">
        <v>0.084423693784</v>
      </c>
      <c r="K11" s="386">
        <v>0.056021701523</v>
      </c>
      <c r="L11" s="285">
        <v>0.022217426078</v>
      </c>
      <c r="M11" s="283"/>
    </row>
    <row r="12">
      <c r="B12" s="0" t="s">
        <v>221</v>
      </c>
      <c r="C12" s="285" t="s">
        <v>37</v>
      </c>
      <c r="D12" s="285">
        <v>1.89</v>
      </c>
      <c r="E12" s="285">
        <v>2.25486</v>
      </c>
      <c r="F12" s="285">
        <v>2.25846</v>
      </c>
      <c r="G12" s="285">
        <v>4.90005</v>
      </c>
      <c r="H12" s="285">
        <v>7.50564</v>
      </c>
      <c r="I12" s="386">
        <v>10.12923</v>
      </c>
      <c r="J12" s="285">
        <v>12.75282</v>
      </c>
      <c r="K12" s="386">
        <v>15.37641</v>
      </c>
      <c r="L12" s="285">
        <v>18</v>
      </c>
      <c r="M12" s="283"/>
    </row>
    <row r="13">
      <c r="B13" s="0" t="s">
        <v>221</v>
      </c>
      <c r="C13" s="285" t="s">
        <v>39</v>
      </c>
      <c r="D13" s="285">
        <v>186.8868</v>
      </c>
      <c r="E13" s="285">
        <v>161.681385142501</v>
      </c>
      <c r="F13" s="285">
        <v>189.644827109195</v>
      </c>
      <c r="G13" s="285">
        <v>70.101291595745</v>
      </c>
      <c r="H13" s="285">
        <v>183.658375355988</v>
      </c>
      <c r="I13" s="386">
        <v>207.336328947045</v>
      </c>
      <c r="J13" s="285">
        <v>207.336328947044</v>
      </c>
      <c r="K13" s="386">
        <v>207.336328947044</v>
      </c>
      <c r="L13" s="285">
        <v>207.336328947044</v>
      </c>
      <c r="M13" s="283"/>
    </row>
    <row r="14">
      <c r="B14" s="0" t="s">
        <v>221</v>
      </c>
      <c r="C14" s="285" t="s">
        <v>40</v>
      </c>
      <c r="D14" s="285">
        <v>5.82084</v>
      </c>
      <c r="E14" s="285">
        <v>3.70008648899</v>
      </c>
      <c r="F14" s="285">
        <v>4.080449754835</v>
      </c>
      <c r="G14" s="285">
        <v>2.482959426333</v>
      </c>
      <c r="H14" s="285">
        <v>2.027137762197</v>
      </c>
      <c r="I14" s="386">
        <v>1.808976303325</v>
      </c>
      <c r="J14" s="285">
        <v>1.590814844453</v>
      </c>
      <c r="K14" s="386">
        <v>1.37265338558</v>
      </c>
      <c r="L14" s="285">
        <v>1.154491926708</v>
      </c>
      <c r="M14" s="283"/>
    </row>
    <row r="15">
      <c r="B15" s="0" t="s">
        <v>221</v>
      </c>
      <c r="C15" s="285" t="s">
        <v>43</v>
      </c>
      <c r="D15" s="285"/>
      <c r="E15" s="285"/>
      <c r="F15" s="285"/>
      <c r="G15" s="285"/>
      <c r="H15" s="285"/>
      <c r="I15" s="386"/>
      <c r="J15" s="285">
        <v>10.276149508708</v>
      </c>
      <c r="K15" s="386">
        <v>30.945156682873</v>
      </c>
      <c r="L15" s="285">
        <v>72.517912821119</v>
      </c>
      <c r="M15" s="283"/>
    </row>
    <row r="16">
      <c r="B16" s="0" t="s">
        <v>221</v>
      </c>
      <c r="C16" s="285" t="s">
        <v>45</v>
      </c>
      <c r="D16" s="285">
        <v>2.3076</v>
      </c>
      <c r="E16" s="285">
        <v>2.096538604587</v>
      </c>
      <c r="F16" s="285">
        <v>1.885477209174</v>
      </c>
      <c r="G16" s="285">
        <v>1.713024682398</v>
      </c>
      <c r="H16" s="285">
        <v>1.540572155622</v>
      </c>
      <c r="I16" s="386">
        <v>1.412553679756</v>
      </c>
      <c r="J16" s="285">
        <v>1.28453520389</v>
      </c>
      <c r="K16" s="386">
        <v>1.156516728023</v>
      </c>
      <c r="L16" s="285">
        <v>1.028498252157</v>
      </c>
      <c r="M16" s="283"/>
    </row>
    <row r="17">
      <c r="B17" s="0" t="s">
        <v>221</v>
      </c>
      <c r="C17" s="285" t="s">
        <v>47</v>
      </c>
      <c r="D17" s="286"/>
      <c r="E17" s="286"/>
      <c r="F17" s="286"/>
      <c r="G17" s="286"/>
      <c r="H17" s="286"/>
      <c r="I17" s="374"/>
      <c r="J17" s="286"/>
      <c r="K17" s="374"/>
      <c r="L17" s="286"/>
      <c r="M17" s="283"/>
    </row>
    <row r="18">
      <c r="B18" s="0" t="s">
        <v>221</v>
      </c>
      <c r="C18" s="285" t="s">
        <v>50</v>
      </c>
      <c r="D18" s="285">
        <v>19.224</v>
      </c>
      <c r="E18" s="285">
        <v>17.465703819803</v>
      </c>
      <c r="F18" s="285">
        <v>15.707407639606</v>
      </c>
      <c r="G18" s="285">
        <v>14.270751644313</v>
      </c>
      <c r="H18" s="285">
        <v>12.83409564902</v>
      </c>
      <c r="I18" s="386">
        <v>11.767607878153</v>
      </c>
      <c r="J18" s="285">
        <v>10.701120107286</v>
      </c>
      <c r="K18" s="386">
        <v>9.63463233642</v>
      </c>
      <c r="L18" s="285">
        <v>8.568144565553</v>
      </c>
      <c r="M18" s="283"/>
    </row>
    <row r="19">
      <c r="B19" s="0" t="s">
        <v>221</v>
      </c>
      <c r="C19" s="285" t="s">
        <v>52</v>
      </c>
      <c r="D19" s="285"/>
      <c r="E19" s="285">
        <v>3.354680267961</v>
      </c>
      <c r="F19" s="285">
        <v>19.203830172715</v>
      </c>
      <c r="G19" s="285">
        <v>51.082131749408</v>
      </c>
      <c r="H19" s="285">
        <v>115.20078275098</v>
      </c>
      <c r="I19" s="386">
        <v>124.310187481847</v>
      </c>
      <c r="J19" s="285">
        <v>133.419592212713</v>
      </c>
      <c r="K19" s="386">
        <v>142.52899694358</v>
      </c>
      <c r="L19" s="285">
        <v>117.00943920124</v>
      </c>
      <c r="M19" s="283"/>
    </row>
    <row r="20">
      <c r="B20" s="0" t="s">
        <v>223</v>
      </c>
      <c r="C20" s="285" t="s">
        <v>26</v>
      </c>
      <c r="D20" s="386"/>
      <c r="E20" s="386"/>
      <c r="F20" s="386"/>
      <c r="G20" s="386"/>
      <c r="H20" s="386"/>
      <c r="I20" s="386">
        <v>74.253359814167</v>
      </c>
      <c r="J20" s="386">
        <v>74.253359814167</v>
      </c>
      <c r="K20" s="386">
        <v>147.322848040381</v>
      </c>
      <c r="L20" s="386">
        <v>195.410181235516</v>
      </c>
      <c r="M20" s="283"/>
    </row>
    <row r="21">
      <c r="B21" s="0" t="s">
        <v>223</v>
      </c>
      <c r="C21" s="287" t="s">
        <v>24</v>
      </c>
      <c r="D21" s="285">
        <v>128.61594</v>
      </c>
      <c r="E21" s="285">
        <v>114.532482285599</v>
      </c>
      <c r="F21" s="285">
        <v>147.522380621883</v>
      </c>
      <c r="G21" s="285">
        <v>100.501902076345</v>
      </c>
      <c r="H21" s="285">
        <v>182.4577684551</v>
      </c>
      <c r="I21" s="386">
        <v>82.873488665488</v>
      </c>
      <c r="J21" s="285">
        <v>217.682210774713</v>
      </c>
      <c r="K21" s="386">
        <v>185.317427487925</v>
      </c>
      <c r="L21" s="285">
        <v>96.334160931757</v>
      </c>
      <c r="M21" s="283"/>
    </row>
    <row r="22">
      <c r="B22" s="0" t="s">
        <v>223</v>
      </c>
      <c r="C22" s="287" t="s">
        <v>29</v>
      </c>
      <c r="D22" s="386"/>
      <c r="E22" s="386"/>
      <c r="F22" s="386"/>
      <c r="G22" s="386">
        <v>37.051658077205</v>
      </c>
      <c r="H22" s="386">
        <v>83.407867413875</v>
      </c>
      <c r="I22" s="386">
        <v>100.188727489398</v>
      </c>
      <c r="J22" s="386">
        <v>175.366806422257</v>
      </c>
      <c r="K22" s="386">
        <v>175.366806422257</v>
      </c>
      <c r="L22" s="386">
        <v>76.634914879357</v>
      </c>
      <c r="M22" s="283"/>
    </row>
    <row r="23">
      <c r="B23" s="0" t="s">
        <v>223</v>
      </c>
      <c r="C23" s="287" t="s">
        <v>27</v>
      </c>
      <c r="D23" s="285">
        <v>942.55943079714</v>
      </c>
      <c r="E23" s="285">
        <v>1068.786472121873</v>
      </c>
      <c r="F23" s="285">
        <v>373.075028656506</v>
      </c>
      <c r="G23" s="285">
        <v>439.835201553221</v>
      </c>
      <c r="H23" s="285">
        <v>397.296102838288</v>
      </c>
      <c r="I23" s="386">
        <v>252.735681127344</v>
      </c>
      <c r="J23" s="285">
        <v>247.695130642704</v>
      </c>
      <c r="K23" s="386">
        <v>236.477943588448</v>
      </c>
      <c r="L23" s="285"/>
      <c r="M23" s="283"/>
    </row>
    <row r="24">
      <c r="B24" s="0" t="s">
        <v>223</v>
      </c>
      <c r="C24" s="287" t="s">
        <v>31</v>
      </c>
      <c r="D24" s="285">
        <v>371.39003263465</v>
      </c>
      <c r="E24" s="285">
        <v>516.857603552847</v>
      </c>
      <c r="F24" s="285">
        <v>789.030648682593</v>
      </c>
      <c r="G24" s="285">
        <v>907.777455682985</v>
      </c>
      <c r="H24" s="285">
        <v>492.70236662286</v>
      </c>
      <c r="I24" s="386">
        <v>665.474147577604</v>
      </c>
      <c r="J24" s="285">
        <v>168.231320137005</v>
      </c>
      <c r="K24" s="386">
        <v>134.135688279736</v>
      </c>
      <c r="L24" s="285">
        <v>49.802926637891</v>
      </c>
      <c r="M24" s="283"/>
    </row>
    <row r="25">
      <c r="B25" s="0" t="s">
        <v>223</v>
      </c>
      <c r="C25" s="287" t="s">
        <v>33</v>
      </c>
      <c r="D25" s="386"/>
      <c r="E25" s="386"/>
      <c r="F25" s="386"/>
      <c r="G25" s="386">
        <v>10.550398924643</v>
      </c>
      <c r="H25" s="386">
        <v>10.550398924643</v>
      </c>
      <c r="I25" s="386">
        <v>10.550398924643</v>
      </c>
      <c r="J25" s="386">
        <v>10.550398924643</v>
      </c>
      <c r="K25" s="386">
        <v>38.057606371999</v>
      </c>
      <c r="L25" s="386">
        <v>38.057606371999</v>
      </c>
      <c r="M25" s="283"/>
    </row>
    <row r="26">
      <c r="B26" s="0" t="s">
        <v>223</v>
      </c>
      <c r="C26" s="287" t="s">
        <v>35</v>
      </c>
      <c r="D26" s="285">
        <v>0.1008</v>
      </c>
      <c r="E26" s="285">
        <v>5.091580469467</v>
      </c>
      <c r="F26" s="285">
        <v>11.70186398953</v>
      </c>
      <c r="G26" s="285">
        <v>20.609201807024</v>
      </c>
      <c r="H26" s="285">
        <v>22.148172</v>
      </c>
      <c r="I26" s="386">
        <v>22.148172</v>
      </c>
      <c r="J26" s="285">
        <v>22.148172</v>
      </c>
      <c r="K26" s="386">
        <v>22.148172</v>
      </c>
      <c r="L26" s="285">
        <v>37.667310679346</v>
      </c>
      <c r="M26" s="283"/>
    </row>
    <row r="27">
      <c r="B27" s="0" t="s">
        <v>223</v>
      </c>
      <c r="C27" s="287" t="s">
        <v>37</v>
      </c>
      <c r="D27" s="285">
        <v>73.5372</v>
      </c>
      <c r="E27" s="285">
        <v>92.282076</v>
      </c>
      <c r="F27" s="285">
        <v>270.636479177376</v>
      </c>
      <c r="G27" s="285">
        <v>92.282076</v>
      </c>
      <c r="H27" s="285">
        <v>92.282076</v>
      </c>
      <c r="I27" s="386">
        <v>92.282076</v>
      </c>
      <c r="J27" s="285">
        <v>233.495261357959</v>
      </c>
      <c r="K27" s="386">
        <v>92.282076</v>
      </c>
      <c r="L27" s="285">
        <v>415.803299668492</v>
      </c>
      <c r="M27" s="283"/>
    </row>
    <row r="28">
      <c r="B28" s="0" t="s">
        <v>223</v>
      </c>
      <c r="C28" s="287" t="s">
        <v>39</v>
      </c>
      <c r="D28" s="285">
        <v>506.0016</v>
      </c>
      <c r="E28" s="285">
        <v>243.35738248902</v>
      </c>
      <c r="F28" s="285">
        <v>177.273425358712</v>
      </c>
      <c r="G28" s="285"/>
      <c r="H28" s="285"/>
      <c r="I28" s="386"/>
      <c r="J28" s="285"/>
      <c r="K28" s="386"/>
      <c r="L28" s="285"/>
      <c r="M28" s="283"/>
    </row>
    <row r="29">
      <c r="B29" s="0" t="s">
        <v>223</v>
      </c>
      <c r="C29" s="287" t="s">
        <v>40</v>
      </c>
      <c r="D29" s="285">
        <v>37.449</v>
      </c>
      <c r="E29" s="285">
        <v>33.283543242507</v>
      </c>
      <c r="F29" s="285">
        <v>25.883873038494</v>
      </c>
      <c r="G29" s="285">
        <v>19.029214149912</v>
      </c>
      <c r="H29" s="285">
        <v>13.91083112751</v>
      </c>
      <c r="I29" s="386">
        <v>11.679832627686</v>
      </c>
      <c r="J29" s="285">
        <v>9.448834127862</v>
      </c>
      <c r="K29" s="386">
        <v>7.217835628039</v>
      </c>
      <c r="L29" s="285">
        <v>4.986837128215</v>
      </c>
      <c r="M29" s="283"/>
    </row>
    <row r="30">
      <c r="B30" s="0" t="s">
        <v>223</v>
      </c>
      <c r="C30" s="287" t="s">
        <v>43</v>
      </c>
      <c r="D30" s="285"/>
      <c r="E30" s="285">
        <v>5.848450498564</v>
      </c>
      <c r="F30" s="285">
        <v>43.854175691783</v>
      </c>
      <c r="G30" s="285">
        <v>99.204735907411</v>
      </c>
      <c r="H30" s="285">
        <v>209.770219226245</v>
      </c>
      <c r="I30" s="386">
        <v>206.845993976963</v>
      </c>
      <c r="J30" s="285">
        <v>374.072972799004</v>
      </c>
      <c r="K30" s="386">
        <v>456.219624585383</v>
      </c>
      <c r="L30" s="285">
        <v>645.163671345017</v>
      </c>
      <c r="M30" s="283"/>
    </row>
    <row r="31">
      <c r="B31" s="0" t="s">
        <v>223</v>
      </c>
      <c r="C31" s="287" t="s">
        <v>45</v>
      </c>
      <c r="D31" s="285">
        <v>42.0552</v>
      </c>
      <c r="E31" s="285">
        <v>38.208680154109</v>
      </c>
      <c r="F31" s="285">
        <v>34.362160308217</v>
      </c>
      <c r="G31" s="285">
        <v>31.219273540986</v>
      </c>
      <c r="H31" s="285">
        <v>28.076386773755</v>
      </c>
      <c r="I31" s="386">
        <v>25.743294987376</v>
      </c>
      <c r="J31" s="285">
        <v>23.410203200996</v>
      </c>
      <c r="K31" s="386">
        <v>21.077111414617</v>
      </c>
      <c r="L31" s="285">
        <v>18.744019628238</v>
      </c>
      <c r="M31" s="283"/>
    </row>
    <row r="32">
      <c r="B32" s="0" t="s">
        <v>223</v>
      </c>
      <c r="C32" s="287" t="s">
        <v>47</v>
      </c>
      <c r="D32" s="285"/>
      <c r="E32" s="285"/>
      <c r="F32" s="285">
        <v>27.828</v>
      </c>
      <c r="G32" s="285">
        <v>27.828</v>
      </c>
      <c r="H32" s="285">
        <v>37.104</v>
      </c>
      <c r="I32" s="386">
        <v>37.104</v>
      </c>
      <c r="J32" s="285">
        <v>46.38</v>
      </c>
      <c r="K32" s="386">
        <v>46.38</v>
      </c>
      <c r="L32" s="285">
        <v>55.656</v>
      </c>
      <c r="M32" s="283"/>
    </row>
    <row r="33">
      <c r="B33" s="0" t="s">
        <v>223</v>
      </c>
      <c r="C33" s="287" t="s">
        <v>50</v>
      </c>
      <c r="D33" s="285">
        <v>136.0548</v>
      </c>
      <c r="E33" s="285">
        <v>123.610738663262</v>
      </c>
      <c r="F33" s="285">
        <v>111.166677326524</v>
      </c>
      <c r="G33" s="285">
        <v>100.998973201034</v>
      </c>
      <c r="H33" s="285">
        <v>90.831269075545</v>
      </c>
      <c r="I33" s="386">
        <v>83.283371636525</v>
      </c>
      <c r="J33" s="285">
        <v>75.735474197506</v>
      </c>
      <c r="K33" s="386">
        <v>68.187576758486</v>
      </c>
      <c r="L33" s="285">
        <v>60.639679319466</v>
      </c>
      <c r="M33" s="283"/>
    </row>
    <row r="34">
      <c r="B34" s="0" t="s">
        <v>223</v>
      </c>
      <c r="C34" s="287" t="s">
        <v>52</v>
      </c>
      <c r="D34" s="285"/>
      <c r="E34" s="285">
        <v>38.899349605296</v>
      </c>
      <c r="F34" s="285">
        <v>112.647791532825</v>
      </c>
      <c r="G34" s="285">
        <v>231.420394741531</v>
      </c>
      <c r="H34" s="285">
        <v>422.704859935184</v>
      </c>
      <c r="I34" s="386">
        <v>454.271049363473</v>
      </c>
      <c r="J34" s="285">
        <v>463.500593802493</v>
      </c>
      <c r="K34" s="386">
        <v>472.652738241514</v>
      </c>
      <c r="L34" s="285">
        <v>481.882282680533</v>
      </c>
      <c r="M34" s="283"/>
    </row>
    <row r="35">
      <c r="B35" s="0" t="s">
        <v>224</v>
      </c>
      <c r="C35" s="287" t="s">
        <v>26</v>
      </c>
      <c r="D35" s="374"/>
      <c r="E35" s="374"/>
      <c r="F35" s="374"/>
      <c r="G35" s="374"/>
      <c r="H35" s="374"/>
      <c r="I35" s="374"/>
      <c r="J35" s="374"/>
      <c r="K35" s="374"/>
      <c r="L35" s="374"/>
      <c r="M35" s="283"/>
    </row>
    <row r="36">
      <c r="B36" s="0" t="s">
        <v>224</v>
      </c>
      <c r="C36" s="287" t="s">
        <v>24</v>
      </c>
      <c r="D36" s="285">
        <v>45.606008758752</v>
      </c>
      <c r="E36" s="285">
        <v>13.792992170499</v>
      </c>
      <c r="F36" s="285">
        <v>14.46688041975</v>
      </c>
      <c r="G36" s="285">
        <v>27.257529302265</v>
      </c>
      <c r="H36" s="285">
        <v>24.959191632036</v>
      </c>
      <c r="I36" s="386">
        <v>22.885132549555</v>
      </c>
      <c r="J36" s="285">
        <v>20.811073467073</v>
      </c>
      <c r="K36" s="386">
        <v>164.323549995104</v>
      </c>
      <c r="L36" s="285">
        <v>405.426744127685</v>
      </c>
      <c r="M36" s="283"/>
    </row>
    <row r="37">
      <c r="B37" s="0" t="s">
        <v>224</v>
      </c>
      <c r="C37" s="287" t="s">
        <v>29</v>
      </c>
      <c r="D37" s="386"/>
      <c r="E37" s="386"/>
      <c r="F37" s="386"/>
      <c r="G37" s="386"/>
      <c r="H37" s="386">
        <v>4.243963213814</v>
      </c>
      <c r="I37" s="386">
        <v>25.832831470768</v>
      </c>
      <c r="J37" s="386">
        <v>69.255756809383</v>
      </c>
      <c r="K37" s="386">
        <v>156.594769791481</v>
      </c>
      <c r="L37" s="386">
        <v>176.5690438731</v>
      </c>
      <c r="M37" s="283"/>
    </row>
    <row r="38">
      <c r="B38" s="0" t="s">
        <v>224</v>
      </c>
      <c r="C38" s="287" t="s">
        <v>27</v>
      </c>
      <c r="D38" s="285">
        <v>729.155678069689</v>
      </c>
      <c r="E38" s="285">
        <v>657.282608352382</v>
      </c>
      <c r="F38" s="285">
        <v>943.029410534175</v>
      </c>
      <c r="G38" s="285">
        <v>656.206248500951</v>
      </c>
      <c r="H38" s="285">
        <v>683.770863139643</v>
      </c>
      <c r="I38" s="386">
        <v>689.556734762247</v>
      </c>
      <c r="J38" s="285">
        <v>626.685621590211</v>
      </c>
      <c r="K38" s="386">
        <v>339.994571801243</v>
      </c>
      <c r="L38" s="285">
        <v>106.304982417293</v>
      </c>
      <c r="M38" s="283"/>
    </row>
    <row r="39">
      <c r="B39" s="0" t="s">
        <v>224</v>
      </c>
      <c r="C39" s="287" t="s">
        <v>31</v>
      </c>
      <c r="D39" s="285">
        <v>105.508334870568</v>
      </c>
      <c r="E39" s="285">
        <v>154.384159898409</v>
      </c>
      <c r="F39" s="285">
        <v>147.998405395681</v>
      </c>
      <c r="G39" s="285">
        <v>102.833034320419</v>
      </c>
      <c r="H39" s="285">
        <v>31.854849126862</v>
      </c>
      <c r="I39" s="386">
        <v>87.451159586983</v>
      </c>
      <c r="J39" s="285">
        <v>40.335440809189</v>
      </c>
      <c r="K39" s="386">
        <v>32.51232711172</v>
      </c>
      <c r="L39" s="285">
        <v>10.511028973856</v>
      </c>
      <c r="M39" s="283"/>
    </row>
    <row r="40">
      <c r="B40" s="0" t="s">
        <v>224</v>
      </c>
      <c r="C40" s="287" t="s">
        <v>33</v>
      </c>
      <c r="D40" s="374"/>
      <c r="E40" s="374"/>
      <c r="F40" s="374"/>
      <c r="G40" s="374"/>
      <c r="H40" s="374"/>
      <c r="I40" s="374"/>
      <c r="J40" s="374"/>
      <c r="K40" s="374"/>
      <c r="L40" s="374"/>
      <c r="M40" s="283"/>
    </row>
    <row r="41">
      <c r="B41" s="0" t="s">
        <v>224</v>
      </c>
      <c r="C41" s="287" t="s">
        <v>35</v>
      </c>
      <c r="D41" s="285"/>
      <c r="E41" s="285">
        <v>0.192646320716</v>
      </c>
      <c r="F41" s="285">
        <v>0.184953703738</v>
      </c>
      <c r="G41" s="285">
        <v>0.192646320716</v>
      </c>
      <c r="H41" s="285">
        <v>0.192646320716</v>
      </c>
      <c r="I41" s="386">
        <v>0.185101763622</v>
      </c>
      <c r="J41" s="285">
        <v>0.170536296714</v>
      </c>
      <c r="K41" s="386">
        <v>0.156486036989</v>
      </c>
      <c r="L41" s="285">
        <v>0.159073162352</v>
      </c>
      <c r="M41" s="283"/>
    </row>
    <row r="42">
      <c r="B42" s="0" t="s">
        <v>224</v>
      </c>
      <c r="C42" s="287" t="s">
        <v>37</v>
      </c>
      <c r="D42" s="285">
        <v>54.1836</v>
      </c>
      <c r="E42" s="285">
        <v>54.1836</v>
      </c>
      <c r="F42" s="285">
        <v>54.19926</v>
      </c>
      <c r="G42" s="285">
        <v>63.52305</v>
      </c>
      <c r="H42" s="285">
        <v>75.02844</v>
      </c>
      <c r="I42" s="386">
        <v>86.53383</v>
      </c>
      <c r="J42" s="285">
        <v>98.03922</v>
      </c>
      <c r="K42" s="386">
        <v>109.54461</v>
      </c>
      <c r="L42" s="285">
        <v>121.05</v>
      </c>
      <c r="M42" s="283"/>
    </row>
    <row r="43">
      <c r="B43" s="0" t="s">
        <v>224</v>
      </c>
      <c r="C43" s="287" t="s">
        <v>39</v>
      </c>
      <c r="D43" s="285">
        <v>116.8956</v>
      </c>
      <c r="E43" s="285">
        <v>116.8956</v>
      </c>
      <c r="F43" s="285">
        <v>188.891035463918</v>
      </c>
      <c r="G43" s="285">
        <v>230.480722030777</v>
      </c>
      <c r="H43" s="285">
        <v>343.726311108196</v>
      </c>
      <c r="I43" s="386">
        <v>390.650285874198</v>
      </c>
      <c r="J43" s="285">
        <v>373.072969550669</v>
      </c>
      <c r="K43" s="386">
        <v>373.072969550669</v>
      </c>
      <c r="L43" s="285">
        <v>379.670349321228</v>
      </c>
      <c r="M43" s="283"/>
    </row>
    <row r="44">
      <c r="B44" s="0" t="s">
        <v>224</v>
      </c>
      <c r="C44" s="287" t="s">
        <v>40</v>
      </c>
      <c r="D44" s="285">
        <v>20.049736126738</v>
      </c>
      <c r="E44" s="285">
        <v>7.845457003482</v>
      </c>
      <c r="F44" s="285">
        <v>7.334742527407</v>
      </c>
      <c r="G44" s="285">
        <v>4.367807917695</v>
      </c>
      <c r="H44" s="285">
        <v>3.2715425279</v>
      </c>
      <c r="I44" s="386">
        <v>2.746857381129</v>
      </c>
      <c r="J44" s="285">
        <v>2.222172234357</v>
      </c>
      <c r="K44" s="386">
        <v>2.308462829922</v>
      </c>
      <c r="L44" s="285">
        <v>1.794213488972</v>
      </c>
      <c r="M44" s="283"/>
    </row>
    <row r="45">
      <c r="B45" s="0" t="s">
        <v>224</v>
      </c>
      <c r="C45" s="287" t="s">
        <v>43</v>
      </c>
      <c r="D45" s="285"/>
      <c r="E45" s="285"/>
      <c r="F45" s="285"/>
      <c r="G45" s="285"/>
      <c r="H45" s="285"/>
      <c r="I45" s="386">
        <v>8.836057317848</v>
      </c>
      <c r="J45" s="285">
        <v>32.753336264104</v>
      </c>
      <c r="K45" s="386">
        <v>80.859527178099</v>
      </c>
      <c r="L45" s="285">
        <v>96.223685919477</v>
      </c>
      <c r="M45" s="283"/>
    </row>
    <row r="46">
      <c r="B46" s="0" t="s">
        <v>224</v>
      </c>
      <c r="C46" s="287" t="s">
        <v>45</v>
      </c>
      <c r="D46" s="285">
        <v>2.2788</v>
      </c>
      <c r="E46" s="285">
        <v>2.070372756168</v>
      </c>
      <c r="F46" s="285">
        <v>1.861945512335</v>
      </c>
      <c r="G46" s="285">
        <v>1.691645279185</v>
      </c>
      <c r="H46" s="285">
        <v>1.521345046036</v>
      </c>
      <c r="I46" s="386">
        <v>1.394924304657</v>
      </c>
      <c r="J46" s="285">
        <v>1.268503563279</v>
      </c>
      <c r="K46" s="386">
        <v>1.142082821901</v>
      </c>
      <c r="L46" s="285">
        <v>1.015662080523</v>
      </c>
      <c r="M46" s="283"/>
    </row>
    <row r="47">
      <c r="B47" s="0" t="s">
        <v>224</v>
      </c>
      <c r="C47" s="287" t="s">
        <v>47</v>
      </c>
      <c r="D47" s="286"/>
      <c r="E47" s="286"/>
      <c r="F47" s="286"/>
      <c r="G47" s="286"/>
      <c r="H47" s="286"/>
      <c r="I47" s="374"/>
      <c r="J47" s="286"/>
      <c r="K47" s="374"/>
      <c r="L47" s="286"/>
      <c r="M47" s="283"/>
    </row>
    <row r="48">
      <c r="B48" s="0" t="s">
        <v>224</v>
      </c>
      <c r="C48" s="287" t="s">
        <v>50</v>
      </c>
      <c r="D48" s="285">
        <v>9.198</v>
      </c>
      <c r="E48" s="285">
        <v>8.356717838876</v>
      </c>
      <c r="F48" s="285">
        <v>7.515435677752</v>
      </c>
      <c r="G48" s="285">
        <v>6.828046900978</v>
      </c>
      <c r="H48" s="285">
        <v>6.140658124203</v>
      </c>
      <c r="I48" s="386">
        <v>5.630381672038</v>
      </c>
      <c r="J48" s="285">
        <v>5.120105219872</v>
      </c>
      <c r="K48" s="386">
        <v>4.609828767706</v>
      </c>
      <c r="L48" s="285">
        <v>4.099552315541</v>
      </c>
      <c r="M48" s="283"/>
    </row>
    <row r="49">
      <c r="B49" s="0" t="s">
        <v>224</v>
      </c>
      <c r="C49" s="287" t="s">
        <v>52</v>
      </c>
      <c r="D49" s="286"/>
      <c r="E49" s="286"/>
      <c r="F49" s="286"/>
      <c r="G49" s="286"/>
      <c r="H49" s="286"/>
      <c r="I49" s="374"/>
      <c r="J49" s="286"/>
      <c r="K49" s="374"/>
      <c r="L49" s="286"/>
      <c r="M49" s="283"/>
    </row>
    <row r="50">
      <c r="B50" s="0" t="s">
        <v>225</v>
      </c>
      <c r="C50" s="287" t="s">
        <v>26</v>
      </c>
      <c r="D50" s="374"/>
      <c r="E50" s="374"/>
      <c r="F50" s="374"/>
      <c r="G50" s="374"/>
      <c r="H50" s="374"/>
      <c r="I50" s="374"/>
      <c r="J50" s="374"/>
      <c r="K50" s="374"/>
      <c r="L50" s="374"/>
      <c r="M50" s="283"/>
    </row>
    <row r="51">
      <c r="B51" s="0" t="s">
        <v>225</v>
      </c>
      <c r="C51" s="287" t="s">
        <v>24</v>
      </c>
      <c r="D51" s="285">
        <v>11.846256428264</v>
      </c>
      <c r="E51" s="285">
        <v>1.44548097696</v>
      </c>
      <c r="F51" s="285">
        <v>8.8864454342</v>
      </c>
      <c r="G51" s="285">
        <v>8.453996944169</v>
      </c>
      <c r="H51" s="285">
        <v>7.752776188862</v>
      </c>
      <c r="I51" s="386">
        <v>7.143440198429</v>
      </c>
      <c r="J51" s="285">
        <v>6.534104207995</v>
      </c>
      <c r="K51" s="386">
        <v>5.804757568907</v>
      </c>
      <c r="L51" s="285">
        <v>4.895394956836</v>
      </c>
      <c r="M51" s="283"/>
    </row>
    <row r="52">
      <c r="B52" s="0" t="s">
        <v>225</v>
      </c>
      <c r="C52" s="287" t="s">
        <v>29</v>
      </c>
      <c r="D52" s="386"/>
      <c r="E52" s="386"/>
      <c r="F52" s="386"/>
      <c r="G52" s="386">
        <v>18.163647394381</v>
      </c>
      <c r="H52" s="386">
        <v>54.697230132284</v>
      </c>
      <c r="I52" s="386">
        <v>76.940469709016</v>
      </c>
      <c r="J52" s="386">
        <v>98.098740395487</v>
      </c>
      <c r="K52" s="386">
        <v>98.098740395487</v>
      </c>
      <c r="L52" s="386">
        <v>98.098740395487</v>
      </c>
      <c r="M52" s="283"/>
    </row>
    <row r="53">
      <c r="B53" s="0" t="s">
        <v>225</v>
      </c>
      <c r="C53" s="287" t="s">
        <v>27</v>
      </c>
      <c r="D53" s="285">
        <v>299.543854078875</v>
      </c>
      <c r="E53" s="285">
        <v>299.396195362822</v>
      </c>
      <c r="F53" s="285">
        <v>238.237909850067</v>
      </c>
      <c r="G53" s="285">
        <v>156.206427919639</v>
      </c>
      <c r="H53" s="285">
        <v>77.516881343696</v>
      </c>
      <c r="I53" s="386">
        <v>62.186832790858</v>
      </c>
      <c r="J53" s="285">
        <v>24.420214143545</v>
      </c>
      <c r="K53" s="386">
        <v>21.262105412257</v>
      </c>
      <c r="L53" s="285">
        <v>18.690530524461</v>
      </c>
      <c r="M53" s="283"/>
    </row>
    <row r="54">
      <c r="B54" s="0" t="s">
        <v>225</v>
      </c>
      <c r="C54" s="287" t="s">
        <v>31</v>
      </c>
      <c r="D54" s="285">
        <v>151.421910519621</v>
      </c>
      <c r="E54" s="285">
        <v>235.856428569088</v>
      </c>
      <c r="F54" s="285">
        <v>215.9072880012</v>
      </c>
      <c r="G54" s="285">
        <v>143.627183280078</v>
      </c>
      <c r="H54" s="285">
        <v>100.056554422276</v>
      </c>
      <c r="I54" s="386">
        <v>65.479982058694</v>
      </c>
      <c r="J54" s="285">
        <v>58.181163933441</v>
      </c>
      <c r="K54" s="386">
        <v>40.948961690769</v>
      </c>
      <c r="L54" s="285">
        <v>29.8271473049</v>
      </c>
      <c r="M54" s="283"/>
    </row>
    <row r="55">
      <c r="B55" s="0" t="s">
        <v>225</v>
      </c>
      <c r="C55" s="287" t="s">
        <v>33</v>
      </c>
      <c r="D55" s="386"/>
      <c r="E55" s="386"/>
      <c r="F55" s="386"/>
      <c r="G55" s="386"/>
      <c r="H55" s="386"/>
      <c r="I55" s="386"/>
      <c r="J55" s="386"/>
      <c r="K55" s="386">
        <v>20.348766120545</v>
      </c>
      <c r="L55" s="386">
        <v>32.750177330889</v>
      </c>
      <c r="M55" s="283"/>
    </row>
    <row r="56">
      <c r="B56" s="0" t="s">
        <v>225</v>
      </c>
      <c r="C56" s="287" t="s">
        <v>35</v>
      </c>
      <c r="D56" s="285"/>
      <c r="E56" s="285">
        <v>5</v>
      </c>
      <c r="F56" s="285"/>
      <c r="G56" s="285">
        <v>1.140069148367</v>
      </c>
      <c r="H56" s="285">
        <v>3.133405002593</v>
      </c>
      <c r="I56" s="386">
        <v>5.086846823673</v>
      </c>
      <c r="J56" s="285">
        <v>7.05975342296</v>
      </c>
      <c r="K56" s="386">
        <v>9.06423653613</v>
      </c>
      <c r="L56" s="285">
        <v>10.700431960927</v>
      </c>
      <c r="M56" s="283"/>
    </row>
    <row r="57">
      <c r="B57" s="0" t="s">
        <v>225</v>
      </c>
      <c r="C57" s="287" t="s">
        <v>37</v>
      </c>
      <c r="D57" s="285">
        <v>154.930290257412</v>
      </c>
      <c r="E57" s="285">
        <v>162.441928</v>
      </c>
      <c r="F57" s="285">
        <v>162.441928</v>
      </c>
      <c r="G57" s="285">
        <v>205.268273333333</v>
      </c>
      <c r="H57" s="285">
        <v>247.309818666667</v>
      </c>
      <c r="I57" s="386">
        <v>290.332364</v>
      </c>
      <c r="J57" s="285">
        <v>333.354909333333</v>
      </c>
      <c r="K57" s="386">
        <v>376.377454666667</v>
      </c>
      <c r="L57" s="285">
        <v>419.4</v>
      </c>
      <c r="M57" s="283"/>
    </row>
    <row r="58">
      <c r="B58" s="0" t="s">
        <v>225</v>
      </c>
      <c r="C58" s="287" t="s">
        <v>39</v>
      </c>
      <c r="D58" s="285">
        <v>173.844</v>
      </c>
      <c r="E58" s="285">
        <v>159.661274778684</v>
      </c>
      <c r="F58" s="285">
        <v>167.568000108344</v>
      </c>
      <c r="G58" s="285">
        <v>240.749584093084</v>
      </c>
      <c r="H58" s="285">
        <v>329.484343300629</v>
      </c>
      <c r="I58" s="386">
        <v>351.146422788836</v>
      </c>
      <c r="J58" s="285">
        <v>363.337215740657</v>
      </c>
      <c r="K58" s="386">
        <v>363.337215740657</v>
      </c>
      <c r="L58" s="285">
        <v>363.337215740657</v>
      </c>
      <c r="M58" s="283"/>
    </row>
    <row r="59">
      <c r="B59" s="0" t="s">
        <v>225</v>
      </c>
      <c r="C59" s="287" t="s">
        <v>40</v>
      </c>
      <c r="D59" s="285">
        <v>46.119157193858</v>
      </c>
      <c r="E59" s="285">
        <v>44.299189925574</v>
      </c>
      <c r="F59" s="285">
        <v>43.697759226124</v>
      </c>
      <c r="G59" s="285">
        <v>40.201561180582</v>
      </c>
      <c r="H59" s="285">
        <v>35.512187755262</v>
      </c>
      <c r="I59" s="386">
        <v>29.040503830836</v>
      </c>
      <c r="J59" s="285">
        <v>23.665471021122</v>
      </c>
      <c r="K59" s="386">
        <v>10.233248334589</v>
      </c>
      <c r="L59" s="285">
        <v>2.895168196214</v>
      </c>
      <c r="M59" s="283"/>
    </row>
    <row r="60">
      <c r="B60" s="0" t="s">
        <v>225</v>
      </c>
      <c r="C60" s="287" t="s">
        <v>43</v>
      </c>
      <c r="D60" s="286"/>
      <c r="E60" s="286"/>
      <c r="F60" s="286"/>
      <c r="G60" s="286"/>
      <c r="H60" s="286"/>
      <c r="I60" s="374"/>
      <c r="J60" s="286"/>
      <c r="K60" s="374"/>
      <c r="L60" s="286"/>
      <c r="M60" s="283"/>
    </row>
    <row r="61">
      <c r="B61" s="0" t="s">
        <v>225</v>
      </c>
      <c r="C61" s="287" t="s">
        <v>45</v>
      </c>
      <c r="D61" s="285">
        <v>0.66348</v>
      </c>
      <c r="E61" s="285">
        <v>0.634521824165</v>
      </c>
      <c r="F61" s="285">
        <v>0.57064364833</v>
      </c>
      <c r="G61" s="285">
        <v>0.518450527902</v>
      </c>
      <c r="H61" s="285">
        <v>0.466257407474</v>
      </c>
      <c r="I61" s="386">
        <v>0.427512346135</v>
      </c>
      <c r="J61" s="285">
        <v>0.388767284797</v>
      </c>
      <c r="K61" s="386">
        <v>0.350022223458</v>
      </c>
      <c r="L61" s="285">
        <v>0.311277162119</v>
      </c>
      <c r="M61" s="283"/>
    </row>
    <row r="62">
      <c r="B62" s="0" t="s">
        <v>225</v>
      </c>
      <c r="C62" s="287" t="s">
        <v>47</v>
      </c>
      <c r="D62" s="286"/>
      <c r="E62" s="286"/>
      <c r="F62" s="286"/>
      <c r="G62" s="286"/>
      <c r="H62" s="286"/>
      <c r="I62" s="374"/>
      <c r="J62" s="286"/>
      <c r="K62" s="374"/>
      <c r="L62" s="286"/>
      <c r="M62" s="283"/>
    </row>
    <row r="63">
      <c r="B63" s="0" t="s">
        <v>225</v>
      </c>
      <c r="C63" s="287" t="s">
        <v>50</v>
      </c>
      <c r="D63" s="285">
        <v>15.0651</v>
      </c>
      <c r="E63" s="285">
        <v>14.407570285811</v>
      </c>
      <c r="F63" s="285">
        <v>12.957140571623</v>
      </c>
      <c r="G63" s="285">
        <v>11.772033893857</v>
      </c>
      <c r="H63" s="285">
        <v>10.586927216092</v>
      </c>
      <c r="I63" s="386">
        <v>9.707174663533</v>
      </c>
      <c r="J63" s="285">
        <v>8.827422110973</v>
      </c>
      <c r="K63" s="386">
        <v>7.947669558414</v>
      </c>
      <c r="L63" s="285">
        <v>7.067917005854</v>
      </c>
      <c r="M63" s="283"/>
    </row>
    <row r="64">
      <c r="B64" s="0" t="s">
        <v>225</v>
      </c>
      <c r="C64" s="287" t="s">
        <v>52</v>
      </c>
      <c r="D64" s="286"/>
      <c r="E64" s="286"/>
      <c r="F64" s="286"/>
      <c r="G64" s="286"/>
      <c r="H64" s="286"/>
      <c r="I64" s="374"/>
      <c r="J64" s="286"/>
      <c r="K64" s="374"/>
      <c r="L64" s="286"/>
      <c r="M64" s="283"/>
    </row>
    <row r="65">
      <c r="B65" s="0" t="s">
        <v>226</v>
      </c>
      <c r="C65" s="287" t="s">
        <v>26</v>
      </c>
      <c r="D65" s="386"/>
      <c r="E65" s="386"/>
      <c r="F65" s="386"/>
      <c r="G65" s="386"/>
      <c r="H65" s="386"/>
      <c r="I65" s="386"/>
      <c r="J65" s="386"/>
      <c r="K65" s="386"/>
      <c r="L65" s="386">
        <v>92.03970332916</v>
      </c>
      <c r="M65" s="283"/>
    </row>
    <row r="66">
      <c r="B66" s="0" t="s">
        <v>226</v>
      </c>
      <c r="C66" s="287" t="s">
        <v>24</v>
      </c>
      <c r="D66" s="285">
        <v>23.11578</v>
      </c>
      <c r="E66" s="285">
        <v>20.554645798605</v>
      </c>
      <c r="F66" s="285">
        <v>30.601203487332</v>
      </c>
      <c r="G66" s="285">
        <v>29.248679110239</v>
      </c>
      <c r="H66" s="285">
        <v>27.430260033051</v>
      </c>
      <c r="I66" s="386">
        <v>24.986321718332</v>
      </c>
      <c r="J66" s="285">
        <v>23.215495299653</v>
      </c>
      <c r="K66" s="386">
        <v>22.313718522995</v>
      </c>
      <c r="L66" s="285">
        <v>50.557857768702</v>
      </c>
      <c r="M66" s="283"/>
    </row>
    <row r="67">
      <c r="B67" s="0" t="s">
        <v>226</v>
      </c>
      <c r="C67" s="287" t="s">
        <v>29</v>
      </c>
      <c r="D67" s="386"/>
      <c r="E67" s="386"/>
      <c r="F67" s="386"/>
      <c r="G67" s="386"/>
      <c r="H67" s="386"/>
      <c r="I67" s="386"/>
      <c r="J67" s="386"/>
      <c r="K67" s="386">
        <v>28.249230881964</v>
      </c>
      <c r="L67" s="386">
        <v>67.966894507622</v>
      </c>
      <c r="M67" s="283"/>
    </row>
    <row r="68">
      <c r="B68" s="0" t="s">
        <v>226</v>
      </c>
      <c r="C68" s="287" t="s">
        <v>27</v>
      </c>
      <c r="D68" s="285">
        <v>88.866553853805</v>
      </c>
      <c r="E68" s="285">
        <v>1.06056</v>
      </c>
      <c r="F68" s="285">
        <v>182.135383114932</v>
      </c>
      <c r="G68" s="285">
        <v>182.601479090553</v>
      </c>
      <c r="H68" s="285">
        <v>182.58964147561</v>
      </c>
      <c r="I68" s="386">
        <v>113.37450629886</v>
      </c>
      <c r="J68" s="285">
        <v>164.229667785176</v>
      </c>
      <c r="K68" s="386">
        <v>80.693073417635</v>
      </c>
      <c r="L68" s="285">
        <v>4.667719202507</v>
      </c>
      <c r="M68" s="283"/>
    </row>
    <row r="69">
      <c r="B69" s="0" t="s">
        <v>226</v>
      </c>
      <c r="C69" s="287" t="s">
        <v>31</v>
      </c>
      <c r="D69" s="285">
        <v>81.823500138575</v>
      </c>
      <c r="E69" s="285">
        <v>33.188723015542</v>
      </c>
      <c r="F69" s="285">
        <v>67.1201399301</v>
      </c>
      <c r="G69" s="285">
        <v>64.635152715661</v>
      </c>
      <c r="H69" s="285">
        <v>59.60512716708</v>
      </c>
      <c r="I69" s="386">
        <v>35.493578271917</v>
      </c>
      <c r="J69" s="285">
        <v>35.304284197145</v>
      </c>
      <c r="K69" s="386">
        <v>33.294824438284</v>
      </c>
      <c r="L69" s="285">
        <v>25.483587946157</v>
      </c>
      <c r="M69" s="283"/>
    </row>
    <row r="70">
      <c r="B70" s="0" t="s">
        <v>226</v>
      </c>
      <c r="C70" s="287" t="s">
        <v>33</v>
      </c>
      <c r="D70" s="386"/>
      <c r="E70" s="386"/>
      <c r="F70" s="386"/>
      <c r="G70" s="386"/>
      <c r="H70" s="386"/>
      <c r="I70" s="386"/>
      <c r="J70" s="386"/>
      <c r="K70" s="386">
        <v>4.617392900863</v>
      </c>
      <c r="L70" s="386">
        <v>21.240061657341</v>
      </c>
      <c r="M70" s="283"/>
    </row>
    <row r="71">
      <c r="B71" s="0" t="s">
        <v>226</v>
      </c>
      <c r="C71" s="287" t="s">
        <v>35</v>
      </c>
      <c r="D71" s="285"/>
      <c r="E71" s="285"/>
      <c r="F71" s="285"/>
      <c r="G71" s="285"/>
      <c r="H71" s="285"/>
      <c r="I71" s="386"/>
      <c r="J71" s="285">
        <v>2.515056978945</v>
      </c>
      <c r="K71" s="386">
        <v>6.226658690509</v>
      </c>
      <c r="L71" s="285">
        <v>7.43662258295</v>
      </c>
      <c r="M71" s="283"/>
    </row>
    <row r="72">
      <c r="B72" s="0" t="s">
        <v>226</v>
      </c>
      <c r="C72" s="287" t="s">
        <v>37</v>
      </c>
      <c r="D72" s="285">
        <v>212.08446</v>
      </c>
      <c r="E72" s="285">
        <v>223.2468</v>
      </c>
      <c r="F72" s="285">
        <v>246.790044</v>
      </c>
      <c r="G72" s="285">
        <v>264.45837</v>
      </c>
      <c r="H72" s="285">
        <v>281.041296</v>
      </c>
      <c r="I72" s="386">
        <v>298.980972</v>
      </c>
      <c r="J72" s="285">
        <v>316.920648</v>
      </c>
      <c r="K72" s="386">
        <v>334.860324</v>
      </c>
      <c r="L72" s="285">
        <v>352.8</v>
      </c>
      <c r="M72" s="283"/>
    </row>
    <row r="73">
      <c r="B73" s="0" t="s">
        <v>226</v>
      </c>
      <c r="C73" s="287" t="s">
        <v>39</v>
      </c>
      <c r="D73" s="285">
        <v>1542.6755999999989</v>
      </c>
      <c r="E73" s="285">
        <v>1542.6755999999989</v>
      </c>
      <c r="F73" s="285">
        <v>1294.4327437519639</v>
      </c>
      <c r="G73" s="285">
        <v>1152.602634468383</v>
      </c>
      <c r="H73" s="285">
        <v>1352.6026344683819</v>
      </c>
      <c r="I73" s="386">
        <v>1533.5163857339221</v>
      </c>
      <c r="J73" s="285">
        <v>1598.07594720159</v>
      </c>
      <c r="K73" s="386">
        <v>1695.2779313394531</v>
      </c>
      <c r="L73" s="285">
        <v>1711.4782620290971</v>
      </c>
      <c r="M73" s="283"/>
    </row>
    <row r="74">
      <c r="B74" s="0" t="s">
        <v>226</v>
      </c>
      <c r="C74" s="287" t="s">
        <v>40</v>
      </c>
      <c r="D74" s="285">
        <v>20.61234</v>
      </c>
      <c r="E74" s="285">
        <v>8.399895002866</v>
      </c>
      <c r="F74" s="285">
        <v>1.904598028751</v>
      </c>
      <c r="G74" s="285">
        <v>8.50659471269</v>
      </c>
      <c r="H74" s="285">
        <v>1.802868063373</v>
      </c>
      <c r="I74" s="386">
        <v>0.956393599086</v>
      </c>
      <c r="J74" s="285">
        <v>0.869716503102</v>
      </c>
      <c r="K74" s="386">
        <v>4.52822492225</v>
      </c>
      <c r="L74" s="285">
        <v>3.28392888114</v>
      </c>
      <c r="M74" s="283"/>
    </row>
    <row r="75">
      <c r="B75" s="0" t="s">
        <v>226</v>
      </c>
      <c r="C75" s="287" t="s">
        <v>43</v>
      </c>
      <c r="D75" s="286"/>
      <c r="E75" s="286"/>
      <c r="F75" s="286"/>
      <c r="G75" s="286"/>
      <c r="H75" s="286"/>
      <c r="I75" s="374"/>
      <c r="J75" s="286"/>
      <c r="K75" s="374"/>
      <c r="L75" s="286"/>
      <c r="M75" s="283"/>
    </row>
    <row r="76">
      <c r="B76" s="0" t="s">
        <v>226</v>
      </c>
      <c r="C76" s="287" t="s">
        <v>45</v>
      </c>
      <c r="D76" s="285">
        <v>1.92888</v>
      </c>
      <c r="E76" s="285">
        <v>1.844692313552</v>
      </c>
      <c r="F76" s="285">
        <v>1.658984627104</v>
      </c>
      <c r="G76" s="285">
        <v>1.507247926478</v>
      </c>
      <c r="H76" s="285">
        <v>1.355511225852</v>
      </c>
      <c r="I76" s="386">
        <v>1.242870944434</v>
      </c>
      <c r="J76" s="285">
        <v>1.130230663017</v>
      </c>
      <c r="K76" s="386">
        <v>1.017590381599</v>
      </c>
      <c r="L76" s="285">
        <v>0.904950100182</v>
      </c>
      <c r="M76" s="283"/>
    </row>
    <row r="77">
      <c r="B77" s="0" t="s">
        <v>226</v>
      </c>
      <c r="C77" s="287" t="s">
        <v>47</v>
      </c>
      <c r="D77" s="285">
        <v>1.8126</v>
      </c>
      <c r="E77" s="285">
        <v>1.733487457771</v>
      </c>
      <c r="F77" s="285">
        <v>1.558974915541</v>
      </c>
      <c r="G77" s="285">
        <v>1.416385462825</v>
      </c>
      <c r="H77" s="285">
        <v>1.273796010109</v>
      </c>
      <c r="I77" s="386">
        <v>1.167946100266</v>
      </c>
      <c r="J77" s="285">
        <v>1.062096190424</v>
      </c>
      <c r="K77" s="386">
        <v>0.956246280581</v>
      </c>
      <c r="L77" s="285">
        <v>0.850396370738</v>
      </c>
      <c r="M77" s="283"/>
    </row>
    <row r="78">
      <c r="B78" s="0" t="s">
        <v>226</v>
      </c>
      <c r="C78" s="287" t="s">
        <v>50</v>
      </c>
      <c r="D78" s="285">
        <v>34.09398</v>
      </c>
      <c r="E78" s="285">
        <v>32.605917861352</v>
      </c>
      <c r="F78" s="285">
        <v>29.323435722703</v>
      </c>
      <c r="G78" s="285">
        <v>26.641408828119</v>
      </c>
      <c r="H78" s="285">
        <v>23.959381933536</v>
      </c>
      <c r="I78" s="386">
        <v>21.96840504444</v>
      </c>
      <c r="J78" s="285">
        <v>19.977428155344</v>
      </c>
      <c r="K78" s="386">
        <v>17.986451266249</v>
      </c>
      <c r="L78" s="285">
        <v>15.995474377153</v>
      </c>
      <c r="M78" s="283"/>
    </row>
    <row r="79">
      <c r="B79" s="0" t="s">
        <v>226</v>
      </c>
      <c r="C79" s="287" t="s">
        <v>52</v>
      </c>
      <c r="D79" s="285"/>
      <c r="E79" s="285"/>
      <c r="F79" s="285">
        <v>29.657963102987</v>
      </c>
      <c r="G79" s="285">
        <v>89.31072035679</v>
      </c>
      <c r="H79" s="285">
        <v>158.603921093097</v>
      </c>
      <c r="I79" s="386">
        <v>158.603921093097</v>
      </c>
      <c r="J79" s="285">
        <v>158.603921093097</v>
      </c>
      <c r="K79" s="386">
        <v>124.112934047276</v>
      </c>
      <c r="L79" s="285">
        <v>76.359073021592</v>
      </c>
      <c r="M79" s="283"/>
    </row>
    <row r="80">
      <c r="B80" s="0" t="s">
        <v>227</v>
      </c>
      <c r="C80" s="287" t="s">
        <v>26</v>
      </c>
      <c r="D80" s="386"/>
      <c r="E80" s="386"/>
      <c r="F80" s="386"/>
      <c r="G80" s="386"/>
      <c r="H80" s="386"/>
      <c r="I80" s="386"/>
      <c r="J80" s="386"/>
      <c r="K80" s="386"/>
      <c r="L80" s="386">
        <v>116.923877578354</v>
      </c>
      <c r="M80" s="283"/>
    </row>
    <row r="81">
      <c r="B81" s="0" t="s">
        <v>227</v>
      </c>
      <c r="C81" s="287" t="s">
        <v>24</v>
      </c>
      <c r="D81" s="285">
        <v>48.9816</v>
      </c>
      <c r="E81" s="285">
        <v>43.31779651077</v>
      </c>
      <c r="F81" s="285">
        <v>30.939799257174</v>
      </c>
      <c r="G81" s="285">
        <v>30.339336532135</v>
      </c>
      <c r="H81" s="285">
        <v>27.667728225184</v>
      </c>
      <c r="I81" s="386">
        <v>25.848709063803</v>
      </c>
      <c r="J81" s="285">
        <v>24.697200609296</v>
      </c>
      <c r="K81" s="386">
        <v>24.862854654777</v>
      </c>
      <c r="L81" s="285">
        <v>21.831118906164</v>
      </c>
      <c r="M81" s="283"/>
    </row>
    <row r="82">
      <c r="B82" s="0" t="s">
        <v>227</v>
      </c>
      <c r="C82" s="287" t="s">
        <v>29</v>
      </c>
      <c r="D82" s="386"/>
      <c r="E82" s="386"/>
      <c r="F82" s="386"/>
      <c r="G82" s="386">
        <v>16.374874327202</v>
      </c>
      <c r="H82" s="386">
        <v>57.696071718432</v>
      </c>
      <c r="I82" s="386">
        <v>72.277529610196</v>
      </c>
      <c r="J82" s="386">
        <v>105.395899115874</v>
      </c>
      <c r="K82" s="386">
        <v>130.874102018811</v>
      </c>
      <c r="L82" s="386">
        <v>174.246931793529</v>
      </c>
      <c r="M82" s="283"/>
    </row>
    <row r="83">
      <c r="B83" s="0" t="s">
        <v>227</v>
      </c>
      <c r="C83" s="287" t="s">
        <v>27</v>
      </c>
      <c r="D83" s="285">
        <v>175.7772</v>
      </c>
      <c r="E83" s="285">
        <v>223.656838519958</v>
      </c>
      <c r="F83" s="285">
        <v>83.626920491323</v>
      </c>
      <c r="G83" s="285">
        <v>162.700198189486</v>
      </c>
      <c r="H83" s="285">
        <v>124.203917406251</v>
      </c>
      <c r="I83" s="386">
        <v>111.389958120803</v>
      </c>
      <c r="J83" s="285">
        <v>81.406119687824</v>
      </c>
      <c r="K83" s="386">
        <v>48.702989854168</v>
      </c>
      <c r="L83" s="285"/>
      <c r="M83" s="283"/>
    </row>
    <row r="84">
      <c r="B84" s="0" t="s">
        <v>227</v>
      </c>
      <c r="C84" s="287" t="s">
        <v>31</v>
      </c>
      <c r="D84" s="285">
        <v>650.907346503411</v>
      </c>
      <c r="E84" s="285">
        <v>896.731197992231</v>
      </c>
      <c r="F84" s="285">
        <v>940.719081515444</v>
      </c>
      <c r="G84" s="285">
        <v>859.00583996651</v>
      </c>
      <c r="H84" s="285">
        <v>814.418028916332</v>
      </c>
      <c r="I84" s="386">
        <v>795.059353201763</v>
      </c>
      <c r="J84" s="285">
        <v>644.461959966964</v>
      </c>
      <c r="K84" s="386">
        <v>564.321314536801</v>
      </c>
      <c r="L84" s="285">
        <v>370.916306004019</v>
      </c>
      <c r="M84" s="283"/>
    </row>
    <row r="85">
      <c r="B85" s="0" t="s">
        <v>227</v>
      </c>
      <c r="C85" s="287" t="s">
        <v>33</v>
      </c>
      <c r="D85" s="374"/>
      <c r="E85" s="374"/>
      <c r="F85" s="374"/>
      <c r="G85" s="374"/>
      <c r="H85" s="374"/>
      <c r="I85" s="374"/>
      <c r="J85" s="374"/>
      <c r="K85" s="374"/>
      <c r="L85" s="374"/>
      <c r="M85" s="283"/>
    </row>
    <row r="86">
      <c r="B86" s="0" t="s">
        <v>227</v>
      </c>
      <c r="C86" s="287" t="s">
        <v>35</v>
      </c>
      <c r="D86" s="285">
        <v>19.3572</v>
      </c>
      <c r="E86" s="285">
        <v>22.586720868742</v>
      </c>
      <c r="F86" s="285">
        <v>35.470803359376</v>
      </c>
      <c r="G86" s="285">
        <v>48.687554707437</v>
      </c>
      <c r="H86" s="285">
        <v>59.671454575432</v>
      </c>
      <c r="I86" s="386">
        <v>75.326690264216</v>
      </c>
      <c r="J86" s="285">
        <v>97.733666364552</v>
      </c>
      <c r="K86" s="386">
        <v>123.844127397254</v>
      </c>
      <c r="L86" s="285">
        <v>166.907386714318</v>
      </c>
      <c r="M86" s="283"/>
    </row>
    <row r="87">
      <c r="B87" s="0" t="s">
        <v>227</v>
      </c>
      <c r="C87" s="287" t="s">
        <v>37</v>
      </c>
      <c r="D87" s="285">
        <v>322.279199999999</v>
      </c>
      <c r="E87" s="285">
        <v>392.793732</v>
      </c>
      <c r="F87" s="285">
        <v>392.793732</v>
      </c>
      <c r="G87" s="285">
        <v>396.328109999999</v>
      </c>
      <c r="H87" s="285">
        <v>396.32811</v>
      </c>
      <c r="I87" s="386">
        <v>403.396866</v>
      </c>
      <c r="J87" s="285">
        <v>405.129444</v>
      </c>
      <c r="K87" s="386">
        <v>410.465622</v>
      </c>
      <c r="L87" s="285">
        <v>414</v>
      </c>
      <c r="M87" s="283"/>
    </row>
    <row r="88">
      <c r="B88" s="0" t="s">
        <v>227</v>
      </c>
      <c r="C88" s="287" t="s">
        <v>39</v>
      </c>
      <c r="D88" s="286"/>
      <c r="E88" s="286"/>
      <c r="F88" s="286"/>
      <c r="G88" s="286"/>
      <c r="H88" s="286"/>
      <c r="I88" s="374"/>
      <c r="J88" s="286"/>
      <c r="K88" s="374"/>
      <c r="L88" s="286"/>
      <c r="M88" s="283"/>
    </row>
    <row r="89">
      <c r="B89" s="0" t="s">
        <v>227</v>
      </c>
      <c r="C89" s="287" t="s">
        <v>40</v>
      </c>
      <c r="D89" s="285">
        <v>96.26256</v>
      </c>
      <c r="E89" s="285">
        <v>50.299796461664</v>
      </c>
      <c r="F89" s="285">
        <v>44.857000625546</v>
      </c>
      <c r="G89" s="285">
        <v>42.73093276679</v>
      </c>
      <c r="H89" s="285">
        <v>40.604864908034</v>
      </c>
      <c r="I89" s="386">
        <v>38.478797049278</v>
      </c>
      <c r="J89" s="285">
        <v>36.00460513806</v>
      </c>
      <c r="K89" s="386">
        <v>33.38655841292</v>
      </c>
      <c r="L89" s="285">
        <v>19.56583486074</v>
      </c>
      <c r="M89" s="283"/>
    </row>
    <row r="90">
      <c r="B90" s="0" t="s">
        <v>227</v>
      </c>
      <c r="C90" s="287" t="s">
        <v>43</v>
      </c>
      <c r="D90" s="285"/>
      <c r="E90" s="285"/>
      <c r="F90" s="285"/>
      <c r="G90" s="285"/>
      <c r="H90" s="285"/>
      <c r="I90" s="386"/>
      <c r="J90" s="285">
        <v>21.4452147229</v>
      </c>
      <c r="K90" s="386">
        <v>64.579201493287</v>
      </c>
      <c r="L90" s="285">
        <v>64.579201493287</v>
      </c>
      <c r="M90" s="283"/>
    </row>
    <row r="91">
      <c r="B91" s="0" t="s">
        <v>227</v>
      </c>
      <c r="C91" s="287" t="s">
        <v>45</v>
      </c>
      <c r="D91" s="285">
        <v>7.182</v>
      </c>
      <c r="E91" s="285">
        <v>6.525108449533</v>
      </c>
      <c r="F91" s="285">
        <v>5.868216899066</v>
      </c>
      <c r="G91" s="285">
        <v>5.423684132751</v>
      </c>
      <c r="H91" s="285">
        <v>4.979151366436</v>
      </c>
      <c r="I91" s="386">
        <v>4.534618600121</v>
      </c>
      <c r="J91" s="285">
        <v>4.090085833806</v>
      </c>
      <c r="K91" s="386">
        <v>3.645553067491</v>
      </c>
      <c r="L91" s="285">
        <v>3.201020301176</v>
      </c>
      <c r="M91" s="283"/>
    </row>
    <row r="92">
      <c r="B92" s="0" t="s">
        <v>227</v>
      </c>
      <c r="C92" s="287" t="s">
        <v>47</v>
      </c>
      <c r="D92" s="286"/>
      <c r="E92" s="286"/>
      <c r="F92" s="286"/>
      <c r="G92" s="286"/>
      <c r="H92" s="286"/>
      <c r="I92" s="374"/>
      <c r="J92" s="286"/>
      <c r="K92" s="374"/>
      <c r="L92" s="286"/>
      <c r="M92" s="283"/>
    </row>
    <row r="93">
      <c r="B93" s="0" t="s">
        <v>227</v>
      </c>
      <c r="C93" s="287" t="s">
        <v>50</v>
      </c>
      <c r="D93" s="285">
        <v>40.284</v>
      </c>
      <c r="E93" s="285">
        <v>36.599480476329</v>
      </c>
      <c r="F93" s="285">
        <v>32.914960952658</v>
      </c>
      <c r="G93" s="285">
        <v>30.421566639342</v>
      </c>
      <c r="H93" s="285">
        <v>27.928172326025</v>
      </c>
      <c r="I93" s="386">
        <v>25.434778012709</v>
      </c>
      <c r="J93" s="285">
        <v>22.941383699393</v>
      </c>
      <c r="K93" s="386">
        <v>20.447989386076</v>
      </c>
      <c r="L93" s="285">
        <v>17.95459507276</v>
      </c>
      <c r="M93" s="283"/>
    </row>
    <row r="94">
      <c r="B94" s="0" t="s">
        <v>227</v>
      </c>
      <c r="C94" s="287" t="s">
        <v>52</v>
      </c>
      <c r="D94" s="285"/>
      <c r="E94" s="285"/>
      <c r="F94" s="285">
        <v>25.995099334873</v>
      </c>
      <c r="G94" s="285">
        <v>36.125667557545</v>
      </c>
      <c r="H94" s="285">
        <v>98.656720429978</v>
      </c>
      <c r="I94" s="386">
        <v>117.556162107597</v>
      </c>
      <c r="J94" s="285">
        <v>232.320004559779</v>
      </c>
      <c r="K94" s="386">
        <v>225.476625285625</v>
      </c>
      <c r="L94" s="285">
        <v>213.731151160319</v>
      </c>
      <c r="M94" s="283"/>
    </row>
    <row r="95">
      <c r="B95" s="0" t="s">
        <v>228</v>
      </c>
      <c r="C95" s="287" t="s">
        <v>26</v>
      </c>
      <c r="D95" s="386"/>
      <c r="E95" s="386"/>
      <c r="F95" s="386"/>
      <c r="G95" s="386"/>
      <c r="H95" s="386"/>
      <c r="I95" s="386"/>
      <c r="J95" s="386"/>
      <c r="K95" s="386"/>
      <c r="L95" s="386">
        <v>133.845515749551</v>
      </c>
      <c r="M95" s="283"/>
    </row>
    <row r="96">
      <c r="B96" s="0" t="s">
        <v>228</v>
      </c>
      <c r="C96" s="287" t="s">
        <v>24</v>
      </c>
      <c r="D96" s="285">
        <v>22.71564</v>
      </c>
      <c r="E96" s="285">
        <v>22.67649124389</v>
      </c>
      <c r="F96" s="285">
        <v>20.489486893914</v>
      </c>
      <c r="G96" s="285">
        <v>18.702545111005</v>
      </c>
      <c r="H96" s="285">
        <v>20.21745530962</v>
      </c>
      <c r="I96" s="386">
        <v>18.890936250801</v>
      </c>
      <c r="J96" s="285">
        <v>17.564417191982</v>
      </c>
      <c r="K96" s="386">
        <v>16.237898133162</v>
      </c>
      <c r="L96" s="285">
        <v>14.911379074342</v>
      </c>
      <c r="M96" s="283"/>
    </row>
    <row r="97">
      <c r="B97" s="0" t="s">
        <v>228</v>
      </c>
      <c r="C97" s="287" t="s">
        <v>29</v>
      </c>
      <c r="D97" s="386"/>
      <c r="E97" s="386"/>
      <c r="F97" s="386"/>
      <c r="G97" s="386"/>
      <c r="H97" s="386"/>
      <c r="I97" s="386"/>
      <c r="J97" s="386"/>
      <c r="K97" s="386">
        <v>28.343756276376</v>
      </c>
      <c r="L97" s="386">
        <v>59.561100207776</v>
      </c>
      <c r="M97" s="283"/>
    </row>
    <row r="98">
      <c r="B98" s="0" t="s">
        <v>228</v>
      </c>
      <c r="C98" s="287" t="s">
        <v>27</v>
      </c>
      <c r="D98" s="285">
        <v>118.673112179547</v>
      </c>
      <c r="E98" s="285">
        <v>97.02778199999</v>
      </c>
      <c r="F98" s="285">
        <v>275.480629052672</v>
      </c>
      <c r="G98" s="285">
        <v>275.251722311763</v>
      </c>
      <c r="H98" s="285">
        <v>275.237924750791</v>
      </c>
      <c r="I98" s="386">
        <v>274.726533408224</v>
      </c>
      <c r="J98" s="285">
        <v>176.784783539659</v>
      </c>
      <c r="K98" s="386">
        <v>116.175294029148</v>
      </c>
      <c r="L98" s="285"/>
      <c r="M98" s="283"/>
    </row>
    <row r="99">
      <c r="B99" s="0" t="s">
        <v>228</v>
      </c>
      <c r="C99" s="287" t="s">
        <v>31</v>
      </c>
      <c r="D99" s="285">
        <v>384.657992041108</v>
      </c>
      <c r="E99" s="285">
        <v>436.127947919544</v>
      </c>
      <c r="F99" s="285">
        <v>257.062963471628</v>
      </c>
      <c r="G99" s="285">
        <v>268.051257256869</v>
      </c>
      <c r="H99" s="285">
        <v>220.170247851412</v>
      </c>
      <c r="I99" s="386">
        <v>197.474117513798</v>
      </c>
      <c r="J99" s="285">
        <v>158.321686288577</v>
      </c>
      <c r="K99" s="386">
        <v>142.914198412056</v>
      </c>
      <c r="L99" s="285">
        <v>139.379144332313</v>
      </c>
      <c r="M99" s="283"/>
    </row>
    <row r="100">
      <c r="B100" s="0" t="s">
        <v>228</v>
      </c>
      <c r="C100" s="287" t="s">
        <v>33</v>
      </c>
      <c r="D100" s="386"/>
      <c r="E100" s="386"/>
      <c r="F100" s="386"/>
      <c r="G100" s="386">
        <v>43.407552763254</v>
      </c>
      <c r="H100" s="386">
        <v>90.375596612796</v>
      </c>
      <c r="I100" s="386">
        <v>102.955945818546</v>
      </c>
      <c r="J100" s="386">
        <v>138.25003596151</v>
      </c>
      <c r="K100" s="386">
        <v>146.840141347366</v>
      </c>
      <c r="L100" s="386">
        <v>146.840141347366</v>
      </c>
      <c r="M100" s="283"/>
    </row>
    <row r="101">
      <c r="B101" s="0" t="s">
        <v>228</v>
      </c>
      <c r="C101" s="287" t="s">
        <v>35</v>
      </c>
      <c r="D101" s="285">
        <v>0.67374</v>
      </c>
      <c r="E101" s="285">
        <v>5.644334017322</v>
      </c>
      <c r="F101" s="285">
        <v>7.247049269969</v>
      </c>
      <c r="G101" s="285">
        <v>9.294540571345</v>
      </c>
      <c r="H101" s="285">
        <v>10.454815157406</v>
      </c>
      <c r="I101" s="386">
        <v>12.497449843657</v>
      </c>
      <c r="J101" s="285">
        <v>15.178364940954</v>
      </c>
      <c r="K101" s="386">
        <v>17.760112682014</v>
      </c>
      <c r="L101" s="285">
        <v>20.443779789502</v>
      </c>
      <c r="M101" s="283"/>
    </row>
    <row r="102">
      <c r="B102" s="0" t="s">
        <v>228</v>
      </c>
      <c r="C102" s="287" t="s">
        <v>37</v>
      </c>
      <c r="D102" s="285">
        <v>199.81692</v>
      </c>
      <c r="E102" s="285">
        <v>287.91765</v>
      </c>
      <c r="F102" s="285">
        <v>290.2707</v>
      </c>
      <c r="G102" s="285">
        <v>290.0865</v>
      </c>
      <c r="H102" s="285">
        <v>284.132966233691</v>
      </c>
      <c r="I102" s="386">
        <v>293.7519</v>
      </c>
      <c r="J102" s="285">
        <v>296.2569</v>
      </c>
      <c r="K102" s="386">
        <v>297.75345</v>
      </c>
      <c r="L102" s="285">
        <v>299.25</v>
      </c>
      <c r="M102" s="283"/>
    </row>
    <row r="103">
      <c r="B103" s="0" t="s">
        <v>228</v>
      </c>
      <c r="C103" s="287" t="s">
        <v>39</v>
      </c>
      <c r="D103" s="285">
        <v>223.164</v>
      </c>
      <c r="E103" s="285">
        <v>209.917906840564</v>
      </c>
      <c r="F103" s="285">
        <v>128.194748738062</v>
      </c>
      <c r="G103" s="285">
        <v>15.702638812296</v>
      </c>
      <c r="H103" s="285">
        <v>158.170839078775</v>
      </c>
      <c r="I103" s="386">
        <v>205.660239167601</v>
      </c>
      <c r="J103" s="285">
        <v>215.751902064468</v>
      </c>
      <c r="K103" s="386">
        <v>243.035745740639</v>
      </c>
      <c r="L103" s="285">
        <v>247.583053020001</v>
      </c>
      <c r="M103" s="283"/>
    </row>
    <row r="104">
      <c r="B104" s="0" t="s">
        <v>228</v>
      </c>
      <c r="C104" s="287" t="s">
        <v>40</v>
      </c>
      <c r="D104" s="285">
        <v>66.9294</v>
      </c>
      <c r="E104" s="285">
        <v>65.008637325674</v>
      </c>
      <c r="F104" s="285">
        <v>24.340247901655</v>
      </c>
      <c r="G104" s="285">
        <v>44.747016620578</v>
      </c>
      <c r="H104" s="285">
        <v>27.574090231925</v>
      </c>
      <c r="I104" s="386">
        <v>23.52497791188</v>
      </c>
      <c r="J104" s="285">
        <v>19.475865591836</v>
      </c>
      <c r="K104" s="386">
        <v>17.654605624611</v>
      </c>
      <c r="L104" s="285">
        <v>18.646003419066</v>
      </c>
      <c r="M104" s="283"/>
    </row>
    <row r="105">
      <c r="B105" s="0" t="s">
        <v>228</v>
      </c>
      <c r="C105" s="287" t="s">
        <v>43</v>
      </c>
      <c r="D105" s="285"/>
      <c r="E105" s="285"/>
      <c r="F105" s="285"/>
      <c r="G105" s="285"/>
      <c r="H105" s="285"/>
      <c r="I105" s="386"/>
      <c r="J105" s="285">
        <v>24.548842241594</v>
      </c>
      <c r="K105" s="386">
        <v>73.925332529028</v>
      </c>
      <c r="L105" s="285">
        <v>100.088378816606</v>
      </c>
      <c r="M105" s="283"/>
    </row>
    <row r="106">
      <c r="B106" s="0" t="s">
        <v>228</v>
      </c>
      <c r="C106" s="287" t="s">
        <v>45</v>
      </c>
      <c r="D106" s="285">
        <v>22.65408</v>
      </c>
      <c r="E106" s="285">
        <v>21.665322491082</v>
      </c>
      <c r="F106" s="285">
        <v>19.484244982163</v>
      </c>
      <c r="G106" s="285">
        <v>17.702145859912</v>
      </c>
      <c r="H106" s="285">
        <v>15.920046737661</v>
      </c>
      <c r="I106" s="386">
        <v>14.597122581439</v>
      </c>
      <c r="J106" s="285">
        <v>13.274198425218</v>
      </c>
      <c r="K106" s="386">
        <v>11.951274268997</v>
      </c>
      <c r="L106" s="285">
        <v>10.628350112776</v>
      </c>
      <c r="M106" s="283"/>
    </row>
    <row r="107">
      <c r="B107" s="0" t="s">
        <v>228</v>
      </c>
      <c r="C107" s="287" t="s">
        <v>47</v>
      </c>
      <c r="D107" s="286"/>
      <c r="E107" s="286"/>
      <c r="F107" s="286"/>
      <c r="G107" s="286"/>
      <c r="H107" s="286"/>
      <c r="I107" s="374"/>
      <c r="J107" s="286"/>
      <c r="K107" s="374"/>
      <c r="L107" s="286"/>
      <c r="M107" s="283"/>
    </row>
    <row r="108">
      <c r="B108" s="0" t="s">
        <v>228</v>
      </c>
      <c r="C108" s="287" t="s">
        <v>50</v>
      </c>
      <c r="D108" s="285">
        <v>182.44674</v>
      </c>
      <c r="E108" s="285">
        <v>174.483689452254</v>
      </c>
      <c r="F108" s="285">
        <v>156.918178904508</v>
      </c>
      <c r="G108" s="285">
        <v>142.565877896848</v>
      </c>
      <c r="H108" s="285">
        <v>128.213576889188</v>
      </c>
      <c r="I108" s="386">
        <v>117.559284171505</v>
      </c>
      <c r="J108" s="285">
        <v>106.904991453822</v>
      </c>
      <c r="K108" s="386">
        <v>96.25069873614</v>
      </c>
      <c r="L108" s="285">
        <v>85.596406018457</v>
      </c>
      <c r="M108" s="283"/>
    </row>
    <row r="109">
      <c r="B109" s="0" t="s">
        <v>228</v>
      </c>
      <c r="C109" s="287" t="s">
        <v>52</v>
      </c>
      <c r="D109" s="285"/>
      <c r="E109" s="285">
        <v>29.757202288346</v>
      </c>
      <c r="F109" s="285">
        <v>89.609564990902</v>
      </c>
      <c r="G109" s="285">
        <v>89.609564990902</v>
      </c>
      <c r="H109" s="285">
        <v>87.987106021052</v>
      </c>
      <c r="I109" s="386">
        <v>113.322354636722</v>
      </c>
      <c r="J109" s="285">
        <v>210.319868593083</v>
      </c>
      <c r="K109" s="386">
        <v>255.747118913602</v>
      </c>
      <c r="L109" s="285">
        <v>245.364566199893</v>
      </c>
      <c r="M109" s="283"/>
    </row>
    <row r="110">
      <c r="B110" s="0" t="s">
        <v>229</v>
      </c>
      <c r="C110" s="287" t="s">
        <v>26</v>
      </c>
      <c r="D110" s="386"/>
      <c r="E110" s="386"/>
      <c r="F110" s="386"/>
      <c r="G110" s="386"/>
      <c r="H110" s="386"/>
      <c r="I110" s="386"/>
      <c r="J110" s="386"/>
      <c r="K110" s="386"/>
      <c r="L110" s="386">
        <v>56.437321325307</v>
      </c>
      <c r="M110" s="283"/>
    </row>
    <row r="111">
      <c r="B111" s="0" t="s">
        <v>229</v>
      </c>
      <c r="C111" s="287" t="s">
        <v>24</v>
      </c>
      <c r="D111" s="285">
        <v>85.545854737741</v>
      </c>
      <c r="E111" s="285">
        <v>23.519578044848</v>
      </c>
      <c r="F111" s="285">
        <v>55.62702554432</v>
      </c>
      <c r="G111" s="285">
        <v>59.576379476905</v>
      </c>
      <c r="H111" s="285">
        <v>53.578744251611</v>
      </c>
      <c r="I111" s="386">
        <v>49.126457383459</v>
      </c>
      <c r="J111" s="285">
        <v>44.674170515307</v>
      </c>
      <c r="K111" s="386">
        <v>40.221883647155</v>
      </c>
      <c r="L111" s="285">
        <v>47.032259298064</v>
      </c>
      <c r="M111" s="283"/>
    </row>
    <row r="112">
      <c r="B112" s="0" t="s">
        <v>229</v>
      </c>
      <c r="C112" s="287" t="s">
        <v>29</v>
      </c>
      <c r="D112" s="386"/>
      <c r="E112" s="386"/>
      <c r="F112" s="386"/>
      <c r="G112" s="386"/>
      <c r="H112" s="386"/>
      <c r="I112" s="386"/>
      <c r="J112" s="386"/>
      <c r="K112" s="386"/>
      <c r="L112" s="386">
        <v>9.627962047921</v>
      </c>
      <c r="M112" s="283"/>
    </row>
    <row r="113">
      <c r="B113" s="0" t="s">
        <v>229</v>
      </c>
      <c r="C113" s="287" t="s">
        <v>27</v>
      </c>
      <c r="D113" s="285">
        <v>119.105132644648</v>
      </c>
      <c r="E113" s="285">
        <v>303.240982776143</v>
      </c>
      <c r="F113" s="285">
        <v>323.897476138733</v>
      </c>
      <c r="G113" s="285">
        <v>333.011226624648</v>
      </c>
      <c r="H113" s="285">
        <v>344.687575424009</v>
      </c>
      <c r="I113" s="386">
        <v>205.203068420846</v>
      </c>
      <c r="J113" s="285">
        <v>140.079904772492</v>
      </c>
      <c r="K113" s="386">
        <v>72.628002457414</v>
      </c>
      <c r="L113" s="285">
        <v>43.478302804734</v>
      </c>
      <c r="M113" s="283"/>
    </row>
    <row r="114">
      <c r="B114" s="0" t="s">
        <v>229</v>
      </c>
      <c r="C114" s="287" t="s">
        <v>31</v>
      </c>
      <c r="D114" s="285">
        <v>397.65796841114</v>
      </c>
      <c r="E114" s="285">
        <v>520.623080627603</v>
      </c>
      <c r="F114" s="285">
        <v>205.588282576599</v>
      </c>
      <c r="G114" s="285">
        <v>406.992174472784</v>
      </c>
      <c r="H114" s="285">
        <v>363.090794183077</v>
      </c>
      <c r="I114" s="386">
        <v>340.756619655277</v>
      </c>
      <c r="J114" s="285">
        <v>261.620945163807</v>
      </c>
      <c r="K114" s="386">
        <v>350.481180795719</v>
      </c>
      <c r="L114" s="285">
        <v>300.049702023224</v>
      </c>
      <c r="M114" s="283"/>
    </row>
    <row r="115">
      <c r="B115" s="0" t="s">
        <v>229</v>
      </c>
      <c r="C115" s="287" t="s">
        <v>33</v>
      </c>
      <c r="D115" s="386"/>
      <c r="E115" s="386"/>
      <c r="F115" s="386"/>
      <c r="G115" s="386"/>
      <c r="H115" s="386"/>
      <c r="I115" s="386">
        <v>59.757163756207</v>
      </c>
      <c r="J115" s="386">
        <v>101.692184820674</v>
      </c>
      <c r="K115" s="386">
        <v>110.53705802887</v>
      </c>
      <c r="L115" s="386">
        <v>110.53705802887</v>
      </c>
      <c r="M115" s="283"/>
    </row>
    <row r="116">
      <c r="B116" s="0" t="s">
        <v>229</v>
      </c>
      <c r="C116" s="287" t="s">
        <v>35</v>
      </c>
      <c r="D116" s="285"/>
      <c r="E116" s="285">
        <v>0.657925714286</v>
      </c>
      <c r="F116" s="285">
        <v>0.239245714286</v>
      </c>
      <c r="G116" s="285">
        <v>0.41868</v>
      </c>
      <c r="H116" s="285">
        <v>0.41868</v>
      </c>
      <c r="I116" s="386">
        <v>0.41868</v>
      </c>
      <c r="J116" s="285">
        <v>0.41868</v>
      </c>
      <c r="K116" s="386">
        <v>0.41868</v>
      </c>
      <c r="L116" s="285">
        <v>0.41868</v>
      </c>
      <c r="M116" s="283"/>
    </row>
    <row r="117">
      <c r="B117" s="0" t="s">
        <v>229</v>
      </c>
      <c r="C117" s="287" t="s">
        <v>37</v>
      </c>
      <c r="D117" s="285">
        <v>1.89</v>
      </c>
      <c r="E117" s="285">
        <v>6.951882632283</v>
      </c>
      <c r="F117" s="285">
        <v>13.412270107405</v>
      </c>
      <c r="G117" s="285">
        <v>21.623871680068</v>
      </c>
      <c r="H117" s="285">
        <v>32.113490276753</v>
      </c>
      <c r="I117" s="386">
        <v>45.56100777292</v>
      </c>
      <c r="J117" s="285">
        <v>62.719174959226</v>
      </c>
      <c r="K117" s="386">
        <v>84.613175929949</v>
      </c>
      <c r="L117" s="285">
        <v>112.551434242792</v>
      </c>
      <c r="M117" s="283"/>
    </row>
    <row r="118">
      <c r="B118" s="0" t="s">
        <v>229</v>
      </c>
      <c r="C118" s="287" t="s">
        <v>39</v>
      </c>
      <c r="D118" s="285">
        <v>186.8868</v>
      </c>
      <c r="E118" s="285">
        <v>186.8868</v>
      </c>
      <c r="F118" s="285">
        <v>186.8868</v>
      </c>
      <c r="G118" s="285">
        <v>166.15960935186</v>
      </c>
      <c r="H118" s="285">
        <v>193.956256092434</v>
      </c>
      <c r="I118" s="386">
        <v>202.072093772558</v>
      </c>
      <c r="J118" s="285">
        <v>203.577862398744</v>
      </c>
      <c r="K118" s="386">
        <v>201.892496554951</v>
      </c>
      <c r="L118" s="285">
        <v>207.336328947044</v>
      </c>
      <c r="M118" s="283"/>
    </row>
    <row r="119">
      <c r="B119" s="0" t="s">
        <v>229</v>
      </c>
      <c r="C119" s="287" t="s">
        <v>40</v>
      </c>
      <c r="D119" s="285">
        <v>8.77068</v>
      </c>
      <c r="E119" s="285">
        <v>1.91703945644</v>
      </c>
      <c r="F119" s="285">
        <v>0.77328</v>
      </c>
      <c r="G119" s="285">
        <v>1.78693560331</v>
      </c>
      <c r="H119" s="285">
        <v>1.78693560331</v>
      </c>
      <c r="I119" s="386">
        <v>1.78693560331</v>
      </c>
      <c r="J119" s="285">
        <v>1.78693560331</v>
      </c>
      <c r="K119" s="386">
        <v>1.78693560331</v>
      </c>
      <c r="L119" s="285">
        <v>1.78693560331</v>
      </c>
      <c r="M119" s="283"/>
    </row>
    <row r="120">
      <c r="B120" s="0" t="s">
        <v>229</v>
      </c>
      <c r="C120" s="287" t="s">
        <v>43</v>
      </c>
      <c r="D120" s="285"/>
      <c r="E120" s="285"/>
      <c r="F120" s="285"/>
      <c r="G120" s="285"/>
      <c r="H120" s="285"/>
      <c r="I120" s="386"/>
      <c r="J120" s="285">
        <v>19.142796449973</v>
      </c>
      <c r="K120" s="386">
        <v>57.645797678475</v>
      </c>
      <c r="L120" s="285">
        <v>57.645797678475</v>
      </c>
      <c r="M120" s="283"/>
    </row>
    <row r="121">
      <c r="B121" s="0" t="s">
        <v>229</v>
      </c>
      <c r="C121" s="287" t="s">
        <v>45</v>
      </c>
      <c r="D121" s="285">
        <v>2.3076</v>
      </c>
      <c r="E121" s="285">
        <v>2.096538604587</v>
      </c>
      <c r="F121" s="285">
        <v>1.885477209174</v>
      </c>
      <c r="G121" s="285">
        <v>1.713024682398</v>
      </c>
      <c r="H121" s="285">
        <v>1.540572155622</v>
      </c>
      <c r="I121" s="386">
        <v>1.412553679756</v>
      </c>
      <c r="J121" s="285">
        <v>1.28453520389</v>
      </c>
      <c r="K121" s="386">
        <v>1.156516728023</v>
      </c>
      <c r="L121" s="285">
        <v>1.028498252157</v>
      </c>
      <c r="M121" s="283"/>
    </row>
    <row r="122">
      <c r="B122" s="0" t="s">
        <v>229</v>
      </c>
      <c r="C122" s="287" t="s">
        <v>47</v>
      </c>
      <c r="D122" s="286"/>
      <c r="E122" s="286"/>
      <c r="F122" s="286"/>
      <c r="G122" s="286"/>
      <c r="H122" s="286"/>
      <c r="I122" s="374"/>
      <c r="J122" s="286"/>
      <c r="K122" s="374"/>
      <c r="L122" s="286"/>
      <c r="M122" s="283"/>
    </row>
    <row r="123">
      <c r="B123" s="0" t="s">
        <v>229</v>
      </c>
      <c r="C123" s="287" t="s">
        <v>50</v>
      </c>
      <c r="D123" s="285">
        <v>19.224</v>
      </c>
      <c r="E123" s="285">
        <v>17.465703819803</v>
      </c>
      <c r="F123" s="285">
        <v>15.707407639606</v>
      </c>
      <c r="G123" s="285">
        <v>14.270751644313</v>
      </c>
      <c r="H123" s="285">
        <v>12.83409564902</v>
      </c>
      <c r="I123" s="386">
        <v>11.767607878153</v>
      </c>
      <c r="J123" s="285">
        <v>10.701120107286</v>
      </c>
      <c r="K123" s="386">
        <v>9.63463233642</v>
      </c>
      <c r="L123" s="285">
        <v>8.568144565553</v>
      </c>
      <c r="M123" s="283"/>
    </row>
    <row r="124">
      <c r="B124" s="0" t="s">
        <v>229</v>
      </c>
      <c r="C124" s="287" t="s">
        <v>52</v>
      </c>
      <c r="D124" s="285"/>
      <c r="E124" s="285">
        <v>23.204192715912</v>
      </c>
      <c r="F124" s="285">
        <v>69.876112515197</v>
      </c>
      <c r="G124" s="285">
        <v>162.536177966851</v>
      </c>
      <c r="H124" s="285">
        <v>177.178833197659</v>
      </c>
      <c r="I124" s="386">
        <v>178.192949992682</v>
      </c>
      <c r="J124" s="285">
        <v>336.981527892713</v>
      </c>
      <c r="K124" s="386">
        <v>300.964910241465</v>
      </c>
      <c r="L124" s="285">
        <v>226.682999851632</v>
      </c>
      <c r="M124" s="283"/>
    </row>
    <row r="125">
      <c r="B125" s="0" t="s">
        <v>230</v>
      </c>
      <c r="C125" s="287" t="s">
        <v>26</v>
      </c>
      <c r="D125" s="386"/>
      <c r="E125" s="386"/>
      <c r="F125" s="386"/>
      <c r="G125" s="386">
        <v>39.283856936531</v>
      </c>
      <c r="H125" s="386">
        <v>63.649982078826</v>
      </c>
      <c r="I125" s="386">
        <v>82.595071860717</v>
      </c>
      <c r="J125" s="386">
        <v>97.471474864018</v>
      </c>
      <c r="K125" s="386">
        <v>117.070215544085</v>
      </c>
      <c r="L125" s="386">
        <v>127.280137203473</v>
      </c>
      <c r="M125" s="283"/>
    </row>
    <row r="126">
      <c r="B126" s="0" t="s">
        <v>230</v>
      </c>
      <c r="C126" s="287" t="s">
        <v>24</v>
      </c>
      <c r="D126" s="285">
        <v>51.991146068213</v>
      </c>
      <c r="E126" s="285">
        <v>46.938261332958</v>
      </c>
      <c r="F126" s="285">
        <v>42.212922665915</v>
      </c>
      <c r="G126" s="285">
        <v>255.541805360943</v>
      </c>
      <c r="H126" s="285">
        <v>251.680859632769</v>
      </c>
      <c r="I126" s="386">
        <v>238.296328246482</v>
      </c>
      <c r="J126" s="285">
        <v>208.001046622974</v>
      </c>
      <c r="K126" s="386">
        <v>177.073704642899</v>
      </c>
      <c r="L126" s="285">
        <v>80.076063424312</v>
      </c>
      <c r="M126" s="283"/>
    </row>
    <row r="127">
      <c r="B127" s="0" t="s">
        <v>230</v>
      </c>
      <c r="C127" s="287" t="s">
        <v>29</v>
      </c>
      <c r="D127" s="374"/>
      <c r="E127" s="374"/>
      <c r="F127" s="374"/>
      <c r="G127" s="374"/>
      <c r="H127" s="374"/>
      <c r="I127" s="374"/>
      <c r="J127" s="374"/>
      <c r="K127" s="374"/>
      <c r="L127" s="374"/>
      <c r="M127" s="283"/>
    </row>
    <row r="128">
      <c r="B128" s="0" t="s">
        <v>230</v>
      </c>
      <c r="C128" s="287" t="s">
        <v>27</v>
      </c>
      <c r="D128" s="285">
        <v>414.850249107922</v>
      </c>
      <c r="E128" s="285">
        <v>336.131533612826</v>
      </c>
      <c r="F128" s="285">
        <v>343.097398056834</v>
      </c>
      <c r="G128" s="285">
        <v>9.761725573102</v>
      </c>
      <c r="H128" s="285">
        <v>9.031920132337</v>
      </c>
      <c r="I128" s="386">
        <v>7.071125881663</v>
      </c>
      <c r="J128" s="285">
        <v>4.28678325508</v>
      </c>
      <c r="K128" s="386">
        <v>4.28678325508</v>
      </c>
      <c r="L128" s="285">
        <v>3.15796053379</v>
      </c>
      <c r="M128" s="283"/>
    </row>
    <row r="129">
      <c r="B129" s="0" t="s">
        <v>230</v>
      </c>
      <c r="C129" s="287" t="s">
        <v>31</v>
      </c>
      <c r="D129" s="285">
        <v>665.947095791176</v>
      </c>
      <c r="E129" s="285">
        <v>895.423959039077</v>
      </c>
      <c r="F129" s="285">
        <v>964.595244770816</v>
      </c>
      <c r="G129" s="285">
        <v>879.27466212042</v>
      </c>
      <c r="H129" s="285">
        <v>616.254987678479</v>
      </c>
      <c r="I129" s="386">
        <v>521.226986431222</v>
      </c>
      <c r="J129" s="285">
        <v>462.544012439569</v>
      </c>
      <c r="K129" s="386">
        <v>370.691741554598</v>
      </c>
      <c r="L129" s="285">
        <v>437.791334144344</v>
      </c>
      <c r="M129" s="283"/>
    </row>
    <row r="130">
      <c r="B130" s="0" t="s">
        <v>230</v>
      </c>
      <c r="C130" s="287" t="s">
        <v>33</v>
      </c>
      <c r="D130" s="386"/>
      <c r="E130" s="386"/>
      <c r="F130" s="386"/>
      <c r="G130" s="386">
        <v>37.238843673385</v>
      </c>
      <c r="H130" s="386">
        <v>76.936160697597</v>
      </c>
      <c r="I130" s="386">
        <v>109.912046747034</v>
      </c>
      <c r="J130" s="386">
        <v>137.656470439527</v>
      </c>
      <c r="K130" s="386">
        <v>173.124885399731</v>
      </c>
      <c r="L130" s="386">
        <v>186.955377923635</v>
      </c>
      <c r="M130" s="283"/>
    </row>
    <row r="131">
      <c r="B131" s="0" t="s">
        <v>230</v>
      </c>
      <c r="C131" s="287" t="s">
        <v>35</v>
      </c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</row>
    <row r="132">
      <c r="B132" s="0" t="s">
        <v>230</v>
      </c>
      <c r="C132" s="287" t="s">
        <v>37</v>
      </c>
      <c r="D132" s="285">
        <v>15.1308</v>
      </c>
      <c r="E132" s="285">
        <v>15.1308</v>
      </c>
      <c r="F132" s="285">
        <v>17.064216</v>
      </c>
      <c r="G132" s="285">
        <v>21.34518</v>
      </c>
      <c r="H132" s="285">
        <v>25.626144</v>
      </c>
      <c r="I132" s="386">
        <v>29.907108</v>
      </c>
      <c r="J132" s="285">
        <v>34.188072</v>
      </c>
      <c r="K132" s="386">
        <v>38.469036</v>
      </c>
      <c r="L132" s="285">
        <v>42.75</v>
      </c>
      <c r="M132" s="283"/>
    </row>
    <row r="133">
      <c r="B133" s="0" t="s">
        <v>230</v>
      </c>
      <c r="C133" s="287" t="s">
        <v>39</v>
      </c>
      <c r="D133" s="285">
        <v>223.704</v>
      </c>
      <c r="E133" s="285">
        <v>212.890646936964</v>
      </c>
      <c r="F133" s="285">
        <v>136.976494820953</v>
      </c>
      <c r="G133" s="285">
        <v>28.401602841077</v>
      </c>
      <c r="H133" s="285">
        <v>214.538208519366</v>
      </c>
      <c r="I133" s="386">
        <v>248.182140904385</v>
      </c>
      <c r="J133" s="285">
        <v>248.182140904385</v>
      </c>
      <c r="K133" s="386">
        <v>248.182140904385</v>
      </c>
      <c r="L133" s="285">
        <v>248.182140904385</v>
      </c>
      <c r="M133" s="283"/>
    </row>
    <row r="134">
      <c r="B134" s="0" t="s">
        <v>230</v>
      </c>
      <c r="C134" s="287" t="s">
        <v>40</v>
      </c>
      <c r="D134" s="285">
        <v>20.557288472548</v>
      </c>
      <c r="E134" s="285">
        <v>18.045974191858</v>
      </c>
      <c r="F134" s="285">
        <v>14.098027189636</v>
      </c>
      <c r="G134" s="285">
        <v>9.417924291172</v>
      </c>
      <c r="H134" s="285">
        <v>7.054142586786</v>
      </c>
      <c r="I134" s="386">
        <v>0.62996054089</v>
      </c>
      <c r="J134" s="285"/>
      <c r="K134" s="386">
        <v>3.660143755716</v>
      </c>
      <c r="L134" s="285">
        <v>2.528810812025</v>
      </c>
      <c r="M134" s="283"/>
    </row>
    <row r="135">
      <c r="B135" s="0" t="s">
        <v>230</v>
      </c>
      <c r="C135" s="287" t="s">
        <v>43</v>
      </c>
      <c r="D135" s="285"/>
      <c r="E135" s="285"/>
      <c r="F135" s="285">
        <v>13.871386967952</v>
      </c>
      <c r="G135" s="285">
        <v>13.871386967952</v>
      </c>
      <c r="H135" s="285">
        <v>13.871386967952</v>
      </c>
      <c r="I135" s="386">
        <v>41.771700846535</v>
      </c>
      <c r="J135" s="285">
        <v>97.88919769973</v>
      </c>
      <c r="K135" s="386">
        <v>175.624482565895</v>
      </c>
      <c r="L135" s="285">
        <v>263.45334630246</v>
      </c>
      <c r="M135" s="283"/>
    </row>
    <row r="136">
      <c r="B136" s="0" t="s">
        <v>230</v>
      </c>
      <c r="C136" s="287" t="s">
        <v>45</v>
      </c>
      <c r="D136" s="285">
        <v>0.1188</v>
      </c>
      <c r="E136" s="285">
        <v>0.107934124729</v>
      </c>
      <c r="F136" s="285">
        <v>0.097068249458</v>
      </c>
      <c r="G136" s="285">
        <v>0.088190038251</v>
      </c>
      <c r="H136" s="285">
        <v>0.079311827045</v>
      </c>
      <c r="I136" s="386">
        <v>0.072721172281</v>
      </c>
      <c r="J136" s="285">
        <v>0.066130517517</v>
      </c>
      <c r="K136" s="386">
        <v>0.059539862753</v>
      </c>
      <c r="L136" s="285">
        <v>0.052949207989</v>
      </c>
      <c r="M136" s="283"/>
    </row>
    <row r="137">
      <c r="B137" s="0" t="s">
        <v>230</v>
      </c>
      <c r="C137" s="287" t="s">
        <v>47</v>
      </c>
      <c r="D137" s="286"/>
      <c r="E137" s="286"/>
      <c r="F137" s="286"/>
      <c r="G137" s="286"/>
      <c r="H137" s="286"/>
      <c r="I137" s="374"/>
      <c r="J137" s="286"/>
      <c r="K137" s="374"/>
      <c r="L137" s="286"/>
      <c r="M137" s="283"/>
    </row>
    <row r="138">
      <c r="B138" s="0" t="s">
        <v>230</v>
      </c>
      <c r="C138" s="287" t="s">
        <v>50</v>
      </c>
      <c r="D138" s="285">
        <v>46.7928</v>
      </c>
      <c r="E138" s="285">
        <v>42.512962219064</v>
      </c>
      <c r="F138" s="285">
        <v>38.233124438128</v>
      </c>
      <c r="G138" s="285">
        <v>34.736185369435</v>
      </c>
      <c r="H138" s="285">
        <v>31.239246300742</v>
      </c>
      <c r="I138" s="386">
        <v>28.643327191055</v>
      </c>
      <c r="J138" s="285">
        <v>26.047408081369</v>
      </c>
      <c r="K138" s="386">
        <v>23.451488971683</v>
      </c>
      <c r="L138" s="285">
        <v>20.855569861996</v>
      </c>
      <c r="M138" s="283"/>
    </row>
    <row r="139">
      <c r="B139" s="0" t="s">
        <v>230</v>
      </c>
      <c r="C139" s="287" t="s">
        <v>52</v>
      </c>
      <c r="D139" s="285"/>
      <c r="E139" s="285">
        <v>16.814384318536</v>
      </c>
      <c r="F139" s="285">
        <v>50.634117071009</v>
      </c>
      <c r="G139" s="285">
        <v>118.657679622027</v>
      </c>
      <c r="H139" s="285">
        <v>241.099379608071</v>
      </c>
      <c r="I139" s="386">
        <v>321.650955808945</v>
      </c>
      <c r="J139" s="285">
        <v>333.735019918631</v>
      </c>
      <c r="K139" s="386">
        <v>345.819084028318</v>
      </c>
      <c r="L139" s="285">
        <v>291.364136728692</v>
      </c>
      <c r="M139" s="283"/>
    </row>
    <row r="140">
      <c r="B140" s="0" t="s">
        <v>231</v>
      </c>
      <c r="C140" s="287" t="s">
        <v>26</v>
      </c>
      <c r="D140" s="374"/>
      <c r="E140" s="374"/>
      <c r="F140" s="374"/>
      <c r="G140" s="374"/>
      <c r="H140" s="374"/>
      <c r="I140" s="374"/>
      <c r="J140" s="374"/>
      <c r="K140" s="374"/>
      <c r="L140" s="374"/>
      <c r="M140" s="283"/>
    </row>
    <row r="141">
      <c r="B141" s="0" t="s">
        <v>231</v>
      </c>
      <c r="C141" s="287" t="s">
        <v>24</v>
      </c>
      <c r="D141" s="374"/>
      <c r="E141" s="374"/>
      <c r="F141" s="374"/>
      <c r="G141" s="374"/>
      <c r="H141" s="374"/>
      <c r="I141" s="374"/>
      <c r="J141" s="374"/>
      <c r="K141" s="374"/>
      <c r="L141" s="374"/>
      <c r="M141" s="283"/>
    </row>
    <row r="142">
      <c r="B142" s="0" t="s">
        <v>231</v>
      </c>
      <c r="C142" s="287" t="s">
        <v>29</v>
      </c>
      <c r="D142" s="374"/>
      <c r="E142" s="374"/>
      <c r="F142" s="374"/>
      <c r="G142" s="374"/>
      <c r="H142" s="374"/>
      <c r="I142" s="374"/>
      <c r="J142" s="374"/>
      <c r="K142" s="374"/>
      <c r="L142" s="374"/>
      <c r="M142" s="283"/>
    </row>
    <row r="143">
      <c r="B143" s="0" t="s">
        <v>231</v>
      </c>
      <c r="C143" s="287" t="s">
        <v>27</v>
      </c>
      <c r="D143" s="374"/>
      <c r="E143" s="374"/>
      <c r="F143" s="374"/>
      <c r="G143" s="374"/>
      <c r="H143" s="374"/>
      <c r="I143" s="374"/>
      <c r="J143" s="374"/>
      <c r="K143" s="374"/>
      <c r="L143" s="374"/>
      <c r="M143" s="283"/>
    </row>
    <row r="144">
      <c r="B144" s="0" t="s">
        <v>231</v>
      </c>
      <c r="C144" s="287" t="s">
        <v>31</v>
      </c>
      <c r="D144" s="374"/>
      <c r="E144" s="374"/>
      <c r="F144" s="374"/>
      <c r="G144" s="374"/>
      <c r="H144" s="374"/>
      <c r="I144" s="374"/>
      <c r="J144" s="374"/>
      <c r="K144" s="374"/>
      <c r="L144" s="374"/>
      <c r="M144" s="283"/>
    </row>
    <row r="145">
      <c r="B145" s="0" t="s">
        <v>231</v>
      </c>
      <c r="C145" s="287" t="s">
        <v>33</v>
      </c>
      <c r="D145" s="374"/>
      <c r="E145" s="374"/>
      <c r="F145" s="374"/>
      <c r="G145" s="374"/>
      <c r="H145" s="374"/>
      <c r="I145" s="374"/>
      <c r="J145" s="374"/>
      <c r="K145" s="374"/>
      <c r="L145" s="374"/>
      <c r="M145" s="283"/>
    </row>
    <row r="146">
      <c r="B146" s="0" t="s">
        <v>231</v>
      </c>
      <c r="C146" s="287" t="s">
        <v>35</v>
      </c>
      <c r="D146" s="374"/>
      <c r="E146" s="374"/>
      <c r="F146" s="374"/>
      <c r="G146" s="374"/>
      <c r="H146" s="374"/>
      <c r="I146" s="374"/>
      <c r="J146" s="374"/>
      <c r="K146" s="374"/>
      <c r="L146" s="374"/>
      <c r="M146" s="283"/>
    </row>
    <row r="147">
      <c r="B147" s="0" t="s">
        <v>231</v>
      </c>
      <c r="C147" s="287" t="s">
        <v>37</v>
      </c>
      <c r="D147" s="374"/>
      <c r="E147" s="374"/>
      <c r="F147" s="374"/>
      <c r="G147" s="374"/>
      <c r="H147" s="374"/>
      <c r="I147" s="374"/>
      <c r="J147" s="374"/>
      <c r="K147" s="374"/>
      <c r="L147" s="374"/>
      <c r="M147" s="283"/>
    </row>
    <row r="148">
      <c r="B148" s="0" t="s">
        <v>231</v>
      </c>
      <c r="C148" s="287" t="s">
        <v>39</v>
      </c>
      <c r="D148" s="374"/>
      <c r="E148" s="374"/>
      <c r="F148" s="374"/>
      <c r="G148" s="374"/>
      <c r="H148" s="374"/>
      <c r="I148" s="374"/>
      <c r="J148" s="374"/>
      <c r="K148" s="374"/>
      <c r="L148" s="374"/>
      <c r="M148" s="283"/>
    </row>
    <row r="149">
      <c r="B149" s="0" t="s">
        <v>231</v>
      </c>
      <c r="C149" s="287" t="s">
        <v>40</v>
      </c>
      <c r="D149" s="374"/>
      <c r="E149" s="374"/>
      <c r="F149" s="374"/>
      <c r="G149" s="374"/>
      <c r="H149" s="374"/>
      <c r="I149" s="374"/>
      <c r="J149" s="374"/>
      <c r="K149" s="374"/>
      <c r="L149" s="374"/>
      <c r="M149" s="283"/>
    </row>
    <row r="150">
      <c r="B150" s="0" t="s">
        <v>231</v>
      </c>
      <c r="C150" s="287" t="s">
        <v>43</v>
      </c>
      <c r="D150" s="374"/>
      <c r="E150" s="374"/>
      <c r="F150" s="374"/>
      <c r="G150" s="374"/>
      <c r="H150" s="374"/>
      <c r="I150" s="374"/>
      <c r="J150" s="374"/>
      <c r="K150" s="374"/>
      <c r="L150" s="374"/>
      <c r="M150" s="283"/>
    </row>
    <row r="151">
      <c r="B151" s="0" t="s">
        <v>231</v>
      </c>
      <c r="C151" s="287" t="s">
        <v>45</v>
      </c>
      <c r="D151" s="374"/>
      <c r="E151" s="374"/>
      <c r="F151" s="374"/>
      <c r="G151" s="374"/>
      <c r="H151" s="374"/>
      <c r="I151" s="374"/>
      <c r="J151" s="374"/>
      <c r="K151" s="374"/>
      <c r="L151" s="374"/>
      <c r="M151" s="283"/>
    </row>
    <row r="152">
      <c r="B152" s="0" t="s">
        <v>231</v>
      </c>
      <c r="C152" s="287" t="s">
        <v>47</v>
      </c>
      <c r="D152" s="374"/>
      <c r="E152" s="374"/>
      <c r="F152" s="374"/>
      <c r="G152" s="374"/>
      <c r="H152" s="374"/>
      <c r="I152" s="374"/>
      <c r="J152" s="374"/>
      <c r="K152" s="374"/>
      <c r="L152" s="374"/>
      <c r="M152" s="283"/>
    </row>
    <row r="153">
      <c r="B153" s="0" t="s">
        <v>231</v>
      </c>
      <c r="C153" s="287" t="s">
        <v>50</v>
      </c>
      <c r="D153" s="374"/>
      <c r="E153" s="374"/>
      <c r="F153" s="374"/>
      <c r="G153" s="374"/>
      <c r="H153" s="374"/>
      <c r="I153" s="374"/>
      <c r="J153" s="374"/>
      <c r="K153" s="374"/>
      <c r="L153" s="374"/>
      <c r="M153" s="283"/>
    </row>
    <row r="154">
      <c r="B154" s="0" t="s">
        <v>231</v>
      </c>
      <c r="C154" s="287" t="s">
        <v>52</v>
      </c>
      <c r="D154" s="374"/>
      <c r="E154" s="374"/>
      <c r="F154" s="374"/>
      <c r="G154" s="374"/>
      <c r="H154" s="374"/>
      <c r="I154" s="374"/>
      <c r="J154" s="374"/>
      <c r="K154" s="374"/>
      <c r="L154" s="374"/>
      <c r="M154" s="283"/>
    </row>
    <row r="155">
      <c r="B155" s="0" t="s">
        <v>232</v>
      </c>
      <c r="C155" s="287" t="s">
        <v>26</v>
      </c>
      <c r="D155" s="374"/>
      <c r="E155" s="374"/>
      <c r="F155" s="374"/>
      <c r="G155" s="374"/>
      <c r="H155" s="374"/>
      <c r="I155" s="374"/>
      <c r="J155" s="374"/>
      <c r="K155" s="374"/>
      <c r="L155" s="374"/>
      <c r="M155" s="283"/>
    </row>
    <row r="156">
      <c r="B156" s="0" t="s">
        <v>232</v>
      </c>
      <c r="C156" s="287" t="s">
        <v>24</v>
      </c>
      <c r="D156" s="374"/>
      <c r="E156" s="374"/>
      <c r="F156" s="374"/>
      <c r="G156" s="374"/>
      <c r="H156" s="374"/>
      <c r="I156" s="374"/>
      <c r="J156" s="374"/>
      <c r="K156" s="374"/>
      <c r="L156" s="374"/>
      <c r="M156" s="283"/>
    </row>
    <row r="157">
      <c r="B157" s="0" t="s">
        <v>232</v>
      </c>
      <c r="C157" s="287" t="s">
        <v>29</v>
      </c>
      <c r="D157" s="374"/>
      <c r="E157" s="374"/>
      <c r="F157" s="374"/>
      <c r="G157" s="374"/>
      <c r="H157" s="374"/>
      <c r="I157" s="374"/>
      <c r="J157" s="374"/>
      <c r="K157" s="374"/>
      <c r="L157" s="374"/>
      <c r="M157" s="283"/>
    </row>
    <row r="158">
      <c r="B158" s="0" t="s">
        <v>232</v>
      </c>
      <c r="C158" s="287" t="s">
        <v>27</v>
      </c>
      <c r="D158" s="374"/>
      <c r="E158" s="374"/>
      <c r="F158" s="374"/>
      <c r="G158" s="374"/>
      <c r="H158" s="374"/>
      <c r="I158" s="374"/>
      <c r="J158" s="374"/>
      <c r="K158" s="374"/>
      <c r="L158" s="374"/>
      <c r="M158" s="283"/>
    </row>
    <row r="159">
      <c r="B159" s="0" t="s">
        <v>232</v>
      </c>
      <c r="C159" s="287" t="s">
        <v>31</v>
      </c>
      <c r="D159" s="374"/>
      <c r="E159" s="374"/>
      <c r="F159" s="374"/>
      <c r="G159" s="374"/>
      <c r="H159" s="374"/>
      <c r="I159" s="374"/>
      <c r="J159" s="374"/>
      <c r="K159" s="374"/>
      <c r="L159" s="374"/>
      <c r="M159" s="283"/>
    </row>
    <row r="160">
      <c r="B160" s="0" t="s">
        <v>232</v>
      </c>
      <c r="C160" s="287" t="s">
        <v>33</v>
      </c>
      <c r="D160" s="374"/>
      <c r="E160" s="374"/>
      <c r="F160" s="374"/>
      <c r="G160" s="374"/>
      <c r="H160" s="374"/>
      <c r="I160" s="374"/>
      <c r="J160" s="374"/>
      <c r="K160" s="374"/>
      <c r="L160" s="374"/>
      <c r="M160" s="283"/>
    </row>
    <row r="161">
      <c r="B161" s="0" t="s">
        <v>232</v>
      </c>
      <c r="C161" s="287" t="s">
        <v>35</v>
      </c>
      <c r="D161" s="374"/>
      <c r="E161" s="374"/>
      <c r="F161" s="374"/>
      <c r="G161" s="374"/>
      <c r="H161" s="374"/>
      <c r="I161" s="374"/>
      <c r="J161" s="374"/>
      <c r="K161" s="374"/>
      <c r="L161" s="374"/>
      <c r="M161" s="283"/>
    </row>
    <row r="162">
      <c r="B162" s="0" t="s">
        <v>232</v>
      </c>
      <c r="C162" s="287" t="s">
        <v>37</v>
      </c>
      <c r="D162" s="374"/>
      <c r="E162" s="374"/>
      <c r="F162" s="374"/>
      <c r="G162" s="374"/>
      <c r="H162" s="374"/>
      <c r="I162" s="374"/>
      <c r="J162" s="374"/>
      <c r="K162" s="374"/>
      <c r="L162" s="374"/>
      <c r="M162" s="283"/>
    </row>
    <row r="163">
      <c r="B163" s="0" t="s">
        <v>232</v>
      </c>
      <c r="C163" s="287" t="s">
        <v>39</v>
      </c>
      <c r="D163" s="374"/>
      <c r="E163" s="374"/>
      <c r="F163" s="374"/>
      <c r="G163" s="374"/>
      <c r="H163" s="374"/>
      <c r="I163" s="374"/>
      <c r="J163" s="374"/>
      <c r="K163" s="374"/>
      <c r="L163" s="374"/>
      <c r="M163" s="283"/>
    </row>
    <row r="164">
      <c r="B164" s="0" t="s">
        <v>232</v>
      </c>
      <c r="C164" s="287" t="s">
        <v>40</v>
      </c>
      <c r="D164" s="374"/>
      <c r="E164" s="374"/>
      <c r="F164" s="374"/>
      <c r="G164" s="374"/>
      <c r="H164" s="374"/>
      <c r="I164" s="374"/>
      <c r="J164" s="374"/>
      <c r="K164" s="374"/>
      <c r="L164" s="374"/>
      <c r="M164" s="283"/>
    </row>
    <row r="165">
      <c r="B165" s="0" t="s">
        <v>232</v>
      </c>
      <c r="C165" s="287" t="s">
        <v>43</v>
      </c>
      <c r="D165" s="374"/>
      <c r="E165" s="374"/>
      <c r="F165" s="374"/>
      <c r="G165" s="374"/>
      <c r="H165" s="374"/>
      <c r="I165" s="374"/>
      <c r="J165" s="374"/>
      <c r="K165" s="374"/>
      <c r="L165" s="374"/>
      <c r="M165" s="283"/>
    </row>
    <row r="166">
      <c r="B166" s="0" t="s">
        <v>232</v>
      </c>
      <c r="C166" s="287" t="s">
        <v>45</v>
      </c>
      <c r="D166" s="374"/>
      <c r="E166" s="374"/>
      <c r="F166" s="374"/>
      <c r="G166" s="374"/>
      <c r="H166" s="374"/>
      <c r="I166" s="374"/>
      <c r="J166" s="374"/>
      <c r="K166" s="374"/>
      <c r="L166" s="374"/>
      <c r="M166" s="283"/>
    </row>
    <row r="167">
      <c r="B167" s="0" t="s">
        <v>232</v>
      </c>
      <c r="C167" s="287" t="s">
        <v>47</v>
      </c>
      <c r="D167" s="374"/>
      <c r="E167" s="374"/>
      <c r="F167" s="374"/>
      <c r="G167" s="374"/>
      <c r="H167" s="374"/>
      <c r="I167" s="374"/>
      <c r="J167" s="374"/>
      <c r="K167" s="374"/>
      <c r="L167" s="374"/>
      <c r="M167" s="283"/>
    </row>
    <row r="168">
      <c r="B168" s="0" t="s">
        <v>232</v>
      </c>
      <c r="C168" s="287" t="s">
        <v>50</v>
      </c>
      <c r="D168" s="374"/>
      <c r="E168" s="374"/>
      <c r="F168" s="374"/>
      <c r="G168" s="374"/>
      <c r="H168" s="374"/>
      <c r="I168" s="374"/>
      <c r="J168" s="374"/>
      <c r="K168" s="374"/>
      <c r="L168" s="374"/>
      <c r="M168" s="283"/>
    </row>
    <row r="169">
      <c r="B169" s="0" t="s">
        <v>232</v>
      </c>
      <c r="C169" s="287" t="s">
        <v>52</v>
      </c>
      <c r="D169" s="374"/>
      <c r="E169" s="374"/>
      <c r="F169" s="374"/>
      <c r="G169" s="374"/>
      <c r="H169" s="374"/>
      <c r="I169" s="374"/>
      <c r="J169" s="374"/>
      <c r="K169" s="374"/>
      <c r="L169" s="374"/>
      <c r="M169" s="283"/>
    </row>
    <row r="170">
      <c r="C170" s="287"/>
      <c r="D170" s="286"/>
      <c r="E170" s="286"/>
      <c r="F170" s="286"/>
      <c r="G170" s="286"/>
      <c r="H170" s="286"/>
      <c r="I170" s="286"/>
      <c r="J170" s="286"/>
      <c r="K170" s="283"/>
      <c r="L170" s="283"/>
      <c r="M170" s="283"/>
    </row>
    <row r="171">
      <c r="C171" s="287"/>
      <c r="D171" s="285"/>
      <c r="E171" s="285"/>
      <c r="F171" s="285"/>
      <c r="G171" s="285"/>
      <c r="H171" s="285"/>
      <c r="I171" s="285"/>
      <c r="J171" s="285"/>
    </row>
    <row r="172">
      <c r="C172" s="287"/>
      <c r="D172" s="285"/>
      <c r="E172" s="285"/>
      <c r="F172" s="285"/>
      <c r="G172" s="285"/>
      <c r="H172" s="285"/>
      <c r="I172" s="285"/>
      <c r="J172" s="285"/>
    </row>
    <row r="173">
      <c r="C173" s="287"/>
      <c r="D173" s="285"/>
      <c r="E173" s="285"/>
      <c r="F173" s="285"/>
      <c r="G173" s="285"/>
      <c r="H173" s="285"/>
      <c r="I173" s="285"/>
      <c r="J173" s="285"/>
    </row>
    <row r="174">
      <c r="C174" s="287"/>
      <c r="D174" s="285"/>
      <c r="E174" s="285"/>
      <c r="F174" s="285"/>
      <c r="G174" s="285"/>
      <c r="H174" s="285"/>
      <c r="I174" s="285"/>
      <c r="J174" s="285"/>
    </row>
    <row r="175">
      <c r="C175" s="287"/>
      <c r="D175" s="285"/>
      <c r="E175" s="285"/>
      <c r="F175" s="285"/>
      <c r="G175" s="285"/>
      <c r="H175" s="285"/>
      <c r="I175" s="285"/>
      <c r="J175" s="285"/>
    </row>
    <row r="176">
      <c r="C176" s="287"/>
      <c r="D176" s="285"/>
      <c r="E176" s="285"/>
      <c r="F176" s="285"/>
      <c r="G176" s="285"/>
      <c r="H176" s="285"/>
      <c r="I176" s="285"/>
      <c r="J176" s="285"/>
    </row>
    <row r="177">
      <c r="C177" s="287"/>
      <c r="D177" s="285"/>
      <c r="E177" s="285"/>
      <c r="F177" s="285"/>
      <c r="G177" s="285"/>
      <c r="H177" s="285"/>
      <c r="I177" s="285"/>
      <c r="J177" s="285"/>
    </row>
    <row r="178">
      <c r="C178" s="287"/>
      <c r="D178" s="285"/>
      <c r="E178" s="285"/>
      <c r="F178" s="285"/>
      <c r="G178" s="285"/>
      <c r="H178" s="285"/>
      <c r="I178" s="285"/>
      <c r="J178" s="285"/>
    </row>
    <row r="179">
      <c r="C179" s="287"/>
      <c r="D179" s="285"/>
      <c r="E179" s="285"/>
      <c r="F179" s="285"/>
      <c r="G179" s="285"/>
      <c r="H179" s="285"/>
      <c r="I179" s="285"/>
      <c r="J179" s="285"/>
    </row>
    <row r="180">
      <c r="C180" s="287"/>
      <c r="D180" s="285"/>
      <c r="E180" s="285"/>
      <c r="F180" s="285"/>
      <c r="G180" s="285"/>
      <c r="H180" s="285"/>
      <c r="I180" s="285"/>
      <c r="J180" s="285"/>
    </row>
    <row r="181">
      <c r="C181" s="287"/>
      <c r="D181" s="285"/>
      <c r="E181" s="285"/>
      <c r="F181" s="285"/>
      <c r="G181" s="285"/>
      <c r="H181" s="285"/>
      <c r="I181" s="285"/>
      <c r="J181" s="285"/>
    </row>
    <row r="182">
      <c r="C182" s="287"/>
      <c r="D182" s="285"/>
      <c r="E182" s="285"/>
      <c r="F182" s="285"/>
      <c r="G182" s="285"/>
      <c r="H182" s="285"/>
      <c r="I182" s="285"/>
      <c r="J182" s="285"/>
    </row>
    <row r="183">
      <c r="C183" s="287"/>
      <c r="D183" s="285"/>
      <c r="E183" s="285"/>
      <c r="F183" s="285"/>
      <c r="G183" s="285"/>
      <c r="H183" s="285"/>
      <c r="I183" s="285"/>
      <c r="J183" s="285"/>
    </row>
    <row r="184">
      <c r="C184" s="287"/>
      <c r="D184" s="285"/>
      <c r="E184" s="285"/>
      <c r="F184" s="285"/>
      <c r="G184" s="285"/>
      <c r="H184" s="285"/>
      <c r="I184" s="285"/>
      <c r="J184" s="285"/>
    </row>
    <row r="185">
      <c r="C185" s="287"/>
      <c r="D185" s="285"/>
      <c r="E185" s="285"/>
      <c r="F185" s="285"/>
      <c r="G185" s="285"/>
      <c r="H185" s="285"/>
      <c r="I185" s="285"/>
      <c r="J185" s="285"/>
    </row>
    <row r="186">
      <c r="C186" s="287"/>
      <c r="D186" s="285"/>
      <c r="E186" s="285"/>
      <c r="F186" s="285"/>
      <c r="G186" s="285"/>
      <c r="H186" s="285"/>
      <c r="I186" s="285"/>
      <c r="J186" s="285"/>
    </row>
    <row r="187">
      <c r="C187" s="287"/>
      <c r="D187" s="285"/>
      <c r="E187" s="285"/>
      <c r="F187" s="285"/>
      <c r="G187" s="285"/>
      <c r="H187" s="285"/>
      <c r="I187" s="285"/>
      <c r="J187" s="285"/>
    </row>
    <row r="188">
      <c r="C188" s="287"/>
      <c r="D188" s="285"/>
      <c r="E188" s="285"/>
      <c r="F188" s="285"/>
      <c r="G188" s="285"/>
      <c r="H188" s="285"/>
      <c r="I188" s="285"/>
      <c r="J188" s="285"/>
    </row>
    <row r="189">
      <c r="C189" s="287"/>
      <c r="D189" s="285"/>
      <c r="E189" s="285"/>
      <c r="F189" s="285"/>
      <c r="G189" s="285"/>
      <c r="H189" s="285"/>
      <c r="I189" s="285"/>
      <c r="J189" s="285"/>
    </row>
    <row r="190">
      <c r="C190" s="287"/>
      <c r="D190" s="285"/>
      <c r="E190" s="285"/>
      <c r="F190" s="285"/>
      <c r="G190" s="285"/>
      <c r="H190" s="285"/>
      <c r="I190" s="285"/>
      <c r="J190" s="285"/>
    </row>
    <row r="191">
      <c r="C191" s="287"/>
      <c r="D191" s="285"/>
      <c r="E191" s="285"/>
      <c r="F191" s="285"/>
      <c r="G191" s="285"/>
      <c r="H191" s="285"/>
      <c r="I191" s="285"/>
      <c r="J191" s="285"/>
    </row>
    <row r="192">
      <c r="C192" s="287"/>
      <c r="D192" s="285"/>
      <c r="E192" s="285"/>
      <c r="F192" s="285"/>
      <c r="G192" s="285"/>
      <c r="H192" s="285"/>
      <c r="I192" s="285"/>
      <c r="J192" s="285"/>
    </row>
    <row r="193">
      <c r="C193" s="287"/>
      <c r="D193" s="285"/>
      <c r="E193" s="285"/>
      <c r="F193" s="285"/>
      <c r="G193" s="285"/>
      <c r="H193" s="285"/>
      <c r="I193" s="285"/>
      <c r="J193" s="285"/>
    </row>
    <row r="194">
      <c r="C194" s="287"/>
      <c r="D194" s="285"/>
      <c r="E194" s="285"/>
      <c r="F194" s="285"/>
      <c r="G194" s="285"/>
      <c r="H194" s="285"/>
      <c r="I194" s="285"/>
      <c r="J194" s="285"/>
    </row>
    <row r="195">
      <c r="C195" s="287"/>
      <c r="D195" s="285"/>
      <c r="E195" s="285"/>
      <c r="F195" s="285"/>
      <c r="G195" s="285"/>
      <c r="H195" s="285"/>
      <c r="I195" s="285"/>
      <c r="J195" s="285"/>
    </row>
    <row r="196">
      <c r="C196" s="287"/>
      <c r="D196" s="285"/>
      <c r="E196" s="285"/>
      <c r="F196" s="285"/>
      <c r="G196" s="285"/>
      <c r="H196" s="285"/>
      <c r="I196" s="285"/>
      <c r="J196" s="285"/>
    </row>
    <row r="197">
      <c r="C197" s="287"/>
      <c r="D197" s="285"/>
      <c r="E197" s="285"/>
      <c r="F197" s="285"/>
      <c r="G197" s="285"/>
      <c r="H197" s="285"/>
      <c r="I197" s="285"/>
      <c r="J197" s="285"/>
    </row>
    <row r="198">
      <c r="C198" s="287"/>
      <c r="D198" s="285"/>
      <c r="E198" s="285"/>
      <c r="F198" s="285"/>
      <c r="G198" s="285"/>
      <c r="H198" s="285"/>
      <c r="I198" s="285"/>
      <c r="J198" s="285"/>
    </row>
    <row r="199">
      <c r="C199" s="287"/>
      <c r="D199" s="285"/>
      <c r="E199" s="285"/>
      <c r="F199" s="285"/>
      <c r="G199" s="285"/>
      <c r="H199" s="285"/>
      <c r="I199" s="285"/>
      <c r="J199" s="285"/>
    </row>
    <row r="200">
      <c r="C200" s="287"/>
      <c r="D200" s="285"/>
      <c r="E200" s="285"/>
      <c r="F200" s="285"/>
      <c r="G200" s="285"/>
      <c r="H200" s="285"/>
      <c r="I200" s="285"/>
      <c r="J200" s="285"/>
    </row>
    <row r="201">
      <c r="C201" s="287"/>
      <c r="D201" s="285"/>
      <c r="E201" s="285"/>
      <c r="F201" s="285"/>
      <c r="G201" s="285"/>
      <c r="H201" s="285"/>
      <c r="I201" s="285"/>
      <c r="J201" s="285"/>
    </row>
    <row r="202">
      <c r="C202" s="287"/>
      <c r="D202" s="285"/>
      <c r="E202" s="285"/>
      <c r="F202" s="285"/>
      <c r="G202" s="285"/>
      <c r="H202" s="285"/>
      <c r="I202" s="285"/>
      <c r="J202" s="285"/>
    </row>
    <row r="203">
      <c r="C203" s="287"/>
      <c r="D203" s="285"/>
      <c r="E203" s="285"/>
      <c r="F203" s="285"/>
      <c r="G203" s="285"/>
      <c r="H203" s="285"/>
      <c r="I203" s="285"/>
      <c r="J203" s="285"/>
    </row>
    <row r="204">
      <c r="C204" s="287"/>
      <c r="D204" s="285"/>
      <c r="E204" s="285"/>
      <c r="F204" s="285"/>
      <c r="G204" s="285"/>
      <c r="H204" s="285"/>
      <c r="I204" s="285"/>
      <c r="J204" s="285"/>
    </row>
    <row r="205">
      <c r="C205" s="287"/>
      <c r="D205" s="285"/>
      <c r="E205" s="285"/>
      <c r="F205" s="285"/>
      <c r="G205" s="285"/>
      <c r="H205" s="285"/>
      <c r="I205" s="285"/>
      <c r="J205" s="285"/>
    </row>
    <row r="206">
      <c r="C206" s="287"/>
      <c r="D206" s="285"/>
      <c r="E206" s="285"/>
      <c r="F206" s="285"/>
      <c r="G206" s="285"/>
      <c r="H206" s="285"/>
      <c r="I206" s="285"/>
      <c r="J206" s="285"/>
    </row>
    <row r="207">
      <c r="C207" s="287"/>
      <c r="D207" s="285"/>
      <c r="E207" s="285"/>
      <c r="F207" s="285"/>
      <c r="G207" s="285"/>
      <c r="H207" s="285"/>
      <c r="I207" s="285"/>
      <c r="J207" s="285"/>
    </row>
    <row r="208">
      <c r="C208" s="287"/>
      <c r="D208" s="285"/>
      <c r="E208" s="285"/>
      <c r="F208" s="285"/>
      <c r="G208" s="285"/>
      <c r="H208" s="285"/>
      <c r="I208" s="285"/>
      <c r="J208" s="285"/>
    </row>
    <row r="209">
      <c r="C209" s="287"/>
      <c r="D209" s="285"/>
      <c r="E209" s="285"/>
      <c r="F209" s="285"/>
      <c r="G209" s="285"/>
      <c r="H209" s="285"/>
      <c r="I209" s="285"/>
      <c r="J209" s="285"/>
    </row>
    <row r="210">
      <c r="C210" s="287"/>
      <c r="D210" s="285"/>
      <c r="E210" s="285"/>
      <c r="F210" s="285"/>
      <c r="G210" s="285"/>
      <c r="H210" s="285"/>
      <c r="I210" s="285"/>
      <c r="J210" s="285"/>
    </row>
    <row r="211">
      <c r="C211" s="287"/>
      <c r="D211" s="285"/>
      <c r="E211" s="285"/>
      <c r="F211" s="285"/>
      <c r="G211" s="285"/>
      <c r="H211" s="285"/>
      <c r="I211" s="285"/>
      <c r="J211" s="285"/>
    </row>
    <row r="212">
      <c r="C212" s="287"/>
      <c r="D212" s="285"/>
      <c r="E212" s="285"/>
      <c r="F212" s="285"/>
      <c r="G212" s="285"/>
      <c r="H212" s="285"/>
      <c r="I212" s="285"/>
      <c r="J212" s="285"/>
    </row>
    <row r="213">
      <c r="C213" s="287"/>
      <c r="D213" s="285"/>
      <c r="E213" s="285"/>
      <c r="F213" s="285"/>
      <c r="G213" s="285"/>
      <c r="H213" s="285"/>
      <c r="I213" s="285"/>
      <c r="J213" s="285"/>
    </row>
    <row r="214">
      <c r="C214" s="287"/>
      <c r="D214" s="285"/>
      <c r="E214" s="285"/>
      <c r="F214" s="285"/>
      <c r="G214" s="285"/>
      <c r="H214" s="285"/>
      <c r="I214" s="285"/>
      <c r="J214" s="285"/>
    </row>
    <row r="215">
      <c r="C215" s="287"/>
      <c r="D215" s="285"/>
      <c r="E215" s="285"/>
      <c r="F215" s="285"/>
      <c r="G215" s="285"/>
      <c r="H215" s="285"/>
      <c r="I215" s="285"/>
      <c r="J215" s="285"/>
    </row>
    <row r="216">
      <c r="C216" s="287"/>
      <c r="D216" s="285"/>
      <c r="E216" s="285"/>
      <c r="F216" s="285"/>
      <c r="G216" s="285"/>
      <c r="H216" s="285"/>
      <c r="I216" s="285"/>
      <c r="J216" s="285"/>
    </row>
    <row r="217">
      <c r="C217" s="287"/>
      <c r="D217" s="285"/>
      <c r="E217" s="285"/>
      <c r="F217" s="285"/>
      <c r="G217" s="285"/>
      <c r="H217" s="285"/>
      <c r="I217" s="285"/>
      <c r="J217" s="285"/>
    </row>
    <row r="218">
      <c r="C218" s="287"/>
      <c r="D218" s="285"/>
      <c r="E218" s="285"/>
      <c r="F218" s="285"/>
      <c r="G218" s="285"/>
      <c r="H218" s="285"/>
      <c r="I218" s="285"/>
      <c r="J218" s="285"/>
    </row>
    <row r="219">
      <c r="C219" s="287"/>
      <c r="D219" s="285"/>
      <c r="E219" s="285"/>
      <c r="F219" s="285"/>
      <c r="G219" s="285"/>
      <c r="H219" s="285"/>
      <c r="I219" s="285"/>
      <c r="J219" s="285"/>
    </row>
    <row r="220">
      <c r="C220" s="287"/>
      <c r="D220" s="285"/>
      <c r="E220" s="285"/>
      <c r="F220" s="285"/>
      <c r="G220" s="285"/>
      <c r="H220" s="285"/>
      <c r="I220" s="285"/>
      <c r="J220" s="285"/>
    </row>
    <row r="221">
      <c r="C221" s="287"/>
      <c r="D221" s="285"/>
      <c r="E221" s="285"/>
      <c r="F221" s="285"/>
      <c r="G221" s="285"/>
      <c r="H221" s="285"/>
      <c r="I221" s="285"/>
      <c r="J221" s="285"/>
    </row>
    <row r="222">
      <c r="C222" s="287"/>
      <c r="D222" s="285"/>
      <c r="E222" s="285"/>
      <c r="F222" s="285"/>
      <c r="G222" s="285"/>
      <c r="H222" s="285"/>
      <c r="I222" s="285"/>
      <c r="J222" s="285"/>
    </row>
    <row r="223">
      <c r="C223" s="287"/>
      <c r="D223" s="285"/>
      <c r="E223" s="285"/>
      <c r="F223" s="285"/>
      <c r="G223" s="285"/>
      <c r="H223" s="285"/>
      <c r="I223" s="285"/>
      <c r="J223" s="285"/>
    </row>
    <row r="224">
      <c r="C224" s="287"/>
      <c r="D224" s="285"/>
      <c r="E224" s="285"/>
      <c r="F224" s="285"/>
      <c r="G224" s="285"/>
      <c r="H224" s="285"/>
      <c r="I224" s="285"/>
      <c r="J224" s="285"/>
    </row>
    <row r="225">
      <c r="C225" s="287"/>
      <c r="D225" s="285"/>
      <c r="E225" s="285"/>
      <c r="F225" s="285"/>
      <c r="G225" s="285"/>
      <c r="H225" s="285"/>
      <c r="I225" s="285"/>
      <c r="J225" s="285"/>
    </row>
    <row r="226">
      <c r="C226" s="287"/>
      <c r="D226" s="285"/>
      <c r="E226" s="285"/>
      <c r="F226" s="285"/>
      <c r="G226" s="285"/>
      <c r="H226" s="285"/>
      <c r="I226" s="285"/>
      <c r="J226" s="285"/>
    </row>
    <row r="227">
      <c r="C227" s="287"/>
      <c r="D227" s="285"/>
      <c r="E227" s="285"/>
      <c r="F227" s="285"/>
      <c r="G227" s="285"/>
      <c r="H227" s="285"/>
      <c r="I227" s="285"/>
      <c r="J227" s="285"/>
    </row>
    <row r="228">
      <c r="C228" s="287"/>
      <c r="D228" s="286"/>
      <c r="E228" s="286"/>
      <c r="F228" s="286"/>
      <c r="G228" s="286"/>
      <c r="H228" s="286"/>
      <c r="I228" s="286"/>
      <c r="J228" s="286"/>
    </row>
    <row r="229">
      <c r="D229" s="283"/>
      <c r="E229" s="283"/>
      <c r="F229" s="283"/>
      <c r="G229" s="283"/>
      <c r="H229" s="283"/>
      <c r="I229" s="283"/>
      <c r="J229" s="283"/>
    </row>
    <row r="230">
      <c r="H230" s="47"/>
      <c r="I230" s="47"/>
      <c r="J230" s="47"/>
    </row>
    <row r="233">
      <c r="H233" s="47"/>
    </row>
    <row r="238">
      <c r="E238" s="47"/>
      <c r="F238" s="47"/>
      <c r="G238" s="47"/>
      <c r="H238" s="47"/>
      <c r="I238" s="47"/>
      <c r="J238" s="47"/>
    </row>
    <row r="243">
      <c r="E243" s="47"/>
      <c r="F243" s="47"/>
      <c r="G243" s="47"/>
      <c r="H243" s="47"/>
      <c r="I243" s="47"/>
      <c r="J243" s="47"/>
    </row>
  </sheetData>
  <pageMargins left="0.7" right="0.7" top="0.75" bottom="0.75" header="0.3" footer="0.3"/>
  <pageSetup paperSize="9" orientation="portrait"/>
  <headerFooter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B2:N269"/>
  <sheetViews>
    <sheetView showRuler="0" zoomScale="80" zoomScaleNormal="80" workbookViewId="0">
      <selection activeCell="E5" sqref="E5:M195"/>
    </sheetView>
  </sheetViews>
  <sheetFormatPr baseColWidth="10" defaultColWidth="8.83203125" defaultRowHeight="15" x14ac:dyDescent="0.2"/>
  <cols>
    <col min="3" max="3" width="26.5" customWidth="1"/>
    <col min="4" max="4" width="13.33203125" customWidth="1"/>
    <col min="5" max="13" width="9.1640625" customWidth="1" style="293"/>
  </cols>
  <sheetData>
    <row r="2">
      <c r="B2" s="48" t="s">
        <v>644</v>
      </c>
    </row>
    <row r="3">
      <c r="B3" s="0" t="s">
        <v>498</v>
      </c>
    </row>
    <row r="4">
      <c r="B4" s="0" t="s">
        <v>581</v>
      </c>
      <c r="C4" s="0" t="s">
        <v>584</v>
      </c>
      <c r="D4" s="0" t="s">
        <v>591</v>
      </c>
      <c r="E4" s="294">
        <v>2010</v>
      </c>
      <c r="F4" s="294">
        <v>2015</v>
      </c>
      <c r="G4" s="294">
        <v>2020</v>
      </c>
      <c r="H4" s="294">
        <v>2025</v>
      </c>
      <c r="I4" s="294">
        <v>2030</v>
      </c>
      <c r="J4" s="294">
        <v>2035</v>
      </c>
      <c r="K4" s="294">
        <v>2040</v>
      </c>
      <c r="L4" s="294">
        <v>2045</v>
      </c>
      <c r="M4" s="294">
        <v>2050</v>
      </c>
    </row>
    <row r="5">
      <c r="B5" s="0" t="s">
        <v>221</v>
      </c>
      <c r="C5" s="0" t="s">
        <v>433</v>
      </c>
      <c r="D5" s="0" t="s">
        <v>267</v>
      </c>
      <c r="E5" s="300"/>
      <c r="F5" s="300"/>
      <c r="G5" s="300"/>
      <c r="H5" s="300"/>
      <c r="I5" s="300"/>
      <c r="J5" s="375"/>
      <c r="K5" s="300"/>
      <c r="L5" s="375"/>
      <c r="M5" s="300"/>
      <c r="N5" s="283"/>
    </row>
    <row r="6">
      <c r="B6" s="0" t="s">
        <v>221</v>
      </c>
      <c r="C6" s="0" t="s">
        <v>433</v>
      </c>
      <c r="D6" s="0" t="s">
        <v>434</v>
      </c>
      <c r="E6" s="290"/>
      <c r="F6" s="290">
        <v>4.5675</v>
      </c>
      <c r="G6" s="290">
        <v>3.915</v>
      </c>
      <c r="H6" s="290">
        <v>3.2625</v>
      </c>
      <c r="I6" s="290">
        <v>2.61</v>
      </c>
      <c r="J6" s="385">
        <v>1.9575</v>
      </c>
      <c r="K6" s="290">
        <v>1.305</v>
      </c>
      <c r="L6" s="385">
        <v>0.6525</v>
      </c>
      <c r="M6" s="290"/>
      <c r="N6" s="283"/>
    </row>
    <row r="7">
      <c r="B7" s="0" t="s">
        <v>221</v>
      </c>
      <c r="C7" s="0" t="s">
        <v>437</v>
      </c>
      <c r="D7" s="0" t="s">
        <v>267</v>
      </c>
      <c r="E7" s="290"/>
      <c r="F7" s="290"/>
      <c r="G7" s="290"/>
      <c r="H7" s="290"/>
      <c r="I7" s="290">
        <v>720.124011161741</v>
      </c>
      <c r="J7" s="385">
        <v>720.124011161741</v>
      </c>
      <c r="K7" s="290">
        <v>720.124011161741</v>
      </c>
      <c r="L7" s="385">
        <v>720.124011161741</v>
      </c>
      <c r="M7" s="290">
        <v>720.124011161741</v>
      </c>
      <c r="N7" s="283"/>
    </row>
    <row r="8">
      <c r="B8" s="0" t="s">
        <v>221</v>
      </c>
      <c r="C8" s="0" t="s">
        <v>437</v>
      </c>
      <c r="D8" s="0" t="s">
        <v>434</v>
      </c>
      <c r="E8" s="290">
        <v>9.9549417996</v>
      </c>
      <c r="F8" s="290"/>
      <c r="G8" s="290">
        <v>12.686844790049</v>
      </c>
      <c r="H8" s="290">
        <v>4.875876552492</v>
      </c>
      <c r="I8" s="290">
        <v>10.523908012585</v>
      </c>
      <c r="J8" s="385">
        <v>10.523908012585</v>
      </c>
      <c r="K8" s="290">
        <v>9.499281587904</v>
      </c>
      <c r="L8" s="385">
        <v>7.737692839732</v>
      </c>
      <c r="M8" s="290">
        <v>5.648031460092</v>
      </c>
      <c r="N8" s="283"/>
    </row>
    <row r="9">
      <c r="B9" s="0" t="s">
        <v>221</v>
      </c>
      <c r="C9" s="0" t="s">
        <v>437</v>
      </c>
      <c r="D9" s="0" t="s">
        <v>439</v>
      </c>
      <c r="E9" s="290">
        <v>14.9324126994</v>
      </c>
      <c r="F9" s="290"/>
      <c r="G9" s="290">
        <v>16.592328908828</v>
      </c>
      <c r="H9" s="290">
        <v>4.875876552492</v>
      </c>
      <c r="I9" s="290">
        <v>10.523908012585</v>
      </c>
      <c r="J9" s="385">
        <v>10.523908012585</v>
      </c>
      <c r="K9" s="290">
        <v>9.499281587904</v>
      </c>
      <c r="L9" s="385">
        <v>7.737692839732</v>
      </c>
      <c r="M9" s="290">
        <v>5.648031460092</v>
      </c>
      <c r="N9" s="283"/>
    </row>
    <row r="10">
      <c r="B10" s="322" t="s">
        <v>221</v>
      </c>
      <c r="C10" s="322" t="s">
        <v>437</v>
      </c>
      <c r="D10" s="322" t="s">
        <v>444</v>
      </c>
      <c r="E10" s="290">
        <v>994.709390405074</v>
      </c>
      <c r="F10" s="290">
        <v>3039.476386094404</v>
      </c>
      <c r="G10" s="290">
        <v>2937.3847442792462</v>
      </c>
      <c r="H10" s="290">
        <v>3320.0297291155339</v>
      </c>
      <c r="I10" s="290">
        <v>3115.1698496444892</v>
      </c>
      <c r="J10" s="385">
        <v>2649.931429233844</v>
      </c>
      <c r="K10" s="290">
        <v>2281.2182153616959</v>
      </c>
      <c r="L10" s="385">
        <v>1995.8310981265779</v>
      </c>
      <c r="M10" s="290">
        <v>1763.66895303822</v>
      </c>
      <c r="N10" s="283"/>
    </row>
    <row r="11">
      <c r="B11" s="322" t="s">
        <v>221</v>
      </c>
      <c r="C11" s="322" t="s">
        <v>437</v>
      </c>
      <c r="D11" s="322" t="s">
        <v>442</v>
      </c>
      <c r="E11" s="290">
        <v>6.330843625474</v>
      </c>
      <c r="F11" s="290">
        <v>19.418152902412</v>
      </c>
      <c r="G11" s="290">
        <v>18.800412318266</v>
      </c>
      <c r="H11" s="290">
        <v>21.231647077028</v>
      </c>
      <c r="I11" s="290">
        <v>19.938306593581</v>
      </c>
      <c r="J11" s="385">
        <v>16.96059856706</v>
      </c>
      <c r="K11" s="290">
        <v>14.600689650978</v>
      </c>
      <c r="L11" s="385">
        <v>12.774100374653</v>
      </c>
      <c r="M11" s="290">
        <v>11.288171757077</v>
      </c>
      <c r="N11" s="283"/>
    </row>
    <row r="12">
      <c r="B12" s="0" t="s">
        <v>221</v>
      </c>
      <c r="C12" s="0" t="s">
        <v>446</v>
      </c>
      <c r="D12" s="0" t="s">
        <v>447</v>
      </c>
      <c r="E12" s="290">
        <v>770.365619228009</v>
      </c>
      <c r="F12" s="290">
        <v>851.255396316486</v>
      </c>
      <c r="G12" s="290">
        <v>885.910371246912</v>
      </c>
      <c r="H12" s="290">
        <v>868.913986134183</v>
      </c>
      <c r="I12" s="290">
        <v>930.424784472007</v>
      </c>
      <c r="J12" s="385">
        <v>968.418801952801</v>
      </c>
      <c r="K12" s="290">
        <v>933.027223456843</v>
      </c>
      <c r="L12" s="385">
        <v>951.95233481253</v>
      </c>
      <c r="M12" s="290">
        <v>894.464586919016</v>
      </c>
      <c r="N12" s="283"/>
    </row>
    <row r="13">
      <c r="B13" s="0" t="s">
        <v>221</v>
      </c>
      <c r="C13" s="0" t="s">
        <v>446</v>
      </c>
      <c r="D13" s="0" t="s">
        <v>451</v>
      </c>
      <c r="E13" s="290">
        <v>66718.300891300038</v>
      </c>
      <c r="F13" s="290">
        <v>74365.445705196718</v>
      </c>
      <c r="G13" s="290">
        <v>63589.163284407623</v>
      </c>
      <c r="H13" s="290">
        <v>77406.208006246379</v>
      </c>
      <c r="I13" s="290">
        <v>62982.664338289891</v>
      </c>
      <c r="J13" s="385">
        <v>64426.00150559457</v>
      </c>
      <c r="K13" s="290">
        <v>62410.475770069788</v>
      </c>
      <c r="L13" s="385">
        <v>63049.695984137106</v>
      </c>
      <c r="M13" s="290">
        <v>56285.72010634769</v>
      </c>
      <c r="N13" s="283"/>
    </row>
    <row r="14">
      <c r="B14" s="0" t="s">
        <v>221</v>
      </c>
      <c r="C14" s="0" t="s">
        <v>446</v>
      </c>
      <c r="D14" s="0" t="s">
        <v>449</v>
      </c>
      <c r="E14" s="290"/>
      <c r="F14" s="290"/>
      <c r="G14" s="290"/>
      <c r="H14" s="290"/>
      <c r="I14" s="290"/>
      <c r="J14" s="385"/>
      <c r="K14" s="290">
        <v>1.948044371324</v>
      </c>
      <c r="L14" s="385">
        <v>29.625604867852</v>
      </c>
      <c r="M14" s="290">
        <v>47.255415682723</v>
      </c>
      <c r="N14" s="283"/>
    </row>
    <row r="15">
      <c r="B15" s="0" t="s">
        <v>221</v>
      </c>
      <c r="C15" s="0" t="s">
        <v>446</v>
      </c>
      <c r="D15" s="0" t="s">
        <v>272</v>
      </c>
      <c r="E15" s="385"/>
      <c r="F15" s="385"/>
      <c r="G15" s="385"/>
      <c r="H15" s="385">
        <v>2443.5043401260632</v>
      </c>
      <c r="I15" s="385">
        <v>4801.4756934455063</v>
      </c>
      <c r="J15" s="385">
        <v>6813.8736596394347</v>
      </c>
      <c r="K15" s="385">
        <v>11368.470182569044</v>
      </c>
      <c r="L15" s="385">
        <v>13077.345099095399</v>
      </c>
      <c r="M15" s="385">
        <v>15576.23488642438</v>
      </c>
      <c r="N15" s="283"/>
    </row>
    <row r="16">
      <c r="B16" s="0" t="s">
        <v>221</v>
      </c>
      <c r="C16" s="0" t="s">
        <v>446</v>
      </c>
      <c r="D16" s="0" t="s">
        <v>454</v>
      </c>
      <c r="E16" s="385"/>
      <c r="F16" s="385"/>
      <c r="G16" s="385"/>
      <c r="H16" s="385"/>
      <c r="I16" s="385"/>
      <c r="J16" s="385"/>
      <c r="K16" s="385"/>
      <c r="L16" s="385"/>
      <c r="M16" s="385">
        <v>2304.0367424459369</v>
      </c>
      <c r="N16" s="283"/>
    </row>
    <row r="17">
      <c r="B17" s="0" t="s">
        <v>221</v>
      </c>
      <c r="C17" s="0" t="s">
        <v>456</v>
      </c>
      <c r="D17" s="0" t="s">
        <v>451</v>
      </c>
      <c r="E17" s="290"/>
      <c r="F17" s="290">
        <v>6018.7698613505527</v>
      </c>
      <c r="G17" s="290">
        <v>8275.9996514390332</v>
      </c>
      <c r="H17" s="290">
        <v>11205.600593062658</v>
      </c>
      <c r="I17" s="290">
        <v>10740.910723985768</v>
      </c>
      <c r="J17" s="385">
        <v>7042.68522906904</v>
      </c>
      <c r="K17" s="290">
        <v>7042.596531656679</v>
      </c>
      <c r="L17" s="385">
        <v>7042.5078342443167</v>
      </c>
      <c r="M17" s="290">
        <v>7042.4213724019446</v>
      </c>
      <c r="N17" s="283"/>
    </row>
    <row r="18">
      <c r="B18" s="0" t="s">
        <v>221</v>
      </c>
      <c r="C18" s="0" t="s">
        <v>456</v>
      </c>
      <c r="D18" s="0" t="s">
        <v>457</v>
      </c>
      <c r="E18" s="290"/>
      <c r="F18" s="290">
        <v>95.640997722775</v>
      </c>
      <c r="G18" s="290">
        <v>131.387453072012</v>
      </c>
      <c r="H18" s="290">
        <v>143.772883998827</v>
      </c>
      <c r="I18" s="290">
        <v>106.753879615773</v>
      </c>
      <c r="J18" s="385">
        <v>47.965693257755</v>
      </c>
      <c r="K18" s="290">
        <v>47.963530817993</v>
      </c>
      <c r="L18" s="385">
        <v>47.96136837823</v>
      </c>
      <c r="M18" s="290">
        <v>62.586221004052</v>
      </c>
      <c r="N18" s="283"/>
    </row>
    <row r="19">
      <c r="B19" s="0" t="s">
        <v>221</v>
      </c>
      <c r="C19" s="0" t="s">
        <v>456</v>
      </c>
      <c r="D19" s="0" t="s">
        <v>272</v>
      </c>
      <c r="E19" s="385"/>
      <c r="F19" s="385"/>
      <c r="G19" s="385"/>
      <c r="H19" s="385">
        <v>3303.9051724138</v>
      </c>
      <c r="I19" s="385">
        <v>6247.8313881159647</v>
      </c>
      <c r="J19" s="385">
        <v>6247.8313881159647</v>
      </c>
      <c r="K19" s="385">
        <v>6247.8313881159647</v>
      </c>
      <c r="L19" s="385">
        <v>6247.8313881159647</v>
      </c>
      <c r="M19" s="385">
        <v>6247.8313881159647</v>
      </c>
      <c r="N19" s="283"/>
    </row>
    <row r="20">
      <c r="B20" s="0" t="s">
        <v>221</v>
      </c>
      <c r="C20" s="0" t="s">
        <v>456</v>
      </c>
      <c r="D20" s="0" t="s">
        <v>454</v>
      </c>
      <c r="E20" s="385"/>
      <c r="F20" s="385"/>
      <c r="G20" s="385"/>
      <c r="H20" s="385"/>
      <c r="I20" s="385"/>
      <c r="J20" s="385"/>
      <c r="K20" s="385"/>
      <c r="L20" s="385"/>
      <c r="M20" s="385">
        <v>1408.4090925596049</v>
      </c>
      <c r="N20" s="283"/>
    </row>
    <row r="21">
      <c r="B21" s="0" t="s">
        <v>223</v>
      </c>
      <c r="C21" s="0" t="s">
        <v>433</v>
      </c>
      <c r="D21" s="0" t="s">
        <v>267</v>
      </c>
      <c r="E21" s="290"/>
      <c r="F21" s="290">
        <v>181.885372413293</v>
      </c>
      <c r="G21" s="290"/>
      <c r="H21" s="290"/>
      <c r="I21" s="290">
        <v>19.3542701184</v>
      </c>
      <c r="J21" s="385"/>
      <c r="K21" s="290"/>
      <c r="L21" s="385"/>
      <c r="M21" s="290"/>
      <c r="N21" s="283"/>
    </row>
    <row r="22">
      <c r="B22" s="0" t="s">
        <v>223</v>
      </c>
      <c r="C22" s="0" t="s">
        <v>433</v>
      </c>
      <c r="D22" s="0" t="s">
        <v>434</v>
      </c>
      <c r="E22" s="290"/>
      <c r="F22" s="290">
        <v>16.507730170124</v>
      </c>
      <c r="G22" s="290"/>
      <c r="H22" s="290"/>
      <c r="I22" s="290">
        <v>0.38475</v>
      </c>
      <c r="J22" s="385">
        <v>0.21195</v>
      </c>
      <c r="K22" s="290"/>
      <c r="L22" s="385">
        <v>0.21195</v>
      </c>
      <c r="M22" s="290"/>
      <c r="N22" s="283"/>
    </row>
    <row r="23">
      <c r="B23" s="0" t="s">
        <v>223</v>
      </c>
      <c r="C23" s="0" t="s">
        <v>437</v>
      </c>
      <c r="D23" s="0" t="s">
        <v>267</v>
      </c>
      <c r="E23" s="290"/>
      <c r="F23" s="290">
        <v>1876.8508320134561</v>
      </c>
      <c r="G23" s="290">
        <v>290.77040921849</v>
      </c>
      <c r="H23" s="290"/>
      <c r="I23" s="290"/>
      <c r="J23" s="385"/>
      <c r="K23" s="290"/>
      <c r="L23" s="385"/>
      <c r="M23" s="290"/>
      <c r="N23" s="283"/>
    </row>
    <row r="24">
      <c r="B24" s="0" t="s">
        <v>223</v>
      </c>
      <c r="C24" s="0" t="s">
        <v>437</v>
      </c>
      <c r="D24" s="0" t="s">
        <v>434</v>
      </c>
      <c r="E24" s="290">
        <v>64.44036</v>
      </c>
      <c r="F24" s="290">
        <v>51.88104</v>
      </c>
      <c r="G24" s="290">
        <v>55.702006305716</v>
      </c>
      <c r="H24" s="290">
        <v>31.598566305715998</v>
      </c>
      <c r="I24" s="290">
        <v>31.598566305715998</v>
      </c>
      <c r="J24" s="385">
        <v>31.598566305715998</v>
      </c>
      <c r="K24" s="290">
        <v>26.558015821076</v>
      </c>
      <c r="L24" s="385">
        <v>7.275037344755</v>
      </c>
      <c r="M24" s="290"/>
      <c r="N24" s="283"/>
    </row>
    <row r="25">
      <c r="B25" s="0" t="s">
        <v>223</v>
      </c>
      <c r="C25" s="0" t="s">
        <v>437</v>
      </c>
      <c r="D25" s="0" t="s">
        <v>439</v>
      </c>
      <c r="E25" s="290">
        <v>96.66054</v>
      </c>
      <c r="F25" s="290">
        <v>77.82156</v>
      </c>
      <c r="G25" s="290">
        <v>67.753726305716</v>
      </c>
      <c r="H25" s="290">
        <v>31.598566305715998</v>
      </c>
      <c r="I25" s="290">
        <v>31.598566305715998</v>
      </c>
      <c r="J25" s="385">
        <v>31.598566305715998</v>
      </c>
      <c r="K25" s="290">
        <v>26.558015821076</v>
      </c>
      <c r="L25" s="385">
        <v>7.275037344755</v>
      </c>
      <c r="M25" s="290"/>
      <c r="N25" s="283"/>
    </row>
    <row r="26">
      <c r="B26" s="0" t="s">
        <v>223</v>
      </c>
      <c r="C26" s="0" t="s">
        <v>437</v>
      </c>
      <c r="D26" s="0" t="s">
        <v>444</v>
      </c>
      <c r="E26" s="290">
        <v>3876.2825978033452</v>
      </c>
      <c r="F26" s="290">
        <v>11917.3961359828</v>
      </c>
      <c r="G26" s="290">
        <v>4786.8033518687889</v>
      </c>
      <c r="H26" s="290">
        <v>4301.4969340098114</v>
      </c>
      <c r="I26" s="290">
        <v>4142.598702484117</v>
      </c>
      <c r="J26" s="385">
        <v>3897.8568962150962</v>
      </c>
      <c r="K26" s="290">
        <v>3623.11891033509</v>
      </c>
      <c r="L26" s="385">
        <v>3012.3870200171791</v>
      </c>
      <c r="M26" s="290">
        <v>2994.66895690515</v>
      </c>
      <c r="N26" s="283"/>
    </row>
    <row r="27">
      <c r="B27" s="0" t="s">
        <v>223</v>
      </c>
      <c r="C27" s="0" t="s">
        <v>437</v>
      </c>
      <c r="D27" s="0" t="s">
        <v>442</v>
      </c>
      <c r="E27" s="290">
        <v>12.570972883757</v>
      </c>
      <c r="F27" s="290">
        <v>31.818207127611</v>
      </c>
      <c r="G27" s="290">
        <v>28.826981985089</v>
      </c>
      <c r="H27" s="290">
        <v>27.531264367952</v>
      </c>
      <c r="I27" s="290">
        <v>26.51425347922</v>
      </c>
      <c r="J27" s="385">
        <v>24.947810105285</v>
      </c>
      <c r="K27" s="290">
        <v>23.189379438654</v>
      </c>
      <c r="L27" s="385">
        <v>19.280456245582</v>
      </c>
      <c r="M27" s="290">
        <v>19.167053705231</v>
      </c>
      <c r="N27" s="283"/>
    </row>
    <row r="28">
      <c r="B28" s="0" t="s">
        <v>223</v>
      </c>
      <c r="C28" s="0" t="s">
        <v>446</v>
      </c>
      <c r="D28" s="0" t="s">
        <v>447</v>
      </c>
      <c r="E28" s="290">
        <v>2160.752670548035</v>
      </c>
      <c r="F28" s="290">
        <v>2173.1734195359368</v>
      </c>
      <c r="G28" s="290">
        <v>2014.901629247543</v>
      </c>
      <c r="H28" s="290">
        <v>2030.3416815902581</v>
      </c>
      <c r="I28" s="290">
        <v>1996.316045738422</v>
      </c>
      <c r="J28" s="385">
        <v>2006.158716434355</v>
      </c>
      <c r="K28" s="290">
        <v>2006.135101350553</v>
      </c>
      <c r="L28" s="385">
        <v>1991.121234234766</v>
      </c>
      <c r="M28" s="290">
        <v>2040.393685287818</v>
      </c>
      <c r="N28" s="283"/>
    </row>
    <row r="29">
      <c r="B29" s="0" t="s">
        <v>223</v>
      </c>
      <c r="C29" s="0" t="s">
        <v>446</v>
      </c>
      <c r="D29" s="0" t="s">
        <v>451</v>
      </c>
      <c r="E29" s="290">
        <v>275157.86330561142</v>
      </c>
      <c r="F29" s="290">
        <v>301790.69925171573</v>
      </c>
      <c r="G29" s="290">
        <v>166490.37206268561</v>
      </c>
      <c r="H29" s="290">
        <v>212569.45609634058</v>
      </c>
      <c r="I29" s="290">
        <v>175339.44782894384</v>
      </c>
      <c r="J29" s="385">
        <v>152102.01339523878</v>
      </c>
      <c r="K29" s="290">
        <v>122286.66504143144</v>
      </c>
      <c r="L29" s="385">
        <v>118364.08662156148</v>
      </c>
      <c r="M29" s="290">
        <v>31832.205833591033</v>
      </c>
      <c r="N29" s="283"/>
    </row>
    <row r="30">
      <c r="B30" s="0" t="s">
        <v>223</v>
      </c>
      <c r="C30" s="0" t="s">
        <v>446</v>
      </c>
      <c r="D30" s="0" t="s">
        <v>449</v>
      </c>
      <c r="E30" s="290"/>
      <c r="F30" s="290">
        <v>7.377962248872</v>
      </c>
      <c r="G30" s="290">
        <v>25.551886846093</v>
      </c>
      <c r="H30" s="290">
        <v>28.83697339837</v>
      </c>
      <c r="I30" s="290">
        <v>28.640652869646</v>
      </c>
      <c r="J30" s="385">
        <v>56.728501345311</v>
      </c>
      <c r="K30" s="290">
        <v>86.088241591026</v>
      </c>
      <c r="L30" s="385">
        <v>85.166726993684</v>
      </c>
      <c r="M30" s="290">
        <v>117.222151512777</v>
      </c>
      <c r="N30" s="283"/>
    </row>
    <row r="31">
      <c r="B31" s="0" t="s">
        <v>223</v>
      </c>
      <c r="C31" s="0" t="s">
        <v>446</v>
      </c>
      <c r="D31" s="0" t="s">
        <v>272</v>
      </c>
      <c r="E31" s="385"/>
      <c r="F31" s="385"/>
      <c r="G31" s="385"/>
      <c r="H31" s="385">
        <v>53370.864167907137</v>
      </c>
      <c r="I31" s="385">
        <v>64962.430494366781</v>
      </c>
      <c r="J31" s="385">
        <v>71366.440568831254</v>
      </c>
      <c r="K31" s="385">
        <v>86509.033360890782</v>
      </c>
      <c r="L31" s="385">
        <v>88822.457939983942</v>
      </c>
      <c r="M31" s="385">
        <v>21201.427274973157</v>
      </c>
      <c r="N31" s="283"/>
    </row>
    <row r="32">
      <c r="B32" s="0" t="s">
        <v>223</v>
      </c>
      <c r="C32" s="0" t="s">
        <v>446</v>
      </c>
      <c r="D32" s="0" t="s">
        <v>454</v>
      </c>
      <c r="E32" s="385"/>
      <c r="F32" s="385"/>
      <c r="G32" s="385"/>
      <c r="H32" s="385"/>
      <c r="I32" s="385"/>
      <c r="J32" s="385">
        <v>15537.854425616651</v>
      </c>
      <c r="K32" s="385">
        <v>15537.854425616651</v>
      </c>
      <c r="L32" s="385">
        <v>31101.383447000451</v>
      </c>
      <c r="M32" s="385">
        <v>40873.970515689078</v>
      </c>
      <c r="N32" s="283"/>
    </row>
    <row r="33">
      <c r="B33" s="0" t="s">
        <v>223</v>
      </c>
      <c r="C33" s="0" t="s">
        <v>456</v>
      </c>
      <c r="D33" s="0" t="s">
        <v>451</v>
      </c>
      <c r="E33" s="290">
        <v>8685.8369510855464</v>
      </c>
      <c r="F33" s="290"/>
      <c r="G33" s="290">
        <v>650.523833038218</v>
      </c>
      <c r="H33" s="290">
        <v>4617.18898278134</v>
      </c>
      <c r="I33" s="290">
        <v>6941.7728962381962</v>
      </c>
      <c r="J33" s="385">
        <v>4942.657712642269</v>
      </c>
      <c r="K33" s="290">
        <v>4928.796825613621</v>
      </c>
      <c r="L33" s="385">
        <v>882.606762903425</v>
      </c>
      <c r="M33" s="290">
        <v>882.63635362754</v>
      </c>
      <c r="N33" s="283"/>
    </row>
    <row r="34">
      <c r="B34" s="0" t="s">
        <v>223</v>
      </c>
      <c r="C34" s="0" t="s">
        <v>456</v>
      </c>
      <c r="D34" s="0" t="s">
        <v>457</v>
      </c>
      <c r="E34" s="290">
        <v>128.546642244841</v>
      </c>
      <c r="F34" s="290">
        <v>8.357046408376</v>
      </c>
      <c r="G34" s="290">
        <v>19.515501552854</v>
      </c>
      <c r="H34" s="290">
        <v>46.74028809478</v>
      </c>
      <c r="I34" s="290">
        <v>98.855481949416</v>
      </c>
      <c r="J34" s="385">
        <v>146.212696190947</v>
      </c>
      <c r="K34" s="290">
        <v>249.184193196036</v>
      </c>
      <c r="L34" s="385">
        <v>381.407947702132</v>
      </c>
      <c r="M34" s="290">
        <v>575.015828340823</v>
      </c>
      <c r="N34" s="283"/>
    </row>
    <row r="35">
      <c r="B35" s="0" t="s">
        <v>223</v>
      </c>
      <c r="C35" s="0" t="s">
        <v>456</v>
      </c>
      <c r="D35" s="0" t="s">
        <v>272</v>
      </c>
      <c r="E35" s="385"/>
      <c r="F35" s="385"/>
      <c r="G35" s="385"/>
      <c r="H35" s="385">
        <v>3167.5583302437408</v>
      </c>
      <c r="I35" s="385">
        <v>3903.5177919460812</v>
      </c>
      <c r="J35" s="385">
        <v>3996.1900264295518</v>
      </c>
      <c r="K35" s="385">
        <v>4088.8666086603589</v>
      </c>
      <c r="L35" s="385">
        <v>1225.843851222387</v>
      </c>
      <c r="M35" s="385">
        <v>1225.843851222387</v>
      </c>
      <c r="N35" s="283"/>
    </row>
    <row r="36">
      <c r="B36" s="0" t="s">
        <v>223</v>
      </c>
      <c r="C36" s="0" t="s">
        <v>456</v>
      </c>
      <c r="D36" s="0" t="s">
        <v>454</v>
      </c>
      <c r="E36" s="385"/>
      <c r="F36" s="385"/>
      <c r="G36" s="385"/>
      <c r="H36" s="385"/>
      <c r="I36" s="385">
        <v>3175.42338269704</v>
      </c>
      <c r="J36" s="385">
        <v>9463.12673872213</v>
      </c>
      <c r="K36" s="385">
        <v>19573.620363052851</v>
      </c>
      <c r="L36" s="385">
        <v>35929.414705559684</v>
      </c>
      <c r="M36" s="385">
        <v>54571.57089806244</v>
      </c>
      <c r="N36" s="283"/>
    </row>
    <row r="37">
      <c r="B37" s="0" t="s">
        <v>224</v>
      </c>
      <c r="C37" s="0" t="s">
        <v>433</v>
      </c>
      <c r="D37" s="0" t="s">
        <v>267</v>
      </c>
      <c r="E37" s="290">
        <v>76.003391670433</v>
      </c>
      <c r="F37" s="290"/>
      <c r="G37" s="290"/>
      <c r="H37" s="290"/>
      <c r="I37" s="290"/>
      <c r="J37" s="385"/>
      <c r="K37" s="290"/>
      <c r="L37" s="385"/>
      <c r="M37" s="290"/>
      <c r="N37" s="283"/>
    </row>
    <row r="38">
      <c r="B38" s="0" t="s">
        <v>224</v>
      </c>
      <c r="C38" s="0" t="s">
        <v>433</v>
      </c>
      <c r="D38" s="0" t="s">
        <v>434</v>
      </c>
      <c r="E38" s="290">
        <v>2.272836836907</v>
      </c>
      <c r="F38" s="290">
        <v>0.016183292079</v>
      </c>
      <c r="G38" s="290">
        <v>2.2545</v>
      </c>
      <c r="H38" s="290">
        <v>1.87875</v>
      </c>
      <c r="I38" s="290">
        <v>1.503</v>
      </c>
      <c r="J38" s="385">
        <v>1.12725</v>
      </c>
      <c r="K38" s="290">
        <v>0.7515</v>
      </c>
      <c r="L38" s="385">
        <v>0.37575</v>
      </c>
      <c r="M38" s="290"/>
      <c r="N38" s="283"/>
    </row>
    <row r="39">
      <c r="B39" s="0" t="s">
        <v>224</v>
      </c>
      <c r="C39" s="0" t="s">
        <v>437</v>
      </c>
      <c r="D39" s="0" t="s">
        <v>267</v>
      </c>
      <c r="E39" s="290">
        <v>1324.675811840566</v>
      </c>
      <c r="F39" s="290">
        <v>3415.44667314592</v>
      </c>
      <c r="G39" s="290">
        <v>2284.5832780029832</v>
      </c>
      <c r="H39" s="290">
        <v>387.724628879503</v>
      </c>
      <c r="I39" s="290">
        <v>434.138702104279</v>
      </c>
      <c r="J39" s="385">
        <v>365.979160131749</v>
      </c>
      <c r="K39" s="290">
        <v>338.683169360707</v>
      </c>
      <c r="L39" s="385">
        <v>305.302899514406</v>
      </c>
      <c r="M39" s="290">
        <v>283.280013635871</v>
      </c>
      <c r="N39" s="283"/>
    </row>
    <row r="40">
      <c r="B40" s="0" t="s">
        <v>224</v>
      </c>
      <c r="C40" s="0" t="s">
        <v>437</v>
      </c>
      <c r="D40" s="0" t="s">
        <v>434</v>
      </c>
      <c r="E40" s="290">
        <v>17.99321899899</v>
      </c>
      <c r="F40" s="290">
        <v>20.138310575253</v>
      </c>
      <c r="G40" s="290">
        <v>24.149729320981</v>
      </c>
      <c r="H40" s="290">
        <v>14.263072453561</v>
      </c>
      <c r="I40" s="290">
        <v>15.705007573173</v>
      </c>
      <c r="J40" s="385">
        <v>13.439968464675</v>
      </c>
      <c r="K40" s="290">
        <v>17.434741106202</v>
      </c>
      <c r="L40" s="385">
        <v>15.696187106839</v>
      </c>
      <c r="M40" s="290">
        <v>14.236851314198</v>
      </c>
      <c r="N40" s="283"/>
    </row>
    <row r="41">
      <c r="B41" s="0" t="s">
        <v>224</v>
      </c>
      <c r="C41" s="0" t="s">
        <v>437</v>
      </c>
      <c r="D41" s="0" t="s">
        <v>439</v>
      </c>
      <c r="E41" s="290">
        <v>26.989828498484</v>
      </c>
      <c r="F41" s="290">
        <v>27.566802859051</v>
      </c>
      <c r="G41" s="290">
        <v>29.126612477797</v>
      </c>
      <c r="H41" s="290">
        <v>14.263072453561</v>
      </c>
      <c r="I41" s="290">
        <v>15.705007573173</v>
      </c>
      <c r="J41" s="385">
        <v>13.439968464675</v>
      </c>
      <c r="K41" s="290">
        <v>17.434741106202</v>
      </c>
      <c r="L41" s="385">
        <v>15.696187106839</v>
      </c>
      <c r="M41" s="290">
        <v>14.236851314198</v>
      </c>
      <c r="N41" s="283"/>
    </row>
    <row r="42">
      <c r="B42" s="322" t="s">
        <v>224</v>
      </c>
      <c r="C42" s="322" t="s">
        <v>437</v>
      </c>
      <c r="D42" s="322" t="s">
        <v>444</v>
      </c>
      <c r="E42" s="290">
        <v>9448.5629830217</v>
      </c>
      <c r="F42" s="290">
        <v>18249.611907514125</v>
      </c>
      <c r="G42" s="290">
        <v>18791.157085812862</v>
      </c>
      <c r="H42" s="290">
        <v>25648.084244641857</v>
      </c>
      <c r="I42" s="290">
        <v>25647.68014738533</v>
      </c>
      <c r="J42" s="385">
        <v>24003.308193806468</v>
      </c>
      <c r="K42" s="290">
        <v>23602.24324852568</v>
      </c>
      <c r="L42" s="385">
        <v>21840.472144742253</v>
      </c>
      <c r="M42" s="290">
        <v>18498.06466249076</v>
      </c>
      <c r="N42" s="283"/>
    </row>
    <row r="43">
      <c r="B43" s="322" t="s">
        <v>224</v>
      </c>
      <c r="C43" s="322" t="s">
        <v>437</v>
      </c>
      <c r="D43" s="322" t="s">
        <v>442</v>
      </c>
      <c r="E43" s="290">
        <v>44.523738826757</v>
      </c>
      <c r="F43" s="290">
        <v>67.490293195337</v>
      </c>
      <c r="G43" s="290">
        <v>70.406010211143</v>
      </c>
      <c r="H43" s="290">
        <v>71.252347782258</v>
      </c>
      <c r="I43" s="290">
        <v>71.251225169046</v>
      </c>
      <c r="J43" s="385">
        <v>66.683033595662</v>
      </c>
      <c r="K43" s="290">
        <v>65.568844376232</v>
      </c>
      <c r="L43" s="385">
        <v>60.674508947428</v>
      </c>
      <c r="M43" s="290">
        <v>51.389044267735</v>
      </c>
      <c r="N43" s="283"/>
    </row>
    <row r="44">
      <c r="B44" s="0" t="s">
        <v>224</v>
      </c>
      <c r="C44" s="0" t="s">
        <v>446</v>
      </c>
      <c r="D44" s="0" t="s">
        <v>447</v>
      </c>
      <c r="E44" s="290">
        <v>1055.2896</v>
      </c>
      <c r="F44" s="290">
        <v>960.41320493021</v>
      </c>
      <c r="G44" s="290">
        <v>1300.638038423167</v>
      </c>
      <c r="H44" s="290">
        <v>1034.8594793182911</v>
      </c>
      <c r="I44" s="290">
        <v>1112.0302067389021</v>
      </c>
      <c r="J44" s="385">
        <v>1263.839584356271</v>
      </c>
      <c r="K44" s="290">
        <v>1206.9731005478311</v>
      </c>
      <c r="L44" s="385">
        <v>1206.97310054783</v>
      </c>
      <c r="M44" s="290">
        <v>1228.3170749632191</v>
      </c>
      <c r="N44" s="283"/>
    </row>
    <row r="45">
      <c r="B45" s="0" t="s">
        <v>224</v>
      </c>
      <c r="C45" s="0" t="s">
        <v>446</v>
      </c>
      <c r="D45" s="0" t="s">
        <v>451</v>
      </c>
      <c r="E45" s="290">
        <v>222584.78628685995</v>
      </c>
      <c r="F45" s="290">
        <v>192088.92592203332</v>
      </c>
      <c r="G45" s="290">
        <v>200886.75691265671</v>
      </c>
      <c r="H45" s="290">
        <v>114317.54761697451</v>
      </c>
      <c r="I45" s="290">
        <v>113246.1496186451</v>
      </c>
      <c r="J45" s="385">
        <v>125635.63286317002</v>
      </c>
      <c r="K45" s="290">
        <v>119303.8653907378</v>
      </c>
      <c r="L45" s="385">
        <v>87476.798147143869</v>
      </c>
      <c r="M45" s="290">
        <v>53915.452807203183</v>
      </c>
      <c r="N45" s="283"/>
    </row>
    <row r="46">
      <c r="B46" s="0" t="s">
        <v>224</v>
      </c>
      <c r="C46" s="0" t="s">
        <v>446</v>
      </c>
      <c r="D46" s="0" t="s">
        <v>449</v>
      </c>
      <c r="E46" s="290"/>
      <c r="F46" s="290"/>
      <c r="G46" s="290"/>
      <c r="H46" s="290"/>
      <c r="I46" s="290"/>
      <c r="J46" s="385"/>
      <c r="K46" s="290"/>
      <c r="L46" s="385"/>
      <c r="M46" s="290">
        <v>25.088636343987</v>
      </c>
      <c r="N46" s="283"/>
    </row>
    <row r="47">
      <c r="B47" s="0" t="s">
        <v>224</v>
      </c>
      <c r="C47" s="0" t="s">
        <v>446</v>
      </c>
      <c r="D47" s="0" t="s">
        <v>457</v>
      </c>
      <c r="E47" s="290">
        <v>360.533972808</v>
      </c>
      <c r="F47" s="290">
        <v>289.198584375002</v>
      </c>
      <c r="G47" s="290">
        <v>136.657055138235</v>
      </c>
      <c r="H47" s="290">
        <v>63.709595213806</v>
      </c>
      <c r="I47" s="290">
        <v>51.270643702277</v>
      </c>
      <c r="J47" s="385">
        <v>52.872836572104</v>
      </c>
      <c r="K47" s="290">
        <v>48.081018710815</v>
      </c>
      <c r="L47" s="385">
        <v>44.122926266708</v>
      </c>
      <c r="M47" s="290">
        <v>39.387517991212</v>
      </c>
      <c r="N47" s="283"/>
    </row>
    <row r="48">
      <c r="B48" s="0" t="s">
        <v>224</v>
      </c>
      <c r="C48" s="0" t="s">
        <v>446</v>
      </c>
      <c r="D48" s="0" t="s">
        <v>272</v>
      </c>
      <c r="E48" s="385"/>
      <c r="F48" s="385"/>
      <c r="G48" s="385"/>
      <c r="H48" s="385"/>
      <c r="I48" s="385">
        <v>893.687710760446</v>
      </c>
      <c r="J48" s="385">
        <v>5341.0113332366063</v>
      </c>
      <c r="K48" s="385">
        <v>14087.386414593546</v>
      </c>
      <c r="L48" s="385">
        <v>31279.650699404956</v>
      </c>
      <c r="M48" s="385">
        <v>35120.052270275912</v>
      </c>
      <c r="N48" s="283"/>
    </row>
    <row r="49">
      <c r="B49" s="0" t="s">
        <v>224</v>
      </c>
      <c r="C49" s="0" t="s">
        <v>446</v>
      </c>
      <c r="D49" s="0" t="s">
        <v>454</v>
      </c>
      <c r="E49" s="375"/>
      <c r="F49" s="375"/>
      <c r="G49" s="375"/>
      <c r="H49" s="375"/>
      <c r="I49" s="375"/>
      <c r="J49" s="375"/>
      <c r="K49" s="375"/>
      <c r="L49" s="375"/>
      <c r="M49" s="375"/>
      <c r="N49" s="283"/>
    </row>
    <row r="50">
      <c r="B50" s="0" t="s">
        <v>224</v>
      </c>
      <c r="C50" s="0" t="s">
        <v>456</v>
      </c>
      <c r="D50" s="0" t="s">
        <v>451</v>
      </c>
      <c r="E50" s="290">
        <v>8581.7275363351528</v>
      </c>
      <c r="F50" s="290">
        <v>5345.3245248113417</v>
      </c>
      <c r="G50" s="290">
        <v>3090.87034212562</v>
      </c>
      <c r="H50" s="290">
        <v>10778.484074899148</v>
      </c>
      <c r="I50" s="290">
        <v>10202.052911340206</v>
      </c>
      <c r="J50" s="385">
        <v>8925.48633042172</v>
      </c>
      <c r="K50" s="290">
        <v>9061.4972226518057</v>
      </c>
      <c r="L50" s="385">
        <v>7168.0677533175312</v>
      </c>
      <c r="M50" s="290">
        <v>9892.9111526686065</v>
      </c>
      <c r="N50" s="283"/>
    </row>
    <row r="51">
      <c r="B51" s="0" t="s">
        <v>224</v>
      </c>
      <c r="C51" s="0" t="s">
        <v>456</v>
      </c>
      <c r="D51" s="0" t="s">
        <v>457</v>
      </c>
      <c r="E51" s="290">
        <v>107.060561982095</v>
      </c>
      <c r="F51" s="290">
        <v>67.204262507565</v>
      </c>
      <c r="G51" s="290">
        <v>57.184085247233</v>
      </c>
      <c r="H51" s="290">
        <v>98.401764132038</v>
      </c>
      <c r="I51" s="290">
        <v>96.914173157116</v>
      </c>
      <c r="J51" s="385">
        <v>81.53522485687</v>
      </c>
      <c r="K51" s="290">
        <v>89.933787421796</v>
      </c>
      <c r="L51" s="385">
        <v>65.294881746244</v>
      </c>
      <c r="M51" s="290">
        <v>83.067185820648</v>
      </c>
      <c r="N51" s="283"/>
    </row>
    <row r="52">
      <c r="B52" s="0" t="s">
        <v>224</v>
      </c>
      <c r="C52" s="0" t="s">
        <v>456</v>
      </c>
      <c r="D52" s="0" t="s">
        <v>272</v>
      </c>
      <c r="E52" s="385"/>
      <c r="F52" s="385"/>
      <c r="G52" s="385"/>
      <c r="H52" s="385"/>
      <c r="I52" s="385"/>
      <c r="J52" s="385"/>
      <c r="K52" s="385"/>
      <c r="L52" s="385"/>
      <c r="M52" s="385">
        <v>3117.56778741865</v>
      </c>
      <c r="N52" s="283"/>
    </row>
    <row r="53">
      <c r="B53" s="0" t="s">
        <v>224</v>
      </c>
      <c r="C53" s="0" t="s">
        <v>456</v>
      </c>
      <c r="D53" s="0" t="s">
        <v>454</v>
      </c>
      <c r="E53" s="375"/>
      <c r="F53" s="375"/>
      <c r="G53" s="375"/>
      <c r="H53" s="375"/>
      <c r="I53" s="375"/>
      <c r="J53" s="375"/>
      <c r="K53" s="375"/>
      <c r="L53" s="375"/>
      <c r="M53" s="375"/>
      <c r="N53" s="283"/>
    </row>
    <row r="54">
      <c r="B54" s="0" t="s">
        <v>225</v>
      </c>
      <c r="C54" s="0" t="s">
        <v>433</v>
      </c>
      <c r="D54" s="0" t="s">
        <v>267</v>
      </c>
      <c r="E54" s="300"/>
      <c r="F54" s="300"/>
      <c r="G54" s="300"/>
      <c r="H54" s="300"/>
      <c r="I54" s="300"/>
      <c r="J54" s="375"/>
      <c r="K54" s="300"/>
      <c r="L54" s="375"/>
      <c r="M54" s="300"/>
      <c r="N54" s="283"/>
    </row>
    <row r="55">
      <c r="B55" s="0" t="s">
        <v>225</v>
      </c>
      <c r="C55" s="0" t="s">
        <v>433</v>
      </c>
      <c r="D55" s="0" t="s">
        <v>434</v>
      </c>
      <c r="E55" s="290"/>
      <c r="F55" s="290"/>
      <c r="G55" s="290"/>
      <c r="H55" s="290"/>
      <c r="I55" s="290">
        <v>0.8226</v>
      </c>
      <c r="J55" s="385">
        <v>0.61695</v>
      </c>
      <c r="K55" s="290">
        <v>0.4113</v>
      </c>
      <c r="L55" s="385">
        <v>0.20565</v>
      </c>
      <c r="M55" s="290"/>
      <c r="N55" s="283"/>
    </row>
    <row r="56">
      <c r="B56" s="0" t="s">
        <v>225</v>
      </c>
      <c r="C56" s="0" t="s">
        <v>437</v>
      </c>
      <c r="D56" s="0" t="s">
        <v>267</v>
      </c>
      <c r="E56" s="290">
        <v>607.766036189139</v>
      </c>
      <c r="F56" s="290">
        <v>323.169577163278</v>
      </c>
      <c r="G56" s="290">
        <v>6.925703644829</v>
      </c>
      <c r="H56" s="290">
        <v>55.629584823178</v>
      </c>
      <c r="I56" s="290">
        <v>55.629584823178</v>
      </c>
      <c r="J56" s="385">
        <v>53.554751962336</v>
      </c>
      <c r="K56" s="290">
        <v>53.554751962336</v>
      </c>
      <c r="L56" s="385">
        <v>38.253394258812</v>
      </c>
      <c r="M56" s="290"/>
      <c r="N56" s="283"/>
    </row>
    <row r="57">
      <c r="B57" s="0" t="s">
        <v>225</v>
      </c>
      <c r="C57" s="0" t="s">
        <v>437</v>
      </c>
      <c r="D57" s="0" t="s">
        <v>434</v>
      </c>
      <c r="E57" s="290">
        <v>4.868045769213</v>
      </c>
      <c r="F57" s="290">
        <v>4.223877464321</v>
      </c>
      <c r="G57" s="290">
        <v>1.672774833654</v>
      </c>
      <c r="H57" s="290">
        <v>0.698066459564</v>
      </c>
      <c r="I57" s="290">
        <v>0.698066459564</v>
      </c>
      <c r="J57" s="385">
        <v>0.683598528363</v>
      </c>
      <c r="K57" s="290">
        <v>0.683598528363</v>
      </c>
      <c r="L57" s="385">
        <v>0.300026621638</v>
      </c>
      <c r="M57" s="290"/>
      <c r="N57" s="283"/>
    </row>
    <row r="58">
      <c r="B58" s="0" t="s">
        <v>225</v>
      </c>
      <c r="C58" s="0" t="s">
        <v>437</v>
      </c>
      <c r="D58" s="0" t="s">
        <v>439</v>
      </c>
      <c r="E58" s="290">
        <v>7.30206865382</v>
      </c>
      <c r="F58" s="290">
        <v>6.328582230882</v>
      </c>
      <c r="G58" s="290">
        <v>2.377381621446</v>
      </c>
      <c r="H58" s="290">
        <v>0.698066459564</v>
      </c>
      <c r="I58" s="290">
        <v>0.698066459564</v>
      </c>
      <c r="J58" s="385">
        <v>0.683598528363</v>
      </c>
      <c r="K58" s="290">
        <v>0.683598528363</v>
      </c>
      <c r="L58" s="385">
        <v>0.300026621638</v>
      </c>
      <c r="M58" s="290"/>
      <c r="N58" s="283"/>
    </row>
    <row r="59">
      <c r="B59" s="322" t="s">
        <v>225</v>
      </c>
      <c r="C59" s="322" t="s">
        <v>437</v>
      </c>
      <c r="D59" s="322" t="s">
        <v>444</v>
      </c>
      <c r="E59" s="290">
        <v>5822.0182241634311</v>
      </c>
      <c r="F59" s="290">
        <v>7382.4459537510584</v>
      </c>
      <c r="G59" s="290">
        <v>5319.8027577306784</v>
      </c>
      <c r="H59" s="290">
        <v>10561.248223260292</v>
      </c>
      <c r="I59" s="290">
        <v>10078.967655006196</v>
      </c>
      <c r="J59" s="385">
        <v>9337.97985521376</v>
      </c>
      <c r="K59" s="290">
        <v>8072.12105209847</v>
      </c>
      <c r="L59" s="385">
        <v>7104.88698595407</v>
      </c>
      <c r="M59" s="290">
        <v>6245.576555521302</v>
      </c>
      <c r="N59" s="283"/>
    </row>
    <row r="60">
      <c r="B60" s="322" t="s">
        <v>225</v>
      </c>
      <c r="C60" s="322" t="s">
        <v>437</v>
      </c>
      <c r="D60" s="322" t="s">
        <v>442</v>
      </c>
      <c r="E60" s="290">
        <v>35.153772451404</v>
      </c>
      <c r="F60" s="290">
        <v>38.535442974655</v>
      </c>
      <c r="G60" s="290">
        <v>32.907044221018</v>
      </c>
      <c r="H60" s="290">
        <v>35.511715008642</v>
      </c>
      <c r="I60" s="290">
        <v>32.528441246580996</v>
      </c>
      <c r="J60" s="385">
        <v>27.944865613148</v>
      </c>
      <c r="K60" s="290">
        <v>24.156652885475</v>
      </c>
      <c r="L60" s="385">
        <v>21.262105412257</v>
      </c>
      <c r="M60" s="290">
        <v>18.690530524461</v>
      </c>
      <c r="N60" s="283"/>
    </row>
    <row r="61">
      <c r="B61" s="0" t="s">
        <v>225</v>
      </c>
      <c r="C61" s="0" t="s">
        <v>446</v>
      </c>
      <c r="D61" s="0" t="s">
        <v>447</v>
      </c>
      <c r="E61" s="290">
        <v>813.412230257411</v>
      </c>
      <c r="F61" s="290">
        <v>880.383269284127</v>
      </c>
      <c r="G61" s="290">
        <v>815.687295785216</v>
      </c>
      <c r="H61" s="290">
        <v>789.891446247187</v>
      </c>
      <c r="I61" s="290">
        <v>833.289873729689</v>
      </c>
      <c r="J61" s="385">
        <v>868.863085068498</v>
      </c>
      <c r="K61" s="290">
        <v>899.027510180473</v>
      </c>
      <c r="L61" s="385">
        <v>932.211046213985</v>
      </c>
      <c r="M61" s="290">
        <v>969.283470053883</v>
      </c>
      <c r="N61" s="283"/>
    </row>
    <row r="62">
      <c r="B62" s="0" t="s">
        <v>225</v>
      </c>
      <c r="C62" s="0" t="s">
        <v>446</v>
      </c>
      <c r="D62" s="0" t="s">
        <v>451</v>
      </c>
      <c r="E62" s="290">
        <v>117889.72573959823</v>
      </c>
      <c r="F62" s="290">
        <v>119526.5682597416</v>
      </c>
      <c r="G62" s="290">
        <v>99577.645196004552</v>
      </c>
      <c r="H62" s="290">
        <v>65739.3927999943</v>
      </c>
      <c r="I62" s="290">
        <v>45221.705395831566</v>
      </c>
      <c r="J62" s="385">
        <v>41052.79527561678</v>
      </c>
      <c r="K62" s="290">
        <v>36585.749826662839</v>
      </c>
      <c r="L62" s="385">
        <v>33859.374612393862</v>
      </c>
      <c r="M62" s="290">
        <v>32330.869123044675</v>
      </c>
      <c r="N62" s="283"/>
    </row>
    <row r="63">
      <c r="B63" s="0" t="s">
        <v>225</v>
      </c>
      <c r="C63" s="0" t="s">
        <v>446</v>
      </c>
      <c r="D63" s="0" t="s">
        <v>449</v>
      </c>
      <c r="E63" s="300"/>
      <c r="F63" s="300"/>
      <c r="G63" s="300"/>
      <c r="H63" s="300"/>
      <c r="I63" s="300"/>
      <c r="J63" s="375"/>
      <c r="K63" s="300"/>
      <c r="L63" s="375"/>
      <c r="M63" s="300"/>
      <c r="N63" s="283"/>
    </row>
    <row r="64">
      <c r="B64" s="0" t="s">
        <v>225</v>
      </c>
      <c r="C64" s="0" t="s">
        <v>446</v>
      </c>
      <c r="D64" s="0" t="s">
        <v>272</v>
      </c>
      <c r="E64" s="385"/>
      <c r="F64" s="385"/>
      <c r="G64" s="385"/>
      <c r="H64" s="385">
        <v>4119.0960679517993</v>
      </c>
      <c r="I64" s="385">
        <v>11812.285730066918</v>
      </c>
      <c r="J64" s="385">
        <v>16394.410352469848</v>
      </c>
      <c r="K64" s="385">
        <v>20656.172314697276</v>
      </c>
      <c r="L64" s="385">
        <v>22309.33274798606</v>
      </c>
      <c r="M64" s="385">
        <v>23298.182115547672</v>
      </c>
      <c r="N64" s="283"/>
    </row>
    <row r="65">
      <c r="B65" s="0" t="s">
        <v>225</v>
      </c>
      <c r="C65" s="0" t="s">
        <v>446</v>
      </c>
      <c r="D65" s="0" t="s">
        <v>454</v>
      </c>
      <c r="E65" s="375"/>
      <c r="F65" s="375"/>
      <c r="G65" s="375"/>
      <c r="H65" s="375"/>
      <c r="I65" s="375"/>
      <c r="J65" s="375"/>
      <c r="K65" s="375"/>
      <c r="L65" s="375"/>
      <c r="M65" s="375"/>
      <c r="N65" s="283"/>
    </row>
    <row r="66">
      <c r="B66" s="0" t="s">
        <v>225</v>
      </c>
      <c r="C66" s="0" t="s">
        <v>456</v>
      </c>
      <c r="D66" s="0" t="s">
        <v>451</v>
      </c>
      <c r="E66" s="290">
        <v>523.547450283698</v>
      </c>
      <c r="F66" s="290"/>
      <c r="G66" s="290"/>
      <c r="H66" s="290">
        <v>10.586585047434</v>
      </c>
      <c r="I66" s="290">
        <v>938.67701957456</v>
      </c>
      <c r="J66" s="385">
        <v>2255.5968415322891</v>
      </c>
      <c r="K66" s="290">
        <v>3231.6092651129529</v>
      </c>
      <c r="L66" s="385">
        <v>2991.654683580658</v>
      </c>
      <c r="M66" s="290">
        <v>3268.1050556716282</v>
      </c>
      <c r="N66" s="283"/>
    </row>
    <row r="67">
      <c r="B67" s="0" t="s">
        <v>225</v>
      </c>
      <c r="C67" s="0" t="s">
        <v>456</v>
      </c>
      <c r="D67" s="0" t="s">
        <v>457</v>
      </c>
      <c r="E67" s="290">
        <v>5.679665113656</v>
      </c>
      <c r="F67" s="290"/>
      <c r="G67" s="290"/>
      <c r="H67" s="290">
        <v>0.677737183603</v>
      </c>
      <c r="I67" s="290">
        <v>9.181044791879</v>
      </c>
      <c r="J67" s="385">
        <v>21.551100889229</v>
      </c>
      <c r="K67" s="290">
        <v>30.775706125899</v>
      </c>
      <c r="L67" s="385">
        <v>28.586941667649</v>
      </c>
      <c r="M67" s="290">
        <v>31.5048273116</v>
      </c>
      <c r="N67" s="283"/>
    </row>
    <row r="68">
      <c r="B68" s="0" t="s">
        <v>225</v>
      </c>
      <c r="C68" s="0" t="s">
        <v>456</v>
      </c>
      <c r="D68" s="0" t="s">
        <v>272</v>
      </c>
      <c r="E68" s="385"/>
      <c r="F68" s="385"/>
      <c r="G68" s="385"/>
      <c r="H68" s="385"/>
      <c r="I68" s="385">
        <v>533.14308044627</v>
      </c>
      <c r="J68" s="385">
        <v>1646.816153412258</v>
      </c>
      <c r="K68" s="385">
        <v>2477.5268709220159</v>
      </c>
      <c r="L68" s="385">
        <v>2477.5268709220159</v>
      </c>
      <c r="M68" s="385">
        <v>2554.705509680859</v>
      </c>
      <c r="N68" s="283"/>
    </row>
    <row r="69">
      <c r="B69" s="0" t="s">
        <v>225</v>
      </c>
      <c r="C69" s="0" t="s">
        <v>456</v>
      </c>
      <c r="D69" s="0" t="s">
        <v>454</v>
      </c>
      <c r="E69" s="375"/>
      <c r="F69" s="375"/>
      <c r="G69" s="375"/>
      <c r="H69" s="375"/>
      <c r="I69" s="375"/>
      <c r="J69" s="375"/>
      <c r="K69" s="375"/>
      <c r="L69" s="375"/>
      <c r="M69" s="375"/>
      <c r="N69" s="283"/>
    </row>
    <row r="70">
      <c r="B70" s="0" t="s">
        <v>226</v>
      </c>
      <c r="C70" s="0" t="s">
        <v>433</v>
      </c>
      <c r="D70" s="0" t="s">
        <v>267</v>
      </c>
      <c r="E70" s="300"/>
      <c r="F70" s="300"/>
      <c r="G70" s="300"/>
      <c r="H70" s="300"/>
      <c r="I70" s="300"/>
      <c r="J70" s="375"/>
      <c r="K70" s="300"/>
      <c r="L70" s="375"/>
      <c r="M70" s="300"/>
      <c r="N70" s="283"/>
    </row>
    <row r="71">
      <c r="B71" s="0" t="s">
        <v>226</v>
      </c>
      <c r="C71" s="0" t="s">
        <v>433</v>
      </c>
      <c r="D71" s="0" t="s">
        <v>434</v>
      </c>
      <c r="E71" s="290"/>
      <c r="F71" s="290">
        <v>4.57695</v>
      </c>
      <c r="G71" s="290">
        <v>3.9231</v>
      </c>
      <c r="H71" s="290">
        <v>3.26925</v>
      </c>
      <c r="I71" s="290">
        <v>2.6154</v>
      </c>
      <c r="J71" s="385">
        <v>1.96155</v>
      </c>
      <c r="K71" s="290">
        <v>1.3077</v>
      </c>
      <c r="L71" s="385">
        <v>0.65385</v>
      </c>
      <c r="M71" s="290"/>
      <c r="N71" s="283"/>
    </row>
    <row r="72">
      <c r="B72" s="0" t="s">
        <v>226</v>
      </c>
      <c r="C72" s="0" t="s">
        <v>437</v>
      </c>
      <c r="D72" s="0" t="s">
        <v>267</v>
      </c>
      <c r="E72" s="290">
        <v>5.651276404824</v>
      </c>
      <c r="F72" s="290">
        <v>6114.8586086798332</v>
      </c>
      <c r="G72" s="290">
        <v>5289.2616899249624</v>
      </c>
      <c r="H72" s="290">
        <v>5085.1338579476</v>
      </c>
      <c r="I72" s="290">
        <v>4774.5633136443876</v>
      </c>
      <c r="J72" s="385">
        <v>1503.1763590078569</v>
      </c>
      <c r="K72" s="290">
        <v>1434.0569458376331</v>
      </c>
      <c r="L72" s="385">
        <v>1444.8193865215731</v>
      </c>
      <c r="M72" s="290">
        <v>1436.503015569434</v>
      </c>
      <c r="N72" s="283"/>
    </row>
    <row r="73">
      <c r="B73" s="0" t="s">
        <v>226</v>
      </c>
      <c r="C73" s="0" t="s">
        <v>437</v>
      </c>
      <c r="D73" s="0" t="s">
        <v>434</v>
      </c>
      <c r="E73" s="290">
        <v>0.13932</v>
      </c>
      <c r="F73" s="290">
        <v>34.674959883003</v>
      </c>
      <c r="G73" s="290">
        <v>41.919203729411</v>
      </c>
      <c r="H73" s="290">
        <v>41.546272987363</v>
      </c>
      <c r="I73" s="290">
        <v>39.682002325789</v>
      </c>
      <c r="J73" s="385">
        <v>19.973120914737</v>
      </c>
      <c r="K73" s="290">
        <v>18.043663944364</v>
      </c>
      <c r="L73" s="385">
        <v>16.684791644378</v>
      </c>
      <c r="M73" s="290">
        <v>14.857856084017</v>
      </c>
      <c r="N73" s="283"/>
    </row>
    <row r="74">
      <c r="B74" s="0" t="s">
        <v>226</v>
      </c>
      <c r="C74" s="0" t="s">
        <v>437</v>
      </c>
      <c r="D74" s="0" t="s">
        <v>439</v>
      </c>
      <c r="E74" s="290">
        <v>0.9584966844</v>
      </c>
      <c r="F74" s="290">
        <v>49.806120516603</v>
      </c>
      <c r="G74" s="290">
        <v>46.794623526611</v>
      </c>
      <c r="H74" s="290">
        <v>41.546272987363</v>
      </c>
      <c r="I74" s="290">
        <v>39.682002325789</v>
      </c>
      <c r="J74" s="385">
        <v>19.973120914737</v>
      </c>
      <c r="K74" s="290">
        <v>18.043663944364</v>
      </c>
      <c r="L74" s="385">
        <v>16.684791644378</v>
      </c>
      <c r="M74" s="290">
        <v>14.857856084017</v>
      </c>
      <c r="N74" s="283"/>
    </row>
    <row r="75">
      <c r="B75" s="322" t="s">
        <v>226</v>
      </c>
      <c r="C75" s="322" t="s">
        <v>437</v>
      </c>
      <c r="D75" s="322" t="s">
        <v>444</v>
      </c>
      <c r="E75" s="290">
        <v>92.492280850417</v>
      </c>
      <c r="F75" s="290">
        <v>1884.939818317865</v>
      </c>
      <c r="G75" s="290">
        <v>1778.57637575374</v>
      </c>
      <c r="H75" s="290">
        <v>1884.939818317863</v>
      </c>
      <c r="I75" s="290">
        <v>1884.9398183178721</v>
      </c>
      <c r="J75" s="385">
        <v>1861.2984704512271</v>
      </c>
      <c r="K75" s="290">
        <v>1831.7230804008741</v>
      </c>
      <c r="L75" s="385">
        <v>1884.939818317866</v>
      </c>
      <c r="M75" s="290">
        <v>1884.939818317865</v>
      </c>
      <c r="N75" s="283"/>
    </row>
    <row r="76">
      <c r="B76" s="322" t="s">
        <v>226</v>
      </c>
      <c r="C76" s="322" t="s">
        <v>437</v>
      </c>
      <c r="D76" s="322" t="s">
        <v>442</v>
      </c>
      <c r="E76" s="290">
        <v>0.573313992381</v>
      </c>
      <c r="F76" s="290">
        <v>12.064352771121</v>
      </c>
      <c r="G76" s="290">
        <v>11.383585098554</v>
      </c>
      <c r="H76" s="290">
        <v>12.064352771121</v>
      </c>
      <c r="I76" s="290">
        <v>12.064352771121</v>
      </c>
      <c r="J76" s="385">
        <v>11.913038889438</v>
      </c>
      <c r="K76" s="290">
        <v>11.723744814665</v>
      </c>
      <c r="L76" s="385">
        <v>12.064352771121</v>
      </c>
      <c r="M76" s="290">
        <v>12.064352771121</v>
      </c>
      <c r="N76" s="283"/>
    </row>
    <row r="77">
      <c r="B77" s="0" t="s">
        <v>226</v>
      </c>
      <c r="C77" s="0" t="s">
        <v>446</v>
      </c>
      <c r="D77" s="0" t="s">
        <v>447</v>
      </c>
      <c r="E77" s="290">
        <v>2006.3010599999991</v>
      </c>
      <c r="F77" s="290">
        <v>1818.571008795562</v>
      </c>
      <c r="G77" s="290">
        <v>1831.88068185345</v>
      </c>
      <c r="H77" s="290">
        <v>1767.3180469132551</v>
      </c>
      <c r="I77" s="290">
        <v>2038.518082373178</v>
      </c>
      <c r="J77" s="385">
        <v>2158.40514100018</v>
      </c>
      <c r="K77" s="290">
        <v>2292.1370833084638</v>
      </c>
      <c r="L77" s="385">
        <v>2318.319584388878</v>
      </c>
      <c r="M77" s="290">
        <v>2367.1973274423121</v>
      </c>
      <c r="N77" s="283"/>
    </row>
    <row r="78">
      <c r="B78" s="0" t="s">
        <v>226</v>
      </c>
      <c r="C78" s="0" t="s">
        <v>446</v>
      </c>
      <c r="D78" s="0" t="s">
        <v>451</v>
      </c>
      <c r="E78" s="290">
        <v>37935.980172528551</v>
      </c>
      <c r="F78" s="290">
        <v>1628.8198372497909</v>
      </c>
      <c r="G78" s="290">
        <v>38194.512011860039</v>
      </c>
      <c r="H78" s="290">
        <v>38960.517627791138</v>
      </c>
      <c r="I78" s="290">
        <v>37336.216188271355</v>
      </c>
      <c r="J78" s="385">
        <v>23567.115917373354</v>
      </c>
      <c r="K78" s="290">
        <v>32882.432896974075</v>
      </c>
      <c r="L78" s="385">
        <v>25032.210197217548</v>
      </c>
      <c r="M78" s="290">
        <v>19973.757843882817</v>
      </c>
      <c r="N78" s="283"/>
    </row>
    <row r="79">
      <c r="B79" s="0" t="s">
        <v>226</v>
      </c>
      <c r="C79" s="0" t="s">
        <v>446</v>
      </c>
      <c r="D79" s="0" t="s">
        <v>449</v>
      </c>
      <c r="E79" s="290"/>
      <c r="F79" s="290"/>
      <c r="G79" s="290"/>
      <c r="H79" s="290"/>
      <c r="I79" s="290"/>
      <c r="J79" s="385"/>
      <c r="K79" s="290"/>
      <c r="L79" s="385">
        <v>7.065872285285</v>
      </c>
      <c r="M79" s="290">
        <v>36.944995476891</v>
      </c>
      <c r="N79" s="283"/>
    </row>
    <row r="80">
      <c r="B80" s="0" t="s">
        <v>226</v>
      </c>
      <c r="C80" s="0" t="s">
        <v>446</v>
      </c>
      <c r="D80" s="0" t="s">
        <v>272</v>
      </c>
      <c r="E80" s="385"/>
      <c r="F80" s="385"/>
      <c r="G80" s="385"/>
      <c r="H80" s="385"/>
      <c r="I80" s="385"/>
      <c r="J80" s="385"/>
      <c r="K80" s="385"/>
      <c r="L80" s="385">
        <v>5935.8481686487276</v>
      </c>
      <c r="M80" s="385">
        <v>14897.698856660854</v>
      </c>
      <c r="N80" s="283"/>
    </row>
    <row r="81">
      <c r="B81" s="0" t="s">
        <v>226</v>
      </c>
      <c r="C81" s="0" t="s">
        <v>446</v>
      </c>
      <c r="D81" s="0" t="s">
        <v>454</v>
      </c>
      <c r="E81" s="385"/>
      <c r="F81" s="385"/>
      <c r="G81" s="385"/>
      <c r="H81" s="385"/>
      <c r="I81" s="385"/>
      <c r="J81" s="385"/>
      <c r="K81" s="385"/>
      <c r="L81" s="385"/>
      <c r="M81" s="385">
        <v>17054.415616873739</v>
      </c>
      <c r="N81" s="283"/>
    </row>
    <row r="82">
      <c r="B82" s="0" t="s">
        <v>226</v>
      </c>
      <c r="C82" s="0" t="s">
        <v>456</v>
      </c>
      <c r="D82" s="0" t="s">
        <v>451</v>
      </c>
      <c r="E82" s="290">
        <v>629.124621961233</v>
      </c>
      <c r="F82" s="290">
        <v>11501.508893207552</v>
      </c>
      <c r="G82" s="290">
        <v>11967.48725833597</v>
      </c>
      <c r="H82" s="290">
        <v>14552.025552766929</v>
      </c>
      <c r="I82" s="290">
        <v>14370.315888139952</v>
      </c>
      <c r="J82" s="385">
        <v>8591.1693582843745</v>
      </c>
      <c r="K82" s="290">
        <v>11147.132810737083</v>
      </c>
      <c r="L82" s="385">
        <v>11999.143149761094</v>
      </c>
      <c r="M82" s="290">
        <v>12184.560667281638</v>
      </c>
      <c r="N82" s="283"/>
    </row>
    <row r="83">
      <c r="B83" s="0" t="s">
        <v>226</v>
      </c>
      <c r="C83" s="0" t="s">
        <v>456</v>
      </c>
      <c r="D83" s="0" t="s">
        <v>457</v>
      </c>
      <c r="E83" s="290">
        <v>9.779606887907</v>
      </c>
      <c r="F83" s="290">
        <v>180.379030567303</v>
      </c>
      <c r="G83" s="290">
        <v>184.732026203607</v>
      </c>
      <c r="H83" s="290">
        <v>192.970889057896</v>
      </c>
      <c r="I83" s="290">
        <v>182.676182022368</v>
      </c>
      <c r="J83" s="385">
        <v>90.742692188539</v>
      </c>
      <c r="K83" s="290">
        <v>107.499591657631</v>
      </c>
      <c r="L83" s="385">
        <v>109.047987508668</v>
      </c>
      <c r="M83" s="290">
        <v>131.314304359293</v>
      </c>
      <c r="N83" s="283"/>
    </row>
    <row r="84">
      <c r="B84" s="0" t="s">
        <v>226</v>
      </c>
      <c r="C84" s="0" t="s">
        <v>456</v>
      </c>
      <c r="D84" s="0" t="s">
        <v>272</v>
      </c>
      <c r="E84" s="385"/>
      <c r="F84" s="385"/>
      <c r="G84" s="385"/>
      <c r="H84" s="385">
        <v>3303.905172413803</v>
      </c>
      <c r="I84" s="385">
        <v>6124.9426956732577</v>
      </c>
      <c r="J84" s="385">
        <v>6646.1784845483853</v>
      </c>
      <c r="K84" s="385">
        <v>9324.2633306606731</v>
      </c>
      <c r="L84" s="385">
        <v>10825.355965024661</v>
      </c>
      <c r="M84" s="385">
        <v>11021.471584076209</v>
      </c>
      <c r="N84" s="283"/>
    </row>
    <row r="85">
      <c r="B85" s="0" t="s">
        <v>226</v>
      </c>
      <c r="C85" s="0" t="s">
        <v>456</v>
      </c>
      <c r="D85" s="0" t="s">
        <v>454</v>
      </c>
      <c r="E85" s="385"/>
      <c r="F85" s="385"/>
      <c r="G85" s="385"/>
      <c r="H85" s="385"/>
      <c r="I85" s="385"/>
      <c r="J85" s="385"/>
      <c r="K85" s="385"/>
      <c r="L85" s="385"/>
      <c r="M85" s="385">
        <v>1956.5913401155119</v>
      </c>
      <c r="N85" s="283"/>
    </row>
    <row r="86">
      <c r="B86" s="0" t="s">
        <v>227</v>
      </c>
      <c r="C86" s="0" t="s">
        <v>433</v>
      </c>
      <c r="D86" s="0" t="s">
        <v>267</v>
      </c>
      <c r="E86" s="290">
        <v>6.211701233545</v>
      </c>
      <c r="F86" s="290"/>
      <c r="G86" s="290"/>
      <c r="H86" s="290"/>
      <c r="I86" s="290"/>
      <c r="J86" s="385"/>
      <c r="K86" s="290"/>
      <c r="L86" s="385"/>
      <c r="M86" s="290"/>
      <c r="N86" s="283"/>
    </row>
    <row r="87">
      <c r="B87" s="0" t="s">
        <v>227</v>
      </c>
      <c r="C87" s="0" t="s">
        <v>433</v>
      </c>
      <c r="D87" s="0" t="s">
        <v>434</v>
      </c>
      <c r="E87" s="290">
        <v>0.0288</v>
      </c>
      <c r="F87" s="290"/>
      <c r="G87" s="290"/>
      <c r="H87" s="290"/>
      <c r="I87" s="290">
        <v>3.541439694306</v>
      </c>
      <c r="J87" s="385"/>
      <c r="K87" s="290">
        <v>1.8054</v>
      </c>
      <c r="L87" s="385"/>
      <c r="M87" s="290"/>
      <c r="N87" s="283"/>
    </row>
    <row r="88">
      <c r="B88" s="0" t="s">
        <v>227</v>
      </c>
      <c r="C88" s="0" t="s">
        <v>437</v>
      </c>
      <c r="D88" s="0" t="s">
        <v>267</v>
      </c>
      <c r="E88" s="290">
        <v>2.795265555095</v>
      </c>
      <c r="F88" s="290">
        <v>7.978021133563</v>
      </c>
      <c r="G88" s="290"/>
      <c r="H88" s="290"/>
      <c r="I88" s="290"/>
      <c r="J88" s="385"/>
      <c r="K88" s="290"/>
      <c r="L88" s="385"/>
      <c r="M88" s="290"/>
      <c r="N88" s="283"/>
    </row>
    <row r="89">
      <c r="B89" s="0" t="s">
        <v>227</v>
      </c>
      <c r="C89" s="0" t="s">
        <v>437</v>
      </c>
      <c r="D89" s="0" t="s">
        <v>434</v>
      </c>
      <c r="E89" s="290">
        <v>25.024473015968</v>
      </c>
      <c r="F89" s="290">
        <v>40.81968</v>
      </c>
      <c r="G89" s="290">
        <v>28.426538571298</v>
      </c>
      <c r="H89" s="290">
        <v>13.535060720528</v>
      </c>
      <c r="I89" s="290">
        <v>13.535060720528</v>
      </c>
      <c r="J89" s="385">
        <v>13.535060720528</v>
      </c>
      <c r="K89" s="290">
        <v>13.535060720528</v>
      </c>
      <c r="L89" s="385">
        <v>7.372169494292</v>
      </c>
      <c r="M89" s="290">
        <v>3.5831219853</v>
      </c>
      <c r="N89" s="283"/>
    </row>
    <row r="90">
      <c r="B90" s="0" t="s">
        <v>227</v>
      </c>
      <c r="C90" s="0" t="s">
        <v>437</v>
      </c>
      <c r="D90" s="0" t="s">
        <v>439</v>
      </c>
      <c r="E90" s="290">
        <v>37.547904339552</v>
      </c>
      <c r="F90" s="290">
        <v>61.296122196</v>
      </c>
      <c r="G90" s="290">
        <v>36.245062097908</v>
      </c>
      <c r="H90" s="290">
        <v>9.474542504369</v>
      </c>
      <c r="I90" s="290">
        <v>9.474542504369</v>
      </c>
      <c r="J90" s="385">
        <v>9.474542504369</v>
      </c>
      <c r="K90" s="290">
        <v>9.474542504369</v>
      </c>
      <c r="L90" s="385">
        <v>5.160518646004</v>
      </c>
      <c r="M90" s="290">
        <v>2.50818538971</v>
      </c>
      <c r="N90" s="283"/>
    </row>
    <row r="91">
      <c r="B91" s="0" t="s">
        <v>227</v>
      </c>
      <c r="C91" s="0" t="s">
        <v>437</v>
      </c>
      <c r="D91" s="0" t="s">
        <v>444</v>
      </c>
      <c r="E91" s="290">
        <v>3811.2408479992928</v>
      </c>
      <c r="F91" s="290">
        <v>4238.9758123791826</v>
      </c>
      <c r="G91" s="290">
        <v>3616.9675581836441</v>
      </c>
      <c r="H91" s="290">
        <v>4231.4691255564339</v>
      </c>
      <c r="I91" s="290">
        <v>4240.4958378327192</v>
      </c>
      <c r="J91" s="385">
        <v>4043.6393319203712</v>
      </c>
      <c r="K91" s="290">
        <v>3777.06025042529</v>
      </c>
      <c r="L91" s="385">
        <v>3582.6468658052931</v>
      </c>
      <c r="M91" s="290">
        <v>3339.834798265621</v>
      </c>
      <c r="N91" s="283"/>
    </row>
    <row r="92">
      <c r="B92" s="0" t="s">
        <v>227</v>
      </c>
      <c r="C92" s="0" t="s">
        <v>437</v>
      </c>
      <c r="D92" s="0" t="s">
        <v>442</v>
      </c>
      <c r="E92" s="290">
        <v>24.393433487442</v>
      </c>
      <c r="F92" s="290">
        <v>27.12145004926</v>
      </c>
      <c r="G92" s="290">
        <v>23.150008376696</v>
      </c>
      <c r="H92" s="290">
        <v>27.083058978708</v>
      </c>
      <c r="I92" s="290">
        <v>27.140833471138</v>
      </c>
      <c r="J92" s="385">
        <v>25.880874766071</v>
      </c>
      <c r="K92" s="290">
        <v>24.174664281628</v>
      </c>
      <c r="L92" s="385">
        <v>22.930342509289</v>
      </c>
      <c r="M92" s="290">
        <v>21.376250218693</v>
      </c>
      <c r="N92" s="283"/>
    </row>
    <row r="93">
      <c r="B93" s="0" t="s">
        <v>227</v>
      </c>
      <c r="C93" s="0" t="s">
        <v>446</v>
      </c>
      <c r="D93" s="0" t="s">
        <v>447</v>
      </c>
      <c r="E93" s="290">
        <v>1311.5844</v>
      </c>
      <c r="F93" s="290">
        <v>1604.5695412299669</v>
      </c>
      <c r="G93" s="290">
        <v>1541.609067487467</v>
      </c>
      <c r="H93" s="290">
        <v>1586.1995639206291</v>
      </c>
      <c r="I93" s="290">
        <v>1603.8339734726289</v>
      </c>
      <c r="J93" s="385">
        <v>1603.34373265846</v>
      </c>
      <c r="K93" s="290">
        <v>1605.086836366364</v>
      </c>
      <c r="L93" s="385">
        <v>1571.6497270227619</v>
      </c>
      <c r="M93" s="290">
        <v>1511.1862677421871</v>
      </c>
      <c r="N93" s="283"/>
    </row>
    <row r="94">
      <c r="B94" s="0" t="s">
        <v>227</v>
      </c>
      <c r="C94" s="0" t="s">
        <v>446</v>
      </c>
      <c r="D94" s="0" t="s">
        <v>451</v>
      </c>
      <c r="E94" s="290">
        <v>113378.18731459123</v>
      </c>
      <c r="F94" s="290">
        <v>137439.51516697768</v>
      </c>
      <c r="G94" s="290">
        <v>105080.61723502005</v>
      </c>
      <c r="H94" s="290">
        <v>123661.3670603783</v>
      </c>
      <c r="I94" s="290">
        <v>119642.9895946114</v>
      </c>
      <c r="J94" s="385">
        <v>118293.34955174806</v>
      </c>
      <c r="K94" s="290">
        <v>104307.28569831</v>
      </c>
      <c r="L94" s="385">
        <v>94858.121502157592</v>
      </c>
      <c r="M94" s="290">
        <v>75450.551071185444</v>
      </c>
      <c r="N94" s="283"/>
    </row>
    <row r="95">
      <c r="B95" s="0" t="s">
        <v>227</v>
      </c>
      <c r="C95" s="0" t="s">
        <v>446</v>
      </c>
      <c r="D95" s="0" t="s">
        <v>449</v>
      </c>
      <c r="E95" s="290"/>
      <c r="F95" s="290"/>
      <c r="G95" s="290"/>
      <c r="H95" s="290">
        <v>1.320081199333</v>
      </c>
      <c r="I95" s="290">
        <v>7.644352207808</v>
      </c>
      <c r="J95" s="385">
        <v>26.543793885427</v>
      </c>
      <c r="K95" s="290">
        <v>32.829022329927</v>
      </c>
      <c r="L95" s="385">
        <v>48.654699080868</v>
      </c>
      <c r="M95" s="290">
        <v>47.711783938487</v>
      </c>
      <c r="N95" s="283"/>
    </row>
    <row r="96">
      <c r="B96" s="0" t="s">
        <v>227</v>
      </c>
      <c r="C96" s="0" t="s">
        <v>446</v>
      </c>
      <c r="D96" s="0" t="s">
        <v>457</v>
      </c>
      <c r="E96" s="290">
        <v>138.083134212</v>
      </c>
      <c r="F96" s="290">
        <v>112.544611570141</v>
      </c>
      <c r="G96" s="290">
        <v>86.844971065563</v>
      </c>
      <c r="H96" s="290">
        <v>76.509462850999</v>
      </c>
      <c r="I96" s="290">
        <v>82.872580853922</v>
      </c>
      <c r="J96" s="385">
        <v>84.209880824521</v>
      </c>
      <c r="K96" s="290">
        <v>74.719617575815</v>
      </c>
      <c r="L96" s="385">
        <v>68.552749471205</v>
      </c>
      <c r="M96" s="290">
        <v>57.169863192478</v>
      </c>
      <c r="N96" s="283"/>
    </row>
    <row r="97">
      <c r="B97" s="0" t="s">
        <v>227</v>
      </c>
      <c r="C97" s="0" t="s">
        <v>446</v>
      </c>
      <c r="D97" s="0" t="s">
        <v>272</v>
      </c>
      <c r="E97" s="385"/>
      <c r="F97" s="385"/>
      <c r="G97" s="385"/>
      <c r="H97" s="385">
        <v>3713.44361569425</v>
      </c>
      <c r="I97" s="385">
        <v>12414.802332057421</v>
      </c>
      <c r="J97" s="385">
        <v>15418.593978768564</v>
      </c>
      <c r="K97" s="385">
        <v>22089.394702598172</v>
      </c>
      <c r="L97" s="385">
        <v>27104.656300517992</v>
      </c>
      <c r="M97" s="385">
        <v>35443.837134790629</v>
      </c>
      <c r="N97" s="283"/>
    </row>
    <row r="98">
      <c r="B98" s="0" t="s">
        <v>227</v>
      </c>
      <c r="C98" s="0" t="s">
        <v>446</v>
      </c>
      <c r="D98" s="0" t="s">
        <v>454</v>
      </c>
      <c r="E98" s="385"/>
      <c r="F98" s="385"/>
      <c r="G98" s="385"/>
      <c r="H98" s="385"/>
      <c r="I98" s="385"/>
      <c r="J98" s="385"/>
      <c r="K98" s="385"/>
      <c r="L98" s="385"/>
      <c r="M98" s="385">
        <v>21665.306727753919</v>
      </c>
      <c r="N98" s="283"/>
    </row>
    <row r="99">
      <c r="B99" s="0" t="s">
        <v>227</v>
      </c>
      <c r="C99" s="0" t="s">
        <v>456</v>
      </c>
      <c r="D99" s="0" t="s">
        <v>451</v>
      </c>
      <c r="E99" s="290"/>
      <c r="F99" s="290"/>
      <c r="G99" s="290"/>
      <c r="H99" s="290"/>
      <c r="I99" s="290">
        <v>22.906742706105</v>
      </c>
      <c r="J99" s="385">
        <v>251.249663868943</v>
      </c>
      <c r="K99" s="290">
        <v>1045.1686203380939</v>
      </c>
      <c r="L99" s="385">
        <v>2760.402580586036</v>
      </c>
      <c r="M99" s="290">
        <v>5003.2080111703981</v>
      </c>
      <c r="N99" s="283"/>
    </row>
    <row r="100">
      <c r="B100" s="0" t="s">
        <v>227</v>
      </c>
      <c r="C100" s="0" t="s">
        <v>456</v>
      </c>
      <c r="D100" s="0" t="s">
        <v>457</v>
      </c>
      <c r="E100" s="290"/>
      <c r="F100" s="290"/>
      <c r="G100" s="290">
        <v>84.42696352387</v>
      </c>
      <c r="H100" s="290">
        <v>84.42696352387</v>
      </c>
      <c r="I100" s="290">
        <v>84.931738783222</v>
      </c>
      <c r="J100" s="385">
        <v>89.963526092748</v>
      </c>
      <c r="K100" s="290">
        <v>80.735366119276</v>
      </c>
      <c r="L100" s="385">
        <v>79.03775035896</v>
      </c>
      <c r="M100" s="290">
        <v>89.114040232145</v>
      </c>
      <c r="N100" s="283"/>
    </row>
    <row r="101">
      <c r="B101" s="0" t="s">
        <v>227</v>
      </c>
      <c r="C101" s="0" t="s">
        <v>456</v>
      </c>
      <c r="D101" s="0" t="s">
        <v>272</v>
      </c>
      <c r="E101" s="385"/>
      <c r="F101" s="385"/>
      <c r="G101" s="385"/>
      <c r="H101" s="385"/>
      <c r="I101" s="385"/>
      <c r="J101" s="385"/>
      <c r="K101" s="385">
        <v>531.746241171943</v>
      </c>
      <c r="L101" s="385">
        <v>2155.6239705342982</v>
      </c>
      <c r="M101" s="385">
        <v>5537.7278919240707</v>
      </c>
      <c r="N101" s="283"/>
    </row>
    <row r="102">
      <c r="B102" s="0" t="s">
        <v>227</v>
      </c>
      <c r="C102" s="0" t="s">
        <v>456</v>
      </c>
      <c r="D102" s="0" t="s">
        <v>454</v>
      </c>
      <c r="E102" s="375"/>
      <c r="F102" s="375"/>
      <c r="G102" s="375"/>
      <c r="H102" s="375"/>
      <c r="I102" s="375"/>
      <c r="J102" s="375"/>
      <c r="K102" s="375"/>
      <c r="L102" s="375"/>
      <c r="M102" s="375"/>
      <c r="N102" s="283"/>
    </row>
    <row r="103">
      <c r="B103" s="0" t="s">
        <v>228</v>
      </c>
      <c r="C103" s="0" t="s">
        <v>433</v>
      </c>
      <c r="D103" s="0" t="s">
        <v>267</v>
      </c>
      <c r="E103" s="300"/>
      <c r="F103" s="300"/>
      <c r="G103" s="300"/>
      <c r="H103" s="300"/>
      <c r="I103" s="300"/>
      <c r="J103" s="375"/>
      <c r="K103" s="300"/>
      <c r="L103" s="375"/>
      <c r="M103" s="300"/>
      <c r="N103" s="283"/>
    </row>
    <row r="104">
      <c r="B104" s="0" t="s">
        <v>228</v>
      </c>
      <c r="C104" s="0" t="s">
        <v>433</v>
      </c>
      <c r="D104" s="0" t="s">
        <v>434</v>
      </c>
      <c r="E104" s="290"/>
      <c r="F104" s="290">
        <v>2.4822</v>
      </c>
      <c r="G104" s="290">
        <v>2.1276</v>
      </c>
      <c r="H104" s="290">
        <v>1.773</v>
      </c>
      <c r="I104" s="290">
        <v>1.4184</v>
      </c>
      <c r="J104" s="385">
        <v>1.0638</v>
      </c>
      <c r="K104" s="290">
        <v>0.3546</v>
      </c>
      <c r="L104" s="385">
        <v>0.3546</v>
      </c>
      <c r="M104" s="290"/>
      <c r="N104" s="283"/>
    </row>
    <row r="105">
      <c r="B105" s="0" t="s">
        <v>228</v>
      </c>
      <c r="C105" s="0" t="s">
        <v>437</v>
      </c>
      <c r="D105" s="0" t="s">
        <v>267</v>
      </c>
      <c r="E105" s="290"/>
      <c r="F105" s="290">
        <v>220.595678020291</v>
      </c>
      <c r="G105" s="290">
        <v>176.958530580686</v>
      </c>
      <c r="H105" s="290">
        <v>133.321383141082</v>
      </c>
      <c r="I105" s="290">
        <v>595.580660554597</v>
      </c>
      <c r="J105" s="385">
        <v>595.580660554627</v>
      </c>
      <c r="K105" s="290">
        <v>595.580660554647</v>
      </c>
      <c r="L105" s="385">
        <v>595.580660554647</v>
      </c>
      <c r="M105" s="290">
        <v>595.580660554635</v>
      </c>
      <c r="N105" s="283"/>
    </row>
    <row r="106">
      <c r="B106" s="0" t="s">
        <v>228</v>
      </c>
      <c r="C106" s="0" t="s">
        <v>437</v>
      </c>
      <c r="D106" s="0" t="s">
        <v>434</v>
      </c>
      <c r="E106" s="290">
        <v>2.608850904</v>
      </c>
      <c r="F106" s="290">
        <v>66.111958278999</v>
      </c>
      <c r="G106" s="290">
        <v>19.162001080381</v>
      </c>
      <c r="H106" s="290">
        <v>4.24606951445</v>
      </c>
      <c r="I106" s="290">
        <v>8.738304264</v>
      </c>
      <c r="J106" s="385">
        <v>8.226930147125</v>
      </c>
      <c r="K106" s="290">
        <v>6.850055271734</v>
      </c>
      <c r="L106" s="385">
        <v>5.695159755267</v>
      </c>
      <c r="M106" s="290">
        <v>4.649360373304</v>
      </c>
      <c r="N106" s="283"/>
    </row>
    <row r="107">
      <c r="B107" s="0" t="s">
        <v>228</v>
      </c>
      <c r="C107" s="0" t="s">
        <v>437</v>
      </c>
      <c r="D107" s="0" t="s">
        <v>439</v>
      </c>
      <c r="E107" s="290">
        <v>3.913276356</v>
      </c>
      <c r="F107" s="290">
        <v>98.180398278999</v>
      </c>
      <c r="G107" s="290">
        <v>26.119692492749</v>
      </c>
      <c r="H107" s="290">
        <v>3.745795143852</v>
      </c>
      <c r="I107" s="290">
        <v>7.880915062995</v>
      </c>
      <c r="J107" s="385">
        <v>7.369535778412</v>
      </c>
      <c r="K107" s="290">
        <v>6.252305962869</v>
      </c>
      <c r="L107" s="385">
        <v>5.314525237601</v>
      </c>
      <c r="M107" s="290">
        <v>4.53079653393</v>
      </c>
      <c r="N107" s="283"/>
    </row>
    <row r="108">
      <c r="B108" s="0" t="s">
        <v>228</v>
      </c>
      <c r="C108" s="0" t="s">
        <v>437</v>
      </c>
      <c r="D108" s="0" t="s">
        <v>444</v>
      </c>
      <c r="E108" s="290">
        <v>1143.6104377391659</v>
      </c>
      <c r="F108" s="290">
        <v>1774.388177332178</v>
      </c>
      <c r="G108" s="290">
        <v>1768.4049966969831</v>
      </c>
      <c r="H108" s="290">
        <v>1730.038611980571</v>
      </c>
      <c r="I108" s="290">
        <v>1779.122768229309</v>
      </c>
      <c r="J108" s="385">
        <v>1839.347621728107</v>
      </c>
      <c r="K108" s="290">
        <v>1227.436952020593</v>
      </c>
      <c r="L108" s="385">
        <v>997.581125179585</v>
      </c>
      <c r="M108" s="290">
        <v>987.967628455613</v>
      </c>
      <c r="N108" s="283"/>
    </row>
    <row r="109">
      <c r="B109" s="0" t="s">
        <v>228</v>
      </c>
      <c r="C109" s="0" t="s">
        <v>437</v>
      </c>
      <c r="D109" s="0" t="s">
        <v>442</v>
      </c>
      <c r="E109" s="290">
        <v>3.623093316655</v>
      </c>
      <c r="F109" s="290">
        <v>7.02271965513</v>
      </c>
      <c r="G109" s="290">
        <v>7.05688404899</v>
      </c>
      <c r="H109" s="290">
        <v>6.756063502844</v>
      </c>
      <c r="I109" s="290">
        <v>7.087419747109</v>
      </c>
      <c r="J109" s="385">
        <v>7.472882386891</v>
      </c>
      <c r="K109" s="290">
        <v>5.997790770579</v>
      </c>
      <c r="L109" s="385">
        <v>5.747311605853</v>
      </c>
      <c r="M109" s="290">
        <v>5.685781463238</v>
      </c>
      <c r="N109" s="283"/>
    </row>
    <row r="110">
      <c r="B110" s="0" t="s">
        <v>228</v>
      </c>
      <c r="C110" s="0" t="s">
        <v>446</v>
      </c>
      <c r="D110" s="0" t="s">
        <v>447</v>
      </c>
      <c r="E110" s="290">
        <v>1215.49968</v>
      </c>
      <c r="F110" s="290">
        <v>1277.092285644537</v>
      </c>
      <c r="G110" s="290">
        <v>1242.8789290761031</v>
      </c>
      <c r="H110" s="290">
        <v>1204.1192291774771</v>
      </c>
      <c r="I110" s="290">
        <v>1302.628940863206</v>
      </c>
      <c r="J110" s="385">
        <v>1359.261048770157</v>
      </c>
      <c r="K110" s="290">
        <v>1379.7840102503919</v>
      </c>
      <c r="L110" s="385">
        <v>1453.1471553320171</v>
      </c>
      <c r="M110" s="290">
        <v>1511.8026762511049</v>
      </c>
      <c r="N110" s="283"/>
    </row>
    <row r="111">
      <c r="B111" s="0" t="s">
        <v>228</v>
      </c>
      <c r="C111" s="0" t="s">
        <v>446</v>
      </c>
      <c r="D111" s="0" t="s">
        <v>451</v>
      </c>
      <c r="E111" s="290">
        <v>65412.945462741016</v>
      </c>
      <c r="F111" s="290">
        <v>59518.436491076987</v>
      </c>
      <c r="G111" s="290">
        <v>66842.394457310322</v>
      </c>
      <c r="H111" s="290">
        <v>78332.162613093882</v>
      </c>
      <c r="I111" s="290">
        <v>76723.367796496779</v>
      </c>
      <c r="J111" s="385">
        <v>75830.695029601367</v>
      </c>
      <c r="K111" s="290">
        <v>58530.586413322555</v>
      </c>
      <c r="L111" s="385">
        <v>53678.681698529632</v>
      </c>
      <c r="M111" s="290">
        <v>40172.286568177347</v>
      </c>
      <c r="N111" s="283"/>
    </row>
    <row r="112">
      <c r="B112" s="0" t="s">
        <v>228</v>
      </c>
      <c r="C112" s="0" t="s">
        <v>446</v>
      </c>
      <c r="D112" s="0" t="s">
        <v>449</v>
      </c>
      <c r="E112" s="300"/>
      <c r="F112" s="300"/>
      <c r="G112" s="300"/>
      <c r="H112" s="300"/>
      <c r="I112" s="300"/>
      <c r="J112" s="375"/>
      <c r="K112" s="300"/>
      <c r="L112" s="375"/>
      <c r="M112" s="300"/>
      <c r="N112" s="283"/>
    </row>
    <row r="113">
      <c r="B113" s="0" t="s">
        <v>228</v>
      </c>
      <c r="C113" s="0" t="s">
        <v>446</v>
      </c>
      <c r="D113" s="0" t="s">
        <v>457</v>
      </c>
      <c r="E113" s="290">
        <v>0.042998436</v>
      </c>
      <c r="F113" s="290">
        <v>0.039065644397</v>
      </c>
      <c r="G113" s="290"/>
      <c r="H113" s="290">
        <v>0.03191947572</v>
      </c>
      <c r="I113" s="290">
        <v>0.028706098647</v>
      </c>
      <c r="J113" s="385">
        <v>0.026320679059</v>
      </c>
      <c r="K113" s="290">
        <v>0.023935259471</v>
      </c>
      <c r="L113" s="385">
        <v>0.021549839882</v>
      </c>
      <c r="M113" s="290">
        <v>0.019164420294</v>
      </c>
      <c r="N113" s="283"/>
    </row>
    <row r="114">
      <c r="B114" s="0" t="s">
        <v>228</v>
      </c>
      <c r="C114" s="0" t="s">
        <v>446</v>
      </c>
      <c r="D114" s="0" t="s">
        <v>272</v>
      </c>
      <c r="E114" s="385"/>
      <c r="F114" s="385"/>
      <c r="G114" s="385"/>
      <c r="H114" s="385">
        <v>4026.27198589772</v>
      </c>
      <c r="I114" s="385">
        <v>8054.00329337254</v>
      </c>
      <c r="J114" s="385">
        <v>9113.9008371817836</v>
      </c>
      <c r="K114" s="385">
        <v>12034.337839329177</v>
      </c>
      <c r="L114" s="385">
        <v>18311.541246662797</v>
      </c>
      <c r="M114" s="385">
        <v>24313.618527803694</v>
      </c>
      <c r="N114" s="283"/>
    </row>
    <row r="115">
      <c r="B115" s="0" t="s">
        <v>228</v>
      </c>
      <c r="C115" s="0" t="s">
        <v>446</v>
      </c>
      <c r="D115" s="0" t="s">
        <v>454</v>
      </c>
      <c r="E115" s="385"/>
      <c r="F115" s="385"/>
      <c r="G115" s="385"/>
      <c r="H115" s="385"/>
      <c r="I115" s="385"/>
      <c r="J115" s="385"/>
      <c r="K115" s="385"/>
      <c r="L115" s="385"/>
      <c r="M115" s="385">
        <v>24800.78674182859</v>
      </c>
      <c r="N115" s="283"/>
    </row>
    <row r="116">
      <c r="B116" s="0" t="s">
        <v>228</v>
      </c>
      <c r="C116" s="0" t="s">
        <v>456</v>
      </c>
      <c r="D116" s="0" t="s">
        <v>451</v>
      </c>
      <c r="E116" s="290">
        <v>48.655777808219</v>
      </c>
      <c r="F116" s="290">
        <v>2254.5845726686389</v>
      </c>
      <c r="G116" s="290">
        <v>3617.256586214889</v>
      </c>
      <c r="H116" s="290">
        <v>5530.04042846825</v>
      </c>
      <c r="I116" s="290">
        <v>7263.4782109169664</v>
      </c>
      <c r="J116" s="385">
        <v>7546.5724569835211</v>
      </c>
      <c r="K116" s="290">
        <v>8167.22815179761</v>
      </c>
      <c r="L116" s="385">
        <v>8248.7050949533714</v>
      </c>
      <c r="M116" s="290">
        <v>8425.5858823232575</v>
      </c>
      <c r="N116" s="283"/>
    </row>
    <row r="117">
      <c r="B117" s="0" t="s">
        <v>228</v>
      </c>
      <c r="C117" s="0" t="s">
        <v>456</v>
      </c>
      <c r="D117" s="0" t="s">
        <v>457</v>
      </c>
      <c r="E117" s="290">
        <v>0.770831748</v>
      </c>
      <c r="F117" s="290">
        <v>31.961604966924</v>
      </c>
      <c r="G117" s="290">
        <v>53.549808824084</v>
      </c>
      <c r="H117" s="290">
        <v>64.748236893459</v>
      </c>
      <c r="I117" s="290">
        <v>70.546537936145</v>
      </c>
      <c r="J117" s="385">
        <v>74.63046851272</v>
      </c>
      <c r="K117" s="290">
        <v>78.327093878021</v>
      </c>
      <c r="L117" s="385">
        <v>80.868755750094</v>
      </c>
      <c r="M117" s="290">
        <v>81.773360483966</v>
      </c>
      <c r="N117" s="283"/>
    </row>
    <row r="118">
      <c r="B118" s="0" t="s">
        <v>228</v>
      </c>
      <c r="C118" s="0" t="s">
        <v>456</v>
      </c>
      <c r="D118" s="0" t="s">
        <v>272</v>
      </c>
      <c r="E118" s="385"/>
      <c r="F118" s="385"/>
      <c r="G118" s="385"/>
      <c r="H118" s="385">
        <v>2282.1428571428578</v>
      </c>
      <c r="I118" s="385">
        <v>5195.6652310374457</v>
      </c>
      <c r="J118" s="385">
        <v>5372.90082323192</v>
      </c>
      <c r="K118" s="385">
        <v>6190.9778222869036</v>
      </c>
      <c r="L118" s="385">
        <v>6351.23714481847</v>
      </c>
      <c r="M118" s="385">
        <v>6455.6854421857979</v>
      </c>
      <c r="N118" s="283"/>
    </row>
    <row r="119">
      <c r="B119" s="0" t="s">
        <v>228</v>
      </c>
      <c r="C119" s="0" t="s">
        <v>456</v>
      </c>
      <c r="D119" s="0" t="s">
        <v>454</v>
      </c>
      <c r="E119" s="375"/>
      <c r="F119" s="375"/>
      <c r="G119" s="375"/>
      <c r="H119" s="375"/>
      <c r="I119" s="375"/>
      <c r="J119" s="375"/>
      <c r="K119" s="375"/>
      <c r="L119" s="375"/>
      <c r="M119" s="375"/>
      <c r="N119" s="283"/>
    </row>
    <row r="120">
      <c r="B120" s="0" t="s">
        <v>229</v>
      </c>
      <c r="C120" s="0" t="s">
        <v>433</v>
      </c>
      <c r="D120" s="0" t="s">
        <v>267</v>
      </c>
      <c r="E120" s="290">
        <v>94.839779972819</v>
      </c>
      <c r="F120" s="290"/>
      <c r="G120" s="290"/>
      <c r="H120" s="290"/>
      <c r="I120" s="290"/>
      <c r="J120" s="385"/>
      <c r="K120" s="290"/>
      <c r="L120" s="385"/>
      <c r="M120" s="290"/>
      <c r="N120" s="283"/>
    </row>
    <row r="121">
      <c r="B121" s="0" t="s">
        <v>229</v>
      </c>
      <c r="C121" s="0" t="s">
        <v>433</v>
      </c>
      <c r="D121" s="0" t="s">
        <v>434</v>
      </c>
      <c r="E121" s="290">
        <v>3.058056</v>
      </c>
      <c r="F121" s="290">
        <v>0.063</v>
      </c>
      <c r="G121" s="290">
        <v>0.054</v>
      </c>
      <c r="H121" s="290">
        <v>0.045</v>
      </c>
      <c r="I121" s="290">
        <v>0.036</v>
      </c>
      <c r="J121" s="385">
        <v>0.027</v>
      </c>
      <c r="K121" s="290">
        <v>0.018</v>
      </c>
      <c r="L121" s="385">
        <v>0.009</v>
      </c>
      <c r="M121" s="290"/>
      <c r="N121" s="283"/>
    </row>
    <row r="122">
      <c r="B122" s="0" t="s">
        <v>229</v>
      </c>
      <c r="C122" s="0" t="s">
        <v>437</v>
      </c>
      <c r="D122" s="0" t="s">
        <v>267</v>
      </c>
      <c r="E122" s="290">
        <v>577.310794894589</v>
      </c>
      <c r="F122" s="290">
        <v>625.91011060582</v>
      </c>
      <c r="G122" s="290">
        <v>190.019752372727</v>
      </c>
      <c r="H122" s="290">
        <v>38.505019192892</v>
      </c>
      <c r="I122" s="290">
        <v>33.4653331667</v>
      </c>
      <c r="J122" s="385">
        <v>24.292195622639</v>
      </c>
      <c r="K122" s="290"/>
      <c r="L122" s="385"/>
      <c r="M122" s="290"/>
      <c r="N122" s="283"/>
    </row>
    <row r="123">
      <c r="B123" s="0" t="s">
        <v>229</v>
      </c>
      <c r="C123" s="0" t="s">
        <v>437</v>
      </c>
      <c r="D123" s="0" t="s">
        <v>434</v>
      </c>
      <c r="E123" s="290">
        <v>15.5562139656</v>
      </c>
      <c r="F123" s="290">
        <v>9.830826292449</v>
      </c>
      <c r="G123" s="290">
        <v>9.153040279091</v>
      </c>
      <c r="H123" s="290">
        <v>7.645856897937</v>
      </c>
      <c r="I123" s="290">
        <v>7.625362795797</v>
      </c>
      <c r="J123" s="385">
        <v>5.971703367454</v>
      </c>
      <c r="K123" s="290">
        <v>4.181641584481</v>
      </c>
      <c r="L123" s="385">
        <v>3.845696142165</v>
      </c>
      <c r="M123" s="290">
        <v>3.593737060428</v>
      </c>
      <c r="N123" s="283"/>
    </row>
    <row r="124">
      <c r="B124" s="0" t="s">
        <v>229</v>
      </c>
      <c r="C124" s="0" t="s">
        <v>437</v>
      </c>
      <c r="D124" s="0" t="s">
        <v>439</v>
      </c>
      <c r="E124" s="290">
        <v>23.3343209484</v>
      </c>
      <c r="F124" s="290">
        <v>11.005372578163</v>
      </c>
      <c r="G124" s="290">
        <v>9.793526564805</v>
      </c>
      <c r="H124" s="290">
        <v>7.645856897937</v>
      </c>
      <c r="I124" s="290">
        <v>7.625362795797</v>
      </c>
      <c r="J124" s="385">
        <v>5.971703367454</v>
      </c>
      <c r="K124" s="290">
        <v>4.181641584481</v>
      </c>
      <c r="L124" s="385">
        <v>3.845696142165</v>
      </c>
      <c r="M124" s="290">
        <v>3.593737060428</v>
      </c>
      <c r="N124" s="283"/>
    </row>
    <row r="125">
      <c r="B125" s="0" t="s">
        <v>229</v>
      </c>
      <c r="C125" s="322" t="s">
        <v>437</v>
      </c>
      <c r="D125" s="322" t="s">
        <v>444</v>
      </c>
      <c r="E125" s="290">
        <v>515.338627613324</v>
      </c>
      <c r="F125" s="290">
        <v>2059.9141359530131</v>
      </c>
      <c r="G125" s="290">
        <v>1635.48549470549</v>
      </c>
      <c r="H125" s="290">
        <v>1715.0183813806441</v>
      </c>
      <c r="I125" s="290">
        <v>1714.3854936882681</v>
      </c>
      <c r="J125" s="385">
        <v>1713.752605995893</v>
      </c>
      <c r="K125" s="290">
        <v>1713.1197183035149</v>
      </c>
      <c r="L125" s="385">
        <v>1712.4868306111421</v>
      </c>
      <c r="M125" s="290">
        <v>1711.8539429187661</v>
      </c>
      <c r="N125" s="283"/>
    </row>
    <row r="126">
      <c r="B126" s="0" t="s">
        <v>229</v>
      </c>
      <c r="C126" s="322" t="s">
        <v>437</v>
      </c>
      <c r="D126" s="322" t="s">
        <v>442</v>
      </c>
      <c r="E126" s="290">
        <v>1.226565827928</v>
      </c>
      <c r="F126" s="290">
        <v>10.984890510288</v>
      </c>
      <c r="G126" s="290">
        <v>10.467747441288</v>
      </c>
      <c r="H126" s="290">
        <v>10.976789052288</v>
      </c>
      <c r="I126" s="290">
        <v>10.972738323288</v>
      </c>
      <c r="J126" s="385">
        <v>10.968687594288</v>
      </c>
      <c r="K126" s="290">
        <v>10.964636865288</v>
      </c>
      <c r="L126" s="385">
        <v>10.960586136288</v>
      </c>
      <c r="M126" s="290">
        <v>10.956535407288</v>
      </c>
      <c r="N126" s="283"/>
    </row>
    <row r="127">
      <c r="B127" s="0" t="s">
        <v>229</v>
      </c>
      <c r="C127" s="0" t="s">
        <v>446</v>
      </c>
      <c r="D127" s="0" t="s">
        <v>447</v>
      </c>
      <c r="E127" s="290">
        <v>801.619200000001</v>
      </c>
      <c r="F127" s="290">
        <v>1065.7480075891681</v>
      </c>
      <c r="G127" s="290">
        <v>854.272589724941</v>
      </c>
      <c r="H127" s="290">
        <v>1149.4661855529121</v>
      </c>
      <c r="I127" s="290">
        <v>1148.6838596823609</v>
      </c>
      <c r="J127" s="385">
        <v>1060.993521378819</v>
      </c>
      <c r="K127" s="290">
        <v>1147.4934354118261</v>
      </c>
      <c r="L127" s="385">
        <v>1189.884364246512</v>
      </c>
      <c r="M127" s="290">
        <v>1130.0778662055191</v>
      </c>
      <c r="N127" s="283"/>
    </row>
    <row r="128">
      <c r="B128" s="0" t="s">
        <v>229</v>
      </c>
      <c r="C128" s="0" t="s">
        <v>446</v>
      </c>
      <c r="D128" s="0" t="s">
        <v>451</v>
      </c>
      <c r="E128" s="290">
        <v>54485.711893852036</v>
      </c>
      <c r="F128" s="290">
        <v>89308.6001482378</v>
      </c>
      <c r="G128" s="290">
        <v>60514.689097249116</v>
      </c>
      <c r="H128" s="290">
        <v>87453.921179818572</v>
      </c>
      <c r="I128" s="290">
        <v>89953.282874829412</v>
      </c>
      <c r="J128" s="385">
        <v>70415.935819761624</v>
      </c>
      <c r="K128" s="290">
        <v>56382.408371488244</v>
      </c>
      <c r="L128" s="385">
        <v>52126.35901620012</v>
      </c>
      <c r="M128" s="290">
        <v>47090.362945548819</v>
      </c>
      <c r="N128" s="283"/>
    </row>
    <row r="129">
      <c r="B129" s="0" t="s">
        <v>229</v>
      </c>
      <c r="C129" s="0" t="s">
        <v>446</v>
      </c>
      <c r="D129" s="0" t="s">
        <v>449</v>
      </c>
      <c r="E129" s="290"/>
      <c r="F129" s="290"/>
      <c r="G129" s="290"/>
      <c r="H129" s="290"/>
      <c r="I129" s="290">
        <v>13.904016032048</v>
      </c>
      <c r="J129" s="385">
        <v>18.121225574607</v>
      </c>
      <c r="K129" s="290">
        <v>22.040124025826</v>
      </c>
      <c r="L129" s="385">
        <v>27.290623476786</v>
      </c>
      <c r="M129" s="290">
        <v>38.553285995847</v>
      </c>
      <c r="N129" s="283"/>
    </row>
    <row r="130">
      <c r="B130" s="0" t="s">
        <v>229</v>
      </c>
      <c r="C130" s="0" t="s">
        <v>446</v>
      </c>
      <c r="D130" s="0" t="s">
        <v>272</v>
      </c>
      <c r="E130" s="385"/>
      <c r="F130" s="385"/>
      <c r="G130" s="385"/>
      <c r="H130" s="385"/>
      <c r="I130" s="385"/>
      <c r="J130" s="385">
        <v>5034.55588190327</v>
      </c>
      <c r="K130" s="385">
        <v>8504.50189004303</v>
      </c>
      <c r="L130" s="385">
        <v>9223.0709835510115</v>
      </c>
      <c r="M130" s="385">
        <v>11074.214130082093</v>
      </c>
      <c r="N130" s="283"/>
    </row>
    <row r="131">
      <c r="B131" s="0" t="s">
        <v>229</v>
      </c>
      <c r="C131" s="0" t="s">
        <v>446</v>
      </c>
      <c r="D131" s="0" t="s">
        <v>454</v>
      </c>
      <c r="E131" s="385"/>
      <c r="F131" s="385"/>
      <c r="G131" s="385"/>
      <c r="H131" s="385"/>
      <c r="I131" s="385"/>
      <c r="J131" s="385"/>
      <c r="K131" s="385"/>
      <c r="L131" s="385"/>
      <c r="M131" s="385">
        <v>10457.503657336219</v>
      </c>
      <c r="N131" s="283"/>
    </row>
    <row r="132">
      <c r="B132" s="0" t="s">
        <v>229</v>
      </c>
      <c r="C132" s="0" t="s">
        <v>456</v>
      </c>
      <c r="D132" s="0" t="s">
        <v>451</v>
      </c>
      <c r="E132" s="290">
        <v>3523.539055995142</v>
      </c>
      <c r="F132" s="290"/>
      <c r="G132" s="290">
        <v>2523.3366936407861</v>
      </c>
      <c r="H132" s="290"/>
      <c r="I132" s="290"/>
      <c r="J132" s="385"/>
      <c r="K132" s="290"/>
      <c r="L132" s="385">
        <v>215.845976328837</v>
      </c>
      <c r="M132" s="290">
        <v>722.825650656296</v>
      </c>
      <c r="N132" s="283"/>
    </row>
    <row r="133">
      <c r="B133" s="0" t="s">
        <v>229</v>
      </c>
      <c r="C133" s="0" t="s">
        <v>456</v>
      </c>
      <c r="D133" s="0" t="s">
        <v>457</v>
      </c>
      <c r="E133" s="290">
        <v>113.75240242194</v>
      </c>
      <c r="F133" s="290"/>
      <c r="G133" s="290">
        <v>88.980056044515</v>
      </c>
      <c r="H133" s="290"/>
      <c r="I133" s="290"/>
      <c r="J133" s="385"/>
      <c r="K133" s="290"/>
      <c r="L133" s="385">
        <v>11.208516222634</v>
      </c>
      <c r="M133" s="290">
        <v>37.535112626674</v>
      </c>
      <c r="N133" s="283"/>
    </row>
    <row r="134">
      <c r="B134" s="0" t="s">
        <v>229</v>
      </c>
      <c r="C134" s="0" t="s">
        <v>456</v>
      </c>
      <c r="D134" s="0" t="s">
        <v>272</v>
      </c>
      <c r="E134" s="375"/>
      <c r="F134" s="375"/>
      <c r="G134" s="375"/>
      <c r="H134" s="375"/>
      <c r="I134" s="375"/>
      <c r="J134" s="375"/>
      <c r="K134" s="375"/>
      <c r="L134" s="375"/>
      <c r="M134" s="375"/>
      <c r="N134" s="283"/>
    </row>
    <row r="135">
      <c r="B135" s="0" t="s">
        <v>229</v>
      </c>
      <c r="C135" s="0" t="s">
        <v>456</v>
      </c>
      <c r="D135" s="0" t="s">
        <v>454</v>
      </c>
      <c r="E135" s="375"/>
      <c r="F135" s="375"/>
      <c r="G135" s="375"/>
      <c r="H135" s="375"/>
      <c r="I135" s="375"/>
      <c r="J135" s="375"/>
      <c r="K135" s="375"/>
      <c r="L135" s="375"/>
      <c r="M135" s="375"/>
      <c r="N135" s="283"/>
    </row>
    <row r="136">
      <c r="B136" s="0" t="s">
        <v>230</v>
      </c>
      <c r="C136" s="0" t="s">
        <v>433</v>
      </c>
      <c r="D136" s="0" t="s">
        <v>267</v>
      </c>
      <c r="E136" s="300"/>
      <c r="F136" s="300"/>
      <c r="G136" s="300"/>
      <c r="H136" s="300"/>
      <c r="I136" s="300"/>
      <c r="J136" s="375"/>
      <c r="K136" s="300"/>
      <c r="L136" s="375"/>
      <c r="M136" s="300"/>
      <c r="N136" s="283"/>
    </row>
    <row r="137">
      <c r="B137" s="0" t="s">
        <v>230</v>
      </c>
      <c r="C137" s="0" t="s">
        <v>433</v>
      </c>
      <c r="D137" s="0" t="s">
        <v>434</v>
      </c>
      <c r="E137" s="290">
        <v>7.986590579496</v>
      </c>
      <c r="F137" s="290">
        <v>9.9981</v>
      </c>
      <c r="G137" s="290">
        <v>8.5698</v>
      </c>
      <c r="H137" s="290">
        <v>7.1415</v>
      </c>
      <c r="I137" s="290">
        <v>5.7132</v>
      </c>
      <c r="J137" s="385">
        <v>4.2849</v>
      </c>
      <c r="K137" s="290">
        <v>2.8566</v>
      </c>
      <c r="L137" s="385">
        <v>1.4283</v>
      </c>
      <c r="M137" s="290"/>
      <c r="N137" s="283"/>
    </row>
    <row r="138">
      <c r="B138" s="0" t="s">
        <v>230</v>
      </c>
      <c r="C138" s="0" t="s">
        <v>437</v>
      </c>
      <c r="D138" s="0" t="s">
        <v>267</v>
      </c>
      <c r="E138" s="290">
        <v>87.051358681606</v>
      </c>
      <c r="F138" s="290">
        <v>317.697970313758</v>
      </c>
      <c r="G138" s="290">
        <v>158.848985156879</v>
      </c>
      <c r="H138" s="290"/>
      <c r="I138" s="290"/>
      <c r="J138" s="385"/>
      <c r="K138" s="290">
        <v>7.816549493853</v>
      </c>
      <c r="L138" s="385">
        <v>116.137895031403</v>
      </c>
      <c r="M138" s="290">
        <v>116.137895031403</v>
      </c>
      <c r="N138" s="283"/>
    </row>
    <row r="139">
      <c r="B139" s="0" t="s">
        <v>230</v>
      </c>
      <c r="C139" s="0" t="s">
        <v>437</v>
      </c>
      <c r="D139" s="0" t="s">
        <v>434</v>
      </c>
      <c r="E139" s="290">
        <v>1.28225118228</v>
      </c>
      <c r="F139" s="290">
        <v>11.144125573102</v>
      </c>
      <c r="G139" s="290">
        <v>10.452925573102</v>
      </c>
      <c r="H139" s="290">
        <v>9.761725573102</v>
      </c>
      <c r="I139" s="290">
        <v>9.031920132337</v>
      </c>
      <c r="J139" s="385">
        <v>7.071125881663</v>
      </c>
      <c r="K139" s="290">
        <v>4.342615751465</v>
      </c>
      <c r="L139" s="385">
        <v>5.116339648162</v>
      </c>
      <c r="M139" s="290">
        <v>3.987516926872</v>
      </c>
      <c r="N139" s="283"/>
    </row>
    <row r="140">
      <c r="B140" s="0" t="s">
        <v>230</v>
      </c>
      <c r="C140" s="0" t="s">
        <v>437</v>
      </c>
      <c r="D140" s="0" t="s">
        <v>439</v>
      </c>
      <c r="E140" s="290">
        <v>1.92337677342</v>
      </c>
      <c r="F140" s="290">
        <v>11.835325573102</v>
      </c>
      <c r="G140" s="290">
        <v>10.798525573102</v>
      </c>
      <c r="H140" s="290">
        <v>9.761725573102</v>
      </c>
      <c r="I140" s="290">
        <v>9.031920132337</v>
      </c>
      <c r="J140" s="385">
        <v>7.071125881663</v>
      </c>
      <c r="K140" s="290">
        <v>4.342615751465</v>
      </c>
      <c r="L140" s="385">
        <v>5.116339648162</v>
      </c>
      <c r="M140" s="290">
        <v>3.987516926872</v>
      </c>
      <c r="N140" s="283"/>
    </row>
    <row r="141">
      <c r="B141" s="0" t="s">
        <v>230</v>
      </c>
      <c r="C141" s="322" t="s">
        <v>437</v>
      </c>
      <c r="D141" s="322" t="s">
        <v>444</v>
      </c>
      <c r="E141" s="290">
        <v>2987.4250720062419</v>
      </c>
      <c r="F141" s="290">
        <v>753.556827836748</v>
      </c>
      <c r="G141" s="290">
        <v>812.108376783576</v>
      </c>
      <c r="H141" s="290">
        <v>458.365123038054</v>
      </c>
      <c r="I141" s="290">
        <v>662.841744025601</v>
      </c>
      <c r="J141" s="385">
        <v>618.614369646696</v>
      </c>
      <c r="K141" s="290">
        <v>552.98075249524</v>
      </c>
      <c r="L141" s="385">
        <v>554.384281808444</v>
      </c>
      <c r="M141" s="290">
        <v>719.182371742757</v>
      </c>
      <c r="N141" s="283"/>
    </row>
    <row r="142">
      <c r="B142" s="0" t="s">
        <v>230</v>
      </c>
      <c r="C142" s="322" t="s">
        <v>437</v>
      </c>
      <c r="D142" s="322" t="s">
        <v>442</v>
      </c>
      <c r="E142" s="290">
        <v>7.051955646908</v>
      </c>
      <c r="F142" s="290">
        <v>4.221049089093</v>
      </c>
      <c r="G142" s="290">
        <v>4.549025630765</v>
      </c>
      <c r="H142" s="290">
        <v>2.56753255176</v>
      </c>
      <c r="I142" s="290">
        <v>3.712908484771</v>
      </c>
      <c r="J142" s="385">
        <v>3.465168816787</v>
      </c>
      <c r="K142" s="290">
        <v>3.097522065199</v>
      </c>
      <c r="L142" s="385">
        <v>3.105383935612</v>
      </c>
      <c r="M142" s="290">
        <v>4.028500549655</v>
      </c>
      <c r="N142" s="283"/>
    </row>
    <row r="143">
      <c r="B143" s="0" t="s">
        <v>230</v>
      </c>
      <c r="C143" s="0" t="s">
        <v>446</v>
      </c>
      <c r="D143" s="0" t="s">
        <v>447</v>
      </c>
      <c r="E143" s="290">
        <v>1429.5898957911761</v>
      </c>
      <c r="F143" s="290">
        <v>1568.6312811138159</v>
      </c>
      <c r="G143" s="290">
        <v>1605.8780490268359</v>
      </c>
      <c r="H143" s="290">
        <v>1435.2897846694329</v>
      </c>
      <c r="I143" s="290">
        <v>1535.776007564875</v>
      </c>
      <c r="J143" s="385">
        <v>1616.882285084771</v>
      </c>
      <c r="K143" s="290">
        <v>1639.3590941417419</v>
      </c>
      <c r="L143" s="385">
        <v>1666.0229981169759</v>
      </c>
      <c r="M143" s="290">
        <v>1680.132019752255</v>
      </c>
      <c r="N143" s="283"/>
    </row>
    <row r="144">
      <c r="B144" s="0" t="s">
        <v>230</v>
      </c>
      <c r="C144" s="0" t="s">
        <v>446</v>
      </c>
      <c r="D144" s="0" t="s">
        <v>451</v>
      </c>
      <c r="E144" s="290">
        <v>163164.04601979913</v>
      </c>
      <c r="F144" s="290">
        <v>162648.29932541959</v>
      </c>
      <c r="G144" s="290">
        <v>147779.71068220041</v>
      </c>
      <c r="H144" s="290">
        <v>81539.7992423103</v>
      </c>
      <c r="I144" s="290">
        <v>62301.193846744718</v>
      </c>
      <c r="J144" s="385">
        <v>56959.15933994489</v>
      </c>
      <c r="K144" s="290">
        <v>55446.691342881488</v>
      </c>
      <c r="L144" s="385">
        <v>52323.511230344004</v>
      </c>
      <c r="M144" s="290">
        <v>59490.938448026369</v>
      </c>
      <c r="N144" s="283"/>
    </row>
    <row r="145">
      <c r="B145" s="0" t="s">
        <v>230</v>
      </c>
      <c r="C145" s="0" t="s">
        <v>446</v>
      </c>
      <c r="D145" s="0" t="s">
        <v>449</v>
      </c>
      <c r="E145" s="290"/>
      <c r="F145" s="290"/>
      <c r="G145" s="290"/>
      <c r="H145" s="290"/>
      <c r="I145" s="290">
        <v>2.540893847988</v>
      </c>
      <c r="J145" s="385">
        <v>2.540893847988</v>
      </c>
      <c r="K145" s="290">
        <v>3.268524784393</v>
      </c>
      <c r="L145" s="385">
        <v>3.268524784393</v>
      </c>
      <c r="M145" s="290">
        <v>16.299789818322</v>
      </c>
      <c r="N145" s="283"/>
    </row>
    <row r="146">
      <c r="B146" s="0" t="s">
        <v>230</v>
      </c>
      <c r="C146" s="0" t="s">
        <v>446</v>
      </c>
      <c r="D146" s="0" t="s">
        <v>272</v>
      </c>
      <c r="E146" s="385"/>
      <c r="F146" s="385"/>
      <c r="G146" s="385"/>
      <c r="H146" s="385">
        <v>4590.3427448068214</v>
      </c>
      <c r="I146" s="385">
        <v>9824.51691862841</v>
      </c>
      <c r="J146" s="385">
        <v>15549.883375246915</v>
      </c>
      <c r="K146" s="385">
        <v>22592.015574157569</v>
      </c>
      <c r="L146" s="385">
        <v>33117.637915803549</v>
      </c>
      <c r="M146" s="385">
        <v>42586.4102340327</v>
      </c>
      <c r="N146" s="283"/>
    </row>
    <row r="147">
      <c r="B147" s="0" t="s">
        <v>230</v>
      </c>
      <c r="C147" s="0" t="s">
        <v>446</v>
      </c>
      <c r="D147" s="0" t="s">
        <v>454</v>
      </c>
      <c r="E147" s="385"/>
      <c r="F147" s="385"/>
      <c r="G147" s="385"/>
      <c r="H147" s="385">
        <v>13749.34992778577</v>
      </c>
      <c r="I147" s="385">
        <v>19042.680562146397</v>
      </c>
      <c r="J147" s="385">
        <v>23007.027062398545</v>
      </c>
      <c r="K147" s="385">
        <v>26001.167200334778</v>
      </c>
      <c r="L147" s="385">
        <v>28030.2216844687</v>
      </c>
      <c r="M147" s="385">
        <v>25300.429881763412</v>
      </c>
      <c r="N147" s="283"/>
    </row>
    <row r="148">
      <c r="B148" s="0" t="s">
        <v>230</v>
      </c>
      <c r="C148" s="0" t="s">
        <v>456</v>
      </c>
      <c r="D148" s="0" t="s">
        <v>451</v>
      </c>
      <c r="E148" s="290">
        <v>2372.6798593498638</v>
      </c>
      <c r="F148" s="290">
        <v>4511.8607737116436</v>
      </c>
      <c r="G148" s="290">
        <v>4562.2227991352966</v>
      </c>
      <c r="H148" s="290">
        <v>2839.2546265048418</v>
      </c>
      <c r="I148" s="290">
        <v>0.020356162709</v>
      </c>
      <c r="J148" s="385">
        <v>2290.7488237490479</v>
      </c>
      <c r="K148" s="290">
        <v>3723.2268300248861</v>
      </c>
      <c r="L148" s="385">
        <v>3841.42154007933</v>
      </c>
      <c r="M148" s="290">
        <v>0.025339181683</v>
      </c>
      <c r="N148" s="283"/>
    </row>
    <row r="149">
      <c r="B149" s="0" t="s">
        <v>230</v>
      </c>
      <c r="C149" s="0" t="s">
        <v>456</v>
      </c>
      <c r="D149" s="0" t="s">
        <v>457</v>
      </c>
      <c r="E149" s="290">
        <v>53.37238746682</v>
      </c>
      <c r="F149" s="290">
        <v>87.262474888815</v>
      </c>
      <c r="G149" s="290">
        <v>72.277257366726</v>
      </c>
      <c r="H149" s="290">
        <v>140.971280598453</v>
      </c>
      <c r="I149" s="290">
        <v>136.253210083194</v>
      </c>
      <c r="J149" s="385">
        <v>145.260117634872</v>
      </c>
      <c r="K149" s="290">
        <v>151.212780504802</v>
      </c>
      <c r="L149" s="385">
        <v>157.239559175388</v>
      </c>
      <c r="M149" s="290">
        <v>163.453715211854</v>
      </c>
      <c r="N149" s="283"/>
    </row>
    <row r="150">
      <c r="B150" s="0" t="s">
        <v>230</v>
      </c>
      <c r="C150" s="0" t="s">
        <v>456</v>
      </c>
      <c r="D150" s="0" t="s">
        <v>272</v>
      </c>
      <c r="E150" s="385"/>
      <c r="F150" s="385"/>
      <c r="G150" s="385"/>
      <c r="H150" s="385"/>
      <c r="I150" s="385"/>
      <c r="J150" s="385">
        <v>2062.0744982893289</v>
      </c>
      <c r="K150" s="385">
        <v>3351.64706695655</v>
      </c>
      <c r="L150" s="385">
        <v>3458.0432422408958</v>
      </c>
      <c r="M150" s="385"/>
      <c r="N150" s="283"/>
    </row>
    <row r="151">
      <c r="B151" s="0" t="s">
        <v>230</v>
      </c>
      <c r="C151" s="0" t="s">
        <v>456</v>
      </c>
      <c r="D151" s="0" t="s">
        <v>454</v>
      </c>
      <c r="E151" s="385"/>
      <c r="F151" s="385"/>
      <c r="G151" s="385"/>
      <c r="H151" s="385">
        <v>2563.9534883721012</v>
      </c>
      <c r="I151" s="385">
        <v>6563.0239275612912</v>
      </c>
      <c r="J151" s="385">
        <v>9712.65957011288</v>
      </c>
      <c r="K151" s="385">
        <v>9712.65957011288</v>
      </c>
      <c r="L151" s="385">
        <v>9712.65957011288</v>
      </c>
      <c r="M151" s="385">
        <v>14588.43831417396</v>
      </c>
      <c r="N151" s="283"/>
    </row>
    <row r="152">
      <c r="B152" s="0" t="s">
        <v>231</v>
      </c>
      <c r="C152" s="0" t="s">
        <v>433</v>
      </c>
      <c r="D152" s="0" t="s">
        <v>267</v>
      </c>
      <c r="E152" s="375"/>
      <c r="F152" s="375"/>
      <c r="G152" s="375"/>
      <c r="H152" s="375"/>
      <c r="I152" s="375"/>
      <c r="J152" s="375"/>
      <c r="K152" s="375"/>
      <c r="L152" s="375"/>
      <c r="M152" s="375"/>
      <c r="N152" s="283"/>
    </row>
    <row r="153">
      <c r="B153" s="0" t="s">
        <v>231</v>
      </c>
      <c r="C153" s="0" t="s">
        <v>433</v>
      </c>
      <c r="D153" s="0" t="s">
        <v>434</v>
      </c>
      <c r="E153" s="375"/>
      <c r="F153" s="375"/>
      <c r="G153" s="375"/>
      <c r="H153" s="375"/>
      <c r="I153" s="375"/>
      <c r="J153" s="375"/>
      <c r="K153" s="375"/>
      <c r="L153" s="375"/>
      <c r="M153" s="375"/>
      <c r="N153" s="283"/>
    </row>
    <row r="154">
      <c r="B154" s="0" t="s">
        <v>231</v>
      </c>
      <c r="C154" s="0" t="s">
        <v>437</v>
      </c>
      <c r="D154" s="0" t="s">
        <v>267</v>
      </c>
      <c r="E154" s="375"/>
      <c r="F154" s="375"/>
      <c r="G154" s="375"/>
      <c r="H154" s="375"/>
      <c r="I154" s="375"/>
      <c r="J154" s="375"/>
      <c r="K154" s="375"/>
      <c r="L154" s="375"/>
      <c r="M154" s="375"/>
      <c r="N154" s="283"/>
    </row>
    <row r="155">
      <c r="B155" s="0" t="s">
        <v>231</v>
      </c>
      <c r="C155" s="0" t="s">
        <v>437</v>
      </c>
      <c r="D155" s="0" t="s">
        <v>434</v>
      </c>
      <c r="E155" s="375"/>
      <c r="F155" s="375"/>
      <c r="G155" s="375"/>
      <c r="H155" s="375"/>
      <c r="I155" s="375"/>
      <c r="J155" s="375"/>
      <c r="K155" s="375"/>
      <c r="L155" s="375"/>
      <c r="M155" s="375"/>
      <c r="N155" s="283"/>
    </row>
    <row r="156">
      <c r="B156" s="0" t="s">
        <v>231</v>
      </c>
      <c r="C156" s="0" t="s">
        <v>437</v>
      </c>
      <c r="D156" s="0" t="s">
        <v>439</v>
      </c>
      <c r="E156" s="375"/>
      <c r="F156" s="375"/>
      <c r="G156" s="375"/>
      <c r="H156" s="375"/>
      <c r="I156" s="375"/>
      <c r="J156" s="375"/>
      <c r="K156" s="375"/>
      <c r="L156" s="375"/>
      <c r="M156" s="375"/>
      <c r="N156" s="283"/>
    </row>
    <row r="157">
      <c r="B157" s="0" t="s">
        <v>231</v>
      </c>
      <c r="C157" s="0" t="s">
        <v>437</v>
      </c>
      <c r="D157" s="0" t="s">
        <v>444</v>
      </c>
      <c r="E157" s="375"/>
      <c r="F157" s="375"/>
      <c r="G157" s="375"/>
      <c r="H157" s="375"/>
      <c r="I157" s="375"/>
      <c r="J157" s="375"/>
      <c r="K157" s="375"/>
      <c r="L157" s="375"/>
      <c r="M157" s="375"/>
      <c r="N157" s="283"/>
    </row>
    <row r="158">
      <c r="B158" s="0" t="s">
        <v>231</v>
      </c>
      <c r="C158" s="0" t="s">
        <v>437</v>
      </c>
      <c r="D158" s="0" t="s">
        <v>442</v>
      </c>
      <c r="E158" s="375"/>
      <c r="F158" s="375"/>
      <c r="G158" s="375"/>
      <c r="H158" s="375"/>
      <c r="I158" s="375"/>
      <c r="J158" s="375"/>
      <c r="K158" s="375"/>
      <c r="L158" s="375"/>
      <c r="M158" s="375"/>
      <c r="N158" s="283"/>
    </row>
    <row r="159">
      <c r="B159" s="0" t="s">
        <v>231</v>
      </c>
      <c r="C159" s="0" t="s">
        <v>446</v>
      </c>
      <c r="D159" s="0" t="s">
        <v>447</v>
      </c>
      <c r="E159" s="375"/>
      <c r="F159" s="375"/>
      <c r="G159" s="375"/>
      <c r="H159" s="375"/>
      <c r="I159" s="375"/>
      <c r="J159" s="375"/>
      <c r="K159" s="375"/>
      <c r="L159" s="375"/>
      <c r="M159" s="375"/>
      <c r="N159" s="283"/>
    </row>
    <row r="160">
      <c r="B160" s="0" t="s">
        <v>231</v>
      </c>
      <c r="C160" s="0" t="s">
        <v>446</v>
      </c>
      <c r="D160" s="0" t="s">
        <v>451</v>
      </c>
      <c r="E160" s="375"/>
      <c r="F160" s="375"/>
      <c r="G160" s="375"/>
      <c r="H160" s="375"/>
      <c r="I160" s="375"/>
      <c r="J160" s="375"/>
      <c r="K160" s="375"/>
      <c r="L160" s="375"/>
      <c r="M160" s="375"/>
      <c r="N160" s="283"/>
    </row>
    <row r="161">
      <c r="B161" s="0" t="s">
        <v>231</v>
      </c>
      <c r="C161" s="0" t="s">
        <v>446</v>
      </c>
      <c r="D161" s="0" t="s">
        <v>449</v>
      </c>
      <c r="E161" s="375"/>
      <c r="F161" s="375"/>
      <c r="G161" s="375"/>
      <c r="H161" s="375"/>
      <c r="I161" s="375"/>
      <c r="J161" s="375"/>
      <c r="K161" s="375"/>
      <c r="L161" s="375"/>
      <c r="M161" s="375"/>
      <c r="N161" s="283"/>
    </row>
    <row r="162">
      <c r="B162" s="0" t="s">
        <v>231</v>
      </c>
      <c r="C162" s="0" t="s">
        <v>446</v>
      </c>
      <c r="D162" s="0" t="s">
        <v>457</v>
      </c>
      <c r="E162" s="375"/>
      <c r="F162" s="375"/>
      <c r="G162" s="375"/>
      <c r="H162" s="375"/>
      <c r="I162" s="375"/>
      <c r="J162" s="375"/>
      <c r="K162" s="375"/>
      <c r="L162" s="375"/>
      <c r="M162" s="375"/>
      <c r="N162" s="283"/>
    </row>
    <row r="163">
      <c r="B163" s="0" t="s">
        <v>231</v>
      </c>
      <c r="C163" s="0" t="s">
        <v>446</v>
      </c>
      <c r="D163" s="0" t="s">
        <v>272</v>
      </c>
      <c r="E163" s="375"/>
      <c r="F163" s="375"/>
      <c r="G163" s="375"/>
      <c r="H163" s="375"/>
      <c r="I163" s="375"/>
      <c r="J163" s="375"/>
      <c r="K163" s="375"/>
      <c r="L163" s="375"/>
      <c r="M163" s="375"/>
      <c r="N163" s="283"/>
    </row>
    <row r="164">
      <c r="B164" s="0" t="s">
        <v>231</v>
      </c>
      <c r="C164" s="0" t="s">
        <v>446</v>
      </c>
      <c r="D164" s="0" t="s">
        <v>454</v>
      </c>
      <c r="E164" s="375"/>
      <c r="F164" s="375"/>
      <c r="G164" s="375"/>
      <c r="H164" s="375"/>
      <c r="I164" s="375"/>
      <c r="J164" s="375"/>
      <c r="K164" s="375"/>
      <c r="L164" s="375"/>
      <c r="M164" s="375"/>
      <c r="N164" s="283"/>
    </row>
    <row r="165">
      <c r="B165" s="0" t="s">
        <v>231</v>
      </c>
      <c r="C165" s="0" t="s">
        <v>456</v>
      </c>
      <c r="D165" s="0" t="s">
        <v>451</v>
      </c>
      <c r="E165" s="375"/>
      <c r="F165" s="375"/>
      <c r="G165" s="375"/>
      <c r="H165" s="375"/>
      <c r="I165" s="375"/>
      <c r="J165" s="375"/>
      <c r="K165" s="375"/>
      <c r="L165" s="375"/>
      <c r="M165" s="375"/>
      <c r="N165" s="283"/>
    </row>
    <row r="166">
      <c r="B166" s="0" t="s">
        <v>231</v>
      </c>
      <c r="C166" s="0" t="s">
        <v>456</v>
      </c>
      <c r="D166" s="0" t="s">
        <v>457</v>
      </c>
      <c r="E166" s="375"/>
      <c r="F166" s="375"/>
      <c r="G166" s="375"/>
      <c r="H166" s="375"/>
      <c r="I166" s="375"/>
      <c r="J166" s="375"/>
      <c r="K166" s="375"/>
      <c r="L166" s="375"/>
      <c r="M166" s="375"/>
      <c r="N166" s="283"/>
    </row>
    <row r="167">
      <c r="B167" s="0" t="s">
        <v>231</v>
      </c>
      <c r="C167" s="0" t="s">
        <v>456</v>
      </c>
      <c r="D167" s="0" t="s">
        <v>272</v>
      </c>
      <c r="E167" s="375"/>
      <c r="F167" s="375"/>
      <c r="G167" s="375"/>
      <c r="H167" s="375"/>
      <c r="I167" s="375"/>
      <c r="J167" s="375"/>
      <c r="K167" s="375"/>
      <c r="L167" s="375"/>
      <c r="M167" s="375"/>
      <c r="N167" s="283"/>
    </row>
    <row r="168">
      <c r="B168" s="0" t="s">
        <v>231</v>
      </c>
      <c r="C168" s="0" t="s">
        <v>456</v>
      </c>
      <c r="D168" s="0" t="s">
        <v>454</v>
      </c>
      <c r="E168" s="375"/>
      <c r="F168" s="375"/>
      <c r="G168" s="375"/>
      <c r="H168" s="375"/>
      <c r="I168" s="375"/>
      <c r="J168" s="375"/>
      <c r="K168" s="375"/>
      <c r="L168" s="375"/>
      <c r="M168" s="375"/>
      <c r="N168" s="283"/>
    </row>
    <row r="169">
      <c r="B169" s="0" t="s">
        <v>232</v>
      </c>
      <c r="C169" s="0" t="s">
        <v>433</v>
      </c>
      <c r="D169" s="0" t="s">
        <v>267</v>
      </c>
      <c r="E169" s="375"/>
      <c r="F169" s="375"/>
      <c r="G169" s="375"/>
      <c r="H169" s="375"/>
      <c r="I169" s="375"/>
      <c r="J169" s="375"/>
      <c r="K169" s="375"/>
      <c r="L169" s="375"/>
      <c r="M169" s="375"/>
      <c r="N169" s="283"/>
    </row>
    <row r="170">
      <c r="B170" s="0" t="s">
        <v>232</v>
      </c>
      <c r="C170" s="0" t="s">
        <v>433</v>
      </c>
      <c r="D170" s="0" t="s">
        <v>434</v>
      </c>
      <c r="E170" s="375"/>
      <c r="F170" s="375"/>
      <c r="G170" s="375"/>
      <c r="H170" s="375"/>
      <c r="I170" s="375"/>
      <c r="J170" s="375"/>
      <c r="K170" s="375"/>
      <c r="L170" s="375"/>
      <c r="M170" s="375"/>
      <c r="N170" s="283"/>
    </row>
    <row r="171">
      <c r="B171" s="0" t="s">
        <v>232</v>
      </c>
      <c r="C171" s="0" t="s">
        <v>437</v>
      </c>
      <c r="D171" s="0" t="s">
        <v>267</v>
      </c>
      <c r="E171" s="375"/>
      <c r="F171" s="375"/>
      <c r="G171" s="375"/>
      <c r="H171" s="375"/>
      <c r="I171" s="375"/>
      <c r="J171" s="375"/>
      <c r="K171" s="375"/>
      <c r="L171" s="375"/>
      <c r="M171" s="375"/>
      <c r="N171" s="283"/>
    </row>
    <row r="172">
      <c r="B172" s="0" t="s">
        <v>232</v>
      </c>
      <c r="C172" s="0" t="s">
        <v>437</v>
      </c>
      <c r="D172" s="0" t="s">
        <v>434</v>
      </c>
      <c r="E172" s="375"/>
      <c r="F172" s="375"/>
      <c r="G172" s="375"/>
      <c r="H172" s="375"/>
      <c r="I172" s="375"/>
      <c r="J172" s="375"/>
      <c r="K172" s="375"/>
      <c r="L172" s="375"/>
      <c r="M172" s="375"/>
      <c r="N172" s="283"/>
    </row>
    <row r="173">
      <c r="B173" s="0" t="s">
        <v>232</v>
      </c>
      <c r="C173" s="0" t="s">
        <v>437</v>
      </c>
      <c r="D173" s="0" t="s">
        <v>439</v>
      </c>
      <c r="E173" s="375"/>
      <c r="F173" s="375"/>
      <c r="G173" s="375"/>
      <c r="H173" s="375"/>
      <c r="I173" s="375"/>
      <c r="J173" s="375"/>
      <c r="K173" s="375"/>
      <c r="L173" s="375"/>
      <c r="M173" s="375"/>
      <c r="N173" s="283"/>
    </row>
    <row r="174">
      <c r="B174" s="0" t="s">
        <v>232</v>
      </c>
      <c r="C174" s="322" t="s">
        <v>437</v>
      </c>
      <c r="D174" s="322" t="s">
        <v>444</v>
      </c>
      <c r="E174" s="375"/>
      <c r="F174" s="375"/>
      <c r="G174" s="375"/>
      <c r="H174" s="375"/>
      <c r="I174" s="375"/>
      <c r="J174" s="375"/>
      <c r="K174" s="375"/>
      <c r="L174" s="375"/>
      <c r="M174" s="375"/>
      <c r="N174" s="283"/>
    </row>
    <row r="175">
      <c r="B175" s="0" t="s">
        <v>232</v>
      </c>
      <c r="C175" s="322" t="s">
        <v>437</v>
      </c>
      <c r="D175" s="322" t="s">
        <v>442</v>
      </c>
      <c r="E175" s="375"/>
      <c r="F175" s="375"/>
      <c r="G175" s="375"/>
      <c r="H175" s="375"/>
      <c r="I175" s="375"/>
      <c r="J175" s="375"/>
      <c r="K175" s="375"/>
      <c r="L175" s="375"/>
      <c r="M175" s="375"/>
      <c r="N175" s="283"/>
    </row>
    <row r="176">
      <c r="B176" s="0" t="s">
        <v>232</v>
      </c>
      <c r="C176" s="0" t="s">
        <v>446</v>
      </c>
      <c r="D176" s="0" t="s">
        <v>447</v>
      </c>
      <c r="E176" s="375"/>
      <c r="F176" s="375"/>
      <c r="G176" s="375"/>
      <c r="H176" s="375"/>
      <c r="I176" s="375"/>
      <c r="J176" s="375"/>
      <c r="K176" s="375"/>
      <c r="L176" s="375"/>
      <c r="M176" s="375"/>
      <c r="N176" s="283"/>
    </row>
    <row r="177">
      <c r="B177" s="0" t="s">
        <v>232</v>
      </c>
      <c r="C177" s="0" t="s">
        <v>446</v>
      </c>
      <c r="D177" s="0" t="s">
        <v>451</v>
      </c>
      <c r="E177" s="375"/>
      <c r="F177" s="375"/>
      <c r="G177" s="375"/>
      <c r="H177" s="375"/>
      <c r="I177" s="375"/>
      <c r="J177" s="375"/>
      <c r="K177" s="375"/>
      <c r="L177" s="375"/>
      <c r="M177" s="375"/>
      <c r="N177" s="283"/>
    </row>
    <row r="178">
      <c r="B178" s="0" t="s">
        <v>232</v>
      </c>
      <c r="C178" s="0" t="s">
        <v>446</v>
      </c>
      <c r="D178" s="0" t="s">
        <v>449</v>
      </c>
      <c r="E178" s="375"/>
      <c r="F178" s="375"/>
      <c r="G178" s="375"/>
      <c r="H178" s="375"/>
      <c r="I178" s="375"/>
      <c r="J178" s="375"/>
      <c r="K178" s="375"/>
      <c r="L178" s="375"/>
      <c r="M178" s="375"/>
      <c r="N178" s="283"/>
    </row>
    <row r="179">
      <c r="B179" s="0" t="s">
        <v>232</v>
      </c>
      <c r="C179" s="0" t="s">
        <v>446</v>
      </c>
      <c r="D179" s="0" t="s">
        <v>272</v>
      </c>
      <c r="E179" s="375"/>
      <c r="F179" s="375"/>
      <c r="G179" s="375"/>
      <c r="H179" s="375"/>
      <c r="I179" s="375"/>
      <c r="J179" s="375"/>
      <c r="K179" s="375"/>
      <c r="L179" s="375"/>
      <c r="M179" s="375"/>
      <c r="N179" s="283"/>
    </row>
    <row r="180">
      <c r="B180" s="0" t="s">
        <v>232</v>
      </c>
      <c r="C180" s="0" t="s">
        <v>446</v>
      </c>
      <c r="D180" s="0" t="s">
        <v>454</v>
      </c>
      <c r="E180" s="375"/>
      <c r="F180" s="375"/>
      <c r="G180" s="375"/>
      <c r="H180" s="375"/>
      <c r="I180" s="375"/>
      <c r="J180" s="375"/>
      <c r="K180" s="375"/>
      <c r="L180" s="375"/>
      <c r="M180" s="375"/>
      <c r="N180" s="283"/>
    </row>
    <row r="181">
      <c r="B181" s="0" t="s">
        <v>232</v>
      </c>
      <c r="C181" s="0" t="s">
        <v>456</v>
      </c>
      <c r="D181" s="0" t="s">
        <v>451</v>
      </c>
      <c r="E181" s="375"/>
      <c r="F181" s="375"/>
      <c r="G181" s="375"/>
      <c r="H181" s="375"/>
      <c r="I181" s="375"/>
      <c r="J181" s="375"/>
      <c r="K181" s="375"/>
      <c r="L181" s="375"/>
      <c r="M181" s="375"/>
      <c r="N181" s="283"/>
    </row>
    <row r="182">
      <c r="B182" s="0" t="s">
        <v>232</v>
      </c>
      <c r="C182" s="0" t="s">
        <v>456</v>
      </c>
      <c r="D182" s="0" t="s">
        <v>457</v>
      </c>
      <c r="E182" s="375"/>
      <c r="F182" s="375"/>
      <c r="G182" s="375"/>
      <c r="H182" s="375"/>
      <c r="I182" s="375"/>
      <c r="J182" s="375"/>
      <c r="K182" s="375"/>
      <c r="L182" s="375"/>
      <c r="M182" s="375"/>
      <c r="N182" s="283"/>
    </row>
    <row r="183">
      <c r="B183" s="0" t="s">
        <v>232</v>
      </c>
      <c r="C183" s="0" t="s">
        <v>456</v>
      </c>
      <c r="D183" s="0" t="s">
        <v>272</v>
      </c>
      <c r="E183" s="375"/>
      <c r="F183" s="375"/>
      <c r="G183" s="375"/>
      <c r="H183" s="375"/>
      <c r="I183" s="375"/>
      <c r="J183" s="375"/>
      <c r="K183" s="375"/>
      <c r="L183" s="375"/>
      <c r="M183" s="375"/>
      <c r="N183" s="283"/>
    </row>
    <row r="184">
      <c r="B184" s="0" t="s">
        <v>232</v>
      </c>
      <c r="C184" s="0" t="s">
        <v>456</v>
      </c>
      <c r="D184" s="0" t="s">
        <v>454</v>
      </c>
      <c r="E184" s="375"/>
      <c r="F184" s="375"/>
      <c r="G184" s="375"/>
      <c r="H184" s="375"/>
      <c r="I184" s="375"/>
      <c r="J184" s="375"/>
      <c r="K184" s="375"/>
      <c r="L184" s="375"/>
      <c r="M184" s="375"/>
      <c r="N184" s="283"/>
    </row>
    <row r="185">
      <c r="E185" s="300"/>
      <c r="F185" s="300"/>
      <c r="G185" s="300"/>
      <c r="H185" s="300"/>
      <c r="I185" s="300"/>
      <c r="J185" s="300"/>
      <c r="K185" s="300"/>
      <c r="L185" s="300"/>
      <c r="M185" s="300"/>
      <c r="N185" s="283"/>
    </row>
    <row r="186">
      <c r="E186" s="290"/>
      <c r="F186" s="290"/>
      <c r="G186" s="290"/>
      <c r="H186" s="290"/>
      <c r="I186" s="290"/>
      <c r="J186" s="290"/>
      <c r="K186" s="290"/>
      <c r="L186" s="290"/>
      <c r="M186" s="290"/>
    </row>
    <row r="187">
      <c r="E187" s="290"/>
      <c r="F187" s="290"/>
      <c r="G187" s="290"/>
      <c r="H187" s="290"/>
      <c r="I187" s="290"/>
      <c r="J187" s="290"/>
      <c r="K187" s="290"/>
      <c r="L187" s="290"/>
      <c r="M187" s="290"/>
    </row>
    <row r="188">
      <c r="E188" s="290"/>
      <c r="F188" s="290"/>
      <c r="G188" s="290"/>
      <c r="H188" s="290"/>
      <c r="I188" s="290"/>
      <c r="J188" s="290"/>
      <c r="K188" s="290"/>
      <c r="L188" s="290"/>
      <c r="M188" s="290"/>
    </row>
    <row r="189">
      <c r="E189" s="290"/>
      <c r="F189" s="290"/>
      <c r="G189" s="290"/>
      <c r="H189" s="290"/>
      <c r="I189" s="290"/>
      <c r="J189" s="290"/>
      <c r="K189" s="290"/>
      <c r="L189" s="290"/>
      <c r="M189" s="290"/>
    </row>
    <row r="190">
      <c r="E190" s="290"/>
      <c r="F190" s="290"/>
      <c r="G190" s="290"/>
      <c r="H190" s="290"/>
      <c r="I190" s="290"/>
      <c r="J190" s="290"/>
      <c r="K190" s="290"/>
      <c r="L190" s="290"/>
      <c r="M190" s="290"/>
    </row>
    <row r="191">
      <c r="E191" s="290"/>
      <c r="F191" s="290"/>
      <c r="G191" s="290"/>
      <c r="H191" s="290"/>
      <c r="I191" s="290"/>
      <c r="J191" s="290"/>
      <c r="K191" s="290"/>
      <c r="L191" s="290"/>
      <c r="M191" s="290"/>
    </row>
    <row r="192">
      <c r="E192" s="290"/>
      <c r="F192" s="290"/>
      <c r="G192" s="290"/>
      <c r="H192" s="290"/>
      <c r="I192" s="290"/>
      <c r="J192" s="290"/>
      <c r="K192" s="290"/>
      <c r="L192" s="290"/>
      <c r="M192" s="290"/>
    </row>
    <row r="193">
      <c r="E193" s="290"/>
      <c r="F193" s="290"/>
      <c r="G193" s="290"/>
      <c r="H193" s="290"/>
      <c r="I193" s="290"/>
      <c r="J193" s="290"/>
      <c r="K193" s="290"/>
      <c r="L193" s="290"/>
      <c r="M193" s="290"/>
    </row>
    <row r="194">
      <c r="E194" s="290"/>
      <c r="F194" s="290"/>
      <c r="G194" s="290"/>
      <c r="H194" s="290"/>
      <c r="I194" s="290"/>
      <c r="J194" s="290"/>
      <c r="K194" s="290"/>
      <c r="L194" s="290"/>
      <c r="M194" s="290"/>
    </row>
    <row r="195">
      <c r="E195" s="290"/>
      <c r="F195" s="290"/>
      <c r="G195" s="290"/>
      <c r="H195" s="290"/>
      <c r="I195" s="290"/>
      <c r="J195" s="290"/>
      <c r="K195" s="290"/>
      <c r="L195" s="290"/>
      <c r="M195" s="290"/>
    </row>
    <row r="196">
      <c r="E196" s="290"/>
      <c r="F196" s="290"/>
      <c r="G196" s="290"/>
      <c r="H196" s="290"/>
      <c r="I196" s="290"/>
      <c r="J196" s="290"/>
      <c r="K196" s="290"/>
      <c r="L196" s="290"/>
      <c r="M196" s="290"/>
    </row>
    <row r="197">
      <c r="E197" s="290"/>
      <c r="F197" s="290"/>
      <c r="G197" s="290"/>
      <c r="H197" s="290"/>
      <c r="I197" s="290"/>
      <c r="J197" s="290"/>
      <c r="K197" s="290"/>
      <c r="L197" s="290"/>
      <c r="M197" s="290"/>
    </row>
    <row r="198">
      <c r="E198" s="290"/>
      <c r="F198" s="290"/>
      <c r="G198" s="290"/>
      <c r="H198" s="290"/>
      <c r="I198" s="290"/>
      <c r="J198" s="290"/>
      <c r="K198" s="290"/>
      <c r="L198" s="290"/>
      <c r="M198" s="290"/>
    </row>
    <row r="199">
      <c r="E199" s="290"/>
      <c r="F199" s="290"/>
      <c r="G199" s="290"/>
      <c r="H199" s="290"/>
      <c r="I199" s="290"/>
      <c r="J199" s="290"/>
      <c r="K199" s="290"/>
      <c r="L199" s="290"/>
      <c r="M199" s="290"/>
    </row>
    <row r="200">
      <c r="E200" s="290"/>
      <c r="F200" s="290"/>
      <c r="G200" s="290"/>
      <c r="H200" s="290"/>
      <c r="I200" s="290"/>
      <c r="J200" s="290"/>
      <c r="K200" s="290"/>
      <c r="L200" s="290"/>
      <c r="M200" s="290"/>
    </row>
    <row r="201">
      <c r="E201" s="290"/>
      <c r="F201" s="290"/>
      <c r="G201" s="290"/>
      <c r="H201" s="290"/>
      <c r="I201" s="290"/>
      <c r="J201" s="290"/>
      <c r="K201" s="290"/>
      <c r="L201" s="290"/>
      <c r="M201" s="290"/>
    </row>
    <row r="202">
      <c r="E202" s="290"/>
      <c r="F202" s="290"/>
      <c r="G202" s="290"/>
      <c r="H202" s="290"/>
      <c r="I202" s="290"/>
      <c r="J202" s="290"/>
      <c r="K202" s="290"/>
      <c r="L202" s="290"/>
      <c r="M202" s="290"/>
    </row>
    <row r="203">
      <c r="E203" s="290"/>
      <c r="F203" s="290"/>
      <c r="G203" s="290"/>
      <c r="H203" s="290"/>
      <c r="I203" s="290"/>
      <c r="J203" s="290"/>
      <c r="K203" s="290"/>
      <c r="L203" s="290"/>
      <c r="M203" s="290"/>
    </row>
    <row r="204">
      <c r="E204" s="290"/>
      <c r="F204" s="290"/>
      <c r="G204" s="290"/>
      <c r="H204" s="290"/>
      <c r="I204" s="290"/>
      <c r="J204" s="290"/>
      <c r="K204" s="290"/>
      <c r="L204" s="290"/>
      <c r="M204" s="290"/>
    </row>
    <row r="205">
      <c r="E205" s="290"/>
      <c r="F205" s="290"/>
      <c r="G205" s="290"/>
      <c r="H205" s="290"/>
      <c r="I205" s="290"/>
      <c r="J205" s="290"/>
      <c r="K205" s="290"/>
      <c r="L205" s="290"/>
      <c r="M205" s="290"/>
    </row>
    <row r="206">
      <c r="E206" s="290"/>
      <c r="F206" s="290"/>
      <c r="G206" s="290"/>
      <c r="H206" s="290"/>
      <c r="I206" s="290"/>
      <c r="J206" s="290"/>
      <c r="K206" s="290"/>
      <c r="L206" s="290"/>
      <c r="M206" s="290"/>
    </row>
    <row r="207">
      <c r="E207" s="290"/>
      <c r="F207" s="290"/>
      <c r="G207" s="290"/>
      <c r="H207" s="290"/>
      <c r="I207" s="290"/>
      <c r="J207" s="290"/>
      <c r="K207" s="290"/>
      <c r="L207" s="290"/>
      <c r="M207" s="290"/>
    </row>
    <row r="208">
      <c r="E208" s="290"/>
      <c r="F208" s="290"/>
      <c r="G208" s="290"/>
      <c r="H208" s="290"/>
      <c r="I208" s="290"/>
      <c r="J208" s="290"/>
      <c r="K208" s="290"/>
      <c r="L208" s="290"/>
      <c r="M208" s="290"/>
    </row>
    <row r="209">
      <c r="E209" s="290"/>
      <c r="F209" s="290"/>
      <c r="G209" s="290"/>
      <c r="H209" s="290"/>
      <c r="I209" s="290"/>
      <c r="J209" s="290"/>
      <c r="K209" s="290"/>
      <c r="L209" s="290"/>
      <c r="M209" s="290"/>
    </row>
    <row r="210">
      <c r="E210" s="290"/>
      <c r="F210" s="290"/>
      <c r="G210" s="290"/>
      <c r="H210" s="290"/>
      <c r="I210" s="290"/>
      <c r="J210" s="290"/>
      <c r="K210" s="290"/>
      <c r="L210" s="290"/>
      <c r="M210" s="290"/>
    </row>
    <row r="211">
      <c r="E211" s="290"/>
      <c r="F211" s="290"/>
      <c r="G211" s="290"/>
      <c r="H211" s="290"/>
      <c r="I211" s="290"/>
      <c r="J211" s="290"/>
      <c r="K211" s="290"/>
      <c r="L211" s="290"/>
      <c r="M211" s="290"/>
    </row>
    <row r="212">
      <c r="E212" s="290"/>
      <c r="F212" s="290"/>
      <c r="G212" s="290"/>
      <c r="H212" s="290"/>
      <c r="I212" s="290"/>
      <c r="J212" s="290"/>
      <c r="K212" s="290"/>
      <c r="L212" s="290"/>
      <c r="M212" s="290"/>
    </row>
    <row r="213">
      <c r="E213" s="290"/>
      <c r="F213" s="290"/>
      <c r="G213" s="290"/>
      <c r="H213" s="290"/>
      <c r="I213" s="290"/>
      <c r="J213" s="290"/>
      <c r="K213" s="290"/>
      <c r="L213" s="290"/>
      <c r="M213" s="290"/>
    </row>
    <row r="214">
      <c r="E214" s="290"/>
      <c r="F214" s="290"/>
      <c r="G214" s="290"/>
      <c r="H214" s="290"/>
      <c r="I214" s="290"/>
      <c r="J214" s="290"/>
      <c r="K214" s="290"/>
      <c r="L214" s="290"/>
      <c r="M214" s="290"/>
    </row>
    <row r="215">
      <c r="E215" s="290"/>
      <c r="F215" s="290"/>
      <c r="G215" s="290"/>
      <c r="H215" s="290"/>
      <c r="I215" s="290"/>
      <c r="J215" s="290"/>
      <c r="K215" s="290"/>
      <c r="L215" s="290"/>
      <c r="M215" s="290"/>
    </row>
    <row r="216">
      <c r="E216" s="290"/>
      <c r="F216" s="290"/>
      <c r="G216" s="290"/>
      <c r="H216" s="290"/>
      <c r="I216" s="290"/>
      <c r="J216" s="290"/>
      <c r="K216" s="290"/>
      <c r="L216" s="290"/>
      <c r="M216" s="290"/>
    </row>
    <row r="217">
      <c r="E217" s="290"/>
      <c r="F217" s="290"/>
      <c r="G217" s="290"/>
      <c r="H217" s="290"/>
      <c r="I217" s="290"/>
      <c r="J217" s="290"/>
      <c r="K217" s="290"/>
      <c r="L217" s="290"/>
      <c r="M217" s="290"/>
    </row>
    <row r="218">
      <c r="E218" s="290"/>
      <c r="F218" s="290"/>
      <c r="G218" s="290"/>
      <c r="H218" s="290"/>
      <c r="I218" s="290"/>
      <c r="J218" s="290"/>
      <c r="K218" s="290"/>
      <c r="L218" s="290"/>
      <c r="M218" s="290"/>
    </row>
    <row r="219">
      <c r="E219" s="290"/>
      <c r="F219" s="290"/>
      <c r="G219" s="290"/>
      <c r="H219" s="290"/>
      <c r="I219" s="290"/>
      <c r="J219" s="290"/>
      <c r="K219" s="290"/>
      <c r="L219" s="290"/>
      <c r="M219" s="290"/>
    </row>
    <row r="220">
      <c r="E220" s="290"/>
      <c r="F220" s="290"/>
      <c r="G220" s="290"/>
      <c r="H220" s="290"/>
      <c r="I220" s="290"/>
      <c r="J220" s="290"/>
      <c r="K220" s="290"/>
      <c r="L220" s="290"/>
      <c r="M220" s="290"/>
    </row>
    <row r="221">
      <c r="E221" s="290"/>
      <c r="F221" s="290"/>
      <c r="G221" s="290"/>
      <c r="H221" s="290"/>
      <c r="I221" s="290"/>
      <c r="J221" s="290"/>
      <c r="K221" s="290"/>
      <c r="L221" s="290"/>
      <c r="M221" s="290"/>
    </row>
    <row r="222">
      <c r="E222" s="290"/>
      <c r="F222" s="290"/>
      <c r="G222" s="290"/>
      <c r="H222" s="290"/>
      <c r="I222" s="290"/>
      <c r="J222" s="290"/>
      <c r="K222" s="290"/>
      <c r="L222" s="290"/>
      <c r="M222" s="290"/>
    </row>
    <row r="223">
      <c r="E223" s="290"/>
      <c r="F223" s="290"/>
      <c r="G223" s="290"/>
      <c r="H223" s="290"/>
      <c r="I223" s="290"/>
      <c r="J223" s="290"/>
      <c r="K223" s="290"/>
      <c r="L223" s="290"/>
      <c r="M223" s="290"/>
    </row>
    <row r="224">
      <c r="E224" s="290"/>
      <c r="F224" s="290"/>
      <c r="G224" s="290"/>
      <c r="H224" s="290"/>
      <c r="I224" s="290"/>
      <c r="J224" s="290"/>
      <c r="K224" s="290"/>
      <c r="L224" s="290"/>
      <c r="M224" s="290"/>
    </row>
    <row r="225">
      <c r="E225" s="290"/>
      <c r="F225" s="290"/>
      <c r="G225" s="290"/>
      <c r="H225" s="290"/>
      <c r="I225" s="290"/>
      <c r="J225" s="290"/>
      <c r="K225" s="290"/>
      <c r="L225" s="290"/>
      <c r="M225" s="290"/>
    </row>
    <row r="226">
      <c r="E226" s="290"/>
      <c r="F226" s="290"/>
      <c r="G226" s="290"/>
      <c r="H226" s="290"/>
      <c r="I226" s="290"/>
      <c r="J226" s="290"/>
      <c r="K226" s="290"/>
      <c r="L226" s="290"/>
      <c r="M226" s="290"/>
    </row>
    <row r="227">
      <c r="E227" s="290"/>
      <c r="F227" s="290"/>
      <c r="G227" s="290"/>
      <c r="H227" s="290"/>
      <c r="I227" s="290"/>
      <c r="J227" s="290"/>
      <c r="K227" s="290"/>
      <c r="L227" s="290"/>
      <c r="M227" s="290"/>
    </row>
    <row r="228">
      <c r="E228" s="290"/>
      <c r="F228" s="290"/>
      <c r="G228" s="290"/>
      <c r="H228" s="290"/>
      <c r="I228" s="290"/>
      <c r="J228" s="290"/>
      <c r="K228" s="290"/>
      <c r="L228" s="290"/>
      <c r="M228" s="290"/>
    </row>
    <row r="229">
      <c r="E229" s="303"/>
      <c r="F229" s="303"/>
      <c r="G229" s="303"/>
      <c r="H229" s="361"/>
      <c r="I229" s="303"/>
      <c r="J229" s="303"/>
      <c r="K229" s="303"/>
      <c r="L229" s="303"/>
      <c r="M229" s="303"/>
    </row>
    <row r="230">
      <c r="E230" s="303"/>
      <c r="F230" s="303"/>
      <c r="G230" s="303"/>
      <c r="H230" s="303"/>
      <c r="I230" s="361"/>
      <c r="J230" s="361"/>
      <c r="K230" s="303"/>
      <c r="L230" s="303"/>
      <c r="M230" s="303"/>
    </row>
    <row r="231">
      <c r="E231" s="303"/>
      <c r="F231" s="361"/>
      <c r="G231" s="361"/>
      <c r="H231" s="303"/>
      <c r="I231" s="303"/>
      <c r="J231" s="303"/>
      <c r="K231" s="303"/>
      <c r="L231" s="303"/>
      <c r="M231" s="303"/>
    </row>
    <row r="232">
      <c r="E232" s="303"/>
      <c r="F232" s="361"/>
      <c r="G232" s="361"/>
      <c r="H232" s="303"/>
      <c r="I232" s="303"/>
      <c r="J232" s="303"/>
      <c r="K232" s="303"/>
      <c r="L232" s="303"/>
      <c r="M232" s="303"/>
    </row>
    <row r="233">
      <c r="E233" s="303"/>
      <c r="F233" s="303"/>
      <c r="G233" s="303"/>
      <c r="H233" s="303"/>
      <c r="I233" s="361"/>
      <c r="J233" s="361"/>
      <c r="K233" s="361"/>
      <c r="L233" s="361"/>
      <c r="M233" s="303"/>
    </row>
    <row r="234">
      <c r="E234" s="303"/>
      <c r="F234" s="303"/>
      <c r="G234" s="303"/>
      <c r="H234" s="303"/>
      <c r="I234" s="303"/>
      <c r="J234" s="303"/>
      <c r="K234" s="303"/>
      <c r="L234" s="303"/>
      <c r="M234" s="303"/>
    </row>
    <row r="235">
      <c r="E235" s="303"/>
      <c r="F235" s="361"/>
      <c r="G235" s="361"/>
      <c r="H235" s="361"/>
      <c r="I235" s="361"/>
      <c r="J235" s="361"/>
      <c r="K235" s="361"/>
      <c r="L235" s="361"/>
      <c r="M235" s="361"/>
    </row>
    <row r="236">
      <c r="E236" s="303"/>
      <c r="F236" s="303"/>
      <c r="G236" s="303"/>
      <c r="H236" s="303"/>
      <c r="I236" s="303"/>
      <c r="J236" s="303"/>
      <c r="K236" s="303"/>
      <c r="L236" s="303"/>
      <c r="M236" s="303"/>
    </row>
    <row r="237">
      <c r="E237" s="303"/>
      <c r="F237" s="303"/>
      <c r="G237" s="303"/>
      <c r="H237" s="303"/>
      <c r="I237" s="361"/>
      <c r="J237" s="361"/>
      <c r="K237" s="303"/>
      <c r="L237" s="361"/>
      <c r="M237" s="303"/>
    </row>
    <row r="238">
      <c r="E238" s="303"/>
      <c r="F238" s="303"/>
      <c r="G238" s="303"/>
      <c r="H238" s="303"/>
      <c r="I238" s="303"/>
      <c r="J238" s="303"/>
      <c r="K238" s="303"/>
      <c r="L238" s="303"/>
      <c r="M238" s="303"/>
    </row>
    <row r="239">
      <c r="E239" s="303"/>
      <c r="F239" s="303"/>
      <c r="G239" s="303"/>
      <c r="H239" s="303"/>
      <c r="I239" s="303"/>
      <c r="J239" s="303"/>
      <c r="K239" s="303"/>
      <c r="L239" s="303"/>
      <c r="M239" s="303"/>
    </row>
    <row r="240">
      <c r="E240" s="303"/>
      <c r="F240" s="303"/>
      <c r="G240" s="303"/>
      <c r="H240" s="303"/>
      <c r="I240" s="303"/>
      <c r="J240" s="303"/>
      <c r="K240" s="303"/>
      <c r="L240" s="361"/>
      <c r="M240" s="361"/>
    </row>
    <row r="241">
      <c r="E241" s="303"/>
      <c r="F241" s="303"/>
      <c r="G241" s="303"/>
      <c r="H241" s="303"/>
      <c r="I241" s="303"/>
      <c r="J241" s="303"/>
      <c r="K241" s="303"/>
      <c r="L241" s="361"/>
      <c r="M241" s="361"/>
    </row>
    <row r="242">
      <c r="E242" s="303"/>
      <c r="F242" s="303"/>
      <c r="G242" s="303"/>
      <c r="H242" s="303"/>
      <c r="I242" s="303"/>
      <c r="J242" s="303"/>
      <c r="K242" s="303"/>
      <c r="L242" s="303"/>
      <c r="M242" s="303"/>
    </row>
    <row r="243">
      <c r="E243" s="303"/>
      <c r="F243" s="303"/>
      <c r="G243" s="303"/>
      <c r="H243" s="303"/>
      <c r="I243" s="303"/>
      <c r="J243" s="303"/>
      <c r="K243" s="303"/>
      <c r="L243" s="303"/>
      <c r="M243" s="303"/>
    </row>
    <row r="244">
      <c r="E244" s="303"/>
      <c r="F244" s="361"/>
      <c r="G244" s="361"/>
      <c r="H244" s="361"/>
      <c r="I244" s="303"/>
      <c r="J244" s="303"/>
      <c r="K244" s="303"/>
      <c r="L244" s="303"/>
      <c r="M244" s="303"/>
    </row>
    <row r="245">
      <c r="E245" s="303"/>
      <c r="F245" s="303"/>
      <c r="G245" s="303"/>
      <c r="H245" s="303"/>
      <c r="I245" s="303"/>
      <c r="J245" s="303"/>
      <c r="K245" s="303"/>
      <c r="L245" s="303"/>
      <c r="M245" s="303"/>
    </row>
    <row r="246">
      <c r="E246" s="303"/>
      <c r="F246" s="303"/>
      <c r="G246" s="303"/>
      <c r="H246" s="361"/>
      <c r="I246" s="303"/>
      <c r="J246" s="303"/>
      <c r="K246" s="303"/>
      <c r="L246" s="303"/>
      <c r="M246" s="303"/>
    </row>
    <row r="247">
      <c r="E247" s="303"/>
      <c r="F247" s="303"/>
      <c r="G247" s="303"/>
      <c r="H247" s="303"/>
      <c r="I247" s="303"/>
      <c r="J247" s="303"/>
      <c r="K247" s="303"/>
      <c r="L247" s="303"/>
      <c r="M247" s="303"/>
    </row>
    <row r="248">
      <c r="E248" s="361"/>
      <c r="F248" s="303"/>
      <c r="G248" s="303"/>
      <c r="H248" s="303"/>
      <c r="I248" s="303"/>
      <c r="J248" s="303"/>
      <c r="K248" s="303"/>
      <c r="L248" s="303"/>
      <c r="M248" s="303"/>
    </row>
    <row r="249">
      <c r="E249" s="361"/>
      <c r="F249" s="303"/>
      <c r="G249" s="303"/>
      <c r="H249" s="303"/>
      <c r="I249" s="303"/>
      <c r="J249" s="303"/>
      <c r="K249" s="303"/>
      <c r="L249" s="303"/>
      <c r="M249" s="303"/>
    </row>
    <row r="250">
      <c r="E250" s="303"/>
      <c r="F250" s="303"/>
      <c r="G250" s="303"/>
      <c r="H250" s="303"/>
      <c r="I250" s="361"/>
      <c r="J250" s="361"/>
      <c r="K250" s="361"/>
      <c r="L250" s="361"/>
      <c r="M250" s="303"/>
    </row>
    <row r="251">
      <c r="E251" s="303"/>
      <c r="F251" s="303"/>
      <c r="G251" s="303"/>
      <c r="H251" s="303"/>
      <c r="I251" s="303"/>
      <c r="J251" s="303"/>
      <c r="K251" s="303"/>
      <c r="L251" s="303"/>
      <c r="M251" s="303"/>
    </row>
    <row r="252">
      <c r="E252" s="303"/>
      <c r="F252" s="361"/>
      <c r="G252" s="361"/>
      <c r="H252" s="361"/>
      <c r="I252" s="361"/>
      <c r="J252" s="303"/>
      <c r="K252" s="303"/>
      <c r="L252" s="303"/>
      <c r="M252" s="361"/>
    </row>
    <row r="253">
      <c r="E253" s="303"/>
      <c r="F253" s="303"/>
      <c r="G253" s="303"/>
      <c r="H253" s="303"/>
      <c r="I253" s="303"/>
      <c r="J253" s="303"/>
      <c r="K253" s="303"/>
      <c r="L253" s="303"/>
      <c r="M253" s="303"/>
    </row>
    <row r="254">
      <c r="E254" s="303"/>
      <c r="F254" s="303"/>
      <c r="G254" s="303"/>
      <c r="H254" s="303"/>
      <c r="I254" s="303"/>
      <c r="J254" s="303"/>
      <c r="K254" s="303"/>
      <c r="L254" s="303"/>
      <c r="M254" s="303"/>
    </row>
    <row r="255">
      <c r="E255" s="303"/>
      <c r="F255" s="303"/>
      <c r="G255" s="303"/>
      <c r="H255" s="303"/>
      <c r="I255" s="303"/>
      <c r="J255" s="303"/>
      <c r="K255" s="303"/>
      <c r="L255" s="303"/>
      <c r="M255" s="303"/>
    </row>
    <row r="256">
      <c r="E256" s="303"/>
      <c r="F256" s="303"/>
      <c r="G256" s="303"/>
      <c r="H256" s="303"/>
      <c r="I256" s="303"/>
      <c r="J256" s="303"/>
      <c r="K256" s="303"/>
      <c r="L256" s="303"/>
      <c r="M256" s="303"/>
    </row>
    <row r="257">
      <c r="E257" s="303"/>
      <c r="F257" s="303"/>
      <c r="G257" s="303"/>
      <c r="H257" s="303"/>
      <c r="I257" s="361"/>
      <c r="J257" s="303"/>
      <c r="K257" s="303"/>
      <c r="L257" s="303"/>
      <c r="M257" s="361"/>
    </row>
    <row r="258">
      <c r="E258" s="303"/>
      <c r="F258" s="303"/>
      <c r="G258" s="303"/>
      <c r="H258" s="303"/>
      <c r="I258" s="361"/>
      <c r="J258" s="303"/>
      <c r="K258" s="303"/>
      <c r="L258" s="303"/>
      <c r="M258" s="361"/>
    </row>
    <row r="259">
      <c r="E259" s="303"/>
      <c r="F259" s="303"/>
      <c r="G259" s="303"/>
      <c r="H259" s="303"/>
      <c r="I259" s="303"/>
      <c r="J259" s="303"/>
      <c r="K259" s="303"/>
      <c r="L259" s="303"/>
      <c r="M259" s="303"/>
    </row>
    <row r="260">
      <c r="E260" s="303"/>
      <c r="F260" s="303"/>
      <c r="G260" s="303"/>
      <c r="H260" s="303"/>
      <c r="I260" s="303"/>
      <c r="J260" s="303"/>
      <c r="K260" s="303"/>
      <c r="L260" s="303"/>
      <c r="M260" s="303"/>
    </row>
    <row r="261">
      <c r="E261" s="303"/>
      <c r="F261" s="361"/>
      <c r="G261" s="361"/>
      <c r="H261" s="361"/>
      <c r="I261" s="361"/>
      <c r="J261" s="361"/>
      <c r="K261" s="361"/>
      <c r="L261" s="361"/>
      <c r="M261" s="361"/>
    </row>
    <row r="262">
      <c r="E262" s="303"/>
      <c r="F262" s="303"/>
      <c r="G262" s="303"/>
      <c r="H262" s="303"/>
      <c r="I262" s="303"/>
      <c r="J262" s="303"/>
      <c r="K262" s="303"/>
      <c r="L262" s="303"/>
      <c r="M262" s="303"/>
    </row>
    <row r="263">
      <c r="E263" s="303"/>
      <c r="F263" s="303"/>
      <c r="G263" s="303"/>
      <c r="H263" s="361"/>
      <c r="I263" s="303"/>
      <c r="J263" s="303"/>
      <c r="K263" s="303"/>
      <c r="L263" s="303"/>
      <c r="M263" s="303"/>
    </row>
    <row r="264">
      <c r="E264" s="303"/>
      <c r="F264" s="303"/>
      <c r="G264" s="303"/>
      <c r="H264" s="303"/>
      <c r="I264" s="303"/>
      <c r="J264" s="303"/>
      <c r="K264" s="303"/>
      <c r="L264" s="303"/>
      <c r="M264" s="303"/>
    </row>
    <row r="265">
      <c r="E265" s="361"/>
      <c r="F265" s="361"/>
      <c r="G265" s="361"/>
      <c r="H265" s="303"/>
      <c r="I265" s="303"/>
      <c r="J265" s="303"/>
      <c r="K265" s="303"/>
      <c r="L265" s="303"/>
      <c r="M265" s="303"/>
    </row>
    <row r="266">
      <c r="E266" s="361"/>
      <c r="F266" s="303"/>
      <c r="G266" s="303"/>
      <c r="H266" s="303"/>
      <c r="I266" s="303"/>
      <c r="J266" s="303"/>
      <c r="K266" s="303"/>
      <c r="L266" s="303"/>
      <c r="M266" s="303"/>
    </row>
    <row r="267">
      <c r="E267" s="303"/>
      <c r="F267" s="303"/>
      <c r="G267" s="303"/>
      <c r="H267" s="303"/>
      <c r="I267" s="361"/>
      <c r="J267" s="361"/>
      <c r="K267" s="361"/>
      <c r="L267" s="361"/>
      <c r="M267" s="361"/>
    </row>
    <row r="268">
      <c r="E268" s="303"/>
      <c r="F268" s="303"/>
      <c r="G268" s="303"/>
      <c r="H268" s="303"/>
      <c r="I268" s="303"/>
      <c r="J268" s="303"/>
      <c r="K268" s="303"/>
      <c r="L268" s="303"/>
      <c r="M268" s="303"/>
    </row>
    <row r="269">
      <c r="E269" s="295"/>
      <c r="F269" s="295"/>
      <c r="G269" s="295"/>
      <c r="H269" s="295"/>
      <c r="I269" s="295"/>
      <c r="J269" s="295"/>
      <c r="K269" s="295"/>
      <c r="L269" s="295"/>
      <c r="M269" s="295"/>
    </row>
  </sheetData>
  <pageMargins left="0.7" right="0.7" top="0.75" bottom="0.75" header="0.3" footer="0.3"/>
  <headerFooter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B2:S117"/>
  <sheetViews>
    <sheetView showRuler="0" topLeftCell="A63" zoomScale="85" zoomScaleNormal="85" workbookViewId="0">
      <selection activeCell="D5" sqref="D5:L103"/>
    </sheetView>
  </sheetViews>
  <sheetFormatPr baseColWidth="10" defaultColWidth="8.83203125" defaultRowHeight="15" x14ac:dyDescent="0.2"/>
  <cols>
    <col min="2" max="3" bestFit="1" width="21.5" customWidth="1"/>
    <col min="4" max="12" bestFit="1" width="12" customWidth="1"/>
    <col min="13" max="13" bestFit="1" width="12" customWidth="1" style="59"/>
    <col min="14" max="19" width="9.1640625" customWidth="1" style="59"/>
  </cols>
  <sheetData>
    <row r="2">
      <c r="B2" s="48" t="s">
        <v>645</v>
      </c>
    </row>
    <row r="3">
      <c r="B3" s="0" t="s">
        <v>92</v>
      </c>
    </row>
    <row r="4">
      <c r="B4" s="0" t="s">
        <v>581</v>
      </c>
      <c r="C4" s="0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238" t="s">
        <v>62</v>
      </c>
      <c r="D5" s="290">
        <v>21.314350220346</v>
      </c>
      <c r="E5" s="290">
        <v>29.601050906298</v>
      </c>
      <c r="F5" s="290">
        <v>31.048509879724</v>
      </c>
      <c r="G5" s="290">
        <v>32.296049467025</v>
      </c>
      <c r="H5" s="290">
        <v>33.799694013157</v>
      </c>
      <c r="I5" s="385">
        <v>35.575107949031</v>
      </c>
      <c r="J5" s="290">
        <v>37.675120595858</v>
      </c>
      <c r="K5" s="385">
        <v>40.235092317088</v>
      </c>
      <c r="L5" s="290">
        <v>43.28199087266</v>
      </c>
      <c r="M5" s="300"/>
      <c r="N5" s="309"/>
      <c r="O5" s="309"/>
      <c r="P5" s="309"/>
      <c r="Q5" s="309"/>
      <c r="R5" s="309"/>
    </row>
    <row r="6">
      <c r="B6" s="0" t="s">
        <v>221</v>
      </c>
      <c r="C6" s="238" t="s">
        <v>64</v>
      </c>
      <c r="D6" s="290">
        <v>210.310249032</v>
      </c>
      <c r="E6" s="290">
        <v>228.344352886494</v>
      </c>
      <c r="F6" s="290">
        <v>244.275354250668</v>
      </c>
      <c r="G6" s="290">
        <v>230.680358829004</v>
      </c>
      <c r="H6" s="290">
        <v>278.709174059252</v>
      </c>
      <c r="I6" s="385">
        <v>301.985406692388</v>
      </c>
      <c r="J6" s="290">
        <v>293.556343473755</v>
      </c>
      <c r="K6" s="385">
        <v>265.792619633481</v>
      </c>
      <c r="L6" s="290">
        <v>242.025117225183</v>
      </c>
      <c r="M6" s="300"/>
      <c r="N6" s="309"/>
      <c r="O6" s="309"/>
      <c r="P6" s="309"/>
      <c r="Q6" s="309"/>
      <c r="R6" s="309"/>
    </row>
    <row r="7">
      <c r="B7" s="0" t="s">
        <v>221</v>
      </c>
      <c r="C7" s="240" t="s">
        <v>68</v>
      </c>
      <c r="D7" s="375"/>
      <c r="E7" s="375"/>
      <c r="F7" s="375"/>
      <c r="G7" s="375"/>
      <c r="H7" s="375"/>
      <c r="I7" s="375"/>
      <c r="J7" s="375"/>
      <c r="K7" s="375"/>
      <c r="L7" s="375"/>
      <c r="M7" s="300"/>
      <c r="N7" s="309"/>
      <c r="O7" s="309"/>
      <c r="P7" s="309"/>
      <c r="Q7" s="309"/>
      <c r="R7" s="309"/>
      <c r="S7" s="365"/>
    </row>
    <row r="8">
      <c r="B8" s="0" t="s">
        <v>221</v>
      </c>
      <c r="C8" s="238" t="s">
        <v>66</v>
      </c>
      <c r="D8" s="290">
        <v>276.2797013964</v>
      </c>
      <c r="E8" s="290">
        <v>277.661099903382</v>
      </c>
      <c r="F8" s="290">
        <v>279.042498410364</v>
      </c>
      <c r="G8" s="290">
        <v>280.437710902416</v>
      </c>
      <c r="H8" s="290">
        <v>281.832923394468</v>
      </c>
      <c r="I8" s="385">
        <v>283.24208801144</v>
      </c>
      <c r="J8" s="290">
        <v>284.651252628412</v>
      </c>
      <c r="K8" s="385">
        <v>286.074508891554</v>
      </c>
      <c r="L8" s="290">
        <v>287.497765154696</v>
      </c>
      <c r="M8" s="300"/>
      <c r="N8" s="309"/>
      <c r="O8" s="309"/>
      <c r="P8" s="309"/>
      <c r="Q8" s="309"/>
      <c r="R8" s="309"/>
    </row>
    <row r="9">
      <c r="B9" s="0" t="s">
        <v>221</v>
      </c>
      <c r="C9" s="238" t="s">
        <v>70</v>
      </c>
      <c r="D9" s="290">
        <v>165.284145792</v>
      </c>
      <c r="E9" s="290">
        <v>204.33252523536</v>
      </c>
      <c r="F9" s="290">
        <v>218.58828280992</v>
      </c>
      <c r="G9" s="290">
        <v>211.953665302282</v>
      </c>
      <c r="H9" s="290">
        <v>201.724044454713</v>
      </c>
      <c r="I9" s="385">
        <v>211.695917033887</v>
      </c>
      <c r="J9" s="290">
        <v>211.963089897076</v>
      </c>
      <c r="K9" s="385">
        <v>217.713387952247</v>
      </c>
      <c r="L9" s="290">
        <v>210.980302685732</v>
      </c>
      <c r="M9" s="300"/>
      <c r="N9" s="309"/>
      <c r="O9" s="309"/>
      <c r="P9" s="309"/>
      <c r="Q9" s="309"/>
      <c r="R9" s="309"/>
    </row>
    <row r="10">
      <c r="B10" s="0" t="s">
        <v>221</v>
      </c>
      <c r="C10" s="239" t="s">
        <v>73</v>
      </c>
      <c r="D10" s="290">
        <v>5.771157540324</v>
      </c>
      <c r="E10" s="290">
        <v>12.663378029393</v>
      </c>
      <c r="F10" s="290">
        <v>10.831185972047</v>
      </c>
      <c r="G10" s="290">
        <v>11.304962064625</v>
      </c>
      <c r="H10" s="290">
        <v>17.432437356661</v>
      </c>
      <c r="I10" s="385">
        <v>23.36694450037</v>
      </c>
      <c r="J10" s="290">
        <v>23.606455194331</v>
      </c>
      <c r="K10" s="385">
        <v>48.012764448424</v>
      </c>
      <c r="L10" s="290">
        <v>66.203588234986</v>
      </c>
      <c r="M10" s="300"/>
      <c r="N10" s="309"/>
      <c r="O10" s="309"/>
      <c r="P10" s="309"/>
      <c r="Q10" s="309"/>
      <c r="R10" s="309"/>
    </row>
    <row r="11">
      <c r="B11" s="0" t="s">
        <v>221</v>
      </c>
      <c r="C11" s="238" t="s">
        <v>79</v>
      </c>
      <c r="D11" s="375"/>
      <c r="E11" s="375"/>
      <c r="F11" s="375"/>
      <c r="G11" s="375"/>
      <c r="H11" s="375"/>
      <c r="I11" s="375"/>
      <c r="J11" s="375"/>
      <c r="K11" s="375"/>
      <c r="L11" s="375"/>
      <c r="M11" s="300"/>
      <c r="N11" s="309"/>
      <c r="O11" s="309"/>
      <c r="P11" s="309"/>
      <c r="Q11" s="309"/>
      <c r="R11" s="309"/>
    </row>
    <row r="12">
      <c r="B12" s="0" t="s">
        <v>223</v>
      </c>
      <c r="C12" s="284" t="s">
        <v>62</v>
      </c>
      <c r="D12" s="290">
        <v>54.736815752183</v>
      </c>
      <c r="E12" s="290">
        <v>44.37741630027</v>
      </c>
      <c r="F12" s="290">
        <v>53.756058406137</v>
      </c>
      <c r="G12" s="290">
        <v>65.324564905122</v>
      </c>
      <c r="H12" s="290">
        <v>79.445937921643</v>
      </c>
      <c r="I12" s="385">
        <v>96.619963124386</v>
      </c>
      <c r="J12" s="290">
        <v>117.029368155749</v>
      </c>
      <c r="K12" s="385">
        <v>123.667486250646</v>
      </c>
      <c r="L12" s="290">
        <v>131.103387931888</v>
      </c>
      <c r="M12" s="300"/>
      <c r="N12" s="309"/>
      <c r="O12" s="309"/>
      <c r="P12" s="309"/>
      <c r="Q12" s="309"/>
      <c r="R12" s="309"/>
    </row>
    <row r="13">
      <c r="B13" s="0" t="s">
        <v>223</v>
      </c>
      <c r="C13" s="284" t="s">
        <v>64</v>
      </c>
      <c r="D13" s="290">
        <v>490.28223492</v>
      </c>
      <c r="E13" s="290">
        <v>532.32393656439</v>
      </c>
      <c r="F13" s="290">
        <v>495.1850572692</v>
      </c>
      <c r="G13" s="290">
        <v>497.660982555547</v>
      </c>
      <c r="H13" s="290">
        <v>500.136907841892</v>
      </c>
      <c r="I13" s="385">
        <v>502.637592381102</v>
      </c>
      <c r="J13" s="290">
        <v>505.138276920311</v>
      </c>
      <c r="K13" s="385">
        <v>507.663968304912</v>
      </c>
      <c r="L13" s="290">
        <v>510.189659689514</v>
      </c>
      <c r="M13" s="300"/>
      <c r="N13" s="309"/>
      <c r="O13" s="309"/>
      <c r="P13" s="309"/>
      <c r="Q13" s="309"/>
      <c r="R13" s="309"/>
    </row>
    <row r="14">
      <c r="B14" s="0" t="s">
        <v>223</v>
      </c>
      <c r="C14" s="284" t="s">
        <v>68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00"/>
      <c r="N14" s="309"/>
      <c r="O14" s="309"/>
      <c r="P14" s="309"/>
      <c r="Q14" s="309"/>
      <c r="R14" s="309"/>
      <c r="S14" s="365"/>
    </row>
    <row r="15">
      <c r="B15" s="0" t="s">
        <v>223</v>
      </c>
      <c r="C15" s="284" t="s">
        <v>66</v>
      </c>
      <c r="D15" s="290">
        <v>852.138897397201</v>
      </c>
      <c r="E15" s="290">
        <v>774.837725990453</v>
      </c>
      <c r="F15" s="290">
        <v>778.692640050107</v>
      </c>
      <c r="G15" s="290">
        <v>782.586103250358</v>
      </c>
      <c r="H15" s="290">
        <v>786.47956645061</v>
      </c>
      <c r="I15" s="385">
        <v>790.411964282862</v>
      </c>
      <c r="J15" s="290">
        <v>794.344362115115</v>
      </c>
      <c r="K15" s="385">
        <v>798.316083925691</v>
      </c>
      <c r="L15" s="290">
        <v>802.287805736267</v>
      </c>
      <c r="M15" s="300"/>
      <c r="N15" s="309"/>
      <c r="O15" s="309"/>
      <c r="P15" s="309"/>
      <c r="Q15" s="309"/>
      <c r="R15" s="309"/>
    </row>
    <row r="16">
      <c r="B16" s="0" t="s">
        <v>223</v>
      </c>
      <c r="C16" s="284" t="s">
        <v>70</v>
      </c>
      <c r="D16" s="290">
        <v>510.2118216</v>
      </c>
      <c r="E16" s="290">
        <v>597.866888920784</v>
      </c>
      <c r="F16" s="290">
        <v>515.313939816001</v>
      </c>
      <c r="G16" s="290">
        <v>579.954636633974</v>
      </c>
      <c r="H16" s="290">
        <v>536.248934077219</v>
      </c>
      <c r="I16" s="385">
        <v>563.104473521753</v>
      </c>
      <c r="J16" s="290">
        <v>525.671750006302</v>
      </c>
      <c r="K16" s="385">
        <v>536.604872491523</v>
      </c>
      <c r="L16" s="290">
        <v>530.928467506365</v>
      </c>
      <c r="M16" s="300"/>
      <c r="N16" s="309"/>
      <c r="O16" s="309"/>
      <c r="P16" s="309"/>
      <c r="Q16" s="309"/>
      <c r="R16" s="309"/>
    </row>
    <row r="17">
      <c r="B17" s="0" t="s">
        <v>223</v>
      </c>
      <c r="C17" s="284" t="s">
        <v>73</v>
      </c>
      <c r="D17" s="290">
        <v>60.1308216</v>
      </c>
      <c r="E17" s="290">
        <v>60.1308216</v>
      </c>
      <c r="F17" s="290">
        <v>32.082837326165</v>
      </c>
      <c r="G17" s="290">
        <v>5.264211061956</v>
      </c>
      <c r="H17" s="290"/>
      <c r="I17" s="385"/>
      <c r="J17" s="290"/>
      <c r="K17" s="385">
        <v>3.988061681896</v>
      </c>
      <c r="L17" s="290"/>
      <c r="M17" s="300"/>
      <c r="N17" s="309"/>
      <c r="O17" s="309"/>
      <c r="P17" s="309"/>
      <c r="Q17" s="309"/>
      <c r="R17" s="309"/>
    </row>
    <row r="18">
      <c r="B18" s="0" t="s">
        <v>223</v>
      </c>
      <c r="C18" s="284" t="s">
        <v>79</v>
      </c>
      <c r="D18" s="375"/>
      <c r="E18" s="375"/>
      <c r="F18" s="375"/>
      <c r="G18" s="375"/>
      <c r="H18" s="375"/>
      <c r="I18" s="375"/>
      <c r="J18" s="375"/>
      <c r="K18" s="375"/>
      <c r="L18" s="375"/>
      <c r="M18" s="300"/>
      <c r="N18" s="309"/>
      <c r="O18" s="309"/>
      <c r="P18" s="309"/>
      <c r="Q18" s="309"/>
      <c r="R18" s="309"/>
    </row>
    <row r="19">
      <c r="B19" s="0" t="s">
        <v>224</v>
      </c>
      <c r="C19" s="284" t="s">
        <v>62</v>
      </c>
      <c r="D19" s="290"/>
      <c r="E19" s="290">
        <v>12.451040784</v>
      </c>
      <c r="F19" s="290">
        <v>11.040711428999</v>
      </c>
      <c r="G19" s="290">
        <v>11.040711428999</v>
      </c>
      <c r="H19" s="290">
        <v>9.758918028015</v>
      </c>
      <c r="I19" s="385">
        <v>9.29859826841</v>
      </c>
      <c r="J19" s="290">
        <v>8.985927495137</v>
      </c>
      <c r="K19" s="385">
        <v>8.715666841716</v>
      </c>
      <c r="L19" s="290">
        <v>8.51824356848</v>
      </c>
      <c r="M19" s="300"/>
      <c r="N19" s="309"/>
      <c r="O19" s="309"/>
      <c r="P19" s="309"/>
      <c r="Q19" s="309"/>
      <c r="R19" s="309"/>
    </row>
    <row r="20">
      <c r="B20" s="0" t="s">
        <v>224</v>
      </c>
      <c r="C20" s="284" t="s">
        <v>64</v>
      </c>
      <c r="D20" s="290">
        <v>263.038138344</v>
      </c>
      <c r="E20" s="290">
        <v>285.593658706998</v>
      </c>
      <c r="F20" s="290">
        <v>265.904737741904</v>
      </c>
      <c r="G20" s="290">
        <v>328.432707513047</v>
      </c>
      <c r="H20" s="290">
        <v>344.937983782298</v>
      </c>
      <c r="I20" s="385">
        <v>339.249257803364</v>
      </c>
      <c r="J20" s="290">
        <v>346.607249228623</v>
      </c>
      <c r="K20" s="385">
        <v>303.58213431155</v>
      </c>
      <c r="L20" s="290">
        <v>287.635159209582</v>
      </c>
      <c r="M20" s="300"/>
      <c r="N20" s="309"/>
      <c r="O20" s="309"/>
      <c r="P20" s="309"/>
      <c r="Q20" s="309"/>
      <c r="R20" s="309"/>
    </row>
    <row r="21">
      <c r="B21" s="0" t="s">
        <v>224</v>
      </c>
      <c r="C21" s="284" t="s">
        <v>68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00"/>
      <c r="N21" s="309"/>
      <c r="O21" s="309"/>
      <c r="P21" s="309"/>
      <c r="Q21" s="309"/>
      <c r="R21" s="309"/>
      <c r="S21" s="365"/>
    </row>
    <row r="22">
      <c r="B22" s="0" t="s">
        <v>224</v>
      </c>
      <c r="C22" s="284" t="s">
        <v>66</v>
      </c>
      <c r="D22" s="290">
        <v>280.9248973812</v>
      </c>
      <c r="E22" s="290">
        <v>282.329521868106</v>
      </c>
      <c r="F22" s="290">
        <v>283.734146355012</v>
      </c>
      <c r="G22" s="290">
        <v>285.152817086787</v>
      </c>
      <c r="H22" s="290">
        <v>286.571487818562</v>
      </c>
      <c r="I22" s="385">
        <v>288.004345257655</v>
      </c>
      <c r="J22" s="290">
        <v>289.437202696748</v>
      </c>
      <c r="K22" s="385">
        <v>290.884388710232</v>
      </c>
      <c r="L22" s="290">
        <v>292.331574723715</v>
      </c>
      <c r="M22" s="300"/>
      <c r="N22" s="309"/>
      <c r="O22" s="309"/>
      <c r="P22" s="309"/>
      <c r="Q22" s="309"/>
      <c r="R22" s="309"/>
    </row>
    <row r="23">
      <c r="B23" s="0" t="s">
        <v>224</v>
      </c>
      <c r="C23" s="284" t="s">
        <v>70</v>
      </c>
      <c r="D23" s="290">
        <v>196.465757472</v>
      </c>
      <c r="E23" s="290">
        <v>242.88079267476</v>
      </c>
      <c r="F23" s="290">
        <v>259.82596425672</v>
      </c>
      <c r="G23" s="290">
        <v>241.756368065506</v>
      </c>
      <c r="H23" s="290">
        <v>232.651646564754</v>
      </c>
      <c r="I23" s="385">
        <v>245.468243914451</v>
      </c>
      <c r="J23" s="290">
        <v>256.8578401332</v>
      </c>
      <c r="K23" s="385">
        <v>267.983903704123</v>
      </c>
      <c r="L23" s="290">
        <v>271.622160905246</v>
      </c>
      <c r="M23" s="300"/>
      <c r="N23" s="309"/>
      <c r="O23" s="309"/>
      <c r="P23" s="309"/>
      <c r="Q23" s="309"/>
      <c r="R23" s="309"/>
    </row>
    <row r="24">
      <c r="B24" s="0" t="s">
        <v>224</v>
      </c>
      <c r="C24" s="284" t="s">
        <v>73</v>
      </c>
      <c r="D24" s="290">
        <v>6.5556998136</v>
      </c>
      <c r="E24" s="290">
        <v>16.151084738072</v>
      </c>
      <c r="F24" s="290">
        <v>7.401441390854</v>
      </c>
      <c r="G24" s="290">
        <v>33.681237942107</v>
      </c>
      <c r="H24" s="290">
        <v>53.063861871656</v>
      </c>
      <c r="I24" s="385">
        <v>60.057057353222</v>
      </c>
      <c r="J24" s="290">
        <v>72.337789227364</v>
      </c>
      <c r="K24" s="385">
        <v>126.31200347206</v>
      </c>
      <c r="L24" s="290">
        <v>137.723544729486</v>
      </c>
      <c r="M24" s="300"/>
      <c r="N24" s="309"/>
      <c r="O24" s="309"/>
      <c r="P24" s="309"/>
      <c r="Q24" s="309"/>
      <c r="R24" s="309"/>
    </row>
    <row r="25">
      <c r="B25" s="0" t="s">
        <v>224</v>
      </c>
      <c r="C25" s="284" t="s">
        <v>79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309"/>
    </row>
    <row r="26">
      <c r="B26" s="0" t="s">
        <v>225</v>
      </c>
      <c r="C26" s="284" t="s">
        <v>62</v>
      </c>
      <c r="D26" s="290">
        <v>16.314536088</v>
      </c>
      <c r="E26" s="290">
        <v>16.314536088</v>
      </c>
      <c r="F26" s="290">
        <v>13.809203558952</v>
      </c>
      <c r="G26" s="290">
        <v>13.809203558951</v>
      </c>
      <c r="H26" s="290">
        <v>12.453584676632</v>
      </c>
      <c r="I26" s="385">
        <v>11.979684988488</v>
      </c>
      <c r="J26" s="290">
        <v>11.663615178747</v>
      </c>
      <c r="K26" s="385">
        <v>11.437942882114</v>
      </c>
      <c r="L26" s="290">
        <v>11.316704560389</v>
      </c>
      <c r="M26" s="300"/>
      <c r="N26" s="309"/>
      <c r="O26" s="309"/>
      <c r="P26" s="309"/>
      <c r="Q26" s="309"/>
      <c r="R26" s="309"/>
    </row>
    <row r="27">
      <c r="B27" s="0" t="s">
        <v>225</v>
      </c>
      <c r="C27" s="284" t="s">
        <v>64</v>
      </c>
      <c r="D27" s="290">
        <v>200.379661848</v>
      </c>
      <c r="E27" s="290">
        <v>217.562217851466</v>
      </c>
      <c r="F27" s="290">
        <v>202.38345846648</v>
      </c>
      <c r="G27" s="290">
        <v>203.395375758813</v>
      </c>
      <c r="H27" s="290">
        <v>204.407293051145</v>
      </c>
      <c r="I27" s="385">
        <v>205.429329516401</v>
      </c>
      <c r="J27" s="290">
        <v>226.792504989671</v>
      </c>
      <c r="K27" s="385">
        <v>216.28496485236099</v>
      </c>
      <c r="L27" s="290">
        <v>230.331005232588</v>
      </c>
      <c r="M27" s="300"/>
      <c r="N27" s="309"/>
      <c r="O27" s="309"/>
      <c r="P27" s="309"/>
      <c r="Q27" s="309"/>
      <c r="R27" s="309"/>
    </row>
    <row r="28">
      <c r="B28" s="0" t="s">
        <v>225</v>
      </c>
      <c r="C28" s="284" t="s">
        <v>68</v>
      </c>
      <c r="D28" s="375"/>
      <c r="E28" s="375"/>
      <c r="F28" s="375"/>
      <c r="G28" s="375"/>
      <c r="H28" s="375"/>
      <c r="I28" s="375"/>
      <c r="J28" s="375"/>
      <c r="K28" s="375"/>
      <c r="L28" s="375"/>
      <c r="M28" s="300"/>
      <c r="N28" s="309"/>
      <c r="O28" s="309"/>
      <c r="P28" s="309"/>
      <c r="Q28" s="309"/>
      <c r="R28" s="309"/>
      <c r="S28" s="365"/>
    </row>
    <row r="29">
      <c r="B29" s="0" t="s">
        <v>225</v>
      </c>
      <c r="C29" s="284" t="s">
        <v>66</v>
      </c>
      <c r="D29" s="290">
        <v>211.3803616176</v>
      </c>
      <c r="E29" s="290">
        <v>212.437263425688</v>
      </c>
      <c r="F29" s="290">
        <v>213.494165233776</v>
      </c>
      <c r="G29" s="290">
        <v>214.561636059945</v>
      </c>
      <c r="H29" s="290">
        <v>215.629106886114</v>
      </c>
      <c r="I29" s="385">
        <v>216.707252420545</v>
      </c>
      <c r="J29" s="290">
        <v>217.785397954975</v>
      </c>
      <c r="K29" s="385">
        <v>218.87432494475</v>
      </c>
      <c r="L29" s="290">
        <v>219.963251934525</v>
      </c>
      <c r="M29" s="300"/>
      <c r="N29" s="309"/>
      <c r="O29" s="309"/>
      <c r="P29" s="309"/>
      <c r="Q29" s="309"/>
      <c r="R29" s="309"/>
    </row>
    <row r="30">
      <c r="B30" s="0" t="s">
        <v>225</v>
      </c>
      <c r="C30" s="284" t="s">
        <v>70</v>
      </c>
      <c r="D30" s="290">
        <v>226.221512544</v>
      </c>
      <c r="E30" s="290">
        <v>279.66634488252</v>
      </c>
      <c r="F30" s="290">
        <v>239.808788152406</v>
      </c>
      <c r="G30" s="290">
        <v>231.191461602091</v>
      </c>
      <c r="H30" s="290">
        <v>260.937404701226</v>
      </c>
      <c r="I30" s="385">
        <v>268.945006821011</v>
      </c>
      <c r="J30" s="290">
        <v>272.893864935336</v>
      </c>
      <c r="K30" s="385">
        <v>271.857102536354</v>
      </c>
      <c r="L30" s="290">
        <v>284.672907909911</v>
      </c>
      <c r="M30" s="300"/>
      <c r="N30" s="309"/>
      <c r="O30" s="309"/>
      <c r="P30" s="309"/>
      <c r="Q30" s="309"/>
      <c r="R30" s="309"/>
    </row>
    <row r="31">
      <c r="B31" s="0" t="s">
        <v>225</v>
      </c>
      <c r="C31" s="284" t="s">
        <v>73</v>
      </c>
      <c r="D31" s="290">
        <v>9.844171632</v>
      </c>
      <c r="E31" s="290">
        <v>9.891972983093</v>
      </c>
      <c r="F31" s="290">
        <v>4.540819880021</v>
      </c>
      <c r="G31" s="290">
        <v>0.403907432823</v>
      </c>
      <c r="H31" s="290">
        <v>12.789087578058</v>
      </c>
      <c r="I31" s="385">
        <v>27.243634653228</v>
      </c>
      <c r="J31" s="290">
        <v>30.641306834874</v>
      </c>
      <c r="K31" s="385">
        <v>64.330886200996</v>
      </c>
      <c r="L31" s="290">
        <v>72.271975591944</v>
      </c>
      <c r="M31" s="300"/>
      <c r="N31" s="309"/>
      <c r="O31" s="309"/>
      <c r="P31" s="309"/>
      <c r="Q31" s="309"/>
      <c r="R31" s="309"/>
    </row>
    <row r="32">
      <c r="B32" s="0" t="s">
        <v>225</v>
      </c>
      <c r="C32" s="284" t="s">
        <v>79</v>
      </c>
      <c r="D32" s="375"/>
      <c r="E32" s="375"/>
      <c r="F32" s="375"/>
      <c r="G32" s="375"/>
      <c r="H32" s="375"/>
      <c r="I32" s="375"/>
      <c r="J32" s="375"/>
      <c r="K32" s="375"/>
      <c r="L32" s="375"/>
      <c r="M32" s="300"/>
      <c r="N32" s="309"/>
      <c r="O32" s="309"/>
      <c r="P32" s="309"/>
      <c r="Q32" s="309"/>
      <c r="R32" s="309"/>
    </row>
    <row r="33">
      <c r="B33" s="0" t="s">
        <v>226</v>
      </c>
      <c r="C33" s="284" t="s">
        <v>62</v>
      </c>
      <c r="D33" s="290">
        <v>12.235001904</v>
      </c>
      <c r="E33" s="290">
        <v>14.116599612215</v>
      </c>
      <c r="F33" s="290">
        <v>16.484229847447</v>
      </c>
      <c r="G33" s="290">
        <v>19.035117028947</v>
      </c>
      <c r="H33" s="290">
        <v>21.788593428877</v>
      </c>
      <c r="I33" s="385">
        <v>24.447415640888</v>
      </c>
      <c r="J33" s="290">
        <v>27.125598666552</v>
      </c>
      <c r="K33" s="385">
        <v>29.786177035322</v>
      </c>
      <c r="L33" s="290">
        <v>32.447345990683</v>
      </c>
      <c r="M33" s="300"/>
      <c r="N33" s="309"/>
      <c r="O33" s="309"/>
      <c r="P33" s="309"/>
      <c r="Q33" s="309"/>
      <c r="R33" s="309"/>
    </row>
    <row r="34">
      <c r="B34" s="0" t="s">
        <v>226</v>
      </c>
      <c r="C34" s="284" t="s">
        <v>64</v>
      </c>
      <c r="D34" s="290">
        <v>523.663842528</v>
      </c>
      <c r="E34" s="290">
        <v>568.568017024776</v>
      </c>
      <c r="F34" s="290">
        <v>599.380286715464</v>
      </c>
      <c r="G34" s="290">
        <v>590.454679475575</v>
      </c>
      <c r="H34" s="290">
        <v>630.377241126637</v>
      </c>
      <c r="I34" s="385">
        <v>684.596017146018</v>
      </c>
      <c r="J34" s="290">
        <v>753.008287258526</v>
      </c>
      <c r="K34" s="385">
        <v>707.364829351839</v>
      </c>
      <c r="L34" s="290">
        <v>722.621284408417</v>
      </c>
      <c r="M34" s="300"/>
      <c r="N34" s="309"/>
      <c r="O34" s="309"/>
      <c r="P34" s="309"/>
      <c r="Q34" s="309"/>
      <c r="R34" s="309"/>
    </row>
    <row r="35">
      <c r="B35" s="0" t="s">
        <v>226</v>
      </c>
      <c r="C35" s="284" t="s">
        <v>68</v>
      </c>
      <c r="D35" s="375"/>
      <c r="E35" s="375"/>
      <c r="F35" s="375"/>
      <c r="G35" s="375"/>
      <c r="H35" s="375"/>
      <c r="I35" s="375"/>
      <c r="J35" s="375"/>
      <c r="K35" s="375"/>
      <c r="L35" s="375"/>
      <c r="M35" s="300"/>
      <c r="N35" s="309"/>
      <c r="O35" s="309"/>
      <c r="P35" s="309"/>
      <c r="Q35" s="309"/>
      <c r="R35" s="309"/>
      <c r="S35" s="365"/>
    </row>
    <row r="36">
      <c r="B36" s="0" t="s">
        <v>226</v>
      </c>
      <c r="C36" s="284" t="s">
        <v>66</v>
      </c>
      <c r="D36" s="290">
        <v>432.845803296</v>
      </c>
      <c r="E36" s="290">
        <v>457.338775764528</v>
      </c>
      <c r="F36" s="290">
        <v>470.659322631456</v>
      </c>
      <c r="G36" s="290">
        <v>407.776826743222</v>
      </c>
      <c r="H36" s="290">
        <v>409.805567174781</v>
      </c>
      <c r="I36" s="385">
        <v>411.854595010655</v>
      </c>
      <c r="J36" s="290">
        <v>413.903622846528</v>
      </c>
      <c r="K36" s="385">
        <v>415.973140960763</v>
      </c>
      <c r="L36" s="290">
        <v>418.042659074994</v>
      </c>
      <c r="M36" s="300"/>
      <c r="N36" s="309"/>
      <c r="O36" s="309"/>
      <c r="P36" s="309"/>
      <c r="Q36" s="309"/>
      <c r="R36" s="309"/>
    </row>
    <row r="37">
      <c r="B37" s="0" t="s">
        <v>226</v>
      </c>
      <c r="C37" s="284" t="s">
        <v>70</v>
      </c>
      <c r="D37" s="290">
        <v>584.99728056</v>
      </c>
      <c r="E37" s="290">
        <v>626.775290809047</v>
      </c>
      <c r="F37" s="290">
        <v>590.847253365599</v>
      </c>
      <c r="G37" s="290">
        <v>624.548224371837</v>
      </c>
      <c r="H37" s="290">
        <v>781.623242364522</v>
      </c>
      <c r="I37" s="385">
        <v>805.065104840721</v>
      </c>
      <c r="J37" s="290">
        <v>837.782449424686</v>
      </c>
      <c r="K37" s="385">
        <v>882.878360639634</v>
      </c>
      <c r="L37" s="290">
        <v>902.062488059918</v>
      </c>
      <c r="M37" s="300"/>
      <c r="N37" s="309"/>
      <c r="O37" s="309"/>
      <c r="P37" s="309"/>
      <c r="Q37" s="309"/>
      <c r="R37" s="309"/>
    </row>
    <row r="38">
      <c r="B38" s="0" t="s">
        <v>226</v>
      </c>
      <c r="C38" s="284" t="s">
        <v>73</v>
      </c>
      <c r="D38" s="290">
        <v>31.70370564</v>
      </c>
      <c r="E38" s="290">
        <v>31.979958469594</v>
      </c>
      <c r="F38" s="290">
        <v>33.467452964947</v>
      </c>
      <c r="G38" s="290">
        <v>2.988701240597</v>
      </c>
      <c r="H38" s="290">
        <v>42.220485969378</v>
      </c>
      <c r="I38" s="385">
        <v>55.076730761264</v>
      </c>
      <c r="J38" s="290">
        <v>70.435949412894</v>
      </c>
      <c r="K38" s="385">
        <v>122.272311940858</v>
      </c>
      <c r="L38" s="290">
        <v>151.462374498673</v>
      </c>
      <c r="M38" s="300"/>
      <c r="N38" s="309"/>
      <c r="O38" s="309"/>
      <c r="P38" s="309"/>
      <c r="Q38" s="309"/>
      <c r="R38" s="309"/>
    </row>
    <row r="39">
      <c r="B39" s="0" t="s">
        <v>226</v>
      </c>
      <c r="C39" s="284" t="s">
        <v>79</v>
      </c>
      <c r="D39" s="375"/>
      <c r="E39" s="375"/>
      <c r="F39" s="375"/>
      <c r="G39" s="375"/>
      <c r="H39" s="375"/>
      <c r="I39" s="375"/>
      <c r="J39" s="375"/>
      <c r="K39" s="375"/>
      <c r="L39" s="375"/>
      <c r="M39" s="300"/>
      <c r="N39" s="309"/>
      <c r="O39" s="309"/>
      <c r="P39" s="309"/>
      <c r="Q39" s="309"/>
      <c r="R39" s="309"/>
    </row>
    <row r="40">
      <c r="B40" s="0" t="s">
        <v>227</v>
      </c>
      <c r="C40" s="284" t="s">
        <v>62</v>
      </c>
      <c r="D40" s="290"/>
      <c r="E40" s="290">
        <v>23.536596078674</v>
      </c>
      <c r="F40" s="290">
        <v>24.638157867699</v>
      </c>
      <c r="G40" s="290">
        <v>25.813335841438</v>
      </c>
      <c r="H40" s="290">
        <v>26.974451877957</v>
      </c>
      <c r="I40" s="385">
        <v>28.036794599632</v>
      </c>
      <c r="J40" s="290">
        <v>29.091978578866</v>
      </c>
      <c r="K40" s="385">
        <v>30.173550706942</v>
      </c>
      <c r="L40" s="290">
        <v>31.307763616076</v>
      </c>
      <c r="M40" s="300"/>
      <c r="N40" s="309"/>
      <c r="O40" s="309"/>
      <c r="P40" s="309"/>
      <c r="Q40" s="309"/>
      <c r="R40" s="309"/>
    </row>
    <row r="41">
      <c r="B41" s="0" t="s">
        <v>227</v>
      </c>
      <c r="C41" s="284" t="s">
        <v>64</v>
      </c>
      <c r="D41" s="290">
        <v>354.912272712</v>
      </c>
      <c r="E41" s="290">
        <v>385.346000097054</v>
      </c>
      <c r="F41" s="290">
        <v>370.50471746818</v>
      </c>
      <c r="G41" s="290">
        <v>360.253702416315</v>
      </c>
      <c r="H41" s="290">
        <v>410.903982192018</v>
      </c>
      <c r="I41" s="385">
        <v>420.355247618496</v>
      </c>
      <c r="J41" s="290">
        <v>430.236492350644</v>
      </c>
      <c r="K41" s="385">
        <v>392.755405776007</v>
      </c>
      <c r="L41" s="290">
        <v>369.629139687718</v>
      </c>
      <c r="M41" s="300"/>
      <c r="N41" s="309"/>
      <c r="O41" s="309"/>
      <c r="P41" s="309"/>
      <c r="Q41" s="309"/>
      <c r="R41" s="309"/>
    </row>
    <row r="42">
      <c r="B42" s="0" t="s">
        <v>227</v>
      </c>
      <c r="C42" s="284" t="s">
        <v>68</v>
      </c>
      <c r="D42" s="375"/>
      <c r="E42" s="375"/>
      <c r="F42" s="375"/>
      <c r="G42" s="375"/>
      <c r="H42" s="375"/>
      <c r="I42" s="375"/>
      <c r="J42" s="375"/>
      <c r="K42" s="375"/>
      <c r="L42" s="375"/>
      <c r="M42" s="300"/>
      <c r="N42" s="309"/>
      <c r="O42" s="309"/>
      <c r="P42" s="309"/>
      <c r="Q42" s="309"/>
      <c r="R42" s="309"/>
      <c r="S42" s="365"/>
    </row>
    <row r="43">
      <c r="B43" s="0" t="s">
        <v>227</v>
      </c>
      <c r="C43" s="284" t="s">
        <v>66</v>
      </c>
      <c r="D43" s="290">
        <v>530.328822008401</v>
      </c>
      <c r="E43" s="290">
        <v>532.980466118442</v>
      </c>
      <c r="F43" s="290">
        <v>535.632110228484</v>
      </c>
      <c r="G43" s="290">
        <v>538.310270779627</v>
      </c>
      <c r="H43" s="290">
        <v>540.988431330769</v>
      </c>
      <c r="I43" s="385">
        <v>543.693373487423</v>
      </c>
      <c r="J43" s="290">
        <v>546.398315644076</v>
      </c>
      <c r="K43" s="385">
        <v>549.130307222297</v>
      </c>
      <c r="L43" s="290">
        <v>551.862298800516</v>
      </c>
      <c r="M43" s="300"/>
      <c r="N43" s="309"/>
      <c r="O43" s="309"/>
      <c r="P43" s="309"/>
      <c r="Q43" s="309"/>
      <c r="R43" s="309"/>
    </row>
    <row r="44">
      <c r="B44" s="0" t="s">
        <v>227</v>
      </c>
      <c r="C44" s="284" t="s">
        <v>70</v>
      </c>
      <c r="D44" s="290">
        <v>317.152277136</v>
      </c>
      <c r="E44" s="290">
        <v>392.07950260938</v>
      </c>
      <c r="F44" s="290">
        <v>361.875208241808</v>
      </c>
      <c r="G44" s="290">
        <v>420.000740295185</v>
      </c>
      <c r="H44" s="290">
        <v>377.996039161937</v>
      </c>
      <c r="I44" s="385">
        <v>373.873161561918</v>
      </c>
      <c r="J44" s="290">
        <v>365.116260183731</v>
      </c>
      <c r="K44" s="385">
        <v>357.848944747751</v>
      </c>
      <c r="L44" s="290">
        <v>365.500605899711</v>
      </c>
      <c r="M44" s="300"/>
      <c r="N44" s="309"/>
      <c r="O44" s="309"/>
      <c r="P44" s="309"/>
      <c r="Q44" s="309"/>
      <c r="R44" s="309"/>
    </row>
    <row r="45">
      <c r="B45" s="0" t="s">
        <v>227</v>
      </c>
      <c r="C45" s="284" t="s">
        <v>73</v>
      </c>
      <c r="D45" s="290">
        <v>10.179226525622</v>
      </c>
      <c r="E45" s="290">
        <v>22.154787144</v>
      </c>
      <c r="F45" s="290">
        <v>12.154222849705</v>
      </c>
      <c r="G45" s="290">
        <v>2.036039519654</v>
      </c>
      <c r="H45" s="290">
        <v>30.979464325013</v>
      </c>
      <c r="I45" s="385">
        <v>42.162674534847</v>
      </c>
      <c r="J45" s="290">
        <v>42.340749021547</v>
      </c>
      <c r="K45" s="385">
        <v>83.247095114972</v>
      </c>
      <c r="L45" s="290">
        <v>97.597997690421</v>
      </c>
      <c r="M45" s="300"/>
      <c r="N45" s="309"/>
      <c r="O45" s="309"/>
      <c r="P45" s="309"/>
      <c r="Q45" s="309"/>
      <c r="R45" s="309"/>
    </row>
    <row r="46">
      <c r="B46" s="0" t="s">
        <v>227</v>
      </c>
      <c r="C46" s="284" t="s">
        <v>79</v>
      </c>
      <c r="D46" s="375"/>
      <c r="E46" s="375"/>
      <c r="F46" s="375"/>
      <c r="G46" s="375"/>
      <c r="H46" s="375"/>
      <c r="I46" s="375"/>
      <c r="J46" s="375"/>
      <c r="K46" s="375"/>
      <c r="L46" s="375"/>
      <c r="M46" s="300"/>
      <c r="N46" s="309"/>
      <c r="O46" s="309"/>
      <c r="P46" s="309"/>
      <c r="Q46" s="309"/>
      <c r="R46" s="309"/>
    </row>
    <row r="47">
      <c r="B47" s="0" t="s">
        <v>228</v>
      </c>
      <c r="C47" s="284" t="s">
        <v>62</v>
      </c>
      <c r="D47" s="290">
        <v>64.627994447984</v>
      </c>
      <c r="E47" s="290">
        <v>24.941688696001</v>
      </c>
      <c r="F47" s="290">
        <v>23.662830330124</v>
      </c>
      <c r="G47" s="290">
        <v>23.662830330124</v>
      </c>
      <c r="H47" s="290">
        <v>22.903474172166</v>
      </c>
      <c r="I47" s="385">
        <v>21.979977296642</v>
      </c>
      <c r="J47" s="290">
        <v>21.034706700987</v>
      </c>
      <c r="K47" s="385">
        <v>20.008178036944</v>
      </c>
      <c r="L47" s="290">
        <v>19.032572039732</v>
      </c>
      <c r="M47" s="300"/>
      <c r="N47" s="309"/>
      <c r="O47" s="309"/>
      <c r="P47" s="309"/>
      <c r="Q47" s="309"/>
      <c r="R47" s="309"/>
    </row>
    <row r="48">
      <c r="B48" s="0" t="s">
        <v>228</v>
      </c>
      <c r="C48" s="284" t="s">
        <v>64</v>
      </c>
      <c r="D48" s="290">
        <v>376.066079712</v>
      </c>
      <c r="E48" s="290">
        <v>402.30585875118</v>
      </c>
      <c r="F48" s="290">
        <v>379.82674050912</v>
      </c>
      <c r="G48" s="290">
        <v>382.759434723822</v>
      </c>
      <c r="H48" s="290">
        <v>395.055739418269</v>
      </c>
      <c r="I48" s="385">
        <v>419.396785184474</v>
      </c>
      <c r="J48" s="290">
        <v>438.658508769753</v>
      </c>
      <c r="K48" s="385">
        <v>450.721322033751</v>
      </c>
      <c r="L48" s="290">
        <v>458.806740478576</v>
      </c>
      <c r="M48" s="300"/>
      <c r="N48" s="309"/>
      <c r="O48" s="309"/>
      <c r="P48" s="309"/>
      <c r="Q48" s="309"/>
      <c r="R48" s="309"/>
    </row>
    <row r="49">
      <c r="B49" s="0" t="s">
        <v>228</v>
      </c>
      <c r="C49" s="284" t="s">
        <v>68</v>
      </c>
      <c r="D49" s="375"/>
      <c r="E49" s="375"/>
      <c r="F49" s="375"/>
      <c r="G49" s="375"/>
      <c r="H49" s="375"/>
      <c r="I49" s="375"/>
      <c r="J49" s="375"/>
      <c r="K49" s="375"/>
      <c r="L49" s="375"/>
      <c r="M49" s="300"/>
      <c r="N49" s="309"/>
      <c r="O49" s="309"/>
      <c r="P49" s="309"/>
      <c r="Q49" s="309"/>
      <c r="R49" s="309"/>
      <c r="S49" s="365"/>
    </row>
    <row r="50">
      <c r="B50" s="0" t="s">
        <v>228</v>
      </c>
      <c r="C50" s="284" t="s">
        <v>66</v>
      </c>
      <c r="D50" s="290">
        <v>345.2324706612</v>
      </c>
      <c r="E50" s="290">
        <v>346.958633014506</v>
      </c>
      <c r="F50" s="290">
        <v>371.630782580504</v>
      </c>
      <c r="G50" s="290">
        <v>350.428219344651</v>
      </c>
      <c r="H50" s="290">
        <v>352.17164332149</v>
      </c>
      <c r="I50" s="385">
        <v>353.932501538097</v>
      </c>
      <c r="J50" s="290">
        <v>355.693359754705</v>
      </c>
      <c r="K50" s="385">
        <v>357.471826553479</v>
      </c>
      <c r="L50" s="290">
        <v>359.250293352252</v>
      </c>
      <c r="M50" s="300"/>
      <c r="N50" s="309"/>
      <c r="O50" s="309"/>
      <c r="P50" s="309"/>
      <c r="Q50" s="309"/>
      <c r="R50" s="309"/>
    </row>
    <row r="51">
      <c r="B51" s="0" t="s">
        <v>228</v>
      </c>
      <c r="C51" s="284" t="s">
        <v>70</v>
      </c>
      <c r="D51" s="290">
        <v>331.713297648</v>
      </c>
      <c r="E51" s="290">
        <v>401.128512069136</v>
      </c>
      <c r="F51" s="290">
        <v>373.694401141653</v>
      </c>
      <c r="G51" s="290">
        <v>358.111709294502</v>
      </c>
      <c r="H51" s="290">
        <v>419.799593617746</v>
      </c>
      <c r="I51" s="385">
        <v>436.083543251152</v>
      </c>
      <c r="J51" s="290">
        <v>446.735367018306</v>
      </c>
      <c r="K51" s="385">
        <v>486.213088151569</v>
      </c>
      <c r="L51" s="290">
        <v>506.07156597922</v>
      </c>
      <c r="M51" s="300"/>
      <c r="N51" s="309"/>
      <c r="O51" s="309"/>
      <c r="P51" s="309"/>
      <c r="Q51" s="309"/>
      <c r="R51" s="309"/>
    </row>
    <row r="52">
      <c r="B52" s="0" t="s">
        <v>228</v>
      </c>
      <c r="C52" s="284" t="s">
        <v>73</v>
      </c>
      <c r="D52" s="290">
        <v>12.904722432</v>
      </c>
      <c r="E52" s="290">
        <v>13.288970914642</v>
      </c>
      <c r="F52" s="290">
        <v>6.902008696115</v>
      </c>
      <c r="G52" s="290">
        <v>0.219871037801</v>
      </c>
      <c r="H52" s="290">
        <v>11.217870754587</v>
      </c>
      <c r="I52" s="385">
        <v>24.254294097023</v>
      </c>
      <c r="J52" s="290">
        <v>11.169744979617</v>
      </c>
      <c r="K52" s="385">
        <v>21.368981594349</v>
      </c>
      <c r="L52" s="290">
        <v>48.971262067623</v>
      </c>
      <c r="M52" s="300"/>
      <c r="N52" s="309"/>
      <c r="O52" s="309"/>
      <c r="P52" s="309"/>
      <c r="Q52" s="309"/>
      <c r="R52" s="309"/>
    </row>
    <row r="53">
      <c r="B53" s="0" t="s">
        <v>228</v>
      </c>
      <c r="C53" s="284" t="s">
        <v>79</v>
      </c>
      <c r="D53" s="375"/>
      <c r="E53" s="375"/>
      <c r="F53" s="375"/>
      <c r="G53" s="375"/>
      <c r="H53" s="375"/>
      <c r="I53" s="375"/>
      <c r="J53" s="375"/>
      <c r="K53" s="375"/>
      <c r="L53" s="375"/>
      <c r="M53" s="300"/>
      <c r="N53" s="309"/>
      <c r="O53" s="309"/>
      <c r="P53" s="309"/>
      <c r="Q53" s="309"/>
      <c r="R53" s="309"/>
    </row>
    <row r="54">
      <c r="B54" s="0" t="s">
        <v>229</v>
      </c>
      <c r="C54" s="284" t="s">
        <v>62</v>
      </c>
      <c r="D54" s="290"/>
      <c r="E54" s="290">
        <v>15.437331454017</v>
      </c>
      <c r="F54" s="290">
        <v>16.184745823045</v>
      </c>
      <c r="G54" s="290">
        <v>16.944014964451</v>
      </c>
      <c r="H54" s="290">
        <v>17.737858568348</v>
      </c>
      <c r="I54" s="385">
        <v>18.558638806178</v>
      </c>
      <c r="J54" s="290">
        <v>19.420859966727</v>
      </c>
      <c r="K54" s="385">
        <v>20.353235817465</v>
      </c>
      <c r="L54" s="290">
        <v>21.340708487634</v>
      </c>
      <c r="M54" s="300"/>
      <c r="N54" s="309"/>
      <c r="O54" s="309"/>
      <c r="P54" s="309"/>
      <c r="Q54" s="309"/>
      <c r="R54" s="309"/>
    </row>
    <row r="55">
      <c r="B55" s="0" t="s">
        <v>229</v>
      </c>
      <c r="C55" s="284" t="s">
        <v>64</v>
      </c>
      <c r="D55" s="290">
        <v>220.669313328</v>
      </c>
      <c r="E55" s="290">
        <v>239.591706945876</v>
      </c>
      <c r="F55" s="290">
        <v>256.307407430472</v>
      </c>
      <c r="G55" s="290">
        <v>260.37089963758</v>
      </c>
      <c r="H55" s="290">
        <v>267.143412364508</v>
      </c>
      <c r="I55" s="385">
        <v>271.924871826889</v>
      </c>
      <c r="J55" s="290">
        <v>295.178251812165</v>
      </c>
      <c r="K55" s="385">
        <v>294.230770359335</v>
      </c>
      <c r="L55" s="290">
        <v>289.741620421317</v>
      </c>
      <c r="M55" s="300"/>
      <c r="N55" s="309"/>
      <c r="O55" s="309"/>
      <c r="P55" s="309"/>
      <c r="Q55" s="309"/>
      <c r="R55" s="309"/>
    </row>
    <row r="56">
      <c r="B56" s="0" t="s">
        <v>229</v>
      </c>
      <c r="C56" s="284" t="s">
        <v>68</v>
      </c>
      <c r="D56" s="375"/>
      <c r="E56" s="375"/>
      <c r="F56" s="375"/>
      <c r="G56" s="375"/>
      <c r="H56" s="375"/>
      <c r="I56" s="375"/>
      <c r="J56" s="375"/>
      <c r="K56" s="375"/>
      <c r="L56" s="375"/>
      <c r="M56" s="300"/>
      <c r="N56" s="309"/>
      <c r="O56" s="309"/>
      <c r="P56" s="309"/>
      <c r="Q56" s="309"/>
      <c r="R56" s="309"/>
      <c r="S56" s="365"/>
    </row>
    <row r="57">
      <c r="B57" s="0" t="s">
        <v>229</v>
      </c>
      <c r="C57" s="284" t="s">
        <v>66</v>
      </c>
      <c r="D57" s="290">
        <v>353.6711293464</v>
      </c>
      <c r="E57" s="290">
        <v>355.439484993132</v>
      </c>
      <c r="F57" s="290">
        <v>414.353649434256</v>
      </c>
      <c r="G57" s="290">
        <v>358.993879843064</v>
      </c>
      <c r="H57" s="290">
        <v>360.779919046263</v>
      </c>
      <c r="I57" s="385">
        <v>362.583818641494</v>
      </c>
      <c r="J57" s="290">
        <v>364.387718236725</v>
      </c>
      <c r="K57" s="385">
        <v>366.209656827909</v>
      </c>
      <c r="L57" s="290">
        <v>368.031595419093</v>
      </c>
      <c r="M57" s="300"/>
      <c r="N57" s="309"/>
      <c r="O57" s="309"/>
      <c r="P57" s="309"/>
      <c r="Q57" s="309"/>
      <c r="R57" s="309"/>
    </row>
    <row r="58">
      <c r="B58" s="0" t="s">
        <v>229</v>
      </c>
      <c r="C58" s="284" t="s">
        <v>70</v>
      </c>
      <c r="D58" s="290">
        <v>268.10425008</v>
      </c>
      <c r="E58" s="290">
        <v>331.443879161401</v>
      </c>
      <c r="F58" s="290">
        <v>354.567870730801</v>
      </c>
      <c r="G58" s="290">
        <v>381.16046103561</v>
      </c>
      <c r="H58" s="290">
        <v>407.75305134042</v>
      </c>
      <c r="I58" s="385">
        <v>422.265218554996</v>
      </c>
      <c r="J58" s="290">
        <v>437.4992491943</v>
      </c>
      <c r="K58" s="385">
        <v>422.671736669031</v>
      </c>
      <c r="L58" s="290">
        <v>422.671736669033</v>
      </c>
      <c r="M58" s="300"/>
      <c r="N58" s="309"/>
      <c r="O58" s="309"/>
      <c r="P58" s="309"/>
      <c r="Q58" s="309"/>
      <c r="R58" s="309"/>
    </row>
    <row r="59">
      <c r="B59" s="0" t="s">
        <v>229</v>
      </c>
      <c r="C59" s="284" t="s">
        <v>73</v>
      </c>
      <c r="D59" s="290">
        <v>5.745563745081</v>
      </c>
      <c r="E59" s="290">
        <v>12.55022744139</v>
      </c>
      <c r="F59" s="290">
        <v>13.411778748907</v>
      </c>
      <c r="G59" s="290">
        <v>11.852930155589</v>
      </c>
      <c r="H59" s="290">
        <v>11.709049828087</v>
      </c>
      <c r="I59" s="385">
        <v>11.564069041143</v>
      </c>
      <c r="J59" s="290">
        <v>4.072993323623</v>
      </c>
      <c r="K59" s="385">
        <v>19.365781082222</v>
      </c>
      <c r="L59" s="290">
        <v>19.205484361727</v>
      </c>
      <c r="M59" s="300"/>
      <c r="N59" s="309"/>
      <c r="O59" s="309"/>
      <c r="P59" s="309"/>
      <c r="Q59" s="309"/>
      <c r="R59" s="309"/>
    </row>
    <row r="60">
      <c r="B60" s="0" t="s">
        <v>229</v>
      </c>
      <c r="C60" s="284" t="s">
        <v>79</v>
      </c>
      <c r="D60" s="375"/>
      <c r="E60" s="375"/>
      <c r="F60" s="375"/>
      <c r="G60" s="375"/>
      <c r="H60" s="375"/>
      <c r="I60" s="375"/>
      <c r="J60" s="375"/>
      <c r="K60" s="375"/>
      <c r="L60" s="375"/>
      <c r="M60" s="300"/>
      <c r="N60" s="309"/>
      <c r="O60" s="309"/>
      <c r="P60" s="309"/>
      <c r="Q60" s="309"/>
      <c r="R60" s="309"/>
      <c r="S60" s="365"/>
    </row>
    <row r="61">
      <c r="B61" s="0" t="s">
        <v>230</v>
      </c>
      <c r="C61" s="284" t="s">
        <v>62</v>
      </c>
      <c r="D61" s="290">
        <v>16.516172376</v>
      </c>
      <c r="E61" s="290">
        <v>16.516172376</v>
      </c>
      <c r="F61" s="290">
        <v>15.843116919514</v>
      </c>
      <c r="G61" s="290">
        <v>15.843116919514</v>
      </c>
      <c r="H61" s="290">
        <v>15.190472737564</v>
      </c>
      <c r="I61" s="385">
        <v>14.866523736491</v>
      </c>
      <c r="J61" s="290">
        <v>14.558845364391</v>
      </c>
      <c r="K61" s="385">
        <v>14.270384743553</v>
      </c>
      <c r="L61" s="290">
        <v>14.060125461732</v>
      </c>
      <c r="M61" s="300"/>
      <c r="N61" s="309"/>
      <c r="O61" s="309"/>
      <c r="P61" s="309"/>
      <c r="Q61" s="309"/>
      <c r="R61" s="309"/>
    </row>
    <row r="62">
      <c r="B62" s="0" t="s">
        <v>230</v>
      </c>
      <c r="C62" s="284" t="s">
        <v>64</v>
      </c>
      <c r="D62" s="290">
        <v>383.05493748</v>
      </c>
      <c r="E62" s="290">
        <v>415.90189836891</v>
      </c>
      <c r="F62" s="290">
        <v>421.352452392113</v>
      </c>
      <c r="G62" s="290">
        <v>388.819914289074</v>
      </c>
      <c r="H62" s="290">
        <v>390.754341723348</v>
      </c>
      <c r="I62" s="385">
        <v>399.27111266861</v>
      </c>
      <c r="J62" s="290">
        <v>394.661885140581</v>
      </c>
      <c r="K62" s="385">
        <v>396.635194566284</v>
      </c>
      <c r="L62" s="290">
        <v>398.608503991987</v>
      </c>
      <c r="M62" s="300"/>
      <c r="N62" s="309"/>
      <c r="O62" s="309"/>
      <c r="P62" s="309"/>
      <c r="Q62" s="309"/>
      <c r="R62" s="309"/>
    </row>
    <row r="63">
      <c r="B63" s="0" t="s">
        <v>230</v>
      </c>
      <c r="C63" s="284" t="s">
        <v>68</v>
      </c>
      <c r="D63" s="375"/>
      <c r="E63" s="375"/>
      <c r="F63" s="375"/>
      <c r="G63" s="375"/>
      <c r="H63" s="375"/>
      <c r="I63" s="375"/>
      <c r="J63" s="375"/>
      <c r="K63" s="375"/>
      <c r="L63" s="375"/>
      <c r="M63" s="300"/>
      <c r="N63" s="309"/>
      <c r="O63" s="309"/>
      <c r="P63" s="309"/>
      <c r="Q63" s="309"/>
      <c r="R63" s="309"/>
      <c r="S63" s="365"/>
    </row>
    <row r="64">
      <c r="B64" s="0" t="s">
        <v>230</v>
      </c>
      <c r="C64" s="284" t="s">
        <v>66</v>
      </c>
      <c r="D64" s="290">
        <v>391.731725350224</v>
      </c>
      <c r="E64" s="290">
        <v>382.855291450182</v>
      </c>
      <c r="F64" s="290">
        <v>384.760044143964</v>
      </c>
      <c r="G64" s="290">
        <v>386.683844364684</v>
      </c>
      <c r="H64" s="290">
        <v>388.607644585404</v>
      </c>
      <c r="I64" s="385">
        <v>390.550682808331</v>
      </c>
      <c r="J64" s="290">
        <v>392.493721031258</v>
      </c>
      <c r="K64" s="385">
        <v>394.456189636414</v>
      </c>
      <c r="L64" s="290">
        <v>396.41865824157</v>
      </c>
      <c r="M64" s="300"/>
      <c r="N64" s="309"/>
      <c r="O64" s="309"/>
      <c r="P64" s="309"/>
      <c r="Q64" s="309"/>
      <c r="R64" s="309"/>
    </row>
    <row r="65">
      <c r="B65" s="0" t="s">
        <v>230</v>
      </c>
      <c r="C65" s="284" t="s">
        <v>70</v>
      </c>
      <c r="D65" s="290">
        <v>457.959217824</v>
      </c>
      <c r="E65" s="290">
        <v>566.15208303492</v>
      </c>
      <c r="F65" s="290">
        <v>591.564911077617</v>
      </c>
      <c r="G65" s="290">
        <v>482.856937106548</v>
      </c>
      <c r="H65" s="290">
        <v>569.769724957629</v>
      </c>
      <c r="I65" s="385">
        <v>593.270221859903</v>
      </c>
      <c r="J65" s="290">
        <v>598.018171114631</v>
      </c>
      <c r="K65" s="385">
        <v>585.564682432024</v>
      </c>
      <c r="L65" s="290">
        <v>560.794346637296</v>
      </c>
      <c r="M65" s="300"/>
      <c r="N65" s="309"/>
      <c r="O65" s="309"/>
      <c r="P65" s="309"/>
      <c r="Q65" s="309"/>
      <c r="R65" s="309"/>
    </row>
    <row r="66">
      <c r="B66" s="0" t="s">
        <v>230</v>
      </c>
      <c r="C66" s="284" t="s">
        <v>73</v>
      </c>
      <c r="D66" s="290">
        <v>13.974114888</v>
      </c>
      <c r="E66" s="290">
        <v>14.170842779325</v>
      </c>
      <c r="F66" s="290">
        <v>16.915815949623</v>
      </c>
      <c r="G66" s="290">
        <v>0.332834375342</v>
      </c>
      <c r="H66" s="290"/>
      <c r="I66" s="385">
        <v>36.02888569601</v>
      </c>
      <c r="J66" s="290">
        <v>42.41942510597</v>
      </c>
      <c r="K66" s="385">
        <v>51.853858697156</v>
      </c>
      <c r="L66" s="290">
        <v>97.710831664068</v>
      </c>
      <c r="M66" s="300"/>
      <c r="N66" s="309"/>
      <c r="O66" s="309"/>
      <c r="P66" s="309"/>
      <c r="Q66" s="309"/>
      <c r="R66" s="309"/>
    </row>
    <row r="67">
      <c r="B67" s="0" t="s">
        <v>230</v>
      </c>
      <c r="C67" s="284" t="s">
        <v>79</v>
      </c>
      <c r="D67" s="375"/>
      <c r="E67" s="375"/>
      <c r="F67" s="375"/>
      <c r="G67" s="375"/>
      <c r="H67" s="375"/>
      <c r="I67" s="375"/>
      <c r="J67" s="375"/>
      <c r="K67" s="375"/>
      <c r="L67" s="375"/>
      <c r="M67" s="300"/>
      <c r="N67" s="309"/>
      <c r="O67" s="309"/>
      <c r="P67" s="309"/>
      <c r="Q67" s="309"/>
      <c r="R67" s="309"/>
    </row>
    <row r="68">
      <c r="B68" s="0" t="s">
        <v>231</v>
      </c>
      <c r="C68" s="284" t="s">
        <v>62</v>
      </c>
      <c r="D68" s="375"/>
      <c r="E68" s="375"/>
      <c r="F68" s="375"/>
      <c r="G68" s="375"/>
      <c r="H68" s="375"/>
      <c r="I68" s="375"/>
      <c r="J68" s="375"/>
      <c r="K68" s="375"/>
      <c r="L68" s="375"/>
      <c r="M68" s="300"/>
      <c r="N68" s="309"/>
      <c r="O68" s="309"/>
      <c r="P68" s="309"/>
      <c r="Q68" s="309"/>
      <c r="R68" s="309"/>
    </row>
    <row r="69">
      <c r="B69" s="0" t="s">
        <v>231</v>
      </c>
      <c r="C69" s="284" t="s">
        <v>64</v>
      </c>
      <c r="D69" s="375"/>
      <c r="E69" s="375"/>
      <c r="F69" s="375"/>
      <c r="G69" s="375"/>
      <c r="H69" s="375"/>
      <c r="I69" s="375"/>
      <c r="J69" s="375"/>
      <c r="K69" s="375"/>
      <c r="L69" s="375"/>
      <c r="M69" s="300"/>
      <c r="N69" s="309"/>
      <c r="O69" s="309"/>
      <c r="P69" s="309"/>
      <c r="Q69" s="309"/>
      <c r="R69" s="309"/>
    </row>
    <row r="70">
      <c r="B70" s="0" t="s">
        <v>231</v>
      </c>
      <c r="C70" s="284" t="s">
        <v>68</v>
      </c>
      <c r="D70" s="375"/>
      <c r="E70" s="375"/>
      <c r="F70" s="375"/>
      <c r="G70" s="375"/>
      <c r="H70" s="375"/>
      <c r="I70" s="375"/>
      <c r="J70" s="375"/>
      <c r="K70" s="375"/>
      <c r="L70" s="375"/>
      <c r="M70" s="300"/>
      <c r="N70" s="309"/>
      <c r="O70" s="309"/>
      <c r="P70" s="309"/>
      <c r="Q70" s="309"/>
      <c r="R70" s="309"/>
      <c r="S70" s="365"/>
    </row>
    <row r="71">
      <c r="B71" s="0" t="s">
        <v>231</v>
      </c>
      <c r="C71" s="284" t="s">
        <v>66</v>
      </c>
      <c r="D71" s="375"/>
      <c r="E71" s="375"/>
      <c r="F71" s="375"/>
      <c r="G71" s="375"/>
      <c r="H71" s="375"/>
      <c r="I71" s="375"/>
      <c r="J71" s="375"/>
      <c r="K71" s="375"/>
      <c r="L71" s="375"/>
      <c r="M71" s="300"/>
      <c r="N71" s="309"/>
      <c r="O71" s="309"/>
      <c r="P71" s="309"/>
      <c r="Q71" s="309"/>
      <c r="R71" s="309"/>
    </row>
    <row r="72">
      <c r="B72" s="0" t="s">
        <v>231</v>
      </c>
      <c r="C72" s="284" t="s">
        <v>70</v>
      </c>
      <c r="D72" s="375"/>
      <c r="E72" s="375"/>
      <c r="F72" s="375"/>
      <c r="G72" s="375"/>
      <c r="H72" s="375"/>
      <c r="I72" s="375"/>
      <c r="J72" s="375"/>
      <c r="K72" s="375"/>
      <c r="L72" s="375"/>
      <c r="M72" s="300"/>
      <c r="N72" s="309"/>
      <c r="O72" s="309"/>
      <c r="P72" s="309"/>
      <c r="Q72" s="309"/>
      <c r="R72" s="309"/>
    </row>
    <row r="73">
      <c r="B73" s="0" t="s">
        <v>231</v>
      </c>
      <c r="C73" s="284" t="s">
        <v>73</v>
      </c>
      <c r="D73" s="375"/>
      <c r="E73" s="375"/>
      <c r="F73" s="375"/>
      <c r="G73" s="375"/>
      <c r="H73" s="375"/>
      <c r="I73" s="375"/>
      <c r="J73" s="375"/>
      <c r="K73" s="375"/>
      <c r="L73" s="375"/>
      <c r="M73" s="300"/>
      <c r="N73" s="309"/>
      <c r="O73" s="309"/>
      <c r="P73" s="309"/>
      <c r="Q73" s="309"/>
      <c r="R73" s="309"/>
    </row>
    <row r="74">
      <c r="B74" s="0" t="s">
        <v>231</v>
      </c>
      <c r="C74" s="284" t="s">
        <v>79</v>
      </c>
      <c r="D74" s="375"/>
      <c r="E74" s="375"/>
      <c r="F74" s="375"/>
      <c r="G74" s="375"/>
      <c r="H74" s="375"/>
      <c r="I74" s="375"/>
      <c r="J74" s="375"/>
      <c r="K74" s="375"/>
      <c r="L74" s="375"/>
      <c r="M74" s="300"/>
      <c r="N74" s="309"/>
      <c r="O74" s="309"/>
      <c r="P74" s="309"/>
      <c r="Q74" s="309"/>
      <c r="R74" s="309"/>
    </row>
    <row r="75">
      <c r="B75" s="0" t="s">
        <v>232</v>
      </c>
      <c r="C75" s="284" t="s">
        <v>62</v>
      </c>
      <c r="D75" s="375"/>
      <c r="E75" s="375"/>
      <c r="F75" s="375"/>
      <c r="G75" s="375"/>
      <c r="H75" s="375"/>
      <c r="I75" s="375"/>
      <c r="J75" s="375"/>
      <c r="K75" s="375"/>
      <c r="L75" s="375"/>
      <c r="M75" s="300"/>
      <c r="N75" s="309"/>
      <c r="O75" s="309"/>
      <c r="P75" s="309"/>
      <c r="Q75" s="309"/>
      <c r="R75" s="309"/>
    </row>
    <row r="76">
      <c r="B76" s="0" t="s">
        <v>232</v>
      </c>
      <c r="C76" s="284" t="s">
        <v>64</v>
      </c>
      <c r="D76" s="375"/>
      <c r="E76" s="375"/>
      <c r="F76" s="375"/>
      <c r="G76" s="375"/>
      <c r="H76" s="375"/>
      <c r="I76" s="375"/>
      <c r="J76" s="375"/>
      <c r="K76" s="375"/>
      <c r="L76" s="375"/>
      <c r="M76" s="300"/>
      <c r="N76" s="309"/>
      <c r="O76" s="309"/>
      <c r="P76" s="309"/>
      <c r="Q76" s="309"/>
      <c r="R76" s="309"/>
    </row>
    <row r="77">
      <c r="B77" s="0" t="s">
        <v>232</v>
      </c>
      <c r="C77" s="284" t="s">
        <v>68</v>
      </c>
      <c r="D77" s="375"/>
      <c r="E77" s="375"/>
      <c r="F77" s="375"/>
      <c r="G77" s="375"/>
      <c r="H77" s="375"/>
      <c r="I77" s="375"/>
      <c r="J77" s="375"/>
      <c r="K77" s="375"/>
      <c r="L77" s="375"/>
      <c r="M77" s="300"/>
      <c r="N77" s="309"/>
      <c r="O77" s="309"/>
      <c r="P77" s="309"/>
      <c r="Q77" s="309"/>
      <c r="R77" s="309"/>
      <c r="S77" s="365"/>
    </row>
    <row r="78">
      <c r="B78" s="0" t="s">
        <v>232</v>
      </c>
      <c r="C78" s="284" t="s">
        <v>66</v>
      </c>
      <c r="D78" s="375"/>
      <c r="E78" s="375"/>
      <c r="F78" s="375"/>
      <c r="G78" s="375"/>
      <c r="H78" s="375"/>
      <c r="I78" s="375"/>
      <c r="J78" s="375"/>
      <c r="K78" s="375"/>
      <c r="L78" s="375"/>
      <c r="M78" s="300"/>
      <c r="N78" s="309"/>
      <c r="O78" s="309"/>
      <c r="P78" s="309"/>
      <c r="Q78" s="309"/>
      <c r="R78" s="309"/>
    </row>
    <row r="79">
      <c r="B79" s="0" t="s">
        <v>232</v>
      </c>
      <c r="C79" s="284" t="s">
        <v>70</v>
      </c>
      <c r="D79" s="375"/>
      <c r="E79" s="375"/>
      <c r="F79" s="375"/>
      <c r="G79" s="375"/>
      <c r="H79" s="375"/>
      <c r="I79" s="375"/>
      <c r="J79" s="375"/>
      <c r="K79" s="375"/>
      <c r="L79" s="375"/>
      <c r="M79" s="300"/>
      <c r="N79" s="309"/>
      <c r="O79" s="309"/>
      <c r="P79" s="309"/>
      <c r="Q79" s="309"/>
      <c r="R79" s="309"/>
    </row>
    <row r="80">
      <c r="B80" s="0" t="s">
        <v>232</v>
      </c>
      <c r="C80" s="284" t="s">
        <v>73</v>
      </c>
      <c r="D80" s="375"/>
      <c r="E80" s="375"/>
      <c r="F80" s="375"/>
      <c r="G80" s="375"/>
      <c r="H80" s="375"/>
      <c r="I80" s="375"/>
      <c r="J80" s="375"/>
      <c r="K80" s="375"/>
      <c r="L80" s="375"/>
      <c r="M80" s="300"/>
      <c r="N80" s="309"/>
      <c r="O80" s="309"/>
      <c r="P80" s="309"/>
      <c r="Q80" s="309"/>
      <c r="R80" s="309"/>
    </row>
    <row r="81">
      <c r="B81" s="0" t="s">
        <v>232</v>
      </c>
      <c r="C81" s="284" t="s">
        <v>79</v>
      </c>
      <c r="D81" s="375"/>
      <c r="E81" s="375"/>
      <c r="F81" s="375"/>
      <c r="G81" s="375"/>
      <c r="H81" s="375"/>
      <c r="I81" s="375"/>
      <c r="J81" s="375"/>
      <c r="K81" s="375"/>
      <c r="L81" s="375"/>
      <c r="M81" s="300"/>
      <c r="N81" s="309"/>
      <c r="O81" s="309"/>
      <c r="P81" s="309"/>
      <c r="Q81" s="309"/>
      <c r="R81" s="309"/>
    </row>
    <row r="82">
      <c r="C82" s="284"/>
      <c r="D82" s="300"/>
      <c r="E82" s="300"/>
      <c r="F82" s="300"/>
      <c r="G82" s="300"/>
      <c r="H82" s="300"/>
      <c r="I82" s="300"/>
      <c r="J82" s="300"/>
      <c r="K82" s="300"/>
      <c r="L82" s="300"/>
      <c r="M82" s="300"/>
      <c r="N82" s="309"/>
      <c r="O82" s="309"/>
      <c r="P82" s="309"/>
      <c r="Q82" s="309"/>
      <c r="R82" s="309"/>
    </row>
    <row r="83">
      <c r="C83" s="284"/>
      <c r="D83" s="290"/>
      <c r="E83" s="290"/>
      <c r="F83" s="290"/>
      <c r="G83" s="290"/>
      <c r="H83" s="290"/>
      <c r="I83" s="290"/>
      <c r="J83" s="290"/>
      <c r="K83" s="290"/>
      <c r="L83" s="290"/>
      <c r="M83" s="309"/>
      <c r="N83" s="309"/>
      <c r="O83" s="309"/>
      <c r="P83" s="309"/>
      <c r="Q83" s="309"/>
      <c r="R83" s="309"/>
    </row>
    <row r="84">
      <c r="C84" s="284"/>
      <c r="D84" s="290"/>
      <c r="E84" s="290"/>
      <c r="F84" s="290"/>
      <c r="G84" s="290"/>
      <c r="H84" s="290"/>
      <c r="I84" s="290"/>
      <c r="J84" s="290"/>
      <c r="K84" s="290"/>
      <c r="L84" s="290"/>
      <c r="M84" s="309"/>
      <c r="N84" s="309"/>
      <c r="O84" s="309"/>
      <c r="P84" s="309"/>
      <c r="Q84" s="309"/>
      <c r="R84" s="309"/>
      <c r="S84" s="365"/>
    </row>
    <row r="85">
      <c r="C85" s="284"/>
      <c r="D85" s="290"/>
      <c r="E85" s="290"/>
      <c r="F85" s="290"/>
      <c r="G85" s="290"/>
      <c r="H85" s="290"/>
      <c r="I85" s="290"/>
      <c r="J85" s="290"/>
      <c r="K85" s="290"/>
      <c r="L85" s="290"/>
      <c r="M85" s="309"/>
      <c r="N85" s="309"/>
      <c r="O85" s="309"/>
      <c r="P85" s="309"/>
      <c r="Q85" s="309"/>
      <c r="R85" s="309"/>
    </row>
    <row r="86">
      <c r="C86" s="284"/>
      <c r="D86" s="290"/>
      <c r="E86" s="290"/>
      <c r="F86" s="290"/>
      <c r="G86" s="290"/>
      <c r="H86" s="290"/>
      <c r="I86" s="290"/>
      <c r="J86" s="290"/>
      <c r="K86" s="290"/>
      <c r="L86" s="290"/>
      <c r="M86" s="309"/>
      <c r="N86" s="309"/>
      <c r="O86" s="309"/>
      <c r="P86" s="309"/>
      <c r="Q86" s="309"/>
      <c r="R86" s="309"/>
    </row>
    <row r="87">
      <c r="C87" s="284"/>
      <c r="D87" s="290"/>
      <c r="E87" s="290"/>
      <c r="F87" s="290"/>
      <c r="G87" s="290"/>
      <c r="H87" s="290"/>
      <c r="I87" s="290"/>
      <c r="J87" s="290"/>
      <c r="K87" s="290"/>
      <c r="L87" s="290"/>
      <c r="M87" s="309"/>
      <c r="N87" s="309"/>
      <c r="O87" s="309"/>
      <c r="P87" s="309"/>
      <c r="Q87" s="309"/>
      <c r="R87" s="309"/>
    </row>
    <row r="88">
      <c r="C88" s="284"/>
      <c r="D88" s="290"/>
      <c r="E88" s="290"/>
      <c r="F88" s="290"/>
      <c r="G88" s="290"/>
      <c r="H88" s="290"/>
      <c r="I88" s="290"/>
      <c r="J88" s="290"/>
      <c r="K88" s="290"/>
      <c r="L88" s="290"/>
      <c r="M88" s="309"/>
      <c r="N88" s="309"/>
      <c r="O88" s="309"/>
      <c r="P88" s="309"/>
      <c r="Q88" s="309"/>
      <c r="R88" s="309"/>
    </row>
    <row r="89">
      <c r="C89" s="284"/>
      <c r="D89" s="290"/>
      <c r="E89" s="290"/>
      <c r="F89" s="290"/>
      <c r="G89" s="290"/>
      <c r="H89" s="290"/>
      <c r="I89" s="290"/>
      <c r="J89" s="290"/>
      <c r="K89" s="290"/>
      <c r="L89" s="290"/>
      <c r="M89" s="309"/>
      <c r="N89" s="309"/>
      <c r="O89" s="309"/>
      <c r="P89" s="309"/>
      <c r="Q89" s="309"/>
      <c r="R89" s="309"/>
    </row>
    <row r="90">
      <c r="C90" s="284"/>
      <c r="D90" s="290"/>
      <c r="E90" s="290"/>
      <c r="F90" s="290"/>
      <c r="G90" s="290"/>
      <c r="H90" s="290"/>
      <c r="I90" s="290"/>
      <c r="J90" s="290"/>
      <c r="K90" s="290"/>
      <c r="L90" s="290"/>
      <c r="M90" s="309"/>
      <c r="N90" s="309"/>
      <c r="O90" s="309"/>
      <c r="P90" s="309"/>
      <c r="Q90" s="309"/>
      <c r="R90" s="309"/>
    </row>
    <row r="91">
      <c r="C91" s="284"/>
      <c r="D91" s="290"/>
      <c r="E91" s="290"/>
      <c r="F91" s="290"/>
      <c r="G91" s="290"/>
      <c r="H91" s="290"/>
      <c r="I91" s="290"/>
      <c r="J91" s="290"/>
      <c r="K91" s="290"/>
      <c r="L91" s="290"/>
      <c r="M91" s="309"/>
      <c r="N91" s="309"/>
      <c r="O91" s="309"/>
      <c r="P91" s="309"/>
      <c r="Q91" s="309"/>
      <c r="R91" s="309"/>
      <c r="S91" s="365"/>
    </row>
    <row r="92">
      <c r="C92" s="284"/>
      <c r="D92" s="290"/>
      <c r="E92" s="290"/>
      <c r="F92" s="290"/>
      <c r="G92" s="290"/>
      <c r="H92" s="290"/>
      <c r="I92" s="290"/>
      <c r="J92" s="290"/>
      <c r="K92" s="290"/>
      <c r="L92" s="290"/>
      <c r="M92" s="309"/>
      <c r="N92" s="309"/>
      <c r="O92" s="309"/>
      <c r="P92" s="309"/>
      <c r="Q92" s="309"/>
      <c r="R92" s="309"/>
    </row>
    <row r="93">
      <c r="C93" s="284"/>
      <c r="D93" s="290"/>
      <c r="E93" s="290"/>
      <c r="F93" s="290"/>
      <c r="G93" s="290"/>
      <c r="H93" s="290"/>
      <c r="I93" s="290"/>
      <c r="J93" s="290"/>
      <c r="K93" s="290"/>
      <c r="L93" s="290"/>
      <c r="M93" s="309"/>
      <c r="N93" s="309"/>
      <c r="O93" s="309"/>
      <c r="P93" s="309"/>
      <c r="Q93" s="309"/>
      <c r="R93" s="309"/>
    </row>
    <row r="94">
      <c r="C94" s="284"/>
      <c r="D94" s="290"/>
      <c r="E94" s="290"/>
      <c r="F94" s="290"/>
      <c r="G94" s="290"/>
      <c r="H94" s="290"/>
      <c r="I94" s="290"/>
      <c r="J94" s="290"/>
      <c r="K94" s="290"/>
      <c r="L94" s="290"/>
      <c r="M94" s="309"/>
      <c r="N94" s="309"/>
      <c r="O94" s="309"/>
      <c r="P94" s="309"/>
      <c r="Q94" s="309"/>
      <c r="R94" s="309"/>
    </row>
    <row r="95">
      <c r="C95" s="284"/>
      <c r="D95" s="290"/>
      <c r="E95" s="290"/>
      <c r="F95" s="290"/>
      <c r="G95" s="290"/>
      <c r="H95" s="290"/>
      <c r="I95" s="290"/>
      <c r="J95" s="290"/>
      <c r="K95" s="290"/>
      <c r="L95" s="290"/>
      <c r="M95" s="309"/>
      <c r="N95" s="309"/>
      <c r="O95" s="309"/>
      <c r="P95" s="309"/>
      <c r="Q95" s="309"/>
      <c r="R95" s="309"/>
    </row>
    <row r="96">
      <c r="C96" s="284"/>
      <c r="D96" s="290"/>
      <c r="E96" s="290"/>
      <c r="F96" s="290"/>
      <c r="G96" s="290"/>
      <c r="H96" s="290"/>
      <c r="I96" s="290"/>
      <c r="J96" s="290"/>
      <c r="K96" s="290"/>
      <c r="L96" s="290"/>
      <c r="M96" s="309"/>
      <c r="N96" s="309"/>
      <c r="O96" s="309"/>
      <c r="P96" s="309"/>
      <c r="Q96" s="309"/>
      <c r="R96" s="309"/>
    </row>
    <row r="97">
      <c r="C97" s="284"/>
      <c r="D97" s="290"/>
      <c r="E97" s="290"/>
      <c r="F97" s="290"/>
      <c r="G97" s="290"/>
      <c r="H97" s="290"/>
      <c r="I97" s="290"/>
      <c r="J97" s="290"/>
      <c r="K97" s="290"/>
      <c r="L97" s="290"/>
      <c r="M97" s="309"/>
      <c r="N97" s="309"/>
      <c r="O97" s="309"/>
      <c r="P97" s="309"/>
      <c r="Q97" s="309"/>
      <c r="R97" s="309"/>
    </row>
    <row r="98">
      <c r="C98" s="284"/>
      <c r="D98" s="290"/>
      <c r="E98" s="290"/>
      <c r="F98" s="290"/>
      <c r="G98" s="290"/>
      <c r="H98" s="290"/>
      <c r="I98" s="290"/>
      <c r="J98" s="290"/>
      <c r="K98" s="290"/>
      <c r="L98" s="290"/>
      <c r="M98" s="309"/>
      <c r="N98" s="309"/>
      <c r="O98" s="309"/>
      <c r="P98" s="309"/>
      <c r="Q98" s="309"/>
      <c r="R98" s="309"/>
      <c r="S98" s="365"/>
    </row>
    <row r="99">
      <c r="C99" s="284"/>
      <c r="D99" s="290"/>
      <c r="E99" s="290"/>
      <c r="F99" s="290"/>
      <c r="G99" s="290"/>
      <c r="H99" s="290"/>
      <c r="I99" s="290"/>
      <c r="J99" s="290"/>
      <c r="K99" s="290"/>
      <c r="L99" s="290"/>
      <c r="M99" s="309"/>
      <c r="N99" s="309"/>
      <c r="O99" s="309"/>
      <c r="P99" s="309"/>
      <c r="Q99" s="309"/>
      <c r="R99" s="309"/>
    </row>
    <row r="100">
      <c r="C100" s="284"/>
      <c r="D100" s="290"/>
      <c r="E100" s="290"/>
      <c r="F100" s="290"/>
      <c r="G100" s="290"/>
      <c r="H100" s="290"/>
      <c r="I100" s="290"/>
      <c r="J100" s="290"/>
      <c r="K100" s="290"/>
      <c r="L100" s="290"/>
      <c r="M100" s="309"/>
      <c r="N100" s="309"/>
      <c r="O100" s="309"/>
      <c r="P100" s="309"/>
      <c r="Q100" s="309"/>
      <c r="R100" s="309"/>
    </row>
    <row r="101">
      <c r="C101" s="284"/>
      <c r="D101" s="290"/>
      <c r="E101" s="290"/>
      <c r="F101" s="290"/>
      <c r="G101" s="290"/>
      <c r="H101" s="290"/>
      <c r="I101" s="290"/>
      <c r="J101" s="290"/>
      <c r="K101" s="290"/>
      <c r="L101" s="290"/>
      <c r="M101" s="309"/>
      <c r="N101" s="309"/>
      <c r="O101" s="309"/>
      <c r="P101" s="309"/>
      <c r="Q101" s="309"/>
      <c r="R101" s="309"/>
    </row>
    <row r="102">
      <c r="C102" s="284"/>
      <c r="D102" s="290"/>
      <c r="E102" s="290"/>
      <c r="F102" s="290"/>
      <c r="G102" s="290"/>
      <c r="H102" s="290"/>
      <c r="I102" s="290"/>
      <c r="J102" s="290"/>
      <c r="K102" s="290"/>
      <c r="L102" s="290"/>
      <c r="M102" s="309"/>
      <c r="N102" s="309"/>
      <c r="O102" s="309"/>
      <c r="P102" s="309"/>
      <c r="Q102" s="309"/>
      <c r="R102" s="309"/>
    </row>
    <row r="103">
      <c r="C103" s="284"/>
      <c r="D103" s="290"/>
      <c r="E103" s="290"/>
      <c r="F103" s="290"/>
      <c r="G103" s="290"/>
      <c r="H103" s="290"/>
      <c r="I103" s="290"/>
      <c r="J103" s="290"/>
      <c r="K103" s="290"/>
      <c r="L103" s="290"/>
      <c r="M103" s="309"/>
      <c r="N103" s="309"/>
      <c r="O103" s="309"/>
      <c r="P103" s="309"/>
      <c r="Q103" s="309"/>
      <c r="R103" s="309"/>
    </row>
    <row r="104">
      <c r="C104" s="284"/>
      <c r="D104" s="290"/>
      <c r="E104" s="290"/>
      <c r="F104" s="290"/>
      <c r="G104" s="290"/>
      <c r="H104" s="290"/>
      <c r="I104" s="290"/>
      <c r="J104" s="290"/>
      <c r="K104" s="290"/>
      <c r="L104" s="290"/>
      <c r="M104" s="309"/>
      <c r="N104" s="309"/>
      <c r="O104" s="309"/>
      <c r="P104" s="309"/>
      <c r="Q104" s="309"/>
      <c r="R104" s="309"/>
    </row>
    <row r="105">
      <c r="C105" s="284"/>
      <c r="D105" s="290"/>
      <c r="E105" s="290"/>
      <c r="F105" s="290"/>
      <c r="G105" s="290"/>
      <c r="H105" s="290"/>
      <c r="I105" s="290"/>
      <c r="J105" s="290"/>
      <c r="K105" s="290"/>
      <c r="L105" s="290"/>
      <c r="M105" s="309"/>
      <c r="N105" s="309"/>
      <c r="O105" s="309"/>
      <c r="P105" s="309"/>
      <c r="Q105" s="309"/>
      <c r="R105" s="309"/>
      <c r="S105" s="365"/>
    </row>
    <row r="106">
      <c r="C106" s="284"/>
      <c r="D106" s="290"/>
      <c r="E106" s="290"/>
      <c r="F106" s="290"/>
      <c r="G106" s="290"/>
      <c r="H106" s="290"/>
      <c r="I106" s="290"/>
      <c r="J106" s="290"/>
      <c r="K106" s="290"/>
      <c r="L106" s="290"/>
      <c r="M106" s="309"/>
      <c r="N106" s="309"/>
      <c r="O106" s="309"/>
      <c r="P106" s="309"/>
      <c r="Q106" s="309"/>
      <c r="R106" s="309"/>
    </row>
    <row r="107">
      <c r="C107" s="284"/>
      <c r="D107" s="290"/>
      <c r="E107" s="290"/>
      <c r="F107" s="290"/>
      <c r="G107" s="290"/>
      <c r="H107" s="290"/>
      <c r="I107" s="290"/>
      <c r="J107" s="290"/>
      <c r="K107" s="290"/>
      <c r="L107" s="290"/>
      <c r="M107" s="309"/>
      <c r="N107" s="309"/>
      <c r="O107" s="309"/>
      <c r="P107" s="309"/>
      <c r="Q107" s="309"/>
      <c r="R107" s="309"/>
    </row>
    <row r="108">
      <c r="C108" s="284"/>
      <c r="D108" s="290"/>
      <c r="E108" s="290"/>
      <c r="F108" s="290"/>
      <c r="G108" s="290"/>
      <c r="H108" s="290"/>
      <c r="I108" s="290"/>
      <c r="J108" s="290"/>
      <c r="K108" s="290"/>
      <c r="L108" s="290"/>
      <c r="M108" s="309"/>
      <c r="N108" s="309"/>
      <c r="O108" s="309"/>
      <c r="P108" s="309"/>
      <c r="Q108" s="309"/>
      <c r="R108" s="309"/>
    </row>
    <row r="109">
      <c r="C109" s="284"/>
      <c r="D109" s="290"/>
      <c r="E109" s="290"/>
      <c r="F109" s="290"/>
      <c r="G109" s="290"/>
      <c r="H109" s="290"/>
      <c r="I109" s="290"/>
      <c r="J109" s="290"/>
      <c r="K109" s="290"/>
      <c r="L109" s="290"/>
      <c r="M109" s="309"/>
      <c r="N109" s="309"/>
      <c r="O109" s="309"/>
      <c r="P109" s="309"/>
      <c r="Q109" s="309"/>
      <c r="R109" s="309"/>
    </row>
    <row r="110">
      <c r="C110" s="284"/>
      <c r="D110" s="290"/>
      <c r="E110" s="290"/>
      <c r="F110" s="290"/>
      <c r="G110" s="290"/>
      <c r="H110" s="290"/>
      <c r="I110" s="290"/>
      <c r="J110" s="290"/>
      <c r="K110" s="290"/>
      <c r="L110" s="290"/>
      <c r="M110" s="309"/>
      <c r="N110" s="309"/>
      <c r="O110" s="309"/>
      <c r="P110" s="309"/>
      <c r="Q110" s="309"/>
      <c r="R110" s="309"/>
    </row>
    <row r="111">
      <c r="C111" s="284"/>
      <c r="D111" s="290"/>
      <c r="E111" s="290"/>
      <c r="F111" s="290"/>
      <c r="G111" s="290"/>
      <c r="H111" s="290"/>
      <c r="I111" s="290"/>
      <c r="J111" s="290"/>
      <c r="K111" s="290"/>
      <c r="L111" s="290"/>
      <c r="M111" s="309"/>
      <c r="N111" s="309"/>
      <c r="O111" s="309"/>
      <c r="P111" s="309"/>
      <c r="Q111" s="309"/>
      <c r="R111" s="309"/>
    </row>
    <row r="112">
      <c r="C112" s="284"/>
      <c r="D112" s="290"/>
      <c r="E112" s="290"/>
      <c r="F112" s="290"/>
      <c r="G112" s="290"/>
      <c r="H112" s="290"/>
      <c r="I112" s="290"/>
      <c r="J112" s="290"/>
      <c r="K112" s="290"/>
      <c r="L112" s="290"/>
      <c r="M112" s="309"/>
      <c r="N112" s="309"/>
      <c r="O112" s="309"/>
      <c r="P112" s="309"/>
      <c r="Q112" s="309"/>
      <c r="R112" s="309"/>
      <c r="S112" s="365"/>
    </row>
    <row r="113">
      <c r="C113" s="284"/>
      <c r="D113" s="290"/>
      <c r="E113" s="290"/>
      <c r="F113" s="290"/>
      <c r="G113" s="290"/>
      <c r="H113" s="290"/>
      <c r="I113" s="290"/>
      <c r="J113" s="290"/>
      <c r="K113" s="290"/>
      <c r="L113" s="290"/>
      <c r="M113" s="309"/>
      <c r="N113" s="309"/>
      <c r="O113" s="309"/>
      <c r="P113" s="309"/>
      <c r="Q113" s="309"/>
      <c r="R113" s="309"/>
    </row>
    <row r="114">
      <c r="C114" s="284"/>
      <c r="D114" s="290"/>
      <c r="E114" s="290"/>
      <c r="F114" s="290"/>
      <c r="G114" s="290"/>
      <c r="H114" s="290"/>
      <c r="I114" s="290"/>
      <c r="J114" s="290"/>
      <c r="K114" s="290"/>
      <c r="L114" s="290"/>
      <c r="M114" s="309"/>
      <c r="N114" s="309"/>
      <c r="O114" s="309"/>
      <c r="P114" s="309"/>
      <c r="Q114" s="309"/>
      <c r="R114" s="309"/>
    </row>
    <row r="115">
      <c r="C115" s="284"/>
      <c r="D115" s="290"/>
      <c r="E115" s="290"/>
      <c r="F115" s="290"/>
      <c r="G115" s="290"/>
      <c r="H115" s="290"/>
      <c r="I115" s="290"/>
      <c r="J115" s="290"/>
      <c r="K115" s="290"/>
      <c r="L115" s="290"/>
      <c r="M115" s="309"/>
      <c r="N115" s="309"/>
      <c r="O115" s="309"/>
      <c r="P115" s="309"/>
      <c r="Q115" s="309"/>
      <c r="R115" s="309"/>
    </row>
    <row r="116">
      <c r="C116" s="284"/>
      <c r="D116" s="290"/>
      <c r="E116" s="290"/>
      <c r="F116" s="290"/>
      <c r="G116" s="290"/>
      <c r="H116" s="290"/>
      <c r="I116" s="290"/>
      <c r="J116" s="290"/>
      <c r="K116" s="290"/>
      <c r="L116" s="290"/>
      <c r="M116" s="309"/>
      <c r="N116" s="309"/>
      <c r="O116" s="309"/>
      <c r="P116" s="309"/>
      <c r="Q116" s="309"/>
      <c r="R116" s="309"/>
    </row>
    <row r="117">
      <c r="D117" s="283"/>
      <c r="E117" s="283"/>
      <c r="F117" s="283"/>
      <c r="G117" s="283"/>
      <c r="H117" s="283"/>
      <c r="I117" s="283"/>
      <c r="J117" s="283"/>
      <c r="K117" s="283"/>
      <c r="L117" s="283"/>
    </row>
  </sheetData>
  <pageMargins left="0.7" right="0.7" top="0.75" bottom="0.75" header="0.3" footer="0.3"/>
  <headerFooter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B2:R245"/>
  <sheetViews>
    <sheetView showRuler="0" topLeftCell="A152" zoomScale="70" zoomScaleNormal="70" workbookViewId="0">
      <selection activeCell="D5" sqref="D5:L185"/>
    </sheetView>
  </sheetViews>
  <sheetFormatPr baseColWidth="10" defaultColWidth="8.83203125" defaultRowHeight="15" x14ac:dyDescent="0.2"/>
  <cols>
    <col min="2" max="2" bestFit="1" width="18.83203125" customWidth="1"/>
    <col min="3" max="3" width="54" customWidth="1"/>
    <col min="4" max="12" bestFit="1" width="12" customWidth="1"/>
    <col min="13" max="13" bestFit="1" width="12" customWidth="1" style="59"/>
    <col min="14" max="18" width="9.1640625" customWidth="1" style="59"/>
    <col min="19" max="25" width="9.1640625" customWidth="1"/>
  </cols>
  <sheetData>
    <row r="2">
      <c r="B2" s="48" t="s">
        <v>618</v>
      </c>
    </row>
    <row r="3">
      <c r="B3" s="0" t="s">
        <v>619</v>
      </c>
    </row>
    <row r="4">
      <c r="B4" s="0" t="s">
        <v>581</v>
      </c>
      <c r="C4" s="0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49"/>
      <c r="N4" s="349"/>
      <c r="O4" s="349"/>
      <c r="P4" s="349"/>
      <c r="Q4" s="349"/>
      <c r="R4" s="272"/>
    </row>
    <row r="5">
      <c r="B5" s="0" t="s">
        <v>221</v>
      </c>
      <c r="C5" s="285" t="s">
        <v>26</v>
      </c>
      <c r="D5" s="386"/>
      <c r="E5" s="386"/>
      <c r="F5" s="386"/>
      <c r="G5" s="386"/>
      <c r="H5" s="386"/>
      <c r="I5" s="386"/>
      <c r="J5" s="386"/>
      <c r="K5" s="386"/>
      <c r="L5" s="386">
        <v>0.46387635445</v>
      </c>
      <c r="M5" s="286"/>
      <c r="N5" s="366"/>
      <c r="O5" s="366"/>
      <c r="P5" s="366"/>
      <c r="Q5" s="366"/>
      <c r="R5" s="366"/>
    </row>
    <row r="6">
      <c r="B6" s="0" t="s">
        <v>221</v>
      </c>
      <c r="C6" s="285" t="s">
        <v>24</v>
      </c>
      <c r="D6" s="285">
        <v>4.106881930855</v>
      </c>
      <c r="E6" s="285">
        <v>3.556703754056</v>
      </c>
      <c r="F6" s="285">
        <v>3.006525577257</v>
      </c>
      <c r="G6" s="285">
        <v>2.509677078513</v>
      </c>
      <c r="H6" s="285">
        <v>2.498624018093</v>
      </c>
      <c r="I6" s="386">
        <v>2.293092699773</v>
      </c>
      <c r="J6" s="285">
        <v>2.087561381452</v>
      </c>
      <c r="K6" s="386">
        <v>1.882030063132</v>
      </c>
      <c r="L6" s="285">
        <v>2.334190078521</v>
      </c>
      <c r="M6" s="286"/>
      <c r="N6" s="366"/>
      <c r="O6" s="366"/>
      <c r="P6" s="366"/>
      <c r="Q6" s="366"/>
      <c r="R6" s="366"/>
    </row>
    <row r="7">
      <c r="B7" s="0" t="s">
        <v>221</v>
      </c>
      <c r="C7" s="285" t="s">
        <v>29</v>
      </c>
      <c r="D7" s="386"/>
      <c r="E7" s="386"/>
      <c r="F7" s="386"/>
      <c r="G7" s="386">
        <v>0.379634034116</v>
      </c>
      <c r="H7" s="386">
        <v>0.774159674224</v>
      </c>
      <c r="I7" s="386">
        <v>1.118347810106</v>
      </c>
      <c r="J7" s="386">
        <v>1.915042227508</v>
      </c>
      <c r="K7" s="386">
        <v>2.220911858913</v>
      </c>
      <c r="L7" s="386">
        <v>2.678834747847</v>
      </c>
      <c r="M7" s="286"/>
      <c r="N7" s="366"/>
      <c r="O7" s="366"/>
      <c r="P7" s="366"/>
      <c r="Q7" s="366"/>
      <c r="R7" s="366"/>
    </row>
    <row r="8">
      <c r="B8" s="0" t="s">
        <v>221</v>
      </c>
      <c r="C8" s="285" t="s">
        <v>27</v>
      </c>
      <c r="D8" s="285">
        <v>4.601134966165</v>
      </c>
      <c r="E8" s="285">
        <v>3.851902439229</v>
      </c>
      <c r="F8" s="285">
        <v>3.323545671176</v>
      </c>
      <c r="G8" s="285">
        <v>3.143323364718</v>
      </c>
      <c r="H8" s="285">
        <v>2.662468191082</v>
      </c>
      <c r="I8" s="386">
        <v>2.401197739631</v>
      </c>
      <c r="J8" s="285">
        <v>2.139927288179</v>
      </c>
      <c r="K8" s="386">
        <v>1.666547012458</v>
      </c>
      <c r="L8" s="285">
        <v>1.095877759216</v>
      </c>
      <c r="M8" s="286"/>
      <c r="N8" s="366"/>
      <c r="O8" s="366"/>
      <c r="P8" s="366"/>
      <c r="Q8" s="366"/>
      <c r="R8" s="366"/>
    </row>
    <row r="9">
      <c r="B9" s="0" t="s">
        <v>221</v>
      </c>
      <c r="C9" s="285" t="s">
        <v>31</v>
      </c>
      <c r="D9" s="285">
        <v>20.812051488566</v>
      </c>
      <c r="E9" s="285">
        <v>26.002798147153</v>
      </c>
      <c r="F9" s="285">
        <v>25.08495486218</v>
      </c>
      <c r="G9" s="285">
        <v>24.51737412702</v>
      </c>
      <c r="H9" s="285">
        <v>22.689598882107</v>
      </c>
      <c r="I9" s="386">
        <v>21.683244640504</v>
      </c>
      <c r="J9" s="285">
        <v>17.804731203953</v>
      </c>
      <c r="K9" s="386">
        <v>17.994927656142</v>
      </c>
      <c r="L9" s="285">
        <v>15.089160063498</v>
      </c>
      <c r="M9" s="286"/>
      <c r="N9" s="366"/>
      <c r="O9" s="366"/>
      <c r="P9" s="366"/>
      <c r="Q9" s="366"/>
      <c r="R9" s="366"/>
    </row>
    <row r="10">
      <c r="B10" s="0" t="s">
        <v>221</v>
      </c>
      <c r="C10" s="285" t="s">
        <v>33</v>
      </c>
      <c r="D10" s="374"/>
      <c r="E10" s="374"/>
      <c r="F10" s="374"/>
      <c r="G10" s="374"/>
      <c r="H10" s="374"/>
      <c r="I10" s="374"/>
      <c r="J10" s="374"/>
      <c r="K10" s="374"/>
      <c r="L10" s="374"/>
      <c r="M10" s="286"/>
      <c r="N10" s="366"/>
      <c r="O10" s="366"/>
      <c r="P10" s="366"/>
      <c r="Q10" s="366"/>
      <c r="R10" s="366"/>
    </row>
    <row r="11">
      <c r="B11" s="0" t="s">
        <v>221</v>
      </c>
      <c r="C11" s="285" t="s">
        <v>35</v>
      </c>
      <c r="D11" s="285"/>
      <c r="E11" s="285">
        <v>0.003795401402</v>
      </c>
      <c r="F11" s="285">
        <v>0.003795401402</v>
      </c>
      <c r="G11" s="285">
        <v>0.003795401402</v>
      </c>
      <c r="H11" s="285">
        <v>0.003795401402</v>
      </c>
      <c r="I11" s="386">
        <v>0.003795401402</v>
      </c>
      <c r="J11" s="285">
        <v>0.003795401402</v>
      </c>
      <c r="K11" s="386">
        <v>0.003795401402</v>
      </c>
      <c r="L11" s="285">
        <v>0.002530267601</v>
      </c>
      <c r="M11" s="286"/>
      <c r="N11" s="366"/>
      <c r="O11" s="366"/>
      <c r="P11" s="366"/>
      <c r="Q11" s="366"/>
      <c r="R11" s="366"/>
    </row>
    <row r="12">
      <c r="B12" s="0" t="s">
        <v>221</v>
      </c>
      <c r="C12" s="285" t="s">
        <v>37</v>
      </c>
      <c r="D12" s="285">
        <v>0.127665903391</v>
      </c>
      <c r="E12" s="285">
        <v>0.158273402606</v>
      </c>
      <c r="F12" s="285">
        <v>0.158575400625</v>
      </c>
      <c r="G12" s="285">
        <v>0.382998672361</v>
      </c>
      <c r="H12" s="285">
        <v>0.604401963908</v>
      </c>
      <c r="I12" s="386">
        <v>0.823078232415</v>
      </c>
      <c r="J12" s="285">
        <v>1.041754500922</v>
      </c>
      <c r="K12" s="386">
        <v>1.26043076943</v>
      </c>
      <c r="L12" s="285">
        <v>1.479107037937</v>
      </c>
      <c r="M12" s="286"/>
      <c r="N12" s="366"/>
      <c r="O12" s="366"/>
      <c r="P12" s="366"/>
      <c r="Q12" s="366"/>
      <c r="R12" s="366"/>
    </row>
    <row r="13">
      <c r="B13" s="0" t="s">
        <v>221</v>
      </c>
      <c r="C13" s="285" t="s">
        <v>39</v>
      </c>
      <c r="D13" s="285">
        <v>7.73481395481</v>
      </c>
      <c r="E13" s="285">
        <v>6.69161992197</v>
      </c>
      <c r="F13" s="285">
        <v>7.73481395481</v>
      </c>
      <c r="G13" s="285">
        <v>2.673034132646</v>
      </c>
      <c r="H13" s="285">
        <v>6.909353549494</v>
      </c>
      <c r="I13" s="386">
        <v>7.73481395481</v>
      </c>
      <c r="J13" s="285">
        <v>7.73481395481</v>
      </c>
      <c r="K13" s="386">
        <v>7.73481395481</v>
      </c>
      <c r="L13" s="285">
        <v>7.73481395481</v>
      </c>
      <c r="M13" s="286"/>
      <c r="N13" s="366"/>
      <c r="O13" s="366"/>
      <c r="P13" s="366"/>
      <c r="Q13" s="366"/>
      <c r="R13" s="366"/>
    </row>
    <row r="14">
      <c r="B14" s="0" t="s">
        <v>221</v>
      </c>
      <c r="C14" s="285" t="s">
        <v>40</v>
      </c>
      <c r="D14" s="285">
        <v>0.809007033791</v>
      </c>
      <c r="E14" s="285">
        <v>0.661481512885</v>
      </c>
      <c r="F14" s="285">
        <v>0.513955991979</v>
      </c>
      <c r="G14" s="285">
        <v>0.416639987686</v>
      </c>
      <c r="H14" s="285">
        <v>0.320987388482</v>
      </c>
      <c r="I14" s="386">
        <v>0.275672922226</v>
      </c>
      <c r="J14" s="285">
        <v>0.230358455971</v>
      </c>
      <c r="K14" s="386">
        <v>0.185043989715</v>
      </c>
      <c r="L14" s="285">
        <v>0.13972952346</v>
      </c>
      <c r="M14" s="286"/>
      <c r="N14" s="366"/>
      <c r="O14" s="366"/>
      <c r="P14" s="366"/>
      <c r="Q14" s="366"/>
      <c r="R14" s="366"/>
    </row>
    <row r="15">
      <c r="B15" s="0" t="s">
        <v>221</v>
      </c>
      <c r="C15" s="285" t="s">
        <v>43</v>
      </c>
      <c r="D15" s="285"/>
      <c r="E15" s="285"/>
      <c r="F15" s="285"/>
      <c r="G15" s="285"/>
      <c r="H15" s="285"/>
      <c r="I15" s="386"/>
      <c r="J15" s="285">
        <v>2.090151143779</v>
      </c>
      <c r="K15" s="386">
        <v>6.294191669781</v>
      </c>
      <c r="L15" s="285">
        <v>14.750018798297</v>
      </c>
      <c r="M15" s="286"/>
      <c r="N15" s="366"/>
      <c r="O15" s="366"/>
      <c r="P15" s="366"/>
      <c r="Q15" s="366"/>
      <c r="R15" s="366"/>
    </row>
    <row r="16">
      <c r="B16" s="0" t="s">
        <v>221</v>
      </c>
      <c r="C16" s="285" t="s">
        <v>45</v>
      </c>
      <c r="D16" s="285">
        <v>0.365867579909</v>
      </c>
      <c r="E16" s="285">
        <v>0.332404015187</v>
      </c>
      <c r="F16" s="285">
        <v>0.298940450465</v>
      </c>
      <c r="G16" s="285">
        <v>0.271598281709</v>
      </c>
      <c r="H16" s="285">
        <v>0.244256112954</v>
      </c>
      <c r="I16" s="386">
        <v>0.223958916755</v>
      </c>
      <c r="J16" s="285">
        <v>0.203661720556</v>
      </c>
      <c r="K16" s="386">
        <v>0.183364524357</v>
      </c>
      <c r="L16" s="285">
        <v>0.163067328158</v>
      </c>
      <c r="M16" s="286"/>
      <c r="N16" s="366"/>
      <c r="O16" s="366"/>
      <c r="P16" s="366"/>
      <c r="Q16" s="366"/>
      <c r="R16" s="366"/>
    </row>
    <row r="17">
      <c r="B17" s="0" t="s">
        <v>221</v>
      </c>
      <c r="C17" s="285" t="s">
        <v>50</v>
      </c>
      <c r="D17" s="285">
        <v>3.047945205479</v>
      </c>
      <c r="E17" s="285">
        <v>2.76916917488</v>
      </c>
      <c r="F17" s="285">
        <v>2.490393144281</v>
      </c>
      <c r="G17" s="285">
        <v>2.262612830466</v>
      </c>
      <c r="H17" s="285">
        <v>2.034832516651</v>
      </c>
      <c r="I17" s="386">
        <v>1.865741989814</v>
      </c>
      <c r="J17" s="285">
        <v>1.696651462977</v>
      </c>
      <c r="K17" s="386">
        <v>1.52756093614</v>
      </c>
      <c r="L17" s="285">
        <v>1.358470409303</v>
      </c>
      <c r="M17" s="286"/>
      <c r="N17" s="366"/>
      <c r="O17" s="366"/>
      <c r="P17" s="366"/>
      <c r="Q17" s="366"/>
      <c r="R17" s="366"/>
    </row>
    <row r="18">
      <c r="B18" s="0" t="s">
        <v>221</v>
      </c>
      <c r="C18" s="285" t="s">
        <v>52</v>
      </c>
      <c r="D18" s="285"/>
      <c r="E18" s="285">
        <v>0.562907881922</v>
      </c>
      <c r="F18" s="285">
        <v>3.222359957984</v>
      </c>
      <c r="G18" s="285">
        <v>8.571468005983</v>
      </c>
      <c r="H18" s="285">
        <v>19.330434925039</v>
      </c>
      <c r="I18" s="386">
        <v>20.858972762638</v>
      </c>
      <c r="J18" s="285">
        <v>22.387510600237</v>
      </c>
      <c r="K18" s="386">
        <v>23.916048437835</v>
      </c>
      <c r="L18" s="285">
        <v>19.633923451581</v>
      </c>
      <c r="M18" s="286"/>
      <c r="N18" s="366"/>
      <c r="O18" s="366"/>
      <c r="P18" s="366"/>
      <c r="Q18" s="366"/>
      <c r="R18" s="366"/>
    </row>
    <row r="19">
      <c r="B19" s="0" t="s">
        <v>221</v>
      </c>
      <c r="C19" s="285" t="s">
        <v>55</v>
      </c>
      <c r="D19" s="285">
        <v>41.605368062965</v>
      </c>
      <c r="E19" s="285">
        <v>44.591055651288</v>
      </c>
      <c r="F19" s="285">
        <v>45.837860412158</v>
      </c>
      <c r="G19" s="285">
        <v>45.13215591662</v>
      </c>
      <c r="H19" s="285">
        <v>58.072912623435</v>
      </c>
      <c r="I19" s="386">
        <v>59.281917070072</v>
      </c>
      <c r="J19" s="285">
        <v>59.335959341746</v>
      </c>
      <c r="K19" s="386">
        <v>64.869666274114</v>
      </c>
      <c r="L19" s="285">
        <v>66.923599774677</v>
      </c>
      <c r="M19" s="286"/>
      <c r="N19" s="366"/>
      <c r="O19" s="366"/>
      <c r="P19" s="366"/>
      <c r="Q19" s="366"/>
      <c r="R19" s="366"/>
    </row>
    <row r="20">
      <c r="B20" s="0" t="s">
        <v>223</v>
      </c>
      <c r="C20" s="287" t="s">
        <v>26</v>
      </c>
      <c r="D20" s="386"/>
      <c r="E20" s="386"/>
      <c r="F20" s="386"/>
      <c r="G20" s="386"/>
      <c r="H20" s="386"/>
      <c r="I20" s="386">
        <v>2.770068933886</v>
      </c>
      <c r="J20" s="386">
        <v>2.770068933886</v>
      </c>
      <c r="K20" s="386">
        <v>5.495972783313</v>
      </c>
      <c r="L20" s="386">
        <v>7.289901409986</v>
      </c>
      <c r="M20" s="286"/>
      <c r="N20" s="366"/>
      <c r="O20" s="366"/>
      <c r="P20" s="366"/>
      <c r="Q20" s="366"/>
      <c r="R20" s="366"/>
    </row>
    <row r="21">
      <c r="B21" s="0" t="s">
        <v>223</v>
      </c>
      <c r="C21" s="287" t="s">
        <v>24</v>
      </c>
      <c r="D21" s="285">
        <v>9.328767123288</v>
      </c>
      <c r="E21" s="285">
        <v>8.350079082523</v>
      </c>
      <c r="F21" s="285">
        <v>8.737195770878</v>
      </c>
      <c r="G21" s="285">
        <v>7.902162855291</v>
      </c>
      <c r="H21" s="285">
        <v>9.297048000611</v>
      </c>
      <c r="I21" s="386">
        <v>8.788205491504</v>
      </c>
      <c r="J21" s="285">
        <v>14.174278867835</v>
      </c>
      <c r="K21" s="386">
        <v>14.026364692949</v>
      </c>
      <c r="L21" s="285">
        <v>13.619012674632</v>
      </c>
      <c r="M21" s="286"/>
      <c r="N21" s="366"/>
      <c r="O21" s="366"/>
      <c r="P21" s="366"/>
      <c r="Q21" s="366"/>
      <c r="R21" s="366"/>
    </row>
    <row r="22">
      <c r="B22" s="0" t="s">
        <v>223</v>
      </c>
      <c r="C22" s="287" t="s">
        <v>29</v>
      </c>
      <c r="D22" s="386"/>
      <c r="E22" s="386"/>
      <c r="F22" s="386"/>
      <c r="G22" s="386">
        <v>1.305444855869</v>
      </c>
      <c r="H22" s="386">
        <v>2.938717917226</v>
      </c>
      <c r="I22" s="386">
        <v>3.529959675341</v>
      </c>
      <c r="J22" s="386">
        <v>6.178716613897</v>
      </c>
      <c r="K22" s="386">
        <v>6.178716613897</v>
      </c>
      <c r="L22" s="386">
        <v>6.178716613897</v>
      </c>
      <c r="M22" s="286"/>
      <c r="N22" s="366"/>
      <c r="O22" s="366"/>
      <c r="P22" s="366"/>
      <c r="Q22" s="366"/>
      <c r="R22" s="366"/>
    </row>
    <row r="23">
      <c r="B23" s="0" t="s">
        <v>223</v>
      </c>
      <c r="C23" s="287" t="s">
        <v>27</v>
      </c>
      <c r="D23" s="285">
        <v>42.618004855999</v>
      </c>
      <c r="E23" s="285">
        <v>43.391990530291</v>
      </c>
      <c r="F23" s="285">
        <v>36.761469619143</v>
      </c>
      <c r="G23" s="285">
        <v>31.678764065707</v>
      </c>
      <c r="H23" s="285">
        <v>26.782751271565</v>
      </c>
      <c r="I23" s="386">
        <v>24.221919078273</v>
      </c>
      <c r="J23" s="285">
        <v>21.0489216532</v>
      </c>
      <c r="K23" s="386">
        <v>17.125960763337</v>
      </c>
      <c r="L23" s="285">
        <v>9.499470961262</v>
      </c>
      <c r="M23" s="286"/>
      <c r="N23" s="366"/>
      <c r="O23" s="366"/>
      <c r="P23" s="366"/>
      <c r="Q23" s="366"/>
      <c r="R23" s="366"/>
    </row>
    <row r="24">
      <c r="B24" s="0" t="s">
        <v>223</v>
      </c>
      <c r="C24" s="287" t="s">
        <v>31</v>
      </c>
      <c r="D24" s="285">
        <v>17.51107677786</v>
      </c>
      <c r="E24" s="285">
        <v>21.682352572915</v>
      </c>
      <c r="F24" s="285">
        <v>30.620858769279</v>
      </c>
      <c r="G24" s="285">
        <v>34.229804974845</v>
      </c>
      <c r="H24" s="285">
        <v>32.729364989957</v>
      </c>
      <c r="I24" s="386">
        <v>31.893195510402</v>
      </c>
      <c r="J24" s="285">
        <v>28.456096622889</v>
      </c>
      <c r="K24" s="386">
        <v>22.590740017216</v>
      </c>
      <c r="L24" s="285">
        <v>14.114886742747</v>
      </c>
      <c r="M24" s="286"/>
      <c r="N24" s="366"/>
      <c r="O24" s="366"/>
      <c r="P24" s="366"/>
      <c r="Q24" s="366"/>
      <c r="R24" s="366"/>
    </row>
    <row r="25">
      <c r="B25" s="0" t="s">
        <v>223</v>
      </c>
      <c r="C25" s="287" t="s">
        <v>33</v>
      </c>
      <c r="D25" s="386"/>
      <c r="E25" s="386"/>
      <c r="F25" s="386"/>
      <c r="G25" s="386">
        <v>0.371723283607</v>
      </c>
      <c r="H25" s="386">
        <v>0.371723283607</v>
      </c>
      <c r="I25" s="386">
        <v>0.371723283607</v>
      </c>
      <c r="J25" s="386">
        <v>0.371723283607</v>
      </c>
      <c r="K25" s="386">
        <v>1.340887534951</v>
      </c>
      <c r="L25" s="386">
        <v>1.340887534951</v>
      </c>
      <c r="M25" s="286"/>
      <c r="N25" s="366"/>
      <c r="O25" s="366"/>
      <c r="P25" s="366"/>
      <c r="Q25" s="366"/>
      <c r="R25" s="366"/>
    </row>
    <row r="26">
      <c r="B26" s="0" t="s">
        <v>223</v>
      </c>
      <c r="C26" s="287" t="s">
        <v>35</v>
      </c>
      <c r="D26" s="285">
        <v>0.01598173516</v>
      </c>
      <c r="E26" s="285">
        <v>0.190685499204</v>
      </c>
      <c r="F26" s="285">
        <v>0.422449379749</v>
      </c>
      <c r="G26" s="285">
        <v>0.735353581669</v>
      </c>
      <c r="H26" s="285">
        <v>0.788647333997</v>
      </c>
      <c r="I26" s="386">
        <v>0.787957743001</v>
      </c>
      <c r="J26" s="285">
        <v>0.787268152005</v>
      </c>
      <c r="K26" s="386">
        <v>0.786578561009</v>
      </c>
      <c r="L26" s="285">
        <v>1.332676369224</v>
      </c>
      <c r="M26" s="286"/>
      <c r="N26" s="366"/>
      <c r="O26" s="366"/>
      <c r="P26" s="366"/>
      <c r="Q26" s="366"/>
      <c r="R26" s="366"/>
    </row>
    <row r="27">
      <c r="B27" s="0" t="s">
        <v>223</v>
      </c>
      <c r="C27" s="287" t="s">
        <v>37</v>
      </c>
      <c r="D27" s="285">
        <v>4.96729792108</v>
      </c>
      <c r="E27" s="285">
        <v>11.732837915627</v>
      </c>
      <c r="F27" s="285">
        <v>21.501628986859</v>
      </c>
      <c r="G27" s="285">
        <v>21.047302053831</v>
      </c>
      <c r="H27" s="285">
        <v>20.592975120803</v>
      </c>
      <c r="I27" s="386">
        <v>20.820138587317</v>
      </c>
      <c r="J27" s="285">
        <v>21.047302053831</v>
      </c>
      <c r="K27" s="386">
        <v>21.274465520345</v>
      </c>
      <c r="L27" s="285">
        <v>33.679432375001</v>
      </c>
      <c r="M27" s="286"/>
      <c r="N27" s="366"/>
      <c r="O27" s="366"/>
      <c r="P27" s="366"/>
      <c r="Q27" s="366"/>
      <c r="R27" s="366"/>
    </row>
    <row r="28">
      <c r="B28" s="0" t="s">
        <v>223</v>
      </c>
      <c r="C28" s="287" t="s">
        <v>39</v>
      </c>
      <c r="D28" s="285">
        <v>20.942240098477</v>
      </c>
      <c r="E28" s="285">
        <v>10.072001222569</v>
      </c>
      <c r="F28" s="285">
        <v>7.33693853328</v>
      </c>
      <c r="G28" s="285"/>
      <c r="H28" s="285"/>
      <c r="I28" s="386"/>
      <c r="J28" s="285"/>
      <c r="K28" s="386"/>
      <c r="L28" s="285"/>
      <c r="M28" s="286"/>
      <c r="N28" s="366"/>
      <c r="O28" s="366"/>
      <c r="P28" s="366"/>
      <c r="Q28" s="366"/>
      <c r="R28" s="366"/>
    </row>
    <row r="29">
      <c r="B29" s="0" t="s">
        <v>223</v>
      </c>
      <c r="C29" s="287" t="s">
        <v>40</v>
      </c>
      <c r="D29" s="285">
        <v>6.92383677777</v>
      </c>
      <c r="E29" s="285">
        <v>5.610561342309</v>
      </c>
      <c r="F29" s="285">
        <v>4.22815400116</v>
      </c>
      <c r="G29" s="285">
        <v>3.331645603472</v>
      </c>
      <c r="H29" s="285">
        <v>2.523835835921</v>
      </c>
      <c r="I29" s="386">
        <v>2.112174471406</v>
      </c>
      <c r="J29" s="285">
        <v>1.677469138328</v>
      </c>
      <c r="K29" s="386">
        <v>1.219719836687</v>
      </c>
      <c r="L29" s="285">
        <v>0.808058472172</v>
      </c>
      <c r="M29" s="286"/>
      <c r="N29" s="366"/>
      <c r="O29" s="366"/>
      <c r="P29" s="366"/>
      <c r="Q29" s="366"/>
      <c r="R29" s="366"/>
    </row>
    <row r="30">
      <c r="B30" s="0" t="s">
        <v>223</v>
      </c>
      <c r="C30" s="287" t="s">
        <v>43</v>
      </c>
      <c r="D30" s="285"/>
      <c r="E30" s="285">
        <v>1.189564777016</v>
      </c>
      <c r="F30" s="285">
        <v>8.919863943591</v>
      </c>
      <c r="G30" s="285">
        <v>20.178072735268</v>
      </c>
      <c r="H30" s="285">
        <v>42.666901963136</v>
      </c>
      <c r="I30" s="386">
        <v>42.072119574628</v>
      </c>
      <c r="J30" s="285">
        <v>76.085799577966</v>
      </c>
      <c r="K30" s="386">
        <v>92.794287328503</v>
      </c>
      <c r="L30" s="285">
        <v>131.225181615345</v>
      </c>
      <c r="M30" s="286"/>
      <c r="N30" s="366"/>
      <c r="O30" s="366"/>
      <c r="P30" s="366"/>
      <c r="Q30" s="366"/>
      <c r="R30" s="366"/>
    </row>
    <row r="31">
      <c r="B31" s="0" t="s">
        <v>223</v>
      </c>
      <c r="C31" s="287" t="s">
        <v>45</v>
      </c>
      <c r="D31" s="285">
        <v>6.667808219178</v>
      </c>
      <c r="E31" s="285">
        <v>6.057946498305</v>
      </c>
      <c r="F31" s="285">
        <v>5.448084777432</v>
      </c>
      <c r="G31" s="285">
        <v>4.949783349345</v>
      </c>
      <c r="H31" s="285">
        <v>4.451481921257</v>
      </c>
      <c r="I31" s="386">
        <v>4.081572645132</v>
      </c>
      <c r="J31" s="285">
        <v>3.711663369006</v>
      </c>
      <c r="K31" s="386">
        <v>3.341754092881</v>
      </c>
      <c r="L31" s="285">
        <v>2.971844816755</v>
      </c>
      <c r="M31" s="286"/>
      <c r="N31" s="366"/>
      <c r="O31" s="366"/>
      <c r="P31" s="366"/>
      <c r="Q31" s="366"/>
      <c r="R31" s="366"/>
    </row>
    <row r="32">
      <c r="B32" s="0" t="s">
        <v>223</v>
      </c>
      <c r="C32" s="287" t="s">
        <v>50</v>
      </c>
      <c r="D32" s="285">
        <v>21.571347031964</v>
      </c>
      <c r="E32" s="285">
        <v>19.598354049858</v>
      </c>
      <c r="F32" s="285">
        <v>17.625361067752</v>
      </c>
      <c r="G32" s="285">
        <v>16.013282153893</v>
      </c>
      <c r="H32" s="285">
        <v>14.401203240034</v>
      </c>
      <c r="I32" s="386">
        <v>13.204491951504</v>
      </c>
      <c r="J32" s="285">
        <v>12.007780662973</v>
      </c>
      <c r="K32" s="386">
        <v>10.811069374443</v>
      </c>
      <c r="L32" s="285">
        <v>9.614358085912</v>
      </c>
      <c r="M32" s="286"/>
      <c r="N32" s="366"/>
      <c r="O32" s="366"/>
      <c r="P32" s="366"/>
      <c r="Q32" s="366"/>
      <c r="R32" s="366"/>
    </row>
    <row r="33">
      <c r="B33" s="0" t="s">
        <v>223</v>
      </c>
      <c r="C33" s="287" t="s">
        <v>52</v>
      </c>
      <c r="D33" s="285"/>
      <c r="E33" s="285">
        <v>6.527224279343</v>
      </c>
      <c r="F33" s="285">
        <v>19.655803748024</v>
      </c>
      <c r="G33" s="285">
        <v>39.034351984169</v>
      </c>
      <c r="H33" s="285">
        <v>70.98754367035</v>
      </c>
      <c r="I33" s="386">
        <v>76.695870967263</v>
      </c>
      <c r="J33" s="285">
        <v>78.577417478939</v>
      </c>
      <c r="K33" s="386">
        <v>79.758181347424</v>
      </c>
      <c r="L33" s="285">
        <v>81.990887308554</v>
      </c>
      <c r="M33" s="286"/>
      <c r="N33" s="366"/>
      <c r="O33" s="366"/>
      <c r="P33" s="366"/>
      <c r="Q33" s="366"/>
      <c r="R33" s="366"/>
    </row>
    <row r="34">
      <c r="B34" s="0" t="s">
        <v>223</v>
      </c>
      <c r="C34" s="287" t="s">
        <v>55</v>
      </c>
      <c r="D34" s="285">
        <v>130.546360540774</v>
      </c>
      <c r="E34" s="285">
        <v>134.403597769961</v>
      </c>
      <c r="F34" s="285">
        <v>164.199208901562</v>
      </c>
      <c r="G34" s="285">
        <v>183.719091801378</v>
      </c>
      <c r="H34" s="285">
        <v>232.454061621016</v>
      </c>
      <c r="I34" s="386">
        <v>235.271264985815</v>
      </c>
      <c r="J34" s="285">
        <v>271.796840249051</v>
      </c>
      <c r="K34" s="386">
        <v>281.647032307645</v>
      </c>
      <c r="L34" s="285">
        <v>319.548115589266</v>
      </c>
      <c r="M34" s="286"/>
      <c r="N34" s="366"/>
      <c r="O34" s="366"/>
      <c r="P34" s="366"/>
      <c r="Q34" s="366"/>
      <c r="R34" s="366"/>
    </row>
    <row r="35">
      <c r="B35" s="0" t="s">
        <v>224</v>
      </c>
      <c r="C35" s="287" t="s">
        <v>26</v>
      </c>
      <c r="D35" s="374"/>
      <c r="E35" s="374"/>
      <c r="F35" s="374"/>
      <c r="G35" s="374"/>
      <c r="H35" s="374"/>
      <c r="I35" s="374"/>
      <c r="J35" s="374"/>
      <c r="K35" s="374"/>
      <c r="L35" s="374"/>
      <c r="M35" s="286"/>
      <c r="N35" s="366"/>
      <c r="O35" s="366"/>
      <c r="P35" s="366"/>
      <c r="Q35" s="366"/>
      <c r="R35" s="366"/>
    </row>
    <row r="36">
      <c r="B36" s="0" t="s">
        <v>224</v>
      </c>
      <c r="C36" s="287" t="s">
        <v>24</v>
      </c>
      <c r="D36" s="285">
        <v>2.743368520274</v>
      </c>
      <c r="E36" s="285">
        <v>2.415398936815</v>
      </c>
      <c r="F36" s="285">
        <v>2.087429353356</v>
      </c>
      <c r="G36" s="285">
        <v>1.79912947168</v>
      </c>
      <c r="H36" s="285">
        <v>1.614131164603</v>
      </c>
      <c r="I36" s="386">
        <v>1.474787796685</v>
      </c>
      <c r="J36" s="285">
        <v>2.229928370418</v>
      </c>
      <c r="K36" s="386">
        <v>6.627299601843</v>
      </c>
      <c r="L36" s="285">
        <v>15.559838721728</v>
      </c>
      <c r="M36" s="286"/>
      <c r="N36" s="366"/>
      <c r="O36" s="366"/>
      <c r="P36" s="366"/>
      <c r="Q36" s="366"/>
      <c r="R36" s="366"/>
    </row>
    <row r="37">
      <c r="B37" s="0" t="s">
        <v>224</v>
      </c>
      <c r="C37" s="287" t="s">
        <v>29</v>
      </c>
      <c r="D37" s="386"/>
      <c r="E37" s="386"/>
      <c r="F37" s="386"/>
      <c r="G37" s="386"/>
      <c r="H37" s="386">
        <v>0.149527989663</v>
      </c>
      <c r="I37" s="386">
        <v>0.910170791433</v>
      </c>
      <c r="J37" s="386">
        <v>2.440095157893</v>
      </c>
      <c r="K37" s="386">
        <v>5.517319528704</v>
      </c>
      <c r="L37" s="386">
        <v>6.221075168876</v>
      </c>
      <c r="M37" s="286"/>
      <c r="N37" s="366"/>
      <c r="O37" s="366"/>
      <c r="P37" s="366"/>
      <c r="Q37" s="366"/>
      <c r="R37" s="366"/>
    </row>
    <row r="38">
      <c r="B38" s="0" t="s">
        <v>224</v>
      </c>
      <c r="C38" s="287" t="s">
        <v>27</v>
      </c>
      <c r="D38" s="285">
        <v>38.693296327356</v>
      </c>
      <c r="E38" s="285">
        <v>34.772349472918</v>
      </c>
      <c r="F38" s="285">
        <v>52.769996487424</v>
      </c>
      <c r="G38" s="285">
        <v>50.739511161984</v>
      </c>
      <c r="H38" s="285">
        <v>47.318770869938</v>
      </c>
      <c r="I38" s="386">
        <v>45.098618302376</v>
      </c>
      <c r="J38" s="285">
        <v>42.904623185584</v>
      </c>
      <c r="K38" s="386">
        <v>27.373732591592</v>
      </c>
      <c r="L38" s="285">
        <v>15.355421366117</v>
      </c>
      <c r="M38" s="286"/>
      <c r="N38" s="366"/>
      <c r="O38" s="366"/>
      <c r="P38" s="366"/>
      <c r="Q38" s="366"/>
      <c r="R38" s="366"/>
    </row>
    <row r="39">
      <c r="B39" s="0" t="s">
        <v>224</v>
      </c>
      <c r="C39" s="287" t="s">
        <v>31</v>
      </c>
      <c r="D39" s="285">
        <v>4.779496216142</v>
      </c>
      <c r="E39" s="285">
        <v>6.582386888449</v>
      </c>
      <c r="F39" s="285">
        <v>6.156320975283</v>
      </c>
      <c r="G39" s="285">
        <v>5.79179514834</v>
      </c>
      <c r="H39" s="285">
        <v>5.514928159089</v>
      </c>
      <c r="I39" s="386">
        <v>5.357140816508</v>
      </c>
      <c r="J39" s="285">
        <v>3.365873305205</v>
      </c>
      <c r="K39" s="386">
        <v>1.4071948231</v>
      </c>
      <c r="L39" s="285">
        <v>1.249407480519</v>
      </c>
      <c r="M39" s="286"/>
      <c r="N39" s="366"/>
      <c r="O39" s="366"/>
      <c r="P39" s="366"/>
      <c r="Q39" s="366"/>
      <c r="R39" s="366"/>
    </row>
    <row r="40">
      <c r="B40" s="0" t="s">
        <v>224</v>
      </c>
      <c r="C40" s="287" t="s">
        <v>33</v>
      </c>
      <c r="D40" s="374"/>
      <c r="E40" s="374"/>
      <c r="F40" s="374"/>
      <c r="G40" s="374"/>
      <c r="H40" s="374"/>
      <c r="I40" s="374"/>
      <c r="J40" s="374"/>
      <c r="K40" s="374"/>
      <c r="L40" s="374"/>
      <c r="M40" s="286"/>
      <c r="N40" s="366"/>
      <c r="O40" s="366"/>
      <c r="P40" s="366"/>
      <c r="Q40" s="366"/>
      <c r="R40" s="366"/>
    </row>
    <row r="41">
      <c r="B41" s="322" t="s">
        <v>224</v>
      </c>
      <c r="C41" s="380" t="s">
        <v>35</v>
      </c>
      <c r="D41" s="285"/>
      <c r="E41" s="285">
        <v>0.006787527507</v>
      </c>
      <c r="F41" s="285">
        <v>0.006787527507</v>
      </c>
      <c r="G41" s="285">
        <v>0.006787527507</v>
      </c>
      <c r="H41" s="285">
        <v>0.006787527507</v>
      </c>
      <c r="I41" s="386">
        <v>0.006787527507</v>
      </c>
      <c r="J41" s="285">
        <v>0.006787527507</v>
      </c>
      <c r="K41" s="386">
        <v>0.006787527507</v>
      </c>
      <c r="L41" s="285">
        <v>0.005604640987</v>
      </c>
      <c r="M41" s="286"/>
      <c r="N41" s="366"/>
      <c r="O41" s="366"/>
      <c r="P41" s="366"/>
      <c r="Q41" s="366"/>
      <c r="R41" s="366"/>
    </row>
    <row r="42">
      <c r="B42" s="0" t="s">
        <v>224</v>
      </c>
      <c r="C42" s="287" t="s">
        <v>37</v>
      </c>
      <c r="D42" s="285">
        <v>5.222593183001</v>
      </c>
      <c r="E42" s="285">
        <v>5.222593183001</v>
      </c>
      <c r="F42" s="285">
        <v>5.224011969693</v>
      </c>
      <c r="G42" s="285">
        <v>6.040059620882</v>
      </c>
      <c r="H42" s="285">
        <v>7.053758935476</v>
      </c>
      <c r="I42" s="386">
        <v>8.110481522145</v>
      </c>
      <c r="J42" s="285">
        <v>9.167204108815</v>
      </c>
      <c r="K42" s="386">
        <v>10.223926695484</v>
      </c>
      <c r="L42" s="285">
        <v>11.280649282153</v>
      </c>
      <c r="M42" s="286"/>
      <c r="N42" s="366"/>
      <c r="O42" s="366"/>
      <c r="P42" s="366"/>
      <c r="Q42" s="366"/>
      <c r="R42" s="366"/>
    </row>
    <row r="43">
      <c r="B43" s="0" t="s">
        <v>224</v>
      </c>
      <c r="C43" s="287" t="s">
        <v>39</v>
      </c>
      <c r="D43" s="285">
        <v>5.643769535546</v>
      </c>
      <c r="E43" s="285">
        <v>5.643769535546</v>
      </c>
      <c r="F43" s="285">
        <v>8.102502740892</v>
      </c>
      <c r="G43" s="285">
        <v>9.093233392415</v>
      </c>
      <c r="H43" s="285">
        <v>13.015836557762</v>
      </c>
      <c r="I43" s="386">
        <v>14.766365356446</v>
      </c>
      <c r="J43" s="285">
        <v>13.917725010844</v>
      </c>
      <c r="K43" s="386">
        <v>13.917725010844</v>
      </c>
      <c r="L43" s="285">
        <v>14.163844469858</v>
      </c>
      <c r="M43" s="286"/>
      <c r="N43" s="366"/>
      <c r="O43" s="366"/>
      <c r="P43" s="366"/>
      <c r="Q43" s="366"/>
      <c r="R43" s="366"/>
    </row>
    <row r="44">
      <c r="B44" s="0" t="s">
        <v>224</v>
      </c>
      <c r="C44" s="287" t="s">
        <v>40</v>
      </c>
      <c r="D44" s="285">
        <v>2.059568027775</v>
      </c>
      <c r="E44" s="285">
        <v>1.672742859863</v>
      </c>
      <c r="F44" s="285">
        <v>1.285917691951</v>
      </c>
      <c r="G44" s="285">
        <v>1.010793094472</v>
      </c>
      <c r="H44" s="285">
        <v>0.79438133437</v>
      </c>
      <c r="I44" s="386">
        <v>0.688216407271</v>
      </c>
      <c r="J44" s="285">
        <v>0.582051480172</v>
      </c>
      <c r="K44" s="386">
        <v>0.475886553073</v>
      </c>
      <c r="L44" s="285">
        <v>0.369721625974</v>
      </c>
      <c r="M44" s="286"/>
      <c r="N44" s="366"/>
      <c r="O44" s="366"/>
      <c r="P44" s="366"/>
      <c r="Q44" s="366"/>
      <c r="R44" s="366"/>
    </row>
    <row r="45">
      <c r="B45" s="0" t="s">
        <v>224</v>
      </c>
      <c r="C45" s="287" t="s">
        <v>43</v>
      </c>
      <c r="D45" s="285"/>
      <c r="E45" s="285"/>
      <c r="F45" s="285"/>
      <c r="G45" s="285"/>
      <c r="H45" s="285"/>
      <c r="I45" s="386">
        <v>1.7972388679</v>
      </c>
      <c r="J45" s="285">
        <v>6.661972288063</v>
      </c>
      <c r="K45" s="386">
        <v>16.44668881798</v>
      </c>
      <c r="L45" s="285">
        <v>19.571732292609</v>
      </c>
      <c r="M45" s="286"/>
      <c r="N45" s="366"/>
      <c r="O45" s="366"/>
      <c r="P45" s="366"/>
      <c r="Q45" s="366"/>
      <c r="R45" s="366"/>
    </row>
    <row r="46">
      <c r="B46" s="0" t="s">
        <v>224</v>
      </c>
      <c r="C46" s="287" t="s">
        <v>45</v>
      </c>
      <c r="D46" s="285">
        <v>0.361301369863</v>
      </c>
      <c r="E46" s="285">
        <v>0.328255447135</v>
      </c>
      <c r="F46" s="285">
        <v>0.295209524406</v>
      </c>
      <c r="G46" s="285">
        <v>0.268208599566</v>
      </c>
      <c r="H46" s="285">
        <v>0.241207674727</v>
      </c>
      <c r="I46" s="386">
        <v>0.221163797669</v>
      </c>
      <c r="J46" s="285">
        <v>0.201119920611</v>
      </c>
      <c r="K46" s="386">
        <v>0.181076043554</v>
      </c>
      <c r="L46" s="285">
        <v>0.161032166496</v>
      </c>
      <c r="M46" s="286"/>
      <c r="N46" s="366"/>
      <c r="O46" s="366"/>
      <c r="P46" s="366"/>
      <c r="Q46" s="366"/>
      <c r="R46" s="366"/>
    </row>
    <row r="47">
      <c r="B47" s="0" t="s">
        <v>224</v>
      </c>
      <c r="C47" s="287" t="s">
        <v>50</v>
      </c>
      <c r="D47" s="285">
        <v>1.458333333333</v>
      </c>
      <c r="E47" s="285">
        <v>1.324948921689</v>
      </c>
      <c r="F47" s="285">
        <v>1.191564510044</v>
      </c>
      <c r="G47" s="285">
        <v>1.082579734427</v>
      </c>
      <c r="H47" s="285">
        <v>0.97359495881</v>
      </c>
      <c r="I47" s="386">
        <v>0.892691158048</v>
      </c>
      <c r="J47" s="285">
        <v>0.811787357286</v>
      </c>
      <c r="K47" s="386">
        <v>0.730883556524</v>
      </c>
      <c r="L47" s="285">
        <v>0.649979755762</v>
      </c>
      <c r="M47" s="286"/>
      <c r="N47" s="366"/>
      <c r="O47" s="366"/>
      <c r="P47" s="366"/>
      <c r="Q47" s="366"/>
      <c r="R47" s="366"/>
    </row>
    <row r="48">
      <c r="B48" s="0" t="s">
        <v>224</v>
      </c>
      <c r="C48" s="287" t="s">
        <v>52</v>
      </c>
      <c r="D48" s="286"/>
      <c r="E48" s="286"/>
      <c r="F48" s="286"/>
      <c r="G48" s="286"/>
      <c r="H48" s="286"/>
      <c r="I48" s="374"/>
      <c r="J48" s="286"/>
      <c r="K48" s="374"/>
      <c r="L48" s="286"/>
      <c r="M48" s="286"/>
      <c r="N48" s="366"/>
      <c r="O48" s="366"/>
      <c r="P48" s="366"/>
      <c r="Q48" s="366"/>
      <c r="R48" s="366"/>
    </row>
    <row r="49">
      <c r="B49" s="0" t="s">
        <v>224</v>
      </c>
      <c r="C49" s="287" t="s">
        <v>55</v>
      </c>
      <c r="D49" s="285">
        <v>60.961726513289</v>
      </c>
      <c r="E49" s="285">
        <v>57.969232772922</v>
      </c>
      <c r="F49" s="285">
        <v>77.119740780556</v>
      </c>
      <c r="G49" s="285">
        <v>75.832097751274</v>
      </c>
      <c r="H49" s="285">
        <v>76.682925171944</v>
      </c>
      <c r="I49" s="386">
        <v>79.323662343988</v>
      </c>
      <c r="J49" s="285">
        <v>82.289167712397</v>
      </c>
      <c r="K49" s="386">
        <v>82.908520750204</v>
      </c>
      <c r="L49" s="285">
        <v>84.588306971078</v>
      </c>
      <c r="M49" s="286"/>
      <c r="N49" s="366"/>
      <c r="O49" s="366"/>
      <c r="P49" s="366"/>
      <c r="Q49" s="366"/>
      <c r="R49" s="366"/>
    </row>
    <row r="50">
      <c r="B50" s="0" t="s">
        <v>225</v>
      </c>
      <c r="C50" s="287" t="s">
        <v>26</v>
      </c>
      <c r="D50" s="374"/>
      <c r="E50" s="374"/>
      <c r="F50" s="374"/>
      <c r="G50" s="374"/>
      <c r="H50" s="374"/>
      <c r="I50" s="374"/>
      <c r="J50" s="374"/>
      <c r="K50" s="374"/>
      <c r="L50" s="374"/>
      <c r="M50" s="286"/>
      <c r="N50" s="366"/>
      <c r="O50" s="366"/>
      <c r="P50" s="366"/>
      <c r="Q50" s="366"/>
      <c r="R50" s="366"/>
    </row>
    <row r="51">
      <c r="B51" s="0" t="s">
        <v>225</v>
      </c>
      <c r="C51" s="287" t="s">
        <v>24</v>
      </c>
      <c r="D51" s="285">
        <v>0.842837371963</v>
      </c>
      <c r="E51" s="285">
        <v>0.732750310435</v>
      </c>
      <c r="F51" s="285">
        <v>0.622663248907</v>
      </c>
      <c r="G51" s="285">
        <v>0.543258277637</v>
      </c>
      <c r="H51" s="285">
        <v>0.489774577639</v>
      </c>
      <c r="I51" s="386">
        <v>0.44970380199</v>
      </c>
      <c r="J51" s="285">
        <v>0.409633026341</v>
      </c>
      <c r="K51" s="386">
        <v>0.364125803971</v>
      </c>
      <c r="L51" s="285">
        <v>0.310463911519</v>
      </c>
      <c r="M51" s="286"/>
      <c r="N51" s="366"/>
      <c r="O51" s="366"/>
      <c r="P51" s="366"/>
      <c r="Q51" s="366"/>
      <c r="R51" s="366"/>
    </row>
    <row r="52">
      <c r="B52" s="0" t="s">
        <v>225</v>
      </c>
      <c r="C52" s="287" t="s">
        <v>29</v>
      </c>
      <c r="D52" s="386"/>
      <c r="E52" s="386"/>
      <c r="F52" s="386"/>
      <c r="G52" s="386">
        <v>0.639961645047</v>
      </c>
      <c r="H52" s="386">
        <v>1.927153099536</v>
      </c>
      <c r="I52" s="386">
        <v>2.710851432896</v>
      </c>
      <c r="J52" s="386">
        <v>3.456322946456</v>
      </c>
      <c r="K52" s="386">
        <v>3.456322946456</v>
      </c>
      <c r="L52" s="386">
        <v>3.456322946456</v>
      </c>
      <c r="M52" s="286"/>
      <c r="N52" s="366"/>
      <c r="O52" s="366"/>
      <c r="P52" s="366"/>
      <c r="Q52" s="366"/>
      <c r="R52" s="366"/>
    </row>
    <row r="53">
      <c r="B53" s="0" t="s">
        <v>225</v>
      </c>
      <c r="C53" s="287" t="s">
        <v>27</v>
      </c>
      <c r="D53" s="285">
        <v>22.150514331296</v>
      </c>
      <c r="E53" s="285">
        <v>19.512125703138</v>
      </c>
      <c r="F53" s="285">
        <v>15.422289458668</v>
      </c>
      <c r="G53" s="285">
        <v>13.840063563677</v>
      </c>
      <c r="H53" s="285">
        <v>11.352628295841</v>
      </c>
      <c r="I53" s="386">
        <v>10.0964014622</v>
      </c>
      <c r="J53" s="285">
        <v>8.727097332579</v>
      </c>
      <c r="K53" s="386">
        <v>6.761327753397</v>
      </c>
      <c r="L53" s="285">
        <v>4.815890014897</v>
      </c>
      <c r="M53" s="286"/>
      <c r="N53" s="366"/>
      <c r="O53" s="366"/>
      <c r="P53" s="366"/>
      <c r="Q53" s="366"/>
      <c r="R53" s="366"/>
    </row>
    <row r="54">
      <c r="B54" s="0" t="s">
        <v>225</v>
      </c>
      <c r="C54" s="287" t="s">
        <v>31</v>
      </c>
      <c r="D54" s="285">
        <v>7.241656678907</v>
      </c>
      <c r="E54" s="285">
        <v>9.962274920202</v>
      </c>
      <c r="F54" s="285">
        <v>9.537255750592</v>
      </c>
      <c r="G54" s="285">
        <v>8.916872880562</v>
      </c>
      <c r="H54" s="285">
        <v>8.348118061294</v>
      </c>
      <c r="I54" s="386">
        <v>8.033315327287</v>
      </c>
      <c r="J54" s="285">
        <v>5.512222481725</v>
      </c>
      <c r="K54" s="386">
        <v>2.296765135169</v>
      </c>
      <c r="L54" s="285">
        <v>1.681828438583</v>
      </c>
      <c r="M54" s="286"/>
      <c r="N54" s="366"/>
      <c r="O54" s="366"/>
      <c r="P54" s="366"/>
      <c r="Q54" s="366"/>
      <c r="R54" s="366"/>
    </row>
    <row r="55">
      <c r="B55" s="0" t="s">
        <v>225</v>
      </c>
      <c r="C55" s="287" t="s">
        <v>33</v>
      </c>
      <c r="D55" s="386"/>
      <c r="E55" s="386"/>
      <c r="F55" s="386"/>
      <c r="G55" s="386"/>
      <c r="H55" s="386"/>
      <c r="I55" s="386"/>
      <c r="J55" s="386"/>
      <c r="K55" s="386">
        <v>0.716950156454</v>
      </c>
      <c r="L55" s="386">
        <v>1.153890345104</v>
      </c>
      <c r="M55" s="286"/>
      <c r="N55" s="366"/>
      <c r="O55" s="366"/>
      <c r="P55" s="366"/>
      <c r="Q55" s="366"/>
      <c r="R55" s="366"/>
    </row>
    <row r="56">
      <c r="B56" s="0" t="s">
        <v>225</v>
      </c>
      <c r="C56" s="287" t="s">
        <v>35</v>
      </c>
      <c r="D56" s="285"/>
      <c r="E56" s="285">
        <v>0.176165511021</v>
      </c>
      <c r="F56" s="285">
        <v>0.176165511021</v>
      </c>
      <c r="G56" s="285">
        <v>0.176165511021</v>
      </c>
      <c r="H56" s="285">
        <v>0.176165511021</v>
      </c>
      <c r="I56" s="386">
        <v>0.179225394035</v>
      </c>
      <c r="J56" s="285">
        <v>0.248737013887</v>
      </c>
      <c r="K56" s="386">
        <v>0.31936117228</v>
      </c>
      <c r="L56" s="285">
        <v>0.377009412908</v>
      </c>
      <c r="M56" s="286"/>
      <c r="N56" s="366"/>
      <c r="O56" s="366"/>
      <c r="P56" s="366"/>
      <c r="Q56" s="366"/>
      <c r="R56" s="366"/>
    </row>
    <row r="57">
      <c r="B57" s="0" t="s">
        <v>225</v>
      </c>
      <c r="C57" s="287" t="s">
        <v>37</v>
      </c>
      <c r="D57" s="285">
        <v>15.638632128407</v>
      </c>
      <c r="E57" s="285">
        <v>15.656165650187</v>
      </c>
      <c r="F57" s="285">
        <v>15.656165650187</v>
      </c>
      <c r="G57" s="285">
        <v>19.450320616123</v>
      </c>
      <c r="H57" s="285">
        <v>23.17337316849</v>
      </c>
      <c r="I57" s="386">
        <v>27.114133440107</v>
      </c>
      <c r="J57" s="285">
        <v>31.054893711723</v>
      </c>
      <c r="K57" s="386">
        <v>34.99565398334</v>
      </c>
      <c r="L57" s="285">
        <v>38.936414254956</v>
      </c>
      <c r="M57" s="286"/>
      <c r="N57" s="366"/>
      <c r="O57" s="366"/>
      <c r="P57" s="366"/>
      <c r="Q57" s="366"/>
      <c r="R57" s="366"/>
    </row>
    <row r="58">
      <c r="B58" s="0" t="s">
        <v>225</v>
      </c>
      <c r="C58" s="287" t="s">
        <v>39</v>
      </c>
      <c r="D58" s="285">
        <v>8.393262630393</v>
      </c>
      <c r="E58" s="285">
        <v>7.708514594239</v>
      </c>
      <c r="F58" s="285">
        <v>8.755509537908</v>
      </c>
      <c r="G58" s="285">
        <v>10.201698017547</v>
      </c>
      <c r="H58" s="285">
        <v>13.296740792726</v>
      </c>
      <c r="I58" s="386">
        <v>13.946225473493</v>
      </c>
      <c r="J58" s="285">
        <v>13.554526507172</v>
      </c>
      <c r="K58" s="386">
        <v>13.554526507172</v>
      </c>
      <c r="L58" s="285">
        <v>13.554526507172</v>
      </c>
      <c r="M58" s="286"/>
      <c r="N58" s="366"/>
      <c r="O58" s="366"/>
      <c r="P58" s="366"/>
      <c r="Q58" s="366"/>
      <c r="R58" s="366"/>
    </row>
    <row r="59">
      <c r="B59" s="0" t="s">
        <v>225</v>
      </c>
      <c r="C59" s="287" t="s">
        <v>40</v>
      </c>
      <c r="D59" s="285">
        <v>7.3851249022</v>
      </c>
      <c r="E59" s="285">
        <v>6.23150661211</v>
      </c>
      <c r="F59" s="285">
        <v>5.072389227167</v>
      </c>
      <c r="G59" s="285">
        <v>4.18609291757</v>
      </c>
      <c r="H59" s="285">
        <v>3.308042118659</v>
      </c>
      <c r="I59" s="386">
        <v>2.884930057861</v>
      </c>
      <c r="J59" s="285">
        <v>2.36147751837</v>
      </c>
      <c r="K59" s="386">
        <v>1.737684500187</v>
      </c>
      <c r="L59" s="285">
        <v>1.11755754524</v>
      </c>
      <c r="M59" s="286"/>
      <c r="N59" s="366"/>
      <c r="O59" s="366"/>
      <c r="P59" s="366"/>
      <c r="Q59" s="366"/>
      <c r="R59" s="366"/>
    </row>
    <row r="60">
      <c r="B60" s="0" t="s">
        <v>225</v>
      </c>
      <c r="C60" s="287" t="s">
        <v>43</v>
      </c>
      <c r="D60" s="286"/>
      <c r="E60" s="286"/>
      <c r="F60" s="286"/>
      <c r="G60" s="286"/>
      <c r="H60" s="286"/>
      <c r="I60" s="374"/>
      <c r="J60" s="286"/>
      <c r="K60" s="374"/>
      <c r="L60" s="286"/>
      <c r="M60" s="286"/>
      <c r="N60" s="366"/>
      <c r="O60" s="366"/>
      <c r="P60" s="366"/>
      <c r="Q60" s="366"/>
      <c r="R60" s="366"/>
    </row>
    <row r="61">
      <c r="B61" s="0" t="s">
        <v>225</v>
      </c>
      <c r="C61" s="287" t="s">
        <v>45</v>
      </c>
      <c r="D61" s="285">
        <v>0.110730593607</v>
      </c>
      <c r="E61" s="285">
        <v>0.100602775267</v>
      </c>
      <c r="F61" s="285">
        <v>0.090474956927</v>
      </c>
      <c r="G61" s="285">
        <v>0.082199791968</v>
      </c>
      <c r="H61" s="285">
        <v>0.073924627009</v>
      </c>
      <c r="I61" s="386">
        <v>0.067781637832</v>
      </c>
      <c r="J61" s="285">
        <v>0.061638648655</v>
      </c>
      <c r="K61" s="386">
        <v>0.055495659478</v>
      </c>
      <c r="L61" s="285">
        <v>0.049352670301</v>
      </c>
      <c r="M61" s="286"/>
      <c r="N61" s="366"/>
      <c r="O61" s="366"/>
      <c r="P61" s="366"/>
      <c r="Q61" s="366"/>
      <c r="R61" s="366"/>
    </row>
    <row r="62">
      <c r="B62" s="0" t="s">
        <v>225</v>
      </c>
      <c r="C62" s="287" t="s">
        <v>50</v>
      </c>
      <c r="D62" s="285">
        <v>2.514269406393</v>
      </c>
      <c r="E62" s="285">
        <v>2.284305283773</v>
      </c>
      <c r="F62" s="285">
        <v>2.054341161153</v>
      </c>
      <c r="G62" s="285">
        <v>1.86644373</v>
      </c>
      <c r="H62" s="285">
        <v>1.678546298848</v>
      </c>
      <c r="I62" s="386">
        <v>1.539062446653</v>
      </c>
      <c r="J62" s="285">
        <v>1.399578594459</v>
      </c>
      <c r="K62" s="386">
        <v>1.260094742265</v>
      </c>
      <c r="L62" s="285">
        <v>1.120610890071</v>
      </c>
      <c r="M62" s="286"/>
      <c r="N62" s="366"/>
      <c r="O62" s="366"/>
      <c r="P62" s="366"/>
      <c r="Q62" s="366"/>
      <c r="R62" s="366"/>
    </row>
    <row r="63">
      <c r="B63" s="0" t="s">
        <v>225</v>
      </c>
      <c r="C63" s="287" t="s">
        <v>52</v>
      </c>
      <c r="D63" s="286"/>
      <c r="E63" s="286"/>
      <c r="F63" s="286"/>
      <c r="G63" s="286"/>
      <c r="H63" s="286"/>
      <c r="I63" s="374"/>
      <c r="J63" s="286"/>
      <c r="K63" s="374"/>
      <c r="L63" s="286"/>
      <c r="M63" s="286"/>
      <c r="N63" s="366"/>
      <c r="O63" s="366"/>
      <c r="P63" s="366"/>
      <c r="Q63" s="366"/>
      <c r="R63" s="366"/>
    </row>
    <row r="64">
      <c r="B64" s="0" t="s">
        <v>225</v>
      </c>
      <c r="C64" s="287" t="s">
        <v>55</v>
      </c>
      <c r="D64" s="285">
        <v>64.277028043167</v>
      </c>
      <c r="E64" s="285">
        <v>62.364411360372</v>
      </c>
      <c r="F64" s="285">
        <v>57.38725450253</v>
      </c>
      <c r="G64" s="285">
        <v>59.903076951153</v>
      </c>
      <c r="H64" s="285">
        <v>63.824466551063</v>
      </c>
      <c r="I64" s="386">
        <v>67.021630474353</v>
      </c>
      <c r="J64" s="285">
        <v>66.786127781368</v>
      </c>
      <c r="K64" s="386">
        <v>65.518308360169</v>
      </c>
      <c r="L64" s="285">
        <v>66.573866937207</v>
      </c>
      <c r="M64" s="286"/>
      <c r="N64" s="366"/>
      <c r="O64" s="366"/>
      <c r="P64" s="366"/>
      <c r="Q64" s="366"/>
      <c r="R64" s="366"/>
    </row>
    <row r="65">
      <c r="B65" s="0" t="s">
        <v>226</v>
      </c>
      <c r="C65" s="287" t="s">
        <v>26</v>
      </c>
      <c r="D65" s="386"/>
      <c r="E65" s="386"/>
      <c r="F65" s="386"/>
      <c r="G65" s="386"/>
      <c r="H65" s="386"/>
      <c r="I65" s="386"/>
      <c r="J65" s="386"/>
      <c r="K65" s="386"/>
      <c r="L65" s="386">
        <v>3.433599819782</v>
      </c>
      <c r="M65" s="286"/>
      <c r="N65" s="366"/>
      <c r="O65" s="366"/>
      <c r="P65" s="366"/>
      <c r="Q65" s="366"/>
      <c r="R65" s="366"/>
    </row>
    <row r="66">
      <c r="B66" s="0" t="s">
        <v>226</v>
      </c>
      <c r="C66" s="287" t="s">
        <v>24</v>
      </c>
      <c r="D66" s="285">
        <v>2.626272015656</v>
      </c>
      <c r="E66" s="285">
        <v>2.748563967484</v>
      </c>
      <c r="F66" s="285">
        <v>2.376702142402</v>
      </c>
      <c r="G66" s="285">
        <v>2.024380228758</v>
      </c>
      <c r="H66" s="285">
        <v>1.834631700633</v>
      </c>
      <c r="I66" s="386">
        <v>1.654267666595</v>
      </c>
      <c r="J66" s="285">
        <v>1.471868395465</v>
      </c>
      <c r="K66" s="386">
        <v>1.315316440344</v>
      </c>
      <c r="L66" s="285">
        <v>2.267250909811</v>
      </c>
      <c r="M66" s="286"/>
      <c r="N66" s="366"/>
      <c r="O66" s="366"/>
      <c r="P66" s="366"/>
      <c r="Q66" s="366"/>
      <c r="R66" s="366"/>
    </row>
    <row r="67">
      <c r="B67" s="0" t="s">
        <v>226</v>
      </c>
      <c r="C67" s="287" t="s">
        <v>29</v>
      </c>
      <c r="D67" s="386"/>
      <c r="E67" s="386"/>
      <c r="F67" s="386"/>
      <c r="G67" s="386"/>
      <c r="H67" s="386"/>
      <c r="I67" s="386"/>
      <c r="J67" s="386"/>
      <c r="K67" s="386">
        <v>0.995308038854</v>
      </c>
      <c r="L67" s="386">
        <v>2.394684540688</v>
      </c>
      <c r="M67" s="286"/>
      <c r="N67" s="366"/>
      <c r="O67" s="366"/>
      <c r="P67" s="366"/>
      <c r="Q67" s="366"/>
      <c r="R67" s="366"/>
    </row>
    <row r="68">
      <c r="B68" s="0" t="s">
        <v>226</v>
      </c>
      <c r="C68" s="287" t="s">
        <v>27</v>
      </c>
      <c r="D68" s="285">
        <v>3.881636581041</v>
      </c>
      <c r="E68" s="285">
        <v>3.10214903869</v>
      </c>
      <c r="F68" s="285">
        <v>9.186282734866</v>
      </c>
      <c r="G68" s="285">
        <v>8.722269846275</v>
      </c>
      <c r="H68" s="285">
        <v>8.264387400082</v>
      </c>
      <c r="I68" s="386">
        <v>8.038148316361</v>
      </c>
      <c r="J68" s="285">
        <v>7.811909232641</v>
      </c>
      <c r="K68" s="386">
        <v>3.762382271433</v>
      </c>
      <c r="L68" s="285">
        <v>0.686166924255</v>
      </c>
      <c r="M68" s="286"/>
      <c r="N68" s="366"/>
      <c r="O68" s="366"/>
      <c r="P68" s="366"/>
      <c r="Q68" s="366"/>
      <c r="R68" s="366"/>
    </row>
    <row r="69">
      <c r="B69" s="0" t="s">
        <v>226</v>
      </c>
      <c r="C69" s="287" t="s">
        <v>31</v>
      </c>
      <c r="D69" s="285">
        <v>4.292539145221</v>
      </c>
      <c r="E69" s="285">
        <v>5.098864955164</v>
      </c>
      <c r="F69" s="285">
        <v>4.427623953619</v>
      </c>
      <c r="G69" s="285">
        <v>3.945917115898</v>
      </c>
      <c r="H69" s="285">
        <v>3.551196579547</v>
      </c>
      <c r="I69" s="386">
        <v>2.837438302334</v>
      </c>
      <c r="J69" s="285">
        <v>2.108250585911</v>
      </c>
      <c r="K69" s="386">
        <v>1.888385595221</v>
      </c>
      <c r="L69" s="285">
        <v>1.653091165322</v>
      </c>
      <c r="M69" s="286"/>
      <c r="N69" s="366"/>
      <c r="O69" s="366"/>
      <c r="P69" s="366"/>
      <c r="Q69" s="366"/>
      <c r="R69" s="366"/>
    </row>
    <row r="70">
      <c r="B70" s="0" t="s">
        <v>226</v>
      </c>
      <c r="C70" s="287" t="s">
        <v>33</v>
      </c>
      <c r="D70" s="386"/>
      <c r="E70" s="386"/>
      <c r="F70" s="386"/>
      <c r="G70" s="386"/>
      <c r="H70" s="386"/>
      <c r="I70" s="386"/>
      <c r="J70" s="386"/>
      <c r="K70" s="386">
        <v>0.162685075993</v>
      </c>
      <c r="L70" s="386">
        <v>0.748353263196</v>
      </c>
      <c r="M70" s="286"/>
      <c r="N70" s="366"/>
      <c r="O70" s="366"/>
      <c r="P70" s="366"/>
      <c r="Q70" s="366"/>
      <c r="R70" s="366"/>
    </row>
    <row r="71">
      <c r="B71" s="0" t="s">
        <v>226</v>
      </c>
      <c r="C71" s="287" t="s">
        <v>35</v>
      </c>
      <c r="D71" s="285"/>
      <c r="E71" s="285"/>
      <c r="F71" s="285"/>
      <c r="G71" s="285"/>
      <c r="H71" s="285"/>
      <c r="I71" s="386"/>
      <c r="J71" s="285">
        <v>0.088613259589</v>
      </c>
      <c r="K71" s="386">
        <v>0.219384502033</v>
      </c>
      <c r="L71" s="285">
        <v>0.262015283519</v>
      </c>
      <c r="M71" s="286"/>
      <c r="N71" s="366"/>
      <c r="O71" s="366"/>
      <c r="P71" s="366"/>
      <c r="Q71" s="366"/>
      <c r="R71" s="366"/>
    </row>
    <row r="72">
      <c r="B72" s="0" t="s">
        <v>226</v>
      </c>
      <c r="C72" s="287" t="s">
        <v>37</v>
      </c>
      <c r="D72" s="285">
        <v>15.079896508539</v>
      </c>
      <c r="E72" s="285">
        <v>15.079896508539</v>
      </c>
      <c r="F72" s="285">
        <v>17.054900132515</v>
      </c>
      <c r="G72" s="285">
        <v>18.870717307098</v>
      </c>
      <c r="H72" s="285">
        <v>20.595482078984</v>
      </c>
      <c r="I72" s="386">
        <v>21.933586362848</v>
      </c>
      <c r="J72" s="285">
        <v>23.271690646713</v>
      </c>
      <c r="K72" s="386">
        <v>24.609794930577</v>
      </c>
      <c r="L72" s="285">
        <v>25.947899214441</v>
      </c>
      <c r="M72" s="286"/>
      <c r="N72" s="366"/>
      <c r="O72" s="366"/>
      <c r="P72" s="366"/>
      <c r="Q72" s="366"/>
      <c r="R72" s="366"/>
    </row>
    <row r="73">
      <c r="B73" s="0" t="s">
        <v>226</v>
      </c>
      <c r="C73" s="287" t="s">
        <v>39</v>
      </c>
      <c r="D73" s="285">
        <v>63.847787851385</v>
      </c>
      <c r="E73" s="285">
        <v>63.847787851385</v>
      </c>
      <c r="F73" s="285">
        <v>60.992185685675</v>
      </c>
      <c r="G73" s="285">
        <v>46.141735366671</v>
      </c>
      <c r="H73" s="285">
        <v>51.710583324112</v>
      </c>
      <c r="I73" s="386">
        <v>57.806316051003</v>
      </c>
      <c r="J73" s="285">
        <v>59.617242188259</v>
      </c>
      <c r="K73" s="386">
        <v>63.243424185224</v>
      </c>
      <c r="L73" s="285">
        <v>63.847787851385</v>
      </c>
      <c r="M73" s="286"/>
      <c r="N73" s="366"/>
      <c r="O73" s="366"/>
      <c r="P73" s="366"/>
      <c r="Q73" s="366"/>
      <c r="R73" s="366"/>
    </row>
    <row r="74">
      <c r="B74" s="0" t="s">
        <v>226</v>
      </c>
      <c r="C74" s="287" t="s">
        <v>40</v>
      </c>
      <c r="D74" s="285">
        <v>3.475818291864</v>
      </c>
      <c r="E74" s="285">
        <v>2.796894481649</v>
      </c>
      <c r="F74" s="285">
        <v>2.117970671435</v>
      </c>
      <c r="G74" s="285">
        <v>1.691827783348</v>
      </c>
      <c r="H74" s="285">
        <v>1.278160433423</v>
      </c>
      <c r="I74" s="386">
        <v>1.072225074181</v>
      </c>
      <c r="J74" s="285">
        <v>0.86628971494</v>
      </c>
      <c r="K74" s="386">
        <v>0.660354355699</v>
      </c>
      <c r="L74" s="285">
        <v>0.454418996458</v>
      </c>
      <c r="M74" s="286"/>
      <c r="N74" s="366"/>
      <c r="O74" s="366"/>
      <c r="P74" s="366"/>
      <c r="Q74" s="366"/>
      <c r="R74" s="366"/>
    </row>
    <row r="75">
      <c r="B75" s="0" t="s">
        <v>226</v>
      </c>
      <c r="C75" s="287" t="s">
        <v>43</v>
      </c>
      <c r="D75" s="286"/>
      <c r="E75" s="286"/>
      <c r="F75" s="286"/>
      <c r="G75" s="286"/>
      <c r="H75" s="286"/>
      <c r="I75" s="374"/>
      <c r="J75" s="286"/>
      <c r="K75" s="374"/>
      <c r="L75" s="286"/>
      <c r="M75" s="286"/>
      <c r="N75" s="366"/>
      <c r="O75" s="366"/>
      <c r="P75" s="366"/>
      <c r="Q75" s="366"/>
      <c r="R75" s="366"/>
    </row>
    <row r="76">
      <c r="B76" s="0" t="s">
        <v>226</v>
      </c>
      <c r="C76" s="287" t="s">
        <v>45</v>
      </c>
      <c r="D76" s="285">
        <v>0.321917808219</v>
      </c>
      <c r="E76" s="285">
        <v>0.292474047684</v>
      </c>
      <c r="F76" s="285">
        <v>0.263030287149</v>
      </c>
      <c r="G76" s="285">
        <v>0.238972591083</v>
      </c>
      <c r="H76" s="285">
        <v>0.214914895017</v>
      </c>
      <c r="I76" s="386">
        <v>0.197055895553</v>
      </c>
      <c r="J76" s="285">
        <v>0.17919689609</v>
      </c>
      <c r="K76" s="386">
        <v>0.161337896626</v>
      </c>
      <c r="L76" s="285">
        <v>0.143478897162</v>
      </c>
      <c r="M76" s="286"/>
      <c r="N76" s="366"/>
      <c r="O76" s="366"/>
      <c r="P76" s="366"/>
      <c r="Q76" s="366"/>
      <c r="R76" s="366"/>
    </row>
    <row r="77">
      <c r="B77" s="322" t="s">
        <v>226</v>
      </c>
      <c r="C77" s="380" t="s">
        <v>47</v>
      </c>
      <c r="D77" s="285">
        <v>0.302511415525</v>
      </c>
      <c r="E77" s="285">
        <v>0.274842633462</v>
      </c>
      <c r="F77" s="285">
        <v>0.247173851399</v>
      </c>
      <c r="G77" s="285">
        <v>0.224566441975</v>
      </c>
      <c r="H77" s="285">
        <v>0.201959032551</v>
      </c>
      <c r="I77" s="386">
        <v>0.185176639438</v>
      </c>
      <c r="J77" s="285">
        <v>0.168394246325</v>
      </c>
      <c r="K77" s="386">
        <v>0.151611853212</v>
      </c>
      <c r="L77" s="285">
        <v>0.134829460099</v>
      </c>
      <c r="M77" s="286"/>
      <c r="N77" s="366"/>
      <c r="O77" s="366"/>
      <c r="P77" s="366"/>
      <c r="Q77" s="366"/>
      <c r="R77" s="366"/>
    </row>
    <row r="78">
      <c r="B78" s="0" t="s">
        <v>226</v>
      </c>
      <c r="C78" s="287" t="s">
        <v>50</v>
      </c>
      <c r="D78" s="285">
        <v>5.690068493151</v>
      </c>
      <c r="E78" s="285">
        <v>5.169634364116</v>
      </c>
      <c r="F78" s="285">
        <v>4.649200235081</v>
      </c>
      <c r="G78" s="285">
        <v>4.22396766047</v>
      </c>
      <c r="H78" s="285">
        <v>3.79873508586</v>
      </c>
      <c r="I78" s="386">
        <v>3.483067770871</v>
      </c>
      <c r="J78" s="285">
        <v>3.167400455883</v>
      </c>
      <c r="K78" s="386">
        <v>2.851733140894</v>
      </c>
      <c r="L78" s="285">
        <v>2.536065825906</v>
      </c>
      <c r="M78" s="286"/>
      <c r="N78" s="366"/>
      <c r="O78" s="366"/>
      <c r="P78" s="366"/>
      <c r="Q78" s="366"/>
      <c r="R78" s="366"/>
    </row>
    <row r="79">
      <c r="B79" s="0" t="s">
        <v>226</v>
      </c>
      <c r="C79" s="287" t="s">
        <v>52</v>
      </c>
      <c r="D79" s="285"/>
      <c r="E79" s="285"/>
      <c r="F79" s="285">
        <v>4.976540194269</v>
      </c>
      <c r="G79" s="285">
        <v>14.986140082895</v>
      </c>
      <c r="H79" s="285">
        <v>26.613384929627</v>
      </c>
      <c r="I79" s="386">
        <v>26.613384929627</v>
      </c>
      <c r="J79" s="285">
        <v>26.613384929627</v>
      </c>
      <c r="K79" s="386">
        <v>20.825874075375</v>
      </c>
      <c r="L79" s="285">
        <v>12.812882488575</v>
      </c>
      <c r="M79" s="286"/>
      <c r="N79" s="366"/>
      <c r="O79" s="366"/>
      <c r="P79" s="366"/>
      <c r="Q79" s="366"/>
      <c r="R79" s="366"/>
    </row>
    <row r="80">
      <c r="B80" s="0" t="s">
        <v>226</v>
      </c>
      <c r="C80" s="287" t="s">
        <v>55</v>
      </c>
      <c r="D80" s="285">
        <v>99.518448110602</v>
      </c>
      <c r="E80" s="285">
        <v>98.411107848174</v>
      </c>
      <c r="F80" s="285">
        <v>106.29160988841</v>
      </c>
      <c r="G80" s="285">
        <v>101.070494424472</v>
      </c>
      <c r="H80" s="285">
        <v>118.063435459836</v>
      </c>
      <c r="I80" s="386">
        <v>123.820667008814</v>
      </c>
      <c r="J80" s="285">
        <v>125.364240551441</v>
      </c>
      <c r="K80" s="386">
        <v>120.847592361487</v>
      </c>
      <c r="L80" s="285">
        <v>117.322524640601</v>
      </c>
      <c r="M80" s="286"/>
      <c r="N80" s="366"/>
      <c r="O80" s="366"/>
      <c r="P80" s="366"/>
      <c r="Q80" s="366"/>
      <c r="R80" s="366"/>
    </row>
    <row r="81">
      <c r="B81" s="0" t="s">
        <v>227</v>
      </c>
      <c r="C81" s="287" t="s">
        <v>26</v>
      </c>
      <c r="D81" s="386"/>
      <c r="E81" s="386"/>
      <c r="F81" s="386"/>
      <c r="G81" s="386"/>
      <c r="H81" s="386"/>
      <c r="I81" s="386"/>
      <c r="J81" s="386"/>
      <c r="K81" s="386"/>
      <c r="L81" s="386">
        <v>4.361919806994</v>
      </c>
      <c r="M81" s="286"/>
      <c r="N81" s="366"/>
      <c r="O81" s="366"/>
      <c r="P81" s="366"/>
      <c r="Q81" s="366"/>
      <c r="R81" s="366"/>
    </row>
    <row r="82">
      <c r="B82" s="0" t="s">
        <v>227</v>
      </c>
      <c r="C82" s="287" t="s">
        <v>24</v>
      </c>
      <c r="D82" s="285">
        <v>3.630512067841</v>
      </c>
      <c r="E82" s="285">
        <v>3.216938164931</v>
      </c>
      <c r="F82" s="285">
        <v>2.803364262022</v>
      </c>
      <c r="G82" s="285">
        <v>2.481640787351</v>
      </c>
      <c r="H82" s="285">
        <v>2.262216725595</v>
      </c>
      <c r="I82" s="386">
        <v>2.04279266384</v>
      </c>
      <c r="J82" s="285">
        <v>1.823368602085</v>
      </c>
      <c r="K82" s="386">
        <v>1.60394454033</v>
      </c>
      <c r="L82" s="285">
        <v>1.384520478575</v>
      </c>
      <c r="M82" s="286"/>
      <c r="N82" s="366"/>
      <c r="O82" s="366"/>
      <c r="P82" s="366"/>
      <c r="Q82" s="366"/>
      <c r="R82" s="366"/>
    </row>
    <row r="83">
      <c r="B83" s="0" t="s">
        <v>227</v>
      </c>
      <c r="C83" s="287" t="s">
        <v>29</v>
      </c>
      <c r="D83" s="386"/>
      <c r="E83" s="386"/>
      <c r="F83" s="386"/>
      <c r="G83" s="386">
        <v>0.576937620751</v>
      </c>
      <c r="H83" s="386">
        <v>2.032811591635</v>
      </c>
      <c r="I83" s="386">
        <v>2.546561587822</v>
      </c>
      <c r="J83" s="386">
        <v>3.713424485451</v>
      </c>
      <c r="K83" s="386">
        <v>4.611100612309</v>
      </c>
      <c r="L83" s="386">
        <v>6.139259956647</v>
      </c>
      <c r="M83" s="286"/>
      <c r="N83" s="366"/>
      <c r="O83" s="366"/>
      <c r="P83" s="366"/>
      <c r="Q83" s="366"/>
      <c r="R83" s="366"/>
    </row>
    <row r="84">
      <c r="B84" s="0" t="s">
        <v>227</v>
      </c>
      <c r="C84" s="287" t="s">
        <v>27</v>
      </c>
      <c r="D84" s="285">
        <v>7.295856850034</v>
      </c>
      <c r="E84" s="285">
        <v>8.786844396436</v>
      </c>
      <c r="F84" s="285">
        <v>7.40964180783</v>
      </c>
      <c r="G84" s="285">
        <v>6.832125269543</v>
      </c>
      <c r="H84" s="285">
        <v>6.258131236149</v>
      </c>
      <c r="I84" s="386">
        <v>5.684240693004</v>
      </c>
      <c r="J84" s="285">
        <v>5.110350149859</v>
      </c>
      <c r="K84" s="386">
        <v>3.307235263139</v>
      </c>
      <c r="L84" s="285">
        <v>1.094378928561</v>
      </c>
      <c r="M84" s="286"/>
      <c r="N84" s="366"/>
      <c r="O84" s="366"/>
      <c r="P84" s="366"/>
      <c r="Q84" s="366"/>
      <c r="R84" s="366"/>
    </row>
    <row r="85">
      <c r="B85" s="0" t="s">
        <v>227</v>
      </c>
      <c r="C85" s="287" t="s">
        <v>31</v>
      </c>
      <c r="D85" s="285">
        <v>31.303710656639</v>
      </c>
      <c r="E85" s="285">
        <v>37.578527361192</v>
      </c>
      <c r="F85" s="285">
        <v>38.122239709493</v>
      </c>
      <c r="G85" s="285">
        <v>35.244068659279</v>
      </c>
      <c r="H85" s="285">
        <v>33.28801983481</v>
      </c>
      <c r="I85" s="386">
        <v>31.330885966592</v>
      </c>
      <c r="J85" s="285">
        <v>25.497453501938</v>
      </c>
      <c r="K85" s="386">
        <v>22.208156237783</v>
      </c>
      <c r="L85" s="285">
        <v>16.505647007155</v>
      </c>
      <c r="M85" s="286"/>
      <c r="N85" s="366"/>
      <c r="O85" s="366"/>
      <c r="P85" s="366"/>
      <c r="Q85" s="366"/>
      <c r="R85" s="366"/>
    </row>
    <row r="86">
      <c r="B86" s="0" t="s">
        <v>227</v>
      </c>
      <c r="C86" s="287" t="s">
        <v>33</v>
      </c>
      <c r="D86" s="374"/>
      <c r="E86" s="374"/>
      <c r="F86" s="374"/>
      <c r="G86" s="374"/>
      <c r="H86" s="374"/>
      <c r="I86" s="374"/>
      <c r="J86" s="374"/>
      <c r="K86" s="374"/>
      <c r="L86" s="374"/>
      <c r="M86" s="286"/>
      <c r="N86" s="366"/>
      <c r="O86" s="366"/>
      <c r="P86" s="366"/>
      <c r="Q86" s="366"/>
      <c r="R86" s="366"/>
    </row>
    <row r="87">
      <c r="B87" s="380" t="s">
        <v>227</v>
      </c>
      <c r="C87" s="380" t="s">
        <v>35</v>
      </c>
      <c r="D87" s="285">
        <v>3.069063926941</v>
      </c>
      <c r="E87" s="285">
        <v>2.964521813143</v>
      </c>
      <c r="F87" s="285">
        <v>3.281025581379</v>
      </c>
      <c r="G87" s="285">
        <v>3.654311659065</v>
      </c>
      <c r="H87" s="285">
        <v>3.893561127248</v>
      </c>
      <c r="I87" s="386">
        <v>4.297396247835</v>
      </c>
      <c r="J87" s="285">
        <v>4.939116128398</v>
      </c>
      <c r="K87" s="386">
        <v>5.649281907396</v>
      </c>
      <c r="L87" s="285">
        <v>6.980643897653</v>
      </c>
      <c r="M87" s="286"/>
      <c r="N87" s="366"/>
      <c r="O87" s="366"/>
      <c r="P87" s="366"/>
      <c r="Q87" s="366"/>
      <c r="R87" s="366"/>
    </row>
    <row r="88">
      <c r="B88" s="0" t="s">
        <v>227</v>
      </c>
      <c r="C88" s="287" t="s">
        <v>37</v>
      </c>
      <c r="D88" s="285">
        <v>21.769346673076</v>
      </c>
      <c r="E88" s="285">
        <v>27.6846936084</v>
      </c>
      <c r="F88" s="285">
        <v>27.6846936084</v>
      </c>
      <c r="G88" s="285">
        <v>27.981186706738</v>
      </c>
      <c r="H88" s="285">
        <v>27.981186706738</v>
      </c>
      <c r="I88" s="386">
        <v>28.574172903416</v>
      </c>
      <c r="J88" s="285">
        <v>28.719515993298</v>
      </c>
      <c r="K88" s="386">
        <v>29.167159100093</v>
      </c>
      <c r="L88" s="285">
        <v>29.463652198432</v>
      </c>
      <c r="M88" s="286"/>
      <c r="N88" s="366"/>
      <c r="O88" s="366"/>
      <c r="P88" s="366"/>
      <c r="Q88" s="366"/>
      <c r="R88" s="366"/>
    </row>
    <row r="89">
      <c r="B89" s="0" t="s">
        <v>227</v>
      </c>
      <c r="C89" s="287" t="s">
        <v>39</v>
      </c>
      <c r="D89" s="286"/>
      <c r="E89" s="286"/>
      <c r="F89" s="286"/>
      <c r="G89" s="286"/>
      <c r="H89" s="286"/>
      <c r="I89" s="374"/>
      <c r="J89" s="286"/>
      <c r="K89" s="374"/>
      <c r="L89" s="286"/>
      <c r="M89" s="286"/>
      <c r="N89" s="366"/>
      <c r="O89" s="366"/>
      <c r="P89" s="366"/>
      <c r="Q89" s="366"/>
      <c r="R89" s="366"/>
    </row>
    <row r="90">
      <c r="B90" s="0" t="s">
        <v>227</v>
      </c>
      <c r="C90" s="287" t="s">
        <v>40</v>
      </c>
      <c r="D90" s="285">
        <v>11.48090607451</v>
      </c>
      <c r="E90" s="285">
        <v>9.460476910607</v>
      </c>
      <c r="F90" s="285">
        <v>7.440047746705</v>
      </c>
      <c r="G90" s="285">
        <v>6.461934013728</v>
      </c>
      <c r="H90" s="285">
        <v>5.602019889363</v>
      </c>
      <c r="I90" s="386">
        <v>4.780080002513</v>
      </c>
      <c r="J90" s="285">
        <v>3.958140115664</v>
      </c>
      <c r="K90" s="386">
        <v>3.136200228814</v>
      </c>
      <c r="L90" s="285">
        <v>2.314260341965</v>
      </c>
      <c r="M90" s="286"/>
      <c r="N90" s="366"/>
      <c r="O90" s="366"/>
      <c r="P90" s="366"/>
      <c r="Q90" s="366"/>
      <c r="R90" s="366"/>
    </row>
    <row r="91">
      <c r="B91" s="0" t="s">
        <v>227</v>
      </c>
      <c r="C91" s="287" t="s">
        <v>43</v>
      </c>
      <c r="D91" s="285"/>
      <c r="E91" s="285"/>
      <c r="F91" s="285"/>
      <c r="G91" s="285"/>
      <c r="H91" s="285"/>
      <c r="I91" s="386"/>
      <c r="J91" s="285">
        <v>4.361919806994</v>
      </c>
      <c r="K91" s="386">
        <v>13.13529856209</v>
      </c>
      <c r="L91" s="285">
        <v>13.13529856209</v>
      </c>
      <c r="M91" s="286"/>
      <c r="N91" s="366"/>
      <c r="O91" s="366"/>
      <c r="P91" s="366"/>
      <c r="Q91" s="366"/>
      <c r="R91" s="366"/>
    </row>
    <row r="92">
      <c r="B92" s="0" t="s">
        <v>227</v>
      </c>
      <c r="C92" s="287" t="s">
        <v>45</v>
      </c>
      <c r="D92" s="285">
        <v>1.138698630137</v>
      </c>
      <c r="E92" s="285">
        <v>1.034549158031</v>
      </c>
      <c r="F92" s="285">
        <v>0.930399685925</v>
      </c>
      <c r="G92" s="285">
        <v>0.859919478176</v>
      </c>
      <c r="H92" s="285">
        <v>0.789439270427</v>
      </c>
      <c r="I92" s="386">
        <v>0.718959062678</v>
      </c>
      <c r="J92" s="285">
        <v>0.648478854929</v>
      </c>
      <c r="K92" s="386">
        <v>0.57799864718</v>
      </c>
      <c r="L92" s="285">
        <v>0.50751843943</v>
      </c>
      <c r="M92" s="286"/>
      <c r="N92" s="366"/>
      <c r="O92" s="366"/>
      <c r="P92" s="366"/>
      <c r="Q92" s="366"/>
      <c r="R92" s="366"/>
    </row>
    <row r="93">
      <c r="B93" s="0" t="s">
        <v>227</v>
      </c>
      <c r="C93" s="287" t="s">
        <v>50</v>
      </c>
      <c r="D93" s="285">
        <v>6.38698630137</v>
      </c>
      <c r="E93" s="285">
        <v>5.802809563091</v>
      </c>
      <c r="F93" s="285">
        <v>5.218632824813</v>
      </c>
      <c r="G93" s="285">
        <v>4.823307749769</v>
      </c>
      <c r="H93" s="285">
        <v>4.427982674725</v>
      </c>
      <c r="I93" s="386">
        <v>4.032657599681</v>
      </c>
      <c r="J93" s="285">
        <v>3.637332524637</v>
      </c>
      <c r="K93" s="386">
        <v>3.242007449594</v>
      </c>
      <c r="L93" s="285">
        <v>2.84668237455</v>
      </c>
      <c r="M93" s="286"/>
      <c r="N93" s="366"/>
      <c r="O93" s="366"/>
      <c r="P93" s="366"/>
      <c r="Q93" s="366"/>
      <c r="R93" s="366"/>
    </row>
    <row r="94">
      <c r="B94" s="0" t="s">
        <v>227</v>
      </c>
      <c r="C94" s="287" t="s">
        <v>52</v>
      </c>
      <c r="D94" s="285"/>
      <c r="E94" s="285"/>
      <c r="F94" s="285">
        <v>4.361919806994</v>
      </c>
      <c r="G94" s="285">
        <v>6.061806605553</v>
      </c>
      <c r="H94" s="285">
        <v>16.554378092307</v>
      </c>
      <c r="I94" s="386">
        <v>19.72566233834</v>
      </c>
      <c r="J94" s="285">
        <v>38.982779653808</v>
      </c>
      <c r="K94" s="386">
        <v>37.834475843995</v>
      </c>
      <c r="L94" s="285">
        <v>35.863611429525</v>
      </c>
      <c r="M94" s="286"/>
      <c r="N94" s="366"/>
      <c r="O94" s="366"/>
      <c r="P94" s="366"/>
      <c r="Q94" s="366"/>
      <c r="R94" s="366"/>
    </row>
    <row r="95">
      <c r="B95" s="0" t="s">
        <v>227</v>
      </c>
      <c r="C95" s="287" t="s">
        <v>55</v>
      </c>
      <c r="D95" s="285">
        <v>86.075081180548</v>
      </c>
      <c r="E95" s="285">
        <v>96.529360975831</v>
      </c>
      <c r="F95" s="285">
        <v>97.25196503356</v>
      </c>
      <c r="G95" s="285">
        <v>94.977238549954</v>
      </c>
      <c r="H95" s="285">
        <v>103.089747148998</v>
      </c>
      <c r="I95" s="386">
        <v>103.73340906572</v>
      </c>
      <c r="J95" s="285">
        <v>121.391879817061</v>
      </c>
      <c r="K95" s="386">
        <v>124.472858392721</v>
      </c>
      <c r="L95" s="285">
        <v>120.597393421575</v>
      </c>
      <c r="M95" s="286"/>
      <c r="N95" s="366"/>
      <c r="O95" s="366"/>
      <c r="P95" s="366"/>
      <c r="Q95" s="366"/>
      <c r="R95" s="366"/>
    </row>
    <row r="96">
      <c r="B96" s="0" t="s">
        <v>228</v>
      </c>
      <c r="C96" s="287" t="s">
        <v>26</v>
      </c>
      <c r="D96" s="386"/>
      <c r="E96" s="386"/>
      <c r="F96" s="386"/>
      <c r="G96" s="386"/>
      <c r="H96" s="386"/>
      <c r="I96" s="386"/>
      <c r="J96" s="386"/>
      <c r="K96" s="386"/>
      <c r="L96" s="386">
        <v>4.99319230868</v>
      </c>
      <c r="M96" s="286"/>
      <c r="N96" s="366"/>
      <c r="O96" s="366"/>
      <c r="P96" s="366"/>
      <c r="Q96" s="366"/>
      <c r="R96" s="366"/>
    </row>
    <row r="97">
      <c r="B97" s="0" t="s">
        <v>228</v>
      </c>
      <c r="C97" s="287" t="s">
        <v>24</v>
      </c>
      <c r="D97" s="285">
        <v>2.472080887149</v>
      </c>
      <c r="E97" s="285">
        <v>2.148210186268</v>
      </c>
      <c r="F97" s="285">
        <v>1.781200777974</v>
      </c>
      <c r="G97" s="285">
        <v>1.439563171245</v>
      </c>
      <c r="H97" s="285">
        <v>1.421666775536</v>
      </c>
      <c r="I97" s="386">
        <v>1.283397283874</v>
      </c>
      <c r="J97" s="285">
        <v>1.145127792211</v>
      </c>
      <c r="K97" s="386">
        <v>1.006858300549</v>
      </c>
      <c r="L97" s="285">
        <v>0.868588808886</v>
      </c>
      <c r="M97" s="286"/>
      <c r="N97" s="366"/>
      <c r="O97" s="366"/>
      <c r="P97" s="366"/>
      <c r="Q97" s="366"/>
      <c r="R97" s="366"/>
    </row>
    <row r="98">
      <c r="B98" s="0" t="s">
        <v>228</v>
      </c>
      <c r="C98" s="287" t="s">
        <v>29</v>
      </c>
      <c r="D98" s="386"/>
      <c r="E98" s="386"/>
      <c r="F98" s="386"/>
      <c r="G98" s="386"/>
      <c r="H98" s="386"/>
      <c r="I98" s="386"/>
      <c r="J98" s="386"/>
      <c r="K98" s="386">
        <v>0.998638461736</v>
      </c>
      <c r="L98" s="386">
        <v>2.098522331014</v>
      </c>
      <c r="M98" s="286"/>
      <c r="N98" s="366"/>
      <c r="O98" s="366"/>
      <c r="P98" s="366"/>
      <c r="Q98" s="366"/>
      <c r="R98" s="366"/>
    </row>
    <row r="99">
      <c r="B99" s="0" t="s">
        <v>228</v>
      </c>
      <c r="C99" s="287" t="s">
        <v>27</v>
      </c>
      <c r="D99" s="285">
        <v>4.821400584346</v>
      </c>
      <c r="E99" s="285">
        <v>3.927242158987</v>
      </c>
      <c r="F99" s="285">
        <v>13.111745533684</v>
      </c>
      <c r="G99" s="285">
        <v>12.539857507584</v>
      </c>
      <c r="H99" s="285">
        <v>11.980347172287</v>
      </c>
      <c r="I99" s="386">
        <v>11.685547308465</v>
      </c>
      <c r="J99" s="285">
        <v>11.302022931536</v>
      </c>
      <c r="K99" s="386">
        <v>5.200316086007</v>
      </c>
      <c r="L99" s="285">
        <v>0.589399147283</v>
      </c>
      <c r="M99" s="286"/>
      <c r="N99" s="366"/>
      <c r="O99" s="366"/>
      <c r="P99" s="366"/>
      <c r="Q99" s="366"/>
      <c r="R99" s="366"/>
    </row>
    <row r="100">
      <c r="B100" s="0" t="s">
        <v>228</v>
      </c>
      <c r="C100" s="287" t="s">
        <v>31</v>
      </c>
      <c r="D100" s="285">
        <v>23.532234414053</v>
      </c>
      <c r="E100" s="285">
        <v>20.127389978379</v>
      </c>
      <c r="F100" s="285">
        <v>14.918116585427</v>
      </c>
      <c r="G100" s="285">
        <v>12.033356913463</v>
      </c>
      <c r="H100" s="285">
        <v>9.724317212319</v>
      </c>
      <c r="I100" s="386">
        <v>8.571780413667</v>
      </c>
      <c r="J100" s="285">
        <v>6.84042418576</v>
      </c>
      <c r="K100" s="386">
        <v>5.948145378934</v>
      </c>
      <c r="L100" s="285">
        <v>5.466213040592</v>
      </c>
      <c r="M100" s="286"/>
      <c r="N100" s="366"/>
      <c r="O100" s="366"/>
      <c r="P100" s="366"/>
      <c r="Q100" s="366"/>
      <c r="R100" s="366"/>
    </row>
    <row r="101">
      <c r="B101" s="0" t="s">
        <v>228</v>
      </c>
      <c r="C101" s="287" t="s">
        <v>33</v>
      </c>
      <c r="D101" s="386"/>
      <c r="E101" s="386"/>
      <c r="F101" s="386"/>
      <c r="G101" s="386">
        <v>1.529382742941</v>
      </c>
      <c r="H101" s="386">
        <v>3.184212632223</v>
      </c>
      <c r="I101" s="386">
        <v>3.627457361553</v>
      </c>
      <c r="J101" s="386">
        <v>4.870977646764</v>
      </c>
      <c r="K101" s="386">
        <v>5.173633707768</v>
      </c>
      <c r="L101" s="386">
        <v>5.173633707768</v>
      </c>
      <c r="M101" s="286"/>
      <c r="N101" s="366"/>
      <c r="O101" s="366"/>
      <c r="P101" s="366"/>
      <c r="Q101" s="366"/>
      <c r="R101" s="366"/>
    </row>
    <row r="102">
      <c r="B102" s="0" t="s">
        <v>228</v>
      </c>
      <c r="C102" s="287" t="s">
        <v>35</v>
      </c>
      <c r="D102" s="285">
        <v>0.112442922374</v>
      </c>
      <c r="E102" s="285">
        <v>0.278323999308</v>
      </c>
      <c r="F102" s="285">
        <v>0.343580499632</v>
      </c>
      <c r="G102" s="285">
        <v>0.409184201027</v>
      </c>
      <c r="H102" s="285">
        <v>0.455511613137</v>
      </c>
      <c r="I102" s="386">
        <v>0.522628377987</v>
      </c>
      <c r="J102" s="285">
        <v>0.642727238158</v>
      </c>
      <c r="K102" s="386">
        <v>0.71117096549</v>
      </c>
      <c r="L102" s="285">
        <v>0.799276974883</v>
      </c>
      <c r="M102" s="286"/>
      <c r="N102" s="366"/>
      <c r="O102" s="366"/>
      <c r="P102" s="366"/>
      <c r="Q102" s="366"/>
      <c r="R102" s="366"/>
    </row>
    <row r="103">
      <c r="B103" s="0" t="s">
        <v>228</v>
      </c>
      <c r="C103" s="287" t="s">
        <v>37</v>
      </c>
      <c r="D103" s="285">
        <v>14.207634421942</v>
      </c>
      <c r="E103" s="285">
        <v>20.716031476858</v>
      </c>
      <c r="F103" s="285">
        <v>20.913424931957</v>
      </c>
      <c r="G103" s="285">
        <v>21.212324102363</v>
      </c>
      <c r="H103" s="285">
        <v>21.027243448393</v>
      </c>
      <c r="I103" s="386">
        <v>21.676984119786</v>
      </c>
      <c r="J103" s="285">
        <v>22.32672479118</v>
      </c>
      <c r="K103" s="386">
        <v>22.976465462573</v>
      </c>
      <c r="L103" s="285">
        <v>23.626206133966</v>
      </c>
      <c r="M103" s="286"/>
      <c r="N103" s="366"/>
      <c r="O103" s="366"/>
      <c r="P103" s="366"/>
      <c r="Q103" s="366"/>
      <c r="R103" s="366"/>
    </row>
    <row r="104">
      <c r="B104" s="0" t="s">
        <v>228</v>
      </c>
      <c r="C104" s="287" t="s">
        <v>39</v>
      </c>
      <c r="D104" s="285">
        <v>9.236243658788</v>
      </c>
      <c r="E104" s="285">
        <v>8.688018389714</v>
      </c>
      <c r="F104" s="285">
        <v>5.273635674619</v>
      </c>
      <c r="G104" s="285">
        <v>0.585796953334</v>
      </c>
      <c r="H104" s="285">
        <v>5.900664005983</v>
      </c>
      <c r="I104" s="386">
        <v>7.672286356866</v>
      </c>
      <c r="J104" s="285">
        <v>8.04876227596</v>
      </c>
      <c r="K104" s="386">
        <v>9.066603461241</v>
      </c>
      <c r="L104" s="285">
        <v>9.236243658788</v>
      </c>
      <c r="M104" s="286"/>
      <c r="N104" s="366"/>
      <c r="O104" s="366"/>
      <c r="P104" s="366"/>
      <c r="Q104" s="366"/>
      <c r="R104" s="366"/>
    </row>
    <row r="105">
      <c r="B105" s="0" t="s">
        <v>228</v>
      </c>
      <c r="C105" s="287" t="s">
        <v>40</v>
      </c>
      <c r="D105" s="285">
        <v>11.177098934955</v>
      </c>
      <c r="E105" s="285">
        <v>9.262487494373</v>
      </c>
      <c r="F105" s="285">
        <v>7.029623793165</v>
      </c>
      <c r="G105" s="285">
        <v>5.74774340152</v>
      </c>
      <c r="H105" s="285">
        <v>4.397398214439</v>
      </c>
      <c r="I105" s="386">
        <v>3.759100075077</v>
      </c>
      <c r="J105" s="285">
        <v>3.044300798077</v>
      </c>
      <c r="K105" s="386">
        <v>2.253000383437</v>
      </c>
      <c r="L105" s="285">
        <v>1.792295052101</v>
      </c>
      <c r="M105" s="286"/>
      <c r="N105" s="366"/>
      <c r="O105" s="366"/>
      <c r="P105" s="366"/>
      <c r="Q105" s="366"/>
      <c r="R105" s="366"/>
    </row>
    <row r="106">
      <c r="B106" s="0" t="s">
        <v>228</v>
      </c>
      <c r="C106" s="287" t="s">
        <v>43</v>
      </c>
      <c r="D106" s="285"/>
      <c r="E106" s="285"/>
      <c r="F106" s="285"/>
      <c r="G106" s="285"/>
      <c r="H106" s="285"/>
      <c r="I106" s="386"/>
      <c r="J106" s="285">
        <v>4.99319230868</v>
      </c>
      <c r="K106" s="386">
        <v>15.036285547313</v>
      </c>
      <c r="L106" s="285">
        <v>20.357804183879</v>
      </c>
      <c r="M106" s="286"/>
      <c r="N106" s="366"/>
      <c r="O106" s="366"/>
      <c r="P106" s="366"/>
      <c r="Q106" s="366"/>
      <c r="R106" s="366"/>
    </row>
    <row r="107">
      <c r="B107" s="0" t="s">
        <v>228</v>
      </c>
      <c r="C107" s="287" t="s">
        <v>45</v>
      </c>
      <c r="D107" s="285">
        <v>3.780821917808</v>
      </c>
      <c r="E107" s="285">
        <v>3.435014347267</v>
      </c>
      <c r="F107" s="285">
        <v>3.089206776726</v>
      </c>
      <c r="G107" s="285">
        <v>2.80665681442</v>
      </c>
      <c r="H107" s="285">
        <v>2.524106852115</v>
      </c>
      <c r="I107" s="386">
        <v>2.314358603095</v>
      </c>
      <c r="J107" s="285">
        <v>2.104610354074</v>
      </c>
      <c r="K107" s="386">
        <v>1.894862105054</v>
      </c>
      <c r="L107" s="285">
        <v>1.685113856034</v>
      </c>
      <c r="M107" s="286"/>
      <c r="N107" s="366"/>
      <c r="O107" s="366"/>
      <c r="P107" s="366"/>
      <c r="Q107" s="366"/>
      <c r="R107" s="366"/>
    </row>
    <row r="108">
      <c r="B108" s="0" t="s">
        <v>228</v>
      </c>
      <c r="C108" s="287" t="s">
        <v>50</v>
      </c>
      <c r="D108" s="285">
        <v>30.449200913242</v>
      </c>
      <c r="E108" s="285">
        <v>27.664207485454</v>
      </c>
      <c r="F108" s="285">
        <v>24.879214057666</v>
      </c>
      <c r="G108" s="285">
        <v>22.603671660459</v>
      </c>
      <c r="H108" s="285">
        <v>20.328129263253</v>
      </c>
      <c r="I108" s="386">
        <v>18.638902234193</v>
      </c>
      <c r="J108" s="285">
        <v>16.949675205134</v>
      </c>
      <c r="K108" s="386">
        <v>15.260448176075</v>
      </c>
      <c r="L108" s="285">
        <v>13.571221147016</v>
      </c>
      <c r="M108" s="286"/>
      <c r="N108" s="366"/>
      <c r="O108" s="366"/>
      <c r="P108" s="366"/>
      <c r="Q108" s="366"/>
      <c r="R108" s="366"/>
    </row>
    <row r="109">
      <c r="B109" s="0" t="s">
        <v>228</v>
      </c>
      <c r="C109" s="287" t="s">
        <v>52</v>
      </c>
      <c r="D109" s="285"/>
      <c r="E109" s="285">
        <v>4.99319230868</v>
      </c>
      <c r="F109" s="285">
        <v>15.036285547313</v>
      </c>
      <c r="G109" s="285">
        <v>15.036285547313</v>
      </c>
      <c r="H109" s="285">
        <v>14.764040543535</v>
      </c>
      <c r="I109" s="386">
        <v>19.015238868581</v>
      </c>
      <c r="J109" s="285">
        <v>35.291205807773</v>
      </c>
      <c r="K109" s="386">
        <v>42.913797296951</v>
      </c>
      <c r="L109" s="285">
        <v>41.171628061678</v>
      </c>
      <c r="M109" s="286"/>
      <c r="N109" s="366"/>
      <c r="O109" s="366"/>
      <c r="P109" s="366"/>
      <c r="Q109" s="366"/>
      <c r="R109" s="366"/>
    </row>
    <row r="110">
      <c r="B110" s="0" t="s">
        <v>228</v>
      </c>
      <c r="C110" s="287" t="s">
        <v>55</v>
      </c>
      <c r="D110" s="285">
        <v>99.789158654658</v>
      </c>
      <c r="E110" s="285">
        <v>101.240117825287</v>
      </c>
      <c r="F110" s="285">
        <v>106.376034178161</v>
      </c>
      <c r="G110" s="285">
        <v>95.943823015671</v>
      </c>
      <c r="H110" s="285">
        <v>95.70763773322</v>
      </c>
      <c r="I110" s="386">
        <v>98.767681003144</v>
      </c>
      <c r="J110" s="285">
        <v>117.559751335308</v>
      </c>
      <c r="K110" s="386">
        <v>128.440225333128</v>
      </c>
      <c r="L110" s="285">
        <v>131.429338412568</v>
      </c>
      <c r="M110" s="286"/>
      <c r="N110" s="366"/>
      <c r="O110" s="366"/>
      <c r="P110" s="366"/>
      <c r="Q110" s="366"/>
      <c r="R110" s="366"/>
    </row>
    <row r="111">
      <c r="B111" s="0" t="s">
        <v>229</v>
      </c>
      <c r="C111" s="287" t="s">
        <v>26</v>
      </c>
      <c r="D111" s="386"/>
      <c r="E111" s="386"/>
      <c r="F111" s="386"/>
      <c r="G111" s="386"/>
      <c r="H111" s="386"/>
      <c r="I111" s="386"/>
      <c r="J111" s="386"/>
      <c r="K111" s="386"/>
      <c r="L111" s="386">
        <v>2.105430258055</v>
      </c>
      <c r="M111" s="286"/>
      <c r="N111" s="366"/>
      <c r="O111" s="366"/>
      <c r="P111" s="366"/>
      <c r="Q111" s="366"/>
      <c r="R111" s="366"/>
    </row>
    <row r="112">
      <c r="B112" s="0" t="s">
        <v>229</v>
      </c>
      <c r="C112" s="287" t="s">
        <v>24</v>
      </c>
      <c r="D112" s="285">
        <v>6.997227658187</v>
      </c>
      <c r="E112" s="285">
        <v>5.906401314214</v>
      </c>
      <c r="F112" s="285">
        <v>4.815574970242</v>
      </c>
      <c r="G112" s="285">
        <v>3.809905743444</v>
      </c>
      <c r="H112" s="285">
        <v>3.423218904121</v>
      </c>
      <c r="I112" s="386">
        <v>3.134537414694</v>
      </c>
      <c r="J112" s="285">
        <v>2.845855925266</v>
      </c>
      <c r="K112" s="386">
        <v>2.557174435838</v>
      </c>
      <c r="L112" s="285">
        <v>2.688653753073</v>
      </c>
      <c r="M112" s="286"/>
      <c r="N112" s="366"/>
      <c r="O112" s="366"/>
      <c r="P112" s="366"/>
      <c r="Q112" s="366"/>
      <c r="R112" s="366"/>
    </row>
    <row r="113">
      <c r="B113" s="0" t="s">
        <v>229</v>
      </c>
      <c r="C113" s="287" t="s">
        <v>29</v>
      </c>
      <c r="D113" s="386"/>
      <c r="E113" s="386"/>
      <c r="F113" s="386"/>
      <c r="G113" s="386"/>
      <c r="H113" s="386"/>
      <c r="I113" s="386"/>
      <c r="J113" s="386"/>
      <c r="K113" s="386"/>
      <c r="L113" s="386">
        <v>0.339222970852</v>
      </c>
      <c r="M113" s="286"/>
      <c r="N113" s="366"/>
      <c r="O113" s="366"/>
      <c r="P113" s="366"/>
      <c r="Q113" s="366"/>
      <c r="R113" s="366"/>
    </row>
    <row r="114">
      <c r="B114" s="0" t="s">
        <v>229</v>
      </c>
      <c r="C114" s="287" t="s">
        <v>27</v>
      </c>
      <c r="D114" s="285">
        <v>5.09046875353</v>
      </c>
      <c r="E114" s="285">
        <v>12.47921142674</v>
      </c>
      <c r="F114" s="285">
        <v>16.053588797015</v>
      </c>
      <c r="G114" s="285">
        <v>15.596661960892</v>
      </c>
      <c r="H114" s="285">
        <v>15.196193050405</v>
      </c>
      <c r="I114" s="386">
        <v>11.016470196257</v>
      </c>
      <c r="J114" s="285">
        <v>6.796510910924</v>
      </c>
      <c r="K114" s="386">
        <v>4.125549122098</v>
      </c>
      <c r="L114" s="285">
        <v>2.066820141111</v>
      </c>
      <c r="M114" s="286"/>
      <c r="N114" s="366"/>
      <c r="O114" s="366"/>
      <c r="P114" s="366"/>
      <c r="Q114" s="366"/>
      <c r="R114" s="366"/>
    </row>
    <row r="115">
      <c r="B115" s="0" t="s">
        <v>229</v>
      </c>
      <c r="C115" s="287" t="s">
        <v>31</v>
      </c>
      <c r="D115" s="285">
        <v>18.176614481409</v>
      </c>
      <c r="E115" s="285">
        <v>21.975757191667</v>
      </c>
      <c r="F115" s="285">
        <v>18.635519358935</v>
      </c>
      <c r="G115" s="285">
        <v>16.511774706579</v>
      </c>
      <c r="H115" s="285">
        <v>14.522994103879</v>
      </c>
      <c r="I115" s="386">
        <v>13.511201513153</v>
      </c>
      <c r="J115" s="285">
        <v>10.497565378396</v>
      </c>
      <c r="K115" s="386">
        <v>13.403313308541</v>
      </c>
      <c r="L115" s="285">
        <v>12.391337220995</v>
      </c>
      <c r="M115" s="286"/>
      <c r="N115" s="366"/>
      <c r="O115" s="366"/>
      <c r="P115" s="366"/>
      <c r="Q115" s="366"/>
      <c r="R115" s="366"/>
    </row>
    <row r="116">
      <c r="B116" s="0" t="s">
        <v>229</v>
      </c>
      <c r="C116" s="287" t="s">
        <v>33</v>
      </c>
      <c r="D116" s="386"/>
      <c r="E116" s="386"/>
      <c r="F116" s="386"/>
      <c r="G116" s="386"/>
      <c r="H116" s="386"/>
      <c r="I116" s="386">
        <v>2.105430258055</v>
      </c>
      <c r="J116" s="386">
        <v>3.582931141153</v>
      </c>
      <c r="K116" s="386">
        <v>3.894563462881</v>
      </c>
      <c r="L116" s="386">
        <v>3.894563462881</v>
      </c>
      <c r="M116" s="286"/>
      <c r="N116" s="366"/>
      <c r="O116" s="366"/>
      <c r="P116" s="366"/>
      <c r="Q116" s="366"/>
      <c r="R116" s="366"/>
    </row>
    <row r="117">
      <c r="B117" s="322" t="s">
        <v>229</v>
      </c>
      <c r="C117" s="380" t="s">
        <v>35</v>
      </c>
      <c r="D117" s="285"/>
      <c r="E117" s="285">
        <v>0.025589154992</v>
      </c>
      <c r="F117" s="285">
        <v>0.025589154992</v>
      </c>
      <c r="G117" s="285">
        <v>0.025589154992</v>
      </c>
      <c r="H117" s="285">
        <v>0.025589154992</v>
      </c>
      <c r="I117" s="386">
        <v>0.020170275112</v>
      </c>
      <c r="J117" s="285">
        <v>0.014751395231</v>
      </c>
      <c r="K117" s="386">
        <v>0.014751395231</v>
      </c>
      <c r="L117" s="285">
        <v>0.014751395231</v>
      </c>
      <c r="M117" s="286"/>
      <c r="N117" s="366"/>
      <c r="O117" s="366"/>
      <c r="P117" s="366"/>
      <c r="Q117" s="366"/>
      <c r="R117" s="366"/>
    </row>
    <row r="118">
      <c r="B118" s="0" t="s">
        <v>229</v>
      </c>
      <c r="C118" s="287" t="s">
        <v>37</v>
      </c>
      <c r="D118" s="285">
        <v>0.127665903391</v>
      </c>
      <c r="E118" s="285">
        <v>0.552298827507</v>
      </c>
      <c r="F118" s="285">
        <v>1.094249999387</v>
      </c>
      <c r="G118" s="285">
        <v>1.785932287833</v>
      </c>
      <c r="H118" s="285">
        <v>2.668713639684</v>
      </c>
      <c r="I118" s="386">
        <v>3.79539120277</v>
      </c>
      <c r="J118" s="285">
        <v>5.23334900342</v>
      </c>
      <c r="K118" s="386">
        <v>7.068588032042</v>
      </c>
      <c r="L118" s="285">
        <v>9.410869767052</v>
      </c>
      <c r="M118" s="286"/>
      <c r="N118" s="366"/>
      <c r="O118" s="366"/>
      <c r="P118" s="366"/>
      <c r="Q118" s="366"/>
      <c r="R118" s="366"/>
    </row>
    <row r="119">
      <c r="B119" s="0" t="s">
        <v>229</v>
      </c>
      <c r="C119" s="287" t="s">
        <v>39</v>
      </c>
      <c r="D119" s="285">
        <v>7.73481395481</v>
      </c>
      <c r="E119" s="285">
        <v>7.73481395481</v>
      </c>
      <c r="F119" s="285">
        <v>7.73481395481</v>
      </c>
      <c r="G119" s="285">
        <v>6.876963301531</v>
      </c>
      <c r="H119" s="285">
        <v>7.73481395481</v>
      </c>
      <c r="I119" s="386">
        <v>7.73481395481</v>
      </c>
      <c r="J119" s="285">
        <v>7.73481395481</v>
      </c>
      <c r="K119" s="386">
        <v>7.531728316283</v>
      </c>
      <c r="L119" s="285">
        <v>7.73481395481</v>
      </c>
      <c r="M119" s="286"/>
      <c r="N119" s="366"/>
      <c r="O119" s="366"/>
      <c r="P119" s="366"/>
      <c r="Q119" s="366"/>
      <c r="R119" s="366"/>
    </row>
    <row r="120">
      <c r="B120" s="0" t="s">
        <v>229</v>
      </c>
      <c r="C120" s="287" t="s">
        <v>40</v>
      </c>
      <c r="D120" s="285">
        <v>0.534807426821</v>
      </c>
      <c r="E120" s="285">
        <v>0.456918437665</v>
      </c>
      <c r="F120" s="285">
        <v>0.379029448509</v>
      </c>
      <c r="G120" s="285">
        <v>0.306103467746</v>
      </c>
      <c r="H120" s="285">
        <v>0.26874500166</v>
      </c>
      <c r="I120" s="386">
        <v>0.244440788141</v>
      </c>
      <c r="J120" s="285">
        <v>0.220136574623</v>
      </c>
      <c r="K120" s="386">
        <v>0.195832361105</v>
      </c>
      <c r="L120" s="285">
        <v>0.171528147587</v>
      </c>
      <c r="M120" s="286"/>
      <c r="N120" s="366"/>
      <c r="O120" s="366"/>
      <c r="P120" s="366"/>
      <c r="Q120" s="366"/>
      <c r="R120" s="366"/>
    </row>
    <row r="121">
      <c r="B121" s="0" t="s">
        <v>229</v>
      </c>
      <c r="C121" s="287" t="s">
        <v>43</v>
      </c>
      <c r="D121" s="285"/>
      <c r="E121" s="285"/>
      <c r="F121" s="285"/>
      <c r="G121" s="285"/>
      <c r="H121" s="285"/>
      <c r="I121" s="386"/>
      <c r="J121" s="285">
        <v>3.893611888494</v>
      </c>
      <c r="K121" s="386">
        <v>11.725056145751</v>
      </c>
      <c r="L121" s="285">
        <v>11.725056145751</v>
      </c>
      <c r="M121" s="286"/>
      <c r="N121" s="366"/>
      <c r="O121" s="366"/>
      <c r="P121" s="366"/>
      <c r="Q121" s="366"/>
      <c r="R121" s="366"/>
    </row>
    <row r="122">
      <c r="B122" s="0" t="s">
        <v>229</v>
      </c>
      <c r="C122" s="287" t="s">
        <v>45</v>
      </c>
      <c r="D122" s="285">
        <v>0.365867579909</v>
      </c>
      <c r="E122" s="285">
        <v>0.332404015187</v>
      </c>
      <c r="F122" s="285">
        <v>0.298940450465</v>
      </c>
      <c r="G122" s="285">
        <v>0.271598281709</v>
      </c>
      <c r="H122" s="285">
        <v>0.244256112954</v>
      </c>
      <c r="I122" s="386">
        <v>0.223958916755</v>
      </c>
      <c r="J122" s="285">
        <v>0.203661720556</v>
      </c>
      <c r="K122" s="386">
        <v>0.183364524357</v>
      </c>
      <c r="L122" s="285">
        <v>0.163067328158</v>
      </c>
      <c r="M122" s="286"/>
      <c r="N122" s="366"/>
      <c r="O122" s="366"/>
      <c r="P122" s="366"/>
      <c r="Q122" s="366"/>
      <c r="R122" s="366"/>
    </row>
    <row r="123">
      <c r="B123" s="0" t="s">
        <v>229</v>
      </c>
      <c r="C123" s="287" t="s">
        <v>50</v>
      </c>
      <c r="D123" s="285">
        <v>3.047945205479</v>
      </c>
      <c r="E123" s="285">
        <v>2.76916917488</v>
      </c>
      <c r="F123" s="285">
        <v>2.490393144281</v>
      </c>
      <c r="G123" s="285">
        <v>2.262612830466</v>
      </c>
      <c r="H123" s="285">
        <v>2.034832516651</v>
      </c>
      <c r="I123" s="386">
        <v>1.865741989814</v>
      </c>
      <c r="J123" s="285">
        <v>1.696651462977</v>
      </c>
      <c r="K123" s="386">
        <v>1.52756093614</v>
      </c>
      <c r="L123" s="285">
        <v>1.358470409303</v>
      </c>
      <c r="M123" s="286"/>
      <c r="N123" s="366"/>
      <c r="O123" s="366"/>
      <c r="P123" s="366"/>
      <c r="Q123" s="366"/>
      <c r="R123" s="366"/>
    </row>
    <row r="124">
      <c r="B124" s="0" t="s">
        <v>229</v>
      </c>
      <c r="C124" s="287" t="s">
        <v>52</v>
      </c>
      <c r="D124" s="285"/>
      <c r="E124" s="285">
        <v>3.893611888494</v>
      </c>
      <c r="F124" s="285">
        <v>11.725056145751</v>
      </c>
      <c r="G124" s="285">
        <v>27.273208880398</v>
      </c>
      <c r="H124" s="285">
        <v>29.730213835657</v>
      </c>
      <c r="I124" s="386">
        <v>29.900380376582</v>
      </c>
      <c r="J124" s="285">
        <v>56.544750307393</v>
      </c>
      <c r="K124" s="386">
        <v>50.501242033387</v>
      </c>
      <c r="L124" s="285">
        <v>38.036902810952</v>
      </c>
      <c r="M124" s="286"/>
      <c r="N124" s="366"/>
      <c r="O124" s="366"/>
      <c r="P124" s="366"/>
      <c r="Q124" s="366"/>
      <c r="R124" s="366"/>
    </row>
    <row r="125">
      <c r="B125" s="0" t="s">
        <v>229</v>
      </c>
      <c r="C125" s="287" t="s">
        <v>55</v>
      </c>
      <c r="D125" s="285">
        <v>42.075410963535</v>
      </c>
      <c r="E125" s="285">
        <v>56.126175386156</v>
      </c>
      <c r="F125" s="285">
        <v>63.252755424387</v>
      </c>
      <c r="G125" s="285">
        <v>74.720350615589</v>
      </c>
      <c r="H125" s="285">
        <v>75.849570274813</v>
      </c>
      <c r="I125" s="386">
        <v>73.552536886141</v>
      </c>
      <c r="J125" s="285">
        <v>99.264589663242</v>
      </c>
      <c r="K125" s="386">
        <v>102.728724073653</v>
      </c>
      <c r="L125" s="285">
        <v>92.101487765809</v>
      </c>
      <c r="M125" s="286"/>
      <c r="N125" s="366"/>
      <c r="O125" s="366"/>
      <c r="P125" s="366"/>
      <c r="Q125" s="366"/>
      <c r="R125" s="366"/>
    </row>
    <row r="126">
      <c r="B126" s="0" t="s">
        <v>230</v>
      </c>
      <c r="C126" s="287" t="s">
        <v>26</v>
      </c>
      <c r="D126" s="386"/>
      <c r="E126" s="386"/>
      <c r="F126" s="386"/>
      <c r="G126" s="386">
        <v>1.465509331503</v>
      </c>
      <c r="H126" s="386">
        <v>2.374503166459</v>
      </c>
      <c r="I126" s="386">
        <v>3.081261820691</v>
      </c>
      <c r="J126" s="386">
        <v>3.63623552034</v>
      </c>
      <c r="K126" s="386">
        <v>4.367379038115</v>
      </c>
      <c r="L126" s="386">
        <v>4.74826667575</v>
      </c>
      <c r="M126" s="286"/>
      <c r="N126" s="366"/>
      <c r="O126" s="366"/>
      <c r="P126" s="366"/>
      <c r="Q126" s="366"/>
      <c r="R126" s="366"/>
    </row>
    <row r="127">
      <c r="B127" s="0" t="s">
        <v>230</v>
      </c>
      <c r="C127" s="287" t="s">
        <v>24</v>
      </c>
      <c r="D127" s="285">
        <v>4.825</v>
      </c>
      <c r="E127" s="285">
        <v>4.278399102438</v>
      </c>
      <c r="F127" s="285">
        <v>4.35645252672</v>
      </c>
      <c r="G127" s="285">
        <v>11.342421783516</v>
      </c>
      <c r="H127" s="285">
        <v>10.936012146483</v>
      </c>
      <c r="I127" s="386">
        <v>10.59269293139</v>
      </c>
      <c r="J127" s="285">
        <v>10.251902911793</v>
      </c>
      <c r="K127" s="386">
        <v>7.450187628589</v>
      </c>
      <c r="L127" s="285">
        <v>3.595232588759</v>
      </c>
      <c r="M127" s="286"/>
      <c r="N127" s="366"/>
      <c r="O127" s="366"/>
      <c r="P127" s="366"/>
      <c r="Q127" s="366"/>
      <c r="R127" s="366"/>
    </row>
    <row r="128">
      <c r="B128" s="0" t="s">
        <v>230</v>
      </c>
      <c r="C128" s="287" t="s">
        <v>29</v>
      </c>
      <c r="D128" s="374"/>
      <c r="E128" s="374"/>
      <c r="F128" s="374"/>
      <c r="G128" s="374"/>
      <c r="H128" s="374"/>
      <c r="I128" s="374"/>
      <c r="J128" s="374"/>
      <c r="K128" s="374"/>
      <c r="L128" s="374"/>
      <c r="M128" s="286"/>
      <c r="N128" s="366"/>
      <c r="O128" s="366"/>
      <c r="P128" s="366"/>
      <c r="Q128" s="366"/>
      <c r="R128" s="366"/>
    </row>
    <row r="129">
      <c r="B129" s="0" t="s">
        <v>230</v>
      </c>
      <c r="C129" s="287" t="s">
        <v>27</v>
      </c>
      <c r="D129" s="285">
        <v>17.190266556517</v>
      </c>
      <c r="E129" s="285">
        <v>14.27075178917</v>
      </c>
      <c r="F129" s="285">
        <v>21.711301506184</v>
      </c>
      <c r="G129" s="285">
        <v>19.641567423066</v>
      </c>
      <c r="H129" s="285">
        <v>17.621295179478</v>
      </c>
      <c r="I129" s="386">
        <v>16.493786704616</v>
      </c>
      <c r="J129" s="285">
        <v>15.173108014592</v>
      </c>
      <c r="K129" s="386">
        <v>7.900296632472</v>
      </c>
      <c r="L129" s="285">
        <v>2.265128201805</v>
      </c>
      <c r="M129" s="286"/>
      <c r="N129" s="366"/>
      <c r="O129" s="366"/>
      <c r="P129" s="366"/>
      <c r="Q129" s="366"/>
      <c r="R129" s="366"/>
    </row>
    <row r="130">
      <c r="B130" s="0" t="s">
        <v>230</v>
      </c>
      <c r="C130" s="287" t="s">
        <v>31</v>
      </c>
      <c r="D130" s="285">
        <v>34.92729314054</v>
      </c>
      <c r="E130" s="285">
        <v>39.467248978386</v>
      </c>
      <c r="F130" s="285">
        <v>39.435410502946</v>
      </c>
      <c r="G130" s="285">
        <v>34.521458632094</v>
      </c>
      <c r="H130" s="285">
        <v>30.745717259452</v>
      </c>
      <c r="I130" s="386">
        <v>28.908574633189</v>
      </c>
      <c r="J130" s="285">
        <v>23.099310985402</v>
      </c>
      <c r="K130" s="386">
        <v>16.055786967754</v>
      </c>
      <c r="L130" s="285">
        <v>18.593099328562</v>
      </c>
      <c r="M130" s="286"/>
      <c r="N130" s="366"/>
      <c r="O130" s="366"/>
      <c r="P130" s="366"/>
      <c r="Q130" s="366"/>
      <c r="R130" s="366"/>
    </row>
    <row r="131">
      <c r="B131" s="0" t="s">
        <v>230</v>
      </c>
      <c r="C131" s="287" t="s">
        <v>33</v>
      </c>
      <c r="D131" s="386"/>
      <c r="E131" s="386"/>
      <c r="F131" s="386"/>
      <c r="G131" s="386">
        <v>1.31203998511</v>
      </c>
      <c r="H131" s="386">
        <v>2.710699613056</v>
      </c>
      <c r="I131" s="386">
        <v>3.872542376509</v>
      </c>
      <c r="J131" s="386">
        <v>4.850064492063</v>
      </c>
      <c r="K131" s="386">
        <v>6.099726781376</v>
      </c>
      <c r="L131" s="386">
        <v>6.587017938005</v>
      </c>
      <c r="M131" s="286"/>
      <c r="N131" s="366"/>
      <c r="O131" s="366"/>
      <c r="P131" s="366"/>
      <c r="Q131" s="366"/>
      <c r="R131" s="366"/>
    </row>
    <row r="132">
      <c r="B132" s="0" t="s">
        <v>230</v>
      </c>
      <c r="C132" s="287" t="s">
        <v>35</v>
      </c>
      <c r="D132" s="286"/>
      <c r="E132" s="286"/>
      <c r="F132" s="286"/>
      <c r="G132" s="286"/>
      <c r="H132" s="286"/>
      <c r="I132" s="374"/>
      <c r="J132" s="286"/>
      <c r="K132" s="374"/>
      <c r="L132" s="286"/>
      <c r="M132" s="286"/>
      <c r="N132" s="366"/>
      <c r="O132" s="366"/>
      <c r="P132" s="366"/>
      <c r="Q132" s="366"/>
      <c r="R132" s="366"/>
    </row>
    <row r="133">
      <c r="B133" s="0" t="s">
        <v>230</v>
      </c>
      <c r="C133" s="287" t="s">
        <v>37</v>
      </c>
      <c r="D133" s="285">
        <v>1.022056746576</v>
      </c>
      <c r="E133" s="285">
        <v>1.022056746576</v>
      </c>
      <c r="F133" s="285">
        <v>1.184247802602</v>
      </c>
      <c r="G133" s="285">
        <v>1.565984304473</v>
      </c>
      <c r="H133" s="285">
        <v>1.947720806344</v>
      </c>
      <c r="I133" s="386">
        <v>2.295536991638</v>
      </c>
      <c r="J133" s="285">
        <v>2.643353176933</v>
      </c>
      <c r="K133" s="386">
        <v>2.991169362228</v>
      </c>
      <c r="L133" s="285">
        <v>3.338985547523</v>
      </c>
      <c r="M133" s="286"/>
      <c r="N133" s="366"/>
      <c r="O133" s="366"/>
      <c r="P133" s="366"/>
      <c r="Q133" s="366"/>
      <c r="R133" s="366"/>
    </row>
    <row r="134">
      <c r="B134" s="0" t="s">
        <v>230</v>
      </c>
      <c r="C134" s="287" t="s">
        <v>39</v>
      </c>
      <c r="D134" s="285">
        <v>9.25859301431</v>
      </c>
      <c r="E134" s="285">
        <v>8.811053251361</v>
      </c>
      <c r="F134" s="285">
        <v>5.66914144617</v>
      </c>
      <c r="G134" s="285">
        <v>1.175476887582</v>
      </c>
      <c r="H134" s="285">
        <v>8.119421648314</v>
      </c>
      <c r="I134" s="386">
        <v>9.25859301431</v>
      </c>
      <c r="J134" s="285">
        <v>9.25859301431</v>
      </c>
      <c r="K134" s="386">
        <v>9.25859301431</v>
      </c>
      <c r="L134" s="285">
        <v>9.25859301431</v>
      </c>
      <c r="M134" s="286"/>
      <c r="N134" s="366"/>
      <c r="O134" s="366"/>
      <c r="P134" s="366"/>
      <c r="Q134" s="366"/>
      <c r="R134" s="366"/>
    </row>
    <row r="135">
      <c r="B135" s="0" t="s">
        <v>230</v>
      </c>
      <c r="C135" s="287" t="s">
        <v>40</v>
      </c>
      <c r="D135" s="285">
        <v>3.230571109593</v>
      </c>
      <c r="E135" s="285">
        <v>2.658846216644</v>
      </c>
      <c r="F135" s="285">
        <v>2.005510142326</v>
      </c>
      <c r="G135" s="285">
        <v>1.590657382461</v>
      </c>
      <c r="H135" s="285">
        <v>1.202565875041</v>
      </c>
      <c r="I135" s="386">
        <v>1.022562282642</v>
      </c>
      <c r="J135" s="285">
        <v>0.815354963121</v>
      </c>
      <c r="K135" s="386">
        <v>0.580943916477</v>
      </c>
      <c r="L135" s="285">
        <v>0.400940324078</v>
      </c>
      <c r="M135" s="286"/>
      <c r="N135" s="366"/>
      <c r="O135" s="366"/>
      <c r="P135" s="366"/>
      <c r="Q135" s="366"/>
      <c r="R135" s="366"/>
    </row>
    <row r="136">
      <c r="B136" s="0" t="s">
        <v>230</v>
      </c>
      <c r="C136" s="287" t="s">
        <v>43</v>
      </c>
      <c r="D136" s="285"/>
      <c r="E136" s="285"/>
      <c r="F136" s="285">
        <v>2.82141626222</v>
      </c>
      <c r="G136" s="285">
        <v>2.82141626222</v>
      </c>
      <c r="H136" s="285">
        <v>2.82141626222</v>
      </c>
      <c r="I136" s="386">
        <v>8.496292140165</v>
      </c>
      <c r="J136" s="285">
        <v>19.91049452544</v>
      </c>
      <c r="K136" s="386">
        <v>35.721717828228</v>
      </c>
      <c r="L136" s="285">
        <v>53.585957720832</v>
      </c>
      <c r="M136" s="286"/>
      <c r="N136" s="366"/>
      <c r="O136" s="366"/>
      <c r="P136" s="366"/>
      <c r="Q136" s="366"/>
      <c r="R136" s="366"/>
    </row>
    <row r="137">
      <c r="B137" s="0" t="s">
        <v>230</v>
      </c>
      <c r="C137" s="287" t="s">
        <v>45</v>
      </c>
      <c r="D137" s="285">
        <v>0.018835616438</v>
      </c>
      <c r="E137" s="285">
        <v>0.017112843216</v>
      </c>
      <c r="F137" s="285">
        <v>0.015390069993</v>
      </c>
      <c r="G137" s="285">
        <v>0.01398243884</v>
      </c>
      <c r="H137" s="285">
        <v>0.012574807687</v>
      </c>
      <c r="I137" s="386">
        <v>0.011529866229</v>
      </c>
      <c r="J137" s="285">
        <v>0.010484924771</v>
      </c>
      <c r="K137" s="386">
        <v>0.009439983313</v>
      </c>
      <c r="L137" s="285">
        <v>0.008395041855</v>
      </c>
      <c r="M137" s="286"/>
      <c r="N137" s="366"/>
      <c r="O137" s="366"/>
      <c r="P137" s="366"/>
      <c r="Q137" s="366"/>
      <c r="R137" s="366"/>
    </row>
    <row r="138">
      <c r="B138" s="0" t="s">
        <v>230</v>
      </c>
      <c r="C138" s="287" t="s">
        <v>50</v>
      </c>
      <c r="D138" s="285">
        <v>7.41894977169</v>
      </c>
      <c r="E138" s="285">
        <v>6.740385942901</v>
      </c>
      <c r="F138" s="285">
        <v>6.061822114112</v>
      </c>
      <c r="G138" s="285">
        <v>5.507386061871</v>
      </c>
      <c r="H138" s="285">
        <v>4.952950009631</v>
      </c>
      <c r="I138" s="386">
        <v>4.541369734756</v>
      </c>
      <c r="J138" s="285">
        <v>4.129789459882</v>
      </c>
      <c r="K138" s="386">
        <v>3.718209185008</v>
      </c>
      <c r="L138" s="285">
        <v>3.306628910134</v>
      </c>
      <c r="M138" s="286"/>
      <c r="N138" s="366"/>
      <c r="O138" s="366"/>
      <c r="P138" s="366"/>
      <c r="Q138" s="366"/>
      <c r="R138" s="366"/>
    </row>
    <row r="139">
      <c r="B139" s="0" t="s">
        <v>230</v>
      </c>
      <c r="C139" s="287" t="s">
        <v>52</v>
      </c>
      <c r="D139" s="285"/>
      <c r="E139" s="285">
        <v>2.82141626222</v>
      </c>
      <c r="F139" s="285">
        <v>8.496292140165</v>
      </c>
      <c r="G139" s="285">
        <v>19.91049452544</v>
      </c>
      <c r="H139" s="285">
        <v>40.455939245269</v>
      </c>
      <c r="I139" s="386">
        <v>53.972314435412</v>
      </c>
      <c r="J139" s="285">
        <v>55.999993495607</v>
      </c>
      <c r="K139" s="386">
        <v>58.027672555803</v>
      </c>
      <c r="L139" s="285">
        <v>48.890253607902</v>
      </c>
      <c r="M139" s="286"/>
      <c r="N139" s="366"/>
      <c r="O139" s="366"/>
      <c r="P139" s="366"/>
      <c r="Q139" s="366"/>
      <c r="R139" s="366"/>
    </row>
    <row r="140">
      <c r="B140" s="0" t="s">
        <v>230</v>
      </c>
      <c r="C140" s="287" t="s">
        <v>55</v>
      </c>
      <c r="D140" s="285">
        <v>77.891565955664</v>
      </c>
      <c r="E140" s="285">
        <v>80.08727113291</v>
      </c>
      <c r="F140" s="285">
        <v>91.756984513437</v>
      </c>
      <c r="G140" s="285">
        <v>100.868395018175</v>
      </c>
      <c r="H140" s="285">
        <v>123.900816019433</v>
      </c>
      <c r="I140" s="386">
        <v>142.547056931548</v>
      </c>
      <c r="J140" s="285">
        <v>149.778685484254</v>
      </c>
      <c r="K140" s="386">
        <v>152.181122893673</v>
      </c>
      <c r="L140" s="285">
        <v>154.578498899515</v>
      </c>
      <c r="M140" s="286"/>
      <c r="N140" s="366"/>
      <c r="O140" s="366"/>
      <c r="P140" s="366"/>
      <c r="Q140" s="366"/>
      <c r="R140" s="366"/>
    </row>
    <row r="141">
      <c r="B141" s="0" t="s">
        <v>231</v>
      </c>
      <c r="C141" s="287" t="s">
        <v>26</v>
      </c>
      <c r="D141" s="374"/>
      <c r="E141" s="374"/>
      <c r="F141" s="374"/>
      <c r="G141" s="374"/>
      <c r="H141" s="374"/>
      <c r="I141" s="374"/>
      <c r="J141" s="374"/>
      <c r="K141" s="374"/>
      <c r="L141" s="374"/>
      <c r="M141" s="286"/>
      <c r="N141" s="366"/>
      <c r="O141" s="366"/>
      <c r="P141" s="366"/>
      <c r="Q141" s="366"/>
      <c r="R141" s="366"/>
    </row>
    <row r="142">
      <c r="B142" s="0" t="s">
        <v>231</v>
      </c>
      <c r="C142" s="287" t="s">
        <v>24</v>
      </c>
      <c r="D142" s="374"/>
      <c r="E142" s="374"/>
      <c r="F142" s="374"/>
      <c r="G142" s="374"/>
      <c r="H142" s="374"/>
      <c r="I142" s="374"/>
      <c r="J142" s="374"/>
      <c r="K142" s="374"/>
      <c r="L142" s="374"/>
      <c r="M142" s="286"/>
      <c r="N142" s="366"/>
      <c r="O142" s="366"/>
      <c r="P142" s="366"/>
      <c r="Q142" s="366"/>
      <c r="R142" s="366"/>
    </row>
    <row r="143">
      <c r="B143" s="0" t="s">
        <v>231</v>
      </c>
      <c r="C143" s="287" t="s">
        <v>29</v>
      </c>
      <c r="D143" s="374"/>
      <c r="E143" s="374"/>
      <c r="F143" s="374"/>
      <c r="G143" s="374"/>
      <c r="H143" s="374"/>
      <c r="I143" s="374"/>
      <c r="J143" s="374"/>
      <c r="K143" s="374"/>
      <c r="L143" s="374"/>
      <c r="M143" s="286"/>
      <c r="N143" s="366"/>
      <c r="O143" s="366"/>
      <c r="P143" s="366"/>
      <c r="Q143" s="366"/>
      <c r="R143" s="366"/>
    </row>
    <row r="144">
      <c r="B144" s="0" t="s">
        <v>231</v>
      </c>
      <c r="C144" s="287" t="s">
        <v>27</v>
      </c>
      <c r="D144" s="374"/>
      <c r="E144" s="374"/>
      <c r="F144" s="374"/>
      <c r="G144" s="374"/>
      <c r="H144" s="374"/>
      <c r="I144" s="374"/>
      <c r="J144" s="374"/>
      <c r="K144" s="374"/>
      <c r="L144" s="374"/>
      <c r="M144" s="286"/>
      <c r="N144" s="366"/>
      <c r="O144" s="366"/>
      <c r="P144" s="366"/>
      <c r="Q144" s="366"/>
      <c r="R144" s="366"/>
    </row>
    <row r="145">
      <c r="B145" s="0" t="s">
        <v>231</v>
      </c>
      <c r="C145" s="287" t="s">
        <v>31</v>
      </c>
      <c r="D145" s="374"/>
      <c r="E145" s="374"/>
      <c r="F145" s="374"/>
      <c r="G145" s="374"/>
      <c r="H145" s="374"/>
      <c r="I145" s="374"/>
      <c r="J145" s="374"/>
      <c r="K145" s="374"/>
      <c r="L145" s="374"/>
      <c r="M145" s="286"/>
      <c r="N145" s="366"/>
      <c r="O145" s="366"/>
      <c r="P145" s="366"/>
      <c r="Q145" s="366"/>
      <c r="R145" s="366"/>
    </row>
    <row r="146">
      <c r="B146" s="0" t="s">
        <v>231</v>
      </c>
      <c r="C146" s="287" t="s">
        <v>33</v>
      </c>
      <c r="D146" s="374"/>
      <c r="E146" s="374"/>
      <c r="F146" s="374"/>
      <c r="G146" s="374"/>
      <c r="H146" s="374"/>
      <c r="I146" s="374"/>
      <c r="J146" s="374"/>
      <c r="K146" s="374"/>
      <c r="L146" s="374"/>
      <c r="M146" s="286"/>
      <c r="N146" s="366"/>
      <c r="O146" s="366"/>
      <c r="P146" s="366"/>
      <c r="Q146" s="366"/>
      <c r="R146" s="366"/>
    </row>
    <row r="147">
      <c r="B147" s="0" t="s">
        <v>231</v>
      </c>
      <c r="C147" s="287" t="s">
        <v>35</v>
      </c>
      <c r="D147" s="374"/>
      <c r="E147" s="374"/>
      <c r="F147" s="374"/>
      <c r="G147" s="374"/>
      <c r="H147" s="374"/>
      <c r="I147" s="374"/>
      <c r="J147" s="374"/>
      <c r="K147" s="374"/>
      <c r="L147" s="374"/>
      <c r="M147" s="286"/>
      <c r="N147" s="366"/>
      <c r="O147" s="366"/>
      <c r="P147" s="366"/>
      <c r="Q147" s="366"/>
      <c r="R147" s="366"/>
    </row>
    <row r="148">
      <c r="B148" s="0" t="s">
        <v>231</v>
      </c>
      <c r="C148" s="287" t="s">
        <v>37</v>
      </c>
      <c r="D148" s="374"/>
      <c r="E148" s="374"/>
      <c r="F148" s="374"/>
      <c r="G148" s="374"/>
      <c r="H148" s="374"/>
      <c r="I148" s="374"/>
      <c r="J148" s="374"/>
      <c r="K148" s="374"/>
      <c r="L148" s="374"/>
      <c r="M148" s="286"/>
      <c r="N148" s="366"/>
      <c r="O148" s="366"/>
      <c r="P148" s="366"/>
      <c r="Q148" s="366"/>
      <c r="R148" s="366"/>
    </row>
    <row r="149">
      <c r="B149" s="0" t="s">
        <v>231</v>
      </c>
      <c r="C149" s="287" t="s">
        <v>39</v>
      </c>
      <c r="D149" s="374"/>
      <c r="E149" s="374"/>
      <c r="F149" s="374"/>
      <c r="G149" s="374"/>
      <c r="H149" s="374"/>
      <c r="I149" s="374"/>
      <c r="J149" s="374"/>
      <c r="K149" s="374"/>
      <c r="L149" s="374"/>
      <c r="M149" s="286"/>
      <c r="N149" s="366"/>
      <c r="O149" s="366"/>
      <c r="P149" s="366"/>
      <c r="Q149" s="366"/>
      <c r="R149" s="366"/>
    </row>
    <row r="150">
      <c r="B150" s="0" t="s">
        <v>231</v>
      </c>
      <c r="C150" s="287" t="s">
        <v>40</v>
      </c>
      <c r="D150" s="374"/>
      <c r="E150" s="374"/>
      <c r="F150" s="374"/>
      <c r="G150" s="374"/>
      <c r="H150" s="374"/>
      <c r="I150" s="374"/>
      <c r="J150" s="374"/>
      <c r="K150" s="374"/>
      <c r="L150" s="374"/>
      <c r="M150" s="286"/>
      <c r="N150" s="366"/>
      <c r="O150" s="366"/>
      <c r="P150" s="366"/>
      <c r="Q150" s="366"/>
      <c r="R150" s="366"/>
    </row>
    <row r="151">
      <c r="B151" s="0" t="s">
        <v>231</v>
      </c>
      <c r="C151" s="287" t="s">
        <v>43</v>
      </c>
      <c r="D151" s="374"/>
      <c r="E151" s="374"/>
      <c r="F151" s="374"/>
      <c r="G151" s="374"/>
      <c r="H151" s="374"/>
      <c r="I151" s="374"/>
      <c r="J151" s="374"/>
      <c r="K151" s="374"/>
      <c r="L151" s="374"/>
      <c r="M151" s="286"/>
      <c r="N151" s="366"/>
      <c r="O151" s="366"/>
      <c r="P151" s="366"/>
      <c r="Q151" s="366"/>
      <c r="R151" s="366"/>
    </row>
    <row r="152">
      <c r="B152" s="0" t="s">
        <v>231</v>
      </c>
      <c r="C152" s="287" t="s">
        <v>45</v>
      </c>
      <c r="D152" s="374"/>
      <c r="E152" s="374"/>
      <c r="F152" s="374"/>
      <c r="G152" s="374"/>
      <c r="H152" s="374"/>
      <c r="I152" s="374"/>
      <c r="J152" s="374"/>
      <c r="K152" s="374"/>
      <c r="L152" s="374"/>
      <c r="M152" s="286"/>
      <c r="N152" s="366"/>
      <c r="O152" s="366"/>
      <c r="P152" s="366"/>
      <c r="Q152" s="366"/>
      <c r="R152" s="366"/>
    </row>
    <row r="153">
      <c r="B153" s="0" t="s">
        <v>231</v>
      </c>
      <c r="C153" s="287" t="s">
        <v>50</v>
      </c>
      <c r="D153" s="374"/>
      <c r="E153" s="374"/>
      <c r="F153" s="374"/>
      <c r="G153" s="374"/>
      <c r="H153" s="374"/>
      <c r="I153" s="374"/>
      <c r="J153" s="374"/>
      <c r="K153" s="374"/>
      <c r="L153" s="374"/>
      <c r="M153" s="286"/>
      <c r="N153" s="366"/>
      <c r="O153" s="366"/>
      <c r="P153" s="366"/>
      <c r="Q153" s="366"/>
      <c r="R153" s="366"/>
    </row>
    <row r="154">
      <c r="B154" s="0" t="s">
        <v>231</v>
      </c>
      <c r="C154" s="287" t="s">
        <v>52</v>
      </c>
      <c r="D154" s="374"/>
      <c r="E154" s="374"/>
      <c r="F154" s="374"/>
      <c r="G154" s="374"/>
      <c r="H154" s="374"/>
      <c r="I154" s="374"/>
      <c r="J154" s="374"/>
      <c r="K154" s="374"/>
      <c r="L154" s="374"/>
      <c r="M154" s="286"/>
      <c r="N154" s="366"/>
      <c r="O154" s="366"/>
      <c r="P154" s="366"/>
      <c r="Q154" s="366"/>
      <c r="R154" s="366"/>
    </row>
    <row r="155">
      <c r="B155" s="0" t="s">
        <v>231</v>
      </c>
      <c r="C155" s="287" t="s">
        <v>55</v>
      </c>
      <c r="D155" s="374"/>
      <c r="E155" s="374"/>
      <c r="F155" s="374"/>
      <c r="G155" s="374"/>
      <c r="H155" s="374"/>
      <c r="I155" s="374"/>
      <c r="J155" s="374"/>
      <c r="K155" s="374"/>
      <c r="L155" s="374"/>
      <c r="M155" s="286"/>
      <c r="N155" s="366"/>
      <c r="O155" s="366"/>
      <c r="P155" s="366"/>
      <c r="Q155" s="366"/>
      <c r="R155" s="366"/>
    </row>
    <row r="156">
      <c r="B156" s="0" t="s">
        <v>232</v>
      </c>
      <c r="C156" s="287" t="s">
        <v>26</v>
      </c>
      <c r="D156" s="374"/>
      <c r="E156" s="374"/>
      <c r="F156" s="374"/>
      <c r="G156" s="374"/>
      <c r="H156" s="374"/>
      <c r="I156" s="374"/>
      <c r="J156" s="374"/>
      <c r="K156" s="374"/>
      <c r="L156" s="374"/>
      <c r="M156" s="286"/>
      <c r="N156" s="366"/>
      <c r="O156" s="366"/>
      <c r="P156" s="366"/>
      <c r="Q156" s="366"/>
      <c r="R156" s="366"/>
    </row>
    <row r="157">
      <c r="B157" s="0" t="s">
        <v>232</v>
      </c>
      <c r="C157" s="287" t="s">
        <v>24</v>
      </c>
      <c r="D157" s="374"/>
      <c r="E157" s="374"/>
      <c r="F157" s="374"/>
      <c r="G157" s="374"/>
      <c r="H157" s="374"/>
      <c r="I157" s="374"/>
      <c r="J157" s="374"/>
      <c r="K157" s="374"/>
      <c r="L157" s="374"/>
      <c r="M157" s="286"/>
      <c r="N157" s="366"/>
      <c r="O157" s="366"/>
      <c r="P157" s="366"/>
      <c r="Q157" s="366"/>
      <c r="R157" s="366"/>
    </row>
    <row r="158">
      <c r="B158" s="0" t="s">
        <v>232</v>
      </c>
      <c r="C158" s="287" t="s">
        <v>29</v>
      </c>
      <c r="D158" s="374"/>
      <c r="E158" s="374"/>
      <c r="F158" s="374"/>
      <c r="G158" s="374"/>
      <c r="H158" s="374"/>
      <c r="I158" s="374"/>
      <c r="J158" s="374"/>
      <c r="K158" s="374"/>
      <c r="L158" s="374"/>
      <c r="M158" s="286"/>
      <c r="N158" s="366"/>
      <c r="O158" s="366"/>
      <c r="P158" s="366"/>
      <c r="Q158" s="366"/>
      <c r="R158" s="366"/>
    </row>
    <row r="159">
      <c r="B159" s="0" t="s">
        <v>232</v>
      </c>
      <c r="C159" s="287" t="s">
        <v>27</v>
      </c>
      <c r="D159" s="374"/>
      <c r="E159" s="374"/>
      <c r="F159" s="374"/>
      <c r="G159" s="374"/>
      <c r="H159" s="374"/>
      <c r="I159" s="374"/>
      <c r="J159" s="374"/>
      <c r="K159" s="374"/>
      <c r="L159" s="374"/>
      <c r="M159" s="286"/>
      <c r="N159" s="366"/>
      <c r="O159" s="366"/>
      <c r="P159" s="366"/>
      <c r="Q159" s="366"/>
      <c r="R159" s="366"/>
    </row>
    <row r="160">
      <c r="B160" s="0" t="s">
        <v>232</v>
      </c>
      <c r="C160" s="287" t="s">
        <v>31</v>
      </c>
      <c r="D160" s="374"/>
      <c r="E160" s="374"/>
      <c r="F160" s="374"/>
      <c r="G160" s="374"/>
      <c r="H160" s="374"/>
      <c r="I160" s="374"/>
      <c r="J160" s="374"/>
      <c r="K160" s="374"/>
      <c r="L160" s="374"/>
      <c r="M160" s="286"/>
      <c r="N160" s="366"/>
      <c r="O160" s="366"/>
      <c r="P160" s="366"/>
      <c r="Q160" s="366"/>
      <c r="R160" s="366"/>
    </row>
    <row r="161">
      <c r="B161" s="0" t="s">
        <v>232</v>
      </c>
      <c r="C161" s="287" t="s">
        <v>33</v>
      </c>
      <c r="D161" s="374"/>
      <c r="E161" s="374"/>
      <c r="F161" s="374"/>
      <c r="G161" s="374"/>
      <c r="H161" s="374"/>
      <c r="I161" s="374"/>
      <c r="J161" s="374"/>
      <c r="K161" s="374"/>
      <c r="L161" s="374"/>
      <c r="M161" s="286"/>
      <c r="N161" s="366"/>
      <c r="O161" s="366"/>
      <c r="P161" s="366"/>
      <c r="Q161" s="366"/>
      <c r="R161" s="366"/>
    </row>
    <row r="162">
      <c r="B162" s="0" t="s">
        <v>232</v>
      </c>
      <c r="C162" s="287" t="s">
        <v>35</v>
      </c>
      <c r="D162" s="374"/>
      <c r="E162" s="374"/>
      <c r="F162" s="374"/>
      <c r="G162" s="374"/>
      <c r="H162" s="374"/>
      <c r="I162" s="374"/>
      <c r="J162" s="374"/>
      <c r="K162" s="374"/>
      <c r="L162" s="374"/>
      <c r="M162" s="286"/>
      <c r="N162" s="366"/>
      <c r="O162" s="366"/>
      <c r="P162" s="366"/>
      <c r="Q162" s="366"/>
      <c r="R162" s="366"/>
    </row>
    <row r="163">
      <c r="B163" s="0" t="s">
        <v>232</v>
      </c>
      <c r="C163" s="287" t="s">
        <v>37</v>
      </c>
      <c r="D163" s="374"/>
      <c r="E163" s="374"/>
      <c r="F163" s="374"/>
      <c r="G163" s="374"/>
      <c r="H163" s="374"/>
      <c r="I163" s="374"/>
      <c r="J163" s="374"/>
      <c r="K163" s="374"/>
      <c r="L163" s="374"/>
      <c r="M163" s="286"/>
      <c r="N163" s="366"/>
      <c r="O163" s="366"/>
      <c r="P163" s="366"/>
      <c r="Q163" s="366"/>
      <c r="R163" s="366"/>
    </row>
    <row r="164">
      <c r="B164" s="0" t="s">
        <v>232</v>
      </c>
      <c r="C164" s="287" t="s">
        <v>39</v>
      </c>
      <c r="D164" s="374"/>
      <c r="E164" s="374"/>
      <c r="F164" s="374"/>
      <c r="G164" s="374"/>
      <c r="H164" s="374"/>
      <c r="I164" s="374"/>
      <c r="J164" s="374"/>
      <c r="K164" s="374"/>
      <c r="L164" s="374"/>
      <c r="M164" s="286"/>
      <c r="N164" s="366"/>
      <c r="O164" s="366"/>
      <c r="P164" s="366"/>
      <c r="Q164" s="366"/>
      <c r="R164" s="366"/>
    </row>
    <row r="165">
      <c r="B165" s="0" t="s">
        <v>232</v>
      </c>
      <c r="C165" s="287" t="s">
        <v>40</v>
      </c>
      <c r="D165" s="374"/>
      <c r="E165" s="374"/>
      <c r="F165" s="374"/>
      <c r="G165" s="374"/>
      <c r="H165" s="374"/>
      <c r="I165" s="374"/>
      <c r="J165" s="374"/>
      <c r="K165" s="374"/>
      <c r="L165" s="374"/>
      <c r="M165" s="286"/>
      <c r="N165" s="366"/>
      <c r="O165" s="366"/>
      <c r="P165" s="366"/>
      <c r="Q165" s="366"/>
      <c r="R165" s="366"/>
    </row>
    <row r="166">
      <c r="B166" s="0" t="s">
        <v>232</v>
      </c>
      <c r="C166" s="287" t="s">
        <v>43</v>
      </c>
      <c r="D166" s="374"/>
      <c r="E166" s="374"/>
      <c r="F166" s="374"/>
      <c r="G166" s="374"/>
      <c r="H166" s="374"/>
      <c r="I166" s="374"/>
      <c r="J166" s="374"/>
      <c r="K166" s="374"/>
      <c r="L166" s="374"/>
      <c r="M166" s="286"/>
      <c r="N166" s="366"/>
      <c r="O166" s="366"/>
      <c r="P166" s="366"/>
      <c r="Q166" s="366"/>
      <c r="R166" s="366"/>
    </row>
    <row r="167">
      <c r="B167" s="0" t="s">
        <v>232</v>
      </c>
      <c r="C167" s="287" t="s">
        <v>45</v>
      </c>
      <c r="D167" s="374"/>
      <c r="E167" s="374"/>
      <c r="F167" s="374"/>
      <c r="G167" s="374"/>
      <c r="H167" s="374"/>
      <c r="I167" s="374"/>
      <c r="J167" s="374"/>
      <c r="K167" s="374"/>
      <c r="L167" s="374"/>
      <c r="M167" s="286"/>
      <c r="N167" s="366"/>
      <c r="O167" s="366"/>
      <c r="P167" s="366"/>
      <c r="Q167" s="366"/>
      <c r="R167" s="366"/>
    </row>
    <row r="168">
      <c r="B168" s="0" t="s">
        <v>232</v>
      </c>
      <c r="C168" s="287" t="s">
        <v>50</v>
      </c>
      <c r="D168" s="374"/>
      <c r="E168" s="374"/>
      <c r="F168" s="374"/>
      <c r="G168" s="374"/>
      <c r="H168" s="374"/>
      <c r="I168" s="374"/>
      <c r="J168" s="374"/>
      <c r="K168" s="374"/>
      <c r="L168" s="374"/>
      <c r="M168" s="286"/>
      <c r="N168" s="366"/>
      <c r="O168" s="366"/>
      <c r="P168" s="366"/>
      <c r="Q168" s="366"/>
      <c r="R168" s="366"/>
    </row>
    <row r="169">
      <c r="B169" s="0" t="s">
        <v>232</v>
      </c>
      <c r="C169" s="287" t="s">
        <v>52</v>
      </c>
      <c r="D169" s="374"/>
      <c r="E169" s="374"/>
      <c r="F169" s="374"/>
      <c r="G169" s="374"/>
      <c r="H169" s="374"/>
      <c r="I169" s="374"/>
      <c r="J169" s="374"/>
      <c r="K169" s="374"/>
      <c r="L169" s="374"/>
      <c r="M169" s="286"/>
      <c r="N169" s="366"/>
      <c r="O169" s="366"/>
      <c r="P169" s="366"/>
      <c r="Q169" s="366"/>
      <c r="R169" s="366"/>
    </row>
    <row r="170">
      <c r="B170" s="0" t="s">
        <v>232</v>
      </c>
      <c r="C170" s="287" t="s">
        <v>55</v>
      </c>
      <c r="D170" s="374"/>
      <c r="E170" s="374"/>
      <c r="F170" s="374"/>
      <c r="G170" s="374"/>
      <c r="H170" s="374"/>
      <c r="I170" s="374"/>
      <c r="J170" s="374"/>
      <c r="K170" s="374"/>
      <c r="L170" s="374"/>
      <c r="M170" s="286"/>
      <c r="N170" s="366"/>
      <c r="O170" s="366"/>
      <c r="P170" s="366"/>
      <c r="Q170" s="366"/>
      <c r="R170" s="366"/>
    </row>
    <row r="171">
      <c r="C171" s="287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366"/>
      <c r="O171" s="366"/>
      <c r="P171" s="366"/>
      <c r="Q171" s="366"/>
      <c r="R171" s="366"/>
    </row>
    <row r="172">
      <c r="C172" s="287"/>
      <c r="D172" s="285"/>
      <c r="E172" s="285"/>
      <c r="F172" s="285"/>
      <c r="G172" s="285"/>
      <c r="H172" s="285"/>
      <c r="I172" s="285"/>
      <c r="J172" s="285"/>
      <c r="K172" s="285"/>
      <c r="L172" s="285"/>
      <c r="M172" s="366"/>
      <c r="N172" s="366"/>
      <c r="O172" s="366"/>
      <c r="P172" s="366"/>
      <c r="Q172" s="366"/>
      <c r="R172" s="366"/>
    </row>
    <row r="173">
      <c r="C173" s="287"/>
      <c r="D173" s="285"/>
      <c r="E173" s="285"/>
      <c r="F173" s="285"/>
      <c r="G173" s="285"/>
      <c r="H173" s="285"/>
      <c r="I173" s="285"/>
      <c r="J173" s="285"/>
      <c r="K173" s="285"/>
      <c r="L173" s="285"/>
      <c r="M173" s="366"/>
      <c r="N173" s="366"/>
      <c r="O173" s="366"/>
      <c r="P173" s="366"/>
      <c r="Q173" s="366"/>
      <c r="R173" s="366"/>
    </row>
    <row r="174">
      <c r="C174" s="287"/>
      <c r="D174" s="285"/>
      <c r="E174" s="285"/>
      <c r="F174" s="285"/>
      <c r="G174" s="285"/>
      <c r="H174" s="285"/>
      <c r="I174" s="285"/>
      <c r="J174" s="285"/>
      <c r="K174" s="285"/>
      <c r="L174" s="285"/>
      <c r="M174" s="366"/>
      <c r="N174" s="366"/>
      <c r="O174" s="366"/>
      <c r="P174" s="366"/>
      <c r="Q174" s="366"/>
      <c r="R174" s="366"/>
    </row>
    <row r="175">
      <c r="C175" s="287"/>
      <c r="D175" s="285"/>
      <c r="E175" s="285"/>
      <c r="F175" s="285"/>
      <c r="G175" s="285"/>
      <c r="H175" s="285"/>
      <c r="I175" s="285"/>
      <c r="J175" s="285"/>
      <c r="K175" s="285"/>
      <c r="L175" s="285"/>
      <c r="M175" s="366"/>
      <c r="N175" s="366"/>
      <c r="O175" s="366"/>
      <c r="P175" s="366"/>
      <c r="Q175" s="366"/>
      <c r="R175" s="366"/>
    </row>
    <row r="176">
      <c r="C176" s="287"/>
      <c r="D176" s="285"/>
      <c r="E176" s="285"/>
      <c r="F176" s="285"/>
      <c r="G176" s="285"/>
      <c r="H176" s="285"/>
      <c r="I176" s="285"/>
      <c r="J176" s="285"/>
      <c r="K176" s="285"/>
      <c r="L176" s="285"/>
      <c r="M176" s="366"/>
      <c r="N176" s="366"/>
      <c r="O176" s="366"/>
      <c r="P176" s="366"/>
      <c r="Q176" s="366"/>
      <c r="R176" s="366"/>
    </row>
    <row r="177">
      <c r="C177" s="287"/>
      <c r="D177" s="285"/>
      <c r="E177" s="285"/>
      <c r="F177" s="285"/>
      <c r="G177" s="285"/>
      <c r="H177" s="285"/>
      <c r="I177" s="285"/>
      <c r="J177" s="285"/>
      <c r="K177" s="285"/>
      <c r="L177" s="285"/>
      <c r="M177" s="366"/>
      <c r="N177" s="366"/>
      <c r="O177" s="366"/>
      <c r="P177" s="366"/>
      <c r="Q177" s="366"/>
      <c r="R177" s="366"/>
    </row>
    <row r="178">
      <c r="C178" s="287"/>
      <c r="D178" s="285"/>
      <c r="E178" s="285"/>
      <c r="F178" s="285"/>
      <c r="G178" s="285"/>
      <c r="H178" s="285"/>
      <c r="I178" s="285"/>
      <c r="J178" s="285"/>
      <c r="K178" s="285"/>
      <c r="L178" s="285"/>
      <c r="M178" s="366"/>
      <c r="N178" s="366"/>
      <c r="O178" s="366"/>
      <c r="P178" s="366"/>
      <c r="Q178" s="366"/>
      <c r="R178" s="366"/>
    </row>
    <row r="179">
      <c r="C179" s="287"/>
      <c r="D179" s="285"/>
      <c r="E179" s="285"/>
      <c r="F179" s="285"/>
      <c r="G179" s="285"/>
      <c r="H179" s="285"/>
      <c r="I179" s="285"/>
      <c r="J179" s="285"/>
      <c r="K179" s="285"/>
      <c r="L179" s="285"/>
      <c r="M179" s="366"/>
      <c r="N179" s="366"/>
      <c r="O179" s="366"/>
      <c r="P179" s="366"/>
      <c r="Q179" s="366"/>
      <c r="R179" s="366"/>
    </row>
    <row r="180">
      <c r="C180" s="287"/>
      <c r="D180" s="285"/>
      <c r="E180" s="285"/>
      <c r="F180" s="285"/>
      <c r="G180" s="285"/>
      <c r="H180" s="285"/>
      <c r="I180" s="285"/>
      <c r="J180" s="285"/>
      <c r="K180" s="285"/>
      <c r="L180" s="285"/>
      <c r="M180" s="366"/>
      <c r="N180" s="366"/>
      <c r="O180" s="366"/>
      <c r="P180" s="366"/>
      <c r="Q180" s="366"/>
      <c r="R180" s="366"/>
    </row>
    <row r="181">
      <c r="C181" s="287"/>
      <c r="D181" s="285"/>
      <c r="E181" s="285"/>
      <c r="F181" s="285"/>
      <c r="G181" s="285"/>
      <c r="H181" s="285"/>
      <c r="I181" s="285"/>
      <c r="J181" s="285"/>
      <c r="K181" s="285"/>
      <c r="L181" s="285"/>
      <c r="M181" s="366"/>
      <c r="N181" s="366"/>
      <c r="O181" s="366"/>
      <c r="P181" s="366"/>
      <c r="Q181" s="366"/>
      <c r="R181" s="366"/>
    </row>
    <row r="182">
      <c r="C182" s="287"/>
      <c r="D182" s="285"/>
      <c r="E182" s="285"/>
      <c r="F182" s="285"/>
      <c r="G182" s="285"/>
      <c r="H182" s="285"/>
      <c r="I182" s="285"/>
      <c r="J182" s="285"/>
      <c r="K182" s="285"/>
      <c r="L182" s="285"/>
      <c r="M182" s="366"/>
      <c r="N182" s="366"/>
      <c r="O182" s="366"/>
      <c r="P182" s="366"/>
      <c r="Q182" s="366"/>
      <c r="R182" s="366"/>
    </row>
    <row r="183">
      <c r="C183" s="287"/>
      <c r="D183" s="285"/>
      <c r="E183" s="285"/>
      <c r="F183" s="285"/>
      <c r="G183" s="285"/>
      <c r="H183" s="285"/>
      <c r="I183" s="285"/>
      <c r="J183" s="285"/>
      <c r="K183" s="285"/>
      <c r="L183" s="285"/>
      <c r="M183" s="366"/>
      <c r="N183" s="366"/>
      <c r="O183" s="366"/>
      <c r="P183" s="366"/>
      <c r="Q183" s="366"/>
      <c r="R183" s="366"/>
    </row>
    <row r="184">
      <c r="C184" s="287"/>
      <c r="D184" s="285"/>
      <c r="E184" s="285"/>
      <c r="F184" s="285"/>
      <c r="G184" s="285"/>
      <c r="H184" s="285"/>
      <c r="I184" s="285"/>
      <c r="J184" s="285"/>
      <c r="K184" s="285"/>
      <c r="L184" s="285"/>
      <c r="M184" s="366"/>
      <c r="N184" s="366"/>
      <c r="O184" s="366"/>
      <c r="P184" s="366"/>
      <c r="Q184" s="366"/>
      <c r="R184" s="366"/>
    </row>
    <row r="185">
      <c r="C185" s="287"/>
      <c r="D185" s="285"/>
      <c r="E185" s="285"/>
      <c r="F185" s="285"/>
      <c r="G185" s="285"/>
      <c r="H185" s="285"/>
      <c r="I185" s="285"/>
      <c r="J185" s="285"/>
      <c r="K185" s="285"/>
      <c r="L185" s="285"/>
      <c r="M185" s="366"/>
      <c r="N185" s="366"/>
      <c r="O185" s="366"/>
      <c r="P185" s="366"/>
      <c r="Q185" s="366"/>
      <c r="R185" s="366"/>
    </row>
    <row r="186">
      <c r="C186" s="287"/>
      <c r="D186" s="285"/>
      <c r="E186" s="285"/>
      <c r="F186" s="285"/>
      <c r="G186" s="285"/>
      <c r="H186" s="285"/>
      <c r="I186" s="285"/>
      <c r="J186" s="285"/>
      <c r="K186" s="285"/>
      <c r="L186" s="285"/>
      <c r="M186" s="366"/>
      <c r="N186" s="366"/>
      <c r="O186" s="366"/>
      <c r="P186" s="366"/>
      <c r="Q186" s="366"/>
      <c r="R186" s="366"/>
    </row>
    <row r="187">
      <c r="C187" s="287"/>
      <c r="D187" s="285"/>
      <c r="E187" s="285"/>
      <c r="F187" s="285"/>
      <c r="G187" s="285"/>
      <c r="H187" s="285"/>
      <c r="I187" s="285"/>
      <c r="J187" s="285"/>
      <c r="K187" s="285"/>
      <c r="L187" s="285"/>
      <c r="M187" s="366"/>
      <c r="N187" s="366"/>
      <c r="O187" s="366"/>
      <c r="P187" s="366"/>
      <c r="Q187" s="366"/>
      <c r="R187" s="366"/>
    </row>
    <row r="188">
      <c r="C188" s="287"/>
      <c r="D188" s="285"/>
      <c r="E188" s="285"/>
      <c r="F188" s="285"/>
      <c r="G188" s="285"/>
      <c r="H188" s="285"/>
      <c r="I188" s="285"/>
      <c r="J188" s="285"/>
      <c r="K188" s="285"/>
      <c r="L188" s="285"/>
      <c r="M188" s="366"/>
      <c r="N188" s="366"/>
      <c r="O188" s="366"/>
      <c r="P188" s="366"/>
      <c r="Q188" s="366"/>
      <c r="R188" s="366"/>
    </row>
    <row r="189">
      <c r="C189" s="287"/>
      <c r="D189" s="285"/>
      <c r="E189" s="285"/>
      <c r="F189" s="285"/>
      <c r="G189" s="285"/>
      <c r="H189" s="285"/>
      <c r="I189" s="285"/>
      <c r="J189" s="285"/>
      <c r="K189" s="285"/>
      <c r="L189" s="285"/>
      <c r="M189" s="366"/>
      <c r="N189" s="366"/>
      <c r="O189" s="366"/>
      <c r="P189" s="366"/>
      <c r="Q189" s="366"/>
      <c r="R189" s="366"/>
    </row>
    <row r="190">
      <c r="C190" s="287"/>
      <c r="D190" s="285"/>
      <c r="E190" s="285"/>
      <c r="F190" s="285"/>
      <c r="G190" s="285"/>
      <c r="H190" s="285"/>
      <c r="I190" s="285"/>
      <c r="J190" s="285"/>
      <c r="K190" s="285"/>
      <c r="L190" s="285"/>
      <c r="M190" s="366"/>
      <c r="N190" s="366"/>
      <c r="O190" s="366"/>
      <c r="P190" s="366"/>
      <c r="Q190" s="366"/>
      <c r="R190" s="366"/>
    </row>
    <row r="191">
      <c r="C191" s="287"/>
      <c r="D191" s="285"/>
      <c r="E191" s="285"/>
      <c r="F191" s="285"/>
      <c r="G191" s="285"/>
      <c r="H191" s="285"/>
      <c r="I191" s="285"/>
      <c r="J191" s="285"/>
      <c r="K191" s="285"/>
      <c r="L191" s="285"/>
      <c r="M191" s="366"/>
      <c r="N191" s="366"/>
      <c r="O191" s="366"/>
      <c r="P191" s="366"/>
      <c r="Q191" s="366"/>
      <c r="R191" s="366"/>
    </row>
    <row r="192">
      <c r="C192" s="287"/>
      <c r="D192" s="285"/>
      <c r="E192" s="285"/>
      <c r="F192" s="285"/>
      <c r="G192" s="285"/>
      <c r="H192" s="285"/>
      <c r="I192" s="285"/>
      <c r="J192" s="285"/>
      <c r="K192" s="285"/>
      <c r="L192" s="285"/>
      <c r="M192" s="366"/>
      <c r="N192" s="366"/>
      <c r="O192" s="366"/>
      <c r="P192" s="366"/>
      <c r="Q192" s="366"/>
      <c r="R192" s="366"/>
    </row>
    <row r="193">
      <c r="C193" s="287"/>
      <c r="D193" s="285"/>
      <c r="E193" s="285"/>
      <c r="F193" s="285"/>
      <c r="G193" s="285"/>
      <c r="H193" s="285"/>
      <c r="I193" s="285"/>
      <c r="J193" s="285"/>
      <c r="K193" s="285"/>
      <c r="L193" s="285"/>
      <c r="M193" s="366"/>
      <c r="N193" s="366"/>
      <c r="O193" s="366"/>
      <c r="P193" s="366"/>
      <c r="Q193" s="366"/>
      <c r="R193" s="366"/>
    </row>
    <row r="194">
      <c r="C194" s="287"/>
      <c r="D194" s="285"/>
      <c r="E194" s="285"/>
      <c r="F194" s="285"/>
      <c r="G194" s="285"/>
      <c r="H194" s="285"/>
      <c r="I194" s="285"/>
      <c r="J194" s="285"/>
      <c r="K194" s="285"/>
      <c r="L194" s="285"/>
      <c r="M194" s="366"/>
      <c r="N194" s="366"/>
      <c r="O194" s="366"/>
      <c r="P194" s="366"/>
      <c r="Q194" s="366"/>
      <c r="R194" s="366"/>
    </row>
    <row r="195">
      <c r="C195" s="287"/>
      <c r="D195" s="285"/>
      <c r="E195" s="285"/>
      <c r="F195" s="285"/>
      <c r="G195" s="285"/>
      <c r="H195" s="285"/>
      <c r="I195" s="285"/>
      <c r="J195" s="285"/>
      <c r="K195" s="285"/>
      <c r="L195" s="285"/>
      <c r="M195" s="366"/>
      <c r="N195" s="366"/>
      <c r="O195" s="366"/>
      <c r="P195" s="366"/>
      <c r="Q195" s="366"/>
      <c r="R195" s="366"/>
    </row>
    <row r="196">
      <c r="C196" s="287"/>
      <c r="D196" s="285"/>
      <c r="E196" s="285"/>
      <c r="F196" s="285"/>
      <c r="G196" s="285"/>
      <c r="H196" s="285"/>
      <c r="I196" s="285"/>
      <c r="J196" s="285"/>
      <c r="K196" s="285"/>
      <c r="L196" s="285"/>
      <c r="M196" s="366"/>
      <c r="N196" s="366"/>
      <c r="O196" s="366"/>
      <c r="P196" s="366"/>
      <c r="Q196" s="366"/>
      <c r="R196" s="366"/>
    </row>
    <row r="197">
      <c r="C197" s="287"/>
      <c r="D197" s="285"/>
      <c r="E197" s="285"/>
      <c r="F197" s="285"/>
      <c r="G197" s="285"/>
      <c r="H197" s="285"/>
      <c r="I197" s="285"/>
      <c r="J197" s="285"/>
      <c r="K197" s="285"/>
      <c r="L197" s="285"/>
      <c r="M197" s="366"/>
      <c r="N197" s="366"/>
      <c r="O197" s="366"/>
      <c r="P197" s="366"/>
      <c r="Q197" s="366"/>
      <c r="R197" s="366"/>
    </row>
    <row r="198">
      <c r="C198" s="287"/>
      <c r="D198" s="285"/>
      <c r="E198" s="285"/>
      <c r="F198" s="285"/>
      <c r="G198" s="285"/>
      <c r="H198" s="285"/>
      <c r="I198" s="285"/>
      <c r="J198" s="285"/>
      <c r="K198" s="285"/>
      <c r="L198" s="285"/>
      <c r="M198" s="366"/>
      <c r="N198" s="366"/>
      <c r="O198" s="366"/>
      <c r="P198" s="366"/>
      <c r="Q198" s="366"/>
      <c r="R198" s="366"/>
    </row>
    <row r="199">
      <c r="C199" s="287"/>
      <c r="D199" s="285"/>
      <c r="E199" s="285"/>
      <c r="F199" s="285"/>
      <c r="G199" s="285"/>
      <c r="H199" s="285"/>
      <c r="I199" s="285"/>
      <c r="J199" s="285"/>
      <c r="K199" s="285"/>
      <c r="L199" s="285"/>
      <c r="M199" s="366"/>
      <c r="N199" s="366"/>
      <c r="O199" s="366"/>
      <c r="P199" s="366"/>
      <c r="Q199" s="366"/>
      <c r="R199" s="366"/>
    </row>
    <row r="200">
      <c r="C200" s="287"/>
      <c r="D200" s="285"/>
      <c r="E200" s="285"/>
      <c r="F200" s="285"/>
      <c r="G200" s="285"/>
      <c r="H200" s="285"/>
      <c r="I200" s="285"/>
      <c r="J200" s="285"/>
      <c r="K200" s="285"/>
      <c r="L200" s="285"/>
      <c r="M200" s="366"/>
      <c r="N200" s="366"/>
      <c r="O200" s="366"/>
      <c r="P200" s="366"/>
      <c r="Q200" s="366"/>
      <c r="R200" s="366"/>
    </row>
    <row r="201">
      <c r="C201" s="287"/>
      <c r="D201" s="285"/>
      <c r="E201" s="285"/>
      <c r="F201" s="285"/>
      <c r="G201" s="285"/>
      <c r="H201" s="285"/>
      <c r="I201" s="285"/>
      <c r="J201" s="285"/>
      <c r="K201" s="285"/>
      <c r="L201" s="285"/>
      <c r="M201" s="366"/>
      <c r="N201" s="366"/>
      <c r="O201" s="366"/>
      <c r="P201" s="366"/>
      <c r="Q201" s="366"/>
      <c r="R201" s="366"/>
    </row>
    <row r="202">
      <c r="C202" s="287"/>
      <c r="D202" s="285"/>
      <c r="E202" s="285"/>
      <c r="F202" s="285"/>
      <c r="G202" s="285"/>
      <c r="H202" s="285"/>
      <c r="I202" s="285"/>
      <c r="J202" s="285"/>
      <c r="K202" s="285"/>
      <c r="L202" s="285"/>
      <c r="M202" s="366"/>
      <c r="N202" s="366"/>
      <c r="O202" s="366"/>
      <c r="P202" s="366"/>
      <c r="Q202" s="366"/>
      <c r="R202" s="366"/>
    </row>
    <row r="203">
      <c r="C203" s="287"/>
      <c r="D203" s="285"/>
      <c r="E203" s="285"/>
      <c r="F203" s="285"/>
      <c r="G203" s="285"/>
      <c r="H203" s="285"/>
      <c r="I203" s="285"/>
      <c r="J203" s="285"/>
      <c r="K203" s="285"/>
      <c r="L203" s="285"/>
      <c r="M203" s="366"/>
      <c r="N203" s="366"/>
      <c r="O203" s="366"/>
      <c r="P203" s="366"/>
      <c r="Q203" s="366"/>
      <c r="R203" s="366"/>
    </row>
    <row r="204">
      <c r="C204" s="287"/>
      <c r="D204" s="285"/>
      <c r="E204" s="285"/>
      <c r="F204" s="285"/>
      <c r="G204" s="285"/>
      <c r="H204" s="285"/>
      <c r="I204" s="285"/>
      <c r="J204" s="285"/>
      <c r="K204" s="285"/>
      <c r="L204" s="285"/>
      <c r="M204" s="366"/>
      <c r="N204" s="366"/>
      <c r="O204" s="366"/>
      <c r="P204" s="366"/>
      <c r="Q204" s="366"/>
      <c r="R204" s="366"/>
    </row>
    <row r="205">
      <c r="C205" s="287"/>
      <c r="D205" s="285"/>
      <c r="E205" s="285"/>
      <c r="F205" s="285"/>
      <c r="G205" s="285"/>
      <c r="H205" s="285"/>
      <c r="I205" s="285"/>
      <c r="J205" s="285"/>
      <c r="K205" s="285"/>
      <c r="L205" s="285"/>
      <c r="M205" s="366"/>
      <c r="N205" s="366"/>
      <c r="O205" s="366"/>
      <c r="P205" s="366"/>
      <c r="Q205" s="366"/>
      <c r="R205" s="366"/>
    </row>
    <row r="206">
      <c r="C206" s="287"/>
      <c r="D206" s="285"/>
      <c r="E206" s="285"/>
      <c r="F206" s="285"/>
      <c r="G206" s="285"/>
      <c r="H206" s="285"/>
      <c r="I206" s="285"/>
      <c r="J206" s="285"/>
      <c r="K206" s="285"/>
      <c r="L206" s="285"/>
      <c r="M206" s="366"/>
      <c r="N206" s="366"/>
      <c r="O206" s="366"/>
      <c r="P206" s="366"/>
      <c r="Q206" s="366"/>
      <c r="R206" s="366"/>
    </row>
    <row r="207">
      <c r="C207" s="287"/>
      <c r="D207" s="285"/>
      <c r="E207" s="285"/>
      <c r="F207" s="285"/>
      <c r="G207" s="285"/>
      <c r="H207" s="285"/>
      <c r="I207" s="285"/>
      <c r="J207" s="285"/>
      <c r="K207" s="285"/>
      <c r="L207" s="285"/>
      <c r="M207" s="366"/>
      <c r="N207" s="366"/>
      <c r="O207" s="366"/>
      <c r="P207" s="366"/>
      <c r="Q207" s="366"/>
      <c r="R207" s="366"/>
    </row>
    <row r="208">
      <c r="C208" s="287"/>
      <c r="D208" s="285"/>
      <c r="E208" s="285"/>
      <c r="F208" s="285"/>
      <c r="G208" s="285"/>
      <c r="H208" s="285"/>
      <c r="I208" s="285"/>
      <c r="J208" s="285"/>
      <c r="K208" s="285"/>
      <c r="L208" s="285"/>
      <c r="M208" s="366"/>
      <c r="N208" s="366"/>
      <c r="O208" s="366"/>
      <c r="P208" s="366"/>
      <c r="Q208" s="366"/>
      <c r="R208" s="366"/>
    </row>
    <row r="209">
      <c r="C209" s="287"/>
      <c r="D209" s="285"/>
      <c r="E209" s="285"/>
      <c r="F209" s="285"/>
      <c r="G209" s="285"/>
      <c r="H209" s="285"/>
      <c r="I209" s="285"/>
      <c r="J209" s="285"/>
      <c r="K209" s="285"/>
      <c r="L209" s="285"/>
      <c r="M209" s="366"/>
      <c r="N209" s="366"/>
      <c r="O209" s="366"/>
      <c r="P209" s="366"/>
      <c r="Q209" s="366"/>
      <c r="R209" s="366"/>
    </row>
    <row r="210">
      <c r="C210" s="287"/>
      <c r="D210" s="285"/>
      <c r="E210" s="285"/>
      <c r="F210" s="285"/>
      <c r="G210" s="285"/>
      <c r="H210" s="285"/>
      <c r="I210" s="285"/>
      <c r="J210" s="285"/>
      <c r="K210" s="285"/>
      <c r="L210" s="285"/>
      <c r="M210" s="366"/>
      <c r="N210" s="366"/>
      <c r="O210" s="366"/>
      <c r="P210" s="366"/>
      <c r="Q210" s="366"/>
      <c r="R210" s="366"/>
    </row>
    <row r="211">
      <c r="C211" s="287"/>
      <c r="D211" s="285"/>
      <c r="E211" s="285"/>
      <c r="F211" s="285"/>
      <c r="G211" s="285"/>
      <c r="H211" s="285"/>
      <c r="I211" s="285"/>
      <c r="J211" s="285"/>
      <c r="K211" s="285"/>
      <c r="L211" s="285"/>
      <c r="M211" s="366"/>
      <c r="N211" s="366"/>
      <c r="O211" s="366"/>
      <c r="P211" s="366"/>
      <c r="Q211" s="366"/>
      <c r="R211" s="366"/>
    </row>
    <row r="212">
      <c r="C212" s="287"/>
      <c r="D212" s="285"/>
      <c r="E212" s="285"/>
      <c r="F212" s="285"/>
      <c r="G212" s="285"/>
      <c r="H212" s="285"/>
      <c r="I212" s="285"/>
      <c r="J212" s="285"/>
      <c r="K212" s="285"/>
      <c r="L212" s="285"/>
      <c r="M212" s="366"/>
      <c r="N212" s="366"/>
      <c r="O212" s="366"/>
      <c r="P212" s="366"/>
      <c r="Q212" s="366"/>
      <c r="R212" s="366"/>
    </row>
    <row r="213">
      <c r="C213" s="287"/>
      <c r="D213" s="285"/>
      <c r="E213" s="285"/>
      <c r="F213" s="285"/>
      <c r="G213" s="285"/>
      <c r="H213" s="285"/>
      <c r="I213" s="285"/>
      <c r="J213" s="285"/>
      <c r="K213" s="285"/>
      <c r="L213" s="285"/>
      <c r="M213" s="366"/>
      <c r="N213" s="366"/>
      <c r="O213" s="366"/>
      <c r="P213" s="366"/>
      <c r="Q213" s="366"/>
      <c r="R213" s="366"/>
    </row>
    <row r="214">
      <c r="C214" s="287"/>
      <c r="D214" s="285"/>
      <c r="E214" s="285"/>
      <c r="F214" s="285"/>
      <c r="G214" s="285"/>
      <c r="H214" s="285"/>
      <c r="I214" s="285"/>
      <c r="J214" s="285"/>
      <c r="K214" s="285"/>
      <c r="L214" s="285"/>
      <c r="M214" s="366"/>
      <c r="N214" s="366"/>
      <c r="O214" s="366"/>
      <c r="P214" s="366"/>
      <c r="Q214" s="366"/>
      <c r="R214" s="366"/>
    </row>
    <row r="215">
      <c r="C215" s="287"/>
      <c r="D215" s="285"/>
      <c r="E215" s="285"/>
      <c r="F215" s="285"/>
      <c r="G215" s="285"/>
      <c r="H215" s="285"/>
      <c r="I215" s="285"/>
      <c r="J215" s="285"/>
      <c r="K215" s="285"/>
      <c r="L215" s="285"/>
      <c r="M215" s="366"/>
      <c r="N215" s="366"/>
      <c r="O215" s="366"/>
      <c r="P215" s="366"/>
      <c r="Q215" s="366"/>
      <c r="R215" s="366"/>
    </row>
    <row r="216">
      <c r="C216" s="287"/>
      <c r="D216" s="285"/>
      <c r="E216" s="285"/>
      <c r="F216" s="285"/>
      <c r="G216" s="285"/>
      <c r="H216" s="285"/>
      <c r="I216" s="285"/>
      <c r="J216" s="285"/>
      <c r="K216" s="285"/>
      <c r="L216" s="285"/>
      <c r="M216" s="366"/>
      <c r="N216" s="366"/>
      <c r="O216" s="366"/>
      <c r="P216" s="366"/>
      <c r="Q216" s="366"/>
      <c r="R216" s="366"/>
    </row>
    <row r="217">
      <c r="C217" s="287"/>
      <c r="D217" s="285"/>
      <c r="E217" s="285"/>
      <c r="F217" s="285"/>
      <c r="G217" s="285"/>
      <c r="H217" s="285"/>
      <c r="I217" s="285"/>
      <c r="J217" s="285"/>
      <c r="K217" s="285"/>
      <c r="L217" s="285"/>
      <c r="M217" s="366"/>
      <c r="N217" s="366"/>
      <c r="O217" s="366"/>
      <c r="P217" s="366"/>
      <c r="Q217" s="366"/>
      <c r="R217" s="366"/>
    </row>
    <row r="218">
      <c r="C218" s="287"/>
      <c r="D218" s="285"/>
      <c r="E218" s="285"/>
      <c r="F218" s="285"/>
      <c r="G218" s="285"/>
      <c r="H218" s="285"/>
      <c r="I218" s="285"/>
      <c r="J218" s="285"/>
      <c r="K218" s="285"/>
      <c r="L218" s="285"/>
      <c r="M218" s="366"/>
      <c r="N218" s="366"/>
      <c r="O218" s="366"/>
      <c r="P218" s="366"/>
      <c r="Q218" s="366"/>
      <c r="R218" s="366"/>
    </row>
    <row r="219">
      <c r="C219" s="287"/>
      <c r="D219" s="285"/>
      <c r="E219" s="285"/>
      <c r="F219" s="285"/>
      <c r="G219" s="285"/>
      <c r="H219" s="285"/>
      <c r="I219" s="285"/>
      <c r="J219" s="285"/>
      <c r="K219" s="285"/>
      <c r="L219" s="285"/>
      <c r="M219" s="366"/>
      <c r="N219" s="366"/>
      <c r="O219" s="366"/>
      <c r="P219" s="366"/>
      <c r="Q219" s="366"/>
      <c r="R219" s="366"/>
    </row>
    <row r="220">
      <c r="C220" s="287"/>
      <c r="D220" s="285"/>
      <c r="E220" s="285"/>
      <c r="F220" s="285"/>
      <c r="G220" s="285"/>
      <c r="H220" s="285"/>
      <c r="I220" s="285"/>
      <c r="J220" s="285"/>
      <c r="K220" s="285"/>
      <c r="L220" s="285"/>
      <c r="M220" s="366"/>
      <c r="N220" s="366"/>
      <c r="O220" s="366"/>
      <c r="P220" s="366"/>
      <c r="Q220" s="366"/>
      <c r="R220" s="366"/>
    </row>
    <row r="221">
      <c r="C221" s="287"/>
      <c r="D221" s="285"/>
      <c r="E221" s="285"/>
      <c r="F221" s="285"/>
      <c r="G221" s="285"/>
      <c r="H221" s="285"/>
      <c r="I221" s="285"/>
      <c r="J221" s="285"/>
      <c r="K221" s="285"/>
      <c r="L221" s="285"/>
      <c r="M221" s="366"/>
      <c r="N221" s="366"/>
      <c r="O221" s="366"/>
      <c r="P221" s="366"/>
      <c r="Q221" s="366"/>
      <c r="R221" s="366"/>
    </row>
    <row r="222">
      <c r="C222" s="287"/>
      <c r="D222" s="285"/>
      <c r="E222" s="285"/>
      <c r="F222" s="285"/>
      <c r="G222" s="285"/>
      <c r="H222" s="285"/>
      <c r="I222" s="285"/>
      <c r="J222" s="285"/>
      <c r="K222" s="285"/>
      <c r="L222" s="285"/>
      <c r="M222" s="366"/>
      <c r="N222" s="366"/>
      <c r="O222" s="366"/>
      <c r="P222" s="366"/>
      <c r="Q222" s="366"/>
      <c r="R222" s="366"/>
    </row>
    <row r="223">
      <c r="C223" s="287"/>
      <c r="D223" s="285"/>
      <c r="E223" s="285"/>
      <c r="F223" s="285"/>
      <c r="G223" s="285"/>
      <c r="H223" s="285"/>
      <c r="I223" s="285"/>
      <c r="J223" s="285"/>
      <c r="K223" s="285"/>
      <c r="L223" s="285"/>
      <c r="M223" s="366"/>
      <c r="N223" s="366"/>
      <c r="O223" s="366"/>
      <c r="P223" s="366"/>
      <c r="Q223" s="366"/>
      <c r="R223" s="366"/>
    </row>
    <row r="224">
      <c r="C224" s="287"/>
      <c r="D224" s="285"/>
      <c r="E224" s="285"/>
      <c r="F224" s="285"/>
      <c r="G224" s="285"/>
      <c r="H224" s="285"/>
      <c r="I224" s="285"/>
      <c r="J224" s="285"/>
      <c r="K224" s="285"/>
      <c r="L224" s="285"/>
      <c r="M224" s="366"/>
      <c r="N224" s="366"/>
      <c r="O224" s="366"/>
      <c r="P224" s="366"/>
      <c r="Q224" s="366"/>
      <c r="R224" s="366"/>
    </row>
    <row r="225">
      <c r="C225" s="287"/>
      <c r="D225" s="285"/>
      <c r="E225" s="285"/>
      <c r="F225" s="285"/>
      <c r="G225" s="285"/>
      <c r="H225" s="285"/>
      <c r="I225" s="285"/>
      <c r="J225" s="285"/>
      <c r="K225" s="285"/>
      <c r="L225" s="285"/>
      <c r="M225" s="366"/>
      <c r="N225" s="366"/>
      <c r="O225" s="366"/>
      <c r="P225" s="366"/>
      <c r="Q225" s="366"/>
      <c r="R225" s="366"/>
    </row>
    <row r="226">
      <c r="C226" s="287"/>
      <c r="D226" s="285"/>
      <c r="E226" s="285"/>
      <c r="F226" s="285"/>
      <c r="G226" s="285"/>
      <c r="H226" s="285"/>
      <c r="I226" s="285"/>
      <c r="J226" s="285"/>
      <c r="K226" s="285"/>
      <c r="L226" s="285"/>
      <c r="M226" s="366"/>
      <c r="N226" s="366"/>
      <c r="O226" s="366"/>
      <c r="P226" s="366"/>
      <c r="Q226" s="366"/>
      <c r="R226" s="366"/>
    </row>
    <row r="227">
      <c r="C227" s="287"/>
      <c r="D227" s="285"/>
      <c r="E227" s="285"/>
      <c r="F227" s="285"/>
      <c r="G227" s="285"/>
      <c r="H227" s="285"/>
      <c r="I227" s="285"/>
      <c r="J227" s="285"/>
      <c r="K227" s="285"/>
      <c r="L227" s="285"/>
      <c r="M227" s="366"/>
      <c r="N227" s="366"/>
      <c r="O227" s="366"/>
      <c r="P227" s="366"/>
      <c r="Q227" s="366"/>
      <c r="R227" s="366"/>
    </row>
    <row r="228">
      <c r="C228" s="287"/>
      <c r="D228" s="285"/>
      <c r="E228" s="285"/>
      <c r="F228" s="285"/>
      <c r="G228" s="285"/>
      <c r="H228" s="285"/>
      <c r="I228" s="285"/>
      <c r="J228" s="285"/>
      <c r="K228" s="285"/>
      <c r="L228" s="285"/>
      <c r="M228" s="366"/>
      <c r="N228" s="366"/>
      <c r="O228" s="366"/>
      <c r="P228" s="366"/>
      <c r="Q228" s="366"/>
      <c r="R228" s="366"/>
    </row>
    <row r="229">
      <c r="C229" s="287"/>
      <c r="D229" s="285"/>
      <c r="E229" s="285"/>
      <c r="F229" s="285"/>
      <c r="G229" s="285"/>
      <c r="H229" s="285"/>
      <c r="I229" s="285"/>
      <c r="J229" s="285"/>
      <c r="K229" s="285"/>
      <c r="L229" s="285"/>
      <c r="M229" s="366"/>
      <c r="N229" s="366"/>
      <c r="O229" s="366"/>
      <c r="P229" s="366"/>
      <c r="Q229" s="366"/>
      <c r="R229" s="366"/>
    </row>
    <row r="230">
      <c r="C230" s="287"/>
      <c r="D230" s="285"/>
      <c r="E230" s="285"/>
      <c r="F230" s="285"/>
      <c r="G230" s="285"/>
      <c r="H230" s="285"/>
      <c r="I230" s="285"/>
      <c r="J230" s="285"/>
      <c r="K230" s="285"/>
      <c r="L230" s="285"/>
      <c r="M230" s="366"/>
      <c r="N230" s="366"/>
      <c r="O230" s="366"/>
      <c r="P230" s="366"/>
      <c r="Q230" s="366"/>
      <c r="R230" s="366"/>
    </row>
    <row r="231">
      <c r="C231" s="287"/>
      <c r="D231" s="285"/>
      <c r="E231" s="285"/>
      <c r="F231" s="285"/>
      <c r="G231" s="285"/>
      <c r="H231" s="285"/>
      <c r="I231" s="285"/>
      <c r="J231" s="285"/>
      <c r="K231" s="285"/>
      <c r="L231" s="285"/>
      <c r="M231" s="366"/>
      <c r="N231" s="366"/>
      <c r="O231" s="366"/>
      <c r="P231" s="366"/>
      <c r="Q231" s="366"/>
      <c r="R231" s="366"/>
    </row>
    <row r="232">
      <c r="C232" s="287"/>
      <c r="D232" s="285"/>
      <c r="E232" s="285"/>
      <c r="F232" s="285"/>
      <c r="G232" s="285"/>
      <c r="H232" s="285"/>
      <c r="I232" s="285"/>
      <c r="J232" s="285"/>
      <c r="K232" s="285"/>
      <c r="L232" s="285"/>
      <c r="M232" s="366"/>
      <c r="N232" s="366"/>
      <c r="O232" s="366"/>
      <c r="P232" s="366"/>
      <c r="Q232" s="366"/>
      <c r="R232" s="366"/>
    </row>
    <row r="233">
      <c r="C233" s="287"/>
      <c r="D233" s="285"/>
      <c r="E233" s="285"/>
      <c r="F233" s="285"/>
      <c r="G233" s="285"/>
      <c r="H233" s="285"/>
      <c r="I233" s="285"/>
      <c r="J233" s="285"/>
      <c r="K233" s="285"/>
      <c r="L233" s="285"/>
      <c r="M233" s="366"/>
      <c r="N233" s="366"/>
      <c r="O233" s="366"/>
      <c r="P233" s="366"/>
      <c r="Q233" s="366"/>
      <c r="R233" s="366"/>
    </row>
    <row r="234">
      <c r="C234" s="287"/>
      <c r="D234" s="285"/>
      <c r="E234" s="285"/>
      <c r="F234" s="285"/>
      <c r="G234" s="285"/>
      <c r="H234" s="285"/>
      <c r="I234" s="285"/>
      <c r="J234" s="285"/>
      <c r="K234" s="285"/>
      <c r="L234" s="285"/>
      <c r="M234" s="366"/>
      <c r="N234" s="366"/>
      <c r="O234" s="366"/>
      <c r="P234" s="366"/>
      <c r="Q234" s="366"/>
      <c r="R234" s="366"/>
    </row>
    <row r="235">
      <c r="C235" s="287"/>
      <c r="D235" s="285"/>
      <c r="E235" s="285"/>
      <c r="F235" s="285"/>
      <c r="G235" s="285"/>
      <c r="H235" s="285"/>
      <c r="I235" s="285"/>
      <c r="J235" s="285"/>
      <c r="K235" s="285"/>
      <c r="L235" s="285"/>
      <c r="M235" s="366"/>
      <c r="N235" s="366"/>
      <c r="O235" s="366"/>
      <c r="P235" s="366"/>
      <c r="Q235" s="366"/>
      <c r="R235" s="366"/>
    </row>
    <row r="236">
      <c r="C236" s="287"/>
      <c r="D236" s="285"/>
      <c r="E236" s="285"/>
      <c r="F236" s="285"/>
      <c r="G236" s="285"/>
      <c r="H236" s="285"/>
      <c r="I236" s="285"/>
      <c r="J236" s="285"/>
      <c r="K236" s="285"/>
      <c r="L236" s="285"/>
      <c r="M236" s="366"/>
      <c r="N236" s="366"/>
      <c r="O236" s="366"/>
      <c r="P236" s="366"/>
      <c r="Q236" s="366"/>
      <c r="R236" s="366"/>
    </row>
    <row r="237">
      <c r="C237" s="287"/>
      <c r="D237" s="285"/>
      <c r="E237" s="285"/>
      <c r="F237" s="285"/>
      <c r="G237" s="285"/>
      <c r="H237" s="285"/>
      <c r="I237" s="285"/>
      <c r="J237" s="285"/>
      <c r="K237" s="285"/>
      <c r="L237" s="285"/>
      <c r="M237" s="366"/>
      <c r="N237" s="366"/>
      <c r="O237" s="366"/>
      <c r="P237" s="366"/>
      <c r="Q237" s="366"/>
      <c r="R237" s="366"/>
    </row>
    <row r="238">
      <c r="C238" s="287"/>
      <c r="D238" s="285"/>
      <c r="E238" s="285"/>
      <c r="F238" s="285"/>
      <c r="G238" s="285"/>
      <c r="H238" s="285"/>
      <c r="I238" s="285"/>
      <c r="J238" s="285"/>
      <c r="K238" s="285"/>
      <c r="L238" s="285"/>
      <c r="M238" s="366"/>
      <c r="N238" s="366"/>
      <c r="O238" s="366"/>
      <c r="P238" s="366"/>
      <c r="Q238" s="366"/>
      <c r="R238" s="366"/>
    </row>
    <row r="239">
      <c r="C239" s="287"/>
      <c r="D239" s="285"/>
      <c r="E239" s="285"/>
      <c r="F239" s="285"/>
      <c r="G239" s="285"/>
      <c r="H239" s="285"/>
      <c r="I239" s="285"/>
      <c r="J239" s="285"/>
      <c r="K239" s="285"/>
      <c r="L239" s="285"/>
      <c r="M239" s="366"/>
      <c r="N239" s="366"/>
      <c r="O239" s="366"/>
      <c r="P239" s="366"/>
      <c r="Q239" s="366"/>
      <c r="R239" s="366"/>
    </row>
    <row r="240">
      <c r="C240" s="287"/>
      <c r="D240" s="285"/>
      <c r="E240" s="285"/>
      <c r="F240" s="285"/>
      <c r="G240" s="285"/>
      <c r="H240" s="285"/>
      <c r="I240" s="285"/>
      <c r="J240" s="285"/>
      <c r="K240" s="285"/>
      <c r="L240" s="285"/>
      <c r="M240" s="366"/>
      <c r="N240" s="366"/>
      <c r="O240" s="366"/>
      <c r="P240" s="366"/>
      <c r="Q240" s="366"/>
      <c r="R240" s="366"/>
    </row>
    <row r="241">
      <c r="C241" s="287"/>
      <c r="D241" s="285"/>
      <c r="E241" s="285"/>
      <c r="F241" s="285"/>
      <c r="G241" s="285"/>
      <c r="H241" s="285"/>
      <c r="I241" s="285"/>
      <c r="J241" s="285"/>
      <c r="K241" s="285"/>
      <c r="L241" s="285"/>
      <c r="M241" s="366"/>
      <c r="N241" s="366"/>
      <c r="O241" s="366"/>
      <c r="P241" s="366"/>
      <c r="Q241" s="366"/>
      <c r="R241" s="366"/>
    </row>
    <row r="242">
      <c r="C242" s="287"/>
      <c r="D242" s="285"/>
      <c r="E242" s="285"/>
      <c r="F242" s="285"/>
      <c r="G242" s="285"/>
      <c r="H242" s="285"/>
      <c r="I242" s="285"/>
      <c r="J242" s="285"/>
      <c r="K242" s="285"/>
      <c r="L242" s="285"/>
      <c r="M242" s="366"/>
      <c r="N242" s="366"/>
      <c r="O242" s="366"/>
      <c r="P242" s="366"/>
      <c r="Q242" s="366"/>
      <c r="R242" s="366"/>
    </row>
    <row r="243">
      <c r="C243" s="287"/>
      <c r="D243" s="285"/>
      <c r="E243" s="285"/>
      <c r="F243" s="285"/>
      <c r="G243" s="285"/>
      <c r="H243" s="285"/>
      <c r="I243" s="285"/>
      <c r="J243" s="285"/>
      <c r="K243" s="285"/>
      <c r="L243" s="285"/>
      <c r="M243" s="366"/>
      <c r="N243" s="366"/>
      <c r="O243" s="366"/>
      <c r="P243" s="366"/>
      <c r="Q243" s="366"/>
      <c r="R243" s="366"/>
    </row>
    <row r="244">
      <c r="C244" s="287"/>
      <c r="D244" s="285"/>
      <c r="E244" s="285"/>
      <c r="F244" s="285"/>
      <c r="G244" s="285"/>
      <c r="H244" s="285"/>
      <c r="I244" s="285"/>
      <c r="J244" s="285"/>
      <c r="K244" s="285"/>
      <c r="L244" s="285"/>
      <c r="M244" s="366"/>
      <c r="N244" s="366"/>
      <c r="O244" s="366"/>
      <c r="P244" s="366"/>
      <c r="Q244" s="366"/>
      <c r="R244" s="366"/>
    </row>
    <row r="245">
      <c r="D245" s="283"/>
      <c r="E245" s="283"/>
      <c r="F245" s="283"/>
      <c r="G245" s="283"/>
      <c r="H245" s="283"/>
      <c r="I245" s="283"/>
      <c r="J245" s="283"/>
      <c r="K245" s="283"/>
      <c r="L245" s="283"/>
    </row>
  </sheetData>
  <pageMargins left="0.7" right="0.7" top="0.75" bottom="0.75" header="0.3" footer="0.3"/>
  <headerFooter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 enableFormatConditionsCalculation="0"/>
  <dimension ref="B2:U1536"/>
  <sheetViews>
    <sheetView showRuler="0" topLeftCell="A430" zoomScale="80" zoomScaleNormal="80" workbookViewId="0">
      <selection activeCell="F5" sqref="F5:N503"/>
    </sheetView>
  </sheetViews>
  <sheetFormatPr baseColWidth="10" defaultColWidth="8.83203125" defaultRowHeight="15" x14ac:dyDescent="0.2"/>
  <cols>
    <col min="3" max="3" bestFit="1" width="22.1640625" customWidth="1"/>
    <col min="4" max="4" bestFit="1" width="9.5" customWidth="1" style="293"/>
    <col min="5" max="5" bestFit="1" width="21.1640625" customWidth="1" style="311"/>
    <col min="6" max="6" bestFit="1" width="5.5" customWidth="1" style="293"/>
    <col min="7" max="7" bestFit="1" width="7.5" customWidth="1" style="293"/>
    <col min="8" max="8" width="9.1640625" customWidth="1" style="293"/>
    <col min="9" max="13" bestFit="1" width="7.5" customWidth="1" style="293"/>
    <col min="14" max="14" width="9.1640625" customWidth="1" style="293"/>
    <col min="15" max="18" width="9.1640625" customWidth="1" style="296"/>
    <col min="19" max="21" width="9.1640625" customWidth="1" style="59"/>
  </cols>
  <sheetData>
    <row r="2">
      <c r="B2" s="48" t="s">
        <v>613</v>
      </c>
    </row>
    <row r="3">
      <c r="B3" s="0" t="s">
        <v>498</v>
      </c>
    </row>
    <row r="4">
      <c r="B4" s="0" t="s">
        <v>581</v>
      </c>
      <c r="C4" s="0" t="s">
        <v>584</v>
      </c>
      <c r="D4" s="310" t="s">
        <v>614</v>
      </c>
      <c r="E4" s="312" t="s">
        <v>615</v>
      </c>
      <c r="F4" s="307">
        <v>2010</v>
      </c>
      <c r="G4" s="307">
        <v>2015</v>
      </c>
      <c r="H4" s="307">
        <v>2020</v>
      </c>
      <c r="I4" s="307">
        <v>2025</v>
      </c>
      <c r="J4" s="307">
        <v>2030</v>
      </c>
      <c r="K4" s="307">
        <v>2035</v>
      </c>
      <c r="L4" s="307">
        <v>2040</v>
      </c>
      <c r="M4" s="307">
        <v>2045</v>
      </c>
      <c r="N4" s="307">
        <v>2050</v>
      </c>
      <c r="O4" s="367"/>
      <c r="P4" s="367"/>
      <c r="Q4" s="367"/>
      <c r="R4" s="367"/>
      <c r="S4" s="298"/>
      <c r="T4" s="298"/>
      <c r="U4" s="296"/>
    </row>
    <row r="5">
      <c r="B5" s="0" t="s">
        <v>221</v>
      </c>
      <c r="C5" s="288" t="s">
        <v>26</v>
      </c>
      <c r="D5" s="305" t="s">
        <v>86</v>
      </c>
      <c r="E5" s="313" t="s">
        <v>87</v>
      </c>
      <c r="F5" s="385"/>
      <c r="G5" s="385"/>
      <c r="H5" s="385"/>
      <c r="I5" s="385"/>
      <c r="J5" s="385"/>
      <c r="K5" s="385"/>
      <c r="L5" s="385"/>
      <c r="M5" s="385"/>
      <c r="N5" s="385">
        <v>0.46387635445</v>
      </c>
      <c r="O5" s="300"/>
      <c r="P5" s="309"/>
      <c r="Q5" s="309"/>
      <c r="R5" s="309"/>
      <c r="S5" s="368"/>
      <c r="T5" s="365"/>
    </row>
    <row r="6">
      <c r="B6" s="0" t="s">
        <v>221</v>
      </c>
      <c r="C6" s="288" t="s">
        <v>26</v>
      </c>
      <c r="D6" s="305" t="s">
        <v>86</v>
      </c>
      <c r="E6" s="313" t="s">
        <v>616</v>
      </c>
      <c r="F6" s="385"/>
      <c r="G6" s="385"/>
      <c r="H6" s="385"/>
      <c r="I6" s="385"/>
      <c r="J6" s="385"/>
      <c r="K6" s="385"/>
      <c r="L6" s="385"/>
      <c r="M6" s="385"/>
      <c r="N6" s="385">
        <v>2882.54727890904</v>
      </c>
      <c r="O6" s="300"/>
      <c r="P6" s="309"/>
      <c r="Q6" s="309"/>
      <c r="R6" s="309"/>
      <c r="S6" s="365"/>
      <c r="T6" s="365"/>
    </row>
    <row r="7">
      <c r="B7" s="0" t="s">
        <v>221</v>
      </c>
      <c r="C7" s="288" t="s">
        <v>26</v>
      </c>
      <c r="D7" s="305" t="s">
        <v>90</v>
      </c>
      <c r="E7" s="313" t="s">
        <v>617</v>
      </c>
      <c r="F7" s="385"/>
      <c r="G7" s="385"/>
      <c r="H7" s="385"/>
      <c r="I7" s="385"/>
      <c r="J7" s="385"/>
      <c r="K7" s="385"/>
      <c r="L7" s="385"/>
      <c r="M7" s="385"/>
      <c r="N7" s="385">
        <v>168.981425772498</v>
      </c>
      <c r="O7" s="300"/>
      <c r="P7" s="309"/>
      <c r="Q7" s="309"/>
      <c r="R7" s="309"/>
      <c r="S7" s="365"/>
      <c r="T7" s="365"/>
    </row>
    <row r="8">
      <c r="B8" s="0" t="s">
        <v>221</v>
      </c>
      <c r="C8" s="288" t="s">
        <v>24</v>
      </c>
      <c r="D8" s="305" t="s">
        <v>86</v>
      </c>
      <c r="E8" s="313" t="s">
        <v>87</v>
      </c>
      <c r="F8" s="290"/>
      <c r="G8" s="290"/>
      <c r="H8" s="290"/>
      <c r="I8" s="290"/>
      <c r="J8" s="290">
        <v>0.255854146739</v>
      </c>
      <c r="K8" s="385"/>
      <c r="L8" s="290"/>
      <c r="M8" s="385"/>
      <c r="N8" s="290">
        <v>0.657691333709</v>
      </c>
      <c r="O8" s="300"/>
      <c r="P8" s="309"/>
      <c r="Q8" s="309"/>
      <c r="R8" s="309"/>
      <c r="S8" s="365"/>
      <c r="T8" s="365"/>
    </row>
    <row r="9">
      <c r="B9" s="0" t="s">
        <v>221</v>
      </c>
      <c r="C9" s="288" t="s">
        <v>24</v>
      </c>
      <c r="D9" s="305" t="s">
        <v>86</v>
      </c>
      <c r="E9" s="313" t="s">
        <v>616</v>
      </c>
      <c r="F9" s="290"/>
      <c r="G9" s="290"/>
      <c r="H9" s="290"/>
      <c r="I9" s="290"/>
      <c r="J9" s="290">
        <v>480.823493018016</v>
      </c>
      <c r="K9" s="385"/>
      <c r="L9" s="290"/>
      <c r="M9" s="385"/>
      <c r="N9" s="290">
        <v>3140.65334670699</v>
      </c>
      <c r="O9" s="300"/>
      <c r="P9" s="309"/>
      <c r="Q9" s="309"/>
      <c r="R9" s="309"/>
      <c r="S9" s="365"/>
      <c r="T9" s="365"/>
    </row>
    <row r="10">
      <c r="B10" s="0" t="s">
        <v>221</v>
      </c>
      <c r="C10" s="288" t="s">
        <v>24</v>
      </c>
      <c r="D10" s="305" t="s">
        <v>90</v>
      </c>
      <c r="E10" s="313" t="s">
        <v>617</v>
      </c>
      <c r="F10" s="290"/>
      <c r="G10" s="290"/>
      <c r="H10" s="290"/>
      <c r="I10" s="290"/>
      <c r="J10" s="290">
        <v>28.186958108055</v>
      </c>
      <c r="K10" s="385">
        <v>28.186958108055</v>
      </c>
      <c r="L10" s="290">
        <v>28.186958108055</v>
      </c>
      <c r="M10" s="385">
        <v>28.186958108055</v>
      </c>
      <c r="N10" s="290">
        <v>212.299143974638</v>
      </c>
      <c r="O10" s="300"/>
      <c r="P10" s="309"/>
      <c r="Q10" s="309"/>
      <c r="R10" s="309"/>
      <c r="S10" s="365"/>
      <c r="T10" s="365"/>
    </row>
    <row r="11">
      <c r="B11" s="0" t="s">
        <v>221</v>
      </c>
      <c r="C11" s="288" t="s">
        <v>29</v>
      </c>
      <c r="D11" s="305" t="s">
        <v>86</v>
      </c>
      <c r="E11" s="313" t="s">
        <v>87</v>
      </c>
      <c r="F11" s="385"/>
      <c r="G11" s="385"/>
      <c r="H11" s="385"/>
      <c r="I11" s="385">
        <v>0.379634034116</v>
      </c>
      <c r="J11" s="385">
        <v>0.394525640109</v>
      </c>
      <c r="K11" s="385">
        <v>0.344188135881</v>
      </c>
      <c r="L11" s="385">
        <v>0.796694417402</v>
      </c>
      <c r="M11" s="385">
        <v>0.305869631404</v>
      </c>
      <c r="N11" s="385">
        <v>0.457922888934</v>
      </c>
      <c r="O11" s="300"/>
      <c r="P11" s="309"/>
      <c r="Q11" s="309"/>
      <c r="R11" s="309"/>
      <c r="S11" s="368"/>
      <c r="T11" s="365"/>
    </row>
    <row r="12">
      <c r="B12" s="0" t="s">
        <v>221</v>
      </c>
      <c r="C12" s="288" t="s">
        <v>29</v>
      </c>
      <c r="D12" s="305" t="s">
        <v>86</v>
      </c>
      <c r="E12" s="313" t="s">
        <v>616</v>
      </c>
      <c r="F12" s="385"/>
      <c r="G12" s="385"/>
      <c r="H12" s="385"/>
      <c r="I12" s="385">
        <v>2939.63396859675</v>
      </c>
      <c r="J12" s="385">
        <v>2921.29085094892</v>
      </c>
      <c r="K12" s="385">
        <v>2477.77008462567</v>
      </c>
      <c r="L12" s="385">
        <v>5610.00052520898</v>
      </c>
      <c r="M12" s="385">
        <v>2131.60625727285</v>
      </c>
      <c r="N12" s="385">
        <v>3113.70031640355</v>
      </c>
      <c r="O12" s="300"/>
      <c r="P12" s="309"/>
      <c r="Q12" s="309"/>
      <c r="R12" s="309"/>
      <c r="S12" s="365"/>
      <c r="T12" s="365"/>
    </row>
    <row r="13">
      <c r="B13" s="0" t="s">
        <v>221</v>
      </c>
      <c r="C13" s="288" t="s">
        <v>29</v>
      </c>
      <c r="D13" s="305" t="s">
        <v>90</v>
      </c>
      <c r="E13" s="313" t="s">
        <v>617</v>
      </c>
      <c r="F13" s="385"/>
      <c r="G13" s="385"/>
      <c r="H13" s="385"/>
      <c r="I13" s="385">
        <v>142.006608834387</v>
      </c>
      <c r="J13" s="385">
        <v>283.127106009824</v>
      </c>
      <c r="K13" s="385">
        <v>402.822187420571</v>
      </c>
      <c r="L13" s="385">
        <v>673.827747519044</v>
      </c>
      <c r="M13" s="385">
        <v>776.800491472597</v>
      </c>
      <c r="N13" s="385">
        <v>927.215824668007</v>
      </c>
      <c r="O13" s="300"/>
      <c r="P13" s="309"/>
      <c r="Q13" s="309"/>
      <c r="R13" s="309"/>
      <c r="S13" s="368"/>
      <c r="T13" s="365"/>
    </row>
    <row r="14">
      <c r="B14" s="0" t="s">
        <v>221</v>
      </c>
      <c r="C14" s="288" t="s">
        <v>27</v>
      </c>
      <c r="D14" s="305" t="s">
        <v>86</v>
      </c>
      <c r="E14" s="313" t="s">
        <v>87</v>
      </c>
      <c r="F14" s="290"/>
      <c r="G14" s="290"/>
      <c r="H14" s="290">
        <v>0.220875758883</v>
      </c>
      <c r="I14" s="290">
        <v>0.300632867178</v>
      </c>
      <c r="J14" s="290"/>
      <c r="K14" s="385"/>
      <c r="L14" s="290"/>
      <c r="M14" s="385"/>
      <c r="N14" s="290"/>
      <c r="O14" s="300"/>
      <c r="P14" s="309"/>
      <c r="Q14" s="309"/>
      <c r="R14" s="309"/>
      <c r="S14" s="365"/>
      <c r="T14" s="365"/>
    </row>
    <row r="15">
      <c r="B15" s="0" t="s">
        <v>221</v>
      </c>
      <c r="C15" s="288" t="s">
        <v>27</v>
      </c>
      <c r="D15" s="305" t="s">
        <v>86</v>
      </c>
      <c r="E15" s="313" t="s">
        <v>616</v>
      </c>
      <c r="F15" s="290"/>
      <c r="G15" s="290"/>
      <c r="H15" s="290">
        <v>415.089046875784</v>
      </c>
      <c r="I15" s="290">
        <v>1191.08152074838</v>
      </c>
      <c r="J15" s="290"/>
      <c r="K15" s="385"/>
      <c r="L15" s="290"/>
      <c r="M15" s="385"/>
      <c r="N15" s="290"/>
      <c r="O15" s="300"/>
      <c r="P15" s="309"/>
      <c r="Q15" s="309"/>
      <c r="R15" s="309"/>
      <c r="S15" s="368"/>
      <c r="T15" s="365"/>
    </row>
    <row r="16">
      <c r="B16" s="0" t="s">
        <v>221</v>
      </c>
      <c r="C16" s="288" t="s">
        <v>27</v>
      </c>
      <c r="D16" s="305" t="s">
        <v>90</v>
      </c>
      <c r="E16" s="313" t="s">
        <v>617</v>
      </c>
      <c r="F16" s="290">
        <v>0.038345429899</v>
      </c>
      <c r="G16" s="290">
        <v>0.038345429899</v>
      </c>
      <c r="H16" s="290">
        <v>24.371801979539</v>
      </c>
      <c r="I16" s="290">
        <v>94.176515609833</v>
      </c>
      <c r="J16" s="290">
        <v>94.157342894884</v>
      </c>
      <c r="K16" s="385">
        <v>94.157342894884</v>
      </c>
      <c r="L16" s="290">
        <v>94.157342894884</v>
      </c>
      <c r="M16" s="385">
        <v>49.793769898312</v>
      </c>
      <c r="N16" s="290"/>
      <c r="O16" s="300"/>
      <c r="P16" s="309"/>
      <c r="Q16" s="309"/>
      <c r="R16" s="309"/>
      <c r="S16" s="365"/>
      <c r="T16" s="365"/>
    </row>
    <row r="17">
      <c r="B17" s="0" t="s">
        <v>221</v>
      </c>
      <c r="C17" s="288" t="s">
        <v>31</v>
      </c>
      <c r="D17" s="305" t="s">
        <v>86</v>
      </c>
      <c r="E17" s="313" t="s">
        <v>87</v>
      </c>
      <c r="F17" s="290">
        <v>0.285812088697</v>
      </c>
      <c r="G17" s="290">
        <v>8.95770997012</v>
      </c>
      <c r="H17" s="290">
        <v>2.84912002656</v>
      </c>
      <c r="I17" s="290">
        <v>2.196642650654</v>
      </c>
      <c r="J17" s="290"/>
      <c r="K17" s="385"/>
      <c r="L17" s="290">
        <v>0.304285520891</v>
      </c>
      <c r="M17" s="385">
        <v>7.263628036771</v>
      </c>
      <c r="N17" s="290"/>
      <c r="O17" s="300"/>
      <c r="P17" s="309"/>
      <c r="Q17" s="309"/>
      <c r="R17" s="309"/>
      <c r="S17" s="368"/>
    </row>
    <row r="18">
      <c r="B18" s="0" t="s">
        <v>221</v>
      </c>
      <c r="C18" s="288" t="s">
        <v>31</v>
      </c>
      <c r="D18" s="305" t="s">
        <v>86</v>
      </c>
      <c r="E18" s="313" t="s">
        <v>616</v>
      </c>
      <c r="F18" s="290">
        <v>185.777857652867</v>
      </c>
      <c r="G18" s="290">
        <v>15587.395534359022</v>
      </c>
      <c r="H18" s="290">
        <v>5177.9048866362</v>
      </c>
      <c r="I18" s="290">
        <v>3895.64378802436</v>
      </c>
      <c r="J18" s="290"/>
      <c r="K18" s="385"/>
      <c r="L18" s="290">
        <v>449.961799308881</v>
      </c>
      <c r="M18" s="385">
        <v>12724.690947555653</v>
      </c>
      <c r="N18" s="290"/>
      <c r="O18" s="300"/>
      <c r="P18" s="309"/>
      <c r="Q18" s="309"/>
      <c r="R18" s="309"/>
      <c r="S18" s="368"/>
      <c r="T18" s="368"/>
    </row>
    <row r="19">
      <c r="B19" s="0" t="s">
        <v>221</v>
      </c>
      <c r="C19" s="288" t="s">
        <v>31</v>
      </c>
      <c r="D19" s="305" t="s">
        <v>90</v>
      </c>
      <c r="E19" s="313" t="s">
        <v>617</v>
      </c>
      <c r="F19" s="290">
        <v>9.759410148561</v>
      </c>
      <c r="G19" s="290">
        <v>828.607189370497</v>
      </c>
      <c r="H19" s="290">
        <v>1100.6164489096229</v>
      </c>
      <c r="I19" s="290">
        <v>1305.265086806312</v>
      </c>
      <c r="J19" s="290">
        <v>1305.265086806312</v>
      </c>
      <c r="K19" s="385">
        <v>1305.265086806312</v>
      </c>
      <c r="L19" s="290">
        <v>955.211032946452</v>
      </c>
      <c r="M19" s="385">
        <v>1168.7578136797031</v>
      </c>
      <c r="N19" s="290">
        <v>838.277514741523</v>
      </c>
      <c r="O19" s="300"/>
      <c r="P19" s="309"/>
      <c r="Q19" s="309"/>
      <c r="R19" s="309"/>
      <c r="S19" s="368"/>
      <c r="T19" s="368"/>
    </row>
    <row r="20">
      <c r="B20" s="0" t="s">
        <v>221</v>
      </c>
      <c r="C20" s="288" t="s">
        <v>33</v>
      </c>
      <c r="D20" s="305" t="s">
        <v>86</v>
      </c>
      <c r="E20" s="313" t="s">
        <v>87</v>
      </c>
      <c r="F20" s="375"/>
      <c r="G20" s="375"/>
      <c r="H20" s="375"/>
      <c r="I20" s="375"/>
      <c r="J20" s="375"/>
      <c r="K20" s="375"/>
      <c r="L20" s="375"/>
      <c r="M20" s="375"/>
      <c r="N20" s="375"/>
      <c r="O20" s="300"/>
      <c r="P20" s="309"/>
      <c r="Q20" s="309"/>
      <c r="R20" s="309"/>
      <c r="S20" s="365"/>
      <c r="T20" s="365"/>
    </row>
    <row r="21">
      <c r="B21" s="0" t="s">
        <v>221</v>
      </c>
      <c r="C21" s="0" t="s">
        <v>33</v>
      </c>
      <c r="D21" s="305" t="s">
        <v>86</v>
      </c>
      <c r="E21" s="313" t="s">
        <v>616</v>
      </c>
      <c r="F21" s="375"/>
      <c r="G21" s="375"/>
      <c r="H21" s="375"/>
      <c r="I21" s="375"/>
      <c r="J21" s="375"/>
      <c r="K21" s="375"/>
      <c r="L21" s="375"/>
      <c r="M21" s="375"/>
      <c r="N21" s="375"/>
      <c r="O21" s="300"/>
      <c r="P21" s="309"/>
      <c r="Q21" s="309"/>
      <c r="R21" s="309"/>
      <c r="S21" s="368"/>
      <c r="T21" s="368"/>
    </row>
    <row r="22">
      <c r="B22" s="0" t="s">
        <v>221</v>
      </c>
      <c r="C22" s="0" t="s">
        <v>33</v>
      </c>
      <c r="D22" s="305" t="s">
        <v>90</v>
      </c>
      <c r="E22" s="313" t="s">
        <v>617</v>
      </c>
      <c r="F22" s="375"/>
      <c r="G22" s="375"/>
      <c r="H22" s="375"/>
      <c r="I22" s="375"/>
      <c r="J22" s="375"/>
      <c r="K22" s="375"/>
      <c r="L22" s="375"/>
      <c r="M22" s="375"/>
      <c r="N22" s="375"/>
      <c r="O22" s="300"/>
      <c r="P22" s="309"/>
      <c r="Q22" s="309"/>
      <c r="R22" s="309"/>
      <c r="S22" s="368"/>
      <c r="T22" s="368"/>
    </row>
    <row r="23">
      <c r="B23" s="0" t="s">
        <v>221</v>
      </c>
      <c r="C23" s="0" t="s">
        <v>35</v>
      </c>
      <c r="D23" s="305" t="s">
        <v>86</v>
      </c>
      <c r="E23" s="313" t="s">
        <v>87</v>
      </c>
      <c r="F23" s="290"/>
      <c r="G23" s="290">
        <v>0.003795401402</v>
      </c>
      <c r="H23" s="290"/>
      <c r="I23" s="290"/>
      <c r="J23" s="290"/>
      <c r="K23" s="385"/>
      <c r="L23" s="290"/>
      <c r="M23" s="385"/>
      <c r="N23" s="290"/>
      <c r="O23" s="300"/>
      <c r="P23" s="309"/>
      <c r="Q23" s="309"/>
      <c r="R23" s="309"/>
      <c r="S23" s="365"/>
    </row>
    <row r="24">
      <c r="B24" s="0" t="s">
        <v>221</v>
      </c>
      <c r="C24" s="0" t="s">
        <v>35</v>
      </c>
      <c r="D24" s="305" t="s">
        <v>86</v>
      </c>
      <c r="E24" s="313" t="s">
        <v>616</v>
      </c>
      <c r="F24" s="290"/>
      <c r="G24" s="290">
        <v>18.77699663519</v>
      </c>
      <c r="H24" s="290"/>
      <c r="I24" s="290"/>
      <c r="J24" s="290"/>
      <c r="K24" s="385"/>
      <c r="L24" s="290"/>
      <c r="M24" s="385"/>
      <c r="N24" s="290"/>
      <c r="O24" s="300"/>
      <c r="P24" s="309"/>
      <c r="Q24" s="309"/>
      <c r="R24" s="309"/>
      <c r="S24" s="365"/>
      <c r="T24" s="368"/>
    </row>
    <row r="25">
      <c r="B25" s="0" t="s">
        <v>221</v>
      </c>
      <c r="C25" s="0" t="s">
        <v>35</v>
      </c>
      <c r="D25" s="305" t="s">
        <v>90</v>
      </c>
      <c r="E25" s="313" t="s">
        <v>617</v>
      </c>
      <c r="F25" s="290"/>
      <c r="G25" s="290">
        <v>0.849541759819</v>
      </c>
      <c r="H25" s="290">
        <v>0.849541759819</v>
      </c>
      <c r="I25" s="290">
        <v>0.849541759819</v>
      </c>
      <c r="J25" s="290">
        <v>0.849541759819</v>
      </c>
      <c r="K25" s="385">
        <v>0.849541759819</v>
      </c>
      <c r="L25" s="290">
        <v>0.849541759819</v>
      </c>
      <c r="M25" s="385">
        <v>0.849541759819</v>
      </c>
      <c r="N25" s="290">
        <v>0.470051024468</v>
      </c>
      <c r="O25" s="300"/>
      <c r="P25" s="309"/>
      <c r="Q25" s="309"/>
      <c r="R25" s="309"/>
      <c r="S25" s="368"/>
      <c r="T25" s="368"/>
    </row>
    <row r="26">
      <c r="B26" s="0" t="s">
        <v>221</v>
      </c>
      <c r="C26" s="0" t="s">
        <v>37</v>
      </c>
      <c r="D26" s="305" t="s">
        <v>86</v>
      </c>
      <c r="E26" s="313" t="s">
        <v>87</v>
      </c>
      <c r="F26" s="290"/>
      <c r="G26" s="290">
        <v>0.030607499215</v>
      </c>
      <c r="H26" s="290">
        <v>0.000301998019</v>
      </c>
      <c r="I26" s="290">
        <v>0.236100054418</v>
      </c>
      <c r="J26" s="290">
        <v>0.233080074229</v>
      </c>
      <c r="K26" s="385">
        <v>0.212837877167</v>
      </c>
      <c r="L26" s="290">
        <v>0.212837877167</v>
      </c>
      <c r="M26" s="385">
        <v>0.212837877167</v>
      </c>
      <c r="N26" s="290">
        <v>0.212837877167</v>
      </c>
      <c r="O26" s="300"/>
      <c r="P26" s="309"/>
      <c r="Q26" s="309"/>
      <c r="R26" s="309"/>
    </row>
    <row r="27">
      <c r="B27" s="0" t="s">
        <v>221</v>
      </c>
      <c r="C27" s="0" t="s">
        <v>37</v>
      </c>
      <c r="D27" s="305" t="s">
        <v>86</v>
      </c>
      <c r="E27" s="313" t="s">
        <v>616</v>
      </c>
      <c r="F27" s="290"/>
      <c r="G27" s="290">
        <v>112.414346689676</v>
      </c>
      <c r="H27" s="290">
        <v>1.100850903695</v>
      </c>
      <c r="I27" s="290">
        <v>857.024868230389</v>
      </c>
      <c r="J27" s="290">
        <v>836.788701519249</v>
      </c>
      <c r="K27" s="385">
        <v>758.905135672655</v>
      </c>
      <c r="L27" s="290">
        <v>750.436666347553</v>
      </c>
      <c r="M27" s="385">
        <v>746.528142043659</v>
      </c>
      <c r="N27" s="290">
        <v>737.408252001241</v>
      </c>
      <c r="O27" s="300"/>
      <c r="P27" s="309"/>
      <c r="Q27" s="309"/>
      <c r="R27" s="309"/>
      <c r="S27" s="368"/>
      <c r="T27" s="368"/>
    </row>
    <row r="28">
      <c r="B28" s="0" t="s">
        <v>221</v>
      </c>
      <c r="C28" s="0" t="s">
        <v>37</v>
      </c>
      <c r="D28" s="305" t="s">
        <v>90</v>
      </c>
      <c r="E28" s="313" t="s">
        <v>617</v>
      </c>
      <c r="F28" s="290"/>
      <c r="G28" s="290">
        <v>4.630570635634</v>
      </c>
      <c r="H28" s="290">
        <v>4.675916874961</v>
      </c>
      <c r="I28" s="290">
        <v>39.978476607757</v>
      </c>
      <c r="J28" s="290">
        <v>74.447468365381</v>
      </c>
      <c r="K28" s="385">
        <v>105.708281063767</v>
      </c>
      <c r="L28" s="290">
        <v>136.620260659081</v>
      </c>
      <c r="M28" s="385">
        <v>167.371240360669</v>
      </c>
      <c r="N28" s="290">
        <v>197.746553643565</v>
      </c>
      <c r="O28" s="300"/>
      <c r="P28" s="309"/>
      <c r="Q28" s="309"/>
      <c r="R28" s="309"/>
      <c r="S28" s="368"/>
      <c r="T28" s="368"/>
    </row>
    <row r="29">
      <c r="B29" s="0" t="s">
        <v>221</v>
      </c>
      <c r="C29" s="0" t="s">
        <v>39</v>
      </c>
      <c r="D29" s="305" t="s">
        <v>86</v>
      </c>
      <c r="E29" s="313" t="s">
        <v>87</v>
      </c>
      <c r="F29" s="290"/>
      <c r="G29" s="290"/>
      <c r="H29" s="290">
        <v>2.08638806568</v>
      </c>
      <c r="I29" s="290"/>
      <c r="J29" s="290">
        <v>5.64842588913</v>
      </c>
      <c r="K29" s="385"/>
      <c r="L29" s="290"/>
      <c r="M29" s="385"/>
      <c r="N29" s="290"/>
      <c r="O29" s="300"/>
      <c r="P29" s="309"/>
      <c r="Q29" s="309"/>
      <c r="R29" s="309"/>
      <c r="S29" s="368"/>
      <c r="T29" s="365"/>
    </row>
    <row r="30">
      <c r="B30" s="0" t="s">
        <v>221</v>
      </c>
      <c r="C30" s="0" t="s">
        <v>39</v>
      </c>
      <c r="D30" s="305" t="s">
        <v>86</v>
      </c>
      <c r="E30" s="313" t="s">
        <v>616</v>
      </c>
      <c r="F30" s="290"/>
      <c r="G30" s="290"/>
      <c r="H30" s="290">
        <v>22214.436254649</v>
      </c>
      <c r="I30" s="290"/>
      <c r="J30" s="290">
        <v>58488.9040488695</v>
      </c>
      <c r="K30" s="385"/>
      <c r="L30" s="290"/>
      <c r="M30" s="385"/>
      <c r="N30" s="290"/>
      <c r="O30" s="300"/>
      <c r="P30" s="309"/>
      <c r="Q30" s="309"/>
      <c r="R30" s="309"/>
      <c r="T30" s="368"/>
    </row>
    <row r="31">
      <c r="B31" s="0" t="s">
        <v>221</v>
      </c>
      <c r="C31" s="0" t="s">
        <v>39</v>
      </c>
      <c r="D31" s="305" t="s">
        <v>90</v>
      </c>
      <c r="E31" s="313" t="s">
        <v>617</v>
      </c>
      <c r="F31" s="290"/>
      <c r="G31" s="290"/>
      <c r="H31" s="290"/>
      <c r="I31" s="290">
        <v>915.056834265987</v>
      </c>
      <c r="J31" s="290">
        <v>3324.3311802420171</v>
      </c>
      <c r="K31" s="385">
        <v>3324.3311802420171</v>
      </c>
      <c r="L31" s="290">
        <v>3324.3311802420171</v>
      </c>
      <c r="M31" s="385">
        <v>3324.3311802420171</v>
      </c>
      <c r="N31" s="290">
        <v>3324.3311802420171</v>
      </c>
      <c r="O31" s="300"/>
      <c r="P31" s="309"/>
      <c r="Q31" s="309"/>
      <c r="R31" s="309"/>
      <c r="S31" s="368"/>
      <c r="T31" s="365"/>
    </row>
    <row r="32">
      <c r="B32" s="0" t="s">
        <v>221</v>
      </c>
      <c r="C32" s="0" t="s">
        <v>40</v>
      </c>
      <c r="D32" s="305" t="s">
        <v>86</v>
      </c>
      <c r="E32" s="313" t="s">
        <v>87</v>
      </c>
      <c r="F32" s="300"/>
      <c r="G32" s="300"/>
      <c r="H32" s="300"/>
      <c r="I32" s="300"/>
      <c r="J32" s="300"/>
      <c r="K32" s="375"/>
      <c r="L32" s="300"/>
      <c r="M32" s="375"/>
      <c r="N32" s="300"/>
      <c r="O32" s="300"/>
      <c r="P32" s="309"/>
      <c r="Q32" s="309"/>
      <c r="R32" s="309"/>
      <c r="S32" s="365"/>
      <c r="T32" s="365"/>
    </row>
    <row r="33">
      <c r="B33" s="0" t="s">
        <v>221</v>
      </c>
      <c r="C33" s="0" t="s">
        <v>40</v>
      </c>
      <c r="D33" s="305" t="s">
        <v>86</v>
      </c>
      <c r="E33" s="313" t="s">
        <v>616</v>
      </c>
      <c r="F33" s="300"/>
      <c r="G33" s="300"/>
      <c r="H33" s="300"/>
      <c r="I33" s="300"/>
      <c r="J33" s="300"/>
      <c r="K33" s="375"/>
      <c r="L33" s="300"/>
      <c r="M33" s="375"/>
      <c r="N33" s="300"/>
      <c r="O33" s="300"/>
      <c r="P33" s="309"/>
      <c r="Q33" s="309"/>
      <c r="R33" s="309"/>
      <c r="S33" s="365"/>
      <c r="T33" s="365"/>
    </row>
    <row r="34">
      <c r="B34" s="0" t="s">
        <v>221</v>
      </c>
      <c r="C34" s="0" t="s">
        <v>40</v>
      </c>
      <c r="D34" s="305" t="s">
        <v>90</v>
      </c>
      <c r="E34" s="313" t="s">
        <v>617</v>
      </c>
      <c r="F34" s="290">
        <v>0.404448881106</v>
      </c>
      <c r="G34" s="290">
        <v>0.404448881106</v>
      </c>
      <c r="H34" s="290">
        <v>0.404448881106</v>
      </c>
      <c r="I34" s="290">
        <v>0.202224440553</v>
      </c>
      <c r="J34" s="290"/>
      <c r="K34" s="385"/>
      <c r="L34" s="290"/>
      <c r="M34" s="385"/>
      <c r="N34" s="290"/>
      <c r="O34" s="300"/>
      <c r="P34" s="309"/>
      <c r="Q34" s="309"/>
      <c r="R34" s="309"/>
      <c r="S34" s="365"/>
      <c r="T34" s="365"/>
    </row>
    <row r="35">
      <c r="B35" s="0" t="s">
        <v>221</v>
      </c>
      <c r="C35" s="0" t="s">
        <v>43</v>
      </c>
      <c r="D35" s="305" t="s">
        <v>86</v>
      </c>
      <c r="E35" s="313" t="s">
        <v>87</v>
      </c>
      <c r="F35" s="290"/>
      <c r="G35" s="290"/>
      <c r="H35" s="290"/>
      <c r="I35" s="290"/>
      <c r="J35" s="290"/>
      <c r="K35" s="385"/>
      <c r="L35" s="290">
        <v>2.090151143779</v>
      </c>
      <c r="M35" s="385">
        <v>4.204040526002</v>
      </c>
      <c r="N35" s="290">
        <v>8.455827128515</v>
      </c>
      <c r="O35" s="300"/>
      <c r="P35" s="309"/>
      <c r="Q35" s="309"/>
      <c r="R35" s="309"/>
      <c r="S35" s="365"/>
    </row>
    <row r="36">
      <c r="B36" s="0" t="s">
        <v>221</v>
      </c>
      <c r="C36" s="0" t="s">
        <v>43</v>
      </c>
      <c r="D36" s="305" t="s">
        <v>86</v>
      </c>
      <c r="E36" s="313" t="s">
        <v>616</v>
      </c>
      <c r="F36" s="290"/>
      <c r="G36" s="290"/>
      <c r="H36" s="290"/>
      <c r="I36" s="290"/>
      <c r="J36" s="290"/>
      <c r="K36" s="385"/>
      <c r="L36" s="290">
        <v>4814.93610220146</v>
      </c>
      <c r="M36" s="385">
        <v>9268.58970972744</v>
      </c>
      <c r="N36" s="290">
        <v>16690.2437800285</v>
      </c>
      <c r="O36" s="300"/>
      <c r="P36" s="309"/>
      <c r="Q36" s="309"/>
      <c r="R36" s="309"/>
      <c r="S36" s="365"/>
      <c r="T36" s="368"/>
    </row>
    <row r="37">
      <c r="B37" s="0" t="s">
        <v>221</v>
      </c>
      <c r="C37" s="0" t="s">
        <v>43</v>
      </c>
      <c r="D37" s="305" t="s">
        <v>90</v>
      </c>
      <c r="E37" s="313" t="s">
        <v>617</v>
      </c>
      <c r="F37" s="290"/>
      <c r="G37" s="290"/>
      <c r="H37" s="290"/>
      <c r="I37" s="290"/>
      <c r="J37" s="290"/>
      <c r="K37" s="385"/>
      <c r="L37" s="290">
        <v>282.262418905202</v>
      </c>
      <c r="M37" s="385">
        <v>825.608061666979</v>
      </c>
      <c r="N37" s="290">
        <v>1804.0278125156781</v>
      </c>
      <c r="O37" s="300"/>
      <c r="P37" s="309"/>
      <c r="Q37" s="309"/>
      <c r="R37" s="309"/>
      <c r="S37" s="365"/>
      <c r="T37" s="368"/>
    </row>
    <row r="38">
      <c r="B38" s="0" t="s">
        <v>221</v>
      </c>
      <c r="C38" s="0" t="s">
        <v>45</v>
      </c>
      <c r="D38" s="305" t="s">
        <v>86</v>
      </c>
      <c r="E38" s="313" t="s">
        <v>87</v>
      </c>
      <c r="F38" s="300"/>
      <c r="G38" s="300"/>
      <c r="H38" s="300"/>
      <c r="I38" s="300"/>
      <c r="J38" s="300"/>
      <c r="K38" s="375"/>
      <c r="L38" s="300"/>
      <c r="M38" s="375"/>
      <c r="N38" s="300"/>
      <c r="O38" s="300"/>
      <c r="P38" s="309"/>
      <c r="Q38" s="309"/>
      <c r="R38" s="309"/>
      <c r="S38" s="365"/>
      <c r="T38" s="365"/>
    </row>
    <row r="39">
      <c r="B39" s="0" t="s">
        <v>221</v>
      </c>
      <c r="C39" s="0" t="s">
        <v>45</v>
      </c>
      <c r="D39" s="305" t="s">
        <v>86</v>
      </c>
      <c r="E39" s="313" t="s">
        <v>616</v>
      </c>
      <c r="F39" s="300"/>
      <c r="G39" s="300"/>
      <c r="H39" s="300"/>
      <c r="I39" s="300"/>
      <c r="J39" s="300"/>
      <c r="K39" s="375"/>
      <c r="L39" s="300"/>
      <c r="M39" s="375"/>
      <c r="N39" s="300"/>
      <c r="O39" s="300"/>
      <c r="P39" s="309"/>
      <c r="Q39" s="309"/>
      <c r="R39" s="309"/>
      <c r="S39" s="368"/>
      <c r="T39" s="368"/>
    </row>
    <row r="40">
      <c r="B40" s="0" t="s">
        <v>221</v>
      </c>
      <c r="C40" s="0" t="s">
        <v>45</v>
      </c>
      <c r="D40" s="305" t="s">
        <v>90</v>
      </c>
      <c r="E40" s="313" t="s">
        <v>617</v>
      </c>
      <c r="F40" s="300"/>
      <c r="G40" s="300"/>
      <c r="H40" s="300"/>
      <c r="I40" s="300"/>
      <c r="J40" s="300"/>
      <c r="K40" s="375"/>
      <c r="L40" s="300"/>
      <c r="M40" s="375"/>
      <c r="N40" s="300"/>
      <c r="O40" s="300"/>
      <c r="P40" s="309"/>
      <c r="Q40" s="309"/>
      <c r="R40" s="309"/>
      <c r="S40" s="368"/>
      <c r="T40" s="368"/>
    </row>
    <row r="41">
      <c r="B41" s="0" t="s">
        <v>221</v>
      </c>
      <c r="C41" s="0" t="s">
        <v>47</v>
      </c>
      <c r="D41" s="305" t="s">
        <v>86</v>
      </c>
      <c r="E41" s="313" t="s">
        <v>87</v>
      </c>
      <c r="F41" s="375"/>
      <c r="G41" s="375"/>
      <c r="H41" s="375"/>
      <c r="I41" s="375"/>
      <c r="J41" s="375"/>
      <c r="K41" s="375"/>
      <c r="L41" s="375"/>
      <c r="M41" s="375"/>
      <c r="N41" s="375"/>
      <c r="O41" s="300"/>
      <c r="P41" s="309"/>
      <c r="Q41" s="309"/>
      <c r="R41" s="309"/>
      <c r="S41" s="365"/>
      <c r="T41" s="365"/>
    </row>
    <row r="42">
      <c r="B42" s="0" t="s">
        <v>221</v>
      </c>
      <c r="C42" s="0" t="s">
        <v>47</v>
      </c>
      <c r="D42" s="305" t="s">
        <v>86</v>
      </c>
      <c r="E42" s="313" t="s">
        <v>616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00"/>
      <c r="P42" s="309"/>
      <c r="Q42" s="309"/>
      <c r="R42" s="309"/>
      <c r="S42" s="365"/>
      <c r="T42" s="368"/>
    </row>
    <row r="43">
      <c r="B43" s="0" t="s">
        <v>221</v>
      </c>
      <c r="C43" s="0" t="s">
        <v>47</v>
      </c>
      <c r="D43" s="305" t="s">
        <v>90</v>
      </c>
      <c r="E43" s="313" t="s">
        <v>617</v>
      </c>
      <c r="F43" s="375"/>
      <c r="G43" s="375"/>
      <c r="H43" s="375"/>
      <c r="I43" s="375"/>
      <c r="J43" s="375"/>
      <c r="K43" s="375"/>
      <c r="L43" s="375"/>
      <c r="M43" s="375"/>
      <c r="N43" s="375"/>
      <c r="O43" s="300"/>
      <c r="P43" s="309"/>
      <c r="Q43" s="309"/>
      <c r="R43" s="309"/>
      <c r="S43" s="365"/>
      <c r="T43" s="368"/>
    </row>
    <row r="44">
      <c r="B44" s="0" t="s">
        <v>221</v>
      </c>
      <c r="C44" s="0" t="s">
        <v>50</v>
      </c>
      <c r="D44" s="305" t="s">
        <v>86</v>
      </c>
      <c r="E44" s="313" t="s">
        <v>87</v>
      </c>
      <c r="F44" s="300"/>
      <c r="G44" s="300"/>
      <c r="H44" s="300"/>
      <c r="I44" s="300"/>
      <c r="J44" s="300"/>
      <c r="K44" s="375"/>
      <c r="L44" s="300"/>
      <c r="M44" s="375"/>
      <c r="N44" s="300"/>
      <c r="O44" s="300"/>
      <c r="P44" s="309"/>
      <c r="Q44" s="309"/>
      <c r="R44" s="309"/>
      <c r="S44" s="365"/>
    </row>
    <row r="45">
      <c r="B45" s="0" t="s">
        <v>221</v>
      </c>
      <c r="C45" s="0" t="s">
        <v>50</v>
      </c>
      <c r="D45" s="305" t="s">
        <v>86</v>
      </c>
      <c r="E45" s="313" t="s">
        <v>616</v>
      </c>
      <c r="F45" s="300"/>
      <c r="G45" s="300"/>
      <c r="H45" s="300"/>
      <c r="I45" s="300"/>
      <c r="J45" s="300"/>
      <c r="K45" s="375"/>
      <c r="L45" s="300"/>
      <c r="M45" s="375"/>
      <c r="N45" s="300"/>
      <c r="O45" s="300"/>
      <c r="P45" s="309"/>
      <c r="Q45" s="309"/>
      <c r="R45" s="309"/>
      <c r="S45" s="368"/>
      <c r="T45" s="368"/>
    </row>
    <row r="46">
      <c r="B46" s="0" t="s">
        <v>221</v>
      </c>
      <c r="C46" s="0" t="s">
        <v>50</v>
      </c>
      <c r="D46" s="305" t="s">
        <v>90</v>
      </c>
      <c r="E46" s="313" t="s">
        <v>617</v>
      </c>
      <c r="F46" s="300"/>
      <c r="G46" s="300"/>
      <c r="H46" s="300"/>
      <c r="I46" s="300"/>
      <c r="J46" s="300"/>
      <c r="K46" s="375"/>
      <c r="L46" s="300"/>
      <c r="M46" s="375"/>
      <c r="N46" s="300"/>
      <c r="O46" s="300"/>
      <c r="P46" s="309"/>
      <c r="Q46" s="309"/>
      <c r="R46" s="309"/>
      <c r="S46" s="368"/>
      <c r="T46" s="368"/>
    </row>
    <row r="47">
      <c r="B47" s="0" t="s">
        <v>221</v>
      </c>
      <c r="C47" s="0" t="s">
        <v>52</v>
      </c>
      <c r="D47" s="305" t="s">
        <v>86</v>
      </c>
      <c r="E47" s="313" t="s">
        <v>87</v>
      </c>
      <c r="F47" s="290"/>
      <c r="G47" s="290">
        <v>0.562907881922</v>
      </c>
      <c r="H47" s="290">
        <v>2.659452076062</v>
      </c>
      <c r="I47" s="290">
        <v>5.349108047999</v>
      </c>
      <c r="J47" s="290">
        <v>10.83938233076</v>
      </c>
      <c r="K47" s="385">
        <v>2.011030307818</v>
      </c>
      <c r="L47" s="290">
        <v>1.528537837599</v>
      </c>
      <c r="M47" s="385">
        <v>5.254972975405</v>
      </c>
      <c r="N47" s="290"/>
      <c r="O47" s="300"/>
      <c r="P47" s="309"/>
      <c r="Q47" s="309"/>
      <c r="R47" s="309"/>
      <c r="S47" s="365"/>
      <c r="T47" s="365"/>
    </row>
    <row r="48">
      <c r="B48" s="0" t="s">
        <v>221</v>
      </c>
      <c r="C48" s="0" t="s">
        <v>52</v>
      </c>
      <c r="D48" s="305" t="s">
        <v>86</v>
      </c>
      <c r="E48" s="313" t="s">
        <v>616</v>
      </c>
      <c r="F48" s="290"/>
      <c r="G48" s="290">
        <v>1889.80713571286</v>
      </c>
      <c r="H48" s="290">
        <v>7475.2799644008</v>
      </c>
      <c r="I48" s="290">
        <v>15018.4525532728</v>
      </c>
      <c r="J48" s="290">
        <v>29012.4217583433</v>
      </c>
      <c r="K48" s="385">
        <v>5314.64634334284</v>
      </c>
      <c r="L48" s="290">
        <v>3978.4983852633609</v>
      </c>
      <c r="M48" s="385">
        <v>13603.645731060289</v>
      </c>
      <c r="N48" s="290"/>
      <c r="O48" s="300"/>
      <c r="P48" s="309"/>
      <c r="Q48" s="309"/>
      <c r="R48" s="309"/>
      <c r="S48" s="365"/>
      <c r="T48" s="365"/>
    </row>
    <row r="49">
      <c r="B49" s="0" t="s">
        <v>221</v>
      </c>
      <c r="C49" s="0" t="s">
        <v>52</v>
      </c>
      <c r="D49" s="305" t="s">
        <v>90</v>
      </c>
      <c r="E49" s="313" t="s">
        <v>617</v>
      </c>
      <c r="F49" s="290"/>
      <c r="G49" s="290">
        <v>124.228045904511</v>
      </c>
      <c r="H49" s="290">
        <v>586.603393434924</v>
      </c>
      <c r="I49" s="290">
        <v>1467.0189702816419</v>
      </c>
      <c r="J49" s="290">
        <v>3124.075984028023</v>
      </c>
      <c r="K49" s="385">
        <v>3366.9245992095721</v>
      </c>
      <c r="L49" s="290">
        <v>3588.3496658933341</v>
      </c>
      <c r="M49" s="385">
        <v>3664.32669306565</v>
      </c>
      <c r="N49" s="290">
        <v>3043.0351500240758</v>
      </c>
      <c r="O49" s="300"/>
      <c r="P49" s="309"/>
      <c r="Q49" s="309"/>
      <c r="R49" s="309"/>
      <c r="S49" s="365"/>
      <c r="T49" s="365"/>
    </row>
    <row r="50">
      <c r="B50" s="0" t="s">
        <v>223</v>
      </c>
      <c r="C50" s="0" t="s">
        <v>26</v>
      </c>
      <c r="D50" s="305" t="s">
        <v>86</v>
      </c>
      <c r="E50" s="313" t="s">
        <v>87</v>
      </c>
      <c r="F50" s="385"/>
      <c r="G50" s="385"/>
      <c r="H50" s="385"/>
      <c r="I50" s="385"/>
      <c r="J50" s="385"/>
      <c r="K50" s="385">
        <v>2.770068933886</v>
      </c>
      <c r="L50" s="385"/>
      <c r="M50" s="385">
        <v>2.725903849428</v>
      </c>
      <c r="N50" s="385">
        <v>1.793928626673</v>
      </c>
      <c r="O50" s="300"/>
      <c r="P50" s="309"/>
      <c r="Q50" s="309"/>
      <c r="R50" s="309"/>
      <c r="S50" s="365"/>
      <c r="T50" s="365"/>
    </row>
    <row r="51">
      <c r="B51" s="0" t="s">
        <v>223</v>
      </c>
      <c r="C51" s="0" t="s">
        <v>26</v>
      </c>
      <c r="D51" s="305" t="s">
        <v>86</v>
      </c>
      <c r="E51" s="313" t="s">
        <v>616</v>
      </c>
      <c r="F51" s="385"/>
      <c r="G51" s="385"/>
      <c r="H51" s="385"/>
      <c r="I51" s="385"/>
      <c r="J51" s="385"/>
      <c r="K51" s="385">
        <v>19590.825995604391</v>
      </c>
      <c r="L51" s="385"/>
      <c r="M51" s="385">
        <v>15241.7214325869</v>
      </c>
      <c r="N51" s="385">
        <v>9475.4160823213</v>
      </c>
      <c r="O51" s="300"/>
      <c r="P51" s="309"/>
      <c r="Q51" s="309"/>
      <c r="R51" s="309"/>
      <c r="S51" s="365"/>
      <c r="T51" s="365"/>
    </row>
    <row r="52">
      <c r="B52" s="0" t="s">
        <v>223</v>
      </c>
      <c r="C52" s="0" t="s">
        <v>26</v>
      </c>
      <c r="D52" s="305" t="s">
        <v>90</v>
      </c>
      <c r="E52" s="313" t="s">
        <v>617</v>
      </c>
      <c r="F52" s="385"/>
      <c r="G52" s="385"/>
      <c r="H52" s="385"/>
      <c r="I52" s="385"/>
      <c r="J52" s="385"/>
      <c r="K52" s="385">
        <v>1148.458425303286</v>
      </c>
      <c r="L52" s="385">
        <v>1148.458425303286</v>
      </c>
      <c r="M52" s="385">
        <v>2041.9625276472871</v>
      </c>
      <c r="N52" s="385">
        <v>2597.4327990609449</v>
      </c>
      <c r="O52" s="300"/>
      <c r="P52" s="309"/>
      <c r="Q52" s="309"/>
      <c r="R52" s="309"/>
      <c r="S52" s="365"/>
      <c r="T52" s="365"/>
    </row>
    <row r="53">
      <c r="B53" s="0" t="s">
        <v>223</v>
      </c>
      <c r="C53" s="0" t="s">
        <v>24</v>
      </c>
      <c r="D53" s="305" t="s">
        <v>86</v>
      </c>
      <c r="E53" s="313" t="s">
        <v>87</v>
      </c>
      <c r="F53" s="290"/>
      <c r="G53" s="290"/>
      <c r="H53" s="290">
        <v>1.365804729118</v>
      </c>
      <c r="I53" s="290"/>
      <c r="J53" s="290">
        <v>2.069057004156</v>
      </c>
      <c r="K53" s="385"/>
      <c r="L53" s="290">
        <v>5.894915885438</v>
      </c>
      <c r="M53" s="385">
        <v>1.141388179431</v>
      </c>
      <c r="N53" s="290">
        <v>0.686835374698</v>
      </c>
      <c r="O53" s="300"/>
      <c r="P53" s="309"/>
      <c r="Q53" s="309"/>
      <c r="R53" s="309"/>
      <c r="S53" s="365"/>
      <c r="T53" s="365"/>
    </row>
    <row r="54">
      <c r="B54" s="0" t="s">
        <v>223</v>
      </c>
      <c r="C54" s="0" t="s">
        <v>24</v>
      </c>
      <c r="D54" s="305" t="s">
        <v>86</v>
      </c>
      <c r="E54" s="313" t="s">
        <v>616</v>
      </c>
      <c r="F54" s="290"/>
      <c r="G54" s="290"/>
      <c r="H54" s="290">
        <v>6848.20416620661</v>
      </c>
      <c r="I54" s="290"/>
      <c r="J54" s="290">
        <v>9658.23658906673</v>
      </c>
      <c r="K54" s="385"/>
      <c r="L54" s="290">
        <v>26265.48735777304</v>
      </c>
      <c r="M54" s="385">
        <v>4997.84186374115</v>
      </c>
      <c r="N54" s="290">
        <v>2816.01050151348</v>
      </c>
      <c r="O54" s="300"/>
      <c r="P54" s="309"/>
      <c r="Q54" s="309"/>
      <c r="R54" s="309"/>
      <c r="S54" s="365"/>
      <c r="T54" s="365"/>
    </row>
    <row r="55">
      <c r="B55" s="0" t="s">
        <v>223</v>
      </c>
      <c r="C55" s="0" t="s">
        <v>24</v>
      </c>
      <c r="D55" s="305" t="s">
        <v>90</v>
      </c>
      <c r="E55" s="313" t="s">
        <v>617</v>
      </c>
      <c r="F55" s="290"/>
      <c r="G55" s="290"/>
      <c r="H55" s="290">
        <v>401.457180756017</v>
      </c>
      <c r="I55" s="290">
        <v>401.457180756017</v>
      </c>
      <c r="J55" s="290">
        <v>967.644802797827</v>
      </c>
      <c r="K55" s="385">
        <v>967.644802797827</v>
      </c>
      <c r="L55" s="290">
        <v>2507.3869380962269</v>
      </c>
      <c r="M55" s="385">
        <v>2398.914524701976</v>
      </c>
      <c r="N55" s="290">
        <v>2563.99541444758</v>
      </c>
      <c r="O55" s="300"/>
      <c r="P55" s="309"/>
      <c r="Q55" s="309"/>
      <c r="R55" s="309"/>
      <c r="S55" s="365"/>
      <c r="T55" s="365"/>
    </row>
    <row r="56">
      <c r="B56" s="0" t="s">
        <v>223</v>
      </c>
      <c r="C56" s="0" t="s">
        <v>29</v>
      </c>
      <c r="D56" s="305" t="s">
        <v>86</v>
      </c>
      <c r="E56" s="313" t="s">
        <v>87</v>
      </c>
      <c r="F56" s="385"/>
      <c r="G56" s="385"/>
      <c r="H56" s="385"/>
      <c r="I56" s="385">
        <v>1.305444855869</v>
      </c>
      <c r="J56" s="385">
        <v>1.633273061357</v>
      </c>
      <c r="K56" s="385">
        <v>0.591241758115</v>
      </c>
      <c r="L56" s="385">
        <v>2.648756938556</v>
      </c>
      <c r="M56" s="385"/>
      <c r="N56" s="385"/>
      <c r="O56" s="300"/>
      <c r="P56" s="309"/>
      <c r="Q56" s="309"/>
      <c r="R56" s="309"/>
      <c r="S56" s="365"/>
      <c r="T56" s="365"/>
    </row>
    <row r="57">
      <c r="B57" s="0" t="s">
        <v>223</v>
      </c>
      <c r="C57" s="0" t="s">
        <v>29</v>
      </c>
      <c r="D57" s="305" t="s">
        <v>86</v>
      </c>
      <c r="E57" s="313" t="s">
        <v>616</v>
      </c>
      <c r="F57" s="385"/>
      <c r="G57" s="385"/>
      <c r="H57" s="385"/>
      <c r="I57" s="385">
        <v>10108.4984421399</v>
      </c>
      <c r="J57" s="385">
        <v>12093.6769785853</v>
      </c>
      <c r="K57" s="385">
        <v>4256.28018027691</v>
      </c>
      <c r="L57" s="385">
        <v>18651.4772689103</v>
      </c>
      <c r="M57" s="385"/>
      <c r="N57" s="385"/>
      <c r="O57" s="300"/>
      <c r="P57" s="309"/>
      <c r="Q57" s="309"/>
      <c r="R57" s="309"/>
      <c r="S57" s="368"/>
      <c r="T57" s="365"/>
    </row>
    <row r="58">
      <c r="B58" s="0" t="s">
        <v>223</v>
      </c>
      <c r="C58" s="0" t="s">
        <v>29</v>
      </c>
      <c r="D58" s="305" t="s">
        <v>90</v>
      </c>
      <c r="E58" s="313" t="s">
        <v>617</v>
      </c>
      <c r="F58" s="385"/>
      <c r="G58" s="385"/>
      <c r="H58" s="385"/>
      <c r="I58" s="385">
        <v>488.31711686241</v>
      </c>
      <c r="J58" s="385">
        <v>1072.533408555081</v>
      </c>
      <c r="K58" s="385">
        <v>1278.1440121564069</v>
      </c>
      <c r="L58" s="385">
        <v>2179.151778770954</v>
      </c>
      <c r="M58" s="385">
        <v>2179.151778770954</v>
      </c>
      <c r="N58" s="385">
        <v>2179.151778770954</v>
      </c>
      <c r="O58" s="300"/>
      <c r="P58" s="309"/>
      <c r="Q58" s="309"/>
      <c r="R58" s="309"/>
      <c r="S58" s="365"/>
      <c r="T58" s="365"/>
    </row>
    <row r="59">
      <c r="B59" s="0" t="s">
        <v>223</v>
      </c>
      <c r="C59" s="0" t="s">
        <v>27</v>
      </c>
      <c r="D59" s="305" t="s">
        <v>86</v>
      </c>
      <c r="E59" s="313" t="s">
        <v>87</v>
      </c>
      <c r="F59" s="290">
        <v>0.395965006961</v>
      </c>
      <c r="G59" s="290">
        <v>8.835912249068</v>
      </c>
      <c r="H59" s="290">
        <v>1.431405663628</v>
      </c>
      <c r="I59" s="290"/>
      <c r="J59" s="290"/>
      <c r="K59" s="385"/>
      <c r="L59" s="290"/>
      <c r="M59" s="385">
        <v>3.623331382523</v>
      </c>
      <c r="N59" s="290"/>
      <c r="O59" s="300"/>
      <c r="P59" s="309"/>
      <c r="Q59" s="309"/>
      <c r="R59" s="309"/>
      <c r="S59" s="368"/>
      <c r="T59" s="365"/>
    </row>
    <row r="60">
      <c r="B60" s="0" t="s">
        <v>223</v>
      </c>
      <c r="C60" s="0" t="s">
        <v>27</v>
      </c>
      <c r="D60" s="305" t="s">
        <v>86</v>
      </c>
      <c r="E60" s="313" t="s">
        <v>616</v>
      </c>
      <c r="F60" s="290">
        <v>296.973755220955</v>
      </c>
      <c r="G60" s="290">
        <v>35401.522677738089</v>
      </c>
      <c r="H60" s="290">
        <v>2690.02273319989</v>
      </c>
      <c r="I60" s="290"/>
      <c r="J60" s="290"/>
      <c r="K60" s="385"/>
      <c r="L60" s="290"/>
      <c r="M60" s="385">
        <v>16098.9940965077</v>
      </c>
      <c r="N60" s="290"/>
      <c r="O60" s="300"/>
      <c r="P60" s="309"/>
      <c r="Q60" s="309"/>
      <c r="R60" s="309"/>
      <c r="S60" s="365"/>
      <c r="T60" s="365"/>
    </row>
    <row r="61">
      <c r="B61" s="0" t="s">
        <v>223</v>
      </c>
      <c r="C61" s="0" t="s">
        <v>27</v>
      </c>
      <c r="D61" s="305" t="s">
        <v>90</v>
      </c>
      <c r="E61" s="313" t="s">
        <v>617</v>
      </c>
      <c r="F61" s="290">
        <v>15.633319877044</v>
      </c>
      <c r="G61" s="290">
        <v>1729.105327936323</v>
      </c>
      <c r="H61" s="290">
        <v>1886.8005304200749</v>
      </c>
      <c r="I61" s="290">
        <v>1886.78428522736</v>
      </c>
      <c r="J61" s="290">
        <v>1886.7680400346439</v>
      </c>
      <c r="K61" s="385">
        <v>1886.7680400346439</v>
      </c>
      <c r="L61" s="290">
        <v>1852.8759296895071</v>
      </c>
      <c r="M61" s="385">
        <v>1706.768268892808</v>
      </c>
      <c r="N61" s="290">
        <v>777.703476593447</v>
      </c>
      <c r="O61" s="300"/>
      <c r="P61" s="309"/>
      <c r="Q61" s="309"/>
      <c r="R61" s="309"/>
      <c r="S61" s="365"/>
      <c r="T61" s="365"/>
    </row>
    <row r="62">
      <c r="B62" s="0" t="s">
        <v>223</v>
      </c>
      <c r="C62" s="0" t="s">
        <v>31</v>
      </c>
      <c r="D62" s="305" t="s">
        <v>86</v>
      </c>
      <c r="E62" s="313" t="s">
        <v>87</v>
      </c>
      <c r="F62" s="290">
        <v>0.172671689797</v>
      </c>
      <c r="G62" s="290">
        <v>7.45744484428</v>
      </c>
      <c r="H62" s="290">
        <v>12.224675245588</v>
      </c>
      <c r="I62" s="290">
        <v>6.082429243291</v>
      </c>
      <c r="J62" s="290"/>
      <c r="K62" s="385"/>
      <c r="L62" s="290"/>
      <c r="M62" s="385"/>
      <c r="N62" s="290">
        <v>0.510099702145</v>
      </c>
      <c r="O62" s="300"/>
      <c r="P62" s="309"/>
      <c r="Q62" s="309"/>
      <c r="R62" s="309"/>
      <c r="S62" s="365"/>
      <c r="T62" s="365"/>
    </row>
    <row r="63">
      <c r="B63" s="0" t="s">
        <v>223</v>
      </c>
      <c r="C63" s="0" t="s">
        <v>31</v>
      </c>
      <c r="D63" s="305" t="s">
        <v>86</v>
      </c>
      <c r="E63" s="313" t="s">
        <v>616</v>
      </c>
      <c r="F63" s="290">
        <v>112.236598368356</v>
      </c>
      <c r="G63" s="290">
        <v>13552.9355523977</v>
      </c>
      <c r="H63" s="290">
        <v>20962.433385175675</v>
      </c>
      <c r="I63" s="290">
        <v>11054.023631107</v>
      </c>
      <c r="J63" s="290"/>
      <c r="K63" s="385"/>
      <c r="L63" s="290"/>
      <c r="M63" s="385"/>
      <c r="N63" s="290">
        <v>331.564806394108</v>
      </c>
      <c r="O63" s="300"/>
      <c r="P63" s="309"/>
      <c r="Q63" s="309"/>
      <c r="R63" s="309"/>
      <c r="S63" s="365"/>
      <c r="T63" s="365"/>
    </row>
    <row r="64">
      <c r="B64" s="0" t="s">
        <v>223</v>
      </c>
      <c r="C64" s="0" t="s">
        <v>31</v>
      </c>
      <c r="D64" s="305" t="s">
        <v>90</v>
      </c>
      <c r="E64" s="313" t="s">
        <v>617</v>
      </c>
      <c r="F64" s="290">
        <v>5.896090153019</v>
      </c>
      <c r="G64" s="290">
        <v>717.868218823022</v>
      </c>
      <c r="H64" s="290">
        <v>1819.08118199589</v>
      </c>
      <c r="I64" s="290">
        <v>2399.77875150624</v>
      </c>
      <c r="J64" s="290">
        <v>2399.77875150624</v>
      </c>
      <c r="K64" s="385">
        <v>2399.77875150624</v>
      </c>
      <c r="L64" s="290">
        <v>2077.4506041665531</v>
      </c>
      <c r="M64" s="385">
        <v>1681.910532683218</v>
      </c>
      <c r="N64" s="290">
        <v>432.20196859637</v>
      </c>
      <c r="O64" s="300"/>
      <c r="P64" s="309"/>
      <c r="Q64" s="309"/>
      <c r="R64" s="309"/>
      <c r="S64" s="365"/>
      <c r="T64" s="365"/>
    </row>
    <row r="65">
      <c r="B65" s="0" t="s">
        <v>223</v>
      </c>
      <c r="C65" s="0" t="s">
        <v>33</v>
      </c>
      <c r="D65" s="305" t="s">
        <v>86</v>
      </c>
      <c r="E65" s="313" t="s">
        <v>87</v>
      </c>
      <c r="F65" s="385"/>
      <c r="G65" s="385"/>
      <c r="H65" s="385"/>
      <c r="I65" s="385">
        <v>0.371723283607</v>
      </c>
      <c r="J65" s="385"/>
      <c r="K65" s="385"/>
      <c r="L65" s="385"/>
      <c r="M65" s="385">
        <v>0.969164251344</v>
      </c>
      <c r="N65" s="385"/>
      <c r="O65" s="300"/>
      <c r="P65" s="309"/>
      <c r="Q65" s="309"/>
      <c r="R65" s="309"/>
      <c r="S65" s="365"/>
      <c r="T65" s="365"/>
    </row>
    <row r="66">
      <c r="B66" s="0" t="s">
        <v>223</v>
      </c>
      <c r="C66" s="0" t="s">
        <v>33</v>
      </c>
      <c r="D66" s="305" t="s">
        <v>86</v>
      </c>
      <c r="E66" s="313" t="s">
        <v>616</v>
      </c>
      <c r="F66" s="385"/>
      <c r="G66" s="385"/>
      <c r="H66" s="385"/>
      <c r="I66" s="385">
        <v>1166.22301479699</v>
      </c>
      <c r="J66" s="385"/>
      <c r="K66" s="385"/>
      <c r="L66" s="385"/>
      <c r="M66" s="385">
        <v>2736.5396099551</v>
      </c>
      <c r="N66" s="385"/>
      <c r="O66" s="300"/>
      <c r="P66" s="309"/>
      <c r="Q66" s="309"/>
      <c r="R66" s="309"/>
      <c r="S66" s="365"/>
      <c r="T66" s="368"/>
    </row>
    <row r="67">
      <c r="B67" s="0" t="s">
        <v>223</v>
      </c>
      <c r="C67" s="0" t="s">
        <v>33</v>
      </c>
      <c r="D67" s="305" t="s">
        <v>90</v>
      </c>
      <c r="E67" s="313" t="s">
        <v>617</v>
      </c>
      <c r="F67" s="385"/>
      <c r="G67" s="385"/>
      <c r="H67" s="385"/>
      <c r="I67" s="385">
        <v>61.264829242257</v>
      </c>
      <c r="J67" s="385">
        <v>61.264829242257</v>
      </c>
      <c r="K67" s="385">
        <v>61.264829242257</v>
      </c>
      <c r="L67" s="385">
        <v>61.264829242257</v>
      </c>
      <c r="M67" s="385">
        <v>205.022609522178</v>
      </c>
      <c r="N67" s="385">
        <v>187.518372595819</v>
      </c>
      <c r="O67" s="300"/>
      <c r="P67" s="309"/>
      <c r="Q67" s="309"/>
      <c r="R67" s="309"/>
      <c r="S67" s="368"/>
      <c r="T67" s="368"/>
    </row>
    <row r="68">
      <c r="B68" s="0" t="s">
        <v>223</v>
      </c>
      <c r="C68" s="0" t="s">
        <v>35</v>
      </c>
      <c r="D68" s="305" t="s">
        <v>86</v>
      </c>
      <c r="E68" s="313" t="s">
        <v>87</v>
      </c>
      <c r="F68" s="290"/>
      <c r="G68" s="290">
        <v>0.176165511021</v>
      </c>
      <c r="H68" s="290">
        <v>0.233225627523</v>
      </c>
      <c r="I68" s="290">
        <v>0.314098555625</v>
      </c>
      <c r="J68" s="290">
        <v>0.054488106033</v>
      </c>
      <c r="K68" s="385">
        <v>0.000197025999</v>
      </c>
      <c r="L68" s="290">
        <v>0.000197025999</v>
      </c>
      <c r="M68" s="385">
        <v>0.000197025999</v>
      </c>
      <c r="N68" s="290">
        <v>0.605706262216</v>
      </c>
      <c r="O68" s="300"/>
      <c r="P68" s="309"/>
      <c r="Q68" s="309"/>
      <c r="R68" s="309"/>
      <c r="S68" s="365"/>
      <c r="T68" s="365"/>
    </row>
    <row r="69">
      <c r="B69" s="0" t="s">
        <v>223</v>
      </c>
      <c r="C69" s="0" t="s">
        <v>35</v>
      </c>
      <c r="D69" s="305" t="s">
        <v>86</v>
      </c>
      <c r="E69" s="313" t="s">
        <v>616</v>
      </c>
      <c r="F69" s="290"/>
      <c r="G69" s="290">
        <v>871.543970638505</v>
      </c>
      <c r="H69" s="290">
        <v>1124.37666503124</v>
      </c>
      <c r="I69" s="290">
        <v>1503.61480475747</v>
      </c>
      <c r="J69" s="290">
        <v>256.466957992839</v>
      </c>
      <c r="K69" s="385">
        <v>0.91846411569</v>
      </c>
      <c r="L69" s="290">
        <v>0.903991347807</v>
      </c>
      <c r="M69" s="385">
        <v>0.897311608783</v>
      </c>
      <c r="N69" s="290">
        <v>2702.42661955322</v>
      </c>
      <c r="O69" s="300"/>
      <c r="P69" s="309"/>
      <c r="Q69" s="309"/>
      <c r="R69" s="309"/>
      <c r="S69" s="365"/>
      <c r="T69" s="365"/>
    </row>
    <row r="70">
      <c r="B70" s="0" t="s">
        <v>223</v>
      </c>
      <c r="C70" s="0" t="s">
        <v>35</v>
      </c>
      <c r="D70" s="305" t="s">
        <v>90</v>
      </c>
      <c r="E70" s="313" t="s">
        <v>617</v>
      </c>
      <c r="F70" s="290"/>
      <c r="G70" s="290">
        <v>39.431918371226</v>
      </c>
      <c r="H70" s="290">
        <v>90.302936205865</v>
      </c>
      <c r="I70" s="290">
        <v>158.332109994454</v>
      </c>
      <c r="J70" s="290">
        <v>169.935637175167</v>
      </c>
      <c r="K70" s="385">
        <v>169.977191936896</v>
      </c>
      <c r="L70" s="290">
        <v>170.01809189632</v>
      </c>
      <c r="M70" s="385">
        <v>170.058689639295</v>
      </c>
      <c r="N70" s="290">
        <v>274.712348689617</v>
      </c>
      <c r="O70" s="300"/>
      <c r="P70" s="309"/>
      <c r="Q70" s="309"/>
      <c r="R70" s="309"/>
      <c r="S70" s="365"/>
    </row>
    <row r="71">
      <c r="B71" s="0" t="s">
        <v>223</v>
      </c>
      <c r="C71" s="0" t="s">
        <v>37</v>
      </c>
      <c r="D71" s="305" t="s">
        <v>86</v>
      </c>
      <c r="E71" s="313" t="s">
        <v>87</v>
      </c>
      <c r="F71" s="290"/>
      <c r="G71" s="290">
        <v>6.765539994547</v>
      </c>
      <c r="H71" s="290">
        <v>9.768791071232</v>
      </c>
      <c r="I71" s="290"/>
      <c r="J71" s="290"/>
      <c r="K71" s="385"/>
      <c r="L71" s="290"/>
      <c r="M71" s="385"/>
      <c r="N71" s="290">
        <v>12.177803388142</v>
      </c>
      <c r="O71" s="300"/>
      <c r="P71" s="309"/>
      <c r="Q71" s="309"/>
      <c r="R71" s="309"/>
      <c r="S71" s="365"/>
      <c r="T71" s="365"/>
    </row>
    <row r="72">
      <c r="B72" s="0" t="s">
        <v>223</v>
      </c>
      <c r="C72" s="0" t="s">
        <v>37</v>
      </c>
      <c r="D72" s="305" t="s">
        <v>86</v>
      </c>
      <c r="E72" s="313" t="s">
        <v>616</v>
      </c>
      <c r="F72" s="290"/>
      <c r="G72" s="290">
        <v>24848.2815649978</v>
      </c>
      <c r="H72" s="290">
        <v>35609.4471023176</v>
      </c>
      <c r="I72" s="290"/>
      <c r="J72" s="290"/>
      <c r="K72" s="385"/>
      <c r="L72" s="290"/>
      <c r="M72" s="385"/>
      <c r="N72" s="290">
        <v>42191.7979506934</v>
      </c>
      <c r="O72" s="300"/>
      <c r="P72" s="309"/>
      <c r="Q72" s="309"/>
      <c r="R72" s="309"/>
      <c r="S72" s="365"/>
      <c r="T72" s="365"/>
    </row>
    <row r="73">
      <c r="B73" s="0" t="s">
        <v>223</v>
      </c>
      <c r="C73" s="0" t="s">
        <v>37</v>
      </c>
      <c r="D73" s="305" t="s">
        <v>90</v>
      </c>
      <c r="E73" s="313" t="s">
        <v>617</v>
      </c>
      <c r="F73" s="290"/>
      <c r="G73" s="290">
        <v>1023.55016373906</v>
      </c>
      <c r="H73" s="290">
        <v>2490.37414981206</v>
      </c>
      <c r="I73" s="290">
        <v>2490.37414981206</v>
      </c>
      <c r="J73" s="290">
        <v>2490.37414981206</v>
      </c>
      <c r="K73" s="385">
        <v>2490.37414981206</v>
      </c>
      <c r="L73" s="290">
        <v>2490.37414981206</v>
      </c>
      <c r="M73" s="385">
        <v>2490.37414981206</v>
      </c>
      <c r="N73" s="290">
        <v>4228.33826567712</v>
      </c>
      <c r="O73" s="300"/>
      <c r="P73" s="309"/>
      <c r="Q73" s="309"/>
      <c r="R73" s="309"/>
      <c r="S73" s="368"/>
      <c r="T73" s="365"/>
    </row>
    <row r="74">
      <c r="B74" s="0" t="s">
        <v>223</v>
      </c>
      <c r="C74" s="0" t="s">
        <v>39</v>
      </c>
      <c r="D74" s="305" t="s">
        <v>86</v>
      </c>
      <c r="E74" s="313" t="s">
        <v>87</v>
      </c>
      <c r="F74" s="300"/>
      <c r="G74" s="300"/>
      <c r="H74" s="300"/>
      <c r="I74" s="300"/>
      <c r="J74" s="300"/>
      <c r="K74" s="375"/>
      <c r="L74" s="300"/>
      <c r="M74" s="375"/>
      <c r="N74" s="300"/>
      <c r="O74" s="300"/>
      <c r="P74" s="309"/>
      <c r="Q74" s="309"/>
      <c r="R74" s="309"/>
      <c r="S74" s="365"/>
      <c r="T74" s="365"/>
    </row>
    <row r="75">
      <c r="B75" s="0" t="s">
        <v>223</v>
      </c>
      <c r="C75" s="0" t="s">
        <v>39</v>
      </c>
      <c r="D75" s="305" t="s">
        <v>86</v>
      </c>
      <c r="E75" s="313" t="s">
        <v>616</v>
      </c>
      <c r="F75" s="300"/>
      <c r="G75" s="300"/>
      <c r="H75" s="300"/>
      <c r="I75" s="300"/>
      <c r="J75" s="300"/>
      <c r="K75" s="375"/>
      <c r="L75" s="300"/>
      <c r="M75" s="375"/>
      <c r="N75" s="300"/>
      <c r="O75" s="300"/>
      <c r="P75" s="309"/>
      <c r="Q75" s="309"/>
      <c r="R75" s="309"/>
      <c r="S75" s="365"/>
      <c r="T75" s="365"/>
    </row>
    <row r="76">
      <c r="B76" s="0" t="s">
        <v>223</v>
      </c>
      <c r="C76" s="0" t="s">
        <v>39</v>
      </c>
      <c r="D76" s="305" t="s">
        <v>90</v>
      </c>
      <c r="E76" s="313" t="s">
        <v>617</v>
      </c>
      <c r="F76" s="300"/>
      <c r="G76" s="300"/>
      <c r="H76" s="300"/>
      <c r="I76" s="300"/>
      <c r="J76" s="300"/>
      <c r="K76" s="375"/>
      <c r="L76" s="300"/>
      <c r="M76" s="375"/>
      <c r="N76" s="300"/>
      <c r="O76" s="300"/>
      <c r="P76" s="309"/>
      <c r="Q76" s="309"/>
      <c r="R76" s="309"/>
      <c r="S76" s="365"/>
      <c r="T76" s="365"/>
    </row>
    <row r="77">
      <c r="B77" s="0" t="s">
        <v>223</v>
      </c>
      <c r="C77" s="0" t="s">
        <v>40</v>
      </c>
      <c r="D77" s="305" t="s">
        <v>86</v>
      </c>
      <c r="E77" s="313" t="s">
        <v>87</v>
      </c>
      <c r="F77" s="290"/>
      <c r="G77" s="290">
        <v>0.069131905689</v>
      </c>
      <c r="H77" s="290"/>
      <c r="I77" s="290"/>
      <c r="J77" s="290"/>
      <c r="K77" s="385"/>
      <c r="L77" s="290"/>
      <c r="M77" s="385"/>
      <c r="N77" s="290"/>
      <c r="O77" s="300"/>
      <c r="P77" s="309"/>
      <c r="Q77" s="309"/>
      <c r="R77" s="309"/>
      <c r="S77" s="368"/>
      <c r="T77" s="365"/>
    </row>
    <row r="78">
      <c r="B78" s="0" t="s">
        <v>223</v>
      </c>
      <c r="C78" s="0" t="s">
        <v>40</v>
      </c>
      <c r="D78" s="305" t="s">
        <v>86</v>
      </c>
      <c r="E78" s="313" t="s">
        <v>616</v>
      </c>
      <c r="F78" s="290"/>
      <c r="G78" s="290">
        <v>62.819121158551</v>
      </c>
      <c r="H78" s="290"/>
      <c r="I78" s="290"/>
      <c r="J78" s="290"/>
      <c r="K78" s="385"/>
      <c r="L78" s="290"/>
      <c r="M78" s="385"/>
      <c r="N78" s="290"/>
      <c r="O78" s="300"/>
      <c r="P78" s="309"/>
      <c r="Q78" s="309"/>
      <c r="R78" s="309"/>
      <c r="S78" s="365"/>
      <c r="T78" s="365"/>
    </row>
    <row r="79">
      <c r="B79" s="0" t="s">
        <v>223</v>
      </c>
      <c r="C79" s="0" t="s">
        <v>40</v>
      </c>
      <c r="D79" s="305" t="s">
        <v>90</v>
      </c>
      <c r="E79" s="313" t="s">
        <v>617</v>
      </c>
      <c r="F79" s="290">
        <v>0.686973937241</v>
      </c>
      <c r="G79" s="290">
        <v>3.987031200815</v>
      </c>
      <c r="H79" s="290">
        <v>3.987031200815</v>
      </c>
      <c r="I79" s="290">
        <v>3.643544232194</v>
      </c>
      <c r="J79" s="290">
        <v>3.300057263573</v>
      </c>
      <c r="K79" s="385">
        <v>3.300057263573</v>
      </c>
      <c r="L79" s="290">
        <v>1.83336514643</v>
      </c>
      <c r="M79" s="385"/>
      <c r="N79" s="290"/>
      <c r="O79" s="300"/>
      <c r="P79" s="309"/>
      <c r="Q79" s="309"/>
      <c r="R79" s="309"/>
      <c r="S79" s="365"/>
      <c r="T79" s="365"/>
    </row>
    <row r="80">
      <c r="B80" s="0" t="s">
        <v>223</v>
      </c>
      <c r="C80" s="0" t="s">
        <v>43</v>
      </c>
      <c r="D80" s="305" t="s">
        <v>86</v>
      </c>
      <c r="E80" s="313" t="s">
        <v>87</v>
      </c>
      <c r="F80" s="290"/>
      <c r="G80" s="290">
        <v>1.189564777016</v>
      </c>
      <c r="H80" s="290">
        <v>7.730299166575</v>
      </c>
      <c r="I80" s="290">
        <v>11.258208791677</v>
      </c>
      <c r="J80" s="290">
        <v>23.083611616376</v>
      </c>
      <c r="K80" s="385"/>
      <c r="L80" s="290">
        <v>36.590446392196</v>
      </c>
      <c r="M80" s="385">
        <v>29.903598236595</v>
      </c>
      <c r="N80" s="290">
        <v>41.647525370178</v>
      </c>
      <c r="O80" s="300"/>
      <c r="P80" s="309"/>
      <c r="Q80" s="309"/>
      <c r="R80" s="309"/>
      <c r="S80" s="365"/>
      <c r="T80" s="365"/>
    </row>
    <row r="81">
      <c r="B81" s="0" t="s">
        <v>223</v>
      </c>
      <c r="C81" s="0" t="s">
        <v>43</v>
      </c>
      <c r="D81" s="305" t="s">
        <v>86</v>
      </c>
      <c r="E81" s="313" t="s">
        <v>616</v>
      </c>
      <c r="F81" s="290"/>
      <c r="G81" s="290">
        <v>9536.79744486389</v>
      </c>
      <c r="H81" s="290">
        <v>37274.8577342781</v>
      </c>
      <c r="I81" s="290">
        <v>45623.6676315996</v>
      </c>
      <c r="J81" s="290">
        <v>65798.1449468243</v>
      </c>
      <c r="K81" s="385"/>
      <c r="L81" s="290">
        <v>84290.8714299414</v>
      </c>
      <c r="M81" s="385">
        <v>65928.0473595035</v>
      </c>
      <c r="N81" s="290">
        <v>82205.828396010169</v>
      </c>
      <c r="O81" s="300"/>
      <c r="P81" s="309"/>
      <c r="Q81" s="309"/>
      <c r="R81" s="309"/>
      <c r="S81" s="365"/>
      <c r="T81" s="365"/>
    </row>
    <row r="82">
      <c r="B82" s="0" t="s">
        <v>223</v>
      </c>
      <c r="C82" s="0" t="s">
        <v>43</v>
      </c>
      <c r="D82" s="305" t="s">
        <v>90</v>
      </c>
      <c r="E82" s="313" t="s">
        <v>617</v>
      </c>
      <c r="F82" s="290"/>
      <c r="G82" s="290">
        <v>648.32786210844</v>
      </c>
      <c r="H82" s="290">
        <v>3098.62167791166</v>
      </c>
      <c r="I82" s="290">
        <v>6004.96277877123</v>
      </c>
      <c r="J82" s="290">
        <v>9650.852964271955</v>
      </c>
      <c r="K82" s="385">
        <v>9315.51096662966</v>
      </c>
      <c r="L82" s="290">
        <v>12989.050348267401</v>
      </c>
      <c r="M82" s="385">
        <v>13420.509467121354</v>
      </c>
      <c r="N82" s="290">
        <v>17584.243888541623</v>
      </c>
      <c r="O82" s="300"/>
      <c r="P82" s="309"/>
      <c r="Q82" s="309"/>
      <c r="R82" s="309"/>
      <c r="S82" s="365"/>
      <c r="T82" s="365"/>
    </row>
    <row r="83">
      <c r="B83" s="0" t="s">
        <v>223</v>
      </c>
      <c r="C83" s="0" t="s">
        <v>45</v>
      </c>
      <c r="D83" s="305" t="s">
        <v>86</v>
      </c>
      <c r="E83" s="313" t="s">
        <v>87</v>
      </c>
      <c r="F83" s="300"/>
      <c r="G83" s="300"/>
      <c r="H83" s="300"/>
      <c r="I83" s="300"/>
      <c r="J83" s="300"/>
      <c r="K83" s="375"/>
      <c r="L83" s="300"/>
      <c r="M83" s="375"/>
      <c r="N83" s="300"/>
      <c r="O83" s="300"/>
      <c r="P83" s="309"/>
      <c r="Q83" s="309"/>
      <c r="R83" s="309"/>
      <c r="S83" s="368"/>
      <c r="T83" s="365"/>
    </row>
    <row r="84">
      <c r="B84" s="0" t="s">
        <v>223</v>
      </c>
      <c r="C84" s="0" t="s">
        <v>45</v>
      </c>
      <c r="D84" s="305" t="s">
        <v>86</v>
      </c>
      <c r="E84" s="313" t="s">
        <v>616</v>
      </c>
      <c r="F84" s="300"/>
      <c r="G84" s="300"/>
      <c r="H84" s="300"/>
      <c r="I84" s="300"/>
      <c r="J84" s="300"/>
      <c r="K84" s="375"/>
      <c r="L84" s="300"/>
      <c r="M84" s="375"/>
      <c r="N84" s="300"/>
      <c r="O84" s="300"/>
      <c r="P84" s="309"/>
      <c r="Q84" s="309"/>
      <c r="R84" s="309"/>
      <c r="S84" s="368"/>
      <c r="T84" s="368"/>
    </row>
    <row r="85">
      <c r="B85" s="0" t="s">
        <v>223</v>
      </c>
      <c r="C85" s="0" t="s">
        <v>45</v>
      </c>
      <c r="D85" s="305" t="s">
        <v>90</v>
      </c>
      <c r="E85" s="313" t="s">
        <v>617</v>
      </c>
      <c r="F85" s="300"/>
      <c r="G85" s="300"/>
      <c r="H85" s="300"/>
      <c r="I85" s="300"/>
      <c r="J85" s="300"/>
      <c r="K85" s="375"/>
      <c r="L85" s="300"/>
      <c r="M85" s="375"/>
      <c r="N85" s="300"/>
      <c r="O85" s="300"/>
      <c r="P85" s="309"/>
      <c r="Q85" s="309"/>
      <c r="R85" s="309"/>
      <c r="S85" s="368"/>
      <c r="T85" s="368"/>
    </row>
    <row r="86">
      <c r="B86" s="0" t="s">
        <v>223</v>
      </c>
      <c r="C86" s="0" t="s">
        <v>47</v>
      </c>
      <c r="D86" s="305" t="s">
        <v>86</v>
      </c>
      <c r="E86" s="313" t="s">
        <v>87</v>
      </c>
      <c r="F86" s="385"/>
      <c r="G86" s="385"/>
      <c r="H86" s="385">
        <v>2.941400304414</v>
      </c>
      <c r="I86" s="385"/>
      <c r="J86" s="385">
        <v>0.980466768138</v>
      </c>
      <c r="K86" s="385"/>
      <c r="L86" s="385">
        <v>0.980466768138</v>
      </c>
      <c r="M86" s="385"/>
      <c r="N86" s="385">
        <v>2.941400304414</v>
      </c>
      <c r="O86" s="300"/>
      <c r="P86" s="309"/>
      <c r="Q86" s="309"/>
      <c r="R86" s="309"/>
      <c r="S86" s="365"/>
      <c r="T86" s="365"/>
    </row>
    <row r="87">
      <c r="B87" s="0" t="s">
        <v>223</v>
      </c>
      <c r="C87" s="0" t="s">
        <v>47</v>
      </c>
      <c r="D87" s="305" t="s">
        <v>86</v>
      </c>
      <c r="E87" s="313" t="s">
        <v>616</v>
      </c>
      <c r="F87" s="385"/>
      <c r="G87" s="385"/>
      <c r="H87" s="385">
        <v>32964.6090786235</v>
      </c>
      <c r="I87" s="385"/>
      <c r="J87" s="385">
        <v>9206.33226520116</v>
      </c>
      <c r="K87" s="385"/>
      <c r="L87" s="385">
        <v>7570.97087787725</v>
      </c>
      <c r="M87" s="385"/>
      <c r="N87" s="385">
        <v>20099.5021841553</v>
      </c>
      <c r="O87" s="300"/>
      <c r="P87" s="309"/>
      <c r="Q87" s="309"/>
      <c r="R87" s="309"/>
      <c r="S87" s="368"/>
      <c r="T87" s="368"/>
    </row>
    <row r="88">
      <c r="B88" s="0" t="s">
        <v>223</v>
      </c>
      <c r="C88" s="0" t="s">
        <v>47</v>
      </c>
      <c r="D88" s="305" t="s">
        <v>90</v>
      </c>
      <c r="E88" s="313" t="s">
        <v>617</v>
      </c>
      <c r="F88" s="385"/>
      <c r="G88" s="385"/>
      <c r="H88" s="385">
        <v>1731.7195087178</v>
      </c>
      <c r="I88" s="385">
        <v>1731.7195087178</v>
      </c>
      <c r="J88" s="385">
        <v>2215.3528850263742</v>
      </c>
      <c r="K88" s="385">
        <v>2215.3528850263742</v>
      </c>
      <c r="L88" s="385">
        <v>2613.0763325541129</v>
      </c>
      <c r="M88" s="385">
        <v>2613.0763325541129</v>
      </c>
      <c r="N88" s="385">
        <v>1937.2376918545131</v>
      </c>
      <c r="O88" s="300"/>
      <c r="P88" s="309"/>
      <c r="Q88" s="309"/>
      <c r="R88" s="309"/>
      <c r="S88" s="365"/>
      <c r="T88" s="368"/>
    </row>
    <row r="89">
      <c r="B89" s="0" t="s">
        <v>223</v>
      </c>
      <c r="C89" s="0" t="s">
        <v>50</v>
      </c>
      <c r="D89" s="305" t="s">
        <v>86</v>
      </c>
      <c r="E89" s="313" t="s">
        <v>87</v>
      </c>
      <c r="F89" s="300"/>
      <c r="G89" s="300"/>
      <c r="H89" s="300"/>
      <c r="I89" s="300"/>
      <c r="J89" s="300"/>
      <c r="K89" s="375"/>
      <c r="L89" s="300"/>
      <c r="M89" s="375"/>
      <c r="N89" s="300"/>
      <c r="O89" s="300"/>
      <c r="P89" s="309"/>
      <c r="Q89" s="309"/>
      <c r="R89" s="309"/>
      <c r="S89" s="365"/>
      <c r="T89" s="365"/>
    </row>
    <row r="90">
      <c r="B90" s="0" t="s">
        <v>223</v>
      </c>
      <c r="C90" s="0" t="s">
        <v>50</v>
      </c>
      <c r="D90" s="305" t="s">
        <v>86</v>
      </c>
      <c r="E90" s="313" t="s">
        <v>616</v>
      </c>
      <c r="F90" s="300"/>
      <c r="G90" s="300"/>
      <c r="H90" s="300"/>
      <c r="I90" s="300"/>
      <c r="J90" s="300"/>
      <c r="K90" s="375"/>
      <c r="L90" s="300"/>
      <c r="M90" s="375"/>
      <c r="N90" s="300"/>
      <c r="O90" s="300"/>
      <c r="P90" s="309"/>
      <c r="Q90" s="309"/>
      <c r="R90" s="309"/>
      <c r="S90" s="365"/>
      <c r="T90" s="365"/>
    </row>
    <row r="91">
      <c r="B91" s="0" t="s">
        <v>223</v>
      </c>
      <c r="C91" s="0" t="s">
        <v>50</v>
      </c>
      <c r="D91" s="305" t="s">
        <v>90</v>
      </c>
      <c r="E91" s="313" t="s">
        <v>617</v>
      </c>
      <c r="F91" s="300"/>
      <c r="G91" s="300"/>
      <c r="H91" s="300"/>
      <c r="I91" s="300"/>
      <c r="J91" s="300"/>
      <c r="K91" s="375"/>
      <c r="L91" s="300"/>
      <c r="M91" s="375"/>
      <c r="N91" s="300"/>
      <c r="O91" s="300"/>
      <c r="P91" s="309"/>
      <c r="Q91" s="309"/>
      <c r="R91" s="309"/>
      <c r="S91" s="368"/>
      <c r="T91" s="365"/>
    </row>
    <row r="92">
      <c r="B92" s="0" t="s">
        <v>223</v>
      </c>
      <c r="C92" s="0" t="s">
        <v>52</v>
      </c>
      <c r="D92" s="305" t="s">
        <v>86</v>
      </c>
      <c r="E92" s="313" t="s">
        <v>87</v>
      </c>
      <c r="F92" s="290"/>
      <c r="G92" s="290">
        <v>6.527224279343</v>
      </c>
      <c r="H92" s="290">
        <v>13.128579468681</v>
      </c>
      <c r="I92" s="290">
        <v>19.378548236144</v>
      </c>
      <c r="J92" s="290">
        <v>32.885652297516</v>
      </c>
      <c r="K92" s="385">
        <v>11.303090964921</v>
      </c>
      <c r="L92" s="290">
        <v>1.881546511676</v>
      </c>
      <c r="M92" s="385">
        <v>17.56866476211</v>
      </c>
      <c r="N92" s="290">
        <v>18.35193277233</v>
      </c>
      <c r="O92" s="300"/>
      <c r="P92" s="309"/>
      <c r="Q92" s="309"/>
      <c r="R92" s="309"/>
      <c r="S92" s="368"/>
      <c r="T92" s="365"/>
    </row>
    <row r="93">
      <c r="B93" s="0" t="s">
        <v>223</v>
      </c>
      <c r="C93" s="0" t="s">
        <v>52</v>
      </c>
      <c r="D93" s="305" t="s">
        <v>86</v>
      </c>
      <c r="E93" s="313" t="s">
        <v>616</v>
      </c>
      <c r="F93" s="290"/>
      <c r="G93" s="290">
        <v>21913.34571009711</v>
      </c>
      <c r="H93" s="290">
        <v>36902.2656759447</v>
      </c>
      <c r="I93" s="290">
        <v>54408.2872554288</v>
      </c>
      <c r="J93" s="290">
        <v>88020.9208550826</v>
      </c>
      <c r="K93" s="385">
        <v>29871.221150504</v>
      </c>
      <c r="L93" s="290">
        <v>4897.31400451319</v>
      </c>
      <c r="M93" s="385">
        <v>45480.3273984689</v>
      </c>
      <c r="N93" s="290">
        <v>46973.415143606195</v>
      </c>
      <c r="O93" s="300"/>
      <c r="P93" s="309"/>
      <c r="Q93" s="309"/>
      <c r="R93" s="309"/>
      <c r="S93" s="368"/>
      <c r="T93" s="365"/>
    </row>
    <row r="94">
      <c r="B94" s="0" t="s">
        <v>223</v>
      </c>
      <c r="C94" s="0" t="s">
        <v>52</v>
      </c>
      <c r="D94" s="305" t="s">
        <v>90</v>
      </c>
      <c r="E94" s="313" t="s">
        <v>617</v>
      </c>
      <c r="F94" s="290"/>
      <c r="G94" s="290">
        <v>1440.4920297692081</v>
      </c>
      <c r="H94" s="290">
        <v>3723.0417132367879</v>
      </c>
      <c r="I94" s="290">
        <v>6912.578280956719</v>
      </c>
      <c r="J94" s="290">
        <v>11565.645258696768</v>
      </c>
      <c r="K94" s="385">
        <v>12520.057496015792</v>
      </c>
      <c r="L94" s="290">
        <v>12670.281229022865</v>
      </c>
      <c r="M94" s="385">
        <v>12115.146119301866</v>
      </c>
      <c r="N94" s="290">
        <v>12618.041981585486</v>
      </c>
      <c r="O94" s="300"/>
      <c r="P94" s="309"/>
      <c r="Q94" s="309"/>
      <c r="R94" s="309"/>
      <c r="S94" s="365"/>
      <c r="T94" s="365"/>
    </row>
    <row r="95">
      <c r="B95" s="0" t="s">
        <v>224</v>
      </c>
      <c r="C95" s="0" t="s">
        <v>26</v>
      </c>
      <c r="D95" s="305" t="s">
        <v>86</v>
      </c>
      <c r="E95" s="313" t="s">
        <v>87</v>
      </c>
      <c r="F95" s="375"/>
      <c r="G95" s="375"/>
      <c r="H95" s="375"/>
      <c r="I95" s="375"/>
      <c r="J95" s="375"/>
      <c r="K95" s="375"/>
      <c r="L95" s="375"/>
      <c r="M95" s="375"/>
      <c r="N95" s="375"/>
      <c r="O95" s="300"/>
      <c r="P95" s="309"/>
      <c r="Q95" s="309"/>
      <c r="R95" s="309"/>
      <c r="S95" s="368"/>
      <c r="T95" s="365"/>
    </row>
    <row r="96">
      <c r="B96" s="0" t="s">
        <v>224</v>
      </c>
      <c r="C96" s="0" t="s">
        <v>26</v>
      </c>
      <c r="D96" s="305" t="s">
        <v>86</v>
      </c>
      <c r="E96" s="313" t="s">
        <v>616</v>
      </c>
      <c r="F96" s="375"/>
      <c r="G96" s="375"/>
      <c r="H96" s="375"/>
      <c r="I96" s="375"/>
      <c r="J96" s="375"/>
      <c r="K96" s="375"/>
      <c r="L96" s="375"/>
      <c r="M96" s="375"/>
      <c r="N96" s="375"/>
      <c r="O96" s="300"/>
      <c r="P96" s="309"/>
      <c r="Q96" s="309"/>
      <c r="R96" s="309"/>
      <c r="S96" s="365"/>
      <c r="T96" s="365"/>
    </row>
    <row r="97">
      <c r="B97" s="0" t="s">
        <v>224</v>
      </c>
      <c r="C97" s="0" t="s">
        <v>26</v>
      </c>
      <c r="D97" s="305" t="s">
        <v>90</v>
      </c>
      <c r="E97" s="313" t="s">
        <v>617</v>
      </c>
      <c r="F97" s="375"/>
      <c r="G97" s="375"/>
      <c r="H97" s="375"/>
      <c r="I97" s="375"/>
      <c r="J97" s="375"/>
      <c r="K97" s="375"/>
      <c r="L97" s="375"/>
      <c r="M97" s="375"/>
      <c r="N97" s="375"/>
      <c r="O97" s="300"/>
      <c r="P97" s="309"/>
      <c r="Q97" s="309"/>
      <c r="R97" s="309"/>
      <c r="S97" s="368"/>
      <c r="T97" s="365"/>
    </row>
    <row r="98">
      <c r="B98" s="0" t="s">
        <v>224</v>
      </c>
      <c r="C98" s="0" t="s">
        <v>24</v>
      </c>
      <c r="D98" s="305" t="s">
        <v>86</v>
      </c>
      <c r="E98" s="313" t="s">
        <v>87</v>
      </c>
      <c r="F98" s="290"/>
      <c r="G98" s="290"/>
      <c r="H98" s="290"/>
      <c r="I98" s="290"/>
      <c r="J98" s="290"/>
      <c r="K98" s="385"/>
      <c r="L98" s="290">
        <v>0.894483941652</v>
      </c>
      <c r="M98" s="385">
        <v>4.536714599344</v>
      </c>
      <c r="N98" s="290">
        <v>9.071882487803</v>
      </c>
      <c r="O98" s="300"/>
      <c r="P98" s="309"/>
      <c r="Q98" s="309"/>
      <c r="R98" s="309"/>
      <c r="S98" s="368"/>
      <c r="T98" s="365"/>
    </row>
    <row r="99">
      <c r="B99" s="0" t="s">
        <v>224</v>
      </c>
      <c r="C99" s="0" t="s">
        <v>24</v>
      </c>
      <c r="D99" s="305" t="s">
        <v>86</v>
      </c>
      <c r="E99" s="313" t="s">
        <v>616</v>
      </c>
      <c r="F99" s="290"/>
      <c r="G99" s="290"/>
      <c r="H99" s="290"/>
      <c r="I99" s="290"/>
      <c r="J99" s="290"/>
      <c r="K99" s="385"/>
      <c r="L99" s="290">
        <v>3606.49292881906</v>
      </c>
      <c r="M99" s="385">
        <v>18059.1753071556</v>
      </c>
      <c r="N99" s="290">
        <v>35476.600693512388</v>
      </c>
      <c r="O99" s="300"/>
      <c r="P99" s="309"/>
      <c r="Q99" s="309"/>
      <c r="R99" s="309"/>
      <c r="S99" s="368"/>
      <c r="T99" s="365"/>
    </row>
    <row r="100">
      <c r="B100" s="0" t="s">
        <v>224</v>
      </c>
      <c r="C100" s="0" t="s">
        <v>24</v>
      </c>
      <c r="D100" s="305" t="s">
        <v>90</v>
      </c>
      <c r="E100" s="313" t="s">
        <v>617</v>
      </c>
      <c r="F100" s="290"/>
      <c r="G100" s="290"/>
      <c r="H100" s="290"/>
      <c r="I100" s="290"/>
      <c r="J100" s="290"/>
      <c r="K100" s="385"/>
      <c r="L100" s="290">
        <v>211.420753307098</v>
      </c>
      <c r="M100" s="385">
        <v>1270.0903591820779</v>
      </c>
      <c r="N100" s="290">
        <v>3349.8087425073309</v>
      </c>
      <c r="O100" s="300"/>
      <c r="P100" s="309"/>
      <c r="Q100" s="309"/>
      <c r="R100" s="309"/>
      <c r="S100" s="365"/>
      <c r="T100" s="365"/>
    </row>
    <row r="101">
      <c r="B101" s="0" t="s">
        <v>224</v>
      </c>
      <c r="C101" s="0" t="s">
        <v>29</v>
      </c>
      <c r="D101" s="305" t="s">
        <v>86</v>
      </c>
      <c r="E101" s="313" t="s">
        <v>87</v>
      </c>
      <c r="F101" s="385"/>
      <c r="G101" s="385"/>
      <c r="H101" s="385"/>
      <c r="I101" s="385"/>
      <c r="J101" s="385">
        <v>0.149527989663</v>
      </c>
      <c r="K101" s="385">
        <v>0.76064280177</v>
      </c>
      <c r="L101" s="385">
        <v>1.52992436646</v>
      </c>
      <c r="M101" s="385">
        <v>3.077224370811</v>
      </c>
      <c r="N101" s="385">
        <v>0.703755640172</v>
      </c>
      <c r="O101" s="300"/>
      <c r="P101" s="309"/>
      <c r="Q101" s="309"/>
      <c r="R101" s="309"/>
      <c r="S101" s="368"/>
      <c r="T101" s="365"/>
    </row>
    <row r="102">
      <c r="B102" s="0" t="s">
        <v>224</v>
      </c>
      <c r="C102" s="0" t="s">
        <v>29</v>
      </c>
      <c r="D102" s="305" t="s">
        <v>86</v>
      </c>
      <c r="E102" s="313" t="s">
        <v>616</v>
      </c>
      <c r="F102" s="385"/>
      <c r="G102" s="385"/>
      <c r="H102" s="385"/>
      <c r="I102" s="385"/>
      <c r="J102" s="385">
        <v>1107.18975842294</v>
      </c>
      <c r="K102" s="385">
        <v>5475.77845611805</v>
      </c>
      <c r="L102" s="385">
        <v>10773.1098798903</v>
      </c>
      <c r="M102" s="385">
        <v>21445.1846485555</v>
      </c>
      <c r="N102" s="385">
        <v>4785.26890100229</v>
      </c>
      <c r="O102" s="300"/>
      <c r="P102" s="309"/>
      <c r="Q102" s="309"/>
      <c r="R102" s="309"/>
      <c r="S102" s="368"/>
      <c r="T102" s="365"/>
    </row>
    <row r="103">
      <c r="B103" s="0" t="s">
        <v>224</v>
      </c>
      <c r="C103" s="0" t="s">
        <v>29</v>
      </c>
      <c r="D103" s="305" t="s">
        <v>90</v>
      </c>
      <c r="E103" s="313" t="s">
        <v>617</v>
      </c>
      <c r="F103" s="385"/>
      <c r="G103" s="385"/>
      <c r="H103" s="385"/>
      <c r="I103" s="385"/>
      <c r="J103" s="385">
        <v>53.48565998673</v>
      </c>
      <c r="K103" s="385">
        <v>318.007276483396</v>
      </c>
      <c r="L103" s="385">
        <v>838.430164838351</v>
      </c>
      <c r="M103" s="385">
        <v>1874.395179633151</v>
      </c>
      <c r="N103" s="385">
        <v>2105.5599492103552</v>
      </c>
      <c r="O103" s="300"/>
      <c r="P103" s="309"/>
      <c r="Q103" s="309"/>
      <c r="R103" s="309"/>
      <c r="S103" s="368"/>
      <c r="T103" s="365"/>
    </row>
    <row r="104">
      <c r="B104" s="0" t="s">
        <v>224</v>
      </c>
      <c r="C104" s="0" t="s">
        <v>27</v>
      </c>
      <c r="D104" s="305" t="s">
        <v>86</v>
      </c>
      <c r="E104" s="313" t="s">
        <v>87</v>
      </c>
      <c r="F104" s="290">
        <v>0.292154753182</v>
      </c>
      <c r="G104" s="290">
        <v>1.432769021636</v>
      </c>
      <c r="H104" s="290">
        <v>23.351362890579</v>
      </c>
      <c r="I104" s="290">
        <v>1.745018088581</v>
      </c>
      <c r="J104" s="290">
        <v>0.065319232424</v>
      </c>
      <c r="K104" s="385">
        <v>0.017015650836</v>
      </c>
      <c r="L104" s="290">
        <v>0.635785111366</v>
      </c>
      <c r="M104" s="385">
        <v>0.824230161139</v>
      </c>
      <c r="N104" s="290">
        <v>0.109134152363</v>
      </c>
      <c r="O104" s="300"/>
      <c r="P104" s="309"/>
      <c r="Q104" s="309"/>
      <c r="R104" s="309"/>
      <c r="S104" s="368"/>
      <c r="T104" s="365"/>
    </row>
    <row r="105">
      <c r="B105" s="0" t="s">
        <v>224</v>
      </c>
      <c r="C105" s="0" t="s">
        <v>27</v>
      </c>
      <c r="D105" s="305" t="s">
        <v>86</v>
      </c>
      <c r="E105" s="313" t="s">
        <v>616</v>
      </c>
      <c r="F105" s="290">
        <v>219.116064886426</v>
      </c>
      <c r="G105" s="290">
        <v>1513.946342822816</v>
      </c>
      <c r="H105" s="290">
        <v>84028.789846089669</v>
      </c>
      <c r="I105" s="290">
        <v>1314.3466054162329</v>
      </c>
      <c r="J105" s="290">
        <v>168.948393346757</v>
      </c>
      <c r="K105" s="385">
        <v>44.011032643258</v>
      </c>
      <c r="L105" s="290">
        <v>1028.860910139605</v>
      </c>
      <c r="M105" s="385">
        <v>898.924047863851</v>
      </c>
      <c r="N105" s="290">
        <v>282.275817039343</v>
      </c>
      <c r="O105" s="300"/>
      <c r="P105" s="309"/>
      <c r="Q105" s="309"/>
      <c r="R105" s="309"/>
      <c r="S105" s="365"/>
      <c r="T105" s="365"/>
    </row>
    <row r="106">
      <c r="B106" s="0" t="s">
        <v>224</v>
      </c>
      <c r="C106" s="0" t="s">
        <v>27</v>
      </c>
      <c r="D106" s="305" t="s">
        <v>90</v>
      </c>
      <c r="E106" s="313" t="s">
        <v>617</v>
      </c>
      <c r="F106" s="290">
        <v>11.514763021899</v>
      </c>
      <c r="G106" s="290">
        <v>94.814667271227</v>
      </c>
      <c r="H106" s="290">
        <v>5020.7719336178916</v>
      </c>
      <c r="I106" s="290">
        <v>5089.8639722302087</v>
      </c>
      <c r="J106" s="290">
        <v>5099.7661046446574</v>
      </c>
      <c r="K106" s="385">
        <v>5086.2236696543478</v>
      </c>
      <c r="L106" s="290">
        <v>5092.4433410067659</v>
      </c>
      <c r="M106" s="385">
        <v>189.860474685603</v>
      </c>
      <c r="N106" s="290">
        <v>186.469414768443</v>
      </c>
      <c r="O106" s="300"/>
      <c r="P106" s="309"/>
      <c r="Q106" s="309"/>
      <c r="R106" s="309"/>
      <c r="S106" s="365"/>
      <c r="T106" s="365"/>
    </row>
    <row r="107">
      <c r="B107" s="0" t="s">
        <v>224</v>
      </c>
      <c r="C107" s="0" t="s">
        <v>31</v>
      </c>
      <c r="D107" s="305" t="s">
        <v>86</v>
      </c>
      <c r="E107" s="313" t="s">
        <v>87</v>
      </c>
      <c r="F107" s="290">
        <v>1.635741960346</v>
      </c>
      <c r="G107" s="290">
        <v>2.228956585474</v>
      </c>
      <c r="H107" s="290"/>
      <c r="I107" s="290"/>
      <c r="J107" s="290"/>
      <c r="K107" s="385"/>
      <c r="L107" s="290"/>
      <c r="M107" s="385">
        <v>0.230327237574</v>
      </c>
      <c r="N107" s="290"/>
      <c r="O107" s="300"/>
      <c r="P107" s="309"/>
      <c r="Q107" s="309"/>
      <c r="R107" s="309"/>
      <c r="S107" s="368"/>
      <c r="T107" s="365"/>
    </row>
    <row r="108">
      <c r="B108" s="0" t="s">
        <v>224</v>
      </c>
      <c r="C108" s="0" t="s">
        <v>31</v>
      </c>
      <c r="D108" s="305" t="s">
        <v>86</v>
      </c>
      <c r="E108" s="313" t="s">
        <v>616</v>
      </c>
      <c r="F108" s="290">
        <v>1063.2322742252</v>
      </c>
      <c r="G108" s="290">
        <v>3682.58048687306</v>
      </c>
      <c r="H108" s="290"/>
      <c r="I108" s="290"/>
      <c r="J108" s="290"/>
      <c r="K108" s="385"/>
      <c r="L108" s="290"/>
      <c r="M108" s="385">
        <v>380.536164864352</v>
      </c>
      <c r="N108" s="290"/>
      <c r="O108" s="300"/>
      <c r="P108" s="309"/>
      <c r="Q108" s="309"/>
      <c r="R108" s="309"/>
      <c r="S108" s="368"/>
      <c r="T108" s="368"/>
    </row>
    <row r="109">
      <c r="B109" s="0" t="s">
        <v>224</v>
      </c>
      <c r="C109" s="0" t="s">
        <v>31</v>
      </c>
      <c r="D109" s="305" t="s">
        <v>90</v>
      </c>
      <c r="E109" s="313" t="s">
        <v>617</v>
      </c>
      <c r="F109" s="290">
        <v>58.09260457423</v>
      </c>
      <c r="G109" s="290">
        <v>251.548454644571</v>
      </c>
      <c r="H109" s="290">
        <v>251.548454644571</v>
      </c>
      <c r="I109" s="290">
        <v>250.429376781423</v>
      </c>
      <c r="J109" s="290">
        <v>249.310298918276</v>
      </c>
      <c r="K109" s="385">
        <v>249.310298918276</v>
      </c>
      <c r="L109" s="290">
        <v>107.4754722613</v>
      </c>
      <c r="M109" s="385">
        <v>19.990587447784</v>
      </c>
      <c r="N109" s="290">
        <v>19.990587447784</v>
      </c>
      <c r="O109" s="300"/>
      <c r="P109" s="309"/>
      <c r="Q109" s="309"/>
      <c r="R109" s="309"/>
      <c r="S109" s="368"/>
      <c r="T109" s="368"/>
    </row>
    <row r="110">
      <c r="B110" s="0" t="s">
        <v>224</v>
      </c>
      <c r="C110" s="0" t="s">
        <v>33</v>
      </c>
      <c r="D110" s="305" t="s">
        <v>86</v>
      </c>
      <c r="E110" s="313" t="s">
        <v>87</v>
      </c>
      <c r="F110" s="375"/>
      <c r="G110" s="375"/>
      <c r="H110" s="375"/>
      <c r="I110" s="375"/>
      <c r="J110" s="375"/>
      <c r="K110" s="375"/>
      <c r="L110" s="375"/>
      <c r="M110" s="375"/>
      <c r="N110" s="375"/>
      <c r="O110" s="300"/>
      <c r="P110" s="309"/>
      <c r="Q110" s="309"/>
      <c r="R110" s="309"/>
      <c r="S110" s="368"/>
      <c r="T110" s="365"/>
    </row>
    <row r="111">
      <c r="B111" s="0" t="s">
        <v>224</v>
      </c>
      <c r="C111" s="0" t="s">
        <v>33</v>
      </c>
      <c r="D111" s="305" t="s">
        <v>86</v>
      </c>
      <c r="E111" s="313" t="s">
        <v>616</v>
      </c>
      <c r="F111" s="375"/>
      <c r="G111" s="375"/>
      <c r="H111" s="375"/>
      <c r="I111" s="375"/>
      <c r="J111" s="375"/>
      <c r="K111" s="375"/>
      <c r="L111" s="375"/>
      <c r="M111" s="375"/>
      <c r="N111" s="375"/>
      <c r="O111" s="300"/>
      <c r="P111" s="309"/>
      <c r="Q111" s="309"/>
      <c r="R111" s="309"/>
      <c r="S111" s="368"/>
      <c r="T111" s="368"/>
    </row>
    <row r="112">
      <c r="B112" s="0" t="s">
        <v>224</v>
      </c>
      <c r="C112" s="0" t="s">
        <v>33</v>
      </c>
      <c r="D112" s="305" t="s">
        <v>90</v>
      </c>
      <c r="E112" s="313" t="s">
        <v>617</v>
      </c>
      <c r="F112" s="375"/>
      <c r="G112" s="375"/>
      <c r="H112" s="375"/>
      <c r="I112" s="375"/>
      <c r="J112" s="375"/>
      <c r="K112" s="375"/>
      <c r="L112" s="375"/>
      <c r="M112" s="375"/>
      <c r="N112" s="375"/>
      <c r="O112" s="300"/>
      <c r="P112" s="309"/>
      <c r="Q112" s="309"/>
      <c r="R112" s="309"/>
      <c r="S112" s="365"/>
      <c r="T112" s="365"/>
    </row>
    <row r="113">
      <c r="B113" s="322" t="s">
        <v>224</v>
      </c>
      <c r="C113" s="322" t="s">
        <v>35</v>
      </c>
      <c r="D113" s="381" t="s">
        <v>86</v>
      </c>
      <c r="E113" s="382" t="s">
        <v>87</v>
      </c>
      <c r="F113" s="290"/>
      <c r="G113" s="290">
        <v>0.006787527507</v>
      </c>
      <c r="H113" s="290"/>
      <c r="I113" s="290"/>
      <c r="J113" s="290"/>
      <c r="K113" s="385"/>
      <c r="L113" s="290"/>
      <c r="M113" s="385"/>
      <c r="N113" s="290">
        <v>0.001079622649</v>
      </c>
      <c r="O113" s="300"/>
      <c r="P113" s="309"/>
      <c r="Q113" s="309"/>
      <c r="R113" s="309"/>
      <c r="S113" s="365"/>
      <c r="T113" s="365"/>
    </row>
    <row r="114">
      <c r="B114" s="322" t="s">
        <v>224</v>
      </c>
      <c r="C114" s="322" t="s">
        <v>35</v>
      </c>
      <c r="D114" s="381" t="s">
        <v>86</v>
      </c>
      <c r="E114" s="382" t="s">
        <v>616</v>
      </c>
      <c r="F114" s="290"/>
      <c r="G114" s="290">
        <v>30.527225324726</v>
      </c>
      <c r="H114" s="290"/>
      <c r="I114" s="290"/>
      <c r="J114" s="290"/>
      <c r="K114" s="385"/>
      <c r="L114" s="290"/>
      <c r="M114" s="385"/>
      <c r="N114" s="290">
        <v>4.378961714746</v>
      </c>
      <c r="O114" s="300"/>
      <c r="P114" s="309"/>
      <c r="Q114" s="309"/>
      <c r="R114" s="309"/>
      <c r="S114" s="365"/>
      <c r="T114" s="365"/>
    </row>
    <row r="115">
      <c r="B115" s="322" t="s">
        <v>224</v>
      </c>
      <c r="C115" s="322" t="s">
        <v>35</v>
      </c>
      <c r="D115" s="381" t="s">
        <v>90</v>
      </c>
      <c r="E115" s="382" t="s">
        <v>617</v>
      </c>
      <c r="F115" s="290"/>
      <c r="G115" s="290">
        <v>1.381166180546</v>
      </c>
      <c r="H115" s="290">
        <v>1.381166180546</v>
      </c>
      <c r="I115" s="290">
        <v>1.381166180546</v>
      </c>
      <c r="J115" s="290">
        <v>1.381166180546</v>
      </c>
      <c r="K115" s="385">
        <v>1.381166180546</v>
      </c>
      <c r="L115" s="290">
        <v>1.381166180546</v>
      </c>
      <c r="M115" s="385">
        <v>1.381166180546</v>
      </c>
      <c r="N115" s="290">
        <v>0.962319199947</v>
      </c>
      <c r="O115" s="300"/>
      <c r="P115" s="309"/>
      <c r="Q115" s="309"/>
      <c r="R115" s="309"/>
      <c r="S115" s="365"/>
      <c r="T115" s="365"/>
    </row>
    <row r="116">
      <c r="B116" s="0" t="s">
        <v>224</v>
      </c>
      <c r="C116" s="0" t="s">
        <v>37</v>
      </c>
      <c r="D116" s="305" t="s">
        <v>86</v>
      </c>
      <c r="E116" s="313" t="s">
        <v>87</v>
      </c>
      <c r="F116" s="290"/>
      <c r="G116" s="290"/>
      <c r="H116" s="290">
        <v>0.001418786693</v>
      </c>
      <c r="I116" s="290">
        <v>1.293724807056</v>
      </c>
      <c r="J116" s="290">
        <v>1.491376470461</v>
      </c>
      <c r="K116" s="385">
        <v>0.817884008735</v>
      </c>
      <c r="L116" s="290">
        <v>0.817884008735</v>
      </c>
      <c r="M116" s="385">
        <v>0.817884008735</v>
      </c>
      <c r="N116" s="290">
        <v>0.817884008735</v>
      </c>
      <c r="O116" s="300"/>
      <c r="P116" s="309"/>
      <c r="Q116" s="309"/>
      <c r="R116" s="309"/>
      <c r="S116" s="368"/>
      <c r="T116" s="365"/>
    </row>
    <row r="117">
      <c r="B117" s="0" t="s">
        <v>224</v>
      </c>
      <c r="C117" s="0" t="s">
        <v>37</v>
      </c>
      <c r="D117" s="305" t="s">
        <v>86</v>
      </c>
      <c r="E117" s="313" t="s">
        <v>616</v>
      </c>
      <c r="F117" s="290"/>
      <c r="G117" s="290"/>
      <c r="H117" s="290">
        <v>4.701634132342</v>
      </c>
      <c r="I117" s="290">
        <v>4269.20055732158</v>
      </c>
      <c r="J117" s="290">
        <v>4867.49217106612</v>
      </c>
      <c r="K117" s="385">
        <v>2651.17017224162</v>
      </c>
      <c r="L117" s="290">
        <v>2621.58629907499</v>
      </c>
      <c r="M117" s="385">
        <v>2607.93220376729</v>
      </c>
      <c r="N117" s="290">
        <v>2576.07264804937</v>
      </c>
      <c r="O117" s="300"/>
      <c r="P117" s="309"/>
      <c r="Q117" s="309"/>
      <c r="R117" s="309"/>
      <c r="S117" s="365"/>
      <c r="T117" s="365"/>
    </row>
    <row r="118">
      <c r="B118" s="0" t="s">
        <v>224</v>
      </c>
      <c r="C118" s="0" t="s">
        <v>37</v>
      </c>
      <c r="D118" s="305" t="s">
        <v>90</v>
      </c>
      <c r="E118" s="313" t="s">
        <v>617</v>
      </c>
      <c r="F118" s="290"/>
      <c r="G118" s="290"/>
      <c r="H118" s="290">
        <v>0.193669665784</v>
      </c>
      <c r="I118" s="290">
        <v>176.050535986743</v>
      </c>
      <c r="J118" s="290">
        <v>376.552224429911</v>
      </c>
      <c r="K118" s="385">
        <v>485.759199439422</v>
      </c>
      <c r="L118" s="290">
        <v>593.747555843677</v>
      </c>
      <c r="M118" s="385">
        <v>701.17347289166</v>
      </c>
      <c r="N118" s="290">
        <v>807.287031441674</v>
      </c>
      <c r="O118" s="300"/>
      <c r="P118" s="309"/>
      <c r="Q118" s="309"/>
      <c r="R118" s="309"/>
      <c r="S118" s="368"/>
      <c r="T118" s="365"/>
    </row>
    <row r="119">
      <c r="B119" s="0" t="s">
        <v>224</v>
      </c>
      <c r="C119" s="0" t="s">
        <v>39</v>
      </c>
      <c r="D119" s="305" t="s">
        <v>86</v>
      </c>
      <c r="E119" s="313" t="s">
        <v>87</v>
      </c>
      <c r="F119" s="290"/>
      <c r="G119" s="290"/>
      <c r="H119" s="290">
        <v>6.915609816108</v>
      </c>
      <c r="I119" s="290"/>
      <c r="J119" s="290">
        <v>7.002115194736</v>
      </c>
      <c r="K119" s="385"/>
      <c r="L119" s="290"/>
      <c r="M119" s="385"/>
      <c r="N119" s="290">
        <v>0.246119459014</v>
      </c>
      <c r="O119" s="300"/>
      <c r="P119" s="309"/>
      <c r="Q119" s="309"/>
      <c r="R119" s="309"/>
      <c r="S119" s="365"/>
      <c r="T119" s="365"/>
    </row>
    <row r="120">
      <c r="B120" s="0" t="s">
        <v>224</v>
      </c>
      <c r="C120" s="0" t="s">
        <v>39</v>
      </c>
      <c r="D120" s="305" t="s">
        <v>86</v>
      </c>
      <c r="E120" s="313" t="s">
        <v>616</v>
      </c>
      <c r="F120" s="290"/>
      <c r="G120" s="290"/>
      <c r="H120" s="290">
        <v>74376.4583033615</v>
      </c>
      <c r="I120" s="290"/>
      <c r="J120" s="290">
        <v>73238.6120680176</v>
      </c>
      <c r="K120" s="385"/>
      <c r="L120" s="290"/>
      <c r="M120" s="385"/>
      <c r="N120" s="290">
        <v>2439.58505129995</v>
      </c>
      <c r="O120" s="300"/>
      <c r="P120" s="309"/>
      <c r="Q120" s="309"/>
      <c r="R120" s="309"/>
      <c r="S120" s="365"/>
      <c r="T120" s="365"/>
    </row>
    <row r="121">
      <c r="B121" s="0" t="s">
        <v>224</v>
      </c>
      <c r="C121" s="0" t="s">
        <v>39</v>
      </c>
      <c r="D121" s="305" t="s">
        <v>90</v>
      </c>
      <c r="E121" s="313" t="s">
        <v>617</v>
      </c>
      <c r="F121" s="290"/>
      <c r="G121" s="290"/>
      <c r="H121" s="290"/>
      <c r="I121" s="290">
        <v>3063.71432067051</v>
      </c>
      <c r="J121" s="290">
        <v>6080.55849068494</v>
      </c>
      <c r="K121" s="385">
        <v>6080.55849068494</v>
      </c>
      <c r="L121" s="290">
        <v>6080.55849068494</v>
      </c>
      <c r="M121" s="385">
        <v>6080.55849068494</v>
      </c>
      <c r="N121" s="290">
        <v>6181.0498535255329</v>
      </c>
      <c r="O121" s="300"/>
      <c r="P121" s="309"/>
      <c r="Q121" s="309"/>
      <c r="R121" s="309"/>
      <c r="S121" s="365"/>
      <c r="T121" s="365"/>
    </row>
    <row r="122">
      <c r="B122" s="0" t="s">
        <v>224</v>
      </c>
      <c r="C122" s="0" t="s">
        <v>40</v>
      </c>
      <c r="D122" s="305" t="s">
        <v>86</v>
      </c>
      <c r="E122" s="313" t="s">
        <v>87</v>
      </c>
      <c r="F122" s="300"/>
      <c r="G122" s="300"/>
      <c r="H122" s="300"/>
      <c r="I122" s="300"/>
      <c r="J122" s="300"/>
      <c r="K122" s="375"/>
      <c r="L122" s="300"/>
      <c r="M122" s="375"/>
      <c r="N122" s="300"/>
      <c r="O122" s="300"/>
      <c r="P122" s="309"/>
      <c r="Q122" s="309"/>
      <c r="R122" s="309"/>
      <c r="S122" s="365"/>
      <c r="T122" s="365"/>
    </row>
    <row r="123">
      <c r="B123" s="0" t="s">
        <v>224</v>
      </c>
      <c r="C123" s="0" t="s">
        <v>40</v>
      </c>
      <c r="D123" s="305" t="s">
        <v>86</v>
      </c>
      <c r="E123" s="313" t="s">
        <v>616</v>
      </c>
      <c r="F123" s="300"/>
      <c r="G123" s="300"/>
      <c r="H123" s="300"/>
      <c r="I123" s="300"/>
      <c r="J123" s="300"/>
      <c r="K123" s="375"/>
      <c r="L123" s="300"/>
      <c r="M123" s="375"/>
      <c r="N123" s="300"/>
      <c r="O123" s="300"/>
      <c r="P123" s="309"/>
      <c r="Q123" s="309"/>
      <c r="R123" s="309"/>
      <c r="S123" s="365"/>
      <c r="T123" s="365"/>
    </row>
    <row r="124">
      <c r="B124" s="0" t="s">
        <v>224</v>
      </c>
      <c r="C124" s="0" t="s">
        <v>40</v>
      </c>
      <c r="D124" s="305" t="s">
        <v>90</v>
      </c>
      <c r="E124" s="313" t="s">
        <v>617</v>
      </c>
      <c r="F124" s="290">
        <v>0.797913983233</v>
      </c>
      <c r="G124" s="290">
        <v>0.797913983233</v>
      </c>
      <c r="H124" s="290">
        <v>0.797913983233</v>
      </c>
      <c r="I124" s="290">
        <v>0.398956991617</v>
      </c>
      <c r="J124" s="290"/>
      <c r="K124" s="385"/>
      <c r="L124" s="290"/>
      <c r="M124" s="385"/>
      <c r="N124" s="290"/>
      <c r="O124" s="300"/>
      <c r="P124" s="309"/>
      <c r="Q124" s="309"/>
      <c r="R124" s="309"/>
      <c r="S124" s="365"/>
      <c r="T124" s="365"/>
    </row>
    <row r="125">
      <c r="B125" s="0" t="s">
        <v>224</v>
      </c>
      <c r="C125" s="0" t="s">
        <v>43</v>
      </c>
      <c r="D125" s="305" t="s">
        <v>86</v>
      </c>
      <c r="E125" s="313" t="s">
        <v>87</v>
      </c>
      <c r="F125" s="290"/>
      <c r="G125" s="290"/>
      <c r="H125" s="290"/>
      <c r="I125" s="290"/>
      <c r="J125" s="290"/>
      <c r="K125" s="385">
        <v>1.7972388679</v>
      </c>
      <c r="L125" s="290">
        <v>4.864733420163</v>
      </c>
      <c r="M125" s="385">
        <v>9.784716529917</v>
      </c>
      <c r="N125" s="290">
        <v>3.125043474629</v>
      </c>
      <c r="O125" s="300"/>
      <c r="P125" s="309"/>
      <c r="Q125" s="309"/>
      <c r="R125" s="309"/>
      <c r="S125" s="365"/>
    </row>
    <row r="126">
      <c r="B126" s="0" t="s">
        <v>224</v>
      </c>
      <c r="C126" s="0" t="s">
        <v>43</v>
      </c>
      <c r="D126" s="305" t="s">
        <v>86</v>
      </c>
      <c r="E126" s="313" t="s">
        <v>616</v>
      </c>
      <c r="F126" s="290"/>
      <c r="G126" s="290"/>
      <c r="H126" s="290"/>
      <c r="I126" s="290"/>
      <c r="J126" s="290"/>
      <c r="K126" s="385">
        <v>4283.32022317285</v>
      </c>
      <c r="L126" s="290">
        <v>10187.7715407597</v>
      </c>
      <c r="M126" s="385">
        <v>19611.1168379923</v>
      </c>
      <c r="N126" s="290">
        <v>5607.50878676237</v>
      </c>
      <c r="O126" s="300"/>
      <c r="P126" s="309"/>
      <c r="Q126" s="309"/>
      <c r="R126" s="309"/>
      <c r="S126" s="365"/>
      <c r="T126" s="368"/>
    </row>
    <row r="127">
      <c r="B127" s="0" t="s">
        <v>224</v>
      </c>
      <c r="C127" s="0" t="s">
        <v>43</v>
      </c>
      <c r="D127" s="305" t="s">
        <v>90</v>
      </c>
      <c r="E127" s="313" t="s">
        <v>617</v>
      </c>
      <c r="F127" s="290"/>
      <c r="G127" s="290"/>
      <c r="H127" s="290"/>
      <c r="I127" s="290"/>
      <c r="J127" s="290"/>
      <c r="K127" s="385">
        <v>251.097896519449</v>
      </c>
      <c r="L127" s="290">
        <v>848.328052291122</v>
      </c>
      <c r="M127" s="385">
        <v>1997.9759725601621</v>
      </c>
      <c r="N127" s="290">
        <v>2326.7007906236981</v>
      </c>
      <c r="O127" s="300"/>
      <c r="P127" s="309"/>
      <c r="Q127" s="309"/>
      <c r="R127" s="309"/>
      <c r="S127" s="365"/>
      <c r="T127" s="368"/>
    </row>
    <row r="128">
      <c r="B128" s="0" t="s">
        <v>224</v>
      </c>
      <c r="C128" s="0" t="s">
        <v>45</v>
      </c>
      <c r="D128" s="305" t="s">
        <v>86</v>
      </c>
      <c r="E128" s="313" t="s">
        <v>87</v>
      </c>
      <c r="F128" s="300"/>
      <c r="G128" s="300"/>
      <c r="H128" s="300"/>
      <c r="I128" s="300"/>
      <c r="J128" s="300"/>
      <c r="K128" s="375"/>
      <c r="L128" s="300"/>
      <c r="M128" s="375"/>
      <c r="N128" s="300"/>
      <c r="O128" s="300"/>
      <c r="P128" s="309"/>
      <c r="Q128" s="309"/>
      <c r="R128" s="309"/>
      <c r="S128" s="368"/>
      <c r="T128" s="365"/>
    </row>
    <row r="129">
      <c r="B129" s="0" t="s">
        <v>224</v>
      </c>
      <c r="C129" s="0" t="s">
        <v>45</v>
      </c>
      <c r="D129" s="305" t="s">
        <v>86</v>
      </c>
      <c r="E129" s="313" t="s">
        <v>616</v>
      </c>
      <c r="F129" s="300"/>
      <c r="G129" s="300"/>
      <c r="H129" s="300"/>
      <c r="I129" s="300"/>
      <c r="J129" s="300"/>
      <c r="K129" s="375"/>
      <c r="L129" s="300"/>
      <c r="M129" s="375"/>
      <c r="N129" s="300"/>
      <c r="O129" s="300"/>
      <c r="P129" s="309"/>
      <c r="Q129" s="309"/>
      <c r="R129" s="309"/>
      <c r="S129" s="368"/>
      <c r="T129" s="368"/>
    </row>
    <row r="130">
      <c r="B130" s="0" t="s">
        <v>224</v>
      </c>
      <c r="C130" s="0" t="s">
        <v>45</v>
      </c>
      <c r="D130" s="305" t="s">
        <v>90</v>
      </c>
      <c r="E130" s="313" t="s">
        <v>617</v>
      </c>
      <c r="F130" s="300"/>
      <c r="G130" s="300"/>
      <c r="H130" s="300"/>
      <c r="I130" s="300"/>
      <c r="J130" s="300"/>
      <c r="K130" s="375"/>
      <c r="L130" s="300"/>
      <c r="M130" s="375"/>
      <c r="N130" s="300"/>
      <c r="O130" s="300"/>
      <c r="P130" s="309"/>
      <c r="Q130" s="309"/>
      <c r="R130" s="309"/>
      <c r="S130" s="368"/>
      <c r="T130" s="368"/>
    </row>
    <row r="131">
      <c r="B131" s="0" t="s">
        <v>224</v>
      </c>
      <c r="C131" s="0" t="s">
        <v>47</v>
      </c>
      <c r="D131" s="305" t="s">
        <v>86</v>
      </c>
      <c r="E131" s="313" t="s">
        <v>87</v>
      </c>
      <c r="F131" s="375"/>
      <c r="G131" s="375"/>
      <c r="H131" s="375"/>
      <c r="I131" s="375"/>
      <c r="J131" s="375"/>
      <c r="K131" s="375"/>
      <c r="L131" s="375"/>
      <c r="M131" s="375"/>
      <c r="N131" s="375"/>
      <c r="O131" s="300"/>
      <c r="P131" s="309"/>
      <c r="Q131" s="309"/>
      <c r="R131" s="309"/>
      <c r="S131" s="365"/>
      <c r="T131" s="365"/>
    </row>
    <row r="132">
      <c r="B132" s="0" t="s">
        <v>224</v>
      </c>
      <c r="C132" s="0" t="s">
        <v>47</v>
      </c>
      <c r="D132" s="305" t="s">
        <v>86</v>
      </c>
      <c r="E132" s="313" t="s">
        <v>616</v>
      </c>
      <c r="F132" s="375"/>
      <c r="G132" s="375"/>
      <c r="H132" s="375"/>
      <c r="I132" s="375"/>
      <c r="J132" s="375"/>
      <c r="K132" s="375"/>
      <c r="L132" s="375"/>
      <c r="M132" s="375"/>
      <c r="N132" s="375"/>
      <c r="O132" s="300"/>
      <c r="P132" s="309"/>
      <c r="Q132" s="309"/>
      <c r="R132" s="309"/>
      <c r="S132" s="368"/>
      <c r="T132" s="365"/>
    </row>
    <row r="133">
      <c r="B133" s="0" t="s">
        <v>224</v>
      </c>
      <c r="C133" s="0" t="s">
        <v>47</v>
      </c>
      <c r="D133" s="305" t="s">
        <v>90</v>
      </c>
      <c r="E133" s="313" t="s">
        <v>617</v>
      </c>
      <c r="F133" s="375"/>
      <c r="G133" s="375"/>
      <c r="H133" s="375"/>
      <c r="I133" s="375"/>
      <c r="J133" s="375"/>
      <c r="K133" s="375"/>
      <c r="L133" s="375"/>
      <c r="M133" s="375"/>
      <c r="N133" s="375"/>
      <c r="O133" s="300"/>
      <c r="P133" s="309"/>
      <c r="Q133" s="309"/>
      <c r="R133" s="309"/>
      <c r="S133" s="368"/>
      <c r="T133" s="365"/>
    </row>
    <row r="134">
      <c r="B134" s="0" t="s">
        <v>224</v>
      </c>
      <c r="C134" s="0" t="s">
        <v>50</v>
      </c>
      <c r="D134" s="305" t="s">
        <v>86</v>
      </c>
      <c r="E134" s="313" t="s">
        <v>87</v>
      </c>
      <c r="F134" s="300"/>
      <c r="G134" s="300"/>
      <c r="H134" s="300"/>
      <c r="I134" s="300"/>
      <c r="J134" s="300"/>
      <c r="K134" s="375"/>
      <c r="L134" s="300"/>
      <c r="M134" s="375"/>
      <c r="N134" s="300"/>
      <c r="O134" s="300"/>
      <c r="P134" s="309"/>
      <c r="Q134" s="309"/>
      <c r="R134" s="309"/>
      <c r="S134" s="368"/>
      <c r="T134" s="365"/>
    </row>
    <row r="135">
      <c r="B135" s="0" t="s">
        <v>224</v>
      </c>
      <c r="C135" s="0" t="s">
        <v>50</v>
      </c>
      <c r="D135" s="305" t="s">
        <v>86</v>
      </c>
      <c r="E135" s="313" t="s">
        <v>616</v>
      </c>
      <c r="F135" s="300"/>
      <c r="G135" s="300"/>
      <c r="H135" s="300"/>
      <c r="I135" s="300"/>
      <c r="J135" s="300"/>
      <c r="K135" s="375"/>
      <c r="L135" s="300"/>
      <c r="M135" s="375"/>
      <c r="N135" s="300"/>
      <c r="O135" s="300"/>
      <c r="P135" s="309"/>
      <c r="Q135" s="309"/>
      <c r="R135" s="309"/>
      <c r="S135" s="368"/>
      <c r="T135" s="365"/>
    </row>
    <row r="136">
      <c r="B136" s="0" t="s">
        <v>224</v>
      </c>
      <c r="C136" s="0" t="s">
        <v>50</v>
      </c>
      <c r="D136" s="305" t="s">
        <v>90</v>
      </c>
      <c r="E136" s="313" t="s">
        <v>617</v>
      </c>
      <c r="F136" s="300"/>
      <c r="G136" s="300"/>
      <c r="H136" s="300"/>
      <c r="I136" s="300"/>
      <c r="J136" s="300"/>
      <c r="K136" s="375"/>
      <c r="L136" s="300"/>
      <c r="M136" s="375"/>
      <c r="N136" s="300"/>
      <c r="O136" s="300"/>
      <c r="P136" s="309"/>
      <c r="Q136" s="309"/>
      <c r="R136" s="309"/>
      <c r="S136" s="365"/>
      <c r="T136" s="365"/>
    </row>
    <row r="137">
      <c r="B137" s="0" t="s">
        <v>224</v>
      </c>
      <c r="C137" s="0" t="s">
        <v>52</v>
      </c>
      <c r="D137" s="305" t="s">
        <v>86</v>
      </c>
      <c r="E137" s="313" t="s">
        <v>87</v>
      </c>
      <c r="F137" s="300"/>
      <c r="G137" s="300"/>
      <c r="H137" s="300"/>
      <c r="I137" s="300"/>
      <c r="J137" s="300"/>
      <c r="K137" s="375"/>
      <c r="L137" s="300"/>
      <c r="M137" s="375"/>
      <c r="N137" s="300"/>
      <c r="O137" s="300"/>
      <c r="P137" s="309"/>
      <c r="Q137" s="309"/>
      <c r="R137" s="309"/>
      <c r="S137" s="365"/>
      <c r="T137" s="365"/>
    </row>
    <row r="138">
      <c r="B138" s="0" t="s">
        <v>224</v>
      </c>
      <c r="C138" s="0" t="s">
        <v>52</v>
      </c>
      <c r="D138" s="305" t="s">
        <v>86</v>
      </c>
      <c r="E138" s="313" t="s">
        <v>616</v>
      </c>
      <c r="F138" s="300"/>
      <c r="G138" s="300"/>
      <c r="H138" s="300"/>
      <c r="I138" s="300"/>
      <c r="J138" s="300"/>
      <c r="K138" s="375"/>
      <c r="L138" s="300"/>
      <c r="M138" s="375"/>
      <c r="N138" s="300"/>
      <c r="O138" s="300"/>
      <c r="P138" s="309"/>
      <c r="Q138" s="309"/>
      <c r="R138" s="309"/>
      <c r="S138" s="368"/>
      <c r="T138" s="365"/>
    </row>
    <row r="139">
      <c r="B139" s="0" t="s">
        <v>224</v>
      </c>
      <c r="C139" s="0" t="s">
        <v>52</v>
      </c>
      <c r="D139" s="305" t="s">
        <v>90</v>
      </c>
      <c r="E139" s="313" t="s">
        <v>617</v>
      </c>
      <c r="F139" s="300"/>
      <c r="G139" s="300"/>
      <c r="H139" s="300"/>
      <c r="I139" s="300"/>
      <c r="J139" s="300"/>
      <c r="K139" s="375"/>
      <c r="L139" s="300"/>
      <c r="M139" s="375"/>
      <c r="N139" s="300"/>
      <c r="O139" s="300"/>
      <c r="P139" s="309"/>
      <c r="Q139" s="309"/>
      <c r="R139" s="309"/>
      <c r="S139" s="365"/>
      <c r="T139" s="365"/>
    </row>
    <row r="140">
      <c r="B140" s="0" t="s">
        <v>225</v>
      </c>
      <c r="C140" s="0" t="s">
        <v>26</v>
      </c>
      <c r="D140" s="305" t="s">
        <v>86</v>
      </c>
      <c r="E140" s="313" t="s">
        <v>87</v>
      </c>
      <c r="F140" s="375"/>
      <c r="G140" s="375"/>
      <c r="H140" s="375"/>
      <c r="I140" s="375"/>
      <c r="J140" s="375"/>
      <c r="K140" s="375"/>
      <c r="L140" s="375"/>
      <c r="M140" s="375"/>
      <c r="N140" s="375"/>
      <c r="O140" s="300"/>
      <c r="P140" s="309"/>
      <c r="Q140" s="309"/>
      <c r="R140" s="309"/>
      <c r="S140" s="368"/>
      <c r="T140" s="365"/>
    </row>
    <row r="141">
      <c r="B141" s="0" t="s">
        <v>225</v>
      </c>
      <c r="C141" s="0" t="s">
        <v>26</v>
      </c>
      <c r="D141" s="305" t="s">
        <v>86</v>
      </c>
      <c r="E141" s="313" t="s">
        <v>616</v>
      </c>
      <c r="F141" s="375"/>
      <c r="G141" s="375"/>
      <c r="H141" s="375"/>
      <c r="I141" s="375"/>
      <c r="J141" s="375"/>
      <c r="K141" s="375"/>
      <c r="L141" s="375"/>
      <c r="M141" s="375"/>
      <c r="N141" s="375"/>
      <c r="O141" s="300"/>
      <c r="P141" s="309"/>
      <c r="Q141" s="309"/>
      <c r="R141" s="309"/>
      <c r="S141" s="365"/>
      <c r="T141" s="365"/>
    </row>
    <row r="142">
      <c r="B142" s="0" t="s">
        <v>225</v>
      </c>
      <c r="C142" s="0" t="s">
        <v>26</v>
      </c>
      <c r="D142" s="305" t="s">
        <v>90</v>
      </c>
      <c r="E142" s="313" t="s">
        <v>617</v>
      </c>
      <c r="F142" s="375"/>
      <c r="G142" s="375"/>
      <c r="H142" s="375"/>
      <c r="I142" s="375"/>
      <c r="J142" s="375"/>
      <c r="K142" s="375"/>
      <c r="L142" s="375"/>
      <c r="M142" s="375"/>
      <c r="N142" s="375"/>
      <c r="O142" s="300"/>
      <c r="P142" s="309"/>
      <c r="Q142" s="309"/>
      <c r="R142" s="309"/>
      <c r="S142" s="368"/>
      <c r="T142" s="365"/>
    </row>
    <row r="143">
      <c r="B143" s="0" t="s">
        <v>225</v>
      </c>
      <c r="C143" s="0" t="s">
        <v>24</v>
      </c>
      <c r="D143" s="305" t="s">
        <v>86</v>
      </c>
      <c r="E143" s="313" t="s">
        <v>87</v>
      </c>
      <c r="F143" s="290"/>
      <c r="G143" s="290"/>
      <c r="H143" s="290"/>
      <c r="I143" s="290">
        <v>0.019027563523</v>
      </c>
      <c r="J143" s="290"/>
      <c r="K143" s="385"/>
      <c r="L143" s="290"/>
      <c r="M143" s="385"/>
      <c r="N143" s="290"/>
      <c r="O143" s="300"/>
      <c r="P143" s="309"/>
      <c r="Q143" s="309"/>
      <c r="R143" s="309"/>
      <c r="S143" s="365"/>
      <c r="T143" s="365"/>
    </row>
    <row r="144">
      <c r="B144" s="0" t="s">
        <v>225</v>
      </c>
      <c r="C144" s="0" t="s">
        <v>24</v>
      </c>
      <c r="D144" s="305" t="s">
        <v>86</v>
      </c>
      <c r="E144" s="313" t="s">
        <v>616</v>
      </c>
      <c r="F144" s="290"/>
      <c r="G144" s="290"/>
      <c r="H144" s="290"/>
      <c r="I144" s="290">
        <v>49.214850929534</v>
      </c>
      <c r="J144" s="290"/>
      <c r="K144" s="385"/>
      <c r="L144" s="290"/>
      <c r="M144" s="385"/>
      <c r="N144" s="290"/>
      <c r="O144" s="300"/>
      <c r="P144" s="309"/>
      <c r="Q144" s="309"/>
      <c r="R144" s="309"/>
      <c r="S144" s="368"/>
      <c r="T144" s="365"/>
    </row>
    <row r="145">
      <c r="B145" s="0" t="s">
        <v>225</v>
      </c>
      <c r="C145" s="0" t="s">
        <v>24</v>
      </c>
      <c r="D145" s="305" t="s">
        <v>90</v>
      </c>
      <c r="E145" s="313" t="s">
        <v>617</v>
      </c>
      <c r="F145" s="290"/>
      <c r="G145" s="290"/>
      <c r="H145" s="290"/>
      <c r="I145" s="290">
        <v>2.88508561164</v>
      </c>
      <c r="J145" s="290">
        <v>2.88508561164</v>
      </c>
      <c r="K145" s="385">
        <v>2.88508561164</v>
      </c>
      <c r="L145" s="290">
        <v>2.88508561164</v>
      </c>
      <c r="M145" s="385">
        <v>2.060775436886</v>
      </c>
      <c r="N145" s="290"/>
      <c r="O145" s="300"/>
      <c r="P145" s="309"/>
      <c r="Q145" s="309"/>
      <c r="R145" s="309"/>
      <c r="S145" s="365"/>
      <c r="T145" s="365"/>
    </row>
    <row r="146">
      <c r="B146" s="0" t="s">
        <v>225</v>
      </c>
      <c r="C146" s="0" t="s">
        <v>29</v>
      </c>
      <c r="D146" s="305" t="s">
        <v>86</v>
      </c>
      <c r="E146" s="313" t="s">
        <v>87</v>
      </c>
      <c r="F146" s="385"/>
      <c r="G146" s="385"/>
      <c r="H146" s="385"/>
      <c r="I146" s="385">
        <v>0.639961645047</v>
      </c>
      <c r="J146" s="385">
        <v>1.28719145449</v>
      </c>
      <c r="K146" s="385">
        <v>0.783698333359</v>
      </c>
      <c r="L146" s="385">
        <v>0.74547151356</v>
      </c>
      <c r="M146" s="385"/>
      <c r="N146" s="385"/>
      <c r="O146" s="300"/>
      <c r="P146" s="309"/>
      <c r="Q146" s="309"/>
      <c r="R146" s="309"/>
      <c r="S146" s="368"/>
      <c r="T146" s="365"/>
    </row>
    <row r="147">
      <c r="B147" s="0" t="s">
        <v>225</v>
      </c>
      <c r="C147" s="0" t="s">
        <v>29</v>
      </c>
      <c r="D147" s="305" t="s">
        <v>86</v>
      </c>
      <c r="E147" s="313" t="s">
        <v>616</v>
      </c>
      <c r="F147" s="385"/>
      <c r="G147" s="385"/>
      <c r="H147" s="385"/>
      <c r="I147" s="385">
        <v>4955.43818867935</v>
      </c>
      <c r="J147" s="385">
        <v>9531.09313347415</v>
      </c>
      <c r="K147" s="385">
        <v>5641.75252814908</v>
      </c>
      <c r="L147" s="385">
        <v>5249.30951096259</v>
      </c>
      <c r="M147" s="385"/>
      <c r="N147" s="385"/>
      <c r="O147" s="300"/>
      <c r="P147" s="309"/>
      <c r="Q147" s="309"/>
      <c r="R147" s="309"/>
      <c r="S147" s="365"/>
      <c r="T147" s="365"/>
    </row>
    <row r="148">
      <c r="B148" s="0" t="s">
        <v>225</v>
      </c>
      <c r="C148" s="0" t="s">
        <v>29</v>
      </c>
      <c r="D148" s="305" t="s">
        <v>90</v>
      </c>
      <c r="E148" s="313" t="s">
        <v>617</v>
      </c>
      <c r="F148" s="385"/>
      <c r="G148" s="385"/>
      <c r="H148" s="385"/>
      <c r="I148" s="385">
        <v>239.385236386655</v>
      </c>
      <c r="J148" s="385">
        <v>699.809298983628</v>
      </c>
      <c r="K148" s="385">
        <v>972.348721566135</v>
      </c>
      <c r="L148" s="385">
        <v>1225.930170936082</v>
      </c>
      <c r="M148" s="385">
        <v>1225.930170936082</v>
      </c>
      <c r="N148" s="385">
        <v>1225.930170936082</v>
      </c>
      <c r="O148" s="300"/>
      <c r="P148" s="309"/>
      <c r="Q148" s="309"/>
      <c r="R148" s="309"/>
      <c r="S148" s="368"/>
      <c r="T148" s="368"/>
    </row>
    <row r="149">
      <c r="B149" s="0" t="s">
        <v>225</v>
      </c>
      <c r="C149" s="0" t="s">
        <v>27</v>
      </c>
      <c r="D149" s="305" t="s">
        <v>86</v>
      </c>
      <c r="E149" s="313" t="s">
        <v>87</v>
      </c>
      <c r="F149" s="290">
        <v>0.036504836732</v>
      </c>
      <c r="G149" s="290">
        <v>1.463386862981</v>
      </c>
      <c r="H149" s="290">
        <v>0.011939246669</v>
      </c>
      <c r="I149" s="290">
        <v>0.963167056799</v>
      </c>
      <c r="J149" s="290"/>
      <c r="K149" s="385"/>
      <c r="L149" s="290"/>
      <c r="M149" s="385"/>
      <c r="N149" s="290"/>
      <c r="O149" s="300"/>
      <c r="P149" s="309"/>
      <c r="Q149" s="309"/>
      <c r="R149" s="309"/>
      <c r="S149" s="365"/>
      <c r="T149" s="365"/>
    </row>
    <row r="150">
      <c r="B150" s="0" t="s">
        <v>225</v>
      </c>
      <c r="C150" s="0" t="s">
        <v>27</v>
      </c>
      <c r="D150" s="305" t="s">
        <v>86</v>
      </c>
      <c r="E150" s="313" t="s">
        <v>616</v>
      </c>
      <c r="F150" s="290">
        <v>27.378627548668</v>
      </c>
      <c r="G150" s="290">
        <v>5035.28353436094</v>
      </c>
      <c r="H150" s="290">
        <v>30.880897825263</v>
      </c>
      <c r="I150" s="290">
        <v>722.375292599524</v>
      </c>
      <c r="J150" s="290"/>
      <c r="K150" s="385"/>
      <c r="L150" s="290"/>
      <c r="M150" s="385"/>
      <c r="N150" s="290"/>
      <c r="O150" s="300"/>
      <c r="P150" s="309"/>
      <c r="Q150" s="309"/>
      <c r="R150" s="309"/>
      <c r="S150" s="365"/>
      <c r="T150" s="368"/>
    </row>
    <row r="151">
      <c r="B151" s="0" t="s">
        <v>225</v>
      </c>
      <c r="C151" s="0" t="s">
        <v>27</v>
      </c>
      <c r="D151" s="305" t="s">
        <v>90</v>
      </c>
      <c r="E151" s="313" t="s">
        <v>617</v>
      </c>
      <c r="F151" s="290">
        <v>1.438272886381</v>
      </c>
      <c r="G151" s="290">
        <v>245.524257578758</v>
      </c>
      <c r="H151" s="290">
        <v>247.334565490039</v>
      </c>
      <c r="I151" s="290">
        <v>285.282881025245</v>
      </c>
      <c r="J151" s="290">
        <v>285.282881025245</v>
      </c>
      <c r="K151" s="385">
        <v>285.282881025245</v>
      </c>
      <c r="L151" s="290">
        <v>279.182818668745</v>
      </c>
      <c r="M151" s="385">
        <v>167.724403526656</v>
      </c>
      <c r="N151" s="290">
        <v>27.105939668004</v>
      </c>
      <c r="O151" s="300"/>
      <c r="P151" s="309"/>
      <c r="Q151" s="309"/>
      <c r="R151" s="309"/>
      <c r="S151" s="365"/>
      <c r="T151" s="368"/>
    </row>
    <row r="152">
      <c r="B152" s="0" t="s">
        <v>225</v>
      </c>
      <c r="C152" s="0" t="s">
        <v>31</v>
      </c>
      <c r="D152" s="305" t="s">
        <v>86</v>
      </c>
      <c r="E152" s="313" t="s">
        <v>87</v>
      </c>
      <c r="F152" s="290">
        <v>1.511597914067</v>
      </c>
      <c r="G152" s="290">
        <v>3.596329899511</v>
      </c>
      <c r="H152" s="290">
        <v>0.450692488607</v>
      </c>
      <c r="I152" s="290"/>
      <c r="J152" s="290"/>
      <c r="K152" s="385"/>
      <c r="L152" s="290"/>
      <c r="M152" s="385"/>
      <c r="N152" s="290"/>
      <c r="O152" s="300"/>
      <c r="P152" s="309"/>
      <c r="Q152" s="309"/>
      <c r="R152" s="309"/>
      <c r="S152" s="365"/>
      <c r="T152" s="365"/>
    </row>
    <row r="153">
      <c r="B153" s="0" t="s">
        <v>225</v>
      </c>
      <c r="C153" s="0" t="s">
        <v>31</v>
      </c>
      <c r="D153" s="305" t="s">
        <v>86</v>
      </c>
      <c r="E153" s="313" t="s">
        <v>616</v>
      </c>
      <c r="F153" s="290">
        <v>982.53864414378</v>
      </c>
      <c r="G153" s="290">
        <v>5942.3047244567824</v>
      </c>
      <c r="H153" s="290">
        <v>744.613589578345</v>
      </c>
      <c r="I153" s="290"/>
      <c r="J153" s="290"/>
      <c r="K153" s="385"/>
      <c r="L153" s="290"/>
      <c r="M153" s="385"/>
      <c r="N153" s="290"/>
      <c r="O153" s="300"/>
      <c r="P153" s="309"/>
      <c r="Q153" s="309"/>
      <c r="R153" s="309"/>
      <c r="S153" s="365"/>
      <c r="T153" s="368"/>
    </row>
    <row r="154">
      <c r="B154" s="0" t="s">
        <v>225</v>
      </c>
      <c r="C154" s="0" t="s">
        <v>31</v>
      </c>
      <c r="D154" s="305" t="s">
        <v>90</v>
      </c>
      <c r="E154" s="313" t="s">
        <v>617</v>
      </c>
      <c r="F154" s="290">
        <v>53.129873657607</v>
      </c>
      <c r="G154" s="290">
        <v>365.305433925903</v>
      </c>
      <c r="H154" s="290">
        <v>404.421986967795</v>
      </c>
      <c r="I154" s="290">
        <v>403.664747935054</v>
      </c>
      <c r="J154" s="290">
        <v>402.907508902313</v>
      </c>
      <c r="K154" s="385">
        <v>402.863342218291</v>
      </c>
      <c r="L154" s="290">
        <v>212.492211502584</v>
      </c>
      <c r="M154" s="385">
        <v>39.116553041892</v>
      </c>
      <c r="N154" s="290"/>
      <c r="O154" s="300"/>
      <c r="P154" s="309"/>
      <c r="Q154" s="309"/>
      <c r="R154" s="309"/>
      <c r="S154" s="368"/>
      <c r="T154" s="368"/>
    </row>
    <row r="155">
      <c r="B155" s="0" t="s">
        <v>225</v>
      </c>
      <c r="C155" s="0" t="s">
        <v>33</v>
      </c>
      <c r="D155" s="305" t="s">
        <v>86</v>
      </c>
      <c r="E155" s="313" t="s">
        <v>87</v>
      </c>
      <c r="F155" s="385"/>
      <c r="G155" s="385"/>
      <c r="H155" s="385"/>
      <c r="I155" s="385"/>
      <c r="J155" s="385"/>
      <c r="K155" s="385"/>
      <c r="L155" s="385"/>
      <c r="M155" s="385">
        <v>0.716950156454</v>
      </c>
      <c r="N155" s="385">
        <v>0.43694018865</v>
      </c>
      <c r="O155" s="300"/>
      <c r="P155" s="309"/>
      <c r="Q155" s="309"/>
      <c r="R155" s="309"/>
      <c r="S155" s="365"/>
      <c r="T155" s="365"/>
    </row>
    <row r="156">
      <c r="B156" s="0" t="s">
        <v>225</v>
      </c>
      <c r="C156" s="0" t="s">
        <v>33</v>
      </c>
      <c r="D156" s="305" t="s">
        <v>86</v>
      </c>
      <c r="E156" s="313" t="s">
        <v>616</v>
      </c>
      <c r="F156" s="385"/>
      <c r="G156" s="385"/>
      <c r="H156" s="385"/>
      <c r="I156" s="385"/>
      <c r="J156" s="385"/>
      <c r="K156" s="385"/>
      <c r="L156" s="385"/>
      <c r="M156" s="385">
        <v>2024.3859580859</v>
      </c>
      <c r="N156" s="385">
        <v>1203.7607439205</v>
      </c>
      <c r="O156" s="300"/>
      <c r="P156" s="309"/>
      <c r="Q156" s="309"/>
      <c r="R156" s="309"/>
      <c r="S156" s="368"/>
      <c r="T156" s="368"/>
    </row>
    <row r="157">
      <c r="B157" s="0" t="s">
        <v>225</v>
      </c>
      <c r="C157" s="0" t="s">
        <v>33</v>
      </c>
      <c r="D157" s="305" t="s">
        <v>90</v>
      </c>
      <c r="E157" s="313" t="s">
        <v>617</v>
      </c>
      <c r="F157" s="385"/>
      <c r="G157" s="385"/>
      <c r="H157" s="385"/>
      <c r="I157" s="385"/>
      <c r="J157" s="385"/>
      <c r="K157" s="385"/>
      <c r="L157" s="385"/>
      <c r="M157" s="385">
        <v>106.346435003382</v>
      </c>
      <c r="N157" s="385">
        <v>169.583222040773</v>
      </c>
      <c r="O157" s="300"/>
      <c r="P157" s="309"/>
      <c r="Q157" s="309"/>
      <c r="R157" s="309"/>
      <c r="S157" s="368"/>
      <c r="T157" s="368"/>
    </row>
    <row r="158">
      <c r="B158" s="0" t="s">
        <v>225</v>
      </c>
      <c r="C158" s="0" t="s">
        <v>35</v>
      </c>
      <c r="D158" s="305" t="s">
        <v>86</v>
      </c>
      <c r="E158" s="313" t="s">
        <v>87</v>
      </c>
      <c r="F158" s="290"/>
      <c r="G158" s="290">
        <v>0.176165511021</v>
      </c>
      <c r="H158" s="290"/>
      <c r="I158" s="290"/>
      <c r="J158" s="290"/>
      <c r="K158" s="385">
        <v>0.003059883015</v>
      </c>
      <c r="L158" s="290">
        <v>0.069511619852</v>
      </c>
      <c r="M158" s="385">
        <v>0.070624158393</v>
      </c>
      <c r="N158" s="290">
        <v>0.116370077635</v>
      </c>
      <c r="O158" s="300"/>
      <c r="P158" s="309"/>
      <c r="Q158" s="309"/>
      <c r="R158" s="309"/>
      <c r="S158" s="368"/>
      <c r="T158" s="365"/>
    </row>
    <row r="159">
      <c r="B159" s="0" t="s">
        <v>225</v>
      </c>
      <c r="C159" s="0" t="s">
        <v>35</v>
      </c>
      <c r="D159" s="305" t="s">
        <v>86</v>
      </c>
      <c r="E159" s="313" t="s">
        <v>616</v>
      </c>
      <c r="F159" s="290"/>
      <c r="G159" s="290">
        <v>792.312700580458</v>
      </c>
      <c r="H159" s="290"/>
      <c r="I159" s="290"/>
      <c r="J159" s="290"/>
      <c r="K159" s="385">
        <v>12.967336863014</v>
      </c>
      <c r="L159" s="290">
        <v>289.938214418023</v>
      </c>
      <c r="M159" s="385">
        <v>292.402006789907</v>
      </c>
      <c r="N159" s="290">
        <v>471.998355304369</v>
      </c>
      <c r="O159" s="300"/>
      <c r="P159" s="309"/>
      <c r="Q159" s="309"/>
      <c r="R159" s="309"/>
      <c r="S159" s="365"/>
      <c r="T159" s="365"/>
    </row>
    <row r="160">
      <c r="B160" s="0" t="s">
        <v>225</v>
      </c>
      <c r="C160" s="0" t="s">
        <v>35</v>
      </c>
      <c r="D160" s="305" t="s">
        <v>90</v>
      </c>
      <c r="E160" s="313" t="s">
        <v>617</v>
      </c>
      <c r="F160" s="290"/>
      <c r="G160" s="290">
        <v>35.847198519296</v>
      </c>
      <c r="H160" s="290">
        <v>35.847198519296</v>
      </c>
      <c r="I160" s="290">
        <v>35.847198519296</v>
      </c>
      <c r="J160" s="290">
        <v>35.847198519296</v>
      </c>
      <c r="K160" s="385">
        <v>36.433889479134</v>
      </c>
      <c r="L160" s="290">
        <v>49.551781850364</v>
      </c>
      <c r="M160" s="385">
        <v>62.781145430122</v>
      </c>
      <c r="N160" s="290">
        <v>68.123159702948</v>
      </c>
      <c r="O160" s="300"/>
      <c r="P160" s="309"/>
      <c r="Q160" s="309"/>
      <c r="R160" s="309"/>
      <c r="S160" s="368"/>
      <c r="T160" s="365"/>
    </row>
    <row r="161">
      <c r="B161" s="0" t="s">
        <v>225</v>
      </c>
      <c r="C161" s="0" t="s">
        <v>37</v>
      </c>
      <c r="D161" s="305" t="s">
        <v>86</v>
      </c>
      <c r="E161" s="313" t="s">
        <v>87</v>
      </c>
      <c r="F161" s="290"/>
      <c r="G161" s="290">
        <v>0.01753352178</v>
      </c>
      <c r="H161" s="290"/>
      <c r="I161" s="290">
        <v>5.22452050562</v>
      </c>
      <c r="J161" s="290">
        <v>5.153418092051</v>
      </c>
      <c r="K161" s="385">
        <v>3.225577501775</v>
      </c>
      <c r="L161" s="290">
        <v>3.225577501775</v>
      </c>
      <c r="M161" s="385">
        <v>3.225577501775</v>
      </c>
      <c r="N161" s="290">
        <v>3.225577501775</v>
      </c>
      <c r="O161" s="300"/>
      <c r="P161" s="309"/>
      <c r="Q161" s="309"/>
      <c r="R161" s="309"/>
      <c r="S161" s="365"/>
      <c r="T161" s="368"/>
    </row>
    <row r="162">
      <c r="B162" s="0" t="s">
        <v>225</v>
      </c>
      <c r="C162" s="0" t="s">
        <v>37</v>
      </c>
      <c r="D162" s="305" t="s">
        <v>86</v>
      </c>
      <c r="E162" s="313" t="s">
        <v>616</v>
      </c>
      <c r="F162" s="290"/>
      <c r="G162" s="290">
        <v>58.542378847788</v>
      </c>
      <c r="H162" s="290"/>
      <c r="I162" s="290">
        <v>17240.5489426158</v>
      </c>
      <c r="J162" s="290">
        <v>16819.5105086589</v>
      </c>
      <c r="K162" s="385">
        <v>10455.7061510231</v>
      </c>
      <c r="L162" s="290">
        <v>10339.0330351747</v>
      </c>
      <c r="M162" s="385">
        <v>10285.1839047832</v>
      </c>
      <c r="N162" s="290">
        <v>10159.5359338696</v>
      </c>
      <c r="O162" s="300"/>
      <c r="P162" s="309"/>
      <c r="Q162" s="309"/>
      <c r="R162" s="309"/>
      <c r="S162" s="365"/>
      <c r="T162" s="368"/>
    </row>
    <row r="163">
      <c r="B163" s="0" t="s">
        <v>225</v>
      </c>
      <c r="C163" s="0" t="s">
        <v>37</v>
      </c>
      <c r="D163" s="305" t="s">
        <v>90</v>
      </c>
      <c r="E163" s="313" t="s">
        <v>617</v>
      </c>
      <c r="F163" s="290"/>
      <c r="G163" s="290">
        <v>2.411477079354</v>
      </c>
      <c r="H163" s="290">
        <v>2.411477079354</v>
      </c>
      <c r="I163" s="290">
        <v>712.583995327989</v>
      </c>
      <c r="J163" s="290">
        <v>1405.4131026494031</v>
      </c>
      <c r="K163" s="385">
        <v>1836.10444502224</v>
      </c>
      <c r="L163" s="290">
        <v>2261.9897895831891</v>
      </c>
      <c r="M163" s="385">
        <v>2685.6569813078859</v>
      </c>
      <c r="N163" s="290">
        <v>3104.1484830813188</v>
      </c>
      <c r="O163" s="300"/>
      <c r="P163" s="309"/>
      <c r="Q163" s="309"/>
      <c r="R163" s="309"/>
      <c r="S163" s="365"/>
      <c r="T163" s="368"/>
    </row>
    <row r="164">
      <c r="B164" s="0" t="s">
        <v>225</v>
      </c>
      <c r="C164" s="0" t="s">
        <v>39</v>
      </c>
      <c r="D164" s="305" t="s">
        <v>86</v>
      </c>
      <c r="E164" s="313" t="s">
        <v>87</v>
      </c>
      <c r="F164" s="290"/>
      <c r="G164" s="290"/>
      <c r="H164" s="290">
        <v>4.832982031954</v>
      </c>
      <c r="I164" s="290"/>
      <c r="J164" s="290">
        <v>5.389379653431</v>
      </c>
      <c r="K164" s="385"/>
      <c r="L164" s="290">
        <v>3.332164821787</v>
      </c>
      <c r="M164" s="385"/>
      <c r="N164" s="290"/>
      <c r="O164" s="300"/>
      <c r="P164" s="309"/>
      <c r="Q164" s="309"/>
      <c r="R164" s="309"/>
      <c r="S164" s="368"/>
      <c r="T164" s="368"/>
    </row>
    <row r="165">
      <c r="B165" s="0" t="s">
        <v>225</v>
      </c>
      <c r="C165" s="0" t="s">
        <v>39</v>
      </c>
      <c r="D165" s="305" t="s">
        <v>86</v>
      </c>
      <c r="E165" s="313" t="s">
        <v>616</v>
      </c>
      <c r="F165" s="290"/>
      <c r="G165" s="290"/>
      <c r="H165" s="290">
        <v>51978.0751284249</v>
      </c>
      <c r="I165" s="290"/>
      <c r="J165" s="290">
        <v>56370.2073941412</v>
      </c>
      <c r="K165" s="385"/>
      <c r="L165" s="290">
        <v>34042.2427435789</v>
      </c>
      <c r="M165" s="385"/>
      <c r="N165" s="290"/>
      <c r="O165" s="300"/>
      <c r="P165" s="309"/>
      <c r="Q165" s="309"/>
      <c r="R165" s="309"/>
      <c r="S165" s="365"/>
      <c r="T165" s="368"/>
    </row>
    <row r="166">
      <c r="B166" s="0" t="s">
        <v>225</v>
      </c>
      <c r="C166" s="0" t="s">
        <v>39</v>
      </c>
      <c r="D166" s="305" t="s">
        <v>90</v>
      </c>
      <c r="E166" s="313" t="s">
        <v>617</v>
      </c>
      <c r="F166" s="290"/>
      <c r="G166" s="290"/>
      <c r="H166" s="290"/>
      <c r="I166" s="290">
        <v>2141.08034671833</v>
      </c>
      <c r="J166" s="290">
        <v>4463.08136145059</v>
      </c>
      <c r="K166" s="385">
        <v>4463.08136145059</v>
      </c>
      <c r="L166" s="290">
        <v>5865.3490813768394</v>
      </c>
      <c r="M166" s="385">
        <v>5865.3490813768394</v>
      </c>
      <c r="N166" s="290">
        <v>5865.3490813768394</v>
      </c>
      <c r="O166" s="300"/>
      <c r="P166" s="309"/>
      <c r="Q166" s="309"/>
      <c r="R166" s="309"/>
      <c r="S166" s="365"/>
      <c r="T166" s="368"/>
    </row>
    <row r="167">
      <c r="B167" s="0" t="s">
        <v>225</v>
      </c>
      <c r="C167" s="0" t="s">
        <v>40</v>
      </c>
      <c r="D167" s="305" t="s">
        <v>86</v>
      </c>
      <c r="E167" s="313" t="s">
        <v>87</v>
      </c>
      <c r="F167" s="290"/>
      <c r="G167" s="290">
        <v>0.301021436077</v>
      </c>
      <c r="H167" s="290">
        <v>0.295522341224</v>
      </c>
      <c r="I167" s="290"/>
      <c r="J167" s="290"/>
      <c r="K167" s="385"/>
      <c r="L167" s="290"/>
      <c r="M167" s="385"/>
      <c r="N167" s="290"/>
      <c r="O167" s="300"/>
      <c r="P167" s="309"/>
      <c r="Q167" s="309"/>
      <c r="R167" s="309"/>
      <c r="S167" s="365"/>
      <c r="T167" s="365"/>
    </row>
    <row r="168">
      <c r="B168" s="0" t="s">
        <v>225</v>
      </c>
      <c r="C168" s="0" t="s">
        <v>40</v>
      </c>
      <c r="D168" s="305" t="s">
        <v>86</v>
      </c>
      <c r="E168" s="313" t="s">
        <v>616</v>
      </c>
      <c r="F168" s="290"/>
      <c r="G168" s="290">
        <v>248.666948888006</v>
      </c>
      <c r="H168" s="290">
        <v>244.124271939162</v>
      </c>
      <c r="I168" s="290"/>
      <c r="J168" s="290"/>
      <c r="K168" s="385"/>
      <c r="L168" s="290"/>
      <c r="M168" s="385"/>
      <c r="N168" s="290"/>
      <c r="O168" s="300"/>
      <c r="P168" s="309"/>
      <c r="Q168" s="309"/>
      <c r="R168" s="309"/>
      <c r="S168" s="368"/>
      <c r="T168" s="368"/>
    </row>
    <row r="169">
      <c r="B169" s="0" t="s">
        <v>225</v>
      </c>
      <c r="C169" s="0" t="s">
        <v>40</v>
      </c>
      <c r="D169" s="305" t="s">
        <v>90</v>
      </c>
      <c r="E169" s="313" t="s">
        <v>617</v>
      </c>
      <c r="F169" s="290">
        <v>0.432683319711</v>
      </c>
      <c r="G169" s="290">
        <v>13.495826448016</v>
      </c>
      <c r="H169" s="290">
        <v>26.320330547557</v>
      </c>
      <c r="I169" s="290">
        <v>26.103988887702</v>
      </c>
      <c r="J169" s="290">
        <v>25.887647227846</v>
      </c>
      <c r="K169" s="385">
        <v>25.887647227846</v>
      </c>
      <c r="L169" s="290">
        <v>20.081805837488</v>
      </c>
      <c r="M169" s="385">
        <v>12.824504099541</v>
      </c>
      <c r="N169" s="290"/>
      <c r="O169" s="300"/>
      <c r="P169" s="309"/>
      <c r="Q169" s="309"/>
      <c r="R169" s="309"/>
      <c r="S169" s="368"/>
      <c r="T169" s="368"/>
    </row>
    <row r="170">
      <c r="B170" s="0" t="s">
        <v>225</v>
      </c>
      <c r="C170" s="0" t="s">
        <v>43</v>
      </c>
      <c r="D170" s="305" t="s">
        <v>86</v>
      </c>
      <c r="E170" s="313" t="s">
        <v>87</v>
      </c>
      <c r="F170" s="300"/>
      <c r="G170" s="300"/>
      <c r="H170" s="300"/>
      <c r="I170" s="300"/>
      <c r="J170" s="300"/>
      <c r="K170" s="375"/>
      <c r="L170" s="300"/>
      <c r="M170" s="375"/>
      <c r="N170" s="300"/>
      <c r="O170" s="300"/>
      <c r="P170" s="309"/>
      <c r="Q170" s="309"/>
      <c r="R170" s="309"/>
      <c r="S170" s="368"/>
    </row>
    <row r="171">
      <c r="B171" s="0" t="s">
        <v>225</v>
      </c>
      <c r="C171" s="0" t="s">
        <v>43</v>
      </c>
      <c r="D171" s="305" t="s">
        <v>86</v>
      </c>
      <c r="E171" s="313" t="s">
        <v>616</v>
      </c>
      <c r="F171" s="300"/>
      <c r="G171" s="300"/>
      <c r="H171" s="300"/>
      <c r="I171" s="300"/>
      <c r="J171" s="300"/>
      <c r="K171" s="375"/>
      <c r="L171" s="300"/>
      <c r="M171" s="375"/>
      <c r="N171" s="300"/>
      <c r="O171" s="300"/>
      <c r="P171" s="309"/>
      <c r="Q171" s="309"/>
      <c r="R171" s="309"/>
      <c r="S171" s="368"/>
      <c r="T171" s="368"/>
    </row>
    <row r="172">
      <c r="B172" s="0" t="s">
        <v>225</v>
      </c>
      <c r="C172" s="0" t="s">
        <v>43</v>
      </c>
      <c r="D172" s="305" t="s">
        <v>90</v>
      </c>
      <c r="E172" s="313" t="s">
        <v>617</v>
      </c>
      <c r="F172" s="300"/>
      <c r="G172" s="300"/>
      <c r="H172" s="300"/>
      <c r="I172" s="300"/>
      <c r="J172" s="300"/>
      <c r="K172" s="375"/>
      <c r="L172" s="300"/>
      <c r="M172" s="375"/>
      <c r="N172" s="300"/>
      <c r="O172" s="300"/>
      <c r="P172" s="309"/>
      <c r="Q172" s="309"/>
      <c r="R172" s="309"/>
      <c r="S172" s="368"/>
      <c r="T172" s="368"/>
    </row>
    <row r="173">
      <c r="B173" s="0" t="s">
        <v>225</v>
      </c>
      <c r="C173" s="0" t="s">
        <v>45</v>
      </c>
      <c r="D173" s="305" t="s">
        <v>86</v>
      </c>
      <c r="E173" s="313" t="s">
        <v>87</v>
      </c>
      <c r="F173" s="300"/>
      <c r="G173" s="300"/>
      <c r="H173" s="300"/>
      <c r="I173" s="300"/>
      <c r="J173" s="300"/>
      <c r="K173" s="375"/>
      <c r="L173" s="300"/>
      <c r="M173" s="375"/>
      <c r="N173" s="300"/>
      <c r="O173" s="300"/>
      <c r="P173" s="309"/>
      <c r="Q173" s="309"/>
      <c r="R173" s="309"/>
      <c r="S173" s="365"/>
      <c r="T173" s="365"/>
    </row>
    <row r="174">
      <c r="B174" s="0" t="s">
        <v>225</v>
      </c>
      <c r="C174" s="0" t="s">
        <v>45</v>
      </c>
      <c r="D174" s="305" t="s">
        <v>86</v>
      </c>
      <c r="E174" s="313" t="s">
        <v>616</v>
      </c>
      <c r="F174" s="300"/>
      <c r="G174" s="300"/>
      <c r="H174" s="300"/>
      <c r="I174" s="300"/>
      <c r="J174" s="300"/>
      <c r="K174" s="375"/>
      <c r="L174" s="300"/>
      <c r="M174" s="375"/>
      <c r="N174" s="300"/>
      <c r="O174" s="300"/>
      <c r="P174" s="309"/>
      <c r="Q174" s="309"/>
      <c r="R174" s="309"/>
      <c r="S174" s="368"/>
      <c r="T174" s="365"/>
    </row>
    <row r="175">
      <c r="B175" s="0" t="s">
        <v>225</v>
      </c>
      <c r="C175" s="0" t="s">
        <v>45</v>
      </c>
      <c r="D175" s="305" t="s">
        <v>90</v>
      </c>
      <c r="E175" s="313" t="s">
        <v>617</v>
      </c>
      <c r="F175" s="300"/>
      <c r="G175" s="300"/>
      <c r="H175" s="300"/>
      <c r="I175" s="300"/>
      <c r="J175" s="300"/>
      <c r="K175" s="375"/>
      <c r="L175" s="300"/>
      <c r="M175" s="375"/>
      <c r="N175" s="300"/>
      <c r="O175" s="300"/>
      <c r="P175" s="309"/>
      <c r="Q175" s="309"/>
      <c r="R175" s="309"/>
      <c r="S175" s="365"/>
      <c r="T175" s="365"/>
    </row>
    <row r="176">
      <c r="B176" s="0" t="s">
        <v>225</v>
      </c>
      <c r="C176" s="0" t="s">
        <v>47</v>
      </c>
      <c r="D176" s="305" t="s">
        <v>86</v>
      </c>
      <c r="E176" s="313" t="s">
        <v>87</v>
      </c>
      <c r="F176" s="375"/>
      <c r="G176" s="375"/>
      <c r="H176" s="375"/>
      <c r="I176" s="375"/>
      <c r="J176" s="375"/>
      <c r="K176" s="375"/>
      <c r="L176" s="375"/>
      <c r="M176" s="375"/>
      <c r="N176" s="375"/>
      <c r="O176" s="300"/>
      <c r="P176" s="309"/>
      <c r="Q176" s="309"/>
      <c r="R176" s="309"/>
      <c r="S176" s="365"/>
      <c r="T176" s="365"/>
    </row>
    <row r="177">
      <c r="B177" s="0" t="s">
        <v>225</v>
      </c>
      <c r="C177" s="0" t="s">
        <v>47</v>
      </c>
      <c r="D177" s="305" t="s">
        <v>86</v>
      </c>
      <c r="E177" s="313" t="s">
        <v>616</v>
      </c>
      <c r="F177" s="375"/>
      <c r="G177" s="375"/>
      <c r="H177" s="375"/>
      <c r="I177" s="375"/>
      <c r="J177" s="375"/>
      <c r="K177" s="375"/>
      <c r="L177" s="375"/>
      <c r="M177" s="375"/>
      <c r="N177" s="375"/>
      <c r="O177" s="300"/>
      <c r="P177" s="309"/>
      <c r="Q177" s="309"/>
      <c r="R177" s="309"/>
      <c r="S177" s="365"/>
      <c r="T177" s="365"/>
    </row>
    <row r="178">
      <c r="B178" s="0" t="s">
        <v>225</v>
      </c>
      <c r="C178" s="0" t="s">
        <v>47</v>
      </c>
      <c r="D178" s="305" t="s">
        <v>90</v>
      </c>
      <c r="E178" s="313" t="s">
        <v>617</v>
      </c>
      <c r="F178" s="375"/>
      <c r="G178" s="375"/>
      <c r="H178" s="375"/>
      <c r="I178" s="375"/>
      <c r="J178" s="375"/>
      <c r="K178" s="375"/>
      <c r="L178" s="375"/>
      <c r="M178" s="375"/>
      <c r="N178" s="375"/>
      <c r="O178" s="300"/>
      <c r="P178" s="309"/>
      <c r="Q178" s="309"/>
      <c r="R178" s="309"/>
      <c r="S178" s="368"/>
      <c r="T178" s="365"/>
    </row>
    <row r="179">
      <c r="B179" s="0" t="s">
        <v>225</v>
      </c>
      <c r="C179" s="0" t="s">
        <v>50</v>
      </c>
      <c r="D179" s="305" t="s">
        <v>86</v>
      </c>
      <c r="E179" s="313" t="s">
        <v>87</v>
      </c>
      <c r="F179" s="300"/>
      <c r="G179" s="300"/>
      <c r="H179" s="300"/>
      <c r="I179" s="300"/>
      <c r="J179" s="300"/>
      <c r="K179" s="375"/>
      <c r="L179" s="300"/>
      <c r="M179" s="375"/>
      <c r="N179" s="300"/>
      <c r="O179" s="300"/>
      <c r="P179" s="309"/>
      <c r="Q179" s="309"/>
      <c r="R179" s="309"/>
      <c r="S179" s="365"/>
      <c r="T179" s="365"/>
    </row>
    <row r="180">
      <c r="B180" s="0" t="s">
        <v>225</v>
      </c>
      <c r="C180" s="0" t="s">
        <v>50</v>
      </c>
      <c r="D180" s="305" t="s">
        <v>86</v>
      </c>
      <c r="E180" s="313" t="s">
        <v>616</v>
      </c>
      <c r="F180" s="300"/>
      <c r="G180" s="300"/>
      <c r="H180" s="300"/>
      <c r="I180" s="300"/>
      <c r="J180" s="300"/>
      <c r="K180" s="375"/>
      <c r="L180" s="300"/>
      <c r="M180" s="375"/>
      <c r="N180" s="300"/>
      <c r="O180" s="300"/>
      <c r="P180" s="309"/>
      <c r="Q180" s="309"/>
      <c r="R180" s="309"/>
      <c r="S180" s="368"/>
      <c r="T180" s="365"/>
    </row>
    <row r="181">
      <c r="B181" s="0" t="s">
        <v>225</v>
      </c>
      <c r="C181" s="0" t="s">
        <v>50</v>
      </c>
      <c r="D181" s="305" t="s">
        <v>90</v>
      </c>
      <c r="E181" s="313" t="s">
        <v>617</v>
      </c>
      <c r="F181" s="300"/>
      <c r="G181" s="300"/>
      <c r="H181" s="300"/>
      <c r="I181" s="300"/>
      <c r="J181" s="300"/>
      <c r="K181" s="375"/>
      <c r="L181" s="300"/>
      <c r="M181" s="375"/>
      <c r="N181" s="300"/>
      <c r="O181" s="300"/>
      <c r="P181" s="309"/>
      <c r="Q181" s="309"/>
      <c r="R181" s="309"/>
      <c r="S181" s="365"/>
      <c r="T181" s="365"/>
    </row>
    <row r="182">
      <c r="B182" s="0" t="s">
        <v>225</v>
      </c>
      <c r="C182" s="0" t="s">
        <v>52</v>
      </c>
      <c r="D182" s="305" t="s">
        <v>86</v>
      </c>
      <c r="E182" s="313" t="s">
        <v>87</v>
      </c>
      <c r="F182" s="300"/>
      <c r="G182" s="300"/>
      <c r="H182" s="300"/>
      <c r="I182" s="300"/>
      <c r="J182" s="300"/>
      <c r="K182" s="375"/>
      <c r="L182" s="300"/>
      <c r="M182" s="375"/>
      <c r="N182" s="300"/>
      <c r="O182" s="300"/>
      <c r="P182" s="309"/>
      <c r="Q182" s="309"/>
      <c r="R182" s="309"/>
      <c r="S182" s="368"/>
      <c r="T182" s="365"/>
    </row>
    <row r="183">
      <c r="B183" s="0" t="s">
        <v>225</v>
      </c>
      <c r="C183" s="0" t="s">
        <v>52</v>
      </c>
      <c r="D183" s="305" t="s">
        <v>86</v>
      </c>
      <c r="E183" s="313" t="s">
        <v>616</v>
      </c>
      <c r="F183" s="300"/>
      <c r="G183" s="300"/>
      <c r="H183" s="300"/>
      <c r="I183" s="300"/>
      <c r="J183" s="300"/>
      <c r="K183" s="375"/>
      <c r="L183" s="300"/>
      <c r="M183" s="375"/>
      <c r="N183" s="300"/>
      <c r="O183" s="300"/>
      <c r="P183" s="309"/>
      <c r="Q183" s="309"/>
      <c r="R183" s="309"/>
      <c r="S183" s="365"/>
      <c r="T183" s="365"/>
    </row>
    <row r="184">
      <c r="B184" s="0" t="s">
        <v>225</v>
      </c>
      <c r="C184" s="0" t="s">
        <v>52</v>
      </c>
      <c r="D184" s="305" t="s">
        <v>90</v>
      </c>
      <c r="E184" s="313" t="s">
        <v>617</v>
      </c>
      <c r="F184" s="300"/>
      <c r="G184" s="300"/>
      <c r="H184" s="300"/>
      <c r="I184" s="300"/>
      <c r="J184" s="300"/>
      <c r="K184" s="375"/>
      <c r="L184" s="300"/>
      <c r="M184" s="375"/>
      <c r="N184" s="300"/>
      <c r="O184" s="300"/>
      <c r="P184" s="309"/>
      <c r="Q184" s="309"/>
      <c r="R184" s="309"/>
      <c r="S184" s="368"/>
      <c r="T184" s="365"/>
    </row>
    <row r="185">
      <c r="B185" s="0" t="s">
        <v>226</v>
      </c>
      <c r="C185" s="0" t="s">
        <v>26</v>
      </c>
      <c r="D185" s="305" t="s">
        <v>86</v>
      </c>
      <c r="E185" s="313" t="s">
        <v>87</v>
      </c>
      <c r="F185" s="385"/>
      <c r="G185" s="385"/>
      <c r="H185" s="385"/>
      <c r="I185" s="385"/>
      <c r="J185" s="385"/>
      <c r="K185" s="385"/>
      <c r="L185" s="385"/>
      <c r="M185" s="385"/>
      <c r="N185" s="385">
        <v>3.433599819782</v>
      </c>
      <c r="O185" s="300"/>
      <c r="P185" s="309"/>
      <c r="Q185" s="309"/>
      <c r="R185" s="309"/>
      <c r="S185" s="365"/>
      <c r="T185" s="365"/>
    </row>
    <row r="186">
      <c r="B186" s="0" t="s">
        <v>226</v>
      </c>
      <c r="C186" s="0" t="s">
        <v>26</v>
      </c>
      <c r="D186" s="305" t="s">
        <v>86</v>
      </c>
      <c r="E186" s="313" t="s">
        <v>616</v>
      </c>
      <c r="F186" s="385"/>
      <c r="G186" s="385"/>
      <c r="H186" s="385"/>
      <c r="I186" s="385"/>
      <c r="J186" s="385"/>
      <c r="K186" s="385"/>
      <c r="L186" s="385"/>
      <c r="M186" s="385"/>
      <c r="N186" s="385">
        <v>21336.5344502343</v>
      </c>
      <c r="O186" s="300"/>
      <c r="P186" s="309"/>
      <c r="Q186" s="309"/>
      <c r="R186" s="309"/>
      <c r="S186" s="368"/>
      <c r="T186" s="365"/>
    </row>
    <row r="187">
      <c r="B187" s="0" t="s">
        <v>226</v>
      </c>
      <c r="C187" s="0" t="s">
        <v>26</v>
      </c>
      <c r="D187" s="305" t="s">
        <v>90</v>
      </c>
      <c r="E187" s="313" t="s">
        <v>617</v>
      </c>
      <c r="F187" s="385"/>
      <c r="G187" s="385"/>
      <c r="H187" s="385"/>
      <c r="I187" s="385"/>
      <c r="J187" s="385"/>
      <c r="K187" s="385"/>
      <c r="L187" s="385"/>
      <c r="M187" s="385"/>
      <c r="N187" s="385">
        <v>1250.79579399273</v>
      </c>
      <c r="O187" s="300"/>
      <c r="P187" s="309"/>
      <c r="Q187" s="309"/>
      <c r="R187" s="309"/>
      <c r="S187" s="365"/>
      <c r="T187" s="365"/>
    </row>
    <row r="188">
      <c r="B188" s="0" t="s">
        <v>226</v>
      </c>
      <c r="C188" s="0" t="s">
        <v>24</v>
      </c>
      <c r="D188" s="305" t="s">
        <v>86</v>
      </c>
      <c r="E188" s="313" t="s">
        <v>87</v>
      </c>
      <c r="F188" s="290"/>
      <c r="G188" s="290">
        <v>0.50043259579</v>
      </c>
      <c r="H188" s="290">
        <v>0.00627881888</v>
      </c>
      <c r="I188" s="290"/>
      <c r="J188" s="290"/>
      <c r="K188" s="385">
        <v>0.22988661444</v>
      </c>
      <c r="L188" s="290">
        <v>0.227851377347</v>
      </c>
      <c r="M188" s="385">
        <v>0.007070291965</v>
      </c>
      <c r="N188" s="290">
        <v>1.114659742427</v>
      </c>
      <c r="O188" s="300"/>
      <c r="P188" s="309"/>
      <c r="Q188" s="309"/>
      <c r="R188" s="309"/>
      <c r="S188" s="368"/>
      <c r="T188" s="365"/>
    </row>
    <row r="189">
      <c r="B189" s="0" t="s">
        <v>226</v>
      </c>
      <c r="C189" s="0" t="s">
        <v>24</v>
      </c>
      <c r="D189" s="305" t="s">
        <v>86</v>
      </c>
      <c r="E189" s="313" t="s">
        <v>616</v>
      </c>
      <c r="F189" s="290"/>
      <c r="G189" s="290">
        <v>940.456708615603</v>
      </c>
      <c r="H189" s="290">
        <v>11.799705669416</v>
      </c>
      <c r="I189" s="290"/>
      <c r="J189" s="290"/>
      <c r="K189" s="385">
        <v>432.023034850072</v>
      </c>
      <c r="L189" s="290">
        <v>428.19823927608</v>
      </c>
      <c r="M189" s="385">
        <v>13.287111124523</v>
      </c>
      <c r="N189" s="290">
        <v>5322.80063772611</v>
      </c>
      <c r="O189" s="300"/>
      <c r="P189" s="309"/>
      <c r="Q189" s="309"/>
      <c r="R189" s="309"/>
      <c r="S189" s="368"/>
      <c r="T189" s="365"/>
    </row>
    <row r="190">
      <c r="B190" s="0" t="s">
        <v>226</v>
      </c>
      <c r="C190" s="0" t="s">
        <v>24</v>
      </c>
      <c r="D190" s="305" t="s">
        <v>90</v>
      </c>
      <c r="E190" s="313" t="s">
        <v>617</v>
      </c>
      <c r="F190" s="290"/>
      <c r="G190" s="290">
        <v>55.131694339224</v>
      </c>
      <c r="H190" s="290">
        <v>55.823419710843</v>
      </c>
      <c r="I190" s="290">
        <v>55.823419710843</v>
      </c>
      <c r="J190" s="290">
        <v>55.823419710843</v>
      </c>
      <c r="K190" s="385">
        <v>56.646609584116</v>
      </c>
      <c r="L190" s="290">
        <v>51.119837494966</v>
      </c>
      <c r="M190" s="385">
        <v>51.207032558979</v>
      </c>
      <c r="N190" s="290">
        <v>363.241616500351</v>
      </c>
      <c r="O190" s="300"/>
      <c r="P190" s="309"/>
      <c r="Q190" s="309"/>
      <c r="R190" s="309"/>
      <c r="S190" s="365"/>
      <c r="T190" s="365"/>
    </row>
    <row r="191">
      <c r="B191" s="0" t="s">
        <v>226</v>
      </c>
      <c r="C191" s="0" t="s">
        <v>29</v>
      </c>
      <c r="D191" s="305" t="s">
        <v>86</v>
      </c>
      <c r="E191" s="313" t="s">
        <v>87</v>
      </c>
      <c r="F191" s="385"/>
      <c r="G191" s="385"/>
      <c r="H191" s="385"/>
      <c r="I191" s="385"/>
      <c r="J191" s="385"/>
      <c r="K191" s="385"/>
      <c r="L191" s="385"/>
      <c r="M191" s="385">
        <v>0.995308038854</v>
      </c>
      <c r="N191" s="385">
        <v>1.399376501834</v>
      </c>
      <c r="O191" s="300"/>
      <c r="P191" s="309"/>
      <c r="Q191" s="309"/>
      <c r="R191" s="309"/>
      <c r="S191" s="365"/>
      <c r="T191" s="365"/>
    </row>
    <row r="192">
      <c r="B192" s="0" t="s">
        <v>226</v>
      </c>
      <c r="C192" s="0" t="s">
        <v>29</v>
      </c>
      <c r="D192" s="305" t="s">
        <v>86</v>
      </c>
      <c r="E192" s="313" t="s">
        <v>616</v>
      </c>
      <c r="F192" s="385"/>
      <c r="G192" s="385"/>
      <c r="H192" s="385"/>
      <c r="I192" s="385"/>
      <c r="J192" s="385"/>
      <c r="K192" s="385"/>
      <c r="L192" s="385"/>
      <c r="M192" s="385">
        <v>6936.30431302875</v>
      </c>
      <c r="N192" s="385">
        <v>9515.2244227602</v>
      </c>
      <c r="O192" s="300"/>
      <c r="P192" s="309"/>
      <c r="Q192" s="309"/>
      <c r="R192" s="309"/>
      <c r="S192" s="368"/>
      <c r="T192" s="368"/>
    </row>
    <row r="193">
      <c r="B193" s="0" t="s">
        <v>226</v>
      </c>
      <c r="C193" s="0" t="s">
        <v>29</v>
      </c>
      <c r="D193" s="305" t="s">
        <v>90</v>
      </c>
      <c r="E193" s="313" t="s">
        <v>617</v>
      </c>
      <c r="F193" s="385"/>
      <c r="G193" s="385"/>
      <c r="H193" s="385"/>
      <c r="I193" s="385"/>
      <c r="J193" s="385"/>
      <c r="K193" s="385"/>
      <c r="L193" s="385"/>
      <c r="M193" s="385">
        <v>335.076089016192</v>
      </c>
      <c r="N193" s="385">
        <v>794.733572569945</v>
      </c>
      <c r="O193" s="300"/>
      <c r="P193" s="309"/>
      <c r="Q193" s="309"/>
      <c r="R193" s="309"/>
      <c r="S193" s="368"/>
      <c r="T193" s="368"/>
    </row>
    <row r="194">
      <c r="B194" s="0" t="s">
        <v>226</v>
      </c>
      <c r="C194" s="0" t="s">
        <v>27</v>
      </c>
      <c r="D194" s="305" t="s">
        <v>86</v>
      </c>
      <c r="E194" s="313" t="s">
        <v>87</v>
      </c>
      <c r="F194" s="290"/>
      <c r="G194" s="290"/>
      <c r="H194" s="290">
        <v>6.863621238528</v>
      </c>
      <c r="I194" s="290">
        <v>0.01789108402</v>
      </c>
      <c r="J194" s="290"/>
      <c r="K194" s="385"/>
      <c r="L194" s="290"/>
      <c r="M194" s="385">
        <v>0.103893139963</v>
      </c>
      <c r="N194" s="290">
        <v>0.10435504164</v>
      </c>
      <c r="O194" s="300"/>
      <c r="P194" s="309"/>
      <c r="Q194" s="309"/>
      <c r="R194" s="309"/>
      <c r="S194" s="365"/>
      <c r="T194" s="365"/>
    </row>
    <row r="195">
      <c r="B195" s="0" t="s">
        <v>226</v>
      </c>
      <c r="C195" s="0" t="s">
        <v>27</v>
      </c>
      <c r="D195" s="305" t="s">
        <v>86</v>
      </c>
      <c r="E195" s="313" t="s">
        <v>616</v>
      </c>
      <c r="F195" s="290"/>
      <c r="G195" s="290"/>
      <c r="H195" s="290">
        <v>26462.218115613359</v>
      </c>
      <c r="I195" s="290">
        <v>33.622490086211</v>
      </c>
      <c r="J195" s="290"/>
      <c r="K195" s="385"/>
      <c r="L195" s="290"/>
      <c r="M195" s="385">
        <v>195.245076518632</v>
      </c>
      <c r="N195" s="290">
        <v>196.113122553799</v>
      </c>
      <c r="O195" s="300"/>
      <c r="P195" s="309"/>
      <c r="Q195" s="309"/>
      <c r="R195" s="309"/>
      <c r="S195" s="365"/>
      <c r="T195" s="368"/>
    </row>
    <row r="196">
      <c r="B196" s="0" t="s">
        <v>226</v>
      </c>
      <c r="C196" s="0" t="s">
        <v>27</v>
      </c>
      <c r="D196" s="305" t="s">
        <v>90</v>
      </c>
      <c r="E196" s="313" t="s">
        <v>617</v>
      </c>
      <c r="F196" s="290">
        <v>0.003879864601</v>
      </c>
      <c r="G196" s="290">
        <v>0.003879864601</v>
      </c>
      <c r="H196" s="290">
        <v>1551.278816097926</v>
      </c>
      <c r="I196" s="290">
        <v>1553.247902401469</v>
      </c>
      <c r="J196" s="290">
        <v>1553.245962469168</v>
      </c>
      <c r="K196" s="385">
        <v>1553.245962469168</v>
      </c>
      <c r="L196" s="290">
        <v>1553.245962469168</v>
      </c>
      <c r="M196" s="385">
        <v>12.853582826246</v>
      </c>
      <c r="N196" s="290">
        <v>22.942300704273</v>
      </c>
      <c r="O196" s="300"/>
      <c r="P196" s="309"/>
      <c r="Q196" s="309"/>
      <c r="R196" s="309"/>
      <c r="S196" s="368"/>
      <c r="T196" s="368"/>
    </row>
    <row r="197">
      <c r="B197" s="0" t="s">
        <v>226</v>
      </c>
      <c r="C197" s="0" t="s">
        <v>31</v>
      </c>
      <c r="D197" s="305" t="s">
        <v>86</v>
      </c>
      <c r="E197" s="313" t="s">
        <v>87</v>
      </c>
      <c r="F197" s="290">
        <v>0.025872478554</v>
      </c>
      <c r="G197" s="290">
        <v>1.477566811488</v>
      </c>
      <c r="H197" s="290"/>
      <c r="I197" s="290"/>
      <c r="J197" s="290"/>
      <c r="K197" s="385"/>
      <c r="L197" s="290">
        <v>0.175365252113</v>
      </c>
      <c r="M197" s="385">
        <v>0.371146343303</v>
      </c>
      <c r="N197" s="290"/>
      <c r="O197" s="300"/>
      <c r="P197" s="309"/>
      <c r="Q197" s="309"/>
      <c r="R197" s="309"/>
      <c r="S197" s="365"/>
      <c r="T197" s="365"/>
    </row>
    <row r="198">
      <c r="B198" s="0" t="s">
        <v>226</v>
      </c>
      <c r="C198" s="0" t="s">
        <v>31</v>
      </c>
      <c r="D198" s="305" t="s">
        <v>86</v>
      </c>
      <c r="E198" s="313" t="s">
        <v>616</v>
      </c>
      <c r="F198" s="290">
        <v>16.817111060102</v>
      </c>
      <c r="G198" s="290">
        <v>2136.7576555487231</v>
      </c>
      <c r="H198" s="290"/>
      <c r="I198" s="290"/>
      <c r="J198" s="290"/>
      <c r="K198" s="385"/>
      <c r="L198" s="290">
        <v>113.987413873399</v>
      </c>
      <c r="M198" s="385">
        <v>241.245123146806</v>
      </c>
      <c r="N198" s="290"/>
      <c r="O198" s="300"/>
      <c r="P198" s="309"/>
      <c r="Q198" s="309"/>
      <c r="R198" s="309"/>
      <c r="S198" s="368"/>
      <c r="T198" s="365"/>
    </row>
    <row r="199">
      <c r="B199" s="0" t="s">
        <v>226</v>
      </c>
      <c r="C199" s="0" t="s">
        <v>31</v>
      </c>
      <c r="D199" s="305" t="s">
        <v>90</v>
      </c>
      <c r="E199" s="313" t="s">
        <v>617</v>
      </c>
      <c r="F199" s="290">
        <v>0.883448040703</v>
      </c>
      <c r="G199" s="290">
        <v>124.08419921479</v>
      </c>
      <c r="H199" s="290">
        <v>124.08419921479</v>
      </c>
      <c r="I199" s="290">
        <v>124.08419921479</v>
      </c>
      <c r="J199" s="290">
        <v>124.08419921479</v>
      </c>
      <c r="K199" s="385">
        <v>77.229586173787</v>
      </c>
      <c r="L199" s="290">
        <v>15.86466065902</v>
      </c>
      <c r="M199" s="385">
        <v>18.661319872533</v>
      </c>
      <c r="N199" s="290">
        <v>18.661319872533</v>
      </c>
      <c r="O199" s="300"/>
      <c r="P199" s="309"/>
      <c r="Q199" s="309"/>
      <c r="R199" s="309"/>
      <c r="S199" s="368"/>
      <c r="T199" s="365"/>
    </row>
    <row r="200">
      <c r="B200" s="0" t="s">
        <v>226</v>
      </c>
      <c r="C200" s="0" t="s">
        <v>33</v>
      </c>
      <c r="D200" s="305" t="s">
        <v>86</v>
      </c>
      <c r="E200" s="313" t="s">
        <v>87</v>
      </c>
      <c r="F200" s="385"/>
      <c r="G200" s="385"/>
      <c r="H200" s="385"/>
      <c r="I200" s="385"/>
      <c r="J200" s="385"/>
      <c r="K200" s="385"/>
      <c r="L200" s="385"/>
      <c r="M200" s="385">
        <v>0.162685075993</v>
      </c>
      <c r="N200" s="385">
        <v>0.585668187203</v>
      </c>
      <c r="O200" s="300"/>
      <c r="P200" s="309"/>
      <c r="Q200" s="309"/>
      <c r="R200" s="309"/>
      <c r="S200" s="368"/>
      <c r="T200" s="365"/>
    </row>
    <row r="201">
      <c r="B201" s="0" t="s">
        <v>226</v>
      </c>
      <c r="C201" s="0" t="s">
        <v>33</v>
      </c>
      <c r="D201" s="305" t="s">
        <v>86</v>
      </c>
      <c r="E201" s="313" t="s">
        <v>616</v>
      </c>
      <c r="F201" s="385"/>
      <c r="G201" s="385"/>
      <c r="H201" s="385"/>
      <c r="I201" s="385"/>
      <c r="J201" s="385"/>
      <c r="K201" s="385"/>
      <c r="L201" s="385"/>
      <c r="M201" s="385">
        <v>459.358827758873</v>
      </c>
      <c r="N201" s="385">
        <v>1613.50315450813</v>
      </c>
      <c r="O201" s="300"/>
      <c r="P201" s="309"/>
      <c r="Q201" s="309"/>
      <c r="R201" s="309"/>
      <c r="S201" s="365"/>
      <c r="T201" s="365"/>
    </row>
    <row r="202">
      <c r="B202" s="0" t="s">
        <v>226</v>
      </c>
      <c r="C202" s="0" t="s">
        <v>33</v>
      </c>
      <c r="D202" s="305" t="s">
        <v>90</v>
      </c>
      <c r="E202" s="313" t="s">
        <v>617</v>
      </c>
      <c r="F202" s="385"/>
      <c r="G202" s="385"/>
      <c r="H202" s="385"/>
      <c r="I202" s="385"/>
      <c r="J202" s="385"/>
      <c r="K202" s="385"/>
      <c r="L202" s="385"/>
      <c r="M202" s="385">
        <v>24.131353768961</v>
      </c>
      <c r="N202" s="385">
        <v>108.893010835035</v>
      </c>
      <c r="O202" s="300"/>
      <c r="P202" s="309"/>
      <c r="Q202" s="309"/>
      <c r="R202" s="309"/>
      <c r="S202" s="365"/>
      <c r="T202" s="365"/>
    </row>
    <row r="203">
      <c r="B203" s="0" t="s">
        <v>226</v>
      </c>
      <c r="C203" s="0" t="s">
        <v>35</v>
      </c>
      <c r="D203" s="305" t="s">
        <v>86</v>
      </c>
      <c r="E203" s="313" t="s">
        <v>87</v>
      </c>
      <c r="F203" s="290"/>
      <c r="G203" s="290"/>
      <c r="H203" s="290"/>
      <c r="I203" s="290"/>
      <c r="J203" s="290"/>
      <c r="K203" s="385"/>
      <c r="L203" s="290">
        <v>0.088613259589</v>
      </c>
      <c r="M203" s="385">
        <v>0.130771242445</v>
      </c>
      <c r="N203" s="290">
        <v>0.042630781486</v>
      </c>
      <c r="O203" s="300"/>
      <c r="P203" s="309"/>
      <c r="Q203" s="309"/>
      <c r="R203" s="309"/>
      <c r="S203" s="365"/>
    </row>
    <row r="204">
      <c r="B204" s="0" t="s">
        <v>226</v>
      </c>
      <c r="C204" s="0" t="s">
        <v>35</v>
      </c>
      <c r="D204" s="305" t="s">
        <v>86</v>
      </c>
      <c r="E204" s="313" t="s">
        <v>616</v>
      </c>
      <c r="F204" s="290"/>
      <c r="G204" s="290"/>
      <c r="H204" s="290"/>
      <c r="I204" s="290"/>
      <c r="J204" s="290"/>
      <c r="K204" s="385"/>
      <c r="L204" s="290">
        <v>406.573855492235</v>
      </c>
      <c r="M204" s="385">
        <v>595.568882526185</v>
      </c>
      <c r="N204" s="290">
        <v>190.202026767697</v>
      </c>
      <c r="O204" s="300"/>
      <c r="P204" s="309"/>
      <c r="Q204" s="309"/>
      <c r="R204" s="309"/>
      <c r="S204" s="368"/>
      <c r="T204" s="368"/>
    </row>
    <row r="205">
      <c r="B205" s="0" t="s">
        <v>226</v>
      </c>
      <c r="C205" s="0" t="s">
        <v>35</v>
      </c>
      <c r="D205" s="305" t="s">
        <v>90</v>
      </c>
      <c r="E205" s="313" t="s">
        <v>617</v>
      </c>
      <c r="F205" s="290"/>
      <c r="G205" s="290"/>
      <c r="H205" s="290"/>
      <c r="I205" s="290"/>
      <c r="J205" s="290"/>
      <c r="K205" s="385"/>
      <c r="L205" s="290">
        <v>18.394926270787</v>
      </c>
      <c r="M205" s="385">
        <v>45.340696480189</v>
      </c>
      <c r="N205" s="290">
        <v>53.946149614184</v>
      </c>
      <c r="O205" s="300"/>
      <c r="P205" s="309"/>
      <c r="Q205" s="309"/>
      <c r="R205" s="309"/>
      <c r="S205" s="365"/>
      <c r="T205" s="368"/>
    </row>
    <row r="206">
      <c r="B206" s="0" t="s">
        <v>226</v>
      </c>
      <c r="C206" s="0" t="s">
        <v>37</v>
      </c>
      <c r="D206" s="305" t="s">
        <v>86</v>
      </c>
      <c r="E206" s="313" t="s">
        <v>87</v>
      </c>
      <c r="F206" s="290"/>
      <c r="G206" s="290"/>
      <c r="H206" s="290">
        <v>1.975003623976</v>
      </c>
      <c r="I206" s="290">
        <v>3.195078744949</v>
      </c>
      <c r="J206" s="290">
        <v>3.104026342253</v>
      </c>
      <c r="K206" s="385">
        <v>0.648473498681</v>
      </c>
      <c r="L206" s="290">
        <v>0.648473498681</v>
      </c>
      <c r="M206" s="385">
        <v>0.648473498681</v>
      </c>
      <c r="N206" s="290">
        <v>0.648473498681</v>
      </c>
      <c r="O206" s="300"/>
      <c r="P206" s="309"/>
      <c r="Q206" s="309"/>
      <c r="R206" s="309"/>
      <c r="S206" s="365"/>
      <c r="T206" s="365"/>
    </row>
    <row r="207">
      <c r="B207" s="0" t="s">
        <v>226</v>
      </c>
      <c r="C207" s="0" t="s">
        <v>37</v>
      </c>
      <c r="D207" s="305" t="s">
        <v>86</v>
      </c>
      <c r="E207" s="313" t="s">
        <v>616</v>
      </c>
      <c r="F207" s="290"/>
      <c r="G207" s="290"/>
      <c r="H207" s="290">
        <v>7199.33373147666</v>
      </c>
      <c r="I207" s="290">
        <v>11597.8877985854</v>
      </c>
      <c r="J207" s="290">
        <v>11143.8705389573</v>
      </c>
      <c r="K207" s="385">
        <v>2312.22879615371</v>
      </c>
      <c r="L207" s="290">
        <v>2286.42710143268</v>
      </c>
      <c r="M207" s="385">
        <v>2274.51862694605</v>
      </c>
      <c r="N207" s="290">
        <v>2246.73218647727</v>
      </c>
      <c r="O207" s="300"/>
      <c r="P207" s="309"/>
      <c r="Q207" s="309"/>
      <c r="R207" s="309"/>
      <c r="S207" s="365"/>
      <c r="T207" s="365"/>
    </row>
    <row r="208">
      <c r="B208" s="0" t="s">
        <v>226</v>
      </c>
      <c r="C208" s="0" t="s">
        <v>37</v>
      </c>
      <c r="D208" s="305" t="s">
        <v>90</v>
      </c>
      <c r="E208" s="313" t="s">
        <v>617</v>
      </c>
      <c r="F208" s="290"/>
      <c r="G208" s="290"/>
      <c r="H208" s="290">
        <v>296.554882493167</v>
      </c>
      <c r="I208" s="290">
        <v>774.294959778483</v>
      </c>
      <c r="J208" s="290">
        <v>1233.3331626819761</v>
      </c>
      <c r="K208" s="385">
        <v>1328.5784679444171</v>
      </c>
      <c r="L208" s="290">
        <v>1422.7609500580061</v>
      </c>
      <c r="M208" s="385">
        <v>1516.4528984105859</v>
      </c>
      <c r="N208" s="290">
        <v>1609.0002679874819</v>
      </c>
      <c r="O208" s="300"/>
      <c r="P208" s="309"/>
      <c r="Q208" s="309"/>
      <c r="R208" s="309"/>
      <c r="S208" s="365"/>
      <c r="T208" s="365"/>
    </row>
    <row r="209">
      <c r="B209" s="0" t="s">
        <v>226</v>
      </c>
      <c r="C209" s="0" t="s">
        <v>39</v>
      </c>
      <c r="D209" s="305" t="s">
        <v>86</v>
      </c>
      <c r="E209" s="313" t="s">
        <v>87</v>
      </c>
      <c r="F209" s="290"/>
      <c r="G209" s="290"/>
      <c r="H209" s="290">
        <v>14.273466790762</v>
      </c>
      <c r="I209" s="290"/>
      <c r="J209" s="290">
        <v>37.474742983831</v>
      </c>
      <c r="K209" s="385"/>
      <c r="L209" s="290">
        <v>7.869032413666</v>
      </c>
      <c r="M209" s="385">
        <v>4.230545663127</v>
      </c>
      <c r="N209" s="290"/>
      <c r="O209" s="300"/>
      <c r="P209" s="309"/>
      <c r="Q209" s="309"/>
      <c r="R209" s="309"/>
      <c r="S209" s="365"/>
    </row>
    <row r="210">
      <c r="B210" s="0" t="s">
        <v>226</v>
      </c>
      <c r="C210" s="0" t="s">
        <v>39</v>
      </c>
      <c r="D210" s="305" t="s">
        <v>86</v>
      </c>
      <c r="E210" s="313" t="s">
        <v>616</v>
      </c>
      <c r="F210" s="290"/>
      <c r="G210" s="290"/>
      <c r="H210" s="290">
        <v>151974.133370491</v>
      </c>
      <c r="I210" s="290"/>
      <c r="J210" s="290">
        <v>387724.5067733741</v>
      </c>
      <c r="K210" s="385"/>
      <c r="L210" s="290">
        <v>79588.1148295228</v>
      </c>
      <c r="M210" s="385">
        <v>42278.7440014751</v>
      </c>
      <c r="N210" s="290"/>
      <c r="O210" s="300"/>
      <c r="P210" s="309"/>
      <c r="Q210" s="309"/>
      <c r="R210" s="309"/>
      <c r="S210" s="368"/>
      <c r="T210" s="368"/>
    </row>
    <row r="211">
      <c r="B211" s="0" t="s">
        <v>226</v>
      </c>
      <c r="C211" s="0" t="s">
        <v>39</v>
      </c>
      <c r="D211" s="305" t="s">
        <v>90</v>
      </c>
      <c r="E211" s="313" t="s">
        <v>617</v>
      </c>
      <c r="F211" s="290"/>
      <c r="G211" s="290"/>
      <c r="H211" s="290"/>
      <c r="I211" s="290">
        <v>6260.11696980227</v>
      </c>
      <c r="J211" s="290">
        <v>19385.450264960869</v>
      </c>
      <c r="K211" s="385">
        <v>22231.260944303798</v>
      </c>
      <c r="L211" s="290">
        <v>25509.653768063159</v>
      </c>
      <c r="M211" s="385">
        <v>27251.199364775548</v>
      </c>
      <c r="N211" s="290">
        <v>27251.199364775548</v>
      </c>
      <c r="O211" s="300"/>
      <c r="P211" s="309"/>
      <c r="Q211" s="309"/>
      <c r="R211" s="309"/>
      <c r="S211" s="368"/>
      <c r="T211" s="368"/>
    </row>
    <row r="212">
      <c r="B212" s="0" t="s">
        <v>226</v>
      </c>
      <c r="C212" s="0" t="s">
        <v>40</v>
      </c>
      <c r="D212" s="305" t="s">
        <v>86</v>
      </c>
      <c r="E212" s="313" t="s">
        <v>87</v>
      </c>
      <c r="F212" s="300"/>
      <c r="G212" s="300"/>
      <c r="H212" s="300"/>
      <c r="I212" s="300"/>
      <c r="J212" s="300"/>
      <c r="K212" s="375"/>
      <c r="L212" s="300"/>
      <c r="M212" s="375"/>
      <c r="N212" s="300"/>
      <c r="O212" s="300"/>
      <c r="P212" s="309"/>
      <c r="Q212" s="309"/>
      <c r="R212" s="309"/>
      <c r="S212" s="368"/>
      <c r="T212" s="365"/>
    </row>
    <row r="213">
      <c r="B213" s="0" t="s">
        <v>226</v>
      </c>
      <c r="C213" s="0" t="s">
        <v>40</v>
      </c>
      <c r="D213" s="305" t="s">
        <v>86</v>
      </c>
      <c r="E213" s="313" t="s">
        <v>616</v>
      </c>
      <c r="F213" s="300"/>
      <c r="G213" s="300"/>
      <c r="H213" s="300"/>
      <c r="I213" s="300"/>
      <c r="J213" s="300"/>
      <c r="K213" s="375"/>
      <c r="L213" s="300"/>
      <c r="M213" s="375"/>
      <c r="N213" s="300"/>
      <c r="O213" s="300"/>
      <c r="P213" s="309"/>
      <c r="Q213" s="309"/>
      <c r="R213" s="309"/>
      <c r="S213" s="368"/>
      <c r="T213" s="368"/>
    </row>
    <row r="214">
      <c r="B214" s="0" t="s">
        <v>226</v>
      </c>
      <c r="C214" s="0" t="s">
        <v>40</v>
      </c>
      <c r="D214" s="305" t="s">
        <v>90</v>
      </c>
      <c r="E214" s="313" t="s">
        <v>617</v>
      </c>
      <c r="F214" s="290">
        <v>0.401590188209</v>
      </c>
      <c r="G214" s="290">
        <v>0.401590188209</v>
      </c>
      <c r="H214" s="290">
        <v>0.401590188209</v>
      </c>
      <c r="I214" s="290">
        <v>0.200795094105</v>
      </c>
      <c r="J214" s="290"/>
      <c r="K214" s="385"/>
      <c r="L214" s="290"/>
      <c r="M214" s="385"/>
      <c r="N214" s="290"/>
      <c r="O214" s="300"/>
      <c r="P214" s="309"/>
      <c r="Q214" s="309"/>
      <c r="R214" s="309"/>
      <c r="S214" s="368"/>
      <c r="T214" s="368"/>
    </row>
    <row r="215">
      <c r="B215" s="0" t="s">
        <v>226</v>
      </c>
      <c r="C215" s="0" t="s">
        <v>43</v>
      </c>
      <c r="D215" s="305" t="s">
        <v>86</v>
      </c>
      <c r="E215" s="313" t="s">
        <v>87</v>
      </c>
      <c r="F215" s="300"/>
      <c r="G215" s="300"/>
      <c r="H215" s="300"/>
      <c r="I215" s="300"/>
      <c r="J215" s="300"/>
      <c r="K215" s="375"/>
      <c r="L215" s="300"/>
      <c r="M215" s="375"/>
      <c r="N215" s="300"/>
      <c r="O215" s="300"/>
      <c r="P215" s="309"/>
      <c r="Q215" s="309"/>
      <c r="R215" s="309"/>
      <c r="S215" s="368"/>
      <c r="T215" s="365"/>
    </row>
    <row r="216">
      <c r="B216" s="0" t="s">
        <v>226</v>
      </c>
      <c r="C216" s="0" t="s">
        <v>43</v>
      </c>
      <c r="D216" s="305" t="s">
        <v>86</v>
      </c>
      <c r="E216" s="313" t="s">
        <v>616</v>
      </c>
      <c r="F216" s="300"/>
      <c r="G216" s="300"/>
      <c r="H216" s="300"/>
      <c r="I216" s="300"/>
      <c r="J216" s="300"/>
      <c r="K216" s="375"/>
      <c r="L216" s="300"/>
      <c r="M216" s="375"/>
      <c r="N216" s="300"/>
      <c r="O216" s="300"/>
      <c r="P216" s="309"/>
      <c r="Q216" s="309"/>
      <c r="R216" s="309"/>
      <c r="S216" s="365"/>
      <c r="T216" s="365"/>
    </row>
    <row r="217">
      <c r="B217" s="0" t="s">
        <v>226</v>
      </c>
      <c r="C217" s="0" t="s">
        <v>43</v>
      </c>
      <c r="D217" s="305" t="s">
        <v>90</v>
      </c>
      <c r="E217" s="313" t="s">
        <v>617</v>
      </c>
      <c r="F217" s="300"/>
      <c r="G217" s="300"/>
      <c r="H217" s="300"/>
      <c r="I217" s="300"/>
      <c r="J217" s="300"/>
      <c r="K217" s="375"/>
      <c r="L217" s="300"/>
      <c r="M217" s="375"/>
      <c r="N217" s="300"/>
      <c r="O217" s="300"/>
      <c r="P217" s="309"/>
      <c r="Q217" s="309"/>
      <c r="R217" s="309"/>
      <c r="S217" s="365"/>
      <c r="T217" s="365"/>
    </row>
    <row r="218">
      <c r="B218" s="0" t="s">
        <v>226</v>
      </c>
      <c r="C218" s="0" t="s">
        <v>45</v>
      </c>
      <c r="D218" s="305" t="s">
        <v>86</v>
      </c>
      <c r="E218" s="313" t="s">
        <v>87</v>
      </c>
      <c r="F218" s="300"/>
      <c r="G218" s="300"/>
      <c r="H218" s="300"/>
      <c r="I218" s="300"/>
      <c r="J218" s="300"/>
      <c r="K218" s="375"/>
      <c r="L218" s="300"/>
      <c r="M218" s="375"/>
      <c r="N218" s="300"/>
      <c r="O218" s="300"/>
      <c r="P218" s="309"/>
      <c r="Q218" s="309"/>
      <c r="R218" s="309"/>
      <c r="S218" s="368"/>
      <c r="T218" s="365"/>
    </row>
    <row r="219">
      <c r="B219" s="0" t="s">
        <v>226</v>
      </c>
      <c r="C219" s="0" t="s">
        <v>45</v>
      </c>
      <c r="D219" s="305" t="s">
        <v>86</v>
      </c>
      <c r="E219" s="313" t="s">
        <v>616</v>
      </c>
      <c r="F219" s="300"/>
      <c r="G219" s="300"/>
      <c r="H219" s="300"/>
      <c r="I219" s="300"/>
      <c r="J219" s="300"/>
      <c r="K219" s="375"/>
      <c r="L219" s="300"/>
      <c r="M219" s="375"/>
      <c r="N219" s="300"/>
      <c r="O219" s="300"/>
      <c r="P219" s="309"/>
      <c r="Q219" s="309"/>
      <c r="R219" s="309"/>
      <c r="S219" s="368"/>
      <c r="T219" s="365"/>
    </row>
    <row r="220">
      <c r="B220" s="0" t="s">
        <v>226</v>
      </c>
      <c r="C220" s="0" t="s">
        <v>45</v>
      </c>
      <c r="D220" s="305" t="s">
        <v>90</v>
      </c>
      <c r="E220" s="313" t="s">
        <v>617</v>
      </c>
      <c r="F220" s="300"/>
      <c r="G220" s="300"/>
      <c r="H220" s="300"/>
      <c r="I220" s="300"/>
      <c r="J220" s="300"/>
      <c r="K220" s="375"/>
      <c r="L220" s="300"/>
      <c r="M220" s="375"/>
      <c r="N220" s="300"/>
      <c r="O220" s="300"/>
      <c r="P220" s="309"/>
      <c r="Q220" s="309"/>
      <c r="R220" s="309"/>
      <c r="S220" s="368"/>
      <c r="T220" s="365"/>
    </row>
    <row r="221">
      <c r="B221" s="0" t="s">
        <v>226</v>
      </c>
      <c r="C221" s="0" t="s">
        <v>47</v>
      </c>
      <c r="D221" s="305" t="s">
        <v>86</v>
      </c>
      <c r="E221" s="313" t="s">
        <v>87</v>
      </c>
      <c r="F221" s="375"/>
      <c r="G221" s="375"/>
      <c r="H221" s="375"/>
      <c r="I221" s="375"/>
      <c r="J221" s="375"/>
      <c r="K221" s="375"/>
      <c r="L221" s="375"/>
      <c r="M221" s="375"/>
      <c r="N221" s="375"/>
      <c r="O221" s="300"/>
      <c r="P221" s="309"/>
      <c r="Q221" s="309"/>
      <c r="R221" s="309"/>
      <c r="S221" s="365"/>
      <c r="T221" s="365"/>
    </row>
    <row r="222">
      <c r="B222" s="0" t="s">
        <v>226</v>
      </c>
      <c r="C222" s="0" t="s">
        <v>47</v>
      </c>
      <c r="D222" s="305" t="s">
        <v>86</v>
      </c>
      <c r="E222" s="313" t="s">
        <v>616</v>
      </c>
      <c r="F222" s="375"/>
      <c r="G222" s="375"/>
      <c r="H222" s="375"/>
      <c r="I222" s="375"/>
      <c r="J222" s="375"/>
      <c r="K222" s="375"/>
      <c r="L222" s="375"/>
      <c r="M222" s="375"/>
      <c r="N222" s="375"/>
      <c r="O222" s="300"/>
      <c r="P222" s="309"/>
      <c r="Q222" s="309"/>
      <c r="R222" s="309"/>
      <c r="S222" s="368"/>
      <c r="T222" s="365"/>
    </row>
    <row r="223">
      <c r="B223" s="0" t="s">
        <v>226</v>
      </c>
      <c r="C223" s="0" t="s">
        <v>47</v>
      </c>
      <c r="D223" s="305" t="s">
        <v>90</v>
      </c>
      <c r="E223" s="313" t="s">
        <v>617</v>
      </c>
      <c r="F223" s="375"/>
      <c r="G223" s="375"/>
      <c r="H223" s="375"/>
      <c r="I223" s="375"/>
      <c r="J223" s="375"/>
      <c r="K223" s="375"/>
      <c r="L223" s="375"/>
      <c r="M223" s="375"/>
      <c r="N223" s="375"/>
      <c r="O223" s="300"/>
      <c r="P223" s="309"/>
      <c r="Q223" s="309"/>
      <c r="R223" s="309"/>
      <c r="S223" s="365"/>
      <c r="T223" s="365"/>
    </row>
    <row r="224">
      <c r="B224" s="0" t="s">
        <v>226</v>
      </c>
      <c r="C224" s="0" t="s">
        <v>50</v>
      </c>
      <c r="D224" s="305" t="s">
        <v>86</v>
      </c>
      <c r="E224" s="313" t="s">
        <v>87</v>
      </c>
      <c r="F224" s="300"/>
      <c r="G224" s="300"/>
      <c r="H224" s="300"/>
      <c r="I224" s="300"/>
      <c r="J224" s="300"/>
      <c r="K224" s="375"/>
      <c r="L224" s="300"/>
      <c r="M224" s="375"/>
      <c r="N224" s="300"/>
      <c r="O224" s="300"/>
      <c r="P224" s="309"/>
      <c r="Q224" s="309"/>
      <c r="R224" s="309"/>
      <c r="S224" s="368"/>
      <c r="T224" s="365"/>
    </row>
    <row r="225">
      <c r="B225" s="0" t="s">
        <v>226</v>
      </c>
      <c r="C225" s="0" t="s">
        <v>50</v>
      </c>
      <c r="D225" s="305" t="s">
        <v>86</v>
      </c>
      <c r="E225" s="313" t="s">
        <v>616</v>
      </c>
      <c r="F225" s="300"/>
      <c r="G225" s="300"/>
      <c r="H225" s="300"/>
      <c r="I225" s="300"/>
      <c r="J225" s="300"/>
      <c r="K225" s="375"/>
      <c r="L225" s="300"/>
      <c r="M225" s="375"/>
      <c r="N225" s="300"/>
      <c r="O225" s="300"/>
      <c r="P225" s="309"/>
      <c r="Q225" s="309"/>
      <c r="R225" s="309"/>
      <c r="S225" s="365"/>
      <c r="T225" s="365"/>
    </row>
    <row r="226">
      <c r="B226" s="0" t="s">
        <v>226</v>
      </c>
      <c r="C226" s="0" t="s">
        <v>50</v>
      </c>
      <c r="D226" s="305" t="s">
        <v>90</v>
      </c>
      <c r="E226" s="313" t="s">
        <v>617</v>
      </c>
      <c r="F226" s="300"/>
      <c r="G226" s="300"/>
      <c r="H226" s="300"/>
      <c r="I226" s="300"/>
      <c r="J226" s="300"/>
      <c r="K226" s="375"/>
      <c r="L226" s="300"/>
      <c r="M226" s="375"/>
      <c r="N226" s="300"/>
      <c r="O226" s="300"/>
      <c r="P226" s="309"/>
      <c r="Q226" s="309"/>
      <c r="R226" s="309"/>
      <c r="S226" s="365"/>
      <c r="T226" s="365"/>
    </row>
    <row r="227">
      <c r="B227" s="0" t="s">
        <v>226</v>
      </c>
      <c r="C227" s="0" t="s">
        <v>52</v>
      </c>
      <c r="D227" s="305" t="s">
        <v>86</v>
      </c>
      <c r="E227" s="313" t="s">
        <v>87</v>
      </c>
      <c r="F227" s="290"/>
      <c r="G227" s="290"/>
      <c r="H227" s="290">
        <v>4.976540194269</v>
      </c>
      <c r="I227" s="290">
        <v>10.009599888626</v>
      </c>
      <c r="J227" s="290">
        <v>11.627244846732</v>
      </c>
      <c r="K227" s="385"/>
      <c r="L227" s="290"/>
      <c r="M227" s="385">
        <v>1.185637641843</v>
      </c>
      <c r="N227" s="290"/>
      <c r="O227" s="300"/>
      <c r="P227" s="309"/>
      <c r="Q227" s="309"/>
      <c r="R227" s="309"/>
      <c r="S227" s="365"/>
      <c r="T227" s="365"/>
    </row>
    <row r="228">
      <c r="B228" s="0" t="s">
        <v>226</v>
      </c>
      <c r="C228" s="0" t="s">
        <v>52</v>
      </c>
      <c r="D228" s="305" t="s">
        <v>86</v>
      </c>
      <c r="E228" s="313" t="s">
        <v>616</v>
      </c>
      <c r="F228" s="290"/>
      <c r="G228" s="290"/>
      <c r="H228" s="290">
        <v>13988.2314635813</v>
      </c>
      <c r="I228" s="290">
        <v>28103.5080345425</v>
      </c>
      <c r="J228" s="290">
        <v>31121.1950171409</v>
      </c>
      <c r="K228" s="385"/>
      <c r="L228" s="290"/>
      <c r="M228" s="385">
        <v>3069.28209156039</v>
      </c>
      <c r="N228" s="290"/>
      <c r="O228" s="300"/>
      <c r="P228" s="309"/>
      <c r="Q228" s="309"/>
      <c r="R228" s="309"/>
      <c r="S228" s="368"/>
      <c r="T228" s="365"/>
    </row>
    <row r="229">
      <c r="B229" s="0" t="s">
        <v>226</v>
      </c>
      <c r="C229" s="0" t="s">
        <v>52</v>
      </c>
      <c r="D229" s="305" t="s">
        <v>90</v>
      </c>
      <c r="E229" s="313" t="s">
        <v>617</v>
      </c>
      <c r="F229" s="290"/>
      <c r="G229" s="290"/>
      <c r="H229" s="290">
        <v>865.226909909815</v>
      </c>
      <c r="I229" s="290">
        <v>2512.7179646560849</v>
      </c>
      <c r="J229" s="290">
        <v>4337.1126395391857</v>
      </c>
      <c r="K229" s="385">
        <v>4337.1126395391857</v>
      </c>
      <c r="L229" s="290">
        <v>4337.1126395391857</v>
      </c>
      <c r="M229" s="385">
        <v>3166.9241773926542</v>
      </c>
      <c r="N229" s="290">
        <v>2004.3229167283339</v>
      </c>
      <c r="O229" s="300"/>
      <c r="P229" s="309"/>
      <c r="Q229" s="309"/>
      <c r="R229" s="309"/>
      <c r="S229" s="365"/>
      <c r="T229" s="365"/>
    </row>
    <row r="230">
      <c r="B230" s="0" t="s">
        <v>227</v>
      </c>
      <c r="C230" s="0" t="s">
        <v>26</v>
      </c>
      <c r="D230" s="305" t="s">
        <v>86</v>
      </c>
      <c r="E230" s="313" t="s">
        <v>87</v>
      </c>
      <c r="F230" s="385"/>
      <c r="G230" s="385"/>
      <c r="H230" s="385"/>
      <c r="I230" s="385"/>
      <c r="J230" s="385"/>
      <c r="K230" s="385"/>
      <c r="L230" s="385"/>
      <c r="M230" s="385"/>
      <c r="N230" s="385">
        <v>4.361919806994</v>
      </c>
      <c r="O230" s="300"/>
      <c r="P230" s="309"/>
      <c r="Q230" s="309"/>
      <c r="R230" s="309"/>
      <c r="S230" s="365"/>
    </row>
    <row r="231">
      <c r="B231" s="0" t="s">
        <v>227</v>
      </c>
      <c r="C231" s="0" t="s">
        <v>26</v>
      </c>
      <c r="D231" s="305" t="s">
        <v>86</v>
      </c>
      <c r="E231" s="313" t="s">
        <v>616</v>
      </c>
      <c r="F231" s="385"/>
      <c r="G231" s="385"/>
      <c r="H231" s="385"/>
      <c r="I231" s="385"/>
      <c r="J231" s="385"/>
      <c r="K231" s="385"/>
      <c r="L231" s="385"/>
      <c r="M231" s="385"/>
      <c r="N231" s="385">
        <v>27105.1540994609</v>
      </c>
      <c r="O231" s="300"/>
      <c r="P231" s="309"/>
      <c r="Q231" s="309"/>
      <c r="R231" s="309"/>
      <c r="S231" s="365"/>
      <c r="T231" s="368"/>
    </row>
    <row r="232">
      <c r="B232" s="0" t="s">
        <v>227</v>
      </c>
      <c r="C232" s="0" t="s">
        <v>26</v>
      </c>
      <c r="D232" s="305" t="s">
        <v>90</v>
      </c>
      <c r="E232" s="313" t="s">
        <v>617</v>
      </c>
      <c r="F232" s="385"/>
      <c r="G232" s="385"/>
      <c r="H232" s="385"/>
      <c r="I232" s="385"/>
      <c r="J232" s="385"/>
      <c r="K232" s="385"/>
      <c r="L232" s="385"/>
      <c r="M232" s="385"/>
      <c r="N232" s="385">
        <v>1588.96529435023</v>
      </c>
      <c r="O232" s="300"/>
      <c r="P232" s="309"/>
      <c r="Q232" s="309"/>
      <c r="R232" s="309"/>
      <c r="S232" s="368"/>
      <c r="T232" s="368"/>
    </row>
    <row r="233">
      <c r="B233" s="0" t="s">
        <v>227</v>
      </c>
      <c r="C233" s="0" t="s">
        <v>24</v>
      </c>
      <c r="D233" s="305" t="s">
        <v>86</v>
      </c>
      <c r="E233" s="313" t="s">
        <v>87</v>
      </c>
      <c r="F233" s="300"/>
      <c r="G233" s="300"/>
      <c r="H233" s="300"/>
      <c r="I233" s="300"/>
      <c r="J233" s="300"/>
      <c r="K233" s="375"/>
      <c r="L233" s="300"/>
      <c r="M233" s="375"/>
      <c r="N233" s="300"/>
      <c r="O233" s="300"/>
      <c r="P233" s="309"/>
      <c r="Q233" s="309"/>
      <c r="R233" s="309"/>
      <c r="S233" s="365"/>
      <c r="T233" s="365"/>
    </row>
    <row r="234">
      <c r="B234" s="0" t="s">
        <v>227</v>
      </c>
      <c r="C234" s="0" t="s">
        <v>24</v>
      </c>
      <c r="D234" s="305" t="s">
        <v>86</v>
      </c>
      <c r="E234" s="313" t="s">
        <v>616</v>
      </c>
      <c r="F234" s="300"/>
      <c r="G234" s="300"/>
      <c r="H234" s="300"/>
      <c r="I234" s="300"/>
      <c r="J234" s="300"/>
      <c r="K234" s="375"/>
      <c r="L234" s="300"/>
      <c r="M234" s="375"/>
      <c r="N234" s="300"/>
      <c r="O234" s="300"/>
      <c r="P234" s="309"/>
      <c r="Q234" s="309"/>
      <c r="R234" s="309"/>
      <c r="S234" s="368"/>
      <c r="T234" s="368"/>
    </row>
    <row r="235">
      <c r="B235" s="0" t="s">
        <v>227</v>
      </c>
      <c r="C235" s="0" t="s">
        <v>24</v>
      </c>
      <c r="D235" s="305" t="s">
        <v>90</v>
      </c>
      <c r="E235" s="313" t="s">
        <v>617</v>
      </c>
      <c r="F235" s="300"/>
      <c r="G235" s="300"/>
      <c r="H235" s="300"/>
      <c r="I235" s="300"/>
      <c r="J235" s="300"/>
      <c r="K235" s="375"/>
      <c r="L235" s="300"/>
      <c r="M235" s="375"/>
      <c r="N235" s="300"/>
      <c r="O235" s="300"/>
      <c r="P235" s="309"/>
      <c r="Q235" s="309"/>
      <c r="R235" s="309"/>
      <c r="S235" s="365"/>
      <c r="T235" s="368"/>
    </row>
    <row r="236">
      <c r="B236" s="0" t="s">
        <v>227</v>
      </c>
      <c r="C236" s="0" t="s">
        <v>29</v>
      </c>
      <c r="D236" s="305" t="s">
        <v>86</v>
      </c>
      <c r="E236" s="313" t="s">
        <v>87</v>
      </c>
      <c r="F236" s="385"/>
      <c r="G236" s="385"/>
      <c r="H236" s="385"/>
      <c r="I236" s="385">
        <v>0.576937620751</v>
      </c>
      <c r="J236" s="385">
        <v>1.455873970884</v>
      </c>
      <c r="K236" s="385">
        <v>0.513749996187</v>
      </c>
      <c r="L236" s="385">
        <v>1.166862897629</v>
      </c>
      <c r="M236" s="385">
        <v>0.897676126858</v>
      </c>
      <c r="N236" s="385">
        <v>1.528159344337</v>
      </c>
      <c r="O236" s="300"/>
      <c r="P236" s="309"/>
      <c r="Q236" s="309"/>
      <c r="R236" s="309"/>
      <c r="S236" s="368"/>
      <c r="T236" s="365"/>
    </row>
    <row r="237">
      <c r="B237" s="0" t="s">
        <v>227</v>
      </c>
      <c r="C237" s="0" t="s">
        <v>29</v>
      </c>
      <c r="D237" s="305" t="s">
        <v>86</v>
      </c>
      <c r="E237" s="313" t="s">
        <v>616</v>
      </c>
      <c r="F237" s="385"/>
      <c r="G237" s="385"/>
      <c r="H237" s="385"/>
      <c r="I237" s="385">
        <v>4467.42197830529</v>
      </c>
      <c r="J237" s="385">
        <v>10780.1138352051</v>
      </c>
      <c r="K237" s="385">
        <v>3698.42606069904</v>
      </c>
      <c r="L237" s="385">
        <v>8216.57755540927</v>
      </c>
      <c r="M237" s="385">
        <v>6255.90726424669</v>
      </c>
      <c r="N237" s="385">
        <v>10390.8984437346</v>
      </c>
      <c r="O237" s="300"/>
      <c r="P237" s="309"/>
      <c r="Q237" s="309"/>
      <c r="R237" s="309"/>
      <c r="S237" s="365"/>
      <c r="T237" s="368"/>
    </row>
    <row r="238">
      <c r="B238" s="0" t="s">
        <v>227</v>
      </c>
      <c r="C238" s="0" t="s">
        <v>29</v>
      </c>
      <c r="D238" s="305" t="s">
        <v>90</v>
      </c>
      <c r="E238" s="313" t="s">
        <v>617</v>
      </c>
      <c r="F238" s="385"/>
      <c r="G238" s="385"/>
      <c r="H238" s="385"/>
      <c r="I238" s="385">
        <v>215.810353312178</v>
      </c>
      <c r="J238" s="385">
        <v>736.571585812461</v>
      </c>
      <c r="K238" s="385">
        <v>915.233605817387</v>
      </c>
      <c r="L238" s="385">
        <v>1312.1565994053919</v>
      </c>
      <c r="M238" s="385">
        <v>1614.3643522305349</v>
      </c>
      <c r="N238" s="385">
        <v>2116.32353031203</v>
      </c>
      <c r="O238" s="300"/>
      <c r="P238" s="309"/>
      <c r="Q238" s="309"/>
      <c r="R238" s="309"/>
      <c r="S238" s="368"/>
      <c r="T238" s="368"/>
    </row>
    <row r="239">
      <c r="B239" s="0" t="s">
        <v>227</v>
      </c>
      <c r="C239" s="0" t="s">
        <v>27</v>
      </c>
      <c r="D239" s="305" t="s">
        <v>86</v>
      </c>
      <c r="E239" s="313" t="s">
        <v>87</v>
      </c>
      <c r="F239" s="290"/>
      <c r="G239" s="290">
        <v>2.868190135007</v>
      </c>
      <c r="H239" s="290"/>
      <c r="I239" s="290"/>
      <c r="J239" s="290"/>
      <c r="K239" s="385"/>
      <c r="L239" s="290"/>
      <c r="M239" s="385"/>
      <c r="N239" s="290"/>
      <c r="O239" s="300"/>
      <c r="P239" s="309"/>
      <c r="Q239" s="309"/>
      <c r="R239" s="309"/>
      <c r="S239" s="365"/>
      <c r="T239" s="365"/>
    </row>
    <row r="240">
      <c r="B240" s="0" t="s">
        <v>227</v>
      </c>
      <c r="C240" s="0" t="s">
        <v>27</v>
      </c>
      <c r="D240" s="305" t="s">
        <v>86</v>
      </c>
      <c r="E240" s="313" t="s">
        <v>616</v>
      </c>
      <c r="F240" s="290"/>
      <c r="G240" s="290">
        <v>12743.7905000512</v>
      </c>
      <c r="H240" s="290"/>
      <c r="I240" s="290"/>
      <c r="J240" s="290"/>
      <c r="K240" s="385"/>
      <c r="L240" s="290"/>
      <c r="M240" s="385"/>
      <c r="N240" s="290"/>
      <c r="O240" s="300"/>
      <c r="P240" s="309"/>
      <c r="Q240" s="309"/>
      <c r="R240" s="309"/>
      <c r="S240" s="368"/>
      <c r="T240" s="365"/>
    </row>
    <row r="241">
      <c r="B241" s="0" t="s">
        <v>227</v>
      </c>
      <c r="C241" s="0" t="s">
        <v>27</v>
      </c>
      <c r="D241" s="305" t="s">
        <v>90</v>
      </c>
      <c r="E241" s="313" t="s">
        <v>617</v>
      </c>
      <c r="F241" s="290">
        <v>0.008154931352</v>
      </c>
      <c r="G241" s="290">
        <v>615.629858837576</v>
      </c>
      <c r="H241" s="290">
        <v>615.629858837576</v>
      </c>
      <c r="I241" s="290">
        <v>615.6257813719</v>
      </c>
      <c r="J241" s="290">
        <v>615.621703906224</v>
      </c>
      <c r="K241" s="385">
        <v>615.621703906224</v>
      </c>
      <c r="L241" s="290">
        <v>615.621703906224</v>
      </c>
      <c r="M241" s="385">
        <v>342.01205772568</v>
      </c>
      <c r="N241" s="290"/>
      <c r="O241" s="300"/>
      <c r="P241" s="309"/>
      <c r="Q241" s="309"/>
      <c r="R241" s="309"/>
      <c r="S241" s="365"/>
      <c r="T241" s="365"/>
    </row>
    <row r="242">
      <c r="B242" s="0" t="s">
        <v>227</v>
      </c>
      <c r="C242" s="0" t="s">
        <v>31</v>
      </c>
      <c r="D242" s="305" t="s">
        <v>86</v>
      </c>
      <c r="E242" s="313" t="s">
        <v>87</v>
      </c>
      <c r="F242" s="290">
        <v>1.105015288081</v>
      </c>
      <c r="G242" s="290">
        <v>11.349167399865</v>
      </c>
      <c r="H242" s="290">
        <v>5.618063043614</v>
      </c>
      <c r="I242" s="290"/>
      <c r="J242" s="290">
        <v>0.001085043748</v>
      </c>
      <c r="K242" s="385"/>
      <c r="L242" s="290">
        <v>0.64343406224</v>
      </c>
      <c r="M242" s="385">
        <v>6.602286633333</v>
      </c>
      <c r="N242" s="290"/>
      <c r="O242" s="300"/>
      <c r="P242" s="309"/>
      <c r="Q242" s="309"/>
      <c r="R242" s="309"/>
      <c r="S242" s="368"/>
      <c r="T242" s="365"/>
    </row>
    <row r="243">
      <c r="B243" s="0" t="s">
        <v>227</v>
      </c>
      <c r="C243" s="0" t="s">
        <v>31</v>
      </c>
      <c r="D243" s="305" t="s">
        <v>86</v>
      </c>
      <c r="E243" s="313" t="s">
        <v>616</v>
      </c>
      <c r="F243" s="290">
        <v>718.259937252552</v>
      </c>
      <c r="G243" s="290">
        <v>20481.6148524384</v>
      </c>
      <c r="H243" s="290">
        <v>10210.0984920873</v>
      </c>
      <c r="I243" s="290"/>
      <c r="J243" s="290">
        <v>0.705278436524</v>
      </c>
      <c r="K243" s="385"/>
      <c r="L243" s="290">
        <v>418.232140456127</v>
      </c>
      <c r="M243" s="385">
        <v>11538.597877562615</v>
      </c>
      <c r="N243" s="290"/>
      <c r="O243" s="300"/>
      <c r="P243" s="309"/>
      <c r="Q243" s="309"/>
      <c r="R243" s="309"/>
      <c r="S243" s="368"/>
      <c r="T243" s="368"/>
    </row>
    <row r="244">
      <c r="B244" s="0" t="s">
        <v>227</v>
      </c>
      <c r="C244" s="0" t="s">
        <v>31</v>
      </c>
      <c r="D244" s="305" t="s">
        <v>90</v>
      </c>
      <c r="E244" s="313" t="s">
        <v>617</v>
      </c>
      <c r="F244" s="290">
        <v>37.732124858633</v>
      </c>
      <c r="G244" s="290">
        <v>1113.686398286128</v>
      </c>
      <c r="H244" s="290">
        <v>1650.050312158332</v>
      </c>
      <c r="I244" s="290">
        <v>1650.050312158332</v>
      </c>
      <c r="J244" s="290">
        <v>1650.087362330069</v>
      </c>
      <c r="K244" s="385">
        <v>1650.087362330069</v>
      </c>
      <c r="L244" s="290">
        <v>1156.1241965255169</v>
      </c>
      <c r="M244" s="385">
        <v>1164.52537939012</v>
      </c>
      <c r="N244" s="290">
        <v>628.161465517916</v>
      </c>
      <c r="O244" s="300"/>
      <c r="P244" s="309"/>
      <c r="Q244" s="309"/>
      <c r="R244" s="309"/>
      <c r="S244" s="365"/>
      <c r="T244" s="368"/>
    </row>
    <row r="245">
      <c r="B245" s="0" t="s">
        <v>227</v>
      </c>
      <c r="C245" s="0" t="s">
        <v>33</v>
      </c>
      <c r="D245" s="305" t="s">
        <v>86</v>
      </c>
      <c r="E245" s="313" t="s">
        <v>87</v>
      </c>
      <c r="F245" s="375"/>
      <c r="G245" s="375"/>
      <c r="H245" s="375"/>
      <c r="I245" s="375"/>
      <c r="J245" s="375"/>
      <c r="K245" s="375"/>
      <c r="L245" s="375"/>
      <c r="M245" s="375"/>
      <c r="N245" s="375"/>
      <c r="O245" s="300"/>
      <c r="P245" s="309"/>
      <c r="Q245" s="309"/>
      <c r="R245" s="309"/>
      <c r="S245" s="365"/>
      <c r="T245" s="365"/>
    </row>
    <row r="246">
      <c r="B246" s="0" t="s">
        <v>227</v>
      </c>
      <c r="C246" s="0" t="s">
        <v>33</v>
      </c>
      <c r="D246" s="305" t="s">
        <v>86</v>
      </c>
      <c r="E246" s="313" t="s">
        <v>616</v>
      </c>
      <c r="F246" s="375"/>
      <c r="G246" s="375"/>
      <c r="H246" s="375"/>
      <c r="I246" s="375"/>
      <c r="J246" s="375"/>
      <c r="K246" s="375"/>
      <c r="L246" s="375"/>
      <c r="M246" s="375"/>
      <c r="N246" s="375"/>
      <c r="O246" s="300"/>
      <c r="P246" s="309"/>
      <c r="Q246" s="309"/>
      <c r="R246" s="309"/>
      <c r="S246" s="368"/>
      <c r="T246" s="365"/>
    </row>
    <row r="247">
      <c r="B247" s="0" t="s">
        <v>227</v>
      </c>
      <c r="C247" s="0" t="s">
        <v>33</v>
      </c>
      <c r="D247" s="305" t="s">
        <v>90</v>
      </c>
      <c r="E247" s="313" t="s">
        <v>617</v>
      </c>
      <c r="F247" s="375"/>
      <c r="G247" s="375"/>
      <c r="H247" s="375"/>
      <c r="I247" s="375"/>
      <c r="J247" s="375"/>
      <c r="K247" s="375"/>
      <c r="L247" s="375"/>
      <c r="M247" s="375"/>
      <c r="N247" s="375"/>
      <c r="O247" s="300"/>
      <c r="P247" s="309"/>
      <c r="Q247" s="309"/>
      <c r="R247" s="309"/>
      <c r="S247" s="365"/>
      <c r="T247" s="365"/>
    </row>
    <row r="248">
      <c r="B248" s="322" t="s">
        <v>227</v>
      </c>
      <c r="C248" s="322" t="s">
        <v>35</v>
      </c>
      <c r="D248" s="381" t="s">
        <v>86</v>
      </c>
      <c r="E248" s="382" t="s">
        <v>87</v>
      </c>
      <c r="F248" s="290"/>
      <c r="G248" s="290">
        <v>0.176165511021</v>
      </c>
      <c r="H248" s="290">
        <v>0.597211393056</v>
      </c>
      <c r="I248" s="290">
        <v>0.563247018572</v>
      </c>
      <c r="J248" s="290">
        <v>0.429210409069</v>
      </c>
      <c r="K248" s="385">
        <v>0.593796061473</v>
      </c>
      <c r="L248" s="290">
        <v>0.831680821449</v>
      </c>
      <c r="M248" s="385">
        <v>1.17930386103</v>
      </c>
      <c r="N248" s="290">
        <v>1.914001855482</v>
      </c>
      <c r="O248" s="300"/>
      <c r="P248" s="309"/>
      <c r="Q248" s="309"/>
      <c r="R248" s="309"/>
      <c r="S248" s="365"/>
      <c r="T248" s="365"/>
    </row>
    <row r="249">
      <c r="B249" s="322" t="s">
        <v>227</v>
      </c>
      <c r="C249" s="322" t="s">
        <v>35</v>
      </c>
      <c r="D249" s="381" t="s">
        <v>86</v>
      </c>
      <c r="E249" s="382" t="s">
        <v>616</v>
      </c>
      <c r="F249" s="290"/>
      <c r="G249" s="290">
        <v>871.543970638505</v>
      </c>
      <c r="H249" s="290">
        <v>1808.4105547420149</v>
      </c>
      <c r="I249" s="290">
        <v>1971.8363902222891</v>
      </c>
      <c r="J249" s="290">
        <v>2020.22598998577</v>
      </c>
      <c r="K249" s="385">
        <v>2768.06298554911</v>
      </c>
      <c r="L249" s="290">
        <v>3815.90384650765</v>
      </c>
      <c r="M249" s="385">
        <v>5370.88024508896</v>
      </c>
      <c r="N249" s="290">
        <v>8120.3861338677452</v>
      </c>
      <c r="O249" s="300"/>
      <c r="P249" s="309"/>
      <c r="Q249" s="309"/>
      <c r="R249" s="309"/>
      <c r="S249" s="365"/>
      <c r="T249" s="365"/>
    </row>
    <row r="250">
      <c r="B250" s="322" t="s">
        <v>227</v>
      </c>
      <c r="C250" s="322" t="s">
        <v>35</v>
      </c>
      <c r="D250" s="381" t="s">
        <v>90</v>
      </c>
      <c r="E250" s="382" t="s">
        <v>617</v>
      </c>
      <c r="F250" s="290"/>
      <c r="G250" s="290">
        <v>39.431918371226</v>
      </c>
      <c r="H250" s="290">
        <v>130.402546299261</v>
      </c>
      <c r="I250" s="290">
        <v>225.879925939742</v>
      </c>
      <c r="J250" s="290">
        <v>317.282527543637</v>
      </c>
      <c r="K250" s="385">
        <v>442.520079944602</v>
      </c>
      <c r="L250" s="290">
        <v>615.165883320079</v>
      </c>
      <c r="M250" s="385">
        <v>810.222697022275</v>
      </c>
      <c r="N250" s="290">
        <v>1144.480222845491</v>
      </c>
      <c r="O250" s="300"/>
      <c r="P250" s="309"/>
      <c r="Q250" s="309"/>
      <c r="R250" s="309"/>
      <c r="S250" s="365"/>
      <c r="T250" s="365"/>
    </row>
    <row r="251">
      <c r="B251" s="0" t="s">
        <v>227</v>
      </c>
      <c r="C251" s="0" t="s">
        <v>37</v>
      </c>
      <c r="D251" s="305" t="s">
        <v>86</v>
      </c>
      <c r="E251" s="313" t="s">
        <v>87</v>
      </c>
      <c r="F251" s="290"/>
      <c r="G251" s="290">
        <v>5.915346935324</v>
      </c>
      <c r="H251" s="290"/>
      <c r="I251" s="290">
        <v>0.296493098339</v>
      </c>
      <c r="J251" s="290"/>
      <c r="K251" s="385">
        <v>0.592986196677</v>
      </c>
      <c r="L251" s="290">
        <v>0.145343089883</v>
      </c>
      <c r="M251" s="385">
        <v>0.447643106795</v>
      </c>
      <c r="N251" s="290">
        <v>0.296493098339</v>
      </c>
      <c r="O251" s="300"/>
      <c r="P251" s="309"/>
      <c r="Q251" s="309"/>
      <c r="R251" s="309"/>
      <c r="S251" s="365"/>
    </row>
    <row r="252">
      <c r="B252" s="0" t="s">
        <v>227</v>
      </c>
      <c r="C252" s="0" t="s">
        <v>37</v>
      </c>
      <c r="D252" s="305" t="s">
        <v>86</v>
      </c>
      <c r="E252" s="313" t="s">
        <v>616</v>
      </c>
      <c r="F252" s="290"/>
      <c r="G252" s="290">
        <v>21725.7168418256</v>
      </c>
      <c r="H252" s="290"/>
      <c r="I252" s="290">
        <v>1076.24692913196</v>
      </c>
      <c r="J252" s="290"/>
      <c r="K252" s="385">
        <v>2114.38056060494</v>
      </c>
      <c r="L252" s="290">
        <v>512.459461164697</v>
      </c>
      <c r="M252" s="385">
        <v>1570.10669934712</v>
      </c>
      <c r="N252" s="290">
        <v>1027.24411785614</v>
      </c>
      <c r="O252" s="300"/>
      <c r="P252" s="309"/>
      <c r="Q252" s="309"/>
      <c r="R252" s="309"/>
      <c r="S252" s="365"/>
      <c r="T252" s="368"/>
    </row>
    <row r="253">
      <c r="B253" s="0" t="s">
        <v>227</v>
      </c>
      <c r="C253" s="0" t="s">
        <v>37</v>
      </c>
      <c r="D253" s="305" t="s">
        <v>90</v>
      </c>
      <c r="E253" s="313" t="s">
        <v>617</v>
      </c>
      <c r="F253" s="290"/>
      <c r="G253" s="290">
        <v>894.925509139566</v>
      </c>
      <c r="H253" s="290">
        <v>894.925509139566</v>
      </c>
      <c r="I253" s="290">
        <v>939.258261795123</v>
      </c>
      <c r="J253" s="290">
        <v>939.258261795123</v>
      </c>
      <c r="K253" s="385">
        <v>1026.353804533273</v>
      </c>
      <c r="L253" s="290">
        <v>1047.4630294916551</v>
      </c>
      <c r="M253" s="385">
        <v>1112.138848823497</v>
      </c>
      <c r="N253" s="290">
        <v>1154.4530781709591</v>
      </c>
      <c r="O253" s="300"/>
      <c r="P253" s="309"/>
      <c r="Q253" s="309"/>
      <c r="R253" s="309"/>
      <c r="S253" s="368"/>
      <c r="T253" s="368"/>
    </row>
    <row r="254">
      <c r="B254" s="0" t="s">
        <v>227</v>
      </c>
      <c r="C254" s="0" t="s">
        <v>39</v>
      </c>
      <c r="D254" s="305" t="s">
        <v>86</v>
      </c>
      <c r="E254" s="313" t="s">
        <v>87</v>
      </c>
      <c r="F254" s="300"/>
      <c r="G254" s="300"/>
      <c r="H254" s="300"/>
      <c r="I254" s="300"/>
      <c r="J254" s="300"/>
      <c r="K254" s="375"/>
      <c r="L254" s="300"/>
      <c r="M254" s="375"/>
      <c r="N254" s="300"/>
      <c r="O254" s="300"/>
      <c r="P254" s="309"/>
      <c r="Q254" s="309"/>
      <c r="R254" s="309"/>
    </row>
    <row r="255">
      <c r="B255" s="0" t="s">
        <v>227</v>
      </c>
      <c r="C255" s="0" t="s">
        <v>39</v>
      </c>
      <c r="D255" s="305" t="s">
        <v>86</v>
      </c>
      <c r="E255" s="313" t="s">
        <v>616</v>
      </c>
      <c r="F255" s="300"/>
      <c r="G255" s="300"/>
      <c r="H255" s="300"/>
      <c r="I255" s="300"/>
      <c r="J255" s="300"/>
      <c r="K255" s="375"/>
      <c r="L255" s="300"/>
      <c r="M255" s="375"/>
      <c r="N255" s="300"/>
      <c r="O255" s="300"/>
      <c r="P255" s="309"/>
      <c r="Q255" s="309"/>
      <c r="R255" s="309"/>
      <c r="S255" s="368"/>
      <c r="T255" s="368"/>
    </row>
    <row r="256">
      <c r="B256" s="0" t="s">
        <v>227</v>
      </c>
      <c r="C256" s="0" t="s">
        <v>39</v>
      </c>
      <c r="D256" s="305" t="s">
        <v>90</v>
      </c>
      <c r="E256" s="313" t="s">
        <v>617</v>
      </c>
      <c r="F256" s="300"/>
      <c r="G256" s="300"/>
      <c r="H256" s="300"/>
      <c r="I256" s="300"/>
      <c r="J256" s="300"/>
      <c r="K256" s="375"/>
      <c r="L256" s="300"/>
      <c r="M256" s="375"/>
      <c r="N256" s="300"/>
      <c r="O256" s="300"/>
      <c r="P256" s="309"/>
      <c r="Q256" s="309"/>
      <c r="R256" s="309"/>
      <c r="S256" s="368"/>
      <c r="T256" s="368"/>
    </row>
    <row r="257">
      <c r="B257" s="0" t="s">
        <v>227</v>
      </c>
      <c r="C257" s="0" t="s">
        <v>40</v>
      </c>
      <c r="D257" s="305" t="s">
        <v>86</v>
      </c>
      <c r="E257" s="313" t="s">
        <v>87</v>
      </c>
      <c r="F257" s="300"/>
      <c r="G257" s="300"/>
      <c r="H257" s="300"/>
      <c r="I257" s="300"/>
      <c r="J257" s="300"/>
      <c r="K257" s="375"/>
      <c r="L257" s="300"/>
      <c r="M257" s="375"/>
      <c r="N257" s="300"/>
      <c r="O257" s="300"/>
      <c r="P257" s="309"/>
      <c r="Q257" s="309"/>
      <c r="R257" s="309"/>
      <c r="S257" s="368"/>
      <c r="T257" s="365"/>
    </row>
    <row r="258">
      <c r="B258" s="0" t="s">
        <v>227</v>
      </c>
      <c r="C258" s="0" t="s">
        <v>40</v>
      </c>
      <c r="D258" s="305" t="s">
        <v>86</v>
      </c>
      <c r="E258" s="313" t="s">
        <v>616</v>
      </c>
      <c r="F258" s="300"/>
      <c r="G258" s="300"/>
      <c r="H258" s="300"/>
      <c r="I258" s="300"/>
      <c r="J258" s="300"/>
      <c r="K258" s="375"/>
      <c r="L258" s="300"/>
      <c r="M258" s="375"/>
      <c r="N258" s="300"/>
      <c r="O258" s="300"/>
      <c r="P258" s="309"/>
      <c r="Q258" s="309"/>
      <c r="R258" s="309"/>
      <c r="S258" s="365"/>
      <c r="T258" s="365"/>
    </row>
    <row r="259">
      <c r="B259" s="0" t="s">
        <v>227</v>
      </c>
      <c r="C259" s="0" t="s">
        <v>40</v>
      </c>
      <c r="D259" s="305" t="s">
        <v>90</v>
      </c>
      <c r="E259" s="313" t="s">
        <v>617</v>
      </c>
      <c r="F259" s="290">
        <v>2.593355380375</v>
      </c>
      <c r="G259" s="290">
        <v>2.593355380375</v>
      </c>
      <c r="H259" s="290">
        <v>2.593355380375</v>
      </c>
      <c r="I259" s="290">
        <v>1.296677690188</v>
      </c>
      <c r="J259" s="290"/>
      <c r="K259" s="385"/>
      <c r="L259" s="290"/>
      <c r="M259" s="385"/>
      <c r="N259" s="290"/>
      <c r="O259" s="300"/>
      <c r="P259" s="309"/>
      <c r="Q259" s="309"/>
      <c r="R259" s="309"/>
      <c r="S259" s="365"/>
      <c r="T259" s="365"/>
    </row>
    <row r="260">
      <c r="B260" s="0" t="s">
        <v>227</v>
      </c>
      <c r="C260" s="0" t="s">
        <v>43</v>
      </c>
      <c r="D260" s="305" t="s">
        <v>86</v>
      </c>
      <c r="E260" s="313" t="s">
        <v>87</v>
      </c>
      <c r="F260" s="290"/>
      <c r="G260" s="290"/>
      <c r="H260" s="290"/>
      <c r="I260" s="290"/>
      <c r="J260" s="290"/>
      <c r="K260" s="385"/>
      <c r="L260" s="290">
        <v>4.361919806994</v>
      </c>
      <c r="M260" s="385">
        <v>8.773378755096</v>
      </c>
      <c r="N260" s="290"/>
      <c r="O260" s="300"/>
      <c r="P260" s="309"/>
      <c r="Q260" s="309"/>
      <c r="R260" s="309"/>
      <c r="S260" s="365"/>
      <c r="T260" s="365"/>
    </row>
    <row r="261">
      <c r="B261" s="0" t="s">
        <v>227</v>
      </c>
      <c r="C261" s="0" t="s">
        <v>43</v>
      </c>
      <c r="D261" s="305" t="s">
        <v>86</v>
      </c>
      <c r="E261" s="313" t="s">
        <v>616</v>
      </c>
      <c r="F261" s="290"/>
      <c r="G261" s="290"/>
      <c r="H261" s="290"/>
      <c r="I261" s="290"/>
      <c r="J261" s="290"/>
      <c r="K261" s="385"/>
      <c r="L261" s="290">
        <v>10048.2518769558</v>
      </c>
      <c r="M261" s="385">
        <v>19342.5461876681</v>
      </c>
      <c r="N261" s="290"/>
      <c r="O261" s="300"/>
      <c r="P261" s="309"/>
      <c r="Q261" s="309"/>
      <c r="R261" s="309"/>
      <c r="S261" s="368"/>
      <c r="T261" s="365"/>
    </row>
    <row r="262">
      <c r="B262" s="0" t="s">
        <v>227</v>
      </c>
      <c r="C262" s="0" t="s">
        <v>43</v>
      </c>
      <c r="D262" s="305" t="s">
        <v>90</v>
      </c>
      <c r="E262" s="313" t="s">
        <v>617</v>
      </c>
      <c r="F262" s="290"/>
      <c r="G262" s="290"/>
      <c r="H262" s="290"/>
      <c r="I262" s="290"/>
      <c r="J262" s="290"/>
      <c r="K262" s="385"/>
      <c r="L262" s="290">
        <v>589.051198262323</v>
      </c>
      <c r="M262" s="385">
        <v>1722.954900996933</v>
      </c>
      <c r="N262" s="290">
        <v>1722.954900996933</v>
      </c>
      <c r="O262" s="300"/>
      <c r="P262" s="309"/>
      <c r="Q262" s="309"/>
      <c r="R262" s="309"/>
      <c r="S262" s="365"/>
      <c r="T262" s="365"/>
    </row>
    <row r="263">
      <c r="B263" s="0" t="s">
        <v>227</v>
      </c>
      <c r="C263" s="0" t="s">
        <v>45</v>
      </c>
      <c r="D263" s="305" t="s">
        <v>86</v>
      </c>
      <c r="E263" s="313" t="s">
        <v>87</v>
      </c>
      <c r="F263" s="300"/>
      <c r="G263" s="300"/>
      <c r="H263" s="300"/>
      <c r="I263" s="300"/>
      <c r="J263" s="300"/>
      <c r="K263" s="375"/>
      <c r="L263" s="300"/>
      <c r="M263" s="375"/>
      <c r="N263" s="300"/>
      <c r="O263" s="300"/>
      <c r="P263" s="309"/>
      <c r="Q263" s="309"/>
      <c r="R263" s="309"/>
      <c r="S263" s="368"/>
      <c r="T263" s="365"/>
    </row>
    <row r="264">
      <c r="B264" s="0" t="s">
        <v>227</v>
      </c>
      <c r="C264" s="0" t="s">
        <v>45</v>
      </c>
      <c r="D264" s="305" t="s">
        <v>86</v>
      </c>
      <c r="E264" s="313" t="s">
        <v>616</v>
      </c>
      <c r="F264" s="300"/>
      <c r="G264" s="300"/>
      <c r="H264" s="300"/>
      <c r="I264" s="300"/>
      <c r="J264" s="300"/>
      <c r="K264" s="375"/>
      <c r="L264" s="300"/>
      <c r="M264" s="375"/>
      <c r="N264" s="300"/>
      <c r="O264" s="300"/>
      <c r="P264" s="309"/>
      <c r="Q264" s="309"/>
      <c r="R264" s="309"/>
      <c r="S264" s="365"/>
      <c r="T264" s="365"/>
    </row>
    <row r="265">
      <c r="B265" s="0" t="s">
        <v>227</v>
      </c>
      <c r="C265" s="0" t="s">
        <v>45</v>
      </c>
      <c r="D265" s="305" t="s">
        <v>90</v>
      </c>
      <c r="E265" s="313" t="s">
        <v>617</v>
      </c>
      <c r="F265" s="300"/>
      <c r="G265" s="300"/>
      <c r="H265" s="300"/>
      <c r="I265" s="300"/>
      <c r="J265" s="300"/>
      <c r="K265" s="375"/>
      <c r="L265" s="300"/>
      <c r="M265" s="375"/>
      <c r="N265" s="300"/>
      <c r="O265" s="300"/>
      <c r="P265" s="309"/>
      <c r="Q265" s="309"/>
      <c r="R265" s="309"/>
      <c r="S265" s="368"/>
      <c r="T265" s="365"/>
    </row>
    <row r="266">
      <c r="B266" s="0" t="s">
        <v>227</v>
      </c>
      <c r="C266" s="0" t="s">
        <v>47</v>
      </c>
      <c r="D266" s="305" t="s">
        <v>86</v>
      </c>
      <c r="E266" s="313" t="s">
        <v>87</v>
      </c>
      <c r="F266" s="375"/>
      <c r="G266" s="375"/>
      <c r="H266" s="375"/>
      <c r="I266" s="375"/>
      <c r="J266" s="375"/>
      <c r="K266" s="375"/>
      <c r="L266" s="375"/>
      <c r="M266" s="375"/>
      <c r="N266" s="375"/>
      <c r="O266" s="300"/>
      <c r="P266" s="309"/>
      <c r="Q266" s="309"/>
      <c r="R266" s="309"/>
      <c r="S266" s="365"/>
      <c r="T266" s="365"/>
    </row>
    <row r="267">
      <c r="B267" s="0" t="s">
        <v>227</v>
      </c>
      <c r="C267" s="0" t="s">
        <v>47</v>
      </c>
      <c r="D267" s="305" t="s">
        <v>86</v>
      </c>
      <c r="E267" s="313" t="s">
        <v>616</v>
      </c>
      <c r="F267" s="375"/>
      <c r="G267" s="375"/>
      <c r="H267" s="375"/>
      <c r="I267" s="375"/>
      <c r="J267" s="375"/>
      <c r="K267" s="375"/>
      <c r="L267" s="375"/>
      <c r="M267" s="375"/>
      <c r="N267" s="375"/>
      <c r="O267" s="300"/>
      <c r="P267" s="309"/>
      <c r="Q267" s="309"/>
      <c r="R267" s="309"/>
      <c r="S267" s="368"/>
      <c r="T267" s="365"/>
    </row>
    <row r="268">
      <c r="B268" s="0" t="s">
        <v>227</v>
      </c>
      <c r="C268" s="0" t="s">
        <v>47</v>
      </c>
      <c r="D268" s="305" t="s">
        <v>90</v>
      </c>
      <c r="E268" s="313" t="s">
        <v>617</v>
      </c>
      <c r="F268" s="375"/>
      <c r="G268" s="375"/>
      <c r="H268" s="375"/>
      <c r="I268" s="375"/>
      <c r="J268" s="375"/>
      <c r="K268" s="375"/>
      <c r="L268" s="375"/>
      <c r="M268" s="375"/>
      <c r="N268" s="375"/>
      <c r="O268" s="300"/>
      <c r="P268" s="309"/>
      <c r="Q268" s="309"/>
      <c r="R268" s="309"/>
      <c r="S268" s="365"/>
      <c r="T268" s="365"/>
    </row>
    <row r="269">
      <c r="B269" s="0" t="s">
        <v>227</v>
      </c>
      <c r="C269" s="0" t="s">
        <v>50</v>
      </c>
      <c r="D269" s="305" t="s">
        <v>86</v>
      </c>
      <c r="E269" s="313" t="s">
        <v>87</v>
      </c>
      <c r="F269" s="300"/>
      <c r="G269" s="300"/>
      <c r="H269" s="300"/>
      <c r="I269" s="300"/>
      <c r="J269" s="300"/>
      <c r="K269" s="375"/>
      <c r="L269" s="300"/>
      <c r="M269" s="375"/>
      <c r="N269" s="300"/>
      <c r="O269" s="300"/>
      <c r="P269" s="309"/>
      <c r="Q269" s="309"/>
      <c r="R269" s="309"/>
      <c r="S269" s="365"/>
      <c r="T269" s="365"/>
    </row>
    <row r="270">
      <c r="B270" s="0" t="s">
        <v>227</v>
      </c>
      <c r="C270" s="0" t="s">
        <v>50</v>
      </c>
      <c r="D270" s="305" t="s">
        <v>86</v>
      </c>
      <c r="E270" s="313" t="s">
        <v>616</v>
      </c>
      <c r="F270" s="300"/>
      <c r="G270" s="300"/>
      <c r="H270" s="300"/>
      <c r="I270" s="300"/>
      <c r="J270" s="300"/>
      <c r="K270" s="375"/>
      <c r="L270" s="300"/>
      <c r="M270" s="375"/>
      <c r="N270" s="300"/>
      <c r="O270" s="300"/>
      <c r="P270" s="309"/>
      <c r="Q270" s="309"/>
      <c r="R270" s="309"/>
      <c r="S270" s="365"/>
      <c r="T270" s="365"/>
    </row>
    <row r="271">
      <c r="B271" s="0" t="s">
        <v>227</v>
      </c>
      <c r="C271" s="0" t="s">
        <v>50</v>
      </c>
      <c r="D271" s="305" t="s">
        <v>90</v>
      </c>
      <c r="E271" s="313" t="s">
        <v>617</v>
      </c>
      <c r="F271" s="300"/>
      <c r="G271" s="300"/>
      <c r="H271" s="300"/>
      <c r="I271" s="300"/>
      <c r="J271" s="300"/>
      <c r="K271" s="375"/>
      <c r="L271" s="300"/>
      <c r="M271" s="375"/>
      <c r="N271" s="300"/>
      <c r="O271" s="300"/>
      <c r="P271" s="309"/>
      <c r="Q271" s="309"/>
      <c r="R271" s="309"/>
      <c r="S271" s="368"/>
      <c r="T271" s="365"/>
    </row>
    <row r="272">
      <c r="B272" s="0" t="s">
        <v>227</v>
      </c>
      <c r="C272" s="0" t="s">
        <v>52</v>
      </c>
      <c r="D272" s="305" t="s">
        <v>86</v>
      </c>
      <c r="E272" s="313" t="s">
        <v>87</v>
      </c>
      <c r="F272" s="290"/>
      <c r="G272" s="290"/>
      <c r="H272" s="290">
        <v>4.361919806994</v>
      </c>
      <c r="I272" s="290">
        <v>1.699886798559</v>
      </c>
      <c r="J272" s="290">
        <v>10.492571486755</v>
      </c>
      <c r="K272" s="385">
        <v>3.171284246032</v>
      </c>
      <c r="L272" s="290">
        <v>19.257117315468</v>
      </c>
      <c r="M272" s="385">
        <v>2.94263838127</v>
      </c>
      <c r="N272" s="290"/>
      <c r="O272" s="300"/>
      <c r="P272" s="309"/>
      <c r="Q272" s="309"/>
      <c r="R272" s="309"/>
      <c r="S272" s="365"/>
      <c r="T272" s="365"/>
    </row>
    <row r="273">
      <c r="B273" s="0" t="s">
        <v>227</v>
      </c>
      <c r="C273" s="0" t="s">
        <v>52</v>
      </c>
      <c r="D273" s="305" t="s">
        <v>86</v>
      </c>
      <c r="E273" s="313" t="s">
        <v>616</v>
      </c>
      <c r="F273" s="290"/>
      <c r="G273" s="290"/>
      <c r="H273" s="290">
        <v>12260.6352011534</v>
      </c>
      <c r="I273" s="290">
        <v>4772.6964946318476</v>
      </c>
      <c r="J273" s="290">
        <v>28084.1564596751</v>
      </c>
      <c r="K273" s="385">
        <v>8380.90512925491</v>
      </c>
      <c r="L273" s="290">
        <v>50122.678196030458</v>
      </c>
      <c r="M273" s="385">
        <v>7617.6624010775</v>
      </c>
      <c r="N273" s="290"/>
      <c r="O273" s="300"/>
      <c r="P273" s="309"/>
      <c r="Q273" s="309"/>
      <c r="R273" s="309"/>
      <c r="S273" s="365"/>
      <c r="T273" s="368"/>
    </row>
    <row r="274">
      <c r="B274" s="0" t="s">
        <v>227</v>
      </c>
      <c r="C274" s="0" t="s">
        <v>52</v>
      </c>
      <c r="D274" s="305" t="s">
        <v>90</v>
      </c>
      <c r="E274" s="313" t="s">
        <v>617</v>
      </c>
      <c r="F274" s="290"/>
      <c r="G274" s="290"/>
      <c r="H274" s="290">
        <v>758.368313838976</v>
      </c>
      <c r="I274" s="290">
        <v>1038.1545516374861</v>
      </c>
      <c r="J274" s="290">
        <v>2684.511173399439</v>
      </c>
      <c r="K274" s="385">
        <v>3175.8187430506568</v>
      </c>
      <c r="L274" s="290">
        <v>6114.123237506994</v>
      </c>
      <c r="M274" s="385">
        <v>5719.972758351626</v>
      </c>
      <c r="N274" s="290">
        <v>5522.533244586758</v>
      </c>
      <c r="O274" s="300"/>
      <c r="P274" s="309"/>
      <c r="Q274" s="309"/>
      <c r="R274" s="309"/>
      <c r="S274" s="368"/>
      <c r="T274" s="368"/>
    </row>
    <row r="275">
      <c r="B275" s="0" t="s">
        <v>228</v>
      </c>
      <c r="C275" s="0" t="s">
        <v>26</v>
      </c>
      <c r="D275" s="305" t="s">
        <v>86</v>
      </c>
      <c r="E275" s="313" t="s">
        <v>87</v>
      </c>
      <c r="F275" s="385"/>
      <c r="G275" s="385"/>
      <c r="H275" s="385"/>
      <c r="I275" s="385"/>
      <c r="J275" s="385"/>
      <c r="K275" s="385"/>
      <c r="L275" s="385"/>
      <c r="M275" s="385"/>
      <c r="N275" s="385">
        <v>4.99319230868</v>
      </c>
      <c r="O275" s="300"/>
      <c r="P275" s="309"/>
      <c r="Q275" s="309"/>
      <c r="R275" s="309"/>
      <c r="S275" s="365"/>
    </row>
    <row r="276">
      <c r="B276" s="0" t="s">
        <v>228</v>
      </c>
      <c r="C276" s="0" t="s">
        <v>26</v>
      </c>
      <c r="D276" s="305" t="s">
        <v>86</v>
      </c>
      <c r="E276" s="313" t="s">
        <v>616</v>
      </c>
      <c r="F276" s="385"/>
      <c r="G276" s="385"/>
      <c r="H276" s="385"/>
      <c r="I276" s="385"/>
      <c r="J276" s="385"/>
      <c r="K276" s="385"/>
      <c r="L276" s="385"/>
      <c r="M276" s="385"/>
      <c r="N276" s="385">
        <v>31027.9081146811</v>
      </c>
      <c r="O276" s="300"/>
      <c r="P276" s="309"/>
      <c r="Q276" s="309"/>
      <c r="R276" s="309"/>
      <c r="S276" s="365"/>
      <c r="T276" s="368"/>
    </row>
    <row r="277">
      <c r="B277" s="0" t="s">
        <v>228</v>
      </c>
      <c r="C277" s="0" t="s">
        <v>26</v>
      </c>
      <c r="D277" s="305" t="s">
        <v>90</v>
      </c>
      <c r="E277" s="313" t="s">
        <v>617</v>
      </c>
      <c r="F277" s="385"/>
      <c r="G277" s="385"/>
      <c r="H277" s="385"/>
      <c r="I277" s="385"/>
      <c r="J277" s="385"/>
      <c r="K277" s="385"/>
      <c r="L277" s="385"/>
      <c r="M277" s="385"/>
      <c r="N277" s="385">
        <v>1818.925986165</v>
      </c>
      <c r="O277" s="300"/>
      <c r="P277" s="309"/>
      <c r="Q277" s="309"/>
      <c r="R277" s="309"/>
      <c r="S277" s="368"/>
      <c r="T277" s="368"/>
    </row>
    <row r="278">
      <c r="B278" s="0" t="s">
        <v>228</v>
      </c>
      <c r="C278" s="0" t="s">
        <v>24</v>
      </c>
      <c r="D278" s="305" t="s">
        <v>86</v>
      </c>
      <c r="E278" s="313" t="s">
        <v>87</v>
      </c>
      <c r="F278" s="290"/>
      <c r="G278" s="290">
        <v>0.043138707412</v>
      </c>
      <c r="H278" s="290"/>
      <c r="I278" s="290"/>
      <c r="J278" s="290">
        <v>0.149572913565</v>
      </c>
      <c r="K278" s="385">
        <v>0.021569353706</v>
      </c>
      <c r="L278" s="290">
        <v>0.021569353706</v>
      </c>
      <c r="M278" s="385"/>
      <c r="N278" s="290"/>
      <c r="O278" s="300"/>
      <c r="P278" s="309"/>
      <c r="Q278" s="309"/>
      <c r="R278" s="309"/>
    </row>
    <row r="279">
      <c r="B279" s="0" t="s">
        <v>228</v>
      </c>
      <c r="C279" s="0" t="s">
        <v>24</v>
      </c>
      <c r="D279" s="305" t="s">
        <v>86</v>
      </c>
      <c r="E279" s="313" t="s">
        <v>616</v>
      </c>
      <c r="F279" s="290"/>
      <c r="G279" s="290">
        <v>81.070032464073</v>
      </c>
      <c r="H279" s="290"/>
      <c r="I279" s="290"/>
      <c r="J279" s="290">
        <v>281.090502842112</v>
      </c>
      <c r="K279" s="385">
        <v>40.535016232055</v>
      </c>
      <c r="L279" s="290">
        <v>40.535016232049</v>
      </c>
      <c r="M279" s="385"/>
      <c r="N279" s="290"/>
      <c r="O279" s="300"/>
      <c r="P279" s="309"/>
      <c r="Q279" s="309"/>
      <c r="R279" s="309"/>
      <c r="S279" s="368"/>
      <c r="T279" s="368"/>
    </row>
    <row r="280">
      <c r="B280" s="0" t="s">
        <v>228</v>
      </c>
      <c r="C280" s="0" t="s">
        <v>24</v>
      </c>
      <c r="D280" s="305" t="s">
        <v>90</v>
      </c>
      <c r="E280" s="313" t="s">
        <v>617</v>
      </c>
      <c r="F280" s="290"/>
      <c r="G280" s="290">
        <v>4.752508232367</v>
      </c>
      <c r="H280" s="290">
        <v>4.752508232367</v>
      </c>
      <c r="I280" s="290">
        <v>4.752508232367</v>
      </c>
      <c r="J280" s="290">
        <v>21.230667771643</v>
      </c>
      <c r="K280" s="385">
        <v>21.494696006775</v>
      </c>
      <c r="L280" s="290">
        <v>21.230667771644</v>
      </c>
      <c r="M280" s="385">
        <v>21.230667771644</v>
      </c>
      <c r="N280" s="290">
        <v>21.230667771644</v>
      </c>
      <c r="O280" s="300"/>
      <c r="P280" s="309"/>
      <c r="Q280" s="309"/>
      <c r="R280" s="309"/>
      <c r="S280" s="365"/>
      <c r="T280" s="368"/>
    </row>
    <row r="281">
      <c r="B281" s="0" t="s">
        <v>228</v>
      </c>
      <c r="C281" s="0" t="s">
        <v>29</v>
      </c>
      <c r="D281" s="305" t="s">
        <v>86</v>
      </c>
      <c r="E281" s="313" t="s">
        <v>87</v>
      </c>
      <c r="F281" s="385"/>
      <c r="G281" s="385"/>
      <c r="H281" s="385"/>
      <c r="I281" s="385"/>
      <c r="J281" s="385"/>
      <c r="K281" s="385"/>
      <c r="L281" s="385"/>
      <c r="M281" s="385">
        <v>0.998638461736</v>
      </c>
      <c r="N281" s="385">
        <v>1.099883869278</v>
      </c>
      <c r="O281" s="300"/>
      <c r="P281" s="309"/>
      <c r="Q281" s="309"/>
      <c r="R281" s="309"/>
      <c r="S281" s="368"/>
      <c r="T281" s="365"/>
    </row>
    <row r="282">
      <c r="B282" s="0" t="s">
        <v>228</v>
      </c>
      <c r="C282" s="0" t="s">
        <v>29</v>
      </c>
      <c r="D282" s="305" t="s">
        <v>86</v>
      </c>
      <c r="E282" s="313" t="s">
        <v>616</v>
      </c>
      <c r="F282" s="385"/>
      <c r="G282" s="385"/>
      <c r="H282" s="385"/>
      <c r="I282" s="385"/>
      <c r="J282" s="385"/>
      <c r="K282" s="385"/>
      <c r="L282" s="385"/>
      <c r="M282" s="385">
        <v>6959.51403876198</v>
      </c>
      <c r="N282" s="385">
        <v>7478.78919035597</v>
      </c>
      <c r="O282" s="300"/>
      <c r="P282" s="309"/>
      <c r="Q282" s="309"/>
      <c r="R282" s="309"/>
      <c r="S282" s="365"/>
      <c r="T282" s="368"/>
    </row>
    <row r="283">
      <c r="B283" s="0" t="s">
        <v>228</v>
      </c>
      <c r="C283" s="0" t="s">
        <v>29</v>
      </c>
      <c r="D283" s="305" t="s">
        <v>90</v>
      </c>
      <c r="E283" s="313" t="s">
        <v>617</v>
      </c>
      <c r="F283" s="385"/>
      <c r="G283" s="385"/>
      <c r="H283" s="385"/>
      <c r="I283" s="385"/>
      <c r="J283" s="385"/>
      <c r="K283" s="385"/>
      <c r="L283" s="385"/>
      <c r="M283" s="385">
        <v>336.197294744035</v>
      </c>
      <c r="N283" s="385">
        <v>697.479516427129</v>
      </c>
      <c r="O283" s="300"/>
      <c r="P283" s="309"/>
      <c r="Q283" s="309"/>
      <c r="R283" s="309"/>
      <c r="S283" s="368"/>
      <c r="T283" s="368"/>
    </row>
    <row r="284">
      <c r="B284" s="0" t="s">
        <v>228</v>
      </c>
      <c r="C284" s="0" t="s">
        <v>27</v>
      </c>
      <c r="D284" s="305" t="s">
        <v>86</v>
      </c>
      <c r="E284" s="313" t="s">
        <v>87</v>
      </c>
      <c r="F284" s="290">
        <v>0.13308676966</v>
      </c>
      <c r="G284" s="290">
        <v>0.0463317517</v>
      </c>
      <c r="H284" s="290">
        <v>10.124993551756</v>
      </c>
      <c r="I284" s="290"/>
      <c r="J284" s="290"/>
      <c r="K284" s="385"/>
      <c r="L284" s="290"/>
      <c r="M284" s="385"/>
      <c r="N284" s="290"/>
      <c r="O284" s="300"/>
      <c r="P284" s="309"/>
      <c r="Q284" s="309"/>
      <c r="R284" s="309"/>
      <c r="S284" s="365"/>
      <c r="T284" s="365"/>
    </row>
    <row r="285">
      <c r="B285" s="0" t="s">
        <v>228</v>
      </c>
      <c r="C285" s="0" t="s">
        <v>27</v>
      </c>
      <c r="D285" s="305" t="s">
        <v>86</v>
      </c>
      <c r="E285" s="313" t="s">
        <v>616</v>
      </c>
      <c r="F285" s="290">
        <v>99.815077245163</v>
      </c>
      <c r="G285" s="290">
        <v>87.070680597138</v>
      </c>
      <c r="H285" s="290">
        <v>40218.724518746283</v>
      </c>
      <c r="I285" s="290"/>
      <c r="J285" s="290"/>
      <c r="K285" s="385"/>
      <c r="L285" s="290"/>
      <c r="M285" s="385"/>
      <c r="N285" s="290"/>
      <c r="O285" s="300"/>
      <c r="P285" s="309"/>
      <c r="Q285" s="309"/>
      <c r="R285" s="309"/>
      <c r="S285" s="368"/>
      <c r="T285" s="365"/>
    </row>
    <row r="286">
      <c r="B286" s="0" t="s">
        <v>228</v>
      </c>
      <c r="C286" s="0" t="s">
        <v>27</v>
      </c>
      <c r="D286" s="305" t="s">
        <v>90</v>
      </c>
      <c r="E286" s="313" t="s">
        <v>617</v>
      </c>
      <c r="F286" s="290">
        <v>5.292805662042</v>
      </c>
      <c r="G286" s="290">
        <v>10.397085428047</v>
      </c>
      <c r="H286" s="290">
        <v>2368.1094676864341</v>
      </c>
      <c r="I286" s="290">
        <v>2368.084841987933</v>
      </c>
      <c r="J286" s="290">
        <v>2368.060216289432</v>
      </c>
      <c r="K286" s="385">
        <v>2365.7916475045422</v>
      </c>
      <c r="L286" s="290">
        <v>2357.7123822583872</v>
      </c>
      <c r="M286" s="385"/>
      <c r="N286" s="290"/>
      <c r="O286" s="300"/>
      <c r="P286" s="309"/>
      <c r="Q286" s="309"/>
      <c r="R286" s="309"/>
      <c r="S286" s="365"/>
      <c r="T286" s="365"/>
    </row>
    <row r="287">
      <c r="B287" s="0" t="s">
        <v>228</v>
      </c>
      <c r="C287" s="0" t="s">
        <v>31</v>
      </c>
      <c r="D287" s="305" t="s">
        <v>86</v>
      </c>
      <c r="E287" s="313" t="s">
        <v>87</v>
      </c>
      <c r="F287" s="290">
        <v>0.0297882301</v>
      </c>
      <c r="G287" s="290">
        <v>1.808609903042</v>
      </c>
      <c r="H287" s="290">
        <v>0.004180945764</v>
      </c>
      <c r="I287" s="290">
        <v>0.864593140727</v>
      </c>
      <c r="J287" s="290"/>
      <c r="K287" s="385">
        <v>0.017461343036</v>
      </c>
      <c r="L287" s="290">
        <v>0.061370701529</v>
      </c>
      <c r="M287" s="385">
        <v>1.493388680256</v>
      </c>
      <c r="N287" s="290">
        <v>0.690853100522</v>
      </c>
      <c r="O287" s="300"/>
      <c r="P287" s="309"/>
      <c r="Q287" s="309"/>
      <c r="R287" s="309"/>
      <c r="S287" s="368"/>
      <c r="T287" s="365"/>
    </row>
    <row r="288">
      <c r="B288" s="0" t="s">
        <v>228</v>
      </c>
      <c r="C288" s="0" t="s">
        <v>31</v>
      </c>
      <c r="D288" s="305" t="s">
        <v>86</v>
      </c>
      <c r="E288" s="313" t="s">
        <v>616</v>
      </c>
      <c r="F288" s="290">
        <v>19.362349565125</v>
      </c>
      <c r="G288" s="290">
        <v>3218.241743649929</v>
      </c>
      <c r="H288" s="290">
        <v>2.717614746401</v>
      </c>
      <c r="I288" s="290">
        <v>1571.28552205122</v>
      </c>
      <c r="J288" s="290"/>
      <c r="K288" s="385">
        <v>11.349872973207</v>
      </c>
      <c r="L288" s="290">
        <v>39.890955994108</v>
      </c>
      <c r="M288" s="385">
        <v>2618.1259176366962</v>
      </c>
      <c r="N288" s="290">
        <v>1255.53560811611</v>
      </c>
      <c r="O288" s="300"/>
      <c r="P288" s="309"/>
      <c r="Q288" s="309"/>
      <c r="R288" s="309"/>
      <c r="S288" s="368"/>
      <c r="T288" s="368"/>
    </row>
    <row r="289">
      <c r="B289" s="0" t="s">
        <v>228</v>
      </c>
      <c r="C289" s="0" t="s">
        <v>31</v>
      </c>
      <c r="D289" s="305" t="s">
        <v>90</v>
      </c>
      <c r="E289" s="313" t="s">
        <v>617</v>
      </c>
      <c r="F289" s="290">
        <v>1.017156259811</v>
      </c>
      <c r="G289" s="290">
        <v>170.080044218113</v>
      </c>
      <c r="H289" s="290">
        <v>170.22280782445</v>
      </c>
      <c r="I289" s="290">
        <v>252.766659195841</v>
      </c>
      <c r="J289" s="290">
        <v>252.766659195841</v>
      </c>
      <c r="K289" s="385">
        <v>253.3628985264</v>
      </c>
      <c r="L289" s="290">
        <v>179.302260078834</v>
      </c>
      <c r="M289" s="385">
        <v>222.91562421583</v>
      </c>
      <c r="N289" s="290">
        <v>265.145562875593</v>
      </c>
      <c r="O289" s="300"/>
      <c r="P289" s="309"/>
      <c r="Q289" s="309"/>
      <c r="R289" s="309"/>
      <c r="S289" s="365"/>
      <c r="T289" s="368"/>
    </row>
    <row r="290">
      <c r="B290" s="0" t="s">
        <v>228</v>
      </c>
      <c r="C290" s="0" t="s">
        <v>33</v>
      </c>
      <c r="D290" s="305" t="s">
        <v>86</v>
      </c>
      <c r="E290" s="313" t="s">
        <v>87</v>
      </c>
      <c r="F290" s="385"/>
      <c r="G290" s="385"/>
      <c r="H290" s="385"/>
      <c r="I290" s="385">
        <v>1.529382742941</v>
      </c>
      <c r="J290" s="385">
        <v>1.654829889281</v>
      </c>
      <c r="K290" s="385">
        <v>0.443244729331</v>
      </c>
      <c r="L290" s="385">
        <v>1.243520285211</v>
      </c>
      <c r="M290" s="385">
        <v>0.302656061005</v>
      </c>
      <c r="N290" s="385"/>
      <c r="O290" s="300"/>
      <c r="P290" s="309"/>
      <c r="Q290" s="309"/>
      <c r="R290" s="309"/>
      <c r="S290" s="365"/>
      <c r="T290" s="365"/>
    </row>
    <row r="291">
      <c r="B291" s="0" t="s">
        <v>228</v>
      </c>
      <c r="C291" s="0" t="s">
        <v>33</v>
      </c>
      <c r="D291" s="305" t="s">
        <v>86</v>
      </c>
      <c r="E291" s="313" t="s">
        <v>616</v>
      </c>
      <c r="F291" s="385"/>
      <c r="G291" s="385"/>
      <c r="H291" s="385"/>
      <c r="I291" s="385">
        <v>4798.19648622777</v>
      </c>
      <c r="J291" s="385">
        <v>4964.62725932858</v>
      </c>
      <c r="K291" s="385">
        <v>1292.83295725652</v>
      </c>
      <c r="L291" s="385">
        <v>3547.7885501553</v>
      </c>
      <c r="M291" s="385">
        <v>854.581974090656</v>
      </c>
      <c r="N291" s="385"/>
      <c r="O291" s="300"/>
      <c r="P291" s="309"/>
      <c r="Q291" s="309"/>
      <c r="R291" s="309"/>
      <c r="S291" s="365"/>
      <c r="T291" s="365"/>
    </row>
    <row r="292">
      <c r="B292" s="0" t="s">
        <v>228</v>
      </c>
      <c r="C292" s="0" t="s">
        <v>33</v>
      </c>
      <c r="D292" s="305" t="s">
        <v>90</v>
      </c>
      <c r="E292" s="313" t="s">
        <v>617</v>
      </c>
      <c r="F292" s="385"/>
      <c r="G292" s="385"/>
      <c r="H292" s="385"/>
      <c r="I292" s="385">
        <v>252.062156782864</v>
      </c>
      <c r="J292" s="385">
        <v>512.86736936664</v>
      </c>
      <c r="K292" s="385">
        <v>580.783359156012</v>
      </c>
      <c r="L292" s="385">
        <v>767.158226531388</v>
      </c>
      <c r="M292" s="385">
        <v>812.051714356518</v>
      </c>
      <c r="N292" s="385">
        <v>740.0339552757</v>
      </c>
      <c r="O292" s="300"/>
      <c r="P292" s="309"/>
      <c r="Q292" s="309"/>
      <c r="R292" s="309"/>
      <c r="S292" s="365"/>
      <c r="T292" s="365"/>
    </row>
    <row r="293">
      <c r="B293" s="0" t="s">
        <v>228</v>
      </c>
      <c r="C293" s="0" t="s">
        <v>35</v>
      </c>
      <c r="D293" s="305" t="s">
        <v>86</v>
      </c>
      <c r="E293" s="313" t="s">
        <v>87</v>
      </c>
      <c r="F293" s="290"/>
      <c r="G293" s="290">
        <v>0.176165511021</v>
      </c>
      <c r="H293" s="290">
        <v>0.075540934412</v>
      </c>
      <c r="I293" s="290">
        <v>0.074006832823</v>
      </c>
      <c r="J293" s="290">
        <v>0.054730543537</v>
      </c>
      <c r="K293" s="385">
        <v>0.073354748705</v>
      </c>
      <c r="L293" s="290">
        <v>0.126336844026</v>
      </c>
      <c r="M293" s="385">
        <v>0.117847959422</v>
      </c>
      <c r="N293" s="290">
        <v>0.185440516432</v>
      </c>
      <c r="O293" s="300"/>
      <c r="P293" s="309"/>
      <c r="Q293" s="309"/>
      <c r="R293" s="309"/>
      <c r="S293" s="365"/>
    </row>
    <row r="294">
      <c r="B294" s="0" t="s">
        <v>228</v>
      </c>
      <c r="C294" s="0" t="s">
        <v>35</v>
      </c>
      <c r="D294" s="305" t="s">
        <v>86</v>
      </c>
      <c r="E294" s="313" t="s">
        <v>616</v>
      </c>
      <c r="F294" s="290"/>
      <c r="G294" s="290">
        <v>871.543970638505</v>
      </c>
      <c r="H294" s="290">
        <v>141.963131778845</v>
      </c>
      <c r="I294" s="290">
        <v>354.27660360986</v>
      </c>
      <c r="J294" s="290">
        <v>105.135012063629</v>
      </c>
      <c r="K294" s="385">
        <v>341.951199538556</v>
      </c>
      <c r="L294" s="290">
        <v>579.656566128251</v>
      </c>
      <c r="M294" s="385">
        <v>536.712630305394</v>
      </c>
      <c r="N294" s="290">
        <v>827.36372266463</v>
      </c>
      <c r="O294" s="300"/>
      <c r="P294" s="309"/>
      <c r="Q294" s="309"/>
      <c r="R294" s="309"/>
      <c r="S294" s="365"/>
      <c r="T294" s="368"/>
    </row>
    <row r="295">
      <c r="B295" s="0" t="s">
        <v>228</v>
      </c>
      <c r="C295" s="0" t="s">
        <v>35</v>
      </c>
      <c r="D295" s="305" t="s">
        <v>90</v>
      </c>
      <c r="E295" s="313" t="s">
        <v>617</v>
      </c>
      <c r="F295" s="290"/>
      <c r="G295" s="290">
        <v>39.431918371226</v>
      </c>
      <c r="H295" s="290">
        <v>47.754117486794</v>
      </c>
      <c r="I295" s="290">
        <v>63.782919916744</v>
      </c>
      <c r="J295" s="290">
        <v>69.895382181395</v>
      </c>
      <c r="K295" s="385">
        <v>85.366556717696</v>
      </c>
      <c r="L295" s="290">
        <v>111.592394046557</v>
      </c>
      <c r="M295" s="385">
        <v>127.553087521599</v>
      </c>
      <c r="N295" s="290">
        <v>147.371867802858</v>
      </c>
      <c r="O295" s="300"/>
      <c r="P295" s="309"/>
      <c r="Q295" s="309"/>
      <c r="R295" s="309"/>
      <c r="S295" s="368"/>
      <c r="T295" s="368"/>
    </row>
    <row r="296">
      <c r="B296" s="0" t="s">
        <v>228</v>
      </c>
      <c r="C296" s="0" t="s">
        <v>37</v>
      </c>
      <c r="D296" s="305" t="s">
        <v>86</v>
      </c>
      <c r="E296" s="313" t="s">
        <v>87</v>
      </c>
      <c r="F296" s="290"/>
      <c r="G296" s="290">
        <v>6.508397054915</v>
      </c>
      <c r="H296" s="290">
        <v>0.197393455099</v>
      </c>
      <c r="I296" s="290">
        <v>1.598380513194</v>
      </c>
      <c r="J296" s="290">
        <v>1.114400688816</v>
      </c>
      <c r="K296" s="385"/>
      <c r="L296" s="290"/>
      <c r="M296" s="385"/>
      <c r="N296" s="290"/>
      <c r="O296" s="300"/>
      <c r="P296" s="309"/>
      <c r="Q296" s="309"/>
      <c r="R296" s="309"/>
    </row>
    <row r="297">
      <c r="B297" s="0" t="s">
        <v>228</v>
      </c>
      <c r="C297" s="0" t="s">
        <v>37</v>
      </c>
      <c r="D297" s="305" t="s">
        <v>86</v>
      </c>
      <c r="E297" s="313" t="s">
        <v>616</v>
      </c>
      <c r="F297" s="290"/>
      <c r="G297" s="290">
        <v>23903.8543394432</v>
      </c>
      <c r="H297" s="290">
        <v>719.543671927757</v>
      </c>
      <c r="I297" s="290">
        <v>5801.99717480198</v>
      </c>
      <c r="J297" s="290">
        <v>4000.84781357915</v>
      </c>
      <c r="K297" s="385"/>
      <c r="L297" s="290"/>
      <c r="M297" s="385"/>
      <c r="N297" s="290"/>
      <c r="O297" s="300"/>
      <c r="P297" s="309"/>
      <c r="Q297" s="309"/>
      <c r="R297" s="309"/>
      <c r="S297" s="368"/>
      <c r="T297" s="368"/>
    </row>
    <row r="298">
      <c r="B298" s="0" t="s">
        <v>228</v>
      </c>
      <c r="C298" s="0" t="s">
        <v>37</v>
      </c>
      <c r="D298" s="305" t="s">
        <v>90</v>
      </c>
      <c r="E298" s="313" t="s">
        <v>617</v>
      </c>
      <c r="F298" s="290"/>
      <c r="G298" s="290">
        <v>984.647326984432</v>
      </c>
      <c r="H298" s="290">
        <v>1014.286762665027</v>
      </c>
      <c r="I298" s="290">
        <v>1253.282571801682</v>
      </c>
      <c r="J298" s="290">
        <v>1418.085454607568</v>
      </c>
      <c r="K298" s="385">
        <v>1418.085454607568</v>
      </c>
      <c r="L298" s="290">
        <v>1418.085454607568</v>
      </c>
      <c r="M298" s="385">
        <v>1418.085454607568</v>
      </c>
      <c r="N298" s="290">
        <v>1418.085454607568</v>
      </c>
      <c r="O298" s="300"/>
      <c r="P298" s="309"/>
      <c r="Q298" s="309"/>
      <c r="R298" s="309"/>
      <c r="S298" s="368"/>
      <c r="T298" s="368"/>
    </row>
    <row r="299">
      <c r="B299" s="0" t="s">
        <v>228</v>
      </c>
      <c r="C299" s="0" t="s">
        <v>39</v>
      </c>
      <c r="D299" s="305" t="s">
        <v>86</v>
      </c>
      <c r="E299" s="313" t="s">
        <v>87</v>
      </c>
      <c r="F299" s="290"/>
      <c r="G299" s="290"/>
      <c r="H299" s="290">
        <v>0.585796953334</v>
      </c>
      <c r="I299" s="290"/>
      <c r="J299" s="290">
        <v>7.086489403532</v>
      </c>
      <c r="K299" s="385"/>
      <c r="L299" s="290">
        <v>0.376475919094</v>
      </c>
      <c r="M299" s="385">
        <v>1.187481382828</v>
      </c>
      <c r="N299" s="290"/>
      <c r="O299" s="300"/>
      <c r="P299" s="309"/>
      <c r="Q299" s="309"/>
      <c r="R299" s="309"/>
      <c r="S299" s="368"/>
      <c r="T299" s="365"/>
    </row>
    <row r="300">
      <c r="B300" s="0" t="s">
        <v>228</v>
      </c>
      <c r="C300" s="0" t="s">
        <v>39</v>
      </c>
      <c r="D300" s="305" t="s">
        <v>86</v>
      </c>
      <c r="E300" s="313" t="s">
        <v>616</v>
      </c>
      <c r="F300" s="290"/>
      <c r="G300" s="290"/>
      <c r="H300" s="290">
        <v>6237.16617827317</v>
      </c>
      <c r="I300" s="290"/>
      <c r="J300" s="290">
        <v>73379.9127229663</v>
      </c>
      <c r="K300" s="385"/>
      <c r="L300" s="290">
        <v>3807.71194020896</v>
      </c>
      <c r="M300" s="385">
        <v>11867.3158001079</v>
      </c>
      <c r="N300" s="290"/>
      <c r="O300" s="300"/>
      <c r="P300" s="309"/>
      <c r="Q300" s="309"/>
      <c r="R300" s="309"/>
      <c r="S300" s="368"/>
      <c r="T300" s="365"/>
    </row>
    <row r="301">
      <c r="B301" s="0" t="s">
        <v>228</v>
      </c>
      <c r="C301" s="0" t="s">
        <v>39</v>
      </c>
      <c r="D301" s="305" t="s">
        <v>90</v>
      </c>
      <c r="E301" s="313" t="s">
        <v>617</v>
      </c>
      <c r="F301" s="290"/>
      <c r="G301" s="290"/>
      <c r="H301" s="290"/>
      <c r="I301" s="290">
        <v>256.921286340864</v>
      </c>
      <c r="J301" s="290">
        <v>3279.5859115095441</v>
      </c>
      <c r="K301" s="385">
        <v>3279.5859115095441</v>
      </c>
      <c r="L301" s="290">
        <v>3436.4331433664961</v>
      </c>
      <c r="M301" s="385">
        <v>3925.2714961745191</v>
      </c>
      <c r="N301" s="290">
        <v>3925.2714961745191</v>
      </c>
      <c r="O301" s="300"/>
      <c r="P301" s="309"/>
      <c r="Q301" s="309"/>
      <c r="R301" s="309"/>
      <c r="S301" s="368"/>
      <c r="T301" s="368"/>
    </row>
    <row r="302">
      <c r="B302" s="0" t="s">
        <v>228</v>
      </c>
      <c r="C302" s="0" t="s">
        <v>40</v>
      </c>
      <c r="D302" s="305" t="s">
        <v>86</v>
      </c>
      <c r="E302" s="313" t="s">
        <v>87</v>
      </c>
      <c r="F302" s="290"/>
      <c r="G302" s="290">
        <v>0.318252260626</v>
      </c>
      <c r="H302" s="290"/>
      <c r="I302" s="290">
        <v>0.081707886886</v>
      </c>
      <c r="J302" s="290">
        <v>0.003213737243</v>
      </c>
      <c r="K302" s="385"/>
      <c r="L302" s="290">
        <v>0.029582949237</v>
      </c>
      <c r="M302" s="385">
        <v>0.059165898473</v>
      </c>
      <c r="N302" s="290">
        <v>0.177592808025</v>
      </c>
      <c r="O302" s="300"/>
      <c r="P302" s="309"/>
      <c r="Q302" s="309"/>
      <c r="R302" s="309"/>
      <c r="S302" s="365"/>
      <c r="T302" s="365"/>
    </row>
    <row r="303">
      <c r="B303" s="0" t="s">
        <v>228</v>
      </c>
      <c r="C303" s="0" t="s">
        <v>40</v>
      </c>
      <c r="D303" s="305" t="s">
        <v>86</v>
      </c>
      <c r="E303" s="313" t="s">
        <v>616</v>
      </c>
      <c r="F303" s="290"/>
      <c r="G303" s="290">
        <v>266.233044632262</v>
      </c>
      <c r="H303" s="290"/>
      <c r="I303" s="290">
        <v>73.415380396399</v>
      </c>
      <c r="J303" s="290">
        <v>2.088929208214</v>
      </c>
      <c r="K303" s="385"/>
      <c r="L303" s="290">
        <v>19.228917003812</v>
      </c>
      <c r="M303" s="385">
        <v>38.457834007626</v>
      </c>
      <c r="N303" s="290">
        <v>161.375909040979</v>
      </c>
      <c r="O303" s="300"/>
      <c r="P303" s="309"/>
      <c r="Q303" s="309"/>
      <c r="R303" s="309"/>
      <c r="S303" s="365"/>
      <c r="T303" s="365"/>
    </row>
    <row r="304">
      <c r="B304" s="0" t="s">
        <v>228</v>
      </c>
      <c r="C304" s="0" t="s">
        <v>40</v>
      </c>
      <c r="D304" s="305" t="s">
        <v>90</v>
      </c>
      <c r="E304" s="313" t="s">
        <v>617</v>
      </c>
      <c r="F304" s="290">
        <v>1.48663509206</v>
      </c>
      <c r="G304" s="290">
        <v>15.472572439456</v>
      </c>
      <c r="H304" s="290">
        <v>15.472572439456</v>
      </c>
      <c r="I304" s="290">
        <v>18.58596213267</v>
      </c>
      <c r="J304" s="290">
        <v>17.952381652035</v>
      </c>
      <c r="K304" s="385">
        <v>17.952381652035</v>
      </c>
      <c r="L304" s="290">
        <v>12.746556186397</v>
      </c>
      <c r="M304" s="385">
        <v>6.996884370918</v>
      </c>
      <c r="N304" s="290">
        <v>14.37247822353</v>
      </c>
      <c r="O304" s="300"/>
      <c r="P304" s="309"/>
      <c r="Q304" s="309"/>
      <c r="R304" s="309"/>
      <c r="S304" s="365"/>
      <c r="T304" s="365"/>
    </row>
    <row r="305">
      <c r="B305" s="0" t="s">
        <v>228</v>
      </c>
      <c r="C305" s="0" t="s">
        <v>43</v>
      </c>
      <c r="D305" s="305" t="s">
        <v>86</v>
      </c>
      <c r="E305" s="313" t="s">
        <v>87</v>
      </c>
      <c r="F305" s="290"/>
      <c r="G305" s="290"/>
      <c r="H305" s="290"/>
      <c r="I305" s="290"/>
      <c r="J305" s="290"/>
      <c r="K305" s="385"/>
      <c r="L305" s="290">
        <v>4.99319230868</v>
      </c>
      <c r="M305" s="385">
        <v>10.043093238633</v>
      </c>
      <c r="N305" s="290">
        <v>5.321518636566</v>
      </c>
      <c r="O305" s="300"/>
      <c r="P305" s="309"/>
      <c r="Q305" s="309"/>
      <c r="R305" s="309"/>
      <c r="S305" s="368"/>
      <c r="T305" s="365"/>
    </row>
    <row r="306">
      <c r="B306" s="0" t="s">
        <v>228</v>
      </c>
      <c r="C306" s="0" t="s">
        <v>43</v>
      </c>
      <c r="D306" s="305" t="s">
        <v>86</v>
      </c>
      <c r="E306" s="313" t="s">
        <v>616</v>
      </c>
      <c r="F306" s="290"/>
      <c r="G306" s="290"/>
      <c r="H306" s="290"/>
      <c r="I306" s="290"/>
      <c r="J306" s="290"/>
      <c r="K306" s="385"/>
      <c r="L306" s="290">
        <v>11502.4705193452</v>
      </c>
      <c r="M306" s="385">
        <v>22141.8680599524</v>
      </c>
      <c r="N306" s="290">
        <v>10503.6966785593</v>
      </c>
      <c r="O306" s="300"/>
      <c r="P306" s="309"/>
      <c r="Q306" s="309"/>
      <c r="R306" s="309"/>
      <c r="S306" s="365"/>
      <c r="T306" s="365"/>
    </row>
    <row r="307">
      <c r="B307" s="0" t="s">
        <v>228</v>
      </c>
      <c r="C307" s="0" t="s">
        <v>43</v>
      </c>
      <c r="D307" s="305" t="s">
        <v>90</v>
      </c>
      <c r="E307" s="313" t="s">
        <v>617</v>
      </c>
      <c r="F307" s="290"/>
      <c r="G307" s="290"/>
      <c r="H307" s="290"/>
      <c r="I307" s="290"/>
      <c r="J307" s="290"/>
      <c r="K307" s="385"/>
      <c r="L307" s="290">
        <v>674.30077643018</v>
      </c>
      <c r="M307" s="385">
        <v>1972.30704380816</v>
      </c>
      <c r="N307" s="290">
        <v>2588.0574440224332</v>
      </c>
      <c r="O307" s="300"/>
      <c r="P307" s="309"/>
      <c r="Q307" s="309"/>
      <c r="R307" s="309"/>
      <c r="S307" s="365"/>
      <c r="T307" s="365"/>
    </row>
    <row r="308">
      <c r="B308" s="0" t="s">
        <v>228</v>
      </c>
      <c r="C308" s="0" t="s">
        <v>45</v>
      </c>
      <c r="D308" s="305" t="s">
        <v>86</v>
      </c>
      <c r="E308" s="313" t="s">
        <v>87</v>
      </c>
      <c r="F308" s="300"/>
      <c r="G308" s="300"/>
      <c r="H308" s="300"/>
      <c r="I308" s="300"/>
      <c r="J308" s="300"/>
      <c r="K308" s="375"/>
      <c r="L308" s="300"/>
      <c r="M308" s="375"/>
      <c r="N308" s="300"/>
      <c r="O308" s="300"/>
      <c r="P308" s="309"/>
      <c r="Q308" s="309"/>
      <c r="R308" s="309"/>
      <c r="S308" s="365"/>
      <c r="T308" s="365"/>
    </row>
    <row r="309">
      <c r="B309" s="0" t="s">
        <v>228</v>
      </c>
      <c r="C309" s="0" t="s">
        <v>45</v>
      </c>
      <c r="D309" s="305" t="s">
        <v>86</v>
      </c>
      <c r="E309" s="313" t="s">
        <v>616</v>
      </c>
      <c r="F309" s="300"/>
      <c r="G309" s="300"/>
      <c r="H309" s="300"/>
      <c r="I309" s="300"/>
      <c r="J309" s="300"/>
      <c r="K309" s="375"/>
      <c r="L309" s="300"/>
      <c r="M309" s="375"/>
      <c r="N309" s="300"/>
      <c r="O309" s="300"/>
      <c r="P309" s="309"/>
      <c r="Q309" s="309"/>
      <c r="R309" s="309"/>
      <c r="S309" s="368"/>
      <c r="T309" s="365"/>
    </row>
    <row r="310">
      <c r="B310" s="0" t="s">
        <v>228</v>
      </c>
      <c r="C310" s="0" t="s">
        <v>45</v>
      </c>
      <c r="D310" s="305" t="s">
        <v>90</v>
      </c>
      <c r="E310" s="313" t="s">
        <v>617</v>
      </c>
      <c r="F310" s="300"/>
      <c r="G310" s="300"/>
      <c r="H310" s="300"/>
      <c r="I310" s="300"/>
      <c r="J310" s="300"/>
      <c r="K310" s="375"/>
      <c r="L310" s="300"/>
      <c r="M310" s="375"/>
      <c r="N310" s="300"/>
      <c r="O310" s="300"/>
      <c r="P310" s="309"/>
      <c r="Q310" s="309"/>
      <c r="R310" s="309"/>
      <c r="S310" s="365"/>
      <c r="T310" s="365"/>
    </row>
    <row r="311">
      <c r="B311" s="0" t="s">
        <v>228</v>
      </c>
      <c r="C311" s="0" t="s">
        <v>47</v>
      </c>
      <c r="D311" s="305" t="s">
        <v>86</v>
      </c>
      <c r="E311" s="313" t="s">
        <v>87</v>
      </c>
      <c r="F311" s="375"/>
      <c r="G311" s="375"/>
      <c r="H311" s="375"/>
      <c r="I311" s="375"/>
      <c r="J311" s="375"/>
      <c r="K311" s="375"/>
      <c r="L311" s="375"/>
      <c r="M311" s="375"/>
      <c r="N311" s="375"/>
      <c r="O311" s="300"/>
      <c r="P311" s="309"/>
      <c r="Q311" s="309"/>
      <c r="R311" s="309"/>
      <c r="S311" s="368"/>
      <c r="T311" s="365"/>
    </row>
    <row r="312">
      <c r="B312" s="0" t="s">
        <v>228</v>
      </c>
      <c r="C312" s="0" t="s">
        <v>47</v>
      </c>
      <c r="D312" s="305" t="s">
        <v>86</v>
      </c>
      <c r="E312" s="313" t="s">
        <v>616</v>
      </c>
      <c r="F312" s="375"/>
      <c r="G312" s="375"/>
      <c r="H312" s="375"/>
      <c r="I312" s="375"/>
      <c r="J312" s="375"/>
      <c r="K312" s="375"/>
      <c r="L312" s="375"/>
      <c r="M312" s="375"/>
      <c r="N312" s="375"/>
      <c r="O312" s="300"/>
      <c r="P312" s="309"/>
      <c r="Q312" s="309"/>
      <c r="R312" s="309"/>
      <c r="S312" s="365"/>
      <c r="T312" s="365"/>
    </row>
    <row r="313">
      <c r="B313" s="0" t="s">
        <v>228</v>
      </c>
      <c r="C313" s="0" t="s">
        <v>47</v>
      </c>
      <c r="D313" s="305" t="s">
        <v>90</v>
      </c>
      <c r="E313" s="313" t="s">
        <v>617</v>
      </c>
      <c r="F313" s="375"/>
      <c r="G313" s="375"/>
      <c r="H313" s="375"/>
      <c r="I313" s="375"/>
      <c r="J313" s="375"/>
      <c r="K313" s="375"/>
      <c r="L313" s="375"/>
      <c r="M313" s="375"/>
      <c r="N313" s="375"/>
      <c r="O313" s="300"/>
      <c r="P313" s="309"/>
      <c r="Q313" s="309"/>
      <c r="R313" s="309"/>
      <c r="S313" s="368"/>
      <c r="T313" s="365"/>
    </row>
    <row r="314">
      <c r="B314" s="0" t="s">
        <v>228</v>
      </c>
      <c r="C314" s="0" t="s">
        <v>50</v>
      </c>
      <c r="D314" s="305" t="s">
        <v>86</v>
      </c>
      <c r="E314" s="313" t="s">
        <v>87</v>
      </c>
      <c r="F314" s="300"/>
      <c r="G314" s="300"/>
      <c r="H314" s="300"/>
      <c r="I314" s="300"/>
      <c r="J314" s="300"/>
      <c r="K314" s="375"/>
      <c r="L314" s="300"/>
      <c r="M314" s="375"/>
      <c r="N314" s="300"/>
      <c r="O314" s="300"/>
      <c r="P314" s="309"/>
      <c r="Q314" s="309"/>
      <c r="R314" s="309"/>
      <c r="S314" s="365"/>
      <c r="T314" s="365"/>
    </row>
    <row r="315">
      <c r="B315" s="0" t="s">
        <v>228</v>
      </c>
      <c r="C315" s="0" t="s">
        <v>50</v>
      </c>
      <c r="D315" s="305" t="s">
        <v>86</v>
      </c>
      <c r="E315" s="313" t="s">
        <v>616</v>
      </c>
      <c r="F315" s="300"/>
      <c r="G315" s="300"/>
      <c r="H315" s="300"/>
      <c r="I315" s="300"/>
      <c r="J315" s="300"/>
      <c r="K315" s="375"/>
      <c r="L315" s="300"/>
      <c r="M315" s="375"/>
      <c r="N315" s="300"/>
      <c r="O315" s="300"/>
      <c r="P315" s="309"/>
      <c r="Q315" s="309"/>
      <c r="R315" s="309"/>
      <c r="S315" s="365"/>
      <c r="T315" s="368"/>
    </row>
    <row r="316">
      <c r="B316" s="0" t="s">
        <v>228</v>
      </c>
      <c r="C316" s="0" t="s">
        <v>50</v>
      </c>
      <c r="D316" s="305" t="s">
        <v>90</v>
      </c>
      <c r="E316" s="313" t="s">
        <v>617</v>
      </c>
      <c r="F316" s="300"/>
      <c r="G316" s="300"/>
      <c r="H316" s="300"/>
      <c r="I316" s="300"/>
      <c r="J316" s="300"/>
      <c r="K316" s="375"/>
      <c r="L316" s="300"/>
      <c r="M316" s="375"/>
      <c r="N316" s="300"/>
      <c r="O316" s="300"/>
      <c r="P316" s="309"/>
      <c r="Q316" s="309"/>
      <c r="R316" s="309"/>
      <c r="S316" s="365"/>
      <c r="T316" s="368"/>
    </row>
    <row r="317">
      <c r="B317" s="0" t="s">
        <v>228</v>
      </c>
      <c r="C317" s="0" t="s">
        <v>52</v>
      </c>
      <c r="D317" s="305" t="s">
        <v>86</v>
      </c>
      <c r="E317" s="313" t="s">
        <v>87</v>
      </c>
      <c r="F317" s="290"/>
      <c r="G317" s="290">
        <v>4.99319230868</v>
      </c>
      <c r="H317" s="290">
        <v>10.043093238633</v>
      </c>
      <c r="I317" s="290"/>
      <c r="J317" s="290">
        <v>0.441068183177</v>
      </c>
      <c r="K317" s="385">
        <v>8.531077446771</v>
      </c>
      <c r="L317" s="290">
        <v>16.275966939192</v>
      </c>
      <c r="M317" s="385">
        <v>15.923515492538</v>
      </c>
      <c r="N317" s="290"/>
      <c r="O317" s="300"/>
      <c r="P317" s="309"/>
      <c r="Q317" s="309"/>
      <c r="R317" s="309"/>
      <c r="S317" s="365"/>
    </row>
    <row r="318">
      <c r="B318" s="0" t="s">
        <v>228</v>
      </c>
      <c r="C318" s="0" t="s">
        <v>52</v>
      </c>
      <c r="D318" s="305" t="s">
        <v>86</v>
      </c>
      <c r="E318" s="313" t="s">
        <v>616</v>
      </c>
      <c r="F318" s="290"/>
      <c r="G318" s="290">
        <v>16763.2587106557</v>
      </c>
      <c r="H318" s="290">
        <v>28229.4741624131</v>
      </c>
      <c r="I318" s="290"/>
      <c r="J318" s="290">
        <v>1180.55215362193</v>
      </c>
      <c r="K318" s="385">
        <v>22545.4879426732</v>
      </c>
      <c r="L318" s="290">
        <v>42363.3007920188</v>
      </c>
      <c r="M318" s="385">
        <v>41221.4990576349</v>
      </c>
      <c r="N318" s="290"/>
      <c r="O318" s="300"/>
      <c r="P318" s="309"/>
      <c r="Q318" s="309"/>
      <c r="R318" s="309"/>
      <c r="S318" s="365"/>
      <c r="T318" s="368"/>
    </row>
    <row r="319">
      <c r="B319" s="0" t="s">
        <v>228</v>
      </c>
      <c r="C319" s="0" t="s">
        <v>52</v>
      </c>
      <c r="D319" s="305" t="s">
        <v>90</v>
      </c>
      <c r="E319" s="313" t="s">
        <v>617</v>
      </c>
      <c r="F319" s="290"/>
      <c r="G319" s="290">
        <v>1101.94677184928</v>
      </c>
      <c r="H319" s="290">
        <v>2848.05032765006</v>
      </c>
      <c r="I319" s="290">
        <v>2848.05032765006</v>
      </c>
      <c r="J319" s="290">
        <v>2529.4751035392842</v>
      </c>
      <c r="K319" s="385">
        <v>3241.6786634346322</v>
      </c>
      <c r="L319" s="290">
        <v>5620.40984502793</v>
      </c>
      <c r="M319" s="385">
        <v>6290.80357765154</v>
      </c>
      <c r="N319" s="290">
        <v>6290.80357765154</v>
      </c>
      <c r="O319" s="300"/>
      <c r="P319" s="309"/>
      <c r="Q319" s="309"/>
      <c r="R319" s="309"/>
      <c r="S319" s="368"/>
      <c r="T319" s="368"/>
    </row>
    <row r="320">
      <c r="B320" s="0" t="s">
        <v>229</v>
      </c>
      <c r="C320" s="0" t="s">
        <v>26</v>
      </c>
      <c r="D320" s="305" t="s">
        <v>86</v>
      </c>
      <c r="E320" s="313" t="s">
        <v>87</v>
      </c>
      <c r="F320" s="385"/>
      <c r="G320" s="385"/>
      <c r="H320" s="385"/>
      <c r="I320" s="385"/>
      <c r="J320" s="385"/>
      <c r="K320" s="385"/>
      <c r="L320" s="385"/>
      <c r="M320" s="385"/>
      <c r="N320" s="385">
        <v>2.105430258055</v>
      </c>
      <c r="O320" s="300"/>
      <c r="P320" s="309"/>
      <c r="Q320" s="309"/>
      <c r="R320" s="309"/>
      <c r="S320" s="365"/>
      <c r="T320" s="365"/>
    </row>
    <row r="321">
      <c r="B321" s="0" t="s">
        <v>229</v>
      </c>
      <c r="C321" s="0" t="s">
        <v>26</v>
      </c>
      <c r="D321" s="305" t="s">
        <v>86</v>
      </c>
      <c r="E321" s="313" t="s">
        <v>616</v>
      </c>
      <c r="F321" s="385"/>
      <c r="G321" s="385"/>
      <c r="H321" s="385"/>
      <c r="I321" s="385"/>
      <c r="J321" s="385"/>
      <c r="K321" s="385"/>
      <c r="L321" s="385"/>
      <c r="M321" s="385"/>
      <c r="N321" s="385">
        <v>13083.2326396129</v>
      </c>
      <c r="O321" s="300"/>
      <c r="P321" s="309"/>
      <c r="Q321" s="309"/>
      <c r="R321" s="309"/>
      <c r="S321" s="368"/>
      <c r="T321" s="368"/>
    </row>
    <row r="322">
      <c r="B322" s="0" t="s">
        <v>229</v>
      </c>
      <c r="C322" s="0" t="s">
        <v>26</v>
      </c>
      <c r="D322" s="305" t="s">
        <v>90</v>
      </c>
      <c r="E322" s="313" t="s">
        <v>617</v>
      </c>
      <c r="F322" s="385"/>
      <c r="G322" s="385"/>
      <c r="H322" s="385"/>
      <c r="I322" s="385"/>
      <c r="J322" s="385"/>
      <c r="K322" s="385"/>
      <c r="L322" s="385"/>
      <c r="M322" s="385"/>
      <c r="N322" s="385">
        <v>766.968618808497</v>
      </c>
      <c r="O322" s="300"/>
      <c r="P322" s="309"/>
      <c r="Q322" s="309"/>
      <c r="R322" s="309"/>
      <c r="S322" s="365"/>
      <c r="T322" s="365"/>
    </row>
    <row r="323">
      <c r="B323" s="0" t="s">
        <v>229</v>
      </c>
      <c r="C323" s="0" t="s">
        <v>24</v>
      </c>
      <c r="D323" s="305" t="s">
        <v>86</v>
      </c>
      <c r="E323" s="313" t="s">
        <v>87</v>
      </c>
      <c r="F323" s="290"/>
      <c r="G323" s="290"/>
      <c r="H323" s="290"/>
      <c r="I323" s="290"/>
      <c r="J323" s="290"/>
      <c r="K323" s="385"/>
      <c r="L323" s="290"/>
      <c r="M323" s="385"/>
      <c r="N323" s="290">
        <v>0.420160806662</v>
      </c>
      <c r="O323" s="300"/>
      <c r="P323" s="309"/>
      <c r="Q323" s="309"/>
      <c r="R323" s="309"/>
      <c r="S323" s="368"/>
      <c r="T323" s="365"/>
    </row>
    <row r="324">
      <c r="B324" s="0" t="s">
        <v>229</v>
      </c>
      <c r="C324" s="0" t="s">
        <v>24</v>
      </c>
      <c r="D324" s="305" t="s">
        <v>86</v>
      </c>
      <c r="E324" s="313" t="s">
        <v>616</v>
      </c>
      <c r="F324" s="290"/>
      <c r="G324" s="290"/>
      <c r="H324" s="290"/>
      <c r="I324" s="290"/>
      <c r="J324" s="290"/>
      <c r="K324" s="385"/>
      <c r="L324" s="290"/>
      <c r="M324" s="385"/>
      <c r="N324" s="290">
        <v>2006.38107264796</v>
      </c>
      <c r="O324" s="300"/>
      <c r="P324" s="309"/>
      <c r="Q324" s="309"/>
      <c r="R324" s="309"/>
      <c r="S324" s="365"/>
      <c r="T324" s="365"/>
    </row>
    <row r="325">
      <c r="B325" s="0" t="s">
        <v>229</v>
      </c>
      <c r="C325" s="0" t="s">
        <v>24</v>
      </c>
      <c r="D325" s="305" t="s">
        <v>90</v>
      </c>
      <c r="E325" s="313" t="s">
        <v>617</v>
      </c>
      <c r="F325" s="290"/>
      <c r="G325" s="290"/>
      <c r="H325" s="290"/>
      <c r="I325" s="290"/>
      <c r="J325" s="290"/>
      <c r="K325" s="385"/>
      <c r="L325" s="290"/>
      <c r="M325" s="385"/>
      <c r="N325" s="290">
        <v>117.618585748687</v>
      </c>
      <c r="O325" s="300"/>
      <c r="P325" s="309"/>
      <c r="Q325" s="309"/>
      <c r="R325" s="309"/>
      <c r="S325" s="368"/>
      <c r="T325" s="365"/>
    </row>
    <row r="326">
      <c r="B326" s="0" t="s">
        <v>229</v>
      </c>
      <c r="C326" s="0" t="s">
        <v>29</v>
      </c>
      <c r="D326" s="305" t="s">
        <v>86</v>
      </c>
      <c r="E326" s="313" t="s">
        <v>87</v>
      </c>
      <c r="F326" s="385"/>
      <c r="G326" s="385"/>
      <c r="H326" s="385"/>
      <c r="I326" s="385"/>
      <c r="J326" s="385"/>
      <c r="K326" s="385"/>
      <c r="L326" s="385"/>
      <c r="M326" s="385"/>
      <c r="N326" s="385">
        <v>0.339222970852</v>
      </c>
      <c r="O326" s="300"/>
      <c r="P326" s="309"/>
      <c r="Q326" s="309"/>
      <c r="R326" s="309"/>
      <c r="S326" s="365"/>
      <c r="T326" s="368"/>
    </row>
    <row r="327">
      <c r="B327" s="0" t="s">
        <v>229</v>
      </c>
      <c r="C327" s="0" t="s">
        <v>29</v>
      </c>
      <c r="D327" s="305" t="s">
        <v>86</v>
      </c>
      <c r="E327" s="313" t="s">
        <v>616</v>
      </c>
      <c r="F327" s="385"/>
      <c r="G327" s="385"/>
      <c r="H327" s="385"/>
      <c r="I327" s="385"/>
      <c r="J327" s="385"/>
      <c r="K327" s="385"/>
      <c r="L327" s="385"/>
      <c r="M327" s="385"/>
      <c r="N327" s="385">
        <v>2306.58632096897</v>
      </c>
      <c r="O327" s="300"/>
      <c r="P327" s="309"/>
      <c r="Q327" s="309"/>
      <c r="R327" s="309"/>
      <c r="S327" s="368"/>
      <c r="T327" s="368"/>
    </row>
    <row r="328">
      <c r="B328" s="0" t="s">
        <v>229</v>
      </c>
      <c r="C328" s="0" t="s">
        <v>29</v>
      </c>
      <c r="D328" s="305" t="s">
        <v>90</v>
      </c>
      <c r="E328" s="313" t="s">
        <v>617</v>
      </c>
      <c r="F328" s="385"/>
      <c r="G328" s="385"/>
      <c r="H328" s="385"/>
      <c r="I328" s="385"/>
      <c r="J328" s="385"/>
      <c r="K328" s="385"/>
      <c r="L328" s="385"/>
      <c r="M328" s="385"/>
      <c r="N328" s="385">
        <v>111.425607719776</v>
      </c>
      <c r="O328" s="300"/>
      <c r="P328" s="309"/>
      <c r="Q328" s="309"/>
      <c r="R328" s="309"/>
      <c r="S328" s="368"/>
      <c r="T328" s="368"/>
    </row>
    <row r="329">
      <c r="B329" s="0" t="s">
        <v>229</v>
      </c>
      <c r="C329" s="0" t="s">
        <v>27</v>
      </c>
      <c r="D329" s="305" t="s">
        <v>86</v>
      </c>
      <c r="E329" s="313" t="s">
        <v>87</v>
      </c>
      <c r="F329" s="290">
        <v>0.055263862896</v>
      </c>
      <c r="G329" s="290">
        <v>7.97104594439</v>
      </c>
      <c r="H329" s="290">
        <v>4.156680641454</v>
      </c>
      <c r="I329" s="290"/>
      <c r="J329" s="290"/>
      <c r="K329" s="385">
        <v>0.08309453841</v>
      </c>
      <c r="L329" s="290">
        <v>0.07970068249</v>
      </c>
      <c r="M329" s="385"/>
      <c r="N329" s="290"/>
      <c r="O329" s="300"/>
      <c r="P329" s="309"/>
      <c r="Q329" s="309"/>
      <c r="R329" s="309"/>
      <c r="S329" s="365"/>
      <c r="T329" s="365"/>
    </row>
    <row r="330">
      <c r="B330" s="0" t="s">
        <v>229</v>
      </c>
      <c r="C330" s="0" t="s">
        <v>27</v>
      </c>
      <c r="D330" s="305" t="s">
        <v>86</v>
      </c>
      <c r="E330" s="313" t="s">
        <v>616</v>
      </c>
      <c r="F330" s="290">
        <v>41.447897172059</v>
      </c>
      <c r="G330" s="290">
        <v>31606.0040597206</v>
      </c>
      <c r="H330" s="290">
        <v>16478.919477896485</v>
      </c>
      <c r="I330" s="290"/>
      <c r="J330" s="290"/>
      <c r="K330" s="385">
        <v>156.158525153816</v>
      </c>
      <c r="L330" s="290">
        <v>149.780494235988</v>
      </c>
      <c r="M330" s="385"/>
      <c r="N330" s="290"/>
      <c r="O330" s="300"/>
      <c r="P330" s="309"/>
      <c r="Q330" s="309"/>
      <c r="R330" s="309"/>
      <c r="S330" s="368"/>
      <c r="T330" s="368"/>
    </row>
    <row r="331">
      <c r="B331" s="0" t="s">
        <v>229</v>
      </c>
      <c r="C331" s="0" t="s">
        <v>27</v>
      </c>
      <c r="D331" s="305" t="s">
        <v>90</v>
      </c>
      <c r="E331" s="313" t="s">
        <v>617</v>
      </c>
      <c r="F331" s="290">
        <v>2.189157948398</v>
      </c>
      <c r="G331" s="290">
        <v>1855.00443284799</v>
      </c>
      <c r="H331" s="290">
        <v>2821.035876265988</v>
      </c>
      <c r="I331" s="290">
        <v>2821.0299820075238</v>
      </c>
      <c r="J331" s="290">
        <v>2821.024087749061</v>
      </c>
      <c r="K331" s="385">
        <v>2003.167625055881</v>
      </c>
      <c r="L331" s="290">
        <v>983.966279066381</v>
      </c>
      <c r="M331" s="385">
        <v>17.934835648384</v>
      </c>
      <c r="N331" s="290">
        <v>17.934835648384</v>
      </c>
      <c r="O331" s="300"/>
      <c r="P331" s="309"/>
      <c r="Q331" s="309"/>
      <c r="R331" s="309"/>
      <c r="S331" s="365"/>
      <c r="T331" s="368"/>
    </row>
    <row r="332">
      <c r="B332" s="0" t="s">
        <v>229</v>
      </c>
      <c r="C332" s="0" t="s">
        <v>31</v>
      </c>
      <c r="D332" s="305" t="s">
        <v>86</v>
      </c>
      <c r="E332" s="313" t="s">
        <v>87</v>
      </c>
      <c r="F332" s="290"/>
      <c r="G332" s="290">
        <v>7.177410849037</v>
      </c>
      <c r="H332" s="290">
        <v>0.038030306047</v>
      </c>
      <c r="I332" s="290">
        <v>0.023059433708</v>
      </c>
      <c r="J332" s="290"/>
      <c r="K332" s="385"/>
      <c r="L332" s="290">
        <v>0.390626738981</v>
      </c>
      <c r="M332" s="385">
        <v>8.702481086895</v>
      </c>
      <c r="N332" s="290">
        <v>0.025170040545</v>
      </c>
      <c r="O332" s="300"/>
      <c r="P332" s="309"/>
      <c r="Q332" s="309"/>
      <c r="R332" s="309"/>
      <c r="S332" s="365"/>
      <c r="T332" s="365"/>
    </row>
    <row r="333">
      <c r="B333" s="0" t="s">
        <v>229</v>
      </c>
      <c r="C333" s="0" t="s">
        <v>31</v>
      </c>
      <c r="D333" s="305" t="s">
        <v>86</v>
      </c>
      <c r="E333" s="313" t="s">
        <v>616</v>
      </c>
      <c r="F333" s="290"/>
      <c r="G333" s="290">
        <v>12534.855369474511</v>
      </c>
      <c r="H333" s="290">
        <v>24.719698930842</v>
      </c>
      <c r="I333" s="290">
        <v>14.98863191047</v>
      </c>
      <c r="J333" s="290"/>
      <c r="K333" s="385"/>
      <c r="L333" s="290">
        <v>540.83761172642</v>
      </c>
      <c r="M333" s="385">
        <v>15476.404554344068</v>
      </c>
      <c r="N333" s="290">
        <v>16.360526354253</v>
      </c>
      <c r="O333" s="300"/>
      <c r="P333" s="309"/>
      <c r="Q333" s="309"/>
      <c r="R333" s="309"/>
      <c r="S333" s="368"/>
      <c r="T333" s="368"/>
    </row>
    <row r="334">
      <c r="B334" s="0" t="s">
        <v>229</v>
      </c>
      <c r="C334" s="0" t="s">
        <v>31</v>
      </c>
      <c r="D334" s="305" t="s">
        <v>90</v>
      </c>
      <c r="E334" s="313" t="s">
        <v>617</v>
      </c>
      <c r="F334" s="290"/>
      <c r="G334" s="290">
        <v>658.489640526366</v>
      </c>
      <c r="H334" s="290">
        <v>659.788232746467</v>
      </c>
      <c r="I334" s="290">
        <v>660.575625863323</v>
      </c>
      <c r="J334" s="290">
        <v>660.575625863323</v>
      </c>
      <c r="K334" s="385">
        <v>660.575625863323</v>
      </c>
      <c r="L334" s="290">
        <v>396.325216675705</v>
      </c>
      <c r="M334" s="385">
        <v>843.514763354181</v>
      </c>
      <c r="N334" s="290">
        <v>842.850664091135</v>
      </c>
      <c r="O334" s="300"/>
      <c r="P334" s="309"/>
      <c r="Q334" s="309"/>
      <c r="R334" s="309"/>
      <c r="S334" s="368"/>
      <c r="T334" s="368"/>
    </row>
    <row r="335">
      <c r="B335" s="0" t="s">
        <v>229</v>
      </c>
      <c r="C335" s="0" t="s">
        <v>33</v>
      </c>
      <c r="D335" s="305" t="s">
        <v>86</v>
      </c>
      <c r="E335" s="313" t="s">
        <v>87</v>
      </c>
      <c r="F335" s="385"/>
      <c r="G335" s="385"/>
      <c r="H335" s="385"/>
      <c r="I335" s="385"/>
      <c r="J335" s="385"/>
      <c r="K335" s="385">
        <v>2.105430258055</v>
      </c>
      <c r="L335" s="385">
        <v>1.477500883099</v>
      </c>
      <c r="M335" s="385">
        <v>0.311632321727</v>
      </c>
      <c r="N335" s="385"/>
      <c r="O335" s="300"/>
      <c r="P335" s="309"/>
      <c r="Q335" s="309"/>
      <c r="R335" s="309"/>
      <c r="S335" s="365"/>
      <c r="T335" s="365"/>
    </row>
    <row r="336">
      <c r="B336" s="0" t="s">
        <v>229</v>
      </c>
      <c r="C336" s="0" t="s">
        <v>33</v>
      </c>
      <c r="D336" s="305" t="s">
        <v>86</v>
      </c>
      <c r="E336" s="313" t="s">
        <v>616</v>
      </c>
      <c r="F336" s="385"/>
      <c r="G336" s="385"/>
      <c r="H336" s="385"/>
      <c r="I336" s="385"/>
      <c r="J336" s="385"/>
      <c r="K336" s="385">
        <v>6141.00844679909</v>
      </c>
      <c r="L336" s="385">
        <v>4215.33993312759</v>
      </c>
      <c r="M336" s="385">
        <v>879.927412682011</v>
      </c>
      <c r="N336" s="385"/>
      <c r="O336" s="300"/>
      <c r="P336" s="309"/>
      <c r="Q336" s="309"/>
      <c r="R336" s="309"/>
      <c r="S336" s="365"/>
      <c r="T336" s="368"/>
    </row>
    <row r="337">
      <c r="B337" s="0" t="s">
        <v>229</v>
      </c>
      <c r="C337" s="0" t="s">
        <v>33</v>
      </c>
      <c r="D337" s="305" t="s">
        <v>90</v>
      </c>
      <c r="E337" s="313" t="s">
        <v>617</v>
      </c>
      <c r="F337" s="385"/>
      <c r="G337" s="385"/>
      <c r="H337" s="385"/>
      <c r="I337" s="385"/>
      <c r="J337" s="385"/>
      <c r="K337" s="385">
        <v>322.603677937104</v>
      </c>
      <c r="L337" s="385">
        <v>544.046813533331</v>
      </c>
      <c r="M337" s="385">
        <v>590.271765364631</v>
      </c>
      <c r="N337" s="385">
        <v>590.271765364631</v>
      </c>
      <c r="O337" s="300"/>
      <c r="P337" s="309"/>
      <c r="Q337" s="309"/>
      <c r="R337" s="309"/>
      <c r="S337" s="368"/>
      <c r="T337" s="368"/>
    </row>
    <row r="338">
      <c r="B338" s="0" t="s">
        <v>229</v>
      </c>
      <c r="C338" s="322" t="s">
        <v>35</v>
      </c>
      <c r="D338" s="381" t="s">
        <v>86</v>
      </c>
      <c r="E338" s="382" t="s">
        <v>87</v>
      </c>
      <c r="F338" s="290"/>
      <c r="G338" s="290">
        <v>0.025589154992</v>
      </c>
      <c r="H338" s="290"/>
      <c r="I338" s="290"/>
      <c r="J338" s="290"/>
      <c r="K338" s="385"/>
      <c r="L338" s="290"/>
      <c r="M338" s="385"/>
      <c r="N338" s="290">
        <v>0.004917131744</v>
      </c>
      <c r="O338" s="300"/>
      <c r="P338" s="309"/>
      <c r="Q338" s="309"/>
      <c r="R338" s="309"/>
      <c r="S338" s="368"/>
      <c r="T338" s="368"/>
    </row>
    <row r="339">
      <c r="B339" s="0" t="s">
        <v>229</v>
      </c>
      <c r="C339" s="322" t="s">
        <v>35</v>
      </c>
      <c r="D339" s="381" t="s">
        <v>86</v>
      </c>
      <c r="E339" s="382" t="s">
        <v>616</v>
      </c>
      <c r="F339" s="290"/>
      <c r="G339" s="290">
        <v>93.346872086218</v>
      </c>
      <c r="H339" s="290"/>
      <c r="I339" s="290"/>
      <c r="J339" s="290"/>
      <c r="K339" s="385"/>
      <c r="L339" s="290"/>
      <c r="M339" s="385"/>
      <c r="N339" s="290">
        <v>21.938336359905</v>
      </c>
      <c r="O339" s="300"/>
      <c r="P339" s="309"/>
      <c r="Q339" s="309"/>
      <c r="R339" s="309"/>
      <c r="S339" s="368"/>
      <c r="T339" s="368"/>
    </row>
    <row r="340">
      <c r="B340" s="0" t="s">
        <v>229</v>
      </c>
      <c r="C340" s="322" t="s">
        <v>35</v>
      </c>
      <c r="D340" s="381" t="s">
        <v>90</v>
      </c>
      <c r="E340" s="382" t="s">
        <v>617</v>
      </c>
      <c r="F340" s="290"/>
      <c r="G340" s="290">
        <v>4.495846216509</v>
      </c>
      <c r="H340" s="290">
        <v>4.495846216509</v>
      </c>
      <c r="I340" s="290">
        <v>4.495846216509</v>
      </c>
      <c r="J340" s="290">
        <v>4.495846216509</v>
      </c>
      <c r="K340" s="385">
        <v>3.965190616609</v>
      </c>
      <c r="L340" s="290">
        <v>3.301871116733</v>
      </c>
      <c r="M340" s="385">
        <v>3.301871116733</v>
      </c>
      <c r="N340" s="290">
        <v>2.819496239882</v>
      </c>
      <c r="O340" s="300"/>
      <c r="P340" s="309"/>
      <c r="Q340" s="309"/>
      <c r="R340" s="309"/>
      <c r="S340" s="368"/>
      <c r="T340" s="368"/>
    </row>
    <row r="341">
      <c r="B341" s="0" t="s">
        <v>229</v>
      </c>
      <c r="C341" s="0" t="s">
        <v>37</v>
      </c>
      <c r="D341" s="305" t="s">
        <v>86</v>
      </c>
      <c r="E341" s="313" t="s">
        <v>87</v>
      </c>
      <c r="F341" s="290"/>
      <c r="G341" s="290">
        <v>0.424632924116</v>
      </c>
      <c r="H341" s="290">
        <v>0.54195117188</v>
      </c>
      <c r="I341" s="290">
        <v>0.703359071127</v>
      </c>
      <c r="J341" s="290">
        <v>0.894458134533</v>
      </c>
      <c r="K341" s="385">
        <v>1.120839171745</v>
      </c>
      <c r="L341" s="290">
        <v>1.432119409309</v>
      </c>
      <c r="M341" s="385">
        <v>1.829400637281</v>
      </c>
      <c r="N341" s="290">
        <v>2.33644334367</v>
      </c>
      <c r="O341" s="300"/>
      <c r="P341" s="309"/>
      <c r="Q341" s="309"/>
      <c r="R341" s="309"/>
      <c r="S341" s="365"/>
      <c r="T341" s="365"/>
    </row>
    <row r="342">
      <c r="B342" s="0" t="s">
        <v>229</v>
      </c>
      <c r="C342" s="0" t="s">
        <v>37</v>
      </c>
      <c r="D342" s="305" t="s">
        <v>86</v>
      </c>
      <c r="E342" s="313" t="s">
        <v>616</v>
      </c>
      <c r="F342" s="290"/>
      <c r="G342" s="290">
        <v>1559.57964459773</v>
      </c>
      <c r="H342" s="290">
        <v>1975.53427505801</v>
      </c>
      <c r="I342" s="290">
        <v>2553.13882387063</v>
      </c>
      <c r="J342" s="290">
        <v>3211.22456922075</v>
      </c>
      <c r="K342" s="385">
        <v>3996.51892334535</v>
      </c>
      <c r="L342" s="290">
        <v>5049.45327232468</v>
      </c>
      <c r="M342" s="385">
        <v>6416.61661441204</v>
      </c>
      <c r="N342" s="290">
        <v>8094.95295147772</v>
      </c>
      <c r="O342" s="300"/>
      <c r="P342" s="309"/>
      <c r="Q342" s="309"/>
      <c r="R342" s="309"/>
      <c r="S342" s="368"/>
      <c r="T342" s="365"/>
    </row>
    <row r="343">
      <c r="B343" s="0" t="s">
        <v>229</v>
      </c>
      <c r="C343" s="0" t="s">
        <v>37</v>
      </c>
      <c r="D343" s="305" t="s">
        <v>90</v>
      </c>
      <c r="E343" s="313" t="s">
        <v>617</v>
      </c>
      <c r="F343" s="290"/>
      <c r="G343" s="290">
        <v>64.242188998724</v>
      </c>
      <c r="H343" s="290">
        <v>145.618376942283</v>
      </c>
      <c r="I343" s="290">
        <v>250.787245637914</v>
      </c>
      <c r="J343" s="290">
        <v>383.063975722088</v>
      </c>
      <c r="K343" s="385">
        <v>547.688542925102</v>
      </c>
      <c r="L343" s="290">
        <v>755.68557121703</v>
      </c>
      <c r="M343" s="385">
        <v>1019.998778114352</v>
      </c>
      <c r="N343" s="290">
        <v>1353.445998489397</v>
      </c>
      <c r="O343" s="300"/>
      <c r="P343" s="309"/>
      <c r="Q343" s="309"/>
      <c r="R343" s="309"/>
      <c r="S343" s="365"/>
      <c r="T343" s="365"/>
    </row>
    <row r="344">
      <c r="B344" s="0" t="s">
        <v>229</v>
      </c>
      <c r="C344" s="0" t="s">
        <v>39</v>
      </c>
      <c r="D344" s="305" t="s">
        <v>86</v>
      </c>
      <c r="E344" s="313" t="s">
        <v>87</v>
      </c>
      <c r="F344" s="290"/>
      <c r="G344" s="290"/>
      <c r="H344" s="290"/>
      <c r="I344" s="290"/>
      <c r="J344" s="290">
        <v>5.743673728819</v>
      </c>
      <c r="K344" s="385"/>
      <c r="L344" s="290">
        <v>0.569540756303</v>
      </c>
      <c r="M344" s="385">
        <v>1.421599469688</v>
      </c>
      <c r="N344" s="290"/>
      <c r="O344" s="300"/>
      <c r="P344" s="309"/>
      <c r="Q344" s="309"/>
      <c r="R344" s="309"/>
      <c r="S344" s="368"/>
    </row>
    <row r="345">
      <c r="B345" s="0" t="s">
        <v>229</v>
      </c>
      <c r="C345" s="0" t="s">
        <v>39</v>
      </c>
      <c r="D345" s="305" t="s">
        <v>86</v>
      </c>
      <c r="E345" s="313" t="s">
        <v>616</v>
      </c>
      <c r="F345" s="290"/>
      <c r="G345" s="290"/>
      <c r="H345" s="290"/>
      <c r="I345" s="290"/>
      <c r="J345" s="290">
        <v>59317.810020067904</v>
      </c>
      <c r="K345" s="385"/>
      <c r="L345" s="290">
        <v>5760.38739324801</v>
      </c>
      <c r="M345" s="385">
        <v>14207.0183937295</v>
      </c>
      <c r="N345" s="290"/>
      <c r="O345" s="300"/>
      <c r="P345" s="309"/>
      <c r="Q345" s="309"/>
      <c r="R345" s="309"/>
      <c r="S345" s="368"/>
      <c r="T345" s="368"/>
    </row>
    <row r="346">
      <c r="B346" s="0" t="s">
        <v>229</v>
      </c>
      <c r="C346" s="0" t="s">
        <v>39</v>
      </c>
      <c r="D346" s="305" t="s">
        <v>90</v>
      </c>
      <c r="E346" s="313" t="s">
        <v>617</v>
      </c>
      <c r="F346" s="290"/>
      <c r="G346" s="290"/>
      <c r="H346" s="290"/>
      <c r="I346" s="290"/>
      <c r="J346" s="290">
        <v>1056.13390938299</v>
      </c>
      <c r="K346" s="385">
        <v>2443.41863238574</v>
      </c>
      <c r="L346" s="290">
        <v>2680.7004518200779</v>
      </c>
      <c r="M346" s="385">
        <v>3265.915810278887</v>
      </c>
      <c r="N346" s="290">
        <v>3265.915810278887</v>
      </c>
      <c r="O346" s="300"/>
      <c r="P346" s="309"/>
      <c r="Q346" s="309"/>
      <c r="R346" s="309"/>
      <c r="S346" s="368"/>
      <c r="T346" s="368"/>
    </row>
    <row r="347">
      <c r="B347" s="0" t="s">
        <v>229</v>
      </c>
      <c r="C347" s="0" t="s">
        <v>40</v>
      </c>
      <c r="D347" s="305" t="s">
        <v>86</v>
      </c>
      <c r="E347" s="313" t="s">
        <v>87</v>
      </c>
      <c r="F347" s="300"/>
      <c r="G347" s="300"/>
      <c r="H347" s="300"/>
      <c r="I347" s="300"/>
      <c r="J347" s="300"/>
      <c r="K347" s="375"/>
      <c r="L347" s="300"/>
      <c r="M347" s="375"/>
      <c r="N347" s="300"/>
      <c r="O347" s="300"/>
      <c r="P347" s="309"/>
      <c r="Q347" s="309"/>
      <c r="R347" s="309"/>
      <c r="S347" s="365"/>
      <c r="T347" s="365"/>
    </row>
    <row r="348">
      <c r="B348" s="0" t="s">
        <v>229</v>
      </c>
      <c r="C348" s="0" t="s">
        <v>40</v>
      </c>
      <c r="D348" s="305" t="s">
        <v>86</v>
      </c>
      <c r="E348" s="313" t="s">
        <v>616</v>
      </c>
      <c r="F348" s="300"/>
      <c r="G348" s="300"/>
      <c r="H348" s="300"/>
      <c r="I348" s="300"/>
      <c r="J348" s="300"/>
      <c r="K348" s="375"/>
      <c r="L348" s="300"/>
      <c r="M348" s="375"/>
      <c r="N348" s="300"/>
      <c r="O348" s="300"/>
      <c r="P348" s="309"/>
      <c r="Q348" s="309"/>
      <c r="R348" s="309"/>
      <c r="S348" s="365"/>
      <c r="T348" s="365"/>
    </row>
    <row r="349">
      <c r="B349" s="0" t="s">
        <v>229</v>
      </c>
      <c r="C349" s="0" t="s">
        <v>40</v>
      </c>
      <c r="D349" s="305" t="s">
        <v>90</v>
      </c>
      <c r="E349" s="313" t="s">
        <v>617</v>
      </c>
      <c r="F349" s="290">
        <v>0.263052736644</v>
      </c>
      <c r="G349" s="290">
        <v>0.263052736644</v>
      </c>
      <c r="H349" s="290">
        <v>0.263052736644</v>
      </c>
      <c r="I349" s="290">
        <v>0.131526368322</v>
      </c>
      <c r="J349" s="290"/>
      <c r="K349" s="385"/>
      <c r="L349" s="290"/>
      <c r="M349" s="385"/>
      <c r="N349" s="290"/>
      <c r="O349" s="300"/>
      <c r="P349" s="309"/>
      <c r="Q349" s="309"/>
      <c r="R349" s="309"/>
      <c r="S349" s="365"/>
      <c r="T349" s="365"/>
    </row>
    <row r="350">
      <c r="B350" s="0" t="s">
        <v>229</v>
      </c>
      <c r="C350" s="0" t="s">
        <v>43</v>
      </c>
      <c r="D350" s="305" t="s">
        <v>86</v>
      </c>
      <c r="E350" s="313" t="s">
        <v>87</v>
      </c>
      <c r="F350" s="290"/>
      <c r="G350" s="290"/>
      <c r="H350" s="290"/>
      <c r="I350" s="290"/>
      <c r="J350" s="290"/>
      <c r="K350" s="385"/>
      <c r="L350" s="290">
        <v>3.893611888494</v>
      </c>
      <c r="M350" s="385">
        <v>7.831444257257</v>
      </c>
      <c r="N350" s="290"/>
      <c r="O350" s="300"/>
      <c r="P350" s="309"/>
      <c r="Q350" s="309"/>
      <c r="R350" s="309"/>
      <c r="S350" s="368"/>
    </row>
    <row r="351">
      <c r="B351" s="0" t="s">
        <v>229</v>
      </c>
      <c r="C351" s="0" t="s">
        <v>43</v>
      </c>
      <c r="D351" s="305" t="s">
        <v>86</v>
      </c>
      <c r="E351" s="313" t="s">
        <v>616</v>
      </c>
      <c r="F351" s="290"/>
      <c r="G351" s="290"/>
      <c r="H351" s="290"/>
      <c r="I351" s="290"/>
      <c r="J351" s="290"/>
      <c r="K351" s="385"/>
      <c r="L351" s="290">
        <v>8969.44343267488</v>
      </c>
      <c r="M351" s="385">
        <v>17265.8762935738</v>
      </c>
      <c r="N351" s="290"/>
      <c r="O351" s="300"/>
      <c r="P351" s="309"/>
      <c r="Q351" s="309"/>
      <c r="R351" s="309"/>
      <c r="S351" s="365"/>
      <c r="T351" s="368"/>
    </row>
    <row r="352">
      <c r="B352" s="0" t="s">
        <v>229</v>
      </c>
      <c r="C352" s="0" t="s">
        <v>43</v>
      </c>
      <c r="D352" s="305" t="s">
        <v>90</v>
      </c>
      <c r="E352" s="313" t="s">
        <v>617</v>
      </c>
      <c r="F352" s="290"/>
      <c r="G352" s="290"/>
      <c r="H352" s="290"/>
      <c r="I352" s="290"/>
      <c r="J352" s="290"/>
      <c r="K352" s="385"/>
      <c r="L352" s="290">
        <v>525.80901299659</v>
      </c>
      <c r="M352" s="385">
        <v>1537.97364066712</v>
      </c>
      <c r="N352" s="290">
        <v>1537.97364066712</v>
      </c>
      <c r="O352" s="300"/>
      <c r="P352" s="309"/>
      <c r="Q352" s="309"/>
      <c r="R352" s="309"/>
      <c r="S352" s="365"/>
      <c r="T352" s="368"/>
    </row>
    <row r="353">
      <c r="B353" s="0" t="s">
        <v>229</v>
      </c>
      <c r="C353" s="0" t="s">
        <v>45</v>
      </c>
      <c r="D353" s="305" t="s">
        <v>86</v>
      </c>
      <c r="E353" s="313" t="s">
        <v>87</v>
      </c>
      <c r="F353" s="300"/>
      <c r="G353" s="300"/>
      <c r="H353" s="300"/>
      <c r="I353" s="300"/>
      <c r="J353" s="300"/>
      <c r="K353" s="375"/>
      <c r="L353" s="300"/>
      <c r="M353" s="375"/>
      <c r="N353" s="300"/>
      <c r="O353" s="300"/>
      <c r="P353" s="309"/>
      <c r="Q353" s="309"/>
      <c r="R353" s="309"/>
      <c r="S353" s="365"/>
      <c r="T353" s="365"/>
    </row>
    <row r="354">
      <c r="B354" s="0" t="s">
        <v>229</v>
      </c>
      <c r="C354" s="0" t="s">
        <v>45</v>
      </c>
      <c r="D354" s="305" t="s">
        <v>86</v>
      </c>
      <c r="E354" s="313" t="s">
        <v>616</v>
      </c>
      <c r="F354" s="300"/>
      <c r="G354" s="300"/>
      <c r="H354" s="300"/>
      <c r="I354" s="300"/>
      <c r="J354" s="300"/>
      <c r="K354" s="375"/>
      <c r="L354" s="300"/>
      <c r="M354" s="375"/>
      <c r="N354" s="300"/>
      <c r="O354" s="300"/>
      <c r="P354" s="309"/>
      <c r="Q354" s="309"/>
      <c r="R354" s="309"/>
      <c r="S354" s="368"/>
      <c r="T354" s="365"/>
    </row>
    <row r="355">
      <c r="B355" s="0" t="s">
        <v>229</v>
      </c>
      <c r="C355" s="0" t="s">
        <v>45</v>
      </c>
      <c r="D355" s="305" t="s">
        <v>90</v>
      </c>
      <c r="E355" s="313" t="s">
        <v>617</v>
      </c>
      <c r="F355" s="300"/>
      <c r="G355" s="300"/>
      <c r="H355" s="300"/>
      <c r="I355" s="300"/>
      <c r="J355" s="300"/>
      <c r="K355" s="375"/>
      <c r="L355" s="300"/>
      <c r="M355" s="375"/>
      <c r="N355" s="300"/>
      <c r="O355" s="300"/>
      <c r="P355" s="309"/>
      <c r="Q355" s="309"/>
      <c r="R355" s="309"/>
      <c r="S355" s="365"/>
      <c r="T355" s="365"/>
    </row>
    <row r="356">
      <c r="B356" s="0" t="s">
        <v>229</v>
      </c>
      <c r="C356" s="0" t="s">
        <v>47</v>
      </c>
      <c r="D356" s="305" t="s">
        <v>86</v>
      </c>
      <c r="E356" s="313" t="s">
        <v>87</v>
      </c>
      <c r="F356" s="375"/>
      <c r="G356" s="375"/>
      <c r="H356" s="375"/>
      <c r="I356" s="375"/>
      <c r="J356" s="375"/>
      <c r="K356" s="375"/>
      <c r="L356" s="375"/>
      <c r="M356" s="375"/>
      <c r="N356" s="375"/>
      <c r="O356" s="300"/>
      <c r="P356" s="309"/>
      <c r="Q356" s="309"/>
      <c r="R356" s="309"/>
      <c r="S356" s="368"/>
      <c r="T356" s="365"/>
    </row>
    <row r="357">
      <c r="B357" s="0" t="s">
        <v>229</v>
      </c>
      <c r="C357" s="0" t="s">
        <v>47</v>
      </c>
      <c r="D357" s="305" t="s">
        <v>86</v>
      </c>
      <c r="E357" s="313" t="s">
        <v>616</v>
      </c>
      <c r="F357" s="375"/>
      <c r="G357" s="375"/>
      <c r="H357" s="375"/>
      <c r="I357" s="375"/>
      <c r="J357" s="375"/>
      <c r="K357" s="375"/>
      <c r="L357" s="375"/>
      <c r="M357" s="375"/>
      <c r="N357" s="375"/>
      <c r="O357" s="300"/>
      <c r="P357" s="309"/>
      <c r="Q357" s="309"/>
      <c r="R357" s="309"/>
      <c r="T357" s="365"/>
    </row>
    <row r="358">
      <c r="B358" s="0" t="s">
        <v>229</v>
      </c>
      <c r="C358" s="0" t="s">
        <v>47</v>
      </c>
      <c r="D358" s="305" t="s">
        <v>90</v>
      </c>
      <c r="E358" s="313" t="s">
        <v>617</v>
      </c>
      <c r="F358" s="375"/>
      <c r="G358" s="375"/>
      <c r="H358" s="375"/>
      <c r="I358" s="375"/>
      <c r="J358" s="375"/>
      <c r="K358" s="375"/>
      <c r="L358" s="375"/>
      <c r="M358" s="375"/>
      <c r="N358" s="375"/>
      <c r="O358" s="300"/>
      <c r="P358" s="309"/>
      <c r="Q358" s="309"/>
      <c r="R358" s="309"/>
      <c r="S358" s="368"/>
      <c r="T358" s="365"/>
    </row>
    <row r="359">
      <c r="B359" s="0" t="s">
        <v>229</v>
      </c>
      <c r="C359" s="0" t="s">
        <v>50</v>
      </c>
      <c r="D359" s="305" t="s">
        <v>86</v>
      </c>
      <c r="E359" s="313" t="s">
        <v>87</v>
      </c>
      <c r="F359" s="300"/>
      <c r="G359" s="300"/>
      <c r="H359" s="300"/>
      <c r="I359" s="300"/>
      <c r="J359" s="300"/>
      <c r="K359" s="375"/>
      <c r="L359" s="300"/>
      <c r="M359" s="375"/>
      <c r="N359" s="300"/>
      <c r="O359" s="300"/>
      <c r="P359" s="309"/>
      <c r="Q359" s="309"/>
      <c r="R359" s="309"/>
      <c r="S359" s="365"/>
    </row>
    <row r="360">
      <c r="B360" s="0" t="s">
        <v>229</v>
      </c>
      <c r="C360" s="0" t="s">
        <v>50</v>
      </c>
      <c r="D360" s="305" t="s">
        <v>86</v>
      </c>
      <c r="E360" s="313" t="s">
        <v>616</v>
      </c>
      <c r="F360" s="300"/>
      <c r="G360" s="300"/>
      <c r="H360" s="300"/>
      <c r="I360" s="300"/>
      <c r="J360" s="300"/>
      <c r="K360" s="375"/>
      <c r="L360" s="300"/>
      <c r="M360" s="375"/>
      <c r="N360" s="300"/>
      <c r="O360" s="300"/>
      <c r="P360" s="309"/>
      <c r="Q360" s="309"/>
      <c r="R360" s="309"/>
      <c r="S360" s="365"/>
      <c r="T360" s="368"/>
    </row>
    <row r="361">
      <c r="B361" s="0" t="s">
        <v>229</v>
      </c>
      <c r="C361" s="0" t="s">
        <v>50</v>
      </c>
      <c r="D361" s="305" t="s">
        <v>90</v>
      </c>
      <c r="E361" s="313" t="s">
        <v>617</v>
      </c>
      <c r="F361" s="300"/>
      <c r="G361" s="300"/>
      <c r="H361" s="300"/>
      <c r="I361" s="300"/>
      <c r="J361" s="300"/>
      <c r="K361" s="375"/>
      <c r="L361" s="300"/>
      <c r="M361" s="375"/>
      <c r="N361" s="300"/>
      <c r="O361" s="300"/>
      <c r="P361" s="309"/>
      <c r="Q361" s="309"/>
      <c r="R361" s="309"/>
      <c r="S361" s="365"/>
      <c r="T361" s="368"/>
    </row>
    <row r="362">
      <c r="B362" s="0" t="s">
        <v>229</v>
      </c>
      <c r="C362" s="0" t="s">
        <v>52</v>
      </c>
      <c r="D362" s="305" t="s">
        <v>86</v>
      </c>
      <c r="E362" s="313" t="s">
        <v>87</v>
      </c>
      <c r="F362" s="290"/>
      <c r="G362" s="290">
        <v>3.893611888494</v>
      </c>
      <c r="H362" s="290">
        <v>7.831444257257</v>
      </c>
      <c r="I362" s="290">
        <v>15.548152734646</v>
      </c>
      <c r="J362" s="290">
        <v>3.013235225044</v>
      </c>
      <c r="K362" s="385">
        <v>3.507548159634</v>
      </c>
      <c r="L362" s="290">
        <v>26.644369930811</v>
      </c>
      <c r="M362" s="385">
        <v>4.871749495463</v>
      </c>
      <c r="N362" s="290"/>
      <c r="O362" s="300"/>
      <c r="P362" s="309"/>
      <c r="Q362" s="309"/>
      <c r="R362" s="309"/>
      <c r="S362" s="368"/>
    </row>
    <row r="363">
      <c r="B363" s="0" t="s">
        <v>229</v>
      </c>
      <c r="C363" s="0" t="s">
        <v>52</v>
      </c>
      <c r="D363" s="305" t="s">
        <v>86</v>
      </c>
      <c r="E363" s="313" t="s">
        <v>616</v>
      </c>
      <c r="F363" s="290"/>
      <c r="G363" s="290">
        <v>13071.7223312719</v>
      </c>
      <c r="H363" s="290">
        <v>22012.8946392932</v>
      </c>
      <c r="I363" s="290">
        <v>43653.8563141732</v>
      </c>
      <c r="J363" s="290">
        <v>8065.15062744866</v>
      </c>
      <c r="K363" s="385">
        <v>9269.56591764416</v>
      </c>
      <c r="L363" s="290">
        <v>69350.316451845472</v>
      </c>
      <c r="M363" s="385">
        <v>12611.58802089758</v>
      </c>
      <c r="N363" s="290"/>
      <c r="O363" s="300"/>
      <c r="P363" s="309"/>
      <c r="Q363" s="309"/>
      <c r="R363" s="309"/>
      <c r="S363" s="368"/>
      <c r="T363" s="368"/>
    </row>
    <row r="364">
      <c r="B364" s="0" t="s">
        <v>229</v>
      </c>
      <c r="C364" s="0" t="s">
        <v>52</v>
      </c>
      <c r="D364" s="305" t="s">
        <v>90</v>
      </c>
      <c r="E364" s="313" t="s">
        <v>617</v>
      </c>
      <c r="F364" s="290"/>
      <c r="G364" s="290">
        <v>859.280553625233</v>
      </c>
      <c r="H364" s="290">
        <v>2220.864314697043</v>
      </c>
      <c r="I364" s="290">
        <v>4779.9518739576833</v>
      </c>
      <c r="J364" s="290">
        <v>4950.3630836554648</v>
      </c>
      <c r="K364" s="385">
        <v>5018.5157708966353</v>
      </c>
      <c r="L364" s="290">
        <v>9002.3435538239755</v>
      </c>
      <c r="M364" s="385">
        <v>7626.8885369641284</v>
      </c>
      <c r="N364" s="290">
        <v>5820.9919805151376</v>
      </c>
      <c r="O364" s="300"/>
      <c r="P364" s="309"/>
      <c r="Q364" s="309"/>
      <c r="R364" s="309"/>
      <c r="S364" s="365"/>
      <c r="T364" s="368"/>
    </row>
    <row r="365">
      <c r="B365" s="0" t="s">
        <v>230</v>
      </c>
      <c r="C365" s="0" t="s">
        <v>26</v>
      </c>
      <c r="D365" s="305" t="s">
        <v>86</v>
      </c>
      <c r="E365" s="313" t="s">
        <v>87</v>
      </c>
      <c r="F365" s="385"/>
      <c r="G365" s="385"/>
      <c r="H365" s="385"/>
      <c r="I365" s="385">
        <v>1.465509331503</v>
      </c>
      <c r="J365" s="385">
        <v>0.908993834956</v>
      </c>
      <c r="K365" s="385">
        <v>0.706758654232</v>
      </c>
      <c r="L365" s="385">
        <v>0.554973699649</v>
      </c>
      <c r="M365" s="385">
        <v>1.149860469633</v>
      </c>
      <c r="N365" s="385">
        <v>1.42768001728</v>
      </c>
      <c r="O365" s="300"/>
      <c r="P365" s="309"/>
      <c r="Q365" s="309"/>
      <c r="R365" s="309"/>
      <c r="S365" s="365"/>
      <c r="T365" s="365"/>
    </row>
    <row r="366">
      <c r="B366" s="0" t="s">
        <v>230</v>
      </c>
      <c r="C366" s="0" t="s">
        <v>26</v>
      </c>
      <c r="D366" s="305" t="s">
        <v>86</v>
      </c>
      <c r="E366" s="313" t="s">
        <v>616</v>
      </c>
      <c r="F366" s="385"/>
      <c r="G366" s="385"/>
      <c r="H366" s="385"/>
      <c r="I366" s="385">
        <v>10367.4893249445</v>
      </c>
      <c r="J366" s="385">
        <v>6852.42962902564</v>
      </c>
      <c r="K366" s="385">
        <v>4998.426445847</v>
      </c>
      <c r="L366" s="385">
        <v>3737.31123398776</v>
      </c>
      <c r="M366" s="385">
        <v>7563.9683882416593</v>
      </c>
      <c r="N366" s="385">
        <v>8871.66398865081</v>
      </c>
      <c r="O366" s="300"/>
      <c r="P366" s="309"/>
      <c r="Q366" s="309"/>
      <c r="R366" s="309"/>
      <c r="S366" s="365"/>
      <c r="T366" s="368"/>
    </row>
    <row r="367">
      <c r="B367" s="0" t="s">
        <v>230</v>
      </c>
      <c r="C367" s="0" t="s">
        <v>26</v>
      </c>
      <c r="D367" s="305" t="s">
        <v>90</v>
      </c>
      <c r="E367" s="313" t="s">
        <v>617</v>
      </c>
      <c r="F367" s="385"/>
      <c r="G367" s="385"/>
      <c r="H367" s="385"/>
      <c r="I367" s="385">
        <v>607.765617802223</v>
      </c>
      <c r="J367" s="385">
        <v>1009.470504723177</v>
      </c>
      <c r="K367" s="385">
        <v>1302.48954160706</v>
      </c>
      <c r="L367" s="385">
        <v>1521.579159146253</v>
      </c>
      <c r="M367" s="385">
        <v>1791.348734301909</v>
      </c>
      <c r="N367" s="385">
        <v>1877.3073972266111</v>
      </c>
      <c r="O367" s="300"/>
      <c r="P367" s="309"/>
      <c r="Q367" s="309"/>
      <c r="R367" s="309"/>
      <c r="S367" s="368"/>
      <c r="T367" s="368"/>
    </row>
    <row r="368">
      <c r="B368" s="0" t="s">
        <v>230</v>
      </c>
      <c r="C368" s="0" t="s">
        <v>24</v>
      </c>
      <c r="D368" s="305" t="s">
        <v>86</v>
      </c>
      <c r="E368" s="313" t="s">
        <v>87</v>
      </c>
      <c r="F368" s="290"/>
      <c r="G368" s="290"/>
      <c r="H368" s="290">
        <v>0.624654321844</v>
      </c>
      <c r="I368" s="290">
        <v>7.477750713791</v>
      </c>
      <c r="J368" s="290"/>
      <c r="K368" s="385"/>
      <c r="L368" s="290">
        <v>0.002529195495</v>
      </c>
      <c r="M368" s="385">
        <v>0.035049462596</v>
      </c>
      <c r="N368" s="290">
        <v>2.097323680189</v>
      </c>
      <c r="O368" s="300"/>
      <c r="P368" s="309"/>
      <c r="Q368" s="309"/>
      <c r="R368" s="309"/>
      <c r="S368" s="365"/>
      <c r="T368" s="365"/>
    </row>
    <row r="369">
      <c r="B369" s="0" t="s">
        <v>230</v>
      </c>
      <c r="C369" s="0" t="s">
        <v>24</v>
      </c>
      <c r="D369" s="305" t="s">
        <v>86</v>
      </c>
      <c r="E369" s="313" t="s">
        <v>616</v>
      </c>
      <c r="F369" s="290"/>
      <c r="G369" s="290"/>
      <c r="H369" s="290">
        <v>3181.28266471159</v>
      </c>
      <c r="I369" s="290">
        <v>37380.5630360342</v>
      </c>
      <c r="J369" s="290"/>
      <c r="K369" s="385"/>
      <c r="L369" s="290">
        <v>4.753085411311</v>
      </c>
      <c r="M369" s="385">
        <v>65.868016010519</v>
      </c>
      <c r="N369" s="290">
        <v>9164.4520315580412</v>
      </c>
      <c r="O369" s="300"/>
      <c r="P369" s="309"/>
      <c r="Q369" s="309"/>
      <c r="R369" s="309"/>
      <c r="S369" s="365"/>
      <c r="T369" s="365"/>
    </row>
    <row r="370">
      <c r="B370" s="0" t="s">
        <v>230</v>
      </c>
      <c r="C370" s="0" t="s">
        <v>24</v>
      </c>
      <c r="D370" s="305" t="s">
        <v>90</v>
      </c>
      <c r="E370" s="313" t="s">
        <v>617</v>
      </c>
      <c r="F370" s="290"/>
      <c r="G370" s="290"/>
      <c r="H370" s="290">
        <v>186.49396816546</v>
      </c>
      <c r="I370" s="290">
        <v>2377.82692017811</v>
      </c>
      <c r="J370" s="290">
        <v>2377.82692017811</v>
      </c>
      <c r="K370" s="385">
        <v>2377.82692017811</v>
      </c>
      <c r="L370" s="290">
        <v>2378.1055567699532</v>
      </c>
      <c r="M370" s="385">
        <v>1557.609085748428</v>
      </c>
      <c r="N370" s="290">
        <v>541.380825404831</v>
      </c>
      <c r="O370" s="300"/>
      <c r="P370" s="309"/>
      <c r="Q370" s="309"/>
      <c r="R370" s="309"/>
      <c r="S370" s="368"/>
      <c r="T370" s="365"/>
    </row>
    <row r="371">
      <c r="B371" s="0" t="s">
        <v>230</v>
      </c>
      <c r="C371" s="0" t="s">
        <v>29</v>
      </c>
      <c r="D371" s="305" t="s">
        <v>86</v>
      </c>
      <c r="E371" s="313" t="s">
        <v>87</v>
      </c>
      <c r="F371" s="375"/>
      <c r="G371" s="375"/>
      <c r="H371" s="375"/>
      <c r="I371" s="375"/>
      <c r="J371" s="375"/>
      <c r="K371" s="375"/>
      <c r="L371" s="375"/>
      <c r="M371" s="375"/>
      <c r="N371" s="375"/>
      <c r="O371" s="300"/>
      <c r="P371" s="309"/>
      <c r="Q371" s="309"/>
      <c r="R371" s="309"/>
      <c r="S371" s="365"/>
      <c r="T371" s="365"/>
    </row>
    <row r="372">
      <c r="B372" s="0" t="s">
        <v>230</v>
      </c>
      <c r="C372" s="0" t="s">
        <v>29</v>
      </c>
      <c r="D372" s="305" t="s">
        <v>86</v>
      </c>
      <c r="E372" s="313" t="s">
        <v>616</v>
      </c>
      <c r="F372" s="375"/>
      <c r="G372" s="375"/>
      <c r="H372" s="375"/>
      <c r="I372" s="375"/>
      <c r="J372" s="375"/>
      <c r="K372" s="375"/>
      <c r="L372" s="375"/>
      <c r="M372" s="375"/>
      <c r="N372" s="375"/>
      <c r="O372" s="300"/>
      <c r="P372" s="309"/>
      <c r="Q372" s="309"/>
      <c r="R372" s="309"/>
      <c r="S372" s="365"/>
      <c r="T372" s="368"/>
    </row>
    <row r="373">
      <c r="B373" s="0" t="s">
        <v>230</v>
      </c>
      <c r="C373" s="0" t="s">
        <v>29</v>
      </c>
      <c r="D373" s="305" t="s">
        <v>90</v>
      </c>
      <c r="E373" s="313" t="s">
        <v>617</v>
      </c>
      <c r="F373" s="375"/>
      <c r="G373" s="375"/>
      <c r="H373" s="375"/>
      <c r="I373" s="375"/>
      <c r="J373" s="375"/>
      <c r="K373" s="375"/>
      <c r="L373" s="375"/>
      <c r="M373" s="375"/>
      <c r="N373" s="375"/>
      <c r="O373" s="300"/>
      <c r="P373" s="309"/>
      <c r="Q373" s="309"/>
      <c r="R373" s="309"/>
      <c r="S373" s="368"/>
      <c r="T373" s="368"/>
    </row>
    <row r="374">
      <c r="B374" s="0" t="s">
        <v>230</v>
      </c>
      <c r="C374" s="0" t="s">
        <v>27</v>
      </c>
      <c r="D374" s="305" t="s">
        <v>86</v>
      </c>
      <c r="E374" s="313" t="s">
        <v>87</v>
      </c>
      <c r="F374" s="290">
        <v>0.283385532086</v>
      </c>
      <c r="G374" s="290">
        <v>0.442203267608</v>
      </c>
      <c r="H374" s="290">
        <v>10.802267751969</v>
      </c>
      <c r="I374" s="290"/>
      <c r="J374" s="290"/>
      <c r="K374" s="385">
        <v>0.099218267337</v>
      </c>
      <c r="L374" s="290">
        <v>0.094971740232</v>
      </c>
      <c r="M374" s="385"/>
      <c r="N374" s="290"/>
      <c r="O374" s="300"/>
      <c r="P374" s="309"/>
      <c r="Q374" s="309"/>
      <c r="R374" s="309"/>
      <c r="S374" s="365"/>
      <c r="T374" s="365"/>
    </row>
    <row r="375">
      <c r="B375" s="0" t="s">
        <v>230</v>
      </c>
      <c r="C375" s="0" t="s">
        <v>27</v>
      </c>
      <c r="D375" s="305" t="s">
        <v>86</v>
      </c>
      <c r="E375" s="313" t="s">
        <v>616</v>
      </c>
      <c r="F375" s="290">
        <v>212.539149064509</v>
      </c>
      <c r="G375" s="290">
        <v>831.027061571221</v>
      </c>
      <c r="H375" s="290">
        <v>42970.2090513349</v>
      </c>
      <c r="I375" s="290"/>
      <c r="J375" s="290"/>
      <c r="K375" s="385">
        <v>186.459646951628</v>
      </c>
      <c r="L375" s="290">
        <v>178.47920175748</v>
      </c>
      <c r="M375" s="385"/>
      <c r="N375" s="290"/>
      <c r="O375" s="300"/>
      <c r="P375" s="309"/>
      <c r="Q375" s="309"/>
      <c r="R375" s="309"/>
      <c r="S375" s="365"/>
      <c r="T375" s="365"/>
    </row>
    <row r="376">
      <c r="B376" s="0" t="s">
        <v>230</v>
      </c>
      <c r="C376" s="0" t="s">
        <v>27</v>
      </c>
      <c r="D376" s="305" t="s">
        <v>90</v>
      </c>
      <c r="E376" s="313" t="s">
        <v>617</v>
      </c>
      <c r="F376" s="290">
        <v>11.586712140576</v>
      </c>
      <c r="G376" s="290">
        <v>60.303393649086</v>
      </c>
      <c r="H376" s="290">
        <v>2579.314007755996</v>
      </c>
      <c r="I376" s="290">
        <v>2579.1032780399819</v>
      </c>
      <c r="J376" s="290">
        <v>2578.8925483239668</v>
      </c>
      <c r="K376" s="385">
        <v>2568.1713751142661</v>
      </c>
      <c r="L376" s="290">
        <v>2540.4041528793182</v>
      </c>
      <c r="M376" s="385">
        <v>21.393538772408</v>
      </c>
      <c r="N376" s="290">
        <v>21.393538772408</v>
      </c>
      <c r="O376" s="300"/>
      <c r="P376" s="309"/>
      <c r="Q376" s="309"/>
      <c r="R376" s="309"/>
      <c r="S376" s="368"/>
      <c r="T376" s="365"/>
    </row>
    <row r="377">
      <c r="B377" s="0" t="s">
        <v>230</v>
      </c>
      <c r="C377" s="0" t="s">
        <v>31</v>
      </c>
      <c r="D377" s="305" t="s">
        <v>86</v>
      </c>
      <c r="E377" s="313" t="s">
        <v>87</v>
      </c>
      <c r="F377" s="290"/>
      <c r="G377" s="290">
        <v>11.91636306457</v>
      </c>
      <c r="H377" s="290">
        <v>7.344568751285</v>
      </c>
      <c r="I377" s="290"/>
      <c r="J377" s="290">
        <v>0.097408149872</v>
      </c>
      <c r="K377" s="385"/>
      <c r="L377" s="290"/>
      <c r="M377" s="385">
        <v>2.737860651662</v>
      </c>
      <c r="N377" s="290">
        <v>9.270834154595</v>
      </c>
      <c r="O377" s="300"/>
      <c r="P377" s="309"/>
      <c r="Q377" s="309"/>
      <c r="R377" s="309"/>
      <c r="S377" s="365"/>
      <c r="T377" s="365"/>
    </row>
    <row r="378">
      <c r="B378" s="0" t="s">
        <v>230</v>
      </c>
      <c r="C378" s="0" t="s">
        <v>31</v>
      </c>
      <c r="D378" s="305" t="s">
        <v>86</v>
      </c>
      <c r="E378" s="313" t="s">
        <v>616</v>
      </c>
      <c r="F378" s="290"/>
      <c r="G378" s="290">
        <v>21591.150202939378</v>
      </c>
      <c r="H378" s="290">
        <v>13330.454048018453</v>
      </c>
      <c r="I378" s="290"/>
      <c r="J378" s="290">
        <v>63.315297417116</v>
      </c>
      <c r="K378" s="385"/>
      <c r="L378" s="290"/>
      <c r="M378" s="385">
        <v>4942.5432985719544</v>
      </c>
      <c r="N378" s="290">
        <v>16788.156249129126</v>
      </c>
      <c r="O378" s="300"/>
      <c r="P378" s="309"/>
      <c r="Q378" s="309"/>
      <c r="R378" s="309"/>
      <c r="S378" s="368"/>
      <c r="T378" s="368"/>
    </row>
    <row r="379">
      <c r="B379" s="0" t="s">
        <v>230</v>
      </c>
      <c r="C379" s="0" t="s">
        <v>31</v>
      </c>
      <c r="D379" s="305" t="s">
        <v>90</v>
      </c>
      <c r="E379" s="313" t="s">
        <v>617</v>
      </c>
      <c r="F379" s="290">
        <v>4.619441143335</v>
      </c>
      <c r="G379" s="290">
        <v>1138.86058845706</v>
      </c>
      <c r="H379" s="290">
        <v>1839.145165773321</v>
      </c>
      <c r="I379" s="290">
        <v>1836.8354452016531</v>
      </c>
      <c r="J379" s="290">
        <v>1837.8518473659169</v>
      </c>
      <c r="K379" s="385">
        <v>1837.8518473659169</v>
      </c>
      <c r="L379" s="290">
        <v>1333.7446707820391</v>
      </c>
      <c r="M379" s="385">
        <v>963.25578282582</v>
      </c>
      <c r="N379" s="290">
        <v>1144.898172174911</v>
      </c>
      <c r="O379" s="300"/>
      <c r="P379" s="309"/>
      <c r="Q379" s="309"/>
      <c r="R379" s="309"/>
      <c r="S379" s="365"/>
      <c r="T379" s="365"/>
    </row>
    <row r="380">
      <c r="B380" s="0" t="s">
        <v>230</v>
      </c>
      <c r="C380" s="0" t="s">
        <v>33</v>
      </c>
      <c r="D380" s="305" t="s">
        <v>86</v>
      </c>
      <c r="E380" s="313" t="s">
        <v>87</v>
      </c>
      <c r="F380" s="385"/>
      <c r="G380" s="385"/>
      <c r="H380" s="385"/>
      <c r="I380" s="385">
        <v>1.31203998511</v>
      </c>
      <c r="J380" s="385">
        <v>1.398659627946</v>
      </c>
      <c r="K380" s="385">
        <v>1.161842763453</v>
      </c>
      <c r="L380" s="385">
        <v>0.977522115554</v>
      </c>
      <c r="M380" s="385">
        <v>1.249662289313</v>
      </c>
      <c r="N380" s="385">
        <v>0.487291156629</v>
      </c>
      <c r="O380" s="300"/>
      <c r="P380" s="309"/>
      <c r="Q380" s="309"/>
      <c r="R380" s="309"/>
      <c r="S380" s="368"/>
      <c r="T380" s="365"/>
    </row>
    <row r="381">
      <c r="B381" s="0" t="s">
        <v>230</v>
      </c>
      <c r="C381" s="0" t="s">
        <v>33</v>
      </c>
      <c r="D381" s="305" t="s">
        <v>86</v>
      </c>
      <c r="E381" s="313" t="s">
        <v>616</v>
      </c>
      <c r="F381" s="385"/>
      <c r="G381" s="385"/>
      <c r="H381" s="385"/>
      <c r="I381" s="385">
        <v>4116.31795598667</v>
      </c>
      <c r="J381" s="385">
        <v>4196.09517594453</v>
      </c>
      <c r="K381" s="385">
        <v>3388.80197856177</v>
      </c>
      <c r="L381" s="385">
        <v>2788.89038669577</v>
      </c>
      <c r="M381" s="385">
        <v>3528.5560203332</v>
      </c>
      <c r="N381" s="385">
        <v>1342.47656875334</v>
      </c>
      <c r="O381" s="300"/>
      <c r="P381" s="309"/>
      <c r="Q381" s="309"/>
      <c r="R381" s="309"/>
      <c r="S381" s="368"/>
      <c r="T381" s="368"/>
    </row>
    <row r="382">
      <c r="B382" s="0" t="s">
        <v>230</v>
      </c>
      <c r="C382" s="0" t="s">
        <v>33</v>
      </c>
      <c r="D382" s="305" t="s">
        <v>90</v>
      </c>
      <c r="E382" s="313" t="s">
        <v>617</v>
      </c>
      <c r="F382" s="385"/>
      <c r="G382" s="385"/>
      <c r="H382" s="385"/>
      <c r="I382" s="385">
        <v>216.241245011153</v>
      </c>
      <c r="J382" s="385">
        <v>436.673401791433</v>
      </c>
      <c r="K382" s="385">
        <v>614.696277277689</v>
      </c>
      <c r="L382" s="385">
        <v>761.204184554782</v>
      </c>
      <c r="M382" s="385">
        <v>946.568715450344</v>
      </c>
      <c r="N382" s="385">
        <v>955.309404710675</v>
      </c>
      <c r="O382" s="300"/>
      <c r="P382" s="309"/>
      <c r="Q382" s="309"/>
      <c r="R382" s="309"/>
      <c r="S382" s="365"/>
      <c r="T382" s="368"/>
    </row>
    <row r="383">
      <c r="B383" s="0" t="s">
        <v>230</v>
      </c>
      <c r="C383" s="0" t="s">
        <v>35</v>
      </c>
      <c r="D383" s="305" t="s">
        <v>86</v>
      </c>
      <c r="E383" s="313" t="s">
        <v>87</v>
      </c>
      <c r="F383" s="300"/>
      <c r="G383" s="300"/>
      <c r="H383" s="300"/>
      <c r="I383" s="300"/>
      <c r="J383" s="300"/>
      <c r="K383" s="375"/>
      <c r="L383" s="300"/>
      <c r="M383" s="375"/>
      <c r="N383" s="300"/>
      <c r="O383" s="300"/>
      <c r="P383" s="309"/>
      <c r="Q383" s="309"/>
      <c r="R383" s="309"/>
    </row>
    <row r="384">
      <c r="B384" s="0" t="s">
        <v>230</v>
      </c>
      <c r="C384" s="0" t="s">
        <v>35</v>
      </c>
      <c r="D384" s="305" t="s">
        <v>86</v>
      </c>
      <c r="E384" s="313" t="s">
        <v>616</v>
      </c>
      <c r="F384" s="300"/>
      <c r="G384" s="300"/>
      <c r="H384" s="300"/>
      <c r="I384" s="300"/>
      <c r="J384" s="300"/>
      <c r="K384" s="375"/>
      <c r="L384" s="300"/>
      <c r="M384" s="375"/>
      <c r="N384" s="300"/>
      <c r="O384" s="300"/>
      <c r="P384" s="309"/>
      <c r="Q384" s="309"/>
      <c r="R384" s="309"/>
      <c r="S384" s="368"/>
      <c r="T384" s="368"/>
    </row>
    <row r="385">
      <c r="B385" s="0" t="s">
        <v>230</v>
      </c>
      <c r="C385" s="0" t="s">
        <v>35</v>
      </c>
      <c r="D385" s="305" t="s">
        <v>90</v>
      </c>
      <c r="E385" s="313" t="s">
        <v>617</v>
      </c>
      <c r="F385" s="300"/>
      <c r="G385" s="300"/>
      <c r="H385" s="300"/>
      <c r="I385" s="300"/>
      <c r="J385" s="300"/>
      <c r="K385" s="375"/>
      <c r="L385" s="300"/>
      <c r="M385" s="375"/>
      <c r="N385" s="300"/>
      <c r="O385" s="300"/>
      <c r="P385" s="309"/>
      <c r="Q385" s="309"/>
      <c r="R385" s="309"/>
      <c r="S385" s="368"/>
      <c r="T385" s="368"/>
    </row>
    <row r="386">
      <c r="B386" s="0" t="s">
        <v>230</v>
      </c>
      <c r="C386" s="0" t="s">
        <v>37</v>
      </c>
      <c r="D386" s="305" t="s">
        <v>86</v>
      </c>
      <c r="E386" s="313" t="s">
        <v>87</v>
      </c>
      <c r="F386" s="290"/>
      <c r="G386" s="290"/>
      <c r="H386" s="290">
        <v>0.162191056027</v>
      </c>
      <c r="I386" s="290">
        <v>0.475217487797</v>
      </c>
      <c r="J386" s="290">
        <v>0.475217487797</v>
      </c>
      <c r="K386" s="385">
        <v>0.301075692332</v>
      </c>
      <c r="L386" s="290">
        <v>0.301075692332</v>
      </c>
      <c r="M386" s="385">
        <v>0.301075692332</v>
      </c>
      <c r="N386" s="290">
        <v>0.301075692332</v>
      </c>
      <c r="O386" s="300"/>
      <c r="P386" s="309"/>
      <c r="Q386" s="309"/>
      <c r="R386" s="309"/>
      <c r="S386" s="365"/>
      <c r="T386" s="365"/>
    </row>
    <row r="387">
      <c r="B387" s="0" t="s">
        <v>230</v>
      </c>
      <c r="C387" s="0" t="s">
        <v>37</v>
      </c>
      <c r="D387" s="305" t="s">
        <v>86</v>
      </c>
      <c r="E387" s="313" t="s">
        <v>616</v>
      </c>
      <c r="F387" s="290"/>
      <c r="G387" s="290"/>
      <c r="H387" s="290">
        <v>591.222986338534</v>
      </c>
      <c r="I387" s="290">
        <v>1725.00258784181</v>
      </c>
      <c r="J387" s="290">
        <v>1706.09446504085</v>
      </c>
      <c r="K387" s="385">
        <v>1073.53020138361</v>
      </c>
      <c r="L387" s="290">
        <v>1061.55089441538</v>
      </c>
      <c r="M387" s="385">
        <v>1056.02198350697</v>
      </c>
      <c r="N387" s="290">
        <v>1043.12119138734</v>
      </c>
      <c r="O387" s="300"/>
      <c r="P387" s="309"/>
      <c r="Q387" s="309"/>
      <c r="R387" s="309"/>
      <c r="S387" s="365"/>
      <c r="T387" s="365"/>
    </row>
    <row r="388">
      <c r="B388" s="0" t="s">
        <v>230</v>
      </c>
      <c r="C388" s="0" t="s">
        <v>37</v>
      </c>
      <c r="D388" s="305" t="s">
        <v>90</v>
      </c>
      <c r="E388" s="313" t="s">
        <v>617</v>
      </c>
      <c r="F388" s="290"/>
      <c r="G388" s="290"/>
      <c r="H388" s="290">
        <v>24.353651293357</v>
      </c>
      <c r="I388" s="290">
        <v>95.409940502624</v>
      </c>
      <c r="J388" s="290">
        <v>165.687366508079</v>
      </c>
      <c r="K388" s="385">
        <v>209.908211741612</v>
      </c>
      <c r="L388" s="290">
        <v>253.635605483269</v>
      </c>
      <c r="M388" s="385">
        <v>297.135252382521</v>
      </c>
      <c r="N388" s="290">
        <v>340.103489982829</v>
      </c>
      <c r="O388" s="300"/>
      <c r="P388" s="309"/>
      <c r="Q388" s="309"/>
      <c r="R388" s="309"/>
      <c r="S388" s="368"/>
      <c r="T388" s="365"/>
    </row>
    <row r="389">
      <c r="B389" s="0" t="s">
        <v>230</v>
      </c>
      <c r="C389" s="0" t="s">
        <v>39</v>
      </c>
      <c r="D389" s="305" t="s">
        <v>86</v>
      </c>
      <c r="E389" s="313" t="s">
        <v>87</v>
      </c>
      <c r="F389" s="290"/>
      <c r="G389" s="290"/>
      <c r="H389" s="290"/>
      <c r="I389" s="290"/>
      <c r="J389" s="290">
        <v>9.25859301431</v>
      </c>
      <c r="K389" s="385"/>
      <c r="L389" s="290"/>
      <c r="M389" s="385"/>
      <c r="N389" s="290"/>
      <c r="O389" s="300"/>
      <c r="P389" s="309"/>
      <c r="Q389" s="309"/>
      <c r="R389" s="309"/>
      <c r="S389" s="365"/>
      <c r="T389" s="365"/>
    </row>
    <row r="390">
      <c r="B390" s="0" t="s">
        <v>230</v>
      </c>
      <c r="C390" s="0" t="s">
        <v>39</v>
      </c>
      <c r="D390" s="305" t="s">
        <v>86</v>
      </c>
      <c r="E390" s="313" t="s">
        <v>616</v>
      </c>
      <c r="F390" s="290"/>
      <c r="G390" s="290"/>
      <c r="H390" s="290"/>
      <c r="I390" s="290"/>
      <c r="J390" s="290">
        <v>106524.261817134</v>
      </c>
      <c r="K390" s="385"/>
      <c r="L390" s="290"/>
      <c r="M390" s="385"/>
      <c r="N390" s="290"/>
      <c r="O390" s="300"/>
      <c r="P390" s="309"/>
      <c r="Q390" s="309"/>
      <c r="R390" s="309"/>
      <c r="S390" s="365"/>
      <c r="T390" s="365"/>
    </row>
    <row r="391">
      <c r="B391" s="0" t="s">
        <v>230</v>
      </c>
      <c r="C391" s="0" t="s">
        <v>39</v>
      </c>
      <c r="D391" s="305" t="s">
        <v>90</v>
      </c>
      <c r="E391" s="313" t="s">
        <v>617</v>
      </c>
      <c r="F391" s="290"/>
      <c r="G391" s="290"/>
      <c r="H391" s="290"/>
      <c r="I391" s="290"/>
      <c r="J391" s="290">
        <v>4387.94631893972</v>
      </c>
      <c r="K391" s="385">
        <v>4387.94631893972</v>
      </c>
      <c r="L391" s="290">
        <v>4387.94631893972</v>
      </c>
      <c r="M391" s="385">
        <v>4387.94631893972</v>
      </c>
      <c r="N391" s="290">
        <v>4387.94631893972</v>
      </c>
      <c r="O391" s="300"/>
      <c r="P391" s="309"/>
      <c r="Q391" s="309"/>
      <c r="R391" s="309"/>
      <c r="S391" s="365"/>
      <c r="T391" s="365"/>
    </row>
    <row r="392">
      <c r="B392" s="0" t="s">
        <v>230</v>
      </c>
      <c r="C392" s="0" t="s">
        <v>40</v>
      </c>
      <c r="D392" s="305" t="s">
        <v>86</v>
      </c>
      <c r="E392" s="313" t="s">
        <v>87</v>
      </c>
      <c r="F392" s="290"/>
      <c r="G392" s="290">
        <v>0.081611181369</v>
      </c>
      <c r="H392" s="290"/>
      <c r="I392" s="290"/>
      <c r="J392" s="290"/>
      <c r="K392" s="385"/>
      <c r="L392" s="290"/>
      <c r="M392" s="385"/>
      <c r="N392" s="290"/>
      <c r="O392" s="300"/>
      <c r="P392" s="309"/>
      <c r="Q392" s="309"/>
      <c r="R392" s="309"/>
      <c r="S392" s="368"/>
      <c r="T392" s="365"/>
    </row>
    <row r="393">
      <c r="B393" s="0" t="s">
        <v>230</v>
      </c>
      <c r="C393" s="0" t="s">
        <v>40</v>
      </c>
      <c r="D393" s="305" t="s">
        <v>86</v>
      </c>
      <c r="E393" s="313" t="s">
        <v>616</v>
      </c>
      <c r="F393" s="290"/>
      <c r="G393" s="290">
        <v>74.158850956411</v>
      </c>
      <c r="H393" s="290"/>
      <c r="I393" s="290"/>
      <c r="J393" s="290"/>
      <c r="K393" s="385"/>
      <c r="L393" s="290"/>
      <c r="M393" s="385"/>
      <c r="N393" s="290"/>
      <c r="O393" s="300"/>
      <c r="P393" s="309"/>
      <c r="Q393" s="309"/>
      <c r="R393" s="309"/>
      <c r="S393" s="365"/>
      <c r="T393" s="368"/>
    </row>
    <row r="394">
      <c r="B394" s="0" t="s">
        <v>230</v>
      </c>
      <c r="C394" s="0" t="s">
        <v>40</v>
      </c>
      <c r="D394" s="305" t="s">
        <v>90</v>
      </c>
      <c r="E394" s="313" t="s">
        <v>617</v>
      </c>
      <c r="F394" s="290">
        <v>0.866252440307</v>
      </c>
      <c r="G394" s="290">
        <v>4.762016186178</v>
      </c>
      <c r="H394" s="290">
        <v>4.762016186178</v>
      </c>
      <c r="I394" s="290">
        <v>4.328889966025</v>
      </c>
      <c r="J394" s="290">
        <v>3.895763745871</v>
      </c>
      <c r="K394" s="385">
        <v>3.895763745871</v>
      </c>
      <c r="L394" s="290">
        <v>2.164313192151</v>
      </c>
      <c r="M394" s="385"/>
      <c r="N394" s="290"/>
      <c r="O394" s="300"/>
      <c r="P394" s="309"/>
      <c r="Q394" s="309"/>
      <c r="R394" s="309"/>
      <c r="S394" s="368"/>
      <c r="T394" s="365"/>
    </row>
    <row r="395">
      <c r="B395" s="0" t="s">
        <v>230</v>
      </c>
      <c r="C395" s="0" t="s">
        <v>43</v>
      </c>
      <c r="D395" s="305" t="s">
        <v>86</v>
      </c>
      <c r="E395" s="313" t="s">
        <v>87</v>
      </c>
      <c r="F395" s="290"/>
      <c r="G395" s="290"/>
      <c r="H395" s="290">
        <v>2.82141626222</v>
      </c>
      <c r="I395" s="290"/>
      <c r="J395" s="290"/>
      <c r="K395" s="385">
        <v>5.674875877945</v>
      </c>
      <c r="L395" s="290">
        <v>12.354674472682</v>
      </c>
      <c r="M395" s="385">
        <v>17.692167477602</v>
      </c>
      <c r="N395" s="290">
        <v>17.864239892604</v>
      </c>
      <c r="O395" s="300"/>
      <c r="P395" s="309"/>
      <c r="Q395" s="309"/>
      <c r="R395" s="309"/>
      <c r="S395" s="365"/>
      <c r="T395" s="365"/>
    </row>
    <row r="396">
      <c r="B396" s="0" t="s">
        <v>230</v>
      </c>
      <c r="C396" s="0" t="s">
        <v>43</v>
      </c>
      <c r="D396" s="305" t="s">
        <v>86</v>
      </c>
      <c r="E396" s="313" t="s">
        <v>616</v>
      </c>
      <c r="F396" s="290"/>
      <c r="G396" s="290"/>
      <c r="H396" s="290">
        <v>13604.6338592107</v>
      </c>
      <c r="I396" s="290"/>
      <c r="J396" s="290"/>
      <c r="K396" s="385">
        <v>14877.2887960307</v>
      </c>
      <c r="L396" s="290">
        <v>28460.6059836889</v>
      </c>
      <c r="M396" s="385">
        <v>39005.6757092259</v>
      </c>
      <c r="N396" s="290">
        <v>35260.7159797522</v>
      </c>
      <c r="O396" s="300"/>
      <c r="P396" s="309"/>
      <c r="Q396" s="309"/>
      <c r="R396" s="309"/>
      <c r="S396" s="368"/>
      <c r="T396" s="365"/>
    </row>
    <row r="397">
      <c r="B397" s="0" t="s">
        <v>230</v>
      </c>
      <c r="C397" s="0" t="s">
        <v>43</v>
      </c>
      <c r="D397" s="305" t="s">
        <v>90</v>
      </c>
      <c r="E397" s="313" t="s">
        <v>617</v>
      </c>
      <c r="F397" s="290"/>
      <c r="G397" s="290"/>
      <c r="H397" s="290">
        <v>894.311936724999</v>
      </c>
      <c r="I397" s="290">
        <v>894.311936724999</v>
      </c>
      <c r="J397" s="290">
        <v>894.311936724999</v>
      </c>
      <c r="K397" s="385">
        <v>1766.4521755952319</v>
      </c>
      <c r="L397" s="290">
        <v>2972.16023926837</v>
      </c>
      <c r="M397" s="385">
        <v>4827.1659050416038</v>
      </c>
      <c r="N397" s="290">
        <v>6894.2286393162331</v>
      </c>
      <c r="O397" s="300"/>
      <c r="P397" s="309"/>
      <c r="Q397" s="309"/>
      <c r="R397" s="309"/>
      <c r="S397" s="365"/>
      <c r="T397" s="365"/>
    </row>
    <row r="398">
      <c r="B398" s="0" t="s">
        <v>230</v>
      </c>
      <c r="C398" s="0" t="s">
        <v>45</v>
      </c>
      <c r="D398" s="305" t="s">
        <v>86</v>
      </c>
      <c r="E398" s="313" t="s">
        <v>87</v>
      </c>
      <c r="F398" s="300"/>
      <c r="G398" s="300"/>
      <c r="H398" s="300"/>
      <c r="I398" s="300"/>
      <c r="J398" s="300"/>
      <c r="K398" s="375"/>
      <c r="L398" s="300"/>
      <c r="M398" s="375"/>
      <c r="N398" s="300"/>
      <c r="O398" s="300"/>
      <c r="P398" s="309"/>
      <c r="Q398" s="309"/>
      <c r="R398" s="309"/>
      <c r="S398" s="365"/>
      <c r="T398" s="365"/>
    </row>
    <row r="399">
      <c r="B399" s="0" t="s">
        <v>230</v>
      </c>
      <c r="C399" s="0" t="s">
        <v>45</v>
      </c>
      <c r="D399" s="305" t="s">
        <v>86</v>
      </c>
      <c r="E399" s="313" t="s">
        <v>616</v>
      </c>
      <c r="F399" s="300"/>
      <c r="G399" s="300"/>
      <c r="H399" s="300"/>
      <c r="I399" s="300"/>
      <c r="J399" s="300"/>
      <c r="K399" s="375"/>
      <c r="L399" s="300"/>
      <c r="M399" s="375"/>
      <c r="N399" s="300"/>
      <c r="O399" s="300"/>
      <c r="P399" s="309"/>
      <c r="Q399" s="309"/>
      <c r="R399" s="309"/>
      <c r="S399" s="368"/>
      <c r="T399" s="368"/>
    </row>
    <row r="400">
      <c r="B400" s="0" t="s">
        <v>230</v>
      </c>
      <c r="C400" s="0" t="s">
        <v>45</v>
      </c>
      <c r="D400" s="305" t="s">
        <v>90</v>
      </c>
      <c r="E400" s="313" t="s">
        <v>617</v>
      </c>
      <c r="F400" s="300"/>
      <c r="G400" s="300"/>
      <c r="H400" s="300"/>
      <c r="I400" s="300"/>
      <c r="J400" s="300"/>
      <c r="K400" s="375"/>
      <c r="L400" s="300"/>
      <c r="M400" s="375"/>
      <c r="N400" s="300"/>
      <c r="O400" s="300"/>
      <c r="P400" s="309"/>
      <c r="Q400" s="309"/>
      <c r="R400" s="309"/>
      <c r="S400" s="365"/>
      <c r="T400" s="368"/>
    </row>
    <row r="401">
      <c r="B401" s="0" t="s">
        <v>230</v>
      </c>
      <c r="C401" s="0" t="s">
        <v>47</v>
      </c>
      <c r="D401" s="305" t="s">
        <v>86</v>
      </c>
      <c r="E401" s="313" t="s">
        <v>87</v>
      </c>
      <c r="F401" s="375"/>
      <c r="G401" s="375"/>
      <c r="H401" s="375"/>
      <c r="I401" s="375"/>
      <c r="J401" s="375"/>
      <c r="K401" s="375"/>
      <c r="L401" s="375"/>
      <c r="M401" s="375"/>
      <c r="N401" s="375"/>
      <c r="O401" s="300"/>
      <c r="P401" s="309"/>
      <c r="Q401" s="309"/>
      <c r="R401" s="309"/>
      <c r="S401" s="365"/>
      <c r="T401" s="365"/>
    </row>
    <row r="402">
      <c r="B402" s="0" t="s">
        <v>230</v>
      </c>
      <c r="C402" s="0" t="s">
        <v>47</v>
      </c>
      <c r="D402" s="305" t="s">
        <v>86</v>
      </c>
      <c r="E402" s="313" t="s">
        <v>616</v>
      </c>
      <c r="F402" s="375"/>
      <c r="G402" s="375"/>
      <c r="H402" s="375"/>
      <c r="I402" s="375"/>
      <c r="J402" s="375"/>
      <c r="K402" s="375"/>
      <c r="L402" s="375"/>
      <c r="M402" s="375"/>
      <c r="N402" s="375"/>
      <c r="O402" s="300"/>
      <c r="P402" s="309"/>
      <c r="Q402" s="309"/>
      <c r="R402" s="309"/>
      <c r="S402" s="365"/>
      <c r="T402" s="365"/>
    </row>
    <row r="403">
      <c r="B403" s="0" t="s">
        <v>230</v>
      </c>
      <c r="C403" s="0" t="s">
        <v>47</v>
      </c>
      <c r="D403" s="305" t="s">
        <v>90</v>
      </c>
      <c r="E403" s="313" t="s">
        <v>617</v>
      </c>
      <c r="F403" s="375"/>
      <c r="G403" s="375"/>
      <c r="H403" s="375"/>
      <c r="I403" s="375"/>
      <c r="J403" s="375"/>
      <c r="K403" s="375"/>
      <c r="L403" s="375"/>
      <c r="M403" s="375"/>
      <c r="N403" s="375"/>
      <c r="O403" s="300"/>
      <c r="P403" s="309"/>
      <c r="Q403" s="309"/>
      <c r="R403" s="309"/>
      <c r="S403" s="365"/>
      <c r="T403" s="365"/>
    </row>
    <row r="404">
      <c r="B404" s="0" t="s">
        <v>230</v>
      </c>
      <c r="C404" s="0" t="s">
        <v>50</v>
      </c>
      <c r="D404" s="305" t="s">
        <v>86</v>
      </c>
      <c r="E404" s="313" t="s">
        <v>87</v>
      </c>
      <c r="F404" s="300"/>
      <c r="G404" s="300"/>
      <c r="H404" s="300"/>
      <c r="I404" s="300"/>
      <c r="J404" s="300"/>
      <c r="K404" s="375"/>
      <c r="L404" s="300"/>
      <c r="M404" s="375"/>
      <c r="N404" s="300"/>
      <c r="O404" s="300"/>
      <c r="P404" s="309"/>
      <c r="Q404" s="309"/>
      <c r="R404" s="309"/>
      <c r="S404" s="368"/>
      <c r="T404" s="365"/>
    </row>
    <row r="405">
      <c r="B405" s="0" t="s">
        <v>230</v>
      </c>
      <c r="C405" s="0" t="s">
        <v>50</v>
      </c>
      <c r="D405" s="305" t="s">
        <v>86</v>
      </c>
      <c r="E405" s="313" t="s">
        <v>616</v>
      </c>
      <c r="F405" s="300"/>
      <c r="G405" s="300"/>
      <c r="H405" s="300"/>
      <c r="I405" s="300"/>
      <c r="J405" s="300"/>
      <c r="K405" s="375"/>
      <c r="L405" s="300"/>
      <c r="M405" s="375"/>
      <c r="N405" s="300"/>
      <c r="O405" s="300"/>
      <c r="P405" s="309"/>
      <c r="Q405" s="309"/>
      <c r="R405" s="309"/>
      <c r="S405" s="365"/>
      <c r="T405" s="368"/>
    </row>
    <row r="406">
      <c r="B406" s="0" t="s">
        <v>230</v>
      </c>
      <c r="C406" s="0" t="s">
        <v>50</v>
      </c>
      <c r="D406" s="305" t="s">
        <v>90</v>
      </c>
      <c r="E406" s="313" t="s">
        <v>617</v>
      </c>
      <c r="F406" s="300"/>
      <c r="G406" s="300"/>
      <c r="H406" s="300"/>
      <c r="I406" s="300"/>
      <c r="J406" s="300"/>
      <c r="K406" s="375"/>
      <c r="L406" s="300"/>
      <c r="M406" s="375"/>
      <c r="N406" s="300"/>
      <c r="O406" s="300"/>
      <c r="P406" s="309"/>
      <c r="Q406" s="309"/>
      <c r="R406" s="309"/>
      <c r="S406" s="368"/>
      <c r="T406" s="368"/>
    </row>
    <row r="407">
      <c r="B407" s="0" t="s">
        <v>230</v>
      </c>
      <c r="C407" s="0" t="s">
        <v>52</v>
      </c>
      <c r="D407" s="305" t="s">
        <v>86</v>
      </c>
      <c r="E407" s="313" t="s">
        <v>87</v>
      </c>
      <c r="F407" s="290"/>
      <c r="G407" s="290">
        <v>2.82141626222</v>
      </c>
      <c r="H407" s="290">
        <v>5.674875877945</v>
      </c>
      <c r="I407" s="290">
        <v>11.414202385275</v>
      </c>
      <c r="J407" s="290">
        <v>20.948504185861</v>
      </c>
      <c r="K407" s="385">
        <v>15.934731986331</v>
      </c>
      <c r="L407" s="290">
        <v>2.027679060196</v>
      </c>
      <c r="M407" s="385">
        <v>9.979338375514</v>
      </c>
      <c r="N407" s="290"/>
      <c r="O407" s="300"/>
      <c r="P407" s="309"/>
      <c r="Q407" s="309"/>
      <c r="R407" s="309"/>
      <c r="S407" s="365"/>
      <c r="T407" s="365"/>
    </row>
    <row r="408">
      <c r="B408" s="0" t="s">
        <v>230</v>
      </c>
      <c r="C408" s="0" t="s">
        <v>52</v>
      </c>
      <c r="D408" s="305" t="s">
        <v>86</v>
      </c>
      <c r="E408" s="313" t="s">
        <v>616</v>
      </c>
      <c r="F408" s="290"/>
      <c r="G408" s="290">
        <v>9472.12280444765</v>
      </c>
      <c r="H408" s="290">
        <v>15951.1375793173</v>
      </c>
      <c r="I408" s="290">
        <v>32047.1479391483</v>
      </c>
      <c r="J408" s="290">
        <v>56070.246449553888</v>
      </c>
      <c r="K408" s="385">
        <v>42111.4812412735</v>
      </c>
      <c r="L408" s="290">
        <v>5277.6697235662941</v>
      </c>
      <c r="M408" s="385">
        <v>25833.6978184782</v>
      </c>
      <c r="N408" s="290"/>
      <c r="O408" s="300"/>
      <c r="P408" s="309"/>
      <c r="Q408" s="309"/>
      <c r="R408" s="309"/>
      <c r="S408" s="368"/>
      <c r="T408" s="365"/>
    </row>
    <row r="409">
      <c r="B409" s="0" t="s">
        <v>230</v>
      </c>
      <c r="C409" s="0" t="s">
        <v>52</v>
      </c>
      <c r="D409" s="305" t="s">
        <v>90</v>
      </c>
      <c r="E409" s="313" t="s">
        <v>617</v>
      </c>
      <c r="F409" s="290"/>
      <c r="G409" s="290">
        <v>622.65788096954</v>
      </c>
      <c r="H409" s="290">
        <v>1609.2982231193851</v>
      </c>
      <c r="I409" s="290">
        <v>3487.9743476438648</v>
      </c>
      <c r="J409" s="290">
        <v>6555.8215705644352</v>
      </c>
      <c r="K409" s="385">
        <v>8680.1125132480756</v>
      </c>
      <c r="L409" s="290">
        <v>8930.33979259333</v>
      </c>
      <c r="M409" s="385">
        <v>8905.1968929912655</v>
      </c>
      <c r="N409" s="290">
        <v>7579.4529841185649</v>
      </c>
      <c r="O409" s="300"/>
      <c r="P409" s="309"/>
      <c r="Q409" s="309"/>
      <c r="R409" s="309"/>
      <c r="S409" s="368"/>
      <c r="T409" s="365"/>
    </row>
    <row r="410">
      <c r="B410" s="0" t="s">
        <v>231</v>
      </c>
      <c r="C410" s="0" t="s">
        <v>26</v>
      </c>
      <c r="D410" s="305" t="s">
        <v>86</v>
      </c>
      <c r="E410" s="313" t="s">
        <v>87</v>
      </c>
      <c r="F410" s="375"/>
      <c r="G410" s="375"/>
      <c r="H410" s="375"/>
      <c r="I410" s="375"/>
      <c r="J410" s="375"/>
      <c r="K410" s="375"/>
      <c r="L410" s="375"/>
      <c r="M410" s="375"/>
      <c r="N410" s="375"/>
      <c r="O410" s="300"/>
      <c r="P410" s="309"/>
      <c r="Q410" s="309"/>
      <c r="R410" s="309"/>
      <c r="S410" s="368"/>
      <c r="T410" s="365"/>
    </row>
    <row r="411">
      <c r="B411" s="0" t="s">
        <v>231</v>
      </c>
      <c r="C411" s="0" t="s">
        <v>26</v>
      </c>
      <c r="D411" s="305" t="s">
        <v>86</v>
      </c>
      <c r="E411" s="313" t="s">
        <v>616</v>
      </c>
      <c r="F411" s="375"/>
      <c r="G411" s="375"/>
      <c r="H411" s="375"/>
      <c r="I411" s="375"/>
      <c r="J411" s="375"/>
      <c r="K411" s="375"/>
      <c r="L411" s="375"/>
      <c r="M411" s="375"/>
      <c r="N411" s="375"/>
      <c r="O411" s="300"/>
      <c r="P411" s="309"/>
      <c r="Q411" s="309"/>
      <c r="R411" s="309"/>
      <c r="S411" s="365"/>
      <c r="T411" s="365"/>
    </row>
    <row r="412">
      <c r="B412" s="0" t="s">
        <v>231</v>
      </c>
      <c r="C412" s="0" t="s">
        <v>26</v>
      </c>
      <c r="D412" s="305" t="s">
        <v>90</v>
      </c>
      <c r="E412" s="313" t="s">
        <v>617</v>
      </c>
      <c r="F412" s="375"/>
      <c r="G412" s="375"/>
      <c r="H412" s="375"/>
      <c r="I412" s="375"/>
      <c r="J412" s="375"/>
      <c r="K412" s="375"/>
      <c r="L412" s="375"/>
      <c r="M412" s="375"/>
      <c r="N412" s="375"/>
      <c r="O412" s="300"/>
      <c r="P412" s="309"/>
      <c r="Q412" s="309"/>
      <c r="R412" s="309"/>
      <c r="S412" s="368"/>
      <c r="T412" s="365"/>
    </row>
    <row r="413">
      <c r="B413" s="0" t="s">
        <v>231</v>
      </c>
      <c r="C413" s="0" t="s">
        <v>24</v>
      </c>
      <c r="D413" s="305" t="s">
        <v>86</v>
      </c>
      <c r="E413" s="313" t="s">
        <v>87</v>
      </c>
      <c r="F413" s="375"/>
      <c r="G413" s="375"/>
      <c r="H413" s="375"/>
      <c r="I413" s="375"/>
      <c r="J413" s="375"/>
      <c r="K413" s="375"/>
      <c r="L413" s="375"/>
      <c r="M413" s="375"/>
      <c r="N413" s="375"/>
      <c r="O413" s="300"/>
      <c r="P413" s="309"/>
      <c r="Q413" s="309"/>
      <c r="R413" s="309"/>
      <c r="S413" s="368"/>
      <c r="T413" s="365"/>
    </row>
    <row r="414">
      <c r="B414" s="0" t="s">
        <v>231</v>
      </c>
      <c r="C414" s="0" t="s">
        <v>24</v>
      </c>
      <c r="D414" s="305" t="s">
        <v>86</v>
      </c>
      <c r="E414" s="313" t="s">
        <v>616</v>
      </c>
      <c r="F414" s="375"/>
      <c r="G414" s="375"/>
      <c r="H414" s="375"/>
      <c r="I414" s="375"/>
      <c r="J414" s="375"/>
      <c r="K414" s="375"/>
      <c r="L414" s="375"/>
      <c r="M414" s="375"/>
      <c r="N414" s="375"/>
      <c r="O414" s="300"/>
      <c r="P414" s="309"/>
      <c r="Q414" s="309"/>
      <c r="R414" s="309"/>
      <c r="S414" s="365"/>
      <c r="T414" s="368"/>
    </row>
    <row r="415">
      <c r="B415" s="0" t="s">
        <v>231</v>
      </c>
      <c r="C415" s="0" t="s">
        <v>24</v>
      </c>
      <c r="D415" s="305" t="s">
        <v>90</v>
      </c>
      <c r="E415" s="313" t="s">
        <v>617</v>
      </c>
      <c r="F415" s="375"/>
      <c r="G415" s="375"/>
      <c r="H415" s="375"/>
      <c r="I415" s="375"/>
      <c r="J415" s="375"/>
      <c r="K415" s="375"/>
      <c r="L415" s="375"/>
      <c r="M415" s="375"/>
      <c r="N415" s="375"/>
      <c r="O415" s="300"/>
      <c r="P415" s="309"/>
      <c r="Q415" s="309"/>
      <c r="R415" s="309"/>
      <c r="S415" s="365"/>
      <c r="T415" s="368"/>
    </row>
    <row r="416">
      <c r="B416" s="0" t="s">
        <v>231</v>
      </c>
      <c r="C416" s="0" t="s">
        <v>29</v>
      </c>
      <c r="D416" s="305" t="s">
        <v>86</v>
      </c>
      <c r="E416" s="313" t="s">
        <v>87</v>
      </c>
      <c r="F416" s="375"/>
      <c r="G416" s="375"/>
      <c r="H416" s="375"/>
      <c r="I416" s="375"/>
      <c r="J416" s="375"/>
      <c r="K416" s="375"/>
      <c r="L416" s="375"/>
      <c r="M416" s="375"/>
      <c r="N416" s="375"/>
      <c r="O416" s="300"/>
      <c r="P416" s="309"/>
      <c r="Q416" s="309"/>
      <c r="R416" s="309"/>
      <c r="S416" s="368"/>
      <c r="T416" s="365"/>
    </row>
    <row r="417">
      <c r="B417" s="0" t="s">
        <v>231</v>
      </c>
      <c r="C417" s="0" t="s">
        <v>29</v>
      </c>
      <c r="D417" s="305" t="s">
        <v>86</v>
      </c>
      <c r="E417" s="313" t="s">
        <v>616</v>
      </c>
      <c r="F417" s="375"/>
      <c r="G417" s="375"/>
      <c r="H417" s="375"/>
      <c r="I417" s="375"/>
      <c r="J417" s="375"/>
      <c r="K417" s="375"/>
      <c r="L417" s="375"/>
      <c r="M417" s="375"/>
      <c r="N417" s="375"/>
      <c r="O417" s="300"/>
      <c r="P417" s="309"/>
      <c r="Q417" s="309"/>
      <c r="R417" s="309"/>
      <c r="S417" s="368"/>
      <c r="T417" s="365"/>
    </row>
    <row r="418">
      <c r="B418" s="0" t="s">
        <v>231</v>
      </c>
      <c r="C418" s="0" t="s">
        <v>29</v>
      </c>
      <c r="D418" s="305" t="s">
        <v>90</v>
      </c>
      <c r="E418" s="313" t="s">
        <v>617</v>
      </c>
      <c r="F418" s="375"/>
      <c r="G418" s="375"/>
      <c r="H418" s="375"/>
      <c r="I418" s="375"/>
      <c r="J418" s="375"/>
      <c r="K418" s="375"/>
      <c r="L418" s="375"/>
      <c r="M418" s="375"/>
      <c r="N418" s="375"/>
      <c r="O418" s="300"/>
      <c r="P418" s="309"/>
      <c r="Q418" s="309"/>
      <c r="R418" s="309"/>
      <c r="S418" s="365"/>
      <c r="T418" s="365"/>
    </row>
    <row r="419">
      <c r="B419" s="0" t="s">
        <v>231</v>
      </c>
      <c r="C419" s="0" t="s">
        <v>27</v>
      </c>
      <c r="D419" s="305" t="s">
        <v>86</v>
      </c>
      <c r="E419" s="313" t="s">
        <v>87</v>
      </c>
      <c r="F419" s="375"/>
      <c r="G419" s="375"/>
      <c r="H419" s="375"/>
      <c r="I419" s="375"/>
      <c r="J419" s="375"/>
      <c r="K419" s="375"/>
      <c r="L419" s="375"/>
      <c r="M419" s="375"/>
      <c r="N419" s="375"/>
      <c r="O419" s="300"/>
      <c r="P419" s="309"/>
      <c r="Q419" s="309"/>
      <c r="R419" s="309"/>
      <c r="S419" s="365"/>
      <c r="T419" s="365"/>
    </row>
    <row r="420">
      <c r="B420" s="0" t="s">
        <v>231</v>
      </c>
      <c r="C420" s="0" t="s">
        <v>27</v>
      </c>
      <c r="D420" s="305" t="s">
        <v>86</v>
      </c>
      <c r="E420" s="313" t="s">
        <v>616</v>
      </c>
      <c r="F420" s="375"/>
      <c r="G420" s="375"/>
      <c r="H420" s="375"/>
      <c r="I420" s="375"/>
      <c r="J420" s="375"/>
      <c r="K420" s="375"/>
      <c r="L420" s="375"/>
      <c r="M420" s="375"/>
      <c r="N420" s="375"/>
      <c r="O420" s="300"/>
      <c r="P420" s="309"/>
      <c r="Q420" s="309"/>
      <c r="R420" s="309"/>
      <c r="S420" s="368"/>
      <c r="T420" s="368"/>
    </row>
    <row r="421">
      <c r="B421" s="0" t="s">
        <v>231</v>
      </c>
      <c r="C421" s="0" t="s">
        <v>27</v>
      </c>
      <c r="D421" s="305" t="s">
        <v>90</v>
      </c>
      <c r="E421" s="313" t="s">
        <v>617</v>
      </c>
      <c r="F421" s="375"/>
      <c r="G421" s="375"/>
      <c r="H421" s="375"/>
      <c r="I421" s="375"/>
      <c r="J421" s="375"/>
      <c r="K421" s="375"/>
      <c r="L421" s="375"/>
      <c r="M421" s="375"/>
      <c r="N421" s="375"/>
      <c r="O421" s="300"/>
      <c r="P421" s="309"/>
      <c r="Q421" s="309"/>
      <c r="R421" s="309"/>
      <c r="S421" s="368"/>
      <c r="T421" s="368"/>
    </row>
    <row r="422">
      <c r="B422" s="0" t="s">
        <v>231</v>
      </c>
      <c r="C422" s="0" t="s">
        <v>31</v>
      </c>
      <c r="D422" s="305" t="s">
        <v>86</v>
      </c>
      <c r="E422" s="313" t="s">
        <v>87</v>
      </c>
      <c r="F422" s="375"/>
      <c r="G422" s="375"/>
      <c r="H422" s="375"/>
      <c r="I422" s="375"/>
      <c r="J422" s="375"/>
      <c r="K422" s="375"/>
      <c r="L422" s="375"/>
      <c r="M422" s="375"/>
      <c r="N422" s="375"/>
      <c r="O422" s="300"/>
      <c r="P422" s="309"/>
      <c r="Q422" s="309"/>
      <c r="R422" s="309"/>
      <c r="S422" s="368"/>
      <c r="T422" s="365"/>
    </row>
    <row r="423">
      <c r="B423" s="0" t="s">
        <v>231</v>
      </c>
      <c r="C423" s="0" t="s">
        <v>31</v>
      </c>
      <c r="D423" s="305" t="s">
        <v>86</v>
      </c>
      <c r="E423" s="313" t="s">
        <v>616</v>
      </c>
      <c r="F423" s="375"/>
      <c r="G423" s="375"/>
      <c r="H423" s="375"/>
      <c r="I423" s="375"/>
      <c r="J423" s="375"/>
      <c r="K423" s="375"/>
      <c r="L423" s="375"/>
      <c r="M423" s="375"/>
      <c r="N423" s="375"/>
      <c r="O423" s="300"/>
      <c r="P423" s="309"/>
      <c r="Q423" s="309"/>
      <c r="R423" s="309"/>
      <c r="S423" s="368"/>
      <c r="T423" s="368"/>
    </row>
    <row r="424">
      <c r="B424" s="0" t="s">
        <v>231</v>
      </c>
      <c r="C424" s="0" t="s">
        <v>31</v>
      </c>
      <c r="D424" s="305" t="s">
        <v>90</v>
      </c>
      <c r="E424" s="313" t="s">
        <v>617</v>
      </c>
      <c r="F424" s="375"/>
      <c r="G424" s="375"/>
      <c r="H424" s="375"/>
      <c r="I424" s="375"/>
      <c r="J424" s="375"/>
      <c r="K424" s="375"/>
      <c r="L424" s="375"/>
      <c r="M424" s="375"/>
      <c r="N424" s="375"/>
      <c r="O424" s="300"/>
      <c r="P424" s="309"/>
      <c r="Q424" s="309"/>
      <c r="R424" s="309"/>
      <c r="S424" s="368"/>
      <c r="T424" s="368"/>
    </row>
    <row r="425">
      <c r="B425" s="0" t="s">
        <v>231</v>
      </c>
      <c r="C425" s="0" t="s">
        <v>33</v>
      </c>
      <c r="D425" s="305" t="s">
        <v>86</v>
      </c>
      <c r="E425" s="313" t="s">
        <v>87</v>
      </c>
      <c r="F425" s="375"/>
      <c r="G425" s="375"/>
      <c r="H425" s="375"/>
      <c r="I425" s="375"/>
      <c r="J425" s="375"/>
      <c r="K425" s="375"/>
      <c r="L425" s="375"/>
      <c r="M425" s="375"/>
      <c r="N425" s="375"/>
      <c r="O425" s="300"/>
      <c r="P425" s="309"/>
      <c r="Q425" s="309"/>
      <c r="R425" s="309"/>
      <c r="S425" s="365"/>
      <c r="T425" s="365"/>
    </row>
    <row r="426">
      <c r="B426" s="0" t="s">
        <v>231</v>
      </c>
      <c r="C426" s="0" t="s">
        <v>33</v>
      </c>
      <c r="D426" s="305" t="s">
        <v>86</v>
      </c>
      <c r="E426" s="313" t="s">
        <v>616</v>
      </c>
      <c r="F426" s="375"/>
      <c r="G426" s="375"/>
      <c r="H426" s="375"/>
      <c r="I426" s="375"/>
      <c r="J426" s="375"/>
      <c r="K426" s="375"/>
      <c r="L426" s="375"/>
      <c r="M426" s="375"/>
      <c r="N426" s="375"/>
      <c r="O426" s="300"/>
      <c r="P426" s="309"/>
      <c r="Q426" s="309"/>
      <c r="R426" s="309"/>
      <c r="S426" s="365"/>
      <c r="T426" s="365"/>
    </row>
    <row r="427">
      <c r="B427" s="0" t="s">
        <v>231</v>
      </c>
      <c r="C427" s="0" t="s">
        <v>33</v>
      </c>
      <c r="D427" s="305" t="s">
        <v>90</v>
      </c>
      <c r="E427" s="313" t="s">
        <v>617</v>
      </c>
      <c r="F427" s="375"/>
      <c r="G427" s="375"/>
      <c r="H427" s="375"/>
      <c r="I427" s="375"/>
      <c r="J427" s="375"/>
      <c r="K427" s="375"/>
      <c r="L427" s="375"/>
      <c r="M427" s="375"/>
      <c r="N427" s="375"/>
      <c r="O427" s="300"/>
      <c r="P427" s="309"/>
      <c r="Q427" s="309"/>
      <c r="R427" s="309"/>
      <c r="S427" s="365"/>
      <c r="T427" s="368"/>
    </row>
    <row r="428">
      <c r="B428" s="0" t="s">
        <v>231</v>
      </c>
      <c r="C428" s="0" t="s">
        <v>35</v>
      </c>
      <c r="D428" s="305" t="s">
        <v>86</v>
      </c>
      <c r="E428" s="313" t="s">
        <v>87</v>
      </c>
      <c r="F428" s="375"/>
      <c r="G428" s="375"/>
      <c r="H428" s="375"/>
      <c r="I428" s="375"/>
      <c r="J428" s="375"/>
      <c r="K428" s="375"/>
      <c r="L428" s="375"/>
      <c r="M428" s="375"/>
      <c r="N428" s="375"/>
      <c r="O428" s="300"/>
      <c r="P428" s="309"/>
      <c r="Q428" s="309"/>
      <c r="R428" s="309"/>
      <c r="S428" s="365"/>
    </row>
    <row r="429">
      <c r="B429" s="0" t="s">
        <v>231</v>
      </c>
      <c r="C429" s="0" t="s">
        <v>35</v>
      </c>
      <c r="D429" s="305" t="s">
        <v>86</v>
      </c>
      <c r="E429" s="313" t="s">
        <v>616</v>
      </c>
      <c r="F429" s="375"/>
      <c r="G429" s="375"/>
      <c r="H429" s="375"/>
      <c r="I429" s="375"/>
      <c r="J429" s="375"/>
      <c r="K429" s="375"/>
      <c r="L429" s="375"/>
      <c r="M429" s="375"/>
      <c r="N429" s="375"/>
      <c r="O429" s="300"/>
      <c r="P429" s="309"/>
      <c r="Q429" s="309"/>
      <c r="R429" s="309"/>
      <c r="S429" s="365"/>
      <c r="T429" s="368"/>
    </row>
    <row r="430">
      <c r="B430" s="0" t="s">
        <v>231</v>
      </c>
      <c r="C430" s="0" t="s">
        <v>35</v>
      </c>
      <c r="D430" s="305" t="s">
        <v>90</v>
      </c>
      <c r="E430" s="313" t="s">
        <v>617</v>
      </c>
      <c r="F430" s="375"/>
      <c r="G430" s="375"/>
      <c r="H430" s="375"/>
      <c r="I430" s="375"/>
      <c r="J430" s="375"/>
      <c r="K430" s="375"/>
      <c r="L430" s="375"/>
      <c r="M430" s="375"/>
      <c r="N430" s="375"/>
      <c r="O430" s="300"/>
      <c r="P430" s="309"/>
      <c r="Q430" s="309"/>
      <c r="R430" s="309"/>
      <c r="S430" s="368"/>
      <c r="T430" s="368"/>
    </row>
    <row r="431">
      <c r="B431" s="0" t="s">
        <v>231</v>
      </c>
      <c r="C431" s="0" t="s">
        <v>37</v>
      </c>
      <c r="D431" s="305" t="s">
        <v>86</v>
      </c>
      <c r="E431" s="313" t="s">
        <v>87</v>
      </c>
      <c r="F431" s="375"/>
      <c r="G431" s="375"/>
      <c r="H431" s="375"/>
      <c r="I431" s="375"/>
      <c r="J431" s="375"/>
      <c r="K431" s="375"/>
      <c r="L431" s="375"/>
      <c r="M431" s="375"/>
      <c r="N431" s="375"/>
      <c r="O431" s="300"/>
      <c r="P431" s="309"/>
      <c r="Q431" s="309"/>
      <c r="R431" s="309"/>
      <c r="S431" s="365"/>
      <c r="T431" s="365"/>
    </row>
    <row r="432">
      <c r="B432" s="0" t="s">
        <v>231</v>
      </c>
      <c r="C432" s="0" t="s">
        <v>37</v>
      </c>
      <c r="D432" s="305" t="s">
        <v>86</v>
      </c>
      <c r="E432" s="313" t="s">
        <v>616</v>
      </c>
      <c r="F432" s="375"/>
      <c r="G432" s="375"/>
      <c r="H432" s="375"/>
      <c r="I432" s="375"/>
      <c r="J432" s="375"/>
      <c r="K432" s="375"/>
      <c r="L432" s="375"/>
      <c r="M432" s="375"/>
      <c r="N432" s="375"/>
      <c r="O432" s="300"/>
      <c r="P432" s="309"/>
      <c r="Q432" s="309"/>
      <c r="R432" s="309"/>
      <c r="S432" s="368"/>
      <c r="T432" s="365"/>
    </row>
    <row r="433">
      <c r="B433" s="0" t="s">
        <v>231</v>
      </c>
      <c r="C433" s="0" t="s">
        <v>37</v>
      </c>
      <c r="D433" s="305" t="s">
        <v>90</v>
      </c>
      <c r="E433" s="313" t="s">
        <v>617</v>
      </c>
      <c r="F433" s="375"/>
      <c r="G433" s="375"/>
      <c r="H433" s="375"/>
      <c r="I433" s="375"/>
      <c r="J433" s="375"/>
      <c r="K433" s="375"/>
      <c r="L433" s="375"/>
      <c r="M433" s="375"/>
      <c r="N433" s="375"/>
      <c r="O433" s="300"/>
      <c r="P433" s="309"/>
      <c r="Q433" s="309"/>
      <c r="R433" s="309"/>
      <c r="S433" s="365"/>
      <c r="T433" s="365"/>
    </row>
    <row r="434">
      <c r="B434" s="0" t="s">
        <v>231</v>
      </c>
      <c r="C434" s="0" t="s">
        <v>39</v>
      </c>
      <c r="D434" s="305" t="s">
        <v>86</v>
      </c>
      <c r="E434" s="313" t="s">
        <v>87</v>
      </c>
      <c r="F434" s="375"/>
      <c r="G434" s="375"/>
      <c r="H434" s="375"/>
      <c r="I434" s="375"/>
      <c r="J434" s="375"/>
      <c r="K434" s="375"/>
      <c r="L434" s="375"/>
      <c r="M434" s="375"/>
      <c r="N434" s="375"/>
      <c r="O434" s="300"/>
      <c r="P434" s="309"/>
      <c r="Q434" s="309"/>
      <c r="R434" s="309"/>
      <c r="S434" s="368"/>
      <c r="T434" s="365"/>
    </row>
    <row r="435">
      <c r="B435" s="0" t="s">
        <v>231</v>
      </c>
      <c r="C435" s="0" t="s">
        <v>39</v>
      </c>
      <c r="D435" s="305" t="s">
        <v>86</v>
      </c>
      <c r="E435" s="313" t="s">
        <v>616</v>
      </c>
      <c r="F435" s="375"/>
      <c r="G435" s="375"/>
      <c r="H435" s="375"/>
      <c r="I435" s="375"/>
      <c r="J435" s="375"/>
      <c r="K435" s="375"/>
      <c r="L435" s="375"/>
      <c r="M435" s="375"/>
      <c r="N435" s="375"/>
      <c r="O435" s="300"/>
      <c r="P435" s="309"/>
      <c r="Q435" s="309"/>
      <c r="R435" s="309"/>
      <c r="S435" s="365"/>
      <c r="T435" s="365"/>
    </row>
    <row r="436">
      <c r="B436" s="0" t="s">
        <v>231</v>
      </c>
      <c r="C436" s="0" t="s">
        <v>39</v>
      </c>
      <c r="D436" s="305" t="s">
        <v>90</v>
      </c>
      <c r="E436" s="313" t="s">
        <v>617</v>
      </c>
      <c r="F436" s="375"/>
      <c r="G436" s="375"/>
      <c r="H436" s="375"/>
      <c r="I436" s="375"/>
      <c r="J436" s="375"/>
      <c r="K436" s="375"/>
      <c r="L436" s="375"/>
      <c r="M436" s="375"/>
      <c r="N436" s="375"/>
      <c r="O436" s="300"/>
      <c r="P436" s="309"/>
      <c r="Q436" s="309"/>
      <c r="R436" s="309"/>
      <c r="S436" s="368"/>
      <c r="T436" s="365"/>
    </row>
    <row r="437">
      <c r="B437" s="0" t="s">
        <v>231</v>
      </c>
      <c r="C437" s="0" t="s">
        <v>40</v>
      </c>
      <c r="D437" s="305" t="s">
        <v>86</v>
      </c>
      <c r="E437" s="313" t="s">
        <v>87</v>
      </c>
      <c r="F437" s="375"/>
      <c r="G437" s="375"/>
      <c r="H437" s="375"/>
      <c r="I437" s="375"/>
      <c r="J437" s="375"/>
      <c r="K437" s="375"/>
      <c r="L437" s="375"/>
      <c r="M437" s="375"/>
      <c r="N437" s="375"/>
      <c r="O437" s="300"/>
      <c r="P437" s="309"/>
      <c r="Q437" s="309"/>
      <c r="R437" s="309"/>
      <c r="S437" s="365"/>
      <c r="T437" s="365"/>
    </row>
    <row r="438">
      <c r="B438" s="0" t="s">
        <v>231</v>
      </c>
      <c r="C438" s="0" t="s">
        <v>40</v>
      </c>
      <c r="D438" s="305" t="s">
        <v>86</v>
      </c>
      <c r="E438" s="313" t="s">
        <v>616</v>
      </c>
      <c r="F438" s="375"/>
      <c r="G438" s="375"/>
      <c r="H438" s="375"/>
      <c r="I438" s="375"/>
      <c r="J438" s="375"/>
      <c r="K438" s="375"/>
      <c r="L438" s="375"/>
      <c r="M438" s="375"/>
      <c r="N438" s="375"/>
      <c r="O438" s="300"/>
      <c r="P438" s="309"/>
      <c r="Q438" s="309"/>
      <c r="R438" s="309"/>
      <c r="S438" s="368"/>
      <c r="T438" s="365"/>
    </row>
    <row r="439">
      <c r="B439" s="0" t="s">
        <v>231</v>
      </c>
      <c r="C439" s="0" t="s">
        <v>40</v>
      </c>
      <c r="D439" s="305" t="s">
        <v>90</v>
      </c>
      <c r="E439" s="313" t="s">
        <v>617</v>
      </c>
      <c r="F439" s="375"/>
      <c r="G439" s="375"/>
      <c r="H439" s="375"/>
      <c r="I439" s="375"/>
      <c r="J439" s="375"/>
      <c r="K439" s="375"/>
      <c r="L439" s="375"/>
      <c r="M439" s="375"/>
      <c r="N439" s="375"/>
      <c r="O439" s="300"/>
      <c r="P439" s="309"/>
      <c r="Q439" s="309"/>
      <c r="R439" s="309"/>
      <c r="S439" s="368"/>
      <c r="T439" s="365"/>
    </row>
    <row r="440">
      <c r="B440" s="0" t="s">
        <v>231</v>
      </c>
      <c r="C440" s="0" t="s">
        <v>43</v>
      </c>
      <c r="D440" s="305" t="s">
        <v>86</v>
      </c>
      <c r="E440" s="313" t="s">
        <v>87</v>
      </c>
      <c r="F440" s="375"/>
      <c r="G440" s="375"/>
      <c r="H440" s="375"/>
      <c r="I440" s="375"/>
      <c r="J440" s="375"/>
      <c r="K440" s="375"/>
      <c r="L440" s="375"/>
      <c r="M440" s="375"/>
      <c r="N440" s="375"/>
      <c r="O440" s="300"/>
      <c r="P440" s="309"/>
      <c r="Q440" s="309"/>
      <c r="R440" s="309"/>
      <c r="S440" s="368"/>
    </row>
    <row r="441">
      <c r="B441" s="0" t="s">
        <v>231</v>
      </c>
      <c r="C441" s="0" t="s">
        <v>43</v>
      </c>
      <c r="D441" s="305" t="s">
        <v>86</v>
      </c>
      <c r="E441" s="313" t="s">
        <v>616</v>
      </c>
      <c r="F441" s="375"/>
      <c r="G441" s="375"/>
      <c r="H441" s="375"/>
      <c r="I441" s="375"/>
      <c r="J441" s="375"/>
      <c r="K441" s="375"/>
      <c r="L441" s="375"/>
      <c r="M441" s="375"/>
      <c r="N441" s="375"/>
      <c r="O441" s="300"/>
      <c r="P441" s="309"/>
      <c r="Q441" s="309"/>
      <c r="R441" s="309"/>
      <c r="S441" s="368"/>
      <c r="T441" s="368"/>
    </row>
    <row r="442">
      <c r="B442" s="0" t="s">
        <v>231</v>
      </c>
      <c r="C442" s="0" t="s">
        <v>43</v>
      </c>
      <c r="D442" s="305" t="s">
        <v>90</v>
      </c>
      <c r="E442" s="313" t="s">
        <v>617</v>
      </c>
      <c r="F442" s="375"/>
      <c r="G442" s="375"/>
      <c r="H442" s="375"/>
      <c r="I442" s="375"/>
      <c r="J442" s="375"/>
      <c r="K442" s="375"/>
      <c r="L442" s="375"/>
      <c r="M442" s="375"/>
      <c r="N442" s="375"/>
      <c r="O442" s="300"/>
      <c r="P442" s="309"/>
      <c r="Q442" s="309"/>
      <c r="R442" s="309"/>
      <c r="S442" s="365"/>
      <c r="T442" s="368"/>
    </row>
    <row r="443">
      <c r="B443" s="0" t="s">
        <v>231</v>
      </c>
      <c r="C443" s="0" t="s">
        <v>45</v>
      </c>
      <c r="D443" s="305" t="s">
        <v>86</v>
      </c>
      <c r="E443" s="313" t="s">
        <v>87</v>
      </c>
      <c r="F443" s="375"/>
      <c r="G443" s="375"/>
      <c r="H443" s="375"/>
      <c r="I443" s="375"/>
      <c r="J443" s="375"/>
      <c r="K443" s="375"/>
      <c r="L443" s="375"/>
      <c r="M443" s="375"/>
      <c r="N443" s="375"/>
      <c r="O443" s="300"/>
      <c r="P443" s="309"/>
      <c r="Q443" s="309"/>
      <c r="R443" s="309"/>
      <c r="S443" s="365"/>
      <c r="T443" s="365"/>
    </row>
    <row r="444">
      <c r="B444" s="0" t="s">
        <v>231</v>
      </c>
      <c r="C444" s="0" t="s">
        <v>45</v>
      </c>
      <c r="D444" s="305" t="s">
        <v>86</v>
      </c>
      <c r="E444" s="313" t="s">
        <v>616</v>
      </c>
      <c r="F444" s="375"/>
      <c r="G444" s="375"/>
      <c r="H444" s="375"/>
      <c r="I444" s="375"/>
      <c r="J444" s="375"/>
      <c r="K444" s="375"/>
      <c r="L444" s="375"/>
      <c r="M444" s="375"/>
      <c r="N444" s="375"/>
      <c r="O444" s="300"/>
      <c r="P444" s="309"/>
      <c r="Q444" s="309"/>
      <c r="R444" s="309"/>
      <c r="S444" s="368"/>
      <c r="T444" s="368"/>
    </row>
    <row r="445">
      <c r="B445" s="0" t="s">
        <v>231</v>
      </c>
      <c r="C445" s="0" t="s">
        <v>45</v>
      </c>
      <c r="D445" s="305" t="s">
        <v>90</v>
      </c>
      <c r="E445" s="313" t="s">
        <v>617</v>
      </c>
      <c r="F445" s="375"/>
      <c r="G445" s="375"/>
      <c r="H445" s="375"/>
      <c r="I445" s="375"/>
      <c r="J445" s="375"/>
      <c r="K445" s="375"/>
      <c r="L445" s="375"/>
      <c r="M445" s="375"/>
      <c r="N445" s="375"/>
      <c r="O445" s="300"/>
      <c r="P445" s="309"/>
      <c r="Q445" s="309"/>
      <c r="R445" s="309"/>
      <c r="S445" s="368"/>
      <c r="T445" s="368"/>
    </row>
    <row r="446">
      <c r="B446" s="0" t="s">
        <v>231</v>
      </c>
      <c r="C446" s="0" t="s">
        <v>47</v>
      </c>
      <c r="D446" s="305" t="s">
        <v>86</v>
      </c>
      <c r="E446" s="313" t="s">
        <v>87</v>
      </c>
      <c r="F446" s="375"/>
      <c r="G446" s="375"/>
      <c r="H446" s="375"/>
      <c r="I446" s="375"/>
      <c r="J446" s="375"/>
      <c r="K446" s="375"/>
      <c r="L446" s="375"/>
      <c r="M446" s="375"/>
      <c r="N446" s="375"/>
      <c r="O446" s="300"/>
      <c r="P446" s="309"/>
      <c r="Q446" s="309"/>
      <c r="R446" s="309"/>
      <c r="S446" s="365"/>
    </row>
    <row r="447">
      <c r="B447" s="0" t="s">
        <v>231</v>
      </c>
      <c r="C447" s="0" t="s">
        <v>47</v>
      </c>
      <c r="D447" s="305" t="s">
        <v>86</v>
      </c>
      <c r="E447" s="313" t="s">
        <v>616</v>
      </c>
      <c r="F447" s="375"/>
      <c r="G447" s="375"/>
      <c r="H447" s="375"/>
      <c r="I447" s="375"/>
      <c r="J447" s="375"/>
      <c r="K447" s="375"/>
      <c r="L447" s="375"/>
      <c r="M447" s="375"/>
      <c r="N447" s="375"/>
      <c r="O447" s="300"/>
      <c r="P447" s="309"/>
      <c r="Q447" s="309"/>
      <c r="R447" s="309"/>
      <c r="S447" s="365"/>
      <c r="T447" s="368"/>
    </row>
    <row r="448">
      <c r="B448" s="0" t="s">
        <v>231</v>
      </c>
      <c r="C448" s="0" t="s">
        <v>47</v>
      </c>
      <c r="D448" s="305" t="s">
        <v>90</v>
      </c>
      <c r="E448" s="313" t="s">
        <v>617</v>
      </c>
      <c r="F448" s="375"/>
      <c r="G448" s="375"/>
      <c r="H448" s="375"/>
      <c r="I448" s="375"/>
      <c r="J448" s="375"/>
      <c r="K448" s="375"/>
      <c r="L448" s="375"/>
      <c r="M448" s="375"/>
      <c r="N448" s="375"/>
      <c r="O448" s="300"/>
      <c r="P448" s="309"/>
      <c r="Q448" s="309"/>
      <c r="R448" s="309"/>
      <c r="S448" s="368"/>
      <c r="T448" s="368"/>
    </row>
    <row r="449">
      <c r="B449" s="0" t="s">
        <v>231</v>
      </c>
      <c r="C449" s="0" t="s">
        <v>50</v>
      </c>
      <c r="D449" s="305" t="s">
        <v>86</v>
      </c>
      <c r="E449" s="313" t="s">
        <v>87</v>
      </c>
      <c r="F449" s="375"/>
      <c r="G449" s="375"/>
      <c r="H449" s="375"/>
      <c r="I449" s="375"/>
      <c r="J449" s="375"/>
      <c r="K449" s="375"/>
      <c r="L449" s="375"/>
      <c r="M449" s="375"/>
      <c r="N449" s="375"/>
      <c r="O449" s="300"/>
      <c r="P449" s="309"/>
      <c r="Q449" s="309"/>
      <c r="R449" s="309"/>
      <c r="S449" s="365"/>
      <c r="T449" s="365"/>
    </row>
    <row r="450">
      <c r="B450" s="0" t="s">
        <v>231</v>
      </c>
      <c r="C450" s="0" t="s">
        <v>50</v>
      </c>
      <c r="D450" s="305" t="s">
        <v>86</v>
      </c>
      <c r="E450" s="313" t="s">
        <v>616</v>
      </c>
      <c r="F450" s="375"/>
      <c r="G450" s="375"/>
      <c r="H450" s="375"/>
      <c r="I450" s="375"/>
      <c r="J450" s="375"/>
      <c r="K450" s="375"/>
      <c r="L450" s="375"/>
      <c r="M450" s="375"/>
      <c r="N450" s="375"/>
      <c r="O450" s="300"/>
      <c r="P450" s="309"/>
      <c r="Q450" s="309"/>
      <c r="R450" s="309"/>
      <c r="S450" s="368"/>
      <c r="T450" s="365"/>
    </row>
    <row r="451">
      <c r="B451" s="0" t="s">
        <v>231</v>
      </c>
      <c r="C451" s="0" t="s">
        <v>50</v>
      </c>
      <c r="D451" s="305" t="s">
        <v>90</v>
      </c>
      <c r="E451" s="313" t="s">
        <v>617</v>
      </c>
      <c r="F451" s="375"/>
      <c r="G451" s="375"/>
      <c r="H451" s="375"/>
      <c r="I451" s="375"/>
      <c r="J451" s="375"/>
      <c r="K451" s="375"/>
      <c r="L451" s="375"/>
      <c r="M451" s="375"/>
      <c r="N451" s="375"/>
      <c r="O451" s="300"/>
      <c r="P451" s="309"/>
      <c r="Q451" s="309"/>
      <c r="R451" s="309"/>
      <c r="S451" s="365"/>
      <c r="T451" s="365"/>
    </row>
    <row r="452">
      <c r="B452" s="0" t="s">
        <v>231</v>
      </c>
      <c r="C452" s="0" t="s">
        <v>52</v>
      </c>
      <c r="D452" s="305" t="s">
        <v>86</v>
      </c>
      <c r="E452" s="314" t="s">
        <v>87</v>
      </c>
      <c r="F452" s="375"/>
      <c r="G452" s="375"/>
      <c r="H452" s="375"/>
      <c r="I452" s="375"/>
      <c r="J452" s="375"/>
      <c r="K452" s="375"/>
      <c r="L452" s="375"/>
      <c r="M452" s="375"/>
      <c r="N452" s="375"/>
      <c r="O452" s="300"/>
      <c r="P452" s="309"/>
      <c r="Q452" s="309"/>
      <c r="R452" s="309"/>
      <c r="S452" s="365"/>
      <c r="T452" s="365"/>
    </row>
    <row r="453">
      <c r="B453" s="0" t="s">
        <v>231</v>
      </c>
      <c r="C453" s="0" t="s">
        <v>52</v>
      </c>
      <c r="D453" s="305" t="s">
        <v>86</v>
      </c>
      <c r="E453" s="314" t="s">
        <v>616</v>
      </c>
      <c r="F453" s="375"/>
      <c r="G453" s="375"/>
      <c r="H453" s="375"/>
      <c r="I453" s="375"/>
      <c r="J453" s="375"/>
      <c r="K453" s="375"/>
      <c r="L453" s="375"/>
      <c r="M453" s="375"/>
      <c r="N453" s="375"/>
      <c r="O453" s="300"/>
      <c r="P453" s="309"/>
      <c r="Q453" s="309"/>
      <c r="R453" s="309"/>
      <c r="S453" s="365"/>
      <c r="T453" s="365"/>
    </row>
    <row r="454">
      <c r="B454" s="0" t="s">
        <v>231</v>
      </c>
      <c r="C454" s="0" t="s">
        <v>52</v>
      </c>
      <c r="D454" s="305" t="s">
        <v>90</v>
      </c>
      <c r="E454" s="314" t="s">
        <v>617</v>
      </c>
      <c r="F454" s="375"/>
      <c r="G454" s="375"/>
      <c r="H454" s="375"/>
      <c r="I454" s="375"/>
      <c r="J454" s="375"/>
      <c r="K454" s="375"/>
      <c r="L454" s="375"/>
      <c r="M454" s="375"/>
      <c r="N454" s="375"/>
      <c r="O454" s="300"/>
      <c r="P454" s="309"/>
      <c r="Q454" s="309"/>
      <c r="R454" s="309"/>
      <c r="S454" s="365"/>
      <c r="T454" s="365"/>
    </row>
    <row r="455">
      <c r="B455" s="0" t="s">
        <v>232</v>
      </c>
      <c r="C455" s="0" t="s">
        <v>26</v>
      </c>
      <c r="D455" s="305" t="s">
        <v>86</v>
      </c>
      <c r="E455" s="314" t="s">
        <v>87</v>
      </c>
      <c r="F455" s="375"/>
      <c r="G455" s="375"/>
      <c r="H455" s="375"/>
      <c r="I455" s="375"/>
      <c r="J455" s="375"/>
      <c r="K455" s="375"/>
      <c r="L455" s="375"/>
      <c r="M455" s="375"/>
      <c r="N455" s="375"/>
      <c r="O455" s="300"/>
      <c r="P455" s="309"/>
      <c r="Q455" s="309"/>
      <c r="R455" s="309"/>
    </row>
    <row r="456">
      <c r="B456" s="0" t="s">
        <v>232</v>
      </c>
      <c r="C456" s="0" t="s">
        <v>26</v>
      </c>
      <c r="D456" s="305" t="s">
        <v>86</v>
      </c>
      <c r="E456" s="314" t="s">
        <v>616</v>
      </c>
      <c r="F456" s="375"/>
      <c r="G456" s="375"/>
      <c r="H456" s="375"/>
      <c r="I456" s="375"/>
      <c r="J456" s="375"/>
      <c r="K456" s="375"/>
      <c r="L456" s="375"/>
      <c r="M456" s="375"/>
      <c r="N456" s="375"/>
      <c r="O456" s="300"/>
      <c r="P456" s="309"/>
      <c r="Q456" s="309"/>
      <c r="R456" s="309"/>
      <c r="S456" s="368"/>
      <c r="T456" s="368"/>
    </row>
    <row r="457">
      <c r="B457" s="0" t="s">
        <v>232</v>
      </c>
      <c r="C457" s="0" t="s">
        <v>26</v>
      </c>
      <c r="D457" s="305" t="s">
        <v>90</v>
      </c>
      <c r="E457" s="314" t="s">
        <v>617</v>
      </c>
      <c r="F457" s="375"/>
      <c r="G457" s="375"/>
      <c r="H457" s="375"/>
      <c r="I457" s="375"/>
      <c r="J457" s="375"/>
      <c r="K457" s="375"/>
      <c r="L457" s="375"/>
      <c r="M457" s="375"/>
      <c r="N457" s="375"/>
      <c r="O457" s="300"/>
      <c r="P457" s="309"/>
      <c r="Q457" s="309"/>
      <c r="R457" s="309"/>
      <c r="S457" s="368"/>
      <c r="T457" s="368"/>
    </row>
    <row r="458">
      <c r="B458" s="0" t="s">
        <v>232</v>
      </c>
      <c r="C458" s="0" t="s">
        <v>24</v>
      </c>
      <c r="D458" s="305" t="s">
        <v>86</v>
      </c>
      <c r="E458" s="314" t="s">
        <v>87</v>
      </c>
      <c r="F458" s="375"/>
      <c r="G458" s="375"/>
      <c r="H458" s="375"/>
      <c r="I458" s="375"/>
      <c r="J458" s="375"/>
      <c r="K458" s="375"/>
      <c r="L458" s="375"/>
      <c r="M458" s="375"/>
      <c r="N458" s="375"/>
      <c r="O458" s="300"/>
      <c r="P458" s="309"/>
      <c r="Q458" s="309"/>
      <c r="R458" s="309"/>
      <c r="S458" s="365"/>
      <c r="T458" s="365"/>
    </row>
    <row r="459">
      <c r="B459" s="0" t="s">
        <v>232</v>
      </c>
      <c r="C459" s="0" t="s">
        <v>24</v>
      </c>
      <c r="D459" s="305" t="s">
        <v>86</v>
      </c>
      <c r="E459" s="314" t="s">
        <v>616</v>
      </c>
      <c r="F459" s="375"/>
      <c r="G459" s="375"/>
      <c r="H459" s="375"/>
      <c r="I459" s="375"/>
      <c r="J459" s="375"/>
      <c r="K459" s="375"/>
      <c r="L459" s="375"/>
      <c r="M459" s="375"/>
      <c r="N459" s="375"/>
      <c r="O459" s="300"/>
      <c r="P459" s="309"/>
      <c r="Q459" s="309"/>
      <c r="R459" s="309"/>
      <c r="S459" s="365"/>
      <c r="T459" s="365"/>
    </row>
    <row r="460">
      <c r="B460" s="0" t="s">
        <v>232</v>
      </c>
      <c r="C460" s="0" t="s">
        <v>24</v>
      </c>
      <c r="D460" s="305" t="s">
        <v>90</v>
      </c>
      <c r="E460" s="314" t="s">
        <v>617</v>
      </c>
      <c r="F460" s="375"/>
      <c r="G460" s="375"/>
      <c r="H460" s="375"/>
      <c r="I460" s="375"/>
      <c r="J460" s="375"/>
      <c r="K460" s="375"/>
      <c r="L460" s="375"/>
      <c r="M460" s="375"/>
      <c r="N460" s="375"/>
      <c r="O460" s="300"/>
      <c r="P460" s="309"/>
      <c r="Q460" s="309"/>
      <c r="R460" s="309"/>
      <c r="S460" s="365"/>
      <c r="T460" s="365"/>
    </row>
    <row r="461">
      <c r="B461" s="0" t="s">
        <v>232</v>
      </c>
      <c r="C461" s="0" t="s">
        <v>29</v>
      </c>
      <c r="D461" s="305" t="s">
        <v>86</v>
      </c>
      <c r="E461" s="314" t="s">
        <v>87</v>
      </c>
      <c r="F461" s="375"/>
      <c r="G461" s="375"/>
      <c r="H461" s="375"/>
      <c r="I461" s="375"/>
      <c r="J461" s="375"/>
      <c r="K461" s="375"/>
      <c r="L461" s="375"/>
      <c r="M461" s="375"/>
      <c r="N461" s="375"/>
      <c r="O461" s="300"/>
      <c r="P461" s="309"/>
      <c r="Q461" s="309"/>
      <c r="R461" s="309"/>
      <c r="S461" s="365"/>
      <c r="T461" s="365"/>
    </row>
    <row r="462">
      <c r="B462" s="0" t="s">
        <v>232</v>
      </c>
      <c r="C462" s="0" t="s">
        <v>29</v>
      </c>
      <c r="D462" s="305" t="s">
        <v>86</v>
      </c>
      <c r="E462" s="314" t="s">
        <v>616</v>
      </c>
      <c r="F462" s="375"/>
      <c r="G462" s="375"/>
      <c r="H462" s="375"/>
      <c r="I462" s="375"/>
      <c r="J462" s="375"/>
      <c r="K462" s="375"/>
      <c r="L462" s="375"/>
      <c r="M462" s="375"/>
      <c r="N462" s="375"/>
      <c r="O462" s="300"/>
      <c r="P462" s="309"/>
      <c r="Q462" s="309"/>
      <c r="R462" s="309"/>
      <c r="S462" s="368"/>
      <c r="T462" s="368"/>
    </row>
    <row r="463">
      <c r="B463" s="0" t="s">
        <v>232</v>
      </c>
      <c r="C463" s="0" t="s">
        <v>29</v>
      </c>
      <c r="D463" s="305" t="s">
        <v>90</v>
      </c>
      <c r="E463" s="314" t="s">
        <v>617</v>
      </c>
      <c r="F463" s="375"/>
      <c r="G463" s="375"/>
      <c r="H463" s="375"/>
      <c r="I463" s="375"/>
      <c r="J463" s="375"/>
      <c r="K463" s="375"/>
      <c r="L463" s="375"/>
      <c r="M463" s="375"/>
      <c r="N463" s="375"/>
      <c r="O463" s="300"/>
      <c r="P463" s="309"/>
      <c r="Q463" s="309"/>
      <c r="R463" s="309"/>
      <c r="S463" s="368"/>
      <c r="T463" s="368"/>
    </row>
    <row r="464">
      <c r="B464" s="0" t="s">
        <v>232</v>
      </c>
      <c r="C464" s="0" t="s">
        <v>27</v>
      </c>
      <c r="D464" s="305" t="s">
        <v>86</v>
      </c>
      <c r="E464" s="314" t="s">
        <v>87</v>
      </c>
      <c r="F464" s="375"/>
      <c r="G464" s="375"/>
      <c r="H464" s="375"/>
      <c r="I464" s="375"/>
      <c r="J464" s="375"/>
      <c r="K464" s="375"/>
      <c r="L464" s="375"/>
      <c r="M464" s="375"/>
      <c r="N464" s="375"/>
      <c r="O464" s="300"/>
      <c r="P464" s="309"/>
      <c r="Q464" s="309"/>
      <c r="R464" s="309"/>
      <c r="S464" s="365"/>
      <c r="T464" s="365"/>
    </row>
    <row r="465">
      <c r="B465" s="0" t="s">
        <v>232</v>
      </c>
      <c r="C465" s="0" t="s">
        <v>27</v>
      </c>
      <c r="D465" s="305" t="s">
        <v>86</v>
      </c>
      <c r="E465" s="314" t="s">
        <v>616</v>
      </c>
      <c r="F465" s="375"/>
      <c r="G465" s="375"/>
      <c r="H465" s="375"/>
      <c r="I465" s="375"/>
      <c r="J465" s="375"/>
      <c r="K465" s="375"/>
      <c r="L465" s="375"/>
      <c r="M465" s="375"/>
      <c r="N465" s="375"/>
      <c r="O465" s="300"/>
      <c r="P465" s="309"/>
      <c r="Q465" s="309"/>
      <c r="R465" s="309"/>
      <c r="S465" s="368"/>
      <c r="T465" s="368"/>
    </row>
    <row r="466">
      <c r="B466" s="0" t="s">
        <v>232</v>
      </c>
      <c r="C466" s="0" t="s">
        <v>27</v>
      </c>
      <c r="D466" s="305" t="s">
        <v>90</v>
      </c>
      <c r="E466" s="314" t="s">
        <v>617</v>
      </c>
      <c r="F466" s="375"/>
      <c r="G466" s="375"/>
      <c r="H466" s="375"/>
      <c r="I466" s="375"/>
      <c r="J466" s="375"/>
      <c r="K466" s="375"/>
      <c r="L466" s="375"/>
      <c r="M466" s="375"/>
      <c r="N466" s="375"/>
      <c r="O466" s="300"/>
      <c r="P466" s="309"/>
      <c r="Q466" s="309"/>
      <c r="R466" s="309"/>
      <c r="S466" s="368"/>
      <c r="T466" s="368"/>
    </row>
    <row r="467">
      <c r="B467" s="0" t="s">
        <v>232</v>
      </c>
      <c r="C467" s="0" t="s">
        <v>31</v>
      </c>
      <c r="D467" s="305" t="s">
        <v>86</v>
      </c>
      <c r="E467" s="314" t="s">
        <v>87</v>
      </c>
      <c r="F467" s="375"/>
      <c r="G467" s="375"/>
      <c r="H467" s="375"/>
      <c r="I467" s="375"/>
      <c r="J467" s="375"/>
      <c r="K467" s="375"/>
      <c r="L467" s="375"/>
      <c r="M467" s="375"/>
      <c r="N467" s="375"/>
      <c r="O467" s="300"/>
      <c r="P467" s="309"/>
      <c r="Q467" s="309"/>
      <c r="R467" s="309"/>
      <c r="S467" s="365"/>
      <c r="T467" s="365"/>
    </row>
    <row r="468">
      <c r="B468" s="0" t="s">
        <v>232</v>
      </c>
      <c r="C468" s="0" t="s">
        <v>31</v>
      </c>
      <c r="D468" s="305" t="s">
        <v>86</v>
      </c>
      <c r="E468" s="314" t="s">
        <v>616</v>
      </c>
      <c r="F468" s="375"/>
      <c r="G468" s="375"/>
      <c r="H468" s="375"/>
      <c r="I468" s="375"/>
      <c r="J468" s="375"/>
      <c r="K468" s="375"/>
      <c r="L468" s="375"/>
      <c r="M468" s="375"/>
      <c r="N468" s="375"/>
      <c r="O468" s="300"/>
      <c r="P468" s="309"/>
      <c r="Q468" s="309"/>
      <c r="R468" s="309"/>
      <c r="S468" s="368"/>
      <c r="T468" s="368"/>
    </row>
    <row r="469">
      <c r="B469" s="0" t="s">
        <v>232</v>
      </c>
      <c r="C469" s="0" t="s">
        <v>31</v>
      </c>
      <c r="D469" s="305" t="s">
        <v>90</v>
      </c>
      <c r="E469" s="314" t="s">
        <v>617</v>
      </c>
      <c r="F469" s="375"/>
      <c r="G469" s="375"/>
      <c r="H469" s="375"/>
      <c r="I469" s="375"/>
      <c r="J469" s="375"/>
      <c r="K469" s="375"/>
      <c r="L469" s="375"/>
      <c r="M469" s="375"/>
      <c r="N469" s="375"/>
      <c r="O469" s="300"/>
      <c r="P469" s="309"/>
      <c r="Q469" s="309"/>
      <c r="R469" s="309"/>
      <c r="S469" s="368"/>
      <c r="T469" s="368"/>
    </row>
    <row r="470">
      <c r="B470" s="0" t="s">
        <v>232</v>
      </c>
      <c r="C470" s="0" t="s">
        <v>33</v>
      </c>
      <c r="D470" s="305" t="s">
        <v>86</v>
      </c>
      <c r="E470" s="314" t="s">
        <v>87</v>
      </c>
      <c r="F470" s="375"/>
      <c r="G470" s="375"/>
      <c r="H470" s="375"/>
      <c r="I470" s="375"/>
      <c r="J470" s="375"/>
      <c r="K470" s="375"/>
      <c r="L470" s="375"/>
      <c r="M470" s="375"/>
      <c r="N470" s="375"/>
      <c r="O470" s="300"/>
      <c r="P470" s="309"/>
      <c r="Q470" s="309"/>
      <c r="R470" s="309"/>
      <c r="S470" s="365"/>
      <c r="T470" s="365"/>
    </row>
    <row r="471">
      <c r="B471" s="0" t="s">
        <v>232</v>
      </c>
      <c r="C471" s="0" t="s">
        <v>33</v>
      </c>
      <c r="D471" s="305" t="s">
        <v>86</v>
      </c>
      <c r="E471" s="314" t="s">
        <v>616</v>
      </c>
      <c r="F471" s="375"/>
      <c r="G471" s="375"/>
      <c r="H471" s="375"/>
      <c r="I471" s="375"/>
      <c r="J471" s="375"/>
      <c r="K471" s="375"/>
      <c r="L471" s="375"/>
      <c r="M471" s="375"/>
      <c r="N471" s="375"/>
      <c r="O471" s="300"/>
      <c r="P471" s="309"/>
      <c r="Q471" s="309"/>
      <c r="R471" s="309"/>
      <c r="S471" s="365"/>
      <c r="T471" s="365"/>
    </row>
    <row r="472">
      <c r="B472" s="0" t="s">
        <v>232</v>
      </c>
      <c r="C472" s="0" t="s">
        <v>33</v>
      </c>
      <c r="D472" s="305" t="s">
        <v>90</v>
      </c>
      <c r="E472" s="314" t="s">
        <v>617</v>
      </c>
      <c r="F472" s="375"/>
      <c r="G472" s="375"/>
      <c r="H472" s="375"/>
      <c r="I472" s="375"/>
      <c r="J472" s="375"/>
      <c r="K472" s="375"/>
      <c r="L472" s="375"/>
      <c r="M472" s="375"/>
      <c r="N472" s="375"/>
      <c r="O472" s="300"/>
      <c r="P472" s="309"/>
      <c r="Q472" s="309"/>
      <c r="R472" s="309"/>
      <c r="S472" s="365"/>
      <c r="T472" s="365"/>
    </row>
    <row r="473">
      <c r="B473" s="0" t="s">
        <v>232</v>
      </c>
      <c r="C473" s="0" t="s">
        <v>35</v>
      </c>
      <c r="D473" s="305" t="s">
        <v>86</v>
      </c>
      <c r="E473" s="314" t="s">
        <v>87</v>
      </c>
      <c r="F473" s="375"/>
      <c r="G473" s="375"/>
      <c r="H473" s="375"/>
      <c r="I473" s="375"/>
      <c r="J473" s="375"/>
      <c r="K473" s="375"/>
      <c r="L473" s="375"/>
      <c r="M473" s="375"/>
      <c r="N473" s="375"/>
      <c r="O473" s="300"/>
      <c r="P473" s="309"/>
      <c r="Q473" s="309"/>
      <c r="R473" s="309"/>
      <c r="S473" s="365"/>
      <c r="T473" s="365"/>
    </row>
    <row r="474">
      <c r="B474" s="0" t="s">
        <v>232</v>
      </c>
      <c r="C474" s="0" t="s">
        <v>35</v>
      </c>
      <c r="D474" s="305" t="s">
        <v>86</v>
      </c>
      <c r="E474" s="314" t="s">
        <v>616</v>
      </c>
      <c r="F474" s="375"/>
      <c r="G474" s="375"/>
      <c r="H474" s="375"/>
      <c r="I474" s="375"/>
      <c r="J474" s="375"/>
      <c r="K474" s="375"/>
      <c r="L474" s="375"/>
      <c r="M474" s="375"/>
      <c r="N474" s="375"/>
      <c r="O474" s="300"/>
      <c r="P474" s="309"/>
      <c r="Q474" s="309"/>
      <c r="R474" s="309"/>
      <c r="S474" s="365"/>
      <c r="T474" s="365"/>
    </row>
    <row r="475">
      <c r="B475" s="0" t="s">
        <v>232</v>
      </c>
      <c r="C475" s="0" t="s">
        <v>35</v>
      </c>
      <c r="D475" s="305" t="s">
        <v>90</v>
      </c>
      <c r="E475" s="314" t="s">
        <v>617</v>
      </c>
      <c r="F475" s="375"/>
      <c r="G475" s="375"/>
      <c r="H475" s="375"/>
      <c r="I475" s="375"/>
      <c r="J475" s="375"/>
      <c r="K475" s="375"/>
      <c r="L475" s="375"/>
      <c r="M475" s="375"/>
      <c r="N475" s="375"/>
      <c r="O475" s="300"/>
      <c r="P475" s="309"/>
      <c r="Q475" s="309"/>
      <c r="R475" s="309"/>
      <c r="S475" s="365"/>
      <c r="T475" s="365"/>
    </row>
    <row r="476">
      <c r="B476" s="0" t="s">
        <v>232</v>
      </c>
      <c r="C476" s="0" t="s">
        <v>37</v>
      </c>
      <c r="D476" s="305" t="s">
        <v>86</v>
      </c>
      <c r="E476" s="314" t="s">
        <v>87</v>
      </c>
      <c r="F476" s="375"/>
      <c r="G476" s="375"/>
      <c r="H476" s="375"/>
      <c r="I476" s="375"/>
      <c r="J476" s="375"/>
      <c r="K476" s="375"/>
      <c r="L476" s="375"/>
      <c r="M476" s="375"/>
      <c r="N476" s="375"/>
      <c r="O476" s="300"/>
      <c r="P476" s="309"/>
      <c r="Q476" s="309"/>
      <c r="R476" s="309"/>
      <c r="S476" s="365"/>
      <c r="T476" s="365"/>
    </row>
    <row r="477">
      <c r="B477" s="0" t="s">
        <v>232</v>
      </c>
      <c r="C477" s="0" t="s">
        <v>37</v>
      </c>
      <c r="D477" s="305" t="s">
        <v>86</v>
      </c>
      <c r="E477" s="314" t="s">
        <v>616</v>
      </c>
      <c r="F477" s="375"/>
      <c r="G477" s="375"/>
      <c r="H477" s="375"/>
      <c r="I477" s="375"/>
      <c r="J477" s="375"/>
      <c r="K477" s="375"/>
      <c r="L477" s="375"/>
      <c r="M477" s="375"/>
      <c r="N477" s="375"/>
      <c r="O477" s="300"/>
      <c r="P477" s="309"/>
      <c r="Q477" s="309"/>
      <c r="R477" s="309"/>
      <c r="S477" s="365"/>
      <c r="T477" s="365"/>
    </row>
    <row r="478">
      <c r="B478" s="0" t="s">
        <v>232</v>
      </c>
      <c r="C478" s="0" t="s">
        <v>37</v>
      </c>
      <c r="D478" s="305" t="s">
        <v>90</v>
      </c>
      <c r="E478" s="314" t="s">
        <v>617</v>
      </c>
      <c r="F478" s="375"/>
      <c r="G478" s="375"/>
      <c r="H478" s="375"/>
      <c r="I478" s="375"/>
      <c r="J478" s="375"/>
      <c r="K478" s="375"/>
      <c r="L478" s="375"/>
      <c r="M478" s="375"/>
      <c r="N478" s="375"/>
      <c r="O478" s="300"/>
      <c r="P478" s="309"/>
      <c r="Q478" s="309"/>
      <c r="R478" s="309"/>
      <c r="S478" s="365"/>
      <c r="T478" s="365"/>
    </row>
    <row r="479">
      <c r="B479" s="0" t="s">
        <v>232</v>
      </c>
      <c r="C479" s="0" t="s">
        <v>39</v>
      </c>
      <c r="D479" s="305" t="s">
        <v>86</v>
      </c>
      <c r="E479" s="314" t="s">
        <v>87</v>
      </c>
      <c r="F479" s="375"/>
      <c r="G479" s="375"/>
      <c r="H479" s="375"/>
      <c r="I479" s="375"/>
      <c r="J479" s="375"/>
      <c r="K479" s="375"/>
      <c r="L479" s="375"/>
      <c r="M479" s="375"/>
      <c r="N479" s="375"/>
      <c r="O479" s="300"/>
      <c r="P479" s="309"/>
      <c r="Q479" s="309"/>
      <c r="R479" s="309"/>
      <c r="S479" s="365"/>
      <c r="T479" s="365"/>
    </row>
    <row r="480">
      <c r="B480" s="0" t="s">
        <v>232</v>
      </c>
      <c r="C480" s="0" t="s">
        <v>39</v>
      </c>
      <c r="D480" s="305" t="s">
        <v>86</v>
      </c>
      <c r="E480" s="314" t="s">
        <v>616</v>
      </c>
      <c r="F480" s="375"/>
      <c r="G480" s="375"/>
      <c r="H480" s="375"/>
      <c r="I480" s="375"/>
      <c r="J480" s="375"/>
      <c r="K480" s="375"/>
      <c r="L480" s="375"/>
      <c r="M480" s="375"/>
      <c r="N480" s="375"/>
      <c r="O480" s="300"/>
      <c r="P480" s="309"/>
      <c r="Q480" s="309"/>
      <c r="R480" s="309"/>
      <c r="S480" s="365"/>
      <c r="T480" s="365"/>
    </row>
    <row r="481">
      <c r="B481" s="0" t="s">
        <v>232</v>
      </c>
      <c r="C481" s="0" t="s">
        <v>39</v>
      </c>
      <c r="D481" s="305" t="s">
        <v>90</v>
      </c>
      <c r="E481" s="314" t="s">
        <v>617</v>
      </c>
      <c r="F481" s="375"/>
      <c r="G481" s="375"/>
      <c r="H481" s="375"/>
      <c r="I481" s="375"/>
      <c r="J481" s="375"/>
      <c r="K481" s="375"/>
      <c r="L481" s="375"/>
      <c r="M481" s="375"/>
      <c r="N481" s="375"/>
      <c r="O481" s="300"/>
      <c r="P481" s="309"/>
      <c r="Q481" s="309"/>
      <c r="R481" s="309"/>
      <c r="S481" s="365"/>
      <c r="T481" s="365"/>
    </row>
    <row r="482">
      <c r="B482" s="0" t="s">
        <v>232</v>
      </c>
      <c r="C482" s="0" t="s">
        <v>40</v>
      </c>
      <c r="D482" s="305" t="s">
        <v>86</v>
      </c>
      <c r="E482" s="314" t="s">
        <v>87</v>
      </c>
      <c r="F482" s="375"/>
      <c r="G482" s="375"/>
      <c r="H482" s="375"/>
      <c r="I482" s="375"/>
      <c r="J482" s="375"/>
      <c r="K482" s="375"/>
      <c r="L482" s="375"/>
      <c r="M482" s="375"/>
      <c r="N482" s="375"/>
      <c r="O482" s="300"/>
      <c r="P482" s="309"/>
      <c r="Q482" s="309"/>
      <c r="R482" s="309"/>
      <c r="S482" s="365"/>
      <c r="T482" s="365"/>
    </row>
    <row r="483">
      <c r="B483" s="0" t="s">
        <v>232</v>
      </c>
      <c r="C483" s="0" t="s">
        <v>40</v>
      </c>
      <c r="D483" s="305" t="s">
        <v>86</v>
      </c>
      <c r="E483" s="314" t="s">
        <v>616</v>
      </c>
      <c r="F483" s="375"/>
      <c r="G483" s="375"/>
      <c r="H483" s="375"/>
      <c r="I483" s="375"/>
      <c r="J483" s="375"/>
      <c r="K483" s="375"/>
      <c r="L483" s="375"/>
      <c r="M483" s="375"/>
      <c r="N483" s="375"/>
      <c r="O483" s="300"/>
      <c r="P483" s="309"/>
      <c r="Q483" s="309"/>
      <c r="R483" s="309"/>
      <c r="S483" s="368"/>
      <c r="T483" s="368"/>
    </row>
    <row r="484">
      <c r="B484" s="0" t="s">
        <v>232</v>
      </c>
      <c r="C484" s="0" t="s">
        <v>40</v>
      </c>
      <c r="D484" s="305" t="s">
        <v>90</v>
      </c>
      <c r="E484" s="314" t="s">
        <v>617</v>
      </c>
      <c r="F484" s="375"/>
      <c r="G484" s="375"/>
      <c r="H484" s="375"/>
      <c r="I484" s="375"/>
      <c r="J484" s="375"/>
      <c r="K484" s="375"/>
      <c r="L484" s="375"/>
      <c r="M484" s="375"/>
      <c r="N484" s="375"/>
      <c r="O484" s="300"/>
      <c r="P484" s="309"/>
      <c r="Q484" s="309"/>
      <c r="R484" s="309"/>
      <c r="S484" s="368"/>
      <c r="T484" s="368"/>
    </row>
    <row r="485">
      <c r="B485" s="0" t="s">
        <v>232</v>
      </c>
      <c r="C485" s="0" t="s">
        <v>43</v>
      </c>
      <c r="D485" s="305" t="s">
        <v>86</v>
      </c>
      <c r="E485" s="314" t="s">
        <v>87</v>
      </c>
      <c r="F485" s="375"/>
      <c r="G485" s="375"/>
      <c r="H485" s="375"/>
      <c r="I485" s="375"/>
      <c r="J485" s="375"/>
      <c r="K485" s="375"/>
      <c r="L485" s="375"/>
      <c r="M485" s="375"/>
      <c r="N485" s="375"/>
      <c r="O485" s="300"/>
      <c r="P485" s="309"/>
      <c r="Q485" s="309"/>
      <c r="R485" s="309"/>
      <c r="S485" s="365"/>
      <c r="T485" s="365"/>
    </row>
    <row r="486">
      <c r="B486" s="0" t="s">
        <v>232</v>
      </c>
      <c r="C486" s="0" t="s">
        <v>43</v>
      </c>
      <c r="D486" s="305" t="s">
        <v>86</v>
      </c>
      <c r="E486" s="314" t="s">
        <v>616</v>
      </c>
      <c r="F486" s="375"/>
      <c r="G486" s="375"/>
      <c r="H486" s="375"/>
      <c r="I486" s="375"/>
      <c r="J486" s="375"/>
      <c r="K486" s="375"/>
      <c r="L486" s="375"/>
      <c r="M486" s="375"/>
      <c r="N486" s="375"/>
      <c r="O486" s="300"/>
      <c r="P486" s="309"/>
      <c r="Q486" s="309"/>
      <c r="R486" s="309"/>
      <c r="S486" s="368"/>
      <c r="T486" s="368"/>
    </row>
    <row r="487">
      <c r="B487" s="0" t="s">
        <v>232</v>
      </c>
      <c r="C487" s="0" t="s">
        <v>43</v>
      </c>
      <c r="D487" s="305" t="s">
        <v>90</v>
      </c>
      <c r="E487" s="314" t="s">
        <v>617</v>
      </c>
      <c r="F487" s="375"/>
      <c r="G487" s="375"/>
      <c r="H487" s="375"/>
      <c r="I487" s="375"/>
      <c r="J487" s="375"/>
      <c r="K487" s="375"/>
      <c r="L487" s="375"/>
      <c r="M487" s="375"/>
      <c r="N487" s="375"/>
      <c r="O487" s="300"/>
      <c r="P487" s="309"/>
      <c r="Q487" s="309"/>
      <c r="R487" s="309"/>
      <c r="S487" s="368"/>
      <c r="T487" s="368"/>
    </row>
    <row r="488">
      <c r="B488" s="0" t="s">
        <v>232</v>
      </c>
      <c r="C488" s="0" t="s">
        <v>45</v>
      </c>
      <c r="D488" s="305" t="s">
        <v>86</v>
      </c>
      <c r="E488" s="314" t="s">
        <v>87</v>
      </c>
      <c r="F488" s="375"/>
      <c r="G488" s="375"/>
      <c r="H488" s="375"/>
      <c r="I488" s="375"/>
      <c r="J488" s="375"/>
      <c r="K488" s="375"/>
      <c r="L488" s="375"/>
      <c r="M488" s="375"/>
      <c r="N488" s="375"/>
      <c r="O488" s="300"/>
      <c r="P488" s="309"/>
      <c r="Q488" s="309"/>
      <c r="R488" s="309"/>
      <c r="S488" s="365"/>
      <c r="T488" s="365"/>
    </row>
    <row r="489">
      <c r="B489" s="0" t="s">
        <v>232</v>
      </c>
      <c r="C489" s="0" t="s">
        <v>45</v>
      </c>
      <c r="D489" s="305" t="s">
        <v>86</v>
      </c>
      <c r="E489" s="314" t="s">
        <v>616</v>
      </c>
      <c r="F489" s="375"/>
      <c r="G489" s="375"/>
      <c r="H489" s="375"/>
      <c r="I489" s="375"/>
      <c r="J489" s="375"/>
      <c r="K489" s="375"/>
      <c r="L489" s="375"/>
      <c r="M489" s="375"/>
      <c r="N489" s="375"/>
      <c r="O489" s="300"/>
      <c r="P489" s="309"/>
      <c r="Q489" s="309"/>
      <c r="R489" s="309"/>
      <c r="S489" s="368"/>
      <c r="T489" s="368"/>
    </row>
    <row r="490">
      <c r="B490" s="0" t="s">
        <v>232</v>
      </c>
      <c r="C490" s="0" t="s">
        <v>45</v>
      </c>
      <c r="D490" s="305" t="s">
        <v>90</v>
      </c>
      <c r="E490" s="314" t="s">
        <v>617</v>
      </c>
      <c r="F490" s="375"/>
      <c r="G490" s="375"/>
      <c r="H490" s="375"/>
      <c r="I490" s="375"/>
      <c r="J490" s="375"/>
      <c r="K490" s="375"/>
      <c r="L490" s="375"/>
      <c r="M490" s="375"/>
      <c r="N490" s="375"/>
      <c r="O490" s="300"/>
      <c r="P490" s="309"/>
      <c r="Q490" s="309"/>
      <c r="R490" s="309"/>
      <c r="S490" s="368"/>
      <c r="T490" s="368"/>
    </row>
    <row r="491">
      <c r="B491" s="0" t="s">
        <v>232</v>
      </c>
      <c r="C491" s="0" t="s">
        <v>47</v>
      </c>
      <c r="D491" s="305" t="s">
        <v>86</v>
      </c>
      <c r="E491" s="314" t="s">
        <v>87</v>
      </c>
      <c r="F491" s="375"/>
      <c r="G491" s="375"/>
      <c r="H491" s="375"/>
      <c r="I491" s="375"/>
      <c r="J491" s="375"/>
      <c r="K491" s="375"/>
      <c r="L491" s="375"/>
      <c r="M491" s="375"/>
      <c r="N491" s="375"/>
      <c r="O491" s="300"/>
      <c r="P491" s="309"/>
      <c r="Q491" s="309"/>
      <c r="R491" s="309"/>
      <c r="S491" s="365"/>
      <c r="T491" s="365"/>
    </row>
    <row r="492">
      <c r="B492" s="0" t="s">
        <v>232</v>
      </c>
      <c r="C492" s="0" t="s">
        <v>47</v>
      </c>
      <c r="D492" s="305" t="s">
        <v>86</v>
      </c>
      <c r="E492" s="314" t="s">
        <v>616</v>
      </c>
      <c r="F492" s="375"/>
      <c r="G492" s="375"/>
      <c r="H492" s="375"/>
      <c r="I492" s="375"/>
      <c r="J492" s="375"/>
      <c r="K492" s="375"/>
      <c r="L492" s="375"/>
      <c r="M492" s="375"/>
      <c r="N492" s="375"/>
      <c r="O492" s="300"/>
      <c r="P492" s="309"/>
      <c r="Q492" s="309"/>
      <c r="R492" s="309"/>
      <c r="S492" s="365"/>
      <c r="T492" s="365"/>
    </row>
    <row r="493">
      <c r="B493" s="0" t="s">
        <v>232</v>
      </c>
      <c r="C493" s="0" t="s">
        <v>47</v>
      </c>
      <c r="D493" s="305" t="s">
        <v>90</v>
      </c>
      <c r="E493" s="314" t="s">
        <v>617</v>
      </c>
      <c r="F493" s="375"/>
      <c r="G493" s="375"/>
      <c r="H493" s="375"/>
      <c r="I493" s="375"/>
      <c r="J493" s="375"/>
      <c r="K493" s="375"/>
      <c r="L493" s="375"/>
      <c r="M493" s="375"/>
      <c r="N493" s="375"/>
      <c r="O493" s="300"/>
      <c r="P493" s="309"/>
      <c r="Q493" s="309"/>
      <c r="R493" s="309"/>
      <c r="S493" s="365"/>
      <c r="T493" s="365"/>
    </row>
    <row r="494">
      <c r="B494" s="0" t="s">
        <v>232</v>
      </c>
      <c r="C494" s="0" t="s">
        <v>50</v>
      </c>
      <c r="D494" s="305" t="s">
        <v>86</v>
      </c>
      <c r="E494" s="314" t="s">
        <v>87</v>
      </c>
      <c r="F494" s="375"/>
      <c r="G494" s="375"/>
      <c r="H494" s="375"/>
      <c r="I494" s="375"/>
      <c r="J494" s="375"/>
      <c r="K494" s="375"/>
      <c r="L494" s="375"/>
      <c r="M494" s="375"/>
      <c r="N494" s="375"/>
      <c r="O494" s="300"/>
      <c r="P494" s="309"/>
      <c r="Q494" s="309"/>
      <c r="R494" s="309"/>
      <c r="S494" s="365"/>
      <c r="T494" s="365"/>
    </row>
    <row r="495">
      <c r="B495" s="0" t="s">
        <v>232</v>
      </c>
      <c r="C495" s="0" t="s">
        <v>50</v>
      </c>
      <c r="D495" s="305" t="s">
        <v>86</v>
      </c>
      <c r="E495" s="314" t="s">
        <v>616</v>
      </c>
      <c r="F495" s="375"/>
      <c r="G495" s="375"/>
      <c r="H495" s="375"/>
      <c r="I495" s="375"/>
      <c r="J495" s="375"/>
      <c r="K495" s="375"/>
      <c r="L495" s="375"/>
      <c r="M495" s="375"/>
      <c r="N495" s="375"/>
      <c r="O495" s="300"/>
      <c r="P495" s="309"/>
      <c r="Q495" s="309"/>
      <c r="R495" s="309"/>
      <c r="S495" s="365"/>
      <c r="T495" s="365"/>
    </row>
    <row r="496">
      <c r="B496" s="0" t="s">
        <v>232</v>
      </c>
      <c r="C496" s="0" t="s">
        <v>50</v>
      </c>
      <c r="D496" s="305" t="s">
        <v>90</v>
      </c>
      <c r="E496" s="314" t="s">
        <v>617</v>
      </c>
      <c r="F496" s="375"/>
      <c r="G496" s="375"/>
      <c r="H496" s="375"/>
      <c r="I496" s="375"/>
      <c r="J496" s="375"/>
      <c r="K496" s="375"/>
      <c r="L496" s="375"/>
      <c r="M496" s="375"/>
      <c r="N496" s="375"/>
      <c r="O496" s="300"/>
      <c r="P496" s="309"/>
      <c r="Q496" s="309"/>
      <c r="R496" s="309"/>
      <c r="S496" s="365"/>
      <c r="T496" s="365"/>
    </row>
    <row r="497">
      <c r="B497" s="0" t="s">
        <v>232</v>
      </c>
      <c r="C497" s="0" t="s">
        <v>52</v>
      </c>
      <c r="D497" s="305" t="s">
        <v>86</v>
      </c>
      <c r="E497" s="314" t="s">
        <v>87</v>
      </c>
      <c r="F497" s="375"/>
      <c r="G497" s="375"/>
      <c r="H497" s="375"/>
      <c r="I497" s="375"/>
      <c r="J497" s="375"/>
      <c r="K497" s="375"/>
      <c r="L497" s="375"/>
      <c r="M497" s="375"/>
      <c r="N497" s="375"/>
      <c r="O497" s="300"/>
      <c r="P497" s="309"/>
      <c r="Q497" s="309"/>
      <c r="R497" s="309"/>
      <c r="S497" s="365"/>
    </row>
    <row r="498">
      <c r="B498" s="0" t="s">
        <v>232</v>
      </c>
      <c r="C498" s="0" t="s">
        <v>52</v>
      </c>
      <c r="D498" s="305" t="s">
        <v>86</v>
      </c>
      <c r="E498" s="314" t="s">
        <v>616</v>
      </c>
      <c r="F498" s="375"/>
      <c r="G498" s="375"/>
      <c r="H498" s="375"/>
      <c r="I498" s="375"/>
      <c r="J498" s="375"/>
      <c r="K498" s="375"/>
      <c r="L498" s="375"/>
      <c r="M498" s="375"/>
      <c r="N498" s="375"/>
      <c r="O498" s="300"/>
      <c r="P498" s="309"/>
      <c r="Q498" s="309"/>
      <c r="R498" s="309"/>
      <c r="S498" s="368"/>
      <c r="T498" s="368"/>
    </row>
    <row r="499">
      <c r="B499" s="0" t="s">
        <v>232</v>
      </c>
      <c r="C499" s="0" t="s">
        <v>52</v>
      </c>
      <c r="D499" s="305" t="s">
        <v>90</v>
      </c>
      <c r="E499" s="314" t="s">
        <v>617</v>
      </c>
      <c r="F499" s="375"/>
      <c r="G499" s="375"/>
      <c r="H499" s="375"/>
      <c r="I499" s="375"/>
      <c r="J499" s="375"/>
      <c r="K499" s="375"/>
      <c r="L499" s="375"/>
      <c r="M499" s="375"/>
      <c r="N499" s="375"/>
      <c r="O499" s="300"/>
      <c r="P499" s="309"/>
      <c r="Q499" s="309"/>
      <c r="R499" s="309"/>
      <c r="S499" s="368"/>
      <c r="T499" s="368"/>
    </row>
    <row r="500">
      <c r="D500" s="305"/>
      <c r="E500" s="314"/>
      <c r="F500" s="300"/>
      <c r="G500" s="300"/>
      <c r="H500" s="300"/>
      <c r="I500" s="300"/>
      <c r="J500" s="300"/>
      <c r="K500" s="300"/>
      <c r="L500" s="300"/>
      <c r="M500" s="300"/>
      <c r="N500" s="300"/>
      <c r="O500" s="300"/>
      <c r="P500" s="309"/>
      <c r="Q500" s="309"/>
      <c r="R500" s="309"/>
      <c r="S500" s="365"/>
      <c r="T500" s="365"/>
    </row>
    <row r="501">
      <c r="D501" s="305"/>
      <c r="E501" s="314"/>
      <c r="F501" s="290"/>
      <c r="G501" s="290"/>
      <c r="H501" s="290"/>
      <c r="I501" s="290"/>
      <c r="J501" s="290"/>
      <c r="K501" s="290"/>
      <c r="L501" s="290"/>
      <c r="M501" s="290"/>
      <c r="N501" s="290"/>
      <c r="O501" s="309"/>
      <c r="P501" s="309"/>
      <c r="Q501" s="309"/>
      <c r="R501" s="309"/>
      <c r="S501" s="365"/>
      <c r="T501" s="365"/>
    </row>
    <row r="502">
      <c r="D502" s="305"/>
      <c r="E502" s="314"/>
      <c r="F502" s="290"/>
      <c r="G502" s="290"/>
      <c r="H502" s="290"/>
      <c r="I502" s="290"/>
      <c r="J502" s="290"/>
      <c r="K502" s="290"/>
      <c r="L502" s="290"/>
      <c r="M502" s="290"/>
      <c r="N502" s="290"/>
      <c r="O502" s="309"/>
      <c r="P502" s="309"/>
      <c r="Q502" s="309"/>
      <c r="R502" s="309"/>
      <c r="S502" s="365"/>
      <c r="T502" s="365"/>
    </row>
    <row r="503">
      <c r="D503" s="305"/>
      <c r="E503" s="314"/>
      <c r="F503" s="290"/>
      <c r="G503" s="290"/>
      <c r="H503" s="290"/>
      <c r="I503" s="290"/>
      <c r="J503" s="290"/>
      <c r="K503" s="290"/>
      <c r="L503" s="290"/>
      <c r="M503" s="290"/>
      <c r="N503" s="290"/>
      <c r="O503" s="309"/>
      <c r="P503" s="309"/>
      <c r="Q503" s="309"/>
      <c r="R503" s="309"/>
      <c r="S503" s="365"/>
      <c r="T503" s="365"/>
    </row>
    <row r="504">
      <c r="D504" s="305"/>
      <c r="E504" s="314"/>
      <c r="F504" s="290"/>
      <c r="G504" s="290"/>
      <c r="H504" s="290"/>
      <c r="I504" s="290"/>
      <c r="J504" s="290"/>
      <c r="K504" s="290"/>
      <c r="L504" s="290"/>
      <c r="M504" s="290"/>
      <c r="N504" s="290"/>
      <c r="O504" s="309"/>
      <c r="P504" s="309"/>
      <c r="Q504" s="309"/>
      <c r="R504" s="309"/>
      <c r="S504" s="368"/>
      <c r="T504" s="368"/>
    </row>
    <row r="505">
      <c r="D505" s="305"/>
      <c r="E505" s="314"/>
      <c r="F505" s="290"/>
      <c r="G505" s="290"/>
      <c r="H505" s="290"/>
      <c r="I505" s="290"/>
      <c r="J505" s="290"/>
      <c r="K505" s="290"/>
      <c r="L505" s="290"/>
      <c r="M505" s="290"/>
      <c r="N505" s="290"/>
      <c r="O505" s="309"/>
      <c r="P505" s="309"/>
      <c r="Q505" s="309"/>
      <c r="R505" s="309"/>
      <c r="S505" s="368"/>
      <c r="T505" s="368"/>
    </row>
    <row r="506">
      <c r="D506" s="305"/>
      <c r="E506" s="314"/>
      <c r="F506" s="290"/>
      <c r="G506" s="290"/>
      <c r="H506" s="290"/>
      <c r="I506" s="290"/>
      <c r="J506" s="290"/>
      <c r="K506" s="290"/>
      <c r="L506" s="290"/>
      <c r="M506" s="290"/>
      <c r="N506" s="290"/>
      <c r="O506" s="309"/>
      <c r="P506" s="309"/>
      <c r="Q506" s="309"/>
      <c r="R506" s="309"/>
      <c r="S506" s="365"/>
      <c r="T506" s="365"/>
    </row>
    <row r="507">
      <c r="D507" s="305"/>
      <c r="E507" s="314"/>
      <c r="F507" s="290"/>
      <c r="G507" s="290"/>
      <c r="H507" s="290"/>
      <c r="I507" s="290"/>
      <c r="J507" s="290"/>
      <c r="K507" s="290"/>
      <c r="L507" s="290"/>
      <c r="M507" s="290"/>
      <c r="N507" s="290"/>
      <c r="O507" s="309"/>
      <c r="P507" s="309"/>
      <c r="Q507" s="309"/>
      <c r="R507" s="309"/>
      <c r="S507" s="368"/>
      <c r="T507" s="368"/>
    </row>
    <row r="508">
      <c r="D508" s="305"/>
      <c r="E508" s="314"/>
      <c r="F508" s="290"/>
      <c r="G508" s="290"/>
      <c r="H508" s="290"/>
      <c r="I508" s="290"/>
      <c r="J508" s="290"/>
      <c r="K508" s="290"/>
      <c r="L508" s="290"/>
      <c r="M508" s="290"/>
      <c r="N508" s="290"/>
      <c r="O508" s="309"/>
      <c r="P508" s="309"/>
      <c r="Q508" s="309"/>
      <c r="R508" s="309"/>
      <c r="S508" s="368"/>
      <c r="T508" s="368"/>
    </row>
    <row r="509">
      <c r="D509" s="305"/>
      <c r="E509" s="314"/>
      <c r="F509" s="290"/>
      <c r="G509" s="290"/>
      <c r="H509" s="290"/>
      <c r="I509" s="290"/>
      <c r="J509" s="290"/>
      <c r="K509" s="290"/>
      <c r="L509" s="290"/>
      <c r="M509" s="290"/>
      <c r="N509" s="290"/>
      <c r="O509" s="309"/>
      <c r="P509" s="309"/>
      <c r="Q509" s="309"/>
      <c r="R509" s="309"/>
      <c r="S509" s="365"/>
      <c r="T509" s="365"/>
    </row>
    <row r="510">
      <c r="D510" s="305"/>
      <c r="E510" s="314"/>
      <c r="F510" s="290"/>
      <c r="G510" s="290"/>
      <c r="H510" s="290"/>
      <c r="I510" s="290"/>
      <c r="J510" s="290"/>
      <c r="K510" s="290"/>
      <c r="L510" s="290"/>
      <c r="M510" s="290"/>
      <c r="N510" s="290"/>
      <c r="O510" s="309"/>
      <c r="P510" s="309"/>
      <c r="Q510" s="309"/>
      <c r="R510" s="309"/>
      <c r="S510" s="365"/>
      <c r="T510" s="365"/>
    </row>
    <row r="511">
      <c r="D511" s="305"/>
      <c r="E511" s="314"/>
      <c r="F511" s="290"/>
      <c r="G511" s="290"/>
      <c r="H511" s="290"/>
      <c r="I511" s="290"/>
      <c r="J511" s="290"/>
      <c r="K511" s="290"/>
      <c r="L511" s="290"/>
      <c r="M511" s="290"/>
      <c r="N511" s="290"/>
      <c r="O511" s="309"/>
      <c r="P511" s="309"/>
      <c r="Q511" s="309"/>
      <c r="R511" s="309"/>
      <c r="S511" s="365"/>
      <c r="T511" s="365"/>
    </row>
    <row r="512">
      <c r="D512" s="305"/>
      <c r="E512" s="314"/>
      <c r="F512" s="290"/>
      <c r="G512" s="290"/>
      <c r="H512" s="290"/>
      <c r="I512" s="290"/>
      <c r="J512" s="290"/>
      <c r="K512" s="290"/>
      <c r="L512" s="290"/>
      <c r="M512" s="290"/>
      <c r="N512" s="290"/>
      <c r="O512" s="309"/>
      <c r="P512" s="309"/>
      <c r="Q512" s="309"/>
      <c r="R512" s="309"/>
      <c r="S512" s="365"/>
      <c r="T512" s="365"/>
    </row>
    <row r="513">
      <c r="D513" s="305"/>
      <c r="E513" s="314"/>
      <c r="F513" s="290"/>
      <c r="G513" s="290"/>
      <c r="H513" s="290"/>
      <c r="I513" s="290"/>
      <c r="J513" s="290"/>
      <c r="K513" s="290"/>
      <c r="L513" s="290"/>
      <c r="M513" s="290"/>
      <c r="N513" s="290"/>
      <c r="O513" s="309"/>
      <c r="P513" s="309"/>
      <c r="Q513" s="309"/>
      <c r="R513" s="309"/>
      <c r="S513" s="368"/>
      <c r="T513" s="368"/>
    </row>
    <row r="514">
      <c r="D514" s="305"/>
      <c r="E514" s="314"/>
      <c r="F514" s="290"/>
      <c r="G514" s="290"/>
      <c r="H514" s="290"/>
      <c r="I514" s="290"/>
      <c r="J514" s="290"/>
      <c r="K514" s="290"/>
      <c r="L514" s="290"/>
      <c r="M514" s="290"/>
      <c r="N514" s="290"/>
      <c r="O514" s="309"/>
      <c r="P514" s="309"/>
      <c r="Q514" s="309"/>
      <c r="R514" s="309"/>
      <c r="S514" s="368"/>
      <c r="T514" s="368"/>
    </row>
    <row r="515">
      <c r="D515" s="305"/>
      <c r="E515" s="314"/>
      <c r="F515" s="290"/>
      <c r="G515" s="290"/>
      <c r="H515" s="290"/>
      <c r="I515" s="290"/>
      <c r="J515" s="290"/>
      <c r="K515" s="290"/>
      <c r="L515" s="290"/>
      <c r="M515" s="290"/>
      <c r="N515" s="290"/>
      <c r="O515" s="309"/>
      <c r="P515" s="309"/>
      <c r="Q515" s="309"/>
      <c r="R515" s="309"/>
      <c r="S515" s="365"/>
      <c r="T515" s="365"/>
    </row>
    <row r="516">
      <c r="D516" s="305"/>
      <c r="E516" s="314"/>
      <c r="F516" s="290"/>
      <c r="G516" s="290"/>
      <c r="H516" s="290"/>
      <c r="I516" s="290"/>
      <c r="J516" s="290"/>
      <c r="K516" s="290"/>
      <c r="L516" s="290"/>
      <c r="M516" s="290"/>
      <c r="N516" s="290"/>
      <c r="O516" s="309"/>
      <c r="P516" s="309"/>
      <c r="Q516" s="309"/>
      <c r="R516" s="309"/>
      <c r="S516" s="365"/>
      <c r="T516" s="365"/>
    </row>
    <row r="517">
      <c r="D517" s="305"/>
      <c r="E517" s="314"/>
      <c r="F517" s="290"/>
      <c r="G517" s="290"/>
      <c r="H517" s="290"/>
      <c r="I517" s="290"/>
      <c r="J517" s="290"/>
      <c r="K517" s="290"/>
      <c r="L517" s="290"/>
      <c r="M517" s="290"/>
      <c r="N517" s="290"/>
      <c r="O517" s="309"/>
      <c r="P517" s="309"/>
      <c r="Q517" s="309"/>
      <c r="R517" s="309"/>
      <c r="S517" s="365"/>
      <c r="T517" s="365"/>
    </row>
    <row r="518">
      <c r="D518" s="305"/>
      <c r="E518" s="314"/>
      <c r="F518" s="290"/>
      <c r="G518" s="290"/>
      <c r="H518" s="290"/>
      <c r="I518" s="290"/>
      <c r="J518" s="290"/>
      <c r="K518" s="290"/>
      <c r="L518" s="290"/>
      <c r="M518" s="290"/>
      <c r="N518" s="290"/>
      <c r="O518" s="309"/>
      <c r="P518" s="309"/>
      <c r="Q518" s="309"/>
      <c r="R518" s="309"/>
      <c r="S518" s="365"/>
      <c r="T518" s="365"/>
    </row>
    <row r="519">
      <c r="D519" s="305"/>
      <c r="E519" s="314"/>
      <c r="F519" s="290"/>
      <c r="G519" s="290"/>
      <c r="H519" s="290"/>
      <c r="I519" s="290"/>
      <c r="J519" s="290"/>
      <c r="K519" s="290"/>
      <c r="L519" s="290"/>
      <c r="M519" s="290"/>
      <c r="N519" s="290"/>
      <c r="O519" s="309"/>
      <c r="P519" s="309"/>
      <c r="Q519" s="309"/>
      <c r="R519" s="309"/>
      <c r="S519" s="365"/>
      <c r="T519" s="365"/>
    </row>
    <row r="520">
      <c r="D520" s="305"/>
      <c r="E520" s="314"/>
      <c r="F520" s="290"/>
      <c r="G520" s="290"/>
      <c r="H520" s="290"/>
      <c r="I520" s="290"/>
      <c r="J520" s="290"/>
      <c r="K520" s="290"/>
      <c r="L520" s="290"/>
      <c r="M520" s="290"/>
      <c r="N520" s="290"/>
      <c r="O520" s="309"/>
      <c r="P520" s="309"/>
      <c r="Q520" s="309"/>
      <c r="R520" s="309"/>
      <c r="S520" s="365"/>
      <c r="T520" s="365"/>
    </row>
    <row r="521">
      <c r="D521" s="305"/>
      <c r="E521" s="314"/>
      <c r="F521" s="290"/>
      <c r="G521" s="290"/>
      <c r="H521" s="290"/>
      <c r="I521" s="290"/>
      <c r="J521" s="290"/>
      <c r="K521" s="290"/>
      <c r="L521" s="290"/>
      <c r="M521" s="290"/>
      <c r="N521" s="290"/>
      <c r="O521" s="309"/>
      <c r="P521" s="309"/>
      <c r="Q521" s="309"/>
      <c r="R521" s="309"/>
      <c r="S521" s="365"/>
      <c r="T521" s="365"/>
    </row>
    <row r="522">
      <c r="D522" s="305"/>
      <c r="E522" s="314"/>
      <c r="F522" s="290"/>
      <c r="G522" s="290"/>
      <c r="H522" s="290"/>
      <c r="I522" s="290"/>
      <c r="J522" s="290"/>
      <c r="K522" s="290"/>
      <c r="L522" s="290"/>
      <c r="M522" s="290"/>
      <c r="N522" s="290"/>
      <c r="O522" s="309"/>
      <c r="P522" s="309"/>
      <c r="Q522" s="309"/>
      <c r="R522" s="309"/>
      <c r="S522" s="365"/>
      <c r="T522" s="365"/>
    </row>
    <row r="523">
      <c r="D523" s="305"/>
      <c r="E523" s="314"/>
      <c r="F523" s="290"/>
      <c r="G523" s="290"/>
      <c r="H523" s="290"/>
      <c r="I523" s="290"/>
      <c r="J523" s="290"/>
      <c r="K523" s="290"/>
      <c r="L523" s="290"/>
      <c r="M523" s="290"/>
      <c r="N523" s="290"/>
      <c r="O523" s="309"/>
      <c r="P523" s="309"/>
      <c r="Q523" s="309"/>
      <c r="R523" s="309"/>
      <c r="S523" s="365"/>
      <c r="T523" s="365"/>
    </row>
    <row r="524">
      <c r="D524" s="305"/>
      <c r="E524" s="314"/>
      <c r="F524" s="290"/>
      <c r="G524" s="290"/>
      <c r="H524" s="290"/>
      <c r="I524" s="290"/>
      <c r="J524" s="290"/>
      <c r="K524" s="290"/>
      <c r="L524" s="290"/>
      <c r="M524" s="290"/>
      <c r="N524" s="290"/>
      <c r="O524" s="309"/>
      <c r="P524" s="309"/>
      <c r="Q524" s="309"/>
      <c r="R524" s="309"/>
      <c r="S524" s="365"/>
      <c r="T524" s="365"/>
    </row>
    <row r="525">
      <c r="D525" s="305"/>
      <c r="E525" s="314"/>
      <c r="F525" s="290"/>
      <c r="G525" s="290"/>
      <c r="H525" s="290"/>
      <c r="I525" s="290"/>
      <c r="J525" s="290"/>
      <c r="K525" s="290"/>
      <c r="L525" s="290"/>
      <c r="M525" s="290"/>
      <c r="N525" s="290"/>
      <c r="O525" s="309"/>
      <c r="P525" s="309"/>
      <c r="Q525" s="309"/>
      <c r="R525" s="309"/>
      <c r="S525" s="365"/>
      <c r="T525" s="365"/>
    </row>
    <row r="526">
      <c r="D526" s="305"/>
      <c r="E526" s="314"/>
      <c r="F526" s="290"/>
      <c r="G526" s="290"/>
      <c r="H526" s="290"/>
      <c r="I526" s="290"/>
      <c r="J526" s="290"/>
      <c r="K526" s="290"/>
      <c r="L526" s="290"/>
      <c r="M526" s="290"/>
      <c r="N526" s="290"/>
      <c r="O526" s="309"/>
      <c r="P526" s="309"/>
      <c r="Q526" s="309"/>
      <c r="R526" s="309"/>
      <c r="S526" s="368"/>
      <c r="T526" s="368"/>
    </row>
    <row r="527">
      <c r="D527" s="305"/>
      <c r="E527" s="314"/>
      <c r="F527" s="290"/>
      <c r="G527" s="290"/>
      <c r="H527" s="290"/>
      <c r="I527" s="290"/>
      <c r="J527" s="290"/>
      <c r="K527" s="290"/>
      <c r="L527" s="290"/>
      <c r="M527" s="290"/>
      <c r="N527" s="290"/>
      <c r="O527" s="309"/>
      <c r="P527" s="309"/>
      <c r="Q527" s="309"/>
      <c r="R527" s="309"/>
      <c r="S527" s="365"/>
      <c r="T527" s="365"/>
    </row>
    <row r="528">
      <c r="D528" s="305"/>
      <c r="E528" s="314"/>
      <c r="F528" s="290"/>
      <c r="G528" s="290"/>
      <c r="H528" s="290"/>
      <c r="I528" s="290"/>
      <c r="J528" s="290"/>
      <c r="K528" s="290"/>
      <c r="L528" s="290"/>
      <c r="M528" s="290"/>
      <c r="N528" s="290"/>
      <c r="O528" s="309"/>
      <c r="P528" s="309"/>
      <c r="Q528" s="309"/>
      <c r="R528" s="309"/>
      <c r="S528" s="368"/>
      <c r="T528" s="368"/>
    </row>
    <row r="529">
      <c r="D529" s="305"/>
      <c r="E529" s="314"/>
      <c r="F529" s="290"/>
      <c r="G529" s="290"/>
      <c r="H529" s="290"/>
      <c r="I529" s="290"/>
      <c r="J529" s="290"/>
      <c r="K529" s="290"/>
      <c r="L529" s="290"/>
      <c r="M529" s="290"/>
      <c r="N529" s="290"/>
      <c r="O529" s="309"/>
      <c r="P529" s="309"/>
      <c r="Q529" s="309"/>
      <c r="R529" s="309"/>
      <c r="S529" s="368"/>
      <c r="T529" s="368"/>
    </row>
    <row r="530">
      <c r="D530" s="305"/>
      <c r="E530" s="314"/>
      <c r="F530" s="290"/>
      <c r="G530" s="290"/>
      <c r="H530" s="290"/>
      <c r="I530" s="290"/>
      <c r="J530" s="290"/>
      <c r="K530" s="290"/>
      <c r="L530" s="290"/>
      <c r="M530" s="290"/>
      <c r="N530" s="290"/>
      <c r="O530" s="309"/>
      <c r="P530" s="309"/>
      <c r="Q530" s="309"/>
      <c r="R530" s="309"/>
    </row>
    <row r="531">
      <c r="D531" s="305"/>
      <c r="E531" s="314"/>
      <c r="F531" s="290"/>
      <c r="G531" s="290"/>
      <c r="H531" s="290"/>
      <c r="I531" s="290"/>
      <c r="J531" s="290"/>
      <c r="K531" s="290"/>
      <c r="L531" s="290"/>
      <c r="M531" s="290"/>
      <c r="N531" s="290"/>
      <c r="O531" s="309"/>
      <c r="P531" s="309"/>
      <c r="Q531" s="309"/>
      <c r="R531" s="309"/>
      <c r="T531" s="368"/>
    </row>
    <row r="532">
      <c r="D532" s="305"/>
      <c r="E532" s="314"/>
      <c r="F532" s="290"/>
      <c r="G532" s="290"/>
      <c r="H532" s="290"/>
      <c r="I532" s="290"/>
      <c r="J532" s="290"/>
      <c r="K532" s="290"/>
      <c r="L532" s="290"/>
      <c r="M532" s="290"/>
      <c r="N532" s="290"/>
      <c r="O532" s="309"/>
      <c r="P532" s="309"/>
      <c r="Q532" s="309"/>
      <c r="R532" s="309"/>
      <c r="S532" s="368"/>
      <c r="T532" s="368"/>
    </row>
    <row r="533">
      <c r="D533" s="305"/>
      <c r="E533" s="314"/>
      <c r="F533" s="290"/>
      <c r="G533" s="290"/>
      <c r="H533" s="290"/>
      <c r="I533" s="290"/>
      <c r="J533" s="290"/>
      <c r="K533" s="290"/>
      <c r="L533" s="290"/>
      <c r="M533" s="290"/>
      <c r="N533" s="290"/>
      <c r="O533" s="309"/>
      <c r="P533" s="309"/>
      <c r="Q533" s="309"/>
      <c r="R533" s="309"/>
      <c r="S533" s="365"/>
      <c r="T533" s="365"/>
    </row>
    <row r="534">
      <c r="D534" s="305"/>
      <c r="E534" s="314"/>
      <c r="F534" s="290"/>
      <c r="G534" s="290"/>
      <c r="H534" s="290"/>
      <c r="I534" s="290"/>
      <c r="J534" s="290"/>
      <c r="K534" s="290"/>
      <c r="L534" s="290"/>
      <c r="M534" s="290"/>
      <c r="N534" s="290"/>
      <c r="O534" s="309"/>
      <c r="P534" s="309"/>
      <c r="Q534" s="309"/>
      <c r="R534" s="309"/>
      <c r="S534" s="365"/>
      <c r="T534" s="365"/>
    </row>
    <row r="535">
      <c r="D535" s="305"/>
      <c r="E535" s="314"/>
      <c r="F535" s="290"/>
      <c r="G535" s="290"/>
      <c r="H535" s="290"/>
      <c r="I535" s="290"/>
      <c r="J535" s="290"/>
      <c r="K535" s="290"/>
      <c r="L535" s="290"/>
      <c r="M535" s="290"/>
      <c r="N535" s="290"/>
      <c r="O535" s="309"/>
      <c r="P535" s="309"/>
      <c r="Q535" s="309"/>
      <c r="R535" s="309"/>
      <c r="S535" s="365"/>
      <c r="T535" s="365"/>
    </row>
    <row r="536">
      <c r="D536" s="305"/>
      <c r="E536" s="314"/>
      <c r="F536" s="290"/>
      <c r="G536" s="290"/>
      <c r="H536" s="290"/>
      <c r="I536" s="290"/>
      <c r="J536" s="290"/>
      <c r="K536" s="290"/>
      <c r="L536" s="290"/>
      <c r="M536" s="290"/>
      <c r="N536" s="290"/>
      <c r="O536" s="309"/>
      <c r="P536" s="309"/>
      <c r="Q536" s="309"/>
      <c r="R536" s="309"/>
      <c r="S536" s="365"/>
      <c r="T536" s="365"/>
    </row>
    <row r="537">
      <c r="D537" s="305"/>
      <c r="E537" s="314"/>
      <c r="F537" s="290"/>
      <c r="G537" s="290"/>
      <c r="H537" s="290"/>
      <c r="I537" s="290"/>
      <c r="J537" s="290"/>
      <c r="K537" s="290"/>
      <c r="L537" s="290"/>
      <c r="M537" s="290"/>
      <c r="N537" s="290"/>
      <c r="O537" s="309"/>
      <c r="P537" s="309"/>
      <c r="Q537" s="309"/>
      <c r="R537" s="309"/>
      <c r="S537" s="368"/>
      <c r="T537" s="368"/>
    </row>
    <row r="538">
      <c r="D538" s="305"/>
      <c r="E538" s="314"/>
      <c r="F538" s="290"/>
      <c r="G538" s="290"/>
      <c r="H538" s="290"/>
      <c r="I538" s="290"/>
      <c r="J538" s="290"/>
      <c r="K538" s="290"/>
      <c r="L538" s="290"/>
      <c r="M538" s="290"/>
      <c r="N538" s="290"/>
      <c r="O538" s="309"/>
      <c r="P538" s="309"/>
      <c r="Q538" s="309"/>
      <c r="R538" s="309"/>
      <c r="S538" s="368"/>
      <c r="T538" s="368"/>
    </row>
    <row r="539">
      <c r="D539" s="305"/>
      <c r="E539" s="314"/>
      <c r="F539" s="290"/>
      <c r="G539" s="290"/>
      <c r="H539" s="290"/>
      <c r="I539" s="290"/>
      <c r="J539" s="290"/>
      <c r="K539" s="290"/>
      <c r="L539" s="290"/>
      <c r="M539" s="290"/>
      <c r="N539" s="290"/>
      <c r="O539" s="309"/>
      <c r="P539" s="309"/>
      <c r="Q539" s="309"/>
      <c r="R539" s="309"/>
      <c r="S539" s="365"/>
      <c r="T539" s="365"/>
    </row>
    <row r="540">
      <c r="D540" s="305"/>
      <c r="E540" s="314"/>
      <c r="F540" s="290"/>
      <c r="G540" s="290"/>
      <c r="H540" s="290"/>
      <c r="I540" s="290"/>
      <c r="J540" s="290"/>
      <c r="K540" s="290"/>
      <c r="L540" s="290"/>
      <c r="M540" s="290"/>
      <c r="N540" s="290"/>
      <c r="O540" s="309"/>
      <c r="P540" s="309"/>
      <c r="Q540" s="309"/>
      <c r="R540" s="309"/>
      <c r="S540" s="365"/>
      <c r="T540" s="365"/>
    </row>
    <row r="541">
      <c r="D541" s="305"/>
      <c r="E541" s="314"/>
      <c r="F541" s="290"/>
      <c r="G541" s="290"/>
      <c r="H541" s="290"/>
      <c r="I541" s="290"/>
      <c r="J541" s="290"/>
      <c r="K541" s="290"/>
      <c r="L541" s="290"/>
      <c r="M541" s="290"/>
      <c r="N541" s="290"/>
      <c r="O541" s="309"/>
      <c r="P541" s="309"/>
      <c r="Q541" s="309"/>
      <c r="R541" s="309"/>
      <c r="S541" s="365"/>
      <c r="T541" s="365"/>
    </row>
    <row r="542">
      <c r="D542" s="305"/>
      <c r="E542" s="314"/>
      <c r="F542" s="290"/>
      <c r="G542" s="290"/>
      <c r="H542" s="290"/>
      <c r="I542" s="290"/>
      <c r="J542" s="290"/>
      <c r="K542" s="290"/>
      <c r="L542" s="290"/>
      <c r="M542" s="290"/>
      <c r="N542" s="290"/>
      <c r="O542" s="309"/>
      <c r="P542" s="309"/>
      <c r="Q542" s="309"/>
      <c r="R542" s="309"/>
      <c r="T542" s="365"/>
    </row>
    <row r="543">
      <c r="D543" s="305"/>
      <c r="E543" s="314"/>
      <c r="F543" s="290"/>
      <c r="G543" s="290"/>
      <c r="H543" s="290"/>
      <c r="I543" s="290"/>
      <c r="J543" s="290"/>
      <c r="K543" s="290"/>
      <c r="L543" s="290"/>
      <c r="M543" s="290"/>
      <c r="N543" s="290"/>
      <c r="O543" s="309"/>
      <c r="P543" s="309"/>
      <c r="Q543" s="309"/>
      <c r="R543" s="309"/>
      <c r="S543" s="368"/>
      <c r="T543" s="365"/>
    </row>
    <row r="544">
      <c r="D544" s="305"/>
      <c r="E544" s="314"/>
      <c r="F544" s="290"/>
      <c r="G544" s="290"/>
      <c r="H544" s="290"/>
      <c r="I544" s="290"/>
      <c r="J544" s="290"/>
      <c r="K544" s="290"/>
      <c r="L544" s="290"/>
      <c r="M544" s="290"/>
      <c r="N544" s="290"/>
      <c r="O544" s="309"/>
      <c r="P544" s="309"/>
      <c r="Q544" s="309"/>
      <c r="R544" s="309"/>
    </row>
    <row r="545">
      <c r="D545" s="305"/>
      <c r="E545" s="314"/>
      <c r="F545" s="290"/>
      <c r="G545" s="290"/>
      <c r="H545" s="290"/>
      <c r="I545" s="290"/>
      <c r="J545" s="290"/>
      <c r="K545" s="290"/>
      <c r="L545" s="290"/>
      <c r="M545" s="290"/>
      <c r="N545" s="290"/>
      <c r="O545" s="309"/>
      <c r="P545" s="309"/>
      <c r="Q545" s="309"/>
      <c r="R545" s="309"/>
      <c r="S545" s="365"/>
      <c r="T545" s="365"/>
    </row>
    <row r="546">
      <c r="D546" s="305"/>
      <c r="E546" s="314"/>
      <c r="F546" s="290"/>
      <c r="G546" s="290"/>
      <c r="H546" s="290"/>
      <c r="I546" s="290"/>
      <c r="J546" s="290"/>
      <c r="K546" s="290"/>
      <c r="L546" s="290"/>
      <c r="M546" s="290"/>
      <c r="N546" s="290"/>
      <c r="O546" s="309"/>
      <c r="P546" s="309"/>
      <c r="Q546" s="309"/>
      <c r="R546" s="309"/>
      <c r="S546" s="368"/>
      <c r="T546" s="368"/>
    </row>
    <row r="547">
      <c r="D547" s="305"/>
      <c r="E547" s="314"/>
      <c r="F547" s="290"/>
      <c r="G547" s="290"/>
      <c r="H547" s="290"/>
      <c r="I547" s="290"/>
      <c r="J547" s="290"/>
      <c r="K547" s="290"/>
      <c r="L547" s="290"/>
      <c r="M547" s="290"/>
      <c r="N547" s="290"/>
      <c r="O547" s="309"/>
      <c r="P547" s="309"/>
      <c r="Q547" s="309"/>
      <c r="R547" s="309"/>
      <c r="S547" s="365"/>
      <c r="T547" s="365"/>
    </row>
    <row r="548">
      <c r="D548" s="305"/>
      <c r="E548" s="314"/>
      <c r="F548" s="290"/>
      <c r="G548" s="290"/>
      <c r="H548" s="290"/>
      <c r="I548" s="290"/>
      <c r="J548" s="290"/>
      <c r="K548" s="290"/>
      <c r="L548" s="290"/>
      <c r="M548" s="290"/>
      <c r="N548" s="290"/>
      <c r="O548" s="309"/>
      <c r="P548" s="309"/>
      <c r="Q548" s="309"/>
      <c r="R548" s="309"/>
      <c r="S548" s="365"/>
      <c r="T548" s="365"/>
    </row>
    <row r="549">
      <c r="D549" s="305"/>
      <c r="E549" s="314"/>
      <c r="F549" s="290"/>
      <c r="G549" s="290"/>
      <c r="H549" s="290"/>
      <c r="I549" s="290"/>
      <c r="J549" s="290"/>
      <c r="K549" s="290"/>
      <c r="L549" s="290"/>
      <c r="M549" s="290"/>
      <c r="N549" s="290"/>
      <c r="O549" s="309"/>
      <c r="P549" s="309"/>
      <c r="Q549" s="309"/>
      <c r="R549" s="309"/>
      <c r="S549" s="365"/>
      <c r="T549" s="365"/>
    </row>
    <row r="550">
      <c r="D550" s="305"/>
      <c r="E550" s="314"/>
      <c r="F550" s="290"/>
      <c r="G550" s="290"/>
      <c r="H550" s="290"/>
      <c r="I550" s="290"/>
      <c r="J550" s="290"/>
      <c r="K550" s="290"/>
      <c r="L550" s="290"/>
      <c r="M550" s="290"/>
      <c r="N550" s="290"/>
      <c r="O550" s="309"/>
      <c r="P550" s="309"/>
      <c r="Q550" s="309"/>
      <c r="R550" s="309"/>
      <c r="S550" s="365"/>
      <c r="T550" s="365"/>
    </row>
    <row r="551">
      <c r="D551" s="305"/>
      <c r="E551" s="314"/>
      <c r="F551" s="290"/>
      <c r="G551" s="290"/>
      <c r="H551" s="290"/>
      <c r="I551" s="290"/>
      <c r="J551" s="290"/>
      <c r="K551" s="290"/>
      <c r="L551" s="290"/>
      <c r="M551" s="290"/>
      <c r="N551" s="290"/>
      <c r="O551" s="309"/>
      <c r="P551" s="309"/>
      <c r="Q551" s="309"/>
      <c r="R551" s="309"/>
      <c r="S551" s="365"/>
      <c r="T551" s="365"/>
    </row>
    <row r="552">
      <c r="D552" s="305"/>
      <c r="E552" s="314"/>
      <c r="F552" s="290"/>
      <c r="G552" s="290"/>
      <c r="H552" s="290"/>
      <c r="I552" s="290"/>
      <c r="J552" s="290"/>
      <c r="K552" s="290"/>
      <c r="L552" s="290"/>
      <c r="M552" s="290"/>
      <c r="N552" s="290"/>
      <c r="O552" s="309"/>
      <c r="P552" s="309"/>
      <c r="Q552" s="309"/>
      <c r="R552" s="309"/>
      <c r="S552" s="368"/>
      <c r="T552" s="365"/>
    </row>
    <row r="553">
      <c r="D553" s="305"/>
      <c r="E553" s="314"/>
      <c r="F553" s="290"/>
      <c r="G553" s="290"/>
      <c r="H553" s="290"/>
      <c r="I553" s="290"/>
      <c r="J553" s="290"/>
      <c r="K553" s="290"/>
      <c r="L553" s="290"/>
      <c r="M553" s="290"/>
      <c r="N553" s="290"/>
      <c r="O553" s="309"/>
      <c r="P553" s="309"/>
      <c r="Q553" s="309"/>
      <c r="R553" s="309"/>
      <c r="S553" s="365"/>
      <c r="T553" s="365"/>
    </row>
    <row r="554">
      <c r="D554" s="305"/>
      <c r="E554" s="314"/>
      <c r="F554" s="290"/>
      <c r="G554" s="290"/>
      <c r="H554" s="290"/>
      <c r="I554" s="290"/>
      <c r="J554" s="290"/>
      <c r="K554" s="290"/>
      <c r="L554" s="290"/>
      <c r="M554" s="290"/>
      <c r="N554" s="290"/>
      <c r="O554" s="309"/>
      <c r="P554" s="309"/>
      <c r="Q554" s="309"/>
      <c r="R554" s="309"/>
      <c r="S554" s="365"/>
      <c r="T554" s="365"/>
    </row>
    <row r="555">
      <c r="D555" s="305"/>
      <c r="E555" s="314"/>
      <c r="F555" s="290"/>
      <c r="G555" s="290"/>
      <c r="H555" s="290"/>
      <c r="I555" s="290"/>
      <c r="J555" s="290"/>
      <c r="K555" s="290"/>
      <c r="L555" s="290"/>
      <c r="M555" s="290"/>
      <c r="N555" s="290"/>
      <c r="O555" s="309"/>
      <c r="P555" s="309"/>
      <c r="Q555" s="309"/>
      <c r="R555" s="309"/>
      <c r="S555" s="368"/>
      <c r="T555" s="365"/>
    </row>
    <row r="556">
      <c r="D556" s="305"/>
      <c r="E556" s="314"/>
      <c r="F556" s="290"/>
      <c r="G556" s="290"/>
      <c r="H556" s="290"/>
      <c r="I556" s="290"/>
      <c r="J556" s="290"/>
      <c r="K556" s="290"/>
      <c r="L556" s="290"/>
      <c r="M556" s="290"/>
      <c r="N556" s="290"/>
      <c r="O556" s="309"/>
      <c r="P556" s="309"/>
      <c r="Q556" s="309"/>
      <c r="R556" s="309"/>
      <c r="S556" s="365"/>
      <c r="T556" s="365"/>
    </row>
    <row r="557">
      <c r="D557" s="305"/>
      <c r="E557" s="314"/>
      <c r="F557" s="290"/>
      <c r="G557" s="290"/>
      <c r="H557" s="290"/>
      <c r="I557" s="290"/>
      <c r="J557" s="290"/>
      <c r="K557" s="290"/>
      <c r="L557" s="290"/>
      <c r="M557" s="290"/>
      <c r="N557" s="290"/>
      <c r="O557" s="309"/>
      <c r="P557" s="309"/>
      <c r="Q557" s="309"/>
      <c r="R557" s="309"/>
      <c r="S557" s="365"/>
      <c r="T557" s="365"/>
    </row>
    <row r="558">
      <c r="D558" s="305"/>
      <c r="E558" s="314"/>
      <c r="F558" s="290"/>
      <c r="G558" s="290"/>
      <c r="H558" s="290"/>
      <c r="I558" s="290"/>
      <c r="J558" s="290"/>
      <c r="K558" s="290"/>
      <c r="L558" s="290"/>
      <c r="M558" s="290"/>
      <c r="N558" s="290"/>
      <c r="O558" s="309"/>
      <c r="P558" s="309"/>
      <c r="Q558" s="309"/>
      <c r="R558" s="309"/>
      <c r="S558" s="368"/>
      <c r="T558" s="368"/>
    </row>
    <row r="559">
      <c r="D559" s="305"/>
      <c r="E559" s="314"/>
      <c r="F559" s="290"/>
      <c r="G559" s="290"/>
      <c r="H559" s="290"/>
      <c r="I559" s="290"/>
      <c r="J559" s="290"/>
      <c r="K559" s="290"/>
      <c r="L559" s="290"/>
      <c r="M559" s="290"/>
      <c r="N559" s="290"/>
      <c r="O559" s="309"/>
      <c r="P559" s="309"/>
      <c r="Q559" s="309"/>
      <c r="R559" s="309"/>
      <c r="S559" s="368"/>
      <c r="T559" s="368"/>
    </row>
    <row r="560">
      <c r="D560" s="305"/>
      <c r="E560" s="314"/>
      <c r="F560" s="290"/>
      <c r="G560" s="290"/>
      <c r="H560" s="290"/>
      <c r="I560" s="290"/>
      <c r="J560" s="290"/>
      <c r="K560" s="290"/>
      <c r="L560" s="290"/>
      <c r="M560" s="290"/>
      <c r="N560" s="290"/>
      <c r="O560" s="309"/>
      <c r="P560" s="309"/>
      <c r="Q560" s="309"/>
      <c r="R560" s="309"/>
      <c r="S560" s="365"/>
      <c r="T560" s="365"/>
    </row>
    <row r="561">
      <c r="D561" s="305"/>
      <c r="E561" s="314"/>
      <c r="F561" s="290"/>
      <c r="G561" s="290"/>
      <c r="H561" s="290"/>
      <c r="I561" s="290"/>
      <c r="J561" s="290"/>
      <c r="K561" s="290"/>
      <c r="L561" s="290"/>
      <c r="M561" s="290"/>
      <c r="N561" s="290"/>
      <c r="O561" s="309"/>
      <c r="P561" s="309"/>
      <c r="Q561" s="309"/>
      <c r="R561" s="309"/>
      <c r="S561" s="365"/>
      <c r="T561" s="365"/>
    </row>
    <row r="562">
      <c r="D562" s="305"/>
      <c r="E562" s="314"/>
      <c r="F562" s="290"/>
      <c r="G562" s="290"/>
      <c r="H562" s="290"/>
      <c r="I562" s="290"/>
      <c r="J562" s="290"/>
      <c r="K562" s="290"/>
      <c r="L562" s="290"/>
      <c r="M562" s="290"/>
      <c r="N562" s="290"/>
      <c r="O562" s="309"/>
      <c r="P562" s="309"/>
      <c r="Q562" s="309"/>
      <c r="R562" s="309"/>
      <c r="S562" s="365"/>
      <c r="T562" s="365"/>
    </row>
    <row r="563">
      <c r="D563" s="305"/>
      <c r="E563" s="314"/>
      <c r="F563" s="290"/>
      <c r="G563" s="290"/>
      <c r="H563" s="290"/>
      <c r="I563" s="290"/>
      <c r="J563" s="290"/>
      <c r="K563" s="290"/>
      <c r="L563" s="290"/>
      <c r="M563" s="290"/>
      <c r="N563" s="290"/>
      <c r="O563" s="309"/>
      <c r="P563" s="309"/>
      <c r="Q563" s="309"/>
      <c r="R563" s="309"/>
      <c r="S563" s="365"/>
    </row>
    <row r="564">
      <c r="D564" s="305"/>
      <c r="E564" s="314"/>
      <c r="F564" s="290"/>
      <c r="G564" s="290"/>
      <c r="H564" s="290"/>
      <c r="I564" s="290"/>
      <c r="J564" s="290"/>
      <c r="K564" s="290"/>
      <c r="L564" s="290"/>
      <c r="M564" s="290"/>
      <c r="N564" s="290"/>
      <c r="O564" s="309"/>
      <c r="P564" s="309"/>
      <c r="Q564" s="309"/>
      <c r="R564" s="309"/>
      <c r="S564" s="365"/>
      <c r="T564" s="368"/>
    </row>
    <row r="565">
      <c r="D565" s="305"/>
      <c r="E565" s="314"/>
      <c r="F565" s="290"/>
      <c r="G565" s="290"/>
      <c r="H565" s="290"/>
      <c r="I565" s="290"/>
      <c r="J565" s="290"/>
      <c r="K565" s="290"/>
      <c r="L565" s="290"/>
      <c r="M565" s="290"/>
      <c r="N565" s="290"/>
      <c r="O565" s="309"/>
      <c r="P565" s="309"/>
      <c r="Q565" s="309"/>
      <c r="R565" s="309"/>
      <c r="S565" s="368"/>
      <c r="T565" s="368"/>
    </row>
    <row r="566">
      <c r="D566" s="305"/>
      <c r="E566" s="314"/>
      <c r="F566" s="290"/>
      <c r="G566" s="290"/>
      <c r="H566" s="290"/>
      <c r="I566" s="290"/>
      <c r="J566" s="290"/>
      <c r="K566" s="290"/>
      <c r="L566" s="290"/>
      <c r="M566" s="290"/>
      <c r="N566" s="290"/>
      <c r="O566" s="309"/>
      <c r="P566" s="309"/>
      <c r="Q566" s="309"/>
      <c r="R566" s="309"/>
      <c r="S566" s="365"/>
      <c r="T566" s="365"/>
    </row>
    <row r="567">
      <c r="D567" s="305"/>
      <c r="E567" s="314"/>
      <c r="F567" s="290"/>
      <c r="G567" s="290"/>
      <c r="H567" s="290"/>
      <c r="I567" s="290"/>
      <c r="J567" s="290"/>
      <c r="K567" s="290"/>
      <c r="L567" s="290"/>
      <c r="M567" s="290"/>
      <c r="N567" s="290"/>
      <c r="O567" s="309"/>
      <c r="P567" s="309"/>
      <c r="Q567" s="309"/>
      <c r="R567" s="309"/>
      <c r="T567" s="365"/>
    </row>
    <row r="568">
      <c r="D568" s="305"/>
      <c r="E568" s="314"/>
      <c r="F568" s="290"/>
      <c r="G568" s="290"/>
      <c r="H568" s="290"/>
      <c r="I568" s="290"/>
      <c r="J568" s="290"/>
      <c r="K568" s="290"/>
      <c r="L568" s="290"/>
      <c r="M568" s="290"/>
      <c r="N568" s="290"/>
      <c r="O568" s="309"/>
      <c r="P568" s="309"/>
      <c r="Q568" s="309"/>
      <c r="R568" s="309"/>
    </row>
    <row r="569">
      <c r="D569" s="305"/>
      <c r="E569" s="314"/>
      <c r="F569" s="290"/>
      <c r="G569" s="290"/>
      <c r="H569" s="290"/>
      <c r="I569" s="290"/>
      <c r="J569" s="290"/>
      <c r="K569" s="290"/>
      <c r="L569" s="290"/>
      <c r="M569" s="290"/>
      <c r="N569" s="290"/>
      <c r="O569" s="309"/>
      <c r="P569" s="309"/>
      <c r="Q569" s="309"/>
      <c r="R569" s="309"/>
      <c r="S569" s="365"/>
      <c r="T569" s="365"/>
    </row>
    <row r="570">
      <c r="D570" s="305"/>
      <c r="E570" s="314"/>
      <c r="F570" s="290"/>
      <c r="G570" s="290"/>
      <c r="H570" s="290"/>
      <c r="I570" s="290"/>
      <c r="J570" s="290"/>
      <c r="K570" s="290"/>
      <c r="L570" s="290"/>
      <c r="M570" s="290"/>
      <c r="N570" s="290"/>
      <c r="O570" s="309"/>
      <c r="P570" s="309"/>
      <c r="Q570" s="309"/>
      <c r="R570" s="309"/>
      <c r="S570" s="365"/>
      <c r="T570" s="368"/>
    </row>
    <row r="571">
      <c r="D571" s="305"/>
      <c r="E571" s="314"/>
      <c r="F571" s="290"/>
      <c r="G571" s="290"/>
      <c r="H571" s="290"/>
      <c r="I571" s="290"/>
      <c r="J571" s="290"/>
      <c r="K571" s="290"/>
      <c r="L571" s="290"/>
      <c r="M571" s="290"/>
      <c r="N571" s="290"/>
      <c r="O571" s="309"/>
      <c r="P571" s="309"/>
      <c r="Q571" s="309"/>
      <c r="R571" s="309"/>
      <c r="S571" s="368"/>
      <c r="T571" s="368"/>
    </row>
    <row r="572">
      <c r="D572" s="305"/>
      <c r="E572" s="314"/>
      <c r="F572" s="290"/>
      <c r="G572" s="290"/>
      <c r="H572" s="290"/>
      <c r="I572" s="290"/>
      <c r="J572" s="290"/>
      <c r="K572" s="290"/>
      <c r="L572" s="290"/>
      <c r="M572" s="290"/>
      <c r="N572" s="290"/>
      <c r="O572" s="309"/>
      <c r="P572" s="309"/>
      <c r="Q572" s="309"/>
      <c r="R572" s="309"/>
      <c r="S572" s="365"/>
      <c r="T572" s="365"/>
    </row>
    <row r="573">
      <c r="D573" s="305"/>
      <c r="E573" s="314"/>
      <c r="F573" s="290"/>
      <c r="G573" s="290"/>
      <c r="H573" s="290"/>
      <c r="I573" s="290"/>
      <c r="J573" s="290"/>
      <c r="K573" s="290"/>
      <c r="L573" s="290"/>
      <c r="M573" s="290"/>
      <c r="N573" s="290"/>
      <c r="O573" s="309"/>
      <c r="P573" s="309"/>
      <c r="Q573" s="309"/>
      <c r="R573" s="309"/>
      <c r="S573" s="365"/>
      <c r="T573" s="365"/>
    </row>
    <row r="574">
      <c r="D574" s="305"/>
      <c r="E574" s="314"/>
      <c r="F574" s="290"/>
      <c r="G574" s="290"/>
      <c r="H574" s="290"/>
      <c r="I574" s="290"/>
      <c r="J574" s="290"/>
      <c r="K574" s="290"/>
      <c r="L574" s="290"/>
      <c r="M574" s="290"/>
      <c r="N574" s="290"/>
      <c r="O574" s="309"/>
      <c r="P574" s="309"/>
      <c r="Q574" s="309"/>
      <c r="R574" s="309"/>
      <c r="S574" s="365"/>
      <c r="T574" s="365"/>
    </row>
    <row r="575">
      <c r="D575" s="305"/>
      <c r="E575" s="314"/>
      <c r="F575" s="290"/>
      <c r="G575" s="290"/>
      <c r="H575" s="290"/>
      <c r="I575" s="290"/>
      <c r="J575" s="290"/>
      <c r="K575" s="290"/>
      <c r="L575" s="290"/>
      <c r="M575" s="290"/>
      <c r="N575" s="290"/>
      <c r="O575" s="309"/>
      <c r="P575" s="309"/>
      <c r="Q575" s="309"/>
      <c r="R575" s="309"/>
      <c r="S575" s="365"/>
      <c r="T575" s="365"/>
    </row>
    <row r="576">
      <c r="D576" s="305"/>
      <c r="E576" s="314"/>
      <c r="F576" s="290"/>
      <c r="G576" s="290"/>
      <c r="H576" s="290"/>
      <c r="I576" s="290"/>
      <c r="J576" s="290"/>
      <c r="K576" s="290"/>
      <c r="L576" s="290"/>
      <c r="M576" s="290"/>
      <c r="N576" s="290"/>
      <c r="O576" s="309"/>
      <c r="P576" s="309"/>
      <c r="Q576" s="309"/>
      <c r="R576" s="309"/>
      <c r="S576" s="368"/>
      <c r="T576" s="368"/>
    </row>
    <row r="577">
      <c r="D577" s="305"/>
      <c r="E577" s="314"/>
      <c r="F577" s="290"/>
      <c r="G577" s="290"/>
      <c r="H577" s="290"/>
      <c r="I577" s="290"/>
      <c r="J577" s="290"/>
      <c r="K577" s="290"/>
      <c r="L577" s="290"/>
      <c r="M577" s="290"/>
      <c r="N577" s="290"/>
      <c r="O577" s="309"/>
      <c r="P577" s="309"/>
      <c r="Q577" s="309"/>
      <c r="R577" s="309"/>
      <c r="S577" s="368"/>
      <c r="T577" s="368"/>
    </row>
    <row r="578">
      <c r="D578" s="305"/>
      <c r="E578" s="314"/>
      <c r="F578" s="290"/>
      <c r="G578" s="290"/>
      <c r="H578" s="290"/>
      <c r="I578" s="290"/>
      <c r="J578" s="290"/>
      <c r="K578" s="290"/>
      <c r="L578" s="290"/>
      <c r="M578" s="290"/>
      <c r="N578" s="290"/>
      <c r="O578" s="309"/>
      <c r="P578" s="309"/>
      <c r="Q578" s="309"/>
      <c r="R578" s="309"/>
      <c r="S578" s="365"/>
      <c r="T578" s="365"/>
    </row>
    <row r="579">
      <c r="D579" s="305"/>
      <c r="E579" s="314"/>
      <c r="F579" s="290"/>
      <c r="G579" s="290"/>
      <c r="H579" s="290"/>
      <c r="I579" s="290"/>
      <c r="J579" s="290"/>
      <c r="K579" s="290"/>
      <c r="L579" s="290"/>
      <c r="M579" s="290"/>
      <c r="N579" s="290"/>
      <c r="O579" s="309"/>
      <c r="P579" s="309"/>
      <c r="Q579" s="309"/>
      <c r="R579" s="309"/>
      <c r="S579" s="365"/>
      <c r="T579" s="365"/>
    </row>
    <row r="580">
      <c r="D580" s="305"/>
      <c r="E580" s="314"/>
      <c r="F580" s="290"/>
      <c r="G580" s="290"/>
      <c r="H580" s="290"/>
      <c r="I580" s="290"/>
      <c r="J580" s="290"/>
      <c r="K580" s="290"/>
      <c r="L580" s="290"/>
      <c r="M580" s="290"/>
      <c r="N580" s="290"/>
      <c r="O580" s="309"/>
      <c r="P580" s="309"/>
      <c r="Q580" s="309"/>
      <c r="R580" s="309"/>
      <c r="S580" s="365"/>
      <c r="T580" s="365"/>
    </row>
    <row r="581">
      <c r="D581" s="305"/>
      <c r="E581" s="314"/>
      <c r="F581" s="290"/>
      <c r="G581" s="290"/>
      <c r="H581" s="290"/>
      <c r="I581" s="290"/>
      <c r="J581" s="290"/>
      <c r="K581" s="290"/>
      <c r="L581" s="290"/>
      <c r="M581" s="290"/>
      <c r="N581" s="290"/>
      <c r="O581" s="309"/>
      <c r="P581" s="309"/>
      <c r="Q581" s="309"/>
      <c r="R581" s="309"/>
      <c r="S581" s="365"/>
      <c r="T581" s="365"/>
    </row>
    <row r="582">
      <c r="D582" s="305"/>
      <c r="E582" s="314"/>
      <c r="F582" s="290"/>
      <c r="G582" s="290"/>
      <c r="H582" s="290"/>
      <c r="I582" s="290"/>
      <c r="J582" s="290"/>
      <c r="K582" s="290"/>
      <c r="L582" s="290"/>
      <c r="M582" s="290"/>
      <c r="N582" s="290"/>
      <c r="O582" s="309"/>
      <c r="P582" s="309"/>
      <c r="Q582" s="309"/>
      <c r="R582" s="309"/>
      <c r="S582" s="368"/>
      <c r="T582" s="368"/>
    </row>
    <row r="583">
      <c r="D583" s="305"/>
      <c r="E583" s="314"/>
      <c r="F583" s="290"/>
      <c r="G583" s="290"/>
      <c r="H583" s="290"/>
      <c r="I583" s="290"/>
      <c r="J583" s="290"/>
      <c r="K583" s="290"/>
      <c r="L583" s="290"/>
      <c r="M583" s="290"/>
      <c r="N583" s="290"/>
      <c r="O583" s="309"/>
      <c r="P583" s="309"/>
      <c r="Q583" s="309"/>
      <c r="R583" s="309"/>
      <c r="S583" s="368"/>
      <c r="T583" s="368"/>
    </row>
    <row r="584">
      <c r="D584" s="305"/>
      <c r="E584" s="314"/>
      <c r="F584" s="290"/>
      <c r="G584" s="290"/>
      <c r="H584" s="290"/>
      <c r="I584" s="290"/>
      <c r="J584" s="290"/>
      <c r="K584" s="290"/>
      <c r="L584" s="290"/>
      <c r="M584" s="290"/>
      <c r="N584" s="290"/>
      <c r="O584" s="309"/>
      <c r="P584" s="309"/>
      <c r="Q584" s="309"/>
      <c r="R584" s="309"/>
      <c r="S584" s="365"/>
      <c r="T584" s="365"/>
    </row>
    <row r="585">
      <c r="D585" s="305"/>
      <c r="E585" s="314"/>
      <c r="F585" s="290"/>
      <c r="G585" s="290"/>
      <c r="H585" s="290"/>
      <c r="I585" s="290"/>
      <c r="J585" s="290"/>
      <c r="K585" s="290"/>
      <c r="L585" s="290"/>
      <c r="M585" s="290"/>
      <c r="N585" s="290"/>
      <c r="O585" s="309"/>
      <c r="P585" s="309"/>
      <c r="Q585" s="309"/>
      <c r="R585" s="309"/>
      <c r="S585" s="368"/>
      <c r="T585" s="368"/>
    </row>
    <row r="586">
      <c r="D586" s="305"/>
      <c r="E586" s="314"/>
      <c r="F586" s="290"/>
      <c r="G586" s="290"/>
      <c r="H586" s="290"/>
      <c r="I586" s="290"/>
      <c r="J586" s="290"/>
      <c r="K586" s="290"/>
      <c r="L586" s="290"/>
      <c r="M586" s="290"/>
      <c r="N586" s="290"/>
      <c r="O586" s="309"/>
      <c r="P586" s="309"/>
      <c r="Q586" s="309"/>
      <c r="R586" s="309"/>
      <c r="T586" s="368"/>
    </row>
    <row r="587">
      <c r="D587" s="305"/>
      <c r="E587" s="314"/>
      <c r="F587" s="290"/>
      <c r="G587" s="290"/>
      <c r="H587" s="290"/>
      <c r="I587" s="290"/>
      <c r="J587" s="290"/>
      <c r="K587" s="290"/>
      <c r="L587" s="290"/>
      <c r="M587" s="290"/>
      <c r="N587" s="290"/>
      <c r="O587" s="309"/>
      <c r="P587" s="309"/>
      <c r="Q587" s="309"/>
      <c r="R587" s="309"/>
      <c r="S587" s="365"/>
      <c r="T587" s="365"/>
    </row>
    <row r="588">
      <c r="D588" s="305"/>
      <c r="E588" s="314"/>
      <c r="F588" s="290"/>
      <c r="G588" s="290"/>
      <c r="H588" s="290"/>
      <c r="I588" s="290"/>
      <c r="J588" s="290"/>
      <c r="K588" s="290"/>
      <c r="L588" s="290"/>
      <c r="M588" s="290"/>
      <c r="N588" s="290"/>
      <c r="O588" s="309"/>
      <c r="P588" s="309"/>
      <c r="Q588" s="309"/>
      <c r="R588" s="309"/>
      <c r="S588" s="365"/>
      <c r="T588" s="365"/>
    </row>
    <row r="589">
      <c r="D589" s="305"/>
      <c r="E589" s="314"/>
      <c r="F589" s="290"/>
      <c r="G589" s="290"/>
      <c r="H589" s="290"/>
      <c r="I589" s="290"/>
      <c r="J589" s="290"/>
      <c r="K589" s="290"/>
      <c r="L589" s="290"/>
      <c r="M589" s="290"/>
      <c r="N589" s="290"/>
      <c r="O589" s="309"/>
      <c r="P589" s="309"/>
      <c r="Q589" s="309"/>
      <c r="R589" s="309"/>
      <c r="S589" s="365"/>
      <c r="T589" s="365"/>
    </row>
    <row r="590">
      <c r="D590" s="305"/>
      <c r="E590" s="314"/>
      <c r="F590" s="290"/>
      <c r="G590" s="290"/>
      <c r="H590" s="290"/>
      <c r="I590" s="290"/>
      <c r="J590" s="290"/>
      <c r="K590" s="290"/>
      <c r="L590" s="290"/>
      <c r="M590" s="290"/>
      <c r="N590" s="290"/>
      <c r="O590" s="309"/>
      <c r="P590" s="309"/>
      <c r="Q590" s="309"/>
      <c r="R590" s="309"/>
      <c r="S590" s="365"/>
      <c r="T590" s="365"/>
    </row>
    <row r="591">
      <c r="D591" s="305"/>
      <c r="E591" s="314"/>
      <c r="F591" s="290"/>
      <c r="G591" s="290"/>
      <c r="H591" s="290"/>
      <c r="I591" s="290"/>
      <c r="J591" s="290"/>
      <c r="K591" s="290"/>
      <c r="L591" s="290"/>
      <c r="M591" s="290"/>
      <c r="N591" s="290"/>
      <c r="O591" s="309"/>
      <c r="P591" s="309"/>
      <c r="Q591" s="309"/>
      <c r="R591" s="309"/>
      <c r="S591" s="365"/>
      <c r="T591" s="368"/>
    </row>
    <row r="592">
      <c r="D592" s="305"/>
      <c r="E592" s="314"/>
      <c r="F592" s="290"/>
      <c r="G592" s="290"/>
      <c r="H592" s="290"/>
      <c r="I592" s="290"/>
      <c r="J592" s="290"/>
      <c r="K592" s="290"/>
      <c r="L592" s="290"/>
      <c r="M592" s="290"/>
      <c r="N592" s="290"/>
      <c r="O592" s="309"/>
      <c r="P592" s="309"/>
      <c r="Q592" s="309"/>
      <c r="R592" s="309"/>
      <c r="S592" s="365"/>
      <c r="T592" s="365"/>
    </row>
    <row r="593">
      <c r="D593" s="305"/>
      <c r="E593" s="314"/>
      <c r="F593" s="290"/>
      <c r="G593" s="290"/>
      <c r="H593" s="290"/>
      <c r="I593" s="290"/>
      <c r="J593" s="290"/>
      <c r="K593" s="290"/>
      <c r="L593" s="290"/>
      <c r="M593" s="290"/>
      <c r="N593" s="290"/>
      <c r="O593" s="309"/>
      <c r="P593" s="309"/>
      <c r="Q593" s="309"/>
      <c r="R593" s="309"/>
      <c r="S593" s="365"/>
      <c r="T593" s="365"/>
    </row>
    <row r="594">
      <c r="D594" s="305"/>
      <c r="E594" s="314"/>
      <c r="F594" s="290"/>
      <c r="G594" s="290"/>
      <c r="H594" s="290"/>
      <c r="I594" s="290"/>
      <c r="J594" s="290"/>
      <c r="K594" s="290"/>
      <c r="L594" s="290"/>
      <c r="M594" s="290"/>
      <c r="N594" s="290"/>
      <c r="O594" s="309"/>
      <c r="P594" s="309"/>
      <c r="Q594" s="309"/>
      <c r="R594" s="309"/>
      <c r="S594" s="365"/>
      <c r="T594" s="365"/>
    </row>
    <row r="595">
      <c r="D595" s="305"/>
      <c r="E595" s="314"/>
      <c r="F595" s="290"/>
      <c r="G595" s="290"/>
      <c r="H595" s="290"/>
      <c r="I595" s="290"/>
      <c r="J595" s="290"/>
      <c r="K595" s="290"/>
      <c r="L595" s="290"/>
      <c r="M595" s="290"/>
      <c r="N595" s="290"/>
      <c r="O595" s="309"/>
      <c r="P595" s="309"/>
      <c r="Q595" s="309"/>
      <c r="R595" s="309"/>
      <c r="S595" s="365"/>
      <c r="T595" s="365"/>
    </row>
    <row r="596">
      <c r="D596" s="305"/>
      <c r="E596" s="314"/>
      <c r="F596" s="290"/>
      <c r="G596" s="290"/>
      <c r="H596" s="290"/>
      <c r="I596" s="290"/>
      <c r="J596" s="290"/>
      <c r="K596" s="290"/>
      <c r="L596" s="290"/>
      <c r="M596" s="290"/>
      <c r="N596" s="290"/>
      <c r="O596" s="309"/>
      <c r="P596" s="309"/>
      <c r="Q596" s="309"/>
      <c r="R596" s="309"/>
      <c r="S596" s="365"/>
      <c r="T596" s="365"/>
    </row>
    <row r="597">
      <c r="D597" s="305"/>
      <c r="E597" s="314"/>
      <c r="F597" s="290"/>
      <c r="G597" s="290"/>
      <c r="H597" s="290"/>
      <c r="I597" s="290"/>
      <c r="J597" s="290"/>
      <c r="K597" s="290"/>
      <c r="L597" s="290"/>
      <c r="M597" s="290"/>
      <c r="N597" s="290"/>
      <c r="O597" s="309"/>
      <c r="P597" s="309"/>
      <c r="Q597" s="309"/>
      <c r="R597" s="309"/>
      <c r="S597" s="365"/>
      <c r="T597" s="365"/>
    </row>
    <row r="598">
      <c r="D598" s="305"/>
      <c r="E598" s="314"/>
      <c r="F598" s="290"/>
      <c r="G598" s="290"/>
      <c r="H598" s="290"/>
      <c r="I598" s="290"/>
      <c r="J598" s="290"/>
      <c r="K598" s="290"/>
      <c r="L598" s="290"/>
      <c r="M598" s="290"/>
      <c r="N598" s="290"/>
      <c r="O598" s="309"/>
      <c r="P598" s="309"/>
      <c r="Q598" s="309"/>
      <c r="R598" s="309"/>
      <c r="S598" s="365"/>
      <c r="T598" s="365"/>
    </row>
    <row r="599">
      <c r="D599" s="305"/>
      <c r="E599" s="314"/>
      <c r="F599" s="290"/>
      <c r="G599" s="290"/>
      <c r="H599" s="290"/>
      <c r="I599" s="290"/>
      <c r="J599" s="290"/>
      <c r="K599" s="290"/>
      <c r="L599" s="290"/>
      <c r="M599" s="290"/>
      <c r="N599" s="290"/>
      <c r="O599" s="309"/>
      <c r="P599" s="309"/>
      <c r="Q599" s="309"/>
      <c r="R599" s="309"/>
      <c r="S599" s="365"/>
      <c r="T599" s="365"/>
    </row>
    <row r="600">
      <c r="D600" s="305"/>
      <c r="E600" s="314"/>
      <c r="F600" s="290"/>
      <c r="G600" s="290"/>
      <c r="H600" s="290"/>
      <c r="I600" s="290"/>
      <c r="J600" s="290"/>
      <c r="K600" s="290"/>
      <c r="L600" s="290"/>
      <c r="M600" s="290"/>
      <c r="N600" s="290"/>
      <c r="O600" s="309"/>
      <c r="P600" s="309"/>
      <c r="Q600" s="309"/>
      <c r="R600" s="309"/>
      <c r="S600" s="365"/>
      <c r="T600" s="365"/>
    </row>
    <row r="601">
      <c r="D601" s="305"/>
      <c r="E601" s="314"/>
      <c r="F601" s="290"/>
      <c r="G601" s="290"/>
      <c r="H601" s="290"/>
      <c r="I601" s="290"/>
      <c r="J601" s="290"/>
      <c r="K601" s="290"/>
      <c r="L601" s="290"/>
      <c r="M601" s="290"/>
      <c r="N601" s="290"/>
      <c r="O601" s="309"/>
      <c r="P601" s="309"/>
      <c r="Q601" s="309"/>
      <c r="R601" s="309"/>
      <c r="S601" s="365"/>
      <c r="T601" s="365"/>
    </row>
    <row r="602">
      <c r="D602" s="305"/>
      <c r="E602" s="314"/>
      <c r="F602" s="290"/>
      <c r="G602" s="290"/>
      <c r="H602" s="290"/>
      <c r="I602" s="290"/>
      <c r="J602" s="290"/>
      <c r="K602" s="290"/>
      <c r="L602" s="290"/>
      <c r="M602" s="290"/>
      <c r="N602" s="290"/>
      <c r="O602" s="309"/>
      <c r="P602" s="309"/>
      <c r="Q602" s="309"/>
      <c r="R602" s="309"/>
      <c r="S602" s="365"/>
      <c r="T602" s="365"/>
    </row>
    <row r="603">
      <c r="D603" s="305"/>
      <c r="E603" s="314"/>
      <c r="F603" s="290"/>
      <c r="G603" s="290"/>
      <c r="H603" s="290"/>
      <c r="I603" s="290"/>
      <c r="J603" s="290"/>
      <c r="K603" s="290"/>
      <c r="L603" s="290"/>
      <c r="M603" s="290"/>
      <c r="N603" s="290"/>
      <c r="O603" s="309"/>
      <c r="P603" s="309"/>
      <c r="Q603" s="309"/>
      <c r="R603" s="309"/>
      <c r="S603" s="368"/>
      <c r="T603" s="368"/>
    </row>
    <row r="604">
      <c r="D604" s="305"/>
      <c r="E604" s="314"/>
      <c r="F604" s="290"/>
      <c r="G604" s="290"/>
      <c r="H604" s="290"/>
      <c r="I604" s="290"/>
      <c r="J604" s="290"/>
      <c r="K604" s="290"/>
      <c r="L604" s="290"/>
      <c r="M604" s="290"/>
      <c r="N604" s="290"/>
      <c r="O604" s="309"/>
      <c r="P604" s="309"/>
      <c r="Q604" s="309"/>
      <c r="R604" s="309"/>
      <c r="S604" s="368"/>
      <c r="T604" s="368"/>
    </row>
    <row r="605">
      <c r="D605" s="305"/>
      <c r="E605" s="314"/>
      <c r="F605" s="290"/>
      <c r="G605" s="290"/>
      <c r="H605" s="290"/>
      <c r="I605" s="290"/>
      <c r="J605" s="290"/>
      <c r="K605" s="290"/>
      <c r="L605" s="290"/>
      <c r="M605" s="290"/>
      <c r="N605" s="290"/>
      <c r="O605" s="309"/>
      <c r="P605" s="309"/>
      <c r="Q605" s="309"/>
      <c r="R605" s="309"/>
    </row>
    <row r="606">
      <c r="D606" s="305"/>
      <c r="E606" s="314"/>
      <c r="F606" s="290"/>
      <c r="G606" s="290"/>
      <c r="H606" s="290"/>
      <c r="I606" s="290"/>
      <c r="J606" s="290"/>
      <c r="K606" s="290"/>
      <c r="L606" s="290"/>
      <c r="M606" s="290"/>
      <c r="N606" s="290"/>
      <c r="O606" s="309"/>
      <c r="P606" s="309"/>
      <c r="Q606" s="309"/>
      <c r="R606" s="309"/>
      <c r="S606" s="368"/>
      <c r="T606" s="368"/>
    </row>
    <row r="607">
      <c r="D607" s="305"/>
      <c r="E607" s="314"/>
      <c r="F607" s="290"/>
      <c r="G607" s="290"/>
      <c r="H607" s="290"/>
      <c r="I607" s="290"/>
      <c r="J607" s="290"/>
      <c r="K607" s="290"/>
      <c r="L607" s="290"/>
      <c r="M607" s="290"/>
      <c r="N607" s="290"/>
      <c r="O607" s="309"/>
      <c r="P607" s="309"/>
      <c r="Q607" s="309"/>
      <c r="R607" s="309"/>
      <c r="S607" s="368"/>
      <c r="T607" s="368"/>
    </row>
    <row r="608">
      <c r="D608" s="305"/>
      <c r="E608" s="314"/>
      <c r="F608" s="290"/>
      <c r="G608" s="290"/>
      <c r="H608" s="290"/>
      <c r="I608" s="290"/>
      <c r="J608" s="290"/>
      <c r="K608" s="290"/>
      <c r="L608" s="290"/>
      <c r="M608" s="290"/>
      <c r="N608" s="290"/>
      <c r="O608" s="309"/>
      <c r="P608" s="309"/>
      <c r="Q608" s="309"/>
      <c r="R608" s="309"/>
    </row>
    <row r="609">
      <c r="D609" s="305"/>
      <c r="E609" s="314"/>
      <c r="F609" s="290"/>
      <c r="G609" s="290"/>
      <c r="H609" s="290"/>
      <c r="I609" s="290"/>
      <c r="J609" s="290"/>
      <c r="K609" s="290"/>
      <c r="L609" s="290"/>
      <c r="M609" s="290"/>
      <c r="N609" s="290"/>
      <c r="O609" s="309"/>
      <c r="P609" s="309"/>
      <c r="Q609" s="309"/>
      <c r="R609" s="309"/>
      <c r="S609" s="368"/>
      <c r="T609" s="368"/>
    </row>
    <row r="610">
      <c r="D610" s="305"/>
      <c r="E610" s="314"/>
      <c r="F610" s="290"/>
      <c r="G610" s="290"/>
      <c r="H610" s="290"/>
      <c r="I610" s="290"/>
      <c r="J610" s="290"/>
      <c r="K610" s="290"/>
      <c r="L610" s="290"/>
      <c r="M610" s="290"/>
      <c r="N610" s="290"/>
      <c r="O610" s="309"/>
      <c r="P610" s="309"/>
      <c r="Q610" s="309"/>
      <c r="R610" s="309"/>
      <c r="S610" s="368"/>
      <c r="T610" s="368"/>
    </row>
    <row r="611">
      <c r="D611" s="305"/>
      <c r="E611" s="314"/>
      <c r="F611" s="290"/>
      <c r="G611" s="290"/>
      <c r="H611" s="290"/>
      <c r="I611" s="290"/>
      <c r="J611" s="290"/>
      <c r="K611" s="290"/>
      <c r="L611" s="290"/>
      <c r="M611" s="290"/>
      <c r="N611" s="290"/>
      <c r="O611" s="309"/>
      <c r="P611" s="309"/>
      <c r="Q611" s="309"/>
      <c r="R611" s="309"/>
      <c r="S611" s="365"/>
      <c r="T611" s="365"/>
    </row>
    <row r="612">
      <c r="D612" s="305"/>
      <c r="E612" s="314"/>
      <c r="F612" s="290"/>
      <c r="G612" s="290"/>
      <c r="H612" s="290"/>
      <c r="I612" s="290"/>
      <c r="J612" s="290"/>
      <c r="K612" s="290"/>
      <c r="L612" s="290"/>
      <c r="M612" s="290"/>
      <c r="N612" s="290"/>
      <c r="O612" s="309"/>
      <c r="P612" s="309"/>
      <c r="Q612" s="309"/>
      <c r="R612" s="309"/>
      <c r="S612" s="365"/>
      <c r="T612" s="365"/>
    </row>
    <row r="613">
      <c r="D613" s="305"/>
      <c r="E613" s="314"/>
      <c r="F613" s="290"/>
      <c r="G613" s="290"/>
      <c r="H613" s="290"/>
      <c r="I613" s="290"/>
      <c r="J613" s="290"/>
      <c r="K613" s="290"/>
      <c r="L613" s="290"/>
      <c r="M613" s="290"/>
      <c r="N613" s="290"/>
      <c r="O613" s="309"/>
      <c r="P613" s="309"/>
      <c r="Q613" s="309"/>
      <c r="R613" s="309"/>
      <c r="S613" s="368"/>
      <c r="T613" s="365"/>
    </row>
    <row r="614">
      <c r="D614" s="305"/>
      <c r="E614" s="314"/>
      <c r="F614" s="290"/>
      <c r="G614" s="290"/>
      <c r="H614" s="290"/>
      <c r="I614" s="290"/>
      <c r="J614" s="290"/>
      <c r="K614" s="290"/>
      <c r="L614" s="290"/>
      <c r="M614" s="290"/>
      <c r="N614" s="290"/>
      <c r="O614" s="309"/>
      <c r="P614" s="309"/>
      <c r="Q614" s="309"/>
      <c r="R614" s="309"/>
      <c r="S614" s="365"/>
      <c r="T614" s="365"/>
    </row>
    <row r="615">
      <c r="D615" s="305"/>
      <c r="E615" s="314"/>
      <c r="F615" s="290"/>
      <c r="G615" s="290"/>
      <c r="H615" s="290"/>
      <c r="I615" s="290"/>
      <c r="J615" s="290"/>
      <c r="K615" s="290"/>
      <c r="L615" s="290"/>
      <c r="M615" s="290"/>
      <c r="N615" s="290"/>
      <c r="O615" s="309"/>
      <c r="P615" s="309"/>
      <c r="Q615" s="309"/>
      <c r="R615" s="309"/>
      <c r="S615" s="365"/>
      <c r="T615" s="365"/>
    </row>
    <row r="616">
      <c r="D616" s="305"/>
      <c r="E616" s="314"/>
      <c r="F616" s="290"/>
      <c r="G616" s="290"/>
      <c r="H616" s="290"/>
      <c r="I616" s="290"/>
      <c r="J616" s="290"/>
      <c r="K616" s="290"/>
      <c r="L616" s="290"/>
      <c r="M616" s="290"/>
      <c r="N616" s="290"/>
      <c r="O616" s="309"/>
      <c r="P616" s="309"/>
      <c r="Q616" s="309"/>
      <c r="R616" s="309"/>
      <c r="S616" s="365"/>
      <c r="T616" s="365"/>
    </row>
    <row r="617">
      <c r="D617" s="305"/>
      <c r="E617" s="314"/>
      <c r="F617" s="290"/>
      <c r="G617" s="290"/>
      <c r="H617" s="290"/>
      <c r="I617" s="290"/>
      <c r="J617" s="290"/>
      <c r="K617" s="290"/>
      <c r="L617" s="290"/>
      <c r="M617" s="290"/>
      <c r="N617" s="290"/>
      <c r="O617" s="309"/>
      <c r="P617" s="309"/>
      <c r="Q617" s="309"/>
      <c r="R617" s="309"/>
      <c r="S617" s="365"/>
      <c r="T617" s="368"/>
    </row>
    <row r="618">
      <c r="D618" s="305"/>
      <c r="E618" s="314"/>
      <c r="F618" s="290"/>
      <c r="G618" s="290"/>
      <c r="H618" s="290"/>
      <c r="I618" s="290"/>
      <c r="J618" s="290"/>
      <c r="K618" s="290"/>
      <c r="L618" s="290"/>
      <c r="M618" s="290"/>
      <c r="N618" s="290"/>
      <c r="O618" s="309"/>
      <c r="P618" s="309"/>
      <c r="Q618" s="309"/>
      <c r="R618" s="309"/>
      <c r="S618" s="368"/>
      <c r="T618" s="368"/>
    </row>
    <row r="619">
      <c r="D619" s="305"/>
      <c r="E619" s="314"/>
      <c r="F619" s="290"/>
      <c r="G619" s="290"/>
      <c r="H619" s="290"/>
      <c r="I619" s="290"/>
      <c r="J619" s="290"/>
      <c r="K619" s="290"/>
      <c r="L619" s="290"/>
      <c r="M619" s="290"/>
      <c r="N619" s="290"/>
      <c r="O619" s="309"/>
      <c r="P619" s="309"/>
      <c r="Q619" s="309"/>
      <c r="R619" s="309"/>
      <c r="S619" s="368"/>
      <c r="T619" s="368"/>
    </row>
    <row r="620">
      <c r="D620" s="305"/>
      <c r="E620" s="314"/>
      <c r="F620" s="290"/>
      <c r="G620" s="290"/>
      <c r="H620" s="290"/>
      <c r="I620" s="290"/>
      <c r="J620" s="290"/>
      <c r="K620" s="290"/>
      <c r="L620" s="290"/>
      <c r="M620" s="290"/>
      <c r="N620" s="290"/>
      <c r="O620" s="309"/>
      <c r="P620" s="309"/>
      <c r="Q620" s="309"/>
      <c r="R620" s="309"/>
      <c r="S620" s="365"/>
      <c r="T620" s="365"/>
    </row>
    <row r="621">
      <c r="D621" s="305"/>
      <c r="E621" s="314"/>
      <c r="F621" s="290"/>
      <c r="G621" s="290"/>
      <c r="H621" s="290"/>
      <c r="I621" s="290"/>
      <c r="J621" s="290"/>
      <c r="K621" s="290"/>
      <c r="L621" s="290"/>
      <c r="M621" s="290"/>
      <c r="N621" s="290"/>
      <c r="O621" s="309"/>
      <c r="P621" s="309"/>
      <c r="Q621" s="309"/>
      <c r="R621" s="309"/>
      <c r="S621" s="365"/>
      <c r="T621" s="365"/>
    </row>
    <row r="622">
      <c r="D622" s="305"/>
      <c r="E622" s="314"/>
      <c r="F622" s="290"/>
      <c r="G622" s="290"/>
      <c r="H622" s="290"/>
      <c r="I622" s="290"/>
      <c r="J622" s="290"/>
      <c r="K622" s="290"/>
      <c r="L622" s="290"/>
      <c r="M622" s="290"/>
      <c r="N622" s="290"/>
      <c r="O622" s="309"/>
      <c r="P622" s="309"/>
      <c r="Q622" s="309"/>
      <c r="R622" s="309"/>
      <c r="S622" s="365"/>
      <c r="T622" s="365"/>
    </row>
    <row r="623">
      <c r="D623" s="305"/>
      <c r="E623" s="314"/>
      <c r="F623" s="290"/>
      <c r="G623" s="290"/>
      <c r="H623" s="290"/>
      <c r="I623" s="290"/>
      <c r="J623" s="290"/>
      <c r="K623" s="290"/>
      <c r="L623" s="290"/>
      <c r="M623" s="290"/>
      <c r="N623" s="290"/>
      <c r="O623" s="309"/>
      <c r="P623" s="309"/>
      <c r="Q623" s="309"/>
      <c r="R623" s="309"/>
      <c r="S623" s="365"/>
      <c r="T623" s="365"/>
    </row>
    <row r="624">
      <c r="D624" s="305"/>
      <c r="E624" s="314"/>
      <c r="F624" s="290"/>
      <c r="G624" s="290"/>
      <c r="H624" s="290"/>
      <c r="I624" s="290"/>
      <c r="J624" s="290"/>
      <c r="K624" s="290"/>
      <c r="L624" s="290"/>
      <c r="M624" s="290"/>
      <c r="N624" s="290"/>
      <c r="O624" s="309"/>
      <c r="P624" s="309"/>
      <c r="Q624" s="309"/>
      <c r="R624" s="309"/>
      <c r="S624" s="368"/>
      <c r="T624" s="368"/>
    </row>
    <row r="625">
      <c r="D625" s="305"/>
      <c r="E625" s="314"/>
      <c r="F625" s="290"/>
      <c r="G625" s="290"/>
      <c r="H625" s="290"/>
      <c r="I625" s="290"/>
      <c r="J625" s="290"/>
      <c r="K625" s="290"/>
      <c r="L625" s="290"/>
      <c r="M625" s="290"/>
      <c r="N625" s="290"/>
      <c r="O625" s="309"/>
      <c r="P625" s="309"/>
      <c r="Q625" s="309"/>
      <c r="R625" s="309"/>
      <c r="S625" s="368"/>
      <c r="T625" s="368"/>
    </row>
    <row r="626">
      <c r="D626" s="305"/>
      <c r="E626" s="314"/>
      <c r="F626" s="290"/>
      <c r="G626" s="290"/>
      <c r="H626" s="290"/>
      <c r="I626" s="290"/>
      <c r="J626" s="290"/>
      <c r="K626" s="290"/>
      <c r="L626" s="290"/>
      <c r="M626" s="290"/>
      <c r="N626" s="290"/>
      <c r="O626" s="309"/>
      <c r="P626" s="309"/>
      <c r="Q626" s="309"/>
      <c r="R626" s="309"/>
    </row>
    <row r="627">
      <c r="D627" s="305"/>
      <c r="E627" s="314"/>
      <c r="F627" s="290"/>
      <c r="G627" s="290"/>
      <c r="H627" s="290"/>
      <c r="I627" s="290"/>
      <c r="J627" s="290"/>
      <c r="K627" s="290"/>
      <c r="L627" s="290"/>
      <c r="M627" s="290"/>
      <c r="N627" s="290"/>
      <c r="O627" s="309"/>
      <c r="P627" s="309"/>
      <c r="Q627" s="309"/>
      <c r="R627" s="309"/>
      <c r="S627" s="368"/>
      <c r="T627" s="368"/>
    </row>
    <row r="628">
      <c r="D628" s="305"/>
      <c r="E628" s="314"/>
      <c r="F628" s="290"/>
      <c r="G628" s="290"/>
      <c r="H628" s="290"/>
      <c r="I628" s="290"/>
      <c r="J628" s="290"/>
      <c r="K628" s="290"/>
      <c r="L628" s="290"/>
      <c r="M628" s="290"/>
      <c r="N628" s="290"/>
      <c r="O628" s="309"/>
      <c r="P628" s="309"/>
      <c r="Q628" s="309"/>
      <c r="R628" s="309"/>
      <c r="S628" s="368"/>
      <c r="T628" s="368"/>
    </row>
    <row r="629">
      <c r="D629" s="305"/>
      <c r="E629" s="314"/>
      <c r="F629" s="290"/>
      <c r="G629" s="290"/>
      <c r="H629" s="290"/>
      <c r="I629" s="290"/>
      <c r="J629" s="290"/>
      <c r="K629" s="290"/>
      <c r="L629" s="290"/>
      <c r="M629" s="290"/>
      <c r="N629" s="290"/>
      <c r="O629" s="309"/>
      <c r="P629" s="309"/>
      <c r="Q629" s="309"/>
      <c r="R629" s="309"/>
      <c r="S629" s="365"/>
      <c r="T629" s="365"/>
    </row>
    <row r="630">
      <c r="D630" s="305"/>
      <c r="E630" s="314"/>
      <c r="F630" s="290"/>
      <c r="G630" s="290"/>
      <c r="H630" s="290"/>
      <c r="I630" s="290"/>
      <c r="J630" s="290"/>
      <c r="K630" s="290"/>
      <c r="L630" s="290"/>
      <c r="M630" s="290"/>
      <c r="N630" s="290"/>
      <c r="O630" s="309"/>
      <c r="P630" s="309"/>
      <c r="Q630" s="309"/>
      <c r="R630" s="309"/>
      <c r="S630" s="365"/>
      <c r="T630" s="365"/>
    </row>
    <row r="631">
      <c r="D631" s="305"/>
      <c r="E631" s="314"/>
      <c r="F631" s="290"/>
      <c r="G631" s="290"/>
      <c r="H631" s="290"/>
      <c r="I631" s="290"/>
      <c r="J631" s="290"/>
      <c r="K631" s="290"/>
      <c r="L631" s="290"/>
      <c r="M631" s="290"/>
      <c r="N631" s="290"/>
      <c r="O631" s="309"/>
      <c r="P631" s="309"/>
      <c r="Q631" s="309"/>
      <c r="R631" s="309"/>
      <c r="S631" s="365"/>
      <c r="T631" s="365"/>
    </row>
    <row r="632">
      <c r="D632" s="305"/>
      <c r="E632" s="314"/>
      <c r="F632" s="290"/>
      <c r="G632" s="290"/>
      <c r="H632" s="290"/>
      <c r="I632" s="290"/>
      <c r="J632" s="290"/>
      <c r="K632" s="290"/>
      <c r="L632" s="290"/>
      <c r="M632" s="290"/>
      <c r="N632" s="290"/>
      <c r="O632" s="309"/>
      <c r="P632" s="309"/>
      <c r="Q632" s="309"/>
      <c r="R632" s="309"/>
      <c r="S632" s="365"/>
      <c r="T632" s="365"/>
    </row>
    <row r="633">
      <c r="D633" s="305"/>
      <c r="E633" s="314"/>
      <c r="F633" s="290"/>
      <c r="G633" s="290"/>
      <c r="H633" s="290"/>
      <c r="I633" s="290"/>
      <c r="J633" s="290"/>
      <c r="K633" s="290"/>
      <c r="L633" s="290"/>
      <c r="M633" s="290"/>
      <c r="N633" s="290"/>
      <c r="O633" s="309"/>
      <c r="P633" s="309"/>
      <c r="Q633" s="309"/>
      <c r="R633" s="309"/>
      <c r="S633" s="365"/>
      <c r="T633" s="365"/>
    </row>
    <row r="634">
      <c r="D634" s="305"/>
      <c r="E634" s="314"/>
      <c r="F634" s="290"/>
      <c r="G634" s="290"/>
      <c r="H634" s="290"/>
      <c r="I634" s="290"/>
      <c r="J634" s="290"/>
      <c r="K634" s="290"/>
      <c r="L634" s="290"/>
      <c r="M634" s="290"/>
      <c r="N634" s="290"/>
      <c r="O634" s="309"/>
      <c r="P634" s="309"/>
      <c r="Q634" s="309"/>
      <c r="R634" s="309"/>
      <c r="S634" s="365"/>
      <c r="T634" s="365"/>
    </row>
    <row r="635">
      <c r="D635" s="305"/>
      <c r="E635" s="314"/>
      <c r="F635" s="290"/>
      <c r="G635" s="290"/>
      <c r="H635" s="290"/>
      <c r="I635" s="290"/>
      <c r="J635" s="290"/>
      <c r="K635" s="290"/>
      <c r="L635" s="290"/>
      <c r="M635" s="290"/>
      <c r="N635" s="290"/>
      <c r="O635" s="309"/>
      <c r="P635" s="309"/>
      <c r="Q635" s="309"/>
      <c r="R635" s="309"/>
      <c r="S635" s="365"/>
      <c r="T635" s="365"/>
    </row>
    <row r="636">
      <c r="D636" s="305"/>
      <c r="E636" s="314"/>
      <c r="F636" s="290"/>
      <c r="G636" s="290"/>
      <c r="H636" s="290"/>
      <c r="I636" s="290"/>
      <c r="J636" s="290"/>
      <c r="K636" s="290"/>
      <c r="L636" s="290"/>
      <c r="M636" s="290"/>
      <c r="N636" s="290"/>
      <c r="O636" s="309"/>
      <c r="P636" s="309"/>
      <c r="Q636" s="309"/>
      <c r="R636" s="309"/>
      <c r="S636" s="365"/>
      <c r="T636" s="365"/>
    </row>
    <row r="637">
      <c r="D637" s="305"/>
      <c r="E637" s="314"/>
      <c r="F637" s="290"/>
      <c r="G637" s="290"/>
      <c r="H637" s="290"/>
      <c r="I637" s="290"/>
      <c r="J637" s="290"/>
      <c r="K637" s="290"/>
      <c r="L637" s="290"/>
      <c r="M637" s="290"/>
      <c r="N637" s="290"/>
      <c r="O637" s="309"/>
      <c r="P637" s="309"/>
      <c r="Q637" s="309"/>
      <c r="R637" s="309"/>
      <c r="S637" s="365"/>
      <c r="T637" s="365"/>
    </row>
    <row r="638">
      <c r="D638" s="305"/>
      <c r="E638" s="314"/>
      <c r="F638" s="290"/>
      <c r="G638" s="290"/>
      <c r="H638" s="290"/>
      <c r="I638" s="290"/>
      <c r="J638" s="290"/>
      <c r="K638" s="290"/>
      <c r="L638" s="290"/>
      <c r="M638" s="290"/>
      <c r="N638" s="290"/>
      <c r="O638" s="309"/>
      <c r="P638" s="309"/>
      <c r="Q638" s="309"/>
      <c r="R638" s="309"/>
      <c r="S638" s="365"/>
      <c r="T638" s="365"/>
    </row>
    <row r="639">
      <c r="D639" s="305"/>
      <c r="E639" s="314"/>
      <c r="F639" s="290"/>
      <c r="G639" s="290"/>
      <c r="H639" s="290"/>
      <c r="I639" s="290"/>
      <c r="J639" s="290"/>
      <c r="K639" s="290"/>
      <c r="L639" s="290"/>
      <c r="M639" s="290"/>
      <c r="N639" s="290"/>
      <c r="O639" s="309"/>
      <c r="P639" s="309"/>
      <c r="Q639" s="309"/>
      <c r="R639" s="309"/>
      <c r="S639" s="365"/>
      <c r="T639" s="368"/>
    </row>
    <row r="640">
      <c r="D640" s="305"/>
      <c r="E640" s="314"/>
      <c r="F640" s="290"/>
      <c r="G640" s="290"/>
      <c r="H640" s="290"/>
      <c r="I640" s="290"/>
      <c r="J640" s="290"/>
      <c r="K640" s="290"/>
      <c r="L640" s="290"/>
      <c r="M640" s="290"/>
      <c r="N640" s="290"/>
      <c r="O640" s="309"/>
      <c r="P640" s="309"/>
      <c r="Q640" s="309"/>
      <c r="R640" s="309"/>
      <c r="S640" s="365"/>
      <c r="T640" s="368"/>
    </row>
    <row r="641">
      <c r="D641" s="305"/>
      <c r="E641" s="314"/>
      <c r="F641" s="290"/>
      <c r="G641" s="290"/>
      <c r="H641" s="290"/>
      <c r="I641" s="290"/>
      <c r="J641" s="290"/>
      <c r="K641" s="290"/>
      <c r="L641" s="290"/>
      <c r="M641" s="290"/>
      <c r="N641" s="290"/>
      <c r="O641" s="309"/>
      <c r="P641" s="309"/>
      <c r="Q641" s="309"/>
      <c r="R641" s="309"/>
      <c r="S641" s="365"/>
      <c r="T641" s="365"/>
    </row>
    <row r="642">
      <c r="D642" s="305"/>
      <c r="E642" s="314"/>
      <c r="F642" s="290"/>
      <c r="G642" s="290"/>
      <c r="H642" s="290"/>
      <c r="I642" s="290"/>
      <c r="J642" s="290"/>
      <c r="K642" s="290"/>
      <c r="L642" s="290"/>
      <c r="M642" s="290"/>
      <c r="N642" s="290"/>
      <c r="O642" s="309"/>
      <c r="P642" s="309"/>
      <c r="Q642" s="309"/>
      <c r="R642" s="309"/>
      <c r="S642" s="365"/>
      <c r="T642" s="365"/>
    </row>
    <row r="643">
      <c r="D643" s="305"/>
      <c r="E643" s="314"/>
      <c r="F643" s="290"/>
      <c r="G643" s="290"/>
      <c r="H643" s="290"/>
      <c r="I643" s="290"/>
      <c r="J643" s="290"/>
      <c r="K643" s="290"/>
      <c r="L643" s="290"/>
      <c r="M643" s="290"/>
      <c r="N643" s="290"/>
      <c r="O643" s="309"/>
      <c r="P643" s="309"/>
      <c r="Q643" s="309"/>
      <c r="R643" s="309"/>
      <c r="S643" s="365"/>
      <c r="T643" s="365"/>
    </row>
    <row r="644">
      <c r="D644" s="305"/>
      <c r="E644" s="314"/>
      <c r="F644" s="290"/>
      <c r="G644" s="290"/>
      <c r="H644" s="290"/>
      <c r="I644" s="290"/>
      <c r="J644" s="290"/>
      <c r="K644" s="290"/>
      <c r="L644" s="290"/>
      <c r="M644" s="290"/>
      <c r="N644" s="290"/>
      <c r="O644" s="309"/>
      <c r="P644" s="309"/>
      <c r="Q644" s="309"/>
      <c r="R644" s="309"/>
      <c r="S644" s="365"/>
      <c r="T644" s="365"/>
    </row>
    <row r="645">
      <c r="D645" s="305"/>
      <c r="E645" s="314"/>
      <c r="F645" s="290"/>
      <c r="G645" s="290"/>
      <c r="H645" s="290"/>
      <c r="I645" s="290"/>
      <c r="J645" s="290"/>
      <c r="K645" s="290"/>
      <c r="L645" s="290"/>
      <c r="M645" s="290"/>
      <c r="N645" s="290"/>
      <c r="O645" s="309"/>
      <c r="P645" s="309"/>
      <c r="Q645" s="309"/>
      <c r="R645" s="309"/>
      <c r="S645" s="368"/>
      <c r="T645" s="368"/>
    </row>
    <row r="646">
      <c r="D646" s="305"/>
      <c r="E646" s="314"/>
      <c r="F646" s="290"/>
      <c r="G646" s="290"/>
      <c r="H646" s="290"/>
      <c r="I646" s="290"/>
      <c r="J646" s="290"/>
      <c r="K646" s="290"/>
      <c r="L646" s="290"/>
      <c r="M646" s="290"/>
      <c r="N646" s="290"/>
      <c r="O646" s="309"/>
      <c r="P646" s="309"/>
      <c r="Q646" s="309"/>
      <c r="R646" s="309"/>
      <c r="S646" s="368"/>
      <c r="T646" s="368"/>
    </row>
    <row r="647">
      <c r="D647" s="305"/>
      <c r="E647" s="314"/>
      <c r="F647" s="290"/>
      <c r="G647" s="290"/>
      <c r="H647" s="290"/>
      <c r="I647" s="290"/>
      <c r="J647" s="290"/>
      <c r="K647" s="290"/>
      <c r="L647" s="290"/>
      <c r="M647" s="290"/>
      <c r="N647" s="290"/>
      <c r="O647" s="309"/>
      <c r="P647" s="309"/>
      <c r="Q647" s="309"/>
      <c r="R647" s="309"/>
    </row>
    <row r="648">
      <c r="D648" s="305"/>
      <c r="E648" s="314"/>
      <c r="F648" s="290"/>
      <c r="G648" s="290"/>
      <c r="H648" s="290"/>
      <c r="I648" s="290"/>
      <c r="J648" s="290"/>
      <c r="K648" s="290"/>
      <c r="L648" s="290"/>
      <c r="M648" s="290"/>
      <c r="N648" s="290"/>
      <c r="O648" s="309"/>
      <c r="P648" s="309"/>
      <c r="Q648" s="309"/>
      <c r="R648" s="309"/>
      <c r="S648" s="368"/>
      <c r="T648" s="368"/>
    </row>
    <row r="649">
      <c r="D649" s="305"/>
      <c r="E649" s="314"/>
      <c r="F649" s="290"/>
      <c r="G649" s="290"/>
      <c r="H649" s="290"/>
      <c r="I649" s="290"/>
      <c r="J649" s="290"/>
      <c r="K649" s="290"/>
      <c r="L649" s="290"/>
      <c r="M649" s="290"/>
      <c r="N649" s="290"/>
      <c r="O649" s="309"/>
      <c r="P649" s="309"/>
      <c r="Q649" s="309"/>
      <c r="R649" s="309"/>
      <c r="S649" s="368"/>
      <c r="T649" s="368"/>
    </row>
    <row r="650">
      <c r="D650" s="305"/>
      <c r="E650" s="314"/>
      <c r="F650" s="290"/>
      <c r="G650" s="290"/>
      <c r="H650" s="290"/>
      <c r="I650" s="290"/>
      <c r="J650" s="290"/>
      <c r="K650" s="290"/>
      <c r="L650" s="290"/>
      <c r="M650" s="290"/>
      <c r="N650" s="290"/>
      <c r="O650" s="309"/>
      <c r="P650" s="309"/>
      <c r="Q650" s="309"/>
      <c r="R650" s="309"/>
    </row>
    <row r="651">
      <c r="D651" s="305"/>
      <c r="E651" s="314"/>
      <c r="F651" s="290"/>
      <c r="G651" s="290"/>
      <c r="H651" s="290"/>
      <c r="I651" s="290"/>
      <c r="J651" s="290"/>
      <c r="K651" s="290"/>
      <c r="L651" s="290"/>
      <c r="M651" s="290"/>
      <c r="N651" s="290"/>
      <c r="O651" s="309"/>
      <c r="P651" s="309"/>
      <c r="Q651" s="309"/>
      <c r="R651" s="309"/>
      <c r="S651" s="368"/>
      <c r="T651" s="368"/>
    </row>
    <row r="652">
      <c r="D652" s="305"/>
      <c r="E652" s="314"/>
      <c r="F652" s="290"/>
      <c r="G652" s="290"/>
      <c r="H652" s="290"/>
      <c r="I652" s="290"/>
      <c r="J652" s="290"/>
      <c r="K652" s="290"/>
      <c r="L652" s="290"/>
      <c r="M652" s="290"/>
      <c r="N652" s="290"/>
      <c r="O652" s="309"/>
      <c r="P652" s="309"/>
      <c r="Q652" s="309"/>
      <c r="R652" s="309"/>
      <c r="S652" s="368"/>
      <c r="T652" s="368"/>
    </row>
    <row r="653">
      <c r="D653" s="305"/>
      <c r="E653" s="314"/>
      <c r="F653" s="290"/>
      <c r="G653" s="290"/>
      <c r="H653" s="290"/>
      <c r="I653" s="290"/>
      <c r="J653" s="290"/>
      <c r="K653" s="290"/>
      <c r="L653" s="290"/>
      <c r="M653" s="290"/>
      <c r="N653" s="290"/>
      <c r="O653" s="309"/>
      <c r="P653" s="309"/>
      <c r="Q653" s="309"/>
      <c r="R653" s="309"/>
      <c r="T653" s="365"/>
    </row>
    <row r="654">
      <c r="D654" s="305"/>
      <c r="E654" s="314"/>
      <c r="F654" s="290"/>
      <c r="G654" s="290"/>
      <c r="H654" s="290"/>
      <c r="I654" s="290"/>
      <c r="J654" s="290"/>
      <c r="K654" s="290"/>
      <c r="L654" s="290"/>
      <c r="M654" s="290"/>
      <c r="N654" s="290"/>
      <c r="O654" s="309"/>
      <c r="P654" s="309"/>
      <c r="Q654" s="309"/>
      <c r="R654" s="309"/>
      <c r="T654" s="365"/>
    </row>
    <row r="655">
      <c r="D655" s="305"/>
      <c r="E655" s="314"/>
      <c r="F655" s="290"/>
      <c r="G655" s="290"/>
      <c r="H655" s="290"/>
      <c r="I655" s="290"/>
      <c r="J655" s="290"/>
      <c r="K655" s="290"/>
      <c r="L655" s="290"/>
      <c r="M655" s="290"/>
      <c r="N655" s="290"/>
      <c r="O655" s="309"/>
      <c r="P655" s="309"/>
      <c r="Q655" s="309"/>
      <c r="R655" s="309"/>
      <c r="S655" s="368"/>
      <c r="T655" s="368"/>
    </row>
    <row r="656">
      <c r="D656" s="305"/>
      <c r="E656" s="314"/>
      <c r="F656" s="290"/>
      <c r="G656" s="290"/>
      <c r="H656" s="290"/>
      <c r="I656" s="290"/>
      <c r="J656" s="290"/>
      <c r="K656" s="290"/>
      <c r="L656" s="290"/>
      <c r="M656" s="290"/>
      <c r="N656" s="290"/>
      <c r="O656" s="309"/>
      <c r="P656" s="309"/>
      <c r="Q656" s="309"/>
      <c r="R656" s="309"/>
      <c r="S656" s="365"/>
      <c r="T656" s="365"/>
    </row>
    <row r="657">
      <c r="D657" s="305"/>
      <c r="E657" s="314"/>
      <c r="F657" s="290"/>
      <c r="G657" s="290"/>
      <c r="H657" s="290"/>
      <c r="I657" s="290"/>
      <c r="J657" s="290"/>
      <c r="K657" s="290"/>
      <c r="L657" s="290"/>
      <c r="M657" s="290"/>
      <c r="N657" s="290"/>
      <c r="O657" s="309"/>
      <c r="P657" s="309"/>
      <c r="Q657" s="309"/>
      <c r="R657" s="309"/>
      <c r="S657" s="365"/>
      <c r="T657" s="365"/>
    </row>
    <row r="658">
      <c r="D658" s="305"/>
      <c r="E658" s="314"/>
      <c r="F658" s="290"/>
      <c r="G658" s="290"/>
      <c r="H658" s="290"/>
      <c r="I658" s="290"/>
      <c r="J658" s="290"/>
      <c r="K658" s="290"/>
      <c r="L658" s="290"/>
      <c r="M658" s="290"/>
      <c r="N658" s="290"/>
      <c r="O658" s="309"/>
      <c r="P658" s="309"/>
      <c r="Q658" s="309"/>
      <c r="R658" s="309"/>
      <c r="S658" s="365"/>
      <c r="T658" s="365"/>
    </row>
    <row r="659">
      <c r="D659" s="305"/>
      <c r="E659" s="314"/>
      <c r="F659" s="290"/>
      <c r="G659" s="290"/>
      <c r="H659" s="290"/>
      <c r="I659" s="290"/>
      <c r="J659" s="290"/>
      <c r="K659" s="290"/>
      <c r="L659" s="290"/>
      <c r="M659" s="290"/>
      <c r="N659" s="290"/>
      <c r="O659" s="309"/>
      <c r="P659" s="309"/>
      <c r="Q659" s="309"/>
      <c r="R659" s="309"/>
    </row>
    <row r="660">
      <c r="D660" s="305"/>
      <c r="E660" s="314"/>
      <c r="F660" s="290"/>
      <c r="G660" s="290"/>
      <c r="H660" s="290"/>
      <c r="I660" s="290"/>
      <c r="J660" s="290"/>
      <c r="K660" s="290"/>
      <c r="L660" s="290"/>
      <c r="M660" s="290"/>
      <c r="N660" s="290"/>
      <c r="O660" s="309"/>
      <c r="P660" s="309"/>
      <c r="Q660" s="309"/>
      <c r="R660" s="309"/>
      <c r="S660" s="368"/>
      <c r="T660" s="368"/>
    </row>
    <row r="661">
      <c r="D661" s="305"/>
      <c r="E661" s="314"/>
      <c r="F661" s="290"/>
      <c r="G661" s="290"/>
      <c r="H661" s="290"/>
      <c r="I661" s="290"/>
      <c r="J661" s="290"/>
      <c r="K661" s="290"/>
      <c r="L661" s="290"/>
      <c r="M661" s="290"/>
      <c r="N661" s="290"/>
      <c r="O661" s="309"/>
      <c r="P661" s="309"/>
      <c r="Q661" s="309"/>
      <c r="R661" s="309"/>
      <c r="S661" s="368"/>
      <c r="T661" s="368"/>
    </row>
    <row r="662">
      <c r="D662" s="305"/>
      <c r="E662" s="314"/>
      <c r="F662" s="290"/>
      <c r="G662" s="290"/>
      <c r="H662" s="290"/>
      <c r="I662" s="290"/>
      <c r="J662" s="290"/>
      <c r="K662" s="290"/>
      <c r="L662" s="290"/>
      <c r="M662" s="290"/>
      <c r="N662" s="290"/>
      <c r="O662" s="309"/>
      <c r="P662" s="309"/>
      <c r="Q662" s="309"/>
      <c r="R662" s="309"/>
      <c r="S662" s="365"/>
      <c r="T662" s="365"/>
    </row>
    <row r="663">
      <c r="D663" s="305"/>
      <c r="E663" s="314"/>
      <c r="F663" s="290"/>
      <c r="G663" s="290"/>
      <c r="H663" s="290"/>
      <c r="I663" s="290"/>
      <c r="J663" s="290"/>
      <c r="K663" s="290"/>
      <c r="L663" s="290"/>
      <c r="M663" s="290"/>
      <c r="N663" s="290"/>
      <c r="O663" s="309"/>
      <c r="P663" s="309"/>
      <c r="Q663" s="309"/>
      <c r="R663" s="309"/>
      <c r="S663" s="365"/>
      <c r="T663" s="365"/>
    </row>
    <row r="664">
      <c r="D664" s="305"/>
      <c r="E664" s="314"/>
      <c r="F664" s="290"/>
      <c r="G664" s="290"/>
      <c r="H664" s="290"/>
      <c r="I664" s="290"/>
      <c r="J664" s="290"/>
      <c r="K664" s="290"/>
      <c r="L664" s="290"/>
      <c r="M664" s="290"/>
      <c r="N664" s="290"/>
      <c r="O664" s="309"/>
      <c r="P664" s="309"/>
      <c r="Q664" s="309"/>
      <c r="R664" s="309"/>
      <c r="S664" s="365"/>
      <c r="T664" s="365"/>
    </row>
    <row r="665">
      <c r="D665" s="305"/>
      <c r="E665" s="314"/>
      <c r="F665" s="290"/>
      <c r="G665" s="290"/>
      <c r="H665" s="290"/>
      <c r="I665" s="290"/>
      <c r="J665" s="290"/>
      <c r="K665" s="290"/>
      <c r="L665" s="290"/>
      <c r="M665" s="290"/>
      <c r="N665" s="290"/>
      <c r="O665" s="309"/>
      <c r="P665" s="309"/>
      <c r="Q665" s="309"/>
      <c r="R665" s="309"/>
      <c r="S665" s="365"/>
      <c r="T665" s="365"/>
    </row>
    <row r="666">
      <c r="D666" s="305"/>
      <c r="E666" s="314"/>
      <c r="F666" s="290"/>
      <c r="G666" s="290"/>
      <c r="H666" s="290"/>
      <c r="I666" s="290"/>
      <c r="J666" s="290"/>
      <c r="K666" s="290"/>
      <c r="L666" s="290"/>
      <c r="M666" s="290"/>
      <c r="N666" s="290"/>
      <c r="O666" s="309"/>
      <c r="P666" s="309"/>
      <c r="Q666" s="309"/>
      <c r="R666" s="309"/>
      <c r="S666" s="368"/>
      <c r="T666" s="368"/>
    </row>
    <row r="667">
      <c r="D667" s="305"/>
      <c r="E667" s="314"/>
      <c r="F667" s="290"/>
      <c r="G667" s="290"/>
      <c r="H667" s="290"/>
      <c r="I667" s="290"/>
      <c r="J667" s="290"/>
      <c r="K667" s="290"/>
      <c r="L667" s="290"/>
      <c r="M667" s="290"/>
      <c r="N667" s="290"/>
      <c r="O667" s="309"/>
      <c r="P667" s="309"/>
      <c r="Q667" s="309"/>
      <c r="R667" s="309"/>
      <c r="S667" s="368"/>
      <c r="T667" s="368"/>
    </row>
    <row r="668">
      <c r="D668" s="305"/>
      <c r="E668" s="314"/>
      <c r="F668" s="290"/>
      <c r="G668" s="290"/>
      <c r="H668" s="290"/>
      <c r="I668" s="290"/>
      <c r="J668" s="290"/>
      <c r="K668" s="290"/>
      <c r="L668" s="290"/>
      <c r="M668" s="290"/>
      <c r="N668" s="290"/>
      <c r="O668" s="309"/>
      <c r="P668" s="309"/>
      <c r="Q668" s="309"/>
      <c r="R668" s="309"/>
      <c r="S668" s="365"/>
    </row>
    <row r="669">
      <c r="D669" s="305"/>
      <c r="E669" s="314"/>
      <c r="F669" s="290"/>
      <c r="G669" s="290"/>
      <c r="H669" s="290"/>
      <c r="I669" s="290"/>
      <c r="J669" s="290"/>
      <c r="K669" s="290"/>
      <c r="L669" s="290"/>
      <c r="M669" s="290"/>
      <c r="N669" s="290"/>
      <c r="O669" s="309"/>
      <c r="P669" s="309"/>
      <c r="Q669" s="309"/>
      <c r="R669" s="309"/>
      <c r="S669" s="368"/>
      <c r="T669" s="368"/>
    </row>
    <row r="670">
      <c r="D670" s="305"/>
      <c r="E670" s="314"/>
      <c r="F670" s="290"/>
      <c r="G670" s="290"/>
      <c r="H670" s="290"/>
      <c r="I670" s="290"/>
      <c r="J670" s="290"/>
      <c r="K670" s="290"/>
      <c r="L670" s="290"/>
      <c r="M670" s="290"/>
      <c r="N670" s="290"/>
      <c r="O670" s="309"/>
      <c r="P670" s="309"/>
      <c r="Q670" s="309"/>
      <c r="R670" s="309"/>
      <c r="S670" s="368"/>
      <c r="T670" s="368"/>
    </row>
    <row r="671">
      <c r="D671" s="305"/>
      <c r="E671" s="314"/>
      <c r="F671" s="290"/>
      <c r="G671" s="290"/>
      <c r="H671" s="290"/>
      <c r="I671" s="290"/>
      <c r="J671" s="290"/>
      <c r="K671" s="290"/>
      <c r="L671" s="290"/>
      <c r="M671" s="290"/>
      <c r="N671" s="290"/>
      <c r="O671" s="309"/>
      <c r="P671" s="309"/>
      <c r="Q671" s="309"/>
      <c r="R671" s="309"/>
    </row>
    <row r="672">
      <c r="D672" s="305"/>
      <c r="E672" s="314"/>
      <c r="F672" s="290"/>
      <c r="G672" s="290"/>
      <c r="H672" s="290"/>
      <c r="I672" s="290"/>
      <c r="J672" s="290"/>
      <c r="K672" s="290"/>
      <c r="L672" s="290"/>
      <c r="M672" s="290"/>
      <c r="N672" s="290"/>
      <c r="O672" s="309"/>
      <c r="P672" s="309"/>
      <c r="Q672" s="309"/>
      <c r="R672" s="309"/>
    </row>
    <row r="673">
      <c r="D673" s="305"/>
      <c r="E673" s="314"/>
      <c r="F673" s="290"/>
      <c r="G673" s="290"/>
      <c r="H673" s="290"/>
      <c r="I673" s="290"/>
      <c r="J673" s="290"/>
      <c r="K673" s="290"/>
      <c r="L673" s="290"/>
      <c r="M673" s="290"/>
      <c r="N673" s="290"/>
      <c r="O673" s="309"/>
      <c r="P673" s="309"/>
      <c r="Q673" s="309"/>
      <c r="R673" s="309"/>
    </row>
    <row r="674">
      <c r="D674" s="305"/>
      <c r="E674" s="314"/>
      <c r="F674" s="290"/>
      <c r="G674" s="290"/>
      <c r="H674" s="290"/>
      <c r="I674" s="290"/>
      <c r="J674" s="290"/>
      <c r="K674" s="290"/>
      <c r="L674" s="290"/>
      <c r="M674" s="290"/>
      <c r="N674" s="290"/>
      <c r="O674" s="309"/>
      <c r="P674" s="309"/>
      <c r="Q674" s="309"/>
      <c r="R674" s="309"/>
      <c r="S674" s="365"/>
      <c r="T674" s="365"/>
    </row>
    <row r="675">
      <c r="D675" s="305"/>
      <c r="E675" s="314"/>
      <c r="F675" s="290"/>
      <c r="G675" s="290"/>
      <c r="H675" s="290"/>
      <c r="I675" s="290"/>
      <c r="J675" s="290"/>
      <c r="K675" s="290"/>
      <c r="L675" s="290"/>
      <c r="M675" s="290"/>
      <c r="N675" s="290"/>
      <c r="O675" s="309"/>
      <c r="P675" s="309"/>
      <c r="Q675" s="309"/>
      <c r="R675" s="309"/>
      <c r="S675" s="365"/>
      <c r="T675" s="365"/>
    </row>
    <row r="676">
      <c r="D676" s="305"/>
      <c r="E676" s="314"/>
      <c r="F676" s="290"/>
      <c r="G676" s="290"/>
      <c r="H676" s="290"/>
      <c r="I676" s="290"/>
      <c r="J676" s="290"/>
      <c r="K676" s="290"/>
      <c r="L676" s="290"/>
      <c r="M676" s="290"/>
      <c r="N676" s="290"/>
      <c r="O676" s="309"/>
      <c r="P676" s="309"/>
      <c r="Q676" s="309"/>
      <c r="R676" s="309"/>
      <c r="T676" s="365"/>
    </row>
    <row r="677">
      <c r="D677" s="305"/>
      <c r="E677" s="314"/>
      <c r="F677" s="290"/>
      <c r="G677" s="290"/>
      <c r="H677" s="290"/>
      <c r="I677" s="290"/>
      <c r="J677" s="290"/>
      <c r="K677" s="290"/>
      <c r="L677" s="290"/>
      <c r="M677" s="290"/>
      <c r="N677" s="290"/>
      <c r="O677" s="309"/>
      <c r="P677" s="309"/>
      <c r="Q677" s="309"/>
      <c r="R677" s="309"/>
      <c r="S677" s="365"/>
      <c r="T677" s="365"/>
    </row>
    <row r="678">
      <c r="D678" s="305"/>
      <c r="E678" s="314"/>
      <c r="F678" s="290"/>
      <c r="G678" s="290"/>
      <c r="H678" s="290"/>
      <c r="I678" s="290"/>
      <c r="J678" s="290"/>
      <c r="K678" s="290"/>
      <c r="L678" s="290"/>
      <c r="M678" s="290"/>
      <c r="N678" s="290"/>
      <c r="O678" s="309"/>
      <c r="P678" s="309"/>
      <c r="Q678" s="309"/>
      <c r="R678" s="309"/>
      <c r="S678" s="365"/>
      <c r="T678" s="365"/>
    </row>
    <row r="679">
      <c r="D679" s="305"/>
      <c r="E679" s="314"/>
      <c r="F679" s="290"/>
      <c r="G679" s="290"/>
      <c r="H679" s="290"/>
      <c r="I679" s="290"/>
      <c r="J679" s="290"/>
      <c r="K679" s="290"/>
      <c r="L679" s="290"/>
      <c r="M679" s="290"/>
      <c r="N679" s="290"/>
      <c r="O679" s="309"/>
      <c r="P679" s="309"/>
      <c r="Q679" s="309"/>
      <c r="R679" s="309"/>
      <c r="S679" s="365"/>
      <c r="T679" s="365"/>
    </row>
    <row r="680">
      <c r="D680" s="305"/>
      <c r="E680" s="314"/>
      <c r="F680" s="290"/>
      <c r="G680" s="290"/>
      <c r="H680" s="290"/>
      <c r="I680" s="290"/>
      <c r="J680" s="290"/>
      <c r="K680" s="290"/>
      <c r="L680" s="290"/>
      <c r="M680" s="290"/>
      <c r="N680" s="290"/>
      <c r="O680" s="309"/>
      <c r="P680" s="309"/>
      <c r="Q680" s="309"/>
      <c r="R680" s="309"/>
      <c r="S680" s="365"/>
      <c r="T680" s="365"/>
    </row>
    <row r="681">
      <c r="D681" s="305"/>
      <c r="E681" s="314"/>
      <c r="F681" s="290"/>
      <c r="G681" s="290"/>
      <c r="H681" s="290"/>
      <c r="I681" s="290"/>
      <c r="J681" s="290"/>
      <c r="K681" s="290"/>
      <c r="L681" s="290"/>
      <c r="M681" s="290"/>
      <c r="N681" s="290"/>
      <c r="O681" s="309"/>
      <c r="P681" s="309"/>
      <c r="Q681" s="309"/>
      <c r="R681" s="309"/>
      <c r="S681" s="365"/>
      <c r="T681" s="365"/>
    </row>
    <row r="682">
      <c r="D682" s="305"/>
      <c r="E682" s="314"/>
      <c r="F682" s="290"/>
      <c r="G682" s="290"/>
      <c r="H682" s="290"/>
      <c r="I682" s="290"/>
      <c r="J682" s="290"/>
      <c r="K682" s="290"/>
      <c r="L682" s="290"/>
      <c r="M682" s="290"/>
      <c r="N682" s="290"/>
      <c r="O682" s="309"/>
      <c r="P682" s="309"/>
      <c r="Q682" s="309"/>
      <c r="R682" s="309"/>
      <c r="S682" s="365"/>
      <c r="T682" s="365"/>
    </row>
    <row r="683">
      <c r="D683" s="305"/>
      <c r="E683" s="314"/>
      <c r="F683" s="290"/>
      <c r="G683" s="290"/>
      <c r="H683" s="290"/>
      <c r="I683" s="290"/>
      <c r="J683" s="290"/>
      <c r="K683" s="290"/>
      <c r="L683" s="290"/>
      <c r="M683" s="290"/>
      <c r="N683" s="290"/>
      <c r="O683" s="309"/>
      <c r="P683" s="309"/>
      <c r="Q683" s="309"/>
      <c r="R683" s="309"/>
      <c r="S683" s="365"/>
      <c r="T683" s="365"/>
    </row>
    <row r="684">
      <c r="D684" s="305"/>
      <c r="E684" s="314"/>
      <c r="F684" s="290"/>
      <c r="G684" s="290"/>
      <c r="H684" s="290"/>
      <c r="I684" s="290"/>
      <c r="J684" s="290"/>
      <c r="K684" s="290"/>
      <c r="L684" s="290"/>
      <c r="M684" s="290"/>
      <c r="N684" s="290"/>
      <c r="O684" s="309"/>
      <c r="P684" s="309"/>
      <c r="Q684" s="309"/>
      <c r="R684" s="309"/>
      <c r="S684" s="365"/>
      <c r="T684" s="365"/>
    </row>
    <row r="685">
      <c r="D685" s="305"/>
      <c r="E685" s="314"/>
      <c r="F685" s="290"/>
      <c r="G685" s="290"/>
      <c r="H685" s="290"/>
      <c r="I685" s="290"/>
      <c r="J685" s="290"/>
      <c r="K685" s="290"/>
      <c r="L685" s="290"/>
      <c r="M685" s="290"/>
      <c r="N685" s="290"/>
      <c r="O685" s="309"/>
      <c r="P685" s="309"/>
      <c r="Q685" s="309"/>
      <c r="R685" s="309"/>
      <c r="S685" s="365"/>
      <c r="T685" s="365"/>
    </row>
    <row r="686">
      <c r="D686" s="305"/>
      <c r="E686" s="314"/>
      <c r="F686" s="290"/>
      <c r="G686" s="290"/>
      <c r="H686" s="290"/>
      <c r="I686" s="290"/>
      <c r="J686" s="290"/>
      <c r="K686" s="290"/>
      <c r="L686" s="290"/>
      <c r="M686" s="290"/>
      <c r="N686" s="290"/>
      <c r="O686" s="309"/>
      <c r="P686" s="309"/>
      <c r="Q686" s="309"/>
      <c r="R686" s="309"/>
      <c r="S686" s="365"/>
      <c r="T686" s="365"/>
    </row>
    <row r="687">
      <c r="D687" s="305"/>
      <c r="E687" s="314"/>
      <c r="F687" s="290"/>
      <c r="G687" s="290"/>
      <c r="H687" s="290"/>
      <c r="I687" s="290"/>
      <c r="J687" s="290"/>
      <c r="K687" s="290"/>
      <c r="L687" s="290"/>
      <c r="M687" s="290"/>
      <c r="N687" s="290"/>
      <c r="O687" s="309"/>
      <c r="P687" s="309"/>
      <c r="Q687" s="309"/>
      <c r="R687" s="309"/>
      <c r="S687" s="365"/>
      <c r="T687" s="365"/>
    </row>
    <row r="688">
      <c r="D688" s="305"/>
      <c r="E688" s="314"/>
      <c r="F688" s="290"/>
      <c r="G688" s="290"/>
      <c r="H688" s="290"/>
      <c r="I688" s="290"/>
      <c r="J688" s="290"/>
      <c r="K688" s="290"/>
      <c r="L688" s="290"/>
      <c r="M688" s="290"/>
      <c r="N688" s="290"/>
      <c r="O688" s="309"/>
      <c r="P688" s="309"/>
      <c r="Q688" s="309"/>
      <c r="R688" s="309"/>
      <c r="S688" s="365"/>
    </row>
    <row r="689">
      <c r="D689" s="305"/>
      <c r="E689" s="314"/>
      <c r="F689" s="290"/>
      <c r="G689" s="290"/>
      <c r="H689" s="290"/>
      <c r="I689" s="290"/>
      <c r="J689" s="290"/>
      <c r="K689" s="290"/>
      <c r="L689" s="290"/>
      <c r="M689" s="290"/>
      <c r="N689" s="290"/>
      <c r="O689" s="309"/>
      <c r="P689" s="309"/>
      <c r="Q689" s="309"/>
      <c r="R689" s="309"/>
      <c r="S689" s="365"/>
      <c r="T689" s="365"/>
    </row>
    <row r="690">
      <c r="D690" s="305"/>
      <c r="E690" s="314"/>
      <c r="F690" s="290"/>
      <c r="G690" s="290"/>
      <c r="H690" s="290"/>
      <c r="I690" s="290"/>
      <c r="J690" s="290"/>
      <c r="K690" s="290"/>
      <c r="L690" s="290"/>
      <c r="M690" s="290"/>
      <c r="N690" s="290"/>
      <c r="O690" s="309"/>
      <c r="P690" s="309"/>
      <c r="Q690" s="309"/>
      <c r="R690" s="309"/>
      <c r="S690" s="365"/>
      <c r="T690" s="365"/>
    </row>
    <row r="691">
      <c r="D691" s="305"/>
      <c r="E691" s="314"/>
      <c r="F691" s="290"/>
      <c r="G691" s="290"/>
      <c r="H691" s="290"/>
      <c r="I691" s="290"/>
      <c r="J691" s="290"/>
      <c r="K691" s="290"/>
      <c r="L691" s="290"/>
      <c r="M691" s="290"/>
      <c r="N691" s="290"/>
      <c r="O691" s="309"/>
      <c r="P691" s="309"/>
      <c r="Q691" s="309"/>
      <c r="R691" s="309"/>
      <c r="S691" s="365"/>
      <c r="T691" s="365"/>
    </row>
    <row r="692">
      <c r="D692" s="305"/>
      <c r="E692" s="314"/>
      <c r="F692" s="290"/>
      <c r="G692" s="290"/>
      <c r="H692" s="290"/>
      <c r="I692" s="290"/>
      <c r="J692" s="290"/>
      <c r="K692" s="290"/>
      <c r="L692" s="290"/>
      <c r="M692" s="290"/>
      <c r="N692" s="290"/>
      <c r="O692" s="309"/>
      <c r="P692" s="309"/>
      <c r="Q692" s="309"/>
      <c r="R692" s="309"/>
    </row>
    <row r="693">
      <c r="D693" s="305"/>
      <c r="E693" s="314"/>
      <c r="F693" s="290"/>
      <c r="G693" s="290"/>
      <c r="H693" s="290"/>
      <c r="I693" s="290"/>
      <c r="J693" s="290"/>
      <c r="K693" s="290"/>
      <c r="L693" s="290"/>
      <c r="M693" s="290"/>
      <c r="N693" s="290"/>
      <c r="O693" s="309"/>
      <c r="P693" s="309"/>
      <c r="Q693" s="309"/>
      <c r="R693" s="309"/>
    </row>
    <row r="694">
      <c r="D694" s="305"/>
      <c r="E694" s="314"/>
      <c r="F694" s="290"/>
      <c r="G694" s="290"/>
      <c r="H694" s="290"/>
      <c r="I694" s="290"/>
      <c r="J694" s="290"/>
      <c r="K694" s="290"/>
      <c r="L694" s="290"/>
      <c r="M694" s="290"/>
      <c r="N694" s="290"/>
      <c r="O694" s="309"/>
      <c r="P694" s="309"/>
      <c r="Q694" s="309"/>
      <c r="R694" s="309"/>
    </row>
    <row r="695">
      <c r="D695" s="305"/>
      <c r="E695" s="314"/>
      <c r="F695" s="290"/>
      <c r="G695" s="290"/>
      <c r="H695" s="290"/>
      <c r="I695" s="290"/>
      <c r="J695" s="290"/>
      <c r="K695" s="290"/>
      <c r="L695" s="290"/>
      <c r="M695" s="290"/>
      <c r="N695" s="290"/>
      <c r="O695" s="309"/>
      <c r="P695" s="309"/>
      <c r="Q695" s="309"/>
      <c r="R695" s="309"/>
    </row>
    <row r="696">
      <c r="D696" s="305"/>
      <c r="E696" s="314"/>
      <c r="F696" s="290"/>
      <c r="G696" s="290"/>
      <c r="H696" s="290"/>
      <c r="I696" s="290"/>
      <c r="J696" s="290"/>
      <c r="K696" s="290"/>
      <c r="L696" s="290"/>
      <c r="M696" s="290"/>
      <c r="N696" s="290"/>
      <c r="O696" s="309"/>
      <c r="P696" s="309"/>
      <c r="Q696" s="309"/>
      <c r="R696" s="309"/>
    </row>
    <row r="697">
      <c r="D697" s="305"/>
      <c r="E697" s="314"/>
      <c r="F697" s="290"/>
      <c r="G697" s="290"/>
      <c r="H697" s="290"/>
      <c r="I697" s="290"/>
      <c r="J697" s="290"/>
      <c r="K697" s="290"/>
      <c r="L697" s="290"/>
      <c r="M697" s="290"/>
      <c r="N697" s="290"/>
      <c r="O697" s="309"/>
      <c r="P697" s="309"/>
      <c r="Q697" s="309"/>
      <c r="R697" s="309"/>
    </row>
    <row r="698">
      <c r="D698" s="305"/>
      <c r="E698" s="314"/>
      <c r="F698" s="290"/>
      <c r="G698" s="290"/>
      <c r="H698" s="290"/>
      <c r="I698" s="290"/>
      <c r="J698" s="290"/>
      <c r="K698" s="290"/>
      <c r="L698" s="290"/>
      <c r="M698" s="290"/>
      <c r="N698" s="290"/>
      <c r="O698" s="309"/>
      <c r="P698" s="309"/>
      <c r="Q698" s="309"/>
      <c r="R698" s="309"/>
    </row>
    <row r="699">
      <c r="D699" s="305"/>
      <c r="E699" s="314"/>
      <c r="F699" s="290"/>
      <c r="G699" s="290"/>
      <c r="H699" s="290"/>
      <c r="I699" s="290"/>
      <c r="J699" s="290"/>
      <c r="K699" s="290"/>
      <c r="L699" s="290"/>
      <c r="M699" s="290"/>
      <c r="N699" s="290"/>
      <c r="O699" s="309"/>
      <c r="P699" s="309"/>
      <c r="Q699" s="309"/>
      <c r="R699" s="309"/>
    </row>
    <row r="700">
      <c r="D700" s="305"/>
      <c r="E700" s="314"/>
      <c r="F700" s="290"/>
      <c r="G700" s="290"/>
      <c r="H700" s="290"/>
      <c r="I700" s="290"/>
      <c r="J700" s="290"/>
      <c r="K700" s="290"/>
      <c r="L700" s="290"/>
      <c r="M700" s="290"/>
      <c r="N700" s="290"/>
      <c r="O700" s="309"/>
      <c r="P700" s="309"/>
      <c r="Q700" s="309"/>
      <c r="R700" s="309"/>
    </row>
    <row r="701">
      <c r="D701" s="305"/>
      <c r="E701" s="314"/>
      <c r="F701" s="290"/>
      <c r="G701" s="290"/>
      <c r="H701" s="290"/>
      <c r="I701" s="290"/>
      <c r="J701" s="290"/>
      <c r="K701" s="290"/>
      <c r="L701" s="290"/>
      <c r="M701" s="290"/>
      <c r="N701" s="290"/>
      <c r="O701" s="309"/>
      <c r="P701" s="309"/>
      <c r="Q701" s="309"/>
      <c r="R701" s="309"/>
      <c r="S701" s="365"/>
      <c r="T701" s="365"/>
    </row>
    <row r="702">
      <c r="D702" s="305"/>
      <c r="E702" s="314"/>
      <c r="F702" s="290"/>
      <c r="G702" s="290"/>
      <c r="H702" s="290"/>
      <c r="I702" s="290"/>
      <c r="J702" s="290"/>
      <c r="K702" s="290"/>
      <c r="L702" s="290"/>
      <c r="M702" s="290"/>
      <c r="N702" s="290"/>
      <c r="O702" s="309"/>
      <c r="P702" s="309"/>
      <c r="Q702" s="309"/>
      <c r="R702" s="309"/>
      <c r="S702" s="365"/>
      <c r="T702" s="365"/>
    </row>
    <row r="703">
      <c r="D703" s="305"/>
      <c r="E703" s="314"/>
      <c r="F703" s="290"/>
      <c r="G703" s="290"/>
      <c r="H703" s="290"/>
      <c r="I703" s="290"/>
      <c r="J703" s="290"/>
      <c r="K703" s="290"/>
      <c r="L703" s="290"/>
      <c r="M703" s="290"/>
      <c r="N703" s="290"/>
      <c r="O703" s="309"/>
      <c r="P703" s="309"/>
      <c r="Q703" s="309"/>
      <c r="R703" s="309"/>
      <c r="S703" s="365"/>
      <c r="T703" s="365"/>
    </row>
    <row r="704">
      <c r="D704" s="305"/>
      <c r="E704" s="314"/>
      <c r="F704" s="290"/>
      <c r="G704" s="290"/>
      <c r="H704" s="290"/>
      <c r="I704" s="290"/>
      <c r="J704" s="290"/>
      <c r="K704" s="290"/>
      <c r="L704" s="290"/>
      <c r="M704" s="290"/>
      <c r="N704" s="290"/>
      <c r="O704" s="309"/>
      <c r="P704" s="309"/>
      <c r="Q704" s="309"/>
      <c r="R704" s="309"/>
      <c r="S704" s="365"/>
      <c r="T704" s="365"/>
    </row>
    <row r="705">
      <c r="D705" s="305"/>
      <c r="E705" s="314"/>
      <c r="F705" s="290"/>
      <c r="G705" s="290"/>
      <c r="H705" s="290"/>
      <c r="I705" s="290"/>
      <c r="J705" s="290"/>
      <c r="K705" s="290"/>
      <c r="L705" s="290"/>
      <c r="M705" s="290"/>
      <c r="N705" s="290"/>
      <c r="O705" s="309"/>
      <c r="P705" s="309"/>
      <c r="Q705" s="309"/>
      <c r="R705" s="309"/>
      <c r="S705" s="365"/>
      <c r="T705" s="365"/>
    </row>
    <row r="706">
      <c r="D706" s="305"/>
      <c r="E706" s="314"/>
      <c r="F706" s="290"/>
      <c r="G706" s="290"/>
      <c r="H706" s="290"/>
      <c r="I706" s="290"/>
      <c r="J706" s="290"/>
      <c r="K706" s="290"/>
      <c r="L706" s="290"/>
      <c r="M706" s="290"/>
      <c r="N706" s="290"/>
      <c r="O706" s="309"/>
      <c r="P706" s="309"/>
      <c r="Q706" s="309"/>
      <c r="R706" s="309"/>
      <c r="S706" s="365"/>
      <c r="T706" s="365"/>
    </row>
    <row r="707">
      <c r="D707" s="305"/>
      <c r="E707" s="314"/>
      <c r="F707" s="290"/>
      <c r="G707" s="290"/>
      <c r="H707" s="290"/>
      <c r="I707" s="290"/>
      <c r="J707" s="290"/>
      <c r="K707" s="290"/>
      <c r="L707" s="290"/>
      <c r="M707" s="290"/>
      <c r="N707" s="290"/>
      <c r="O707" s="309"/>
      <c r="P707" s="309"/>
      <c r="Q707" s="309"/>
      <c r="R707" s="309"/>
      <c r="S707" s="365"/>
      <c r="T707" s="365"/>
    </row>
    <row r="708">
      <c r="D708" s="305"/>
      <c r="E708" s="314"/>
      <c r="F708" s="290"/>
      <c r="G708" s="290"/>
      <c r="H708" s="290"/>
      <c r="I708" s="290"/>
      <c r="J708" s="290"/>
      <c r="K708" s="290"/>
      <c r="L708" s="290"/>
      <c r="M708" s="290"/>
      <c r="N708" s="290"/>
      <c r="O708" s="309"/>
      <c r="P708" s="309"/>
      <c r="Q708" s="309"/>
      <c r="R708" s="309"/>
      <c r="S708" s="365"/>
      <c r="T708" s="365"/>
    </row>
    <row r="709">
      <c r="D709" s="305"/>
      <c r="E709" s="314"/>
      <c r="F709" s="290"/>
      <c r="G709" s="290"/>
      <c r="H709" s="290"/>
      <c r="I709" s="290"/>
      <c r="J709" s="290"/>
      <c r="K709" s="290"/>
      <c r="L709" s="290"/>
      <c r="M709" s="290"/>
      <c r="N709" s="290"/>
      <c r="O709" s="309"/>
      <c r="P709" s="309"/>
      <c r="Q709" s="309"/>
      <c r="R709" s="309"/>
      <c r="S709" s="365"/>
      <c r="T709" s="365"/>
    </row>
    <row r="710">
      <c r="D710" s="305"/>
      <c r="E710" s="314"/>
      <c r="F710" s="290"/>
      <c r="G710" s="290"/>
      <c r="H710" s="290"/>
      <c r="I710" s="290"/>
      <c r="J710" s="290"/>
      <c r="K710" s="290"/>
      <c r="L710" s="290"/>
      <c r="M710" s="290"/>
      <c r="N710" s="290"/>
      <c r="O710" s="309"/>
      <c r="P710" s="309"/>
      <c r="Q710" s="309"/>
      <c r="R710" s="309"/>
      <c r="S710" s="365"/>
      <c r="T710" s="365"/>
    </row>
    <row r="711">
      <c r="D711" s="305"/>
      <c r="E711" s="314"/>
      <c r="F711" s="290"/>
      <c r="G711" s="290"/>
      <c r="H711" s="290"/>
      <c r="I711" s="290"/>
      <c r="J711" s="290"/>
      <c r="K711" s="290"/>
      <c r="L711" s="290"/>
      <c r="M711" s="290"/>
      <c r="N711" s="290"/>
      <c r="O711" s="309"/>
      <c r="P711" s="309"/>
      <c r="Q711" s="309"/>
      <c r="R711" s="309"/>
      <c r="S711" s="365"/>
      <c r="T711" s="365"/>
    </row>
    <row r="712">
      <c r="D712" s="305"/>
      <c r="E712" s="314"/>
      <c r="F712" s="290"/>
      <c r="G712" s="290"/>
      <c r="H712" s="290"/>
      <c r="I712" s="290"/>
      <c r="J712" s="290"/>
      <c r="K712" s="290"/>
      <c r="L712" s="290"/>
      <c r="M712" s="290"/>
      <c r="N712" s="290"/>
      <c r="O712" s="309"/>
      <c r="P712" s="309"/>
      <c r="Q712" s="309"/>
      <c r="R712" s="309"/>
      <c r="S712" s="365"/>
      <c r="T712" s="365"/>
    </row>
    <row r="713">
      <c r="D713" s="305"/>
      <c r="E713" s="314"/>
      <c r="F713" s="290"/>
      <c r="G713" s="290"/>
      <c r="H713" s="290"/>
      <c r="I713" s="290"/>
      <c r="J713" s="290"/>
      <c r="K713" s="290"/>
      <c r="L713" s="290"/>
      <c r="M713" s="290"/>
      <c r="N713" s="290"/>
      <c r="O713" s="309"/>
      <c r="P713" s="309"/>
      <c r="Q713" s="309"/>
      <c r="R713" s="309"/>
      <c r="S713" s="365"/>
      <c r="T713" s="365"/>
    </row>
    <row r="714">
      <c r="D714" s="305"/>
      <c r="E714" s="314"/>
      <c r="F714" s="290"/>
      <c r="G714" s="290"/>
      <c r="H714" s="290"/>
      <c r="I714" s="290"/>
      <c r="J714" s="290"/>
      <c r="K714" s="290"/>
      <c r="L714" s="290"/>
      <c r="M714" s="290"/>
      <c r="N714" s="290"/>
      <c r="O714" s="309"/>
      <c r="P714" s="309"/>
      <c r="Q714" s="309"/>
      <c r="R714" s="309"/>
      <c r="S714" s="365"/>
      <c r="T714" s="365"/>
    </row>
    <row r="715">
      <c r="D715" s="305"/>
      <c r="E715" s="314"/>
      <c r="F715" s="290"/>
      <c r="G715" s="290"/>
      <c r="H715" s="290"/>
      <c r="I715" s="290"/>
      <c r="J715" s="290"/>
      <c r="K715" s="290"/>
      <c r="L715" s="290"/>
      <c r="M715" s="290"/>
      <c r="N715" s="290"/>
      <c r="O715" s="309"/>
      <c r="P715" s="309"/>
      <c r="Q715" s="309"/>
      <c r="R715" s="309"/>
      <c r="S715" s="365"/>
      <c r="T715" s="365"/>
    </row>
    <row r="716">
      <c r="D716" s="305"/>
      <c r="E716" s="314"/>
      <c r="F716" s="290"/>
      <c r="G716" s="290"/>
      <c r="H716" s="290"/>
      <c r="I716" s="290"/>
      <c r="J716" s="290"/>
      <c r="K716" s="290"/>
      <c r="L716" s="290"/>
      <c r="M716" s="290"/>
      <c r="N716" s="290"/>
      <c r="O716" s="309"/>
      <c r="P716" s="309"/>
      <c r="Q716" s="309"/>
      <c r="R716" s="309"/>
      <c r="T716" s="365"/>
    </row>
    <row r="717">
      <c r="D717" s="305"/>
      <c r="E717" s="314"/>
      <c r="F717" s="290"/>
      <c r="G717" s="290"/>
      <c r="H717" s="290"/>
      <c r="I717" s="290"/>
      <c r="J717" s="290"/>
      <c r="K717" s="290"/>
      <c r="L717" s="290"/>
      <c r="M717" s="290"/>
      <c r="N717" s="290"/>
      <c r="O717" s="309"/>
      <c r="P717" s="309"/>
      <c r="Q717" s="309"/>
      <c r="R717" s="309"/>
    </row>
    <row r="718">
      <c r="D718" s="305"/>
      <c r="E718" s="314"/>
      <c r="F718" s="290"/>
      <c r="G718" s="290"/>
      <c r="H718" s="290"/>
      <c r="I718" s="290"/>
      <c r="J718" s="290"/>
      <c r="K718" s="290"/>
      <c r="L718" s="290"/>
      <c r="M718" s="290"/>
      <c r="N718" s="290"/>
      <c r="O718" s="309"/>
      <c r="P718" s="309"/>
      <c r="Q718" s="309"/>
      <c r="R718" s="309"/>
    </row>
    <row r="719">
      <c r="D719" s="305"/>
      <c r="E719" s="314"/>
      <c r="F719" s="300"/>
      <c r="G719" s="300"/>
      <c r="H719" s="300"/>
      <c r="I719" s="300"/>
      <c r="J719" s="300"/>
      <c r="K719" s="300"/>
      <c r="L719" s="300"/>
      <c r="M719" s="300"/>
      <c r="N719" s="300"/>
      <c r="O719" s="309"/>
      <c r="P719" s="309"/>
      <c r="Q719" s="309"/>
      <c r="R719" s="309"/>
    </row>
    <row r="720">
      <c r="D720" s="305"/>
      <c r="E720" s="314"/>
      <c r="F720" s="305"/>
      <c r="G720" s="305"/>
      <c r="H720" s="305"/>
      <c r="I720" s="305"/>
      <c r="J720" s="305"/>
      <c r="K720" s="305"/>
      <c r="L720" s="305"/>
      <c r="M720" s="305"/>
      <c r="N720" s="305"/>
      <c r="O720" s="309"/>
      <c r="P720" s="309"/>
      <c r="Q720" s="309"/>
      <c r="R720" s="309"/>
    </row>
    <row r="721">
      <c r="D721" s="305"/>
      <c r="E721" s="314"/>
      <c r="F721" s="305"/>
      <c r="G721" s="305"/>
      <c r="H721" s="305"/>
      <c r="I721" s="305"/>
      <c r="J721" s="305"/>
      <c r="K721" s="305"/>
      <c r="L721" s="305"/>
      <c r="M721" s="305"/>
      <c r="N721" s="305"/>
      <c r="O721" s="309"/>
      <c r="P721" s="309"/>
      <c r="Q721" s="309"/>
      <c r="R721" s="309"/>
    </row>
    <row r="722">
      <c r="D722" s="305"/>
      <c r="E722" s="314"/>
      <c r="F722" s="305"/>
      <c r="G722" s="305"/>
      <c r="H722" s="305"/>
      <c r="I722" s="305"/>
      <c r="J722" s="305"/>
      <c r="K722" s="305"/>
      <c r="L722" s="305"/>
      <c r="M722" s="305"/>
      <c r="N722" s="305"/>
      <c r="O722" s="309"/>
      <c r="P722" s="309"/>
      <c r="Q722" s="309"/>
      <c r="R722" s="309"/>
    </row>
    <row r="723">
      <c r="D723" s="305"/>
      <c r="E723" s="314"/>
      <c r="F723" s="305"/>
      <c r="G723" s="305"/>
      <c r="H723" s="305"/>
      <c r="I723" s="305"/>
      <c r="J723" s="305"/>
      <c r="K723" s="305"/>
      <c r="L723" s="305"/>
      <c r="M723" s="305"/>
      <c r="N723" s="305"/>
      <c r="O723" s="309"/>
      <c r="P723" s="309"/>
      <c r="Q723" s="309"/>
      <c r="R723" s="309"/>
    </row>
    <row r="724">
      <c r="D724" s="305"/>
      <c r="E724" s="314"/>
      <c r="F724" s="305"/>
      <c r="G724" s="305"/>
      <c r="H724" s="305"/>
      <c r="I724" s="305"/>
      <c r="J724" s="305"/>
      <c r="K724" s="305"/>
      <c r="L724" s="305"/>
      <c r="M724" s="305"/>
      <c r="N724" s="305"/>
      <c r="O724" s="309"/>
      <c r="P724" s="309"/>
      <c r="Q724" s="309"/>
      <c r="R724" s="309"/>
    </row>
    <row r="725">
      <c r="D725" s="305"/>
      <c r="E725" s="314"/>
      <c r="F725" s="305"/>
      <c r="G725" s="305"/>
      <c r="H725" s="305"/>
      <c r="I725" s="305"/>
      <c r="J725" s="305"/>
      <c r="K725" s="305"/>
      <c r="L725" s="305"/>
      <c r="M725" s="305"/>
      <c r="N725" s="305"/>
      <c r="O725" s="309"/>
      <c r="P725" s="309"/>
      <c r="Q725" s="309"/>
      <c r="R725" s="309"/>
    </row>
    <row r="726">
      <c r="D726" s="305"/>
      <c r="E726" s="314"/>
      <c r="F726" s="305"/>
      <c r="G726" s="305"/>
      <c r="H726" s="305"/>
      <c r="I726" s="305"/>
      <c r="J726" s="305"/>
      <c r="K726" s="305"/>
      <c r="L726" s="305"/>
      <c r="M726" s="305"/>
      <c r="N726" s="305"/>
      <c r="O726" s="309"/>
      <c r="P726" s="309"/>
      <c r="Q726" s="309"/>
      <c r="R726" s="309"/>
    </row>
    <row r="727">
      <c r="D727" s="305"/>
      <c r="E727" s="314"/>
      <c r="F727" s="305"/>
      <c r="G727" s="305"/>
      <c r="H727" s="305"/>
      <c r="I727" s="305"/>
      <c r="J727" s="305"/>
      <c r="K727" s="305"/>
      <c r="L727" s="305"/>
      <c r="M727" s="305"/>
      <c r="N727" s="305"/>
      <c r="O727" s="309"/>
      <c r="P727" s="309"/>
      <c r="Q727" s="309"/>
      <c r="R727" s="309"/>
    </row>
    <row r="728">
      <c r="D728" s="305"/>
      <c r="E728" s="314"/>
      <c r="F728" s="305"/>
      <c r="G728" s="305"/>
      <c r="H728" s="305"/>
      <c r="I728" s="305"/>
      <c r="J728" s="305"/>
      <c r="K728" s="305"/>
      <c r="L728" s="305"/>
      <c r="M728" s="305"/>
      <c r="N728" s="305"/>
      <c r="O728" s="309"/>
      <c r="P728" s="309"/>
      <c r="Q728" s="309"/>
      <c r="R728" s="309"/>
    </row>
    <row r="729">
      <c r="D729" s="305"/>
      <c r="E729" s="314"/>
      <c r="F729" s="305"/>
      <c r="G729" s="305"/>
      <c r="H729" s="305"/>
      <c r="I729" s="305"/>
      <c r="J729" s="305"/>
      <c r="K729" s="305"/>
      <c r="L729" s="305"/>
      <c r="M729" s="305"/>
      <c r="N729" s="305"/>
      <c r="O729" s="309"/>
      <c r="P729" s="309"/>
      <c r="Q729" s="309"/>
      <c r="R729" s="309"/>
    </row>
    <row r="730">
      <c r="D730" s="305"/>
      <c r="E730" s="314"/>
      <c r="F730" s="305"/>
      <c r="G730" s="305"/>
      <c r="H730" s="305"/>
      <c r="I730" s="305"/>
      <c r="J730" s="305"/>
      <c r="K730" s="305"/>
      <c r="L730" s="305"/>
      <c r="M730" s="305"/>
      <c r="N730" s="305"/>
      <c r="O730" s="309"/>
      <c r="P730" s="309"/>
      <c r="Q730" s="309"/>
      <c r="R730" s="309"/>
    </row>
    <row r="731">
      <c r="D731" s="305"/>
      <c r="E731" s="314"/>
      <c r="F731" s="305"/>
      <c r="G731" s="305"/>
      <c r="H731" s="305"/>
      <c r="I731" s="305"/>
      <c r="J731" s="305"/>
      <c r="K731" s="305"/>
      <c r="L731" s="305"/>
      <c r="M731" s="305"/>
      <c r="N731" s="305"/>
      <c r="O731" s="309"/>
      <c r="P731" s="309"/>
      <c r="Q731" s="309"/>
      <c r="R731" s="309"/>
    </row>
    <row r="732">
      <c r="D732" s="305"/>
      <c r="E732" s="314"/>
      <c r="F732" s="305"/>
      <c r="G732" s="305"/>
      <c r="H732" s="305"/>
      <c r="I732" s="305"/>
      <c r="J732" s="305"/>
      <c r="K732" s="305"/>
      <c r="L732" s="305"/>
      <c r="M732" s="305"/>
      <c r="N732" s="305"/>
      <c r="O732" s="309"/>
      <c r="P732" s="309"/>
      <c r="Q732" s="309"/>
      <c r="R732" s="309"/>
    </row>
    <row r="733">
      <c r="D733" s="305"/>
      <c r="E733" s="314"/>
      <c r="F733" s="305"/>
      <c r="G733" s="305"/>
      <c r="H733" s="305"/>
      <c r="I733" s="305"/>
      <c r="J733" s="305"/>
      <c r="K733" s="305"/>
      <c r="L733" s="305"/>
      <c r="M733" s="305"/>
      <c r="N733" s="305"/>
      <c r="O733" s="309"/>
      <c r="P733" s="309"/>
      <c r="Q733" s="309"/>
      <c r="R733" s="309"/>
    </row>
    <row r="734">
      <c r="D734" s="305"/>
      <c r="E734" s="314"/>
      <c r="F734" s="305"/>
      <c r="G734" s="305"/>
      <c r="H734" s="305"/>
      <c r="I734" s="305"/>
      <c r="J734" s="305"/>
      <c r="K734" s="305"/>
      <c r="L734" s="305"/>
      <c r="M734" s="305"/>
      <c r="N734" s="305"/>
      <c r="O734" s="309"/>
      <c r="P734" s="309"/>
      <c r="Q734" s="309"/>
      <c r="R734" s="309"/>
    </row>
    <row r="735">
      <c r="D735" s="305"/>
      <c r="E735" s="314"/>
      <c r="F735" s="305"/>
      <c r="G735" s="305"/>
      <c r="H735" s="305"/>
      <c r="I735" s="305"/>
      <c r="J735" s="305"/>
      <c r="K735" s="305"/>
      <c r="L735" s="305"/>
      <c r="M735" s="305"/>
      <c r="N735" s="305"/>
      <c r="O735" s="309"/>
      <c r="P735" s="309"/>
      <c r="Q735" s="309"/>
      <c r="R735" s="309"/>
    </row>
    <row r="736">
      <c r="D736" s="305"/>
      <c r="E736" s="314"/>
      <c r="F736" s="305"/>
      <c r="G736" s="305"/>
      <c r="H736" s="305"/>
      <c r="I736" s="305"/>
      <c r="J736" s="305"/>
      <c r="K736" s="305"/>
      <c r="L736" s="305"/>
      <c r="M736" s="305"/>
      <c r="N736" s="305"/>
      <c r="O736" s="309"/>
      <c r="P736" s="309"/>
      <c r="Q736" s="309"/>
      <c r="R736" s="309"/>
    </row>
    <row r="737">
      <c r="D737" s="305"/>
      <c r="E737" s="314"/>
      <c r="F737" s="305"/>
      <c r="G737" s="305"/>
      <c r="H737" s="305"/>
      <c r="I737" s="305"/>
      <c r="J737" s="305"/>
      <c r="K737" s="305"/>
      <c r="L737" s="305"/>
      <c r="M737" s="305"/>
      <c r="N737" s="305"/>
      <c r="O737" s="309"/>
      <c r="P737" s="309"/>
      <c r="Q737" s="309"/>
      <c r="R737" s="309"/>
    </row>
    <row r="738">
      <c r="D738" s="305"/>
      <c r="E738" s="314"/>
      <c r="F738" s="305"/>
      <c r="G738" s="305"/>
      <c r="H738" s="305"/>
      <c r="I738" s="305"/>
      <c r="J738" s="305"/>
      <c r="K738" s="305"/>
      <c r="L738" s="305"/>
      <c r="M738" s="305"/>
      <c r="N738" s="305"/>
      <c r="O738" s="309"/>
      <c r="P738" s="309"/>
      <c r="Q738" s="309"/>
      <c r="R738" s="309"/>
    </row>
    <row r="739">
      <c r="D739" s="305"/>
      <c r="E739" s="314"/>
      <c r="F739" s="305"/>
      <c r="G739" s="305"/>
      <c r="H739" s="305"/>
      <c r="I739" s="305"/>
      <c r="J739" s="305"/>
      <c r="K739" s="305"/>
      <c r="L739" s="305"/>
      <c r="M739" s="305"/>
      <c r="N739" s="305"/>
      <c r="O739" s="309"/>
      <c r="P739" s="309"/>
      <c r="Q739" s="309"/>
      <c r="R739" s="309"/>
    </row>
    <row r="740">
      <c r="D740" s="305"/>
      <c r="E740" s="314"/>
      <c r="F740" s="305"/>
      <c r="G740" s="305"/>
      <c r="H740" s="305"/>
      <c r="I740" s="305"/>
      <c r="J740" s="305"/>
      <c r="K740" s="305"/>
      <c r="L740" s="305"/>
      <c r="M740" s="305"/>
      <c r="N740" s="305"/>
      <c r="O740" s="309"/>
      <c r="P740" s="309"/>
      <c r="Q740" s="309"/>
      <c r="R740" s="309"/>
    </row>
    <row r="741">
      <c r="D741" s="305"/>
      <c r="E741" s="314"/>
      <c r="F741" s="305"/>
      <c r="G741" s="305"/>
      <c r="H741" s="305"/>
      <c r="I741" s="305"/>
      <c r="J741" s="305"/>
      <c r="K741" s="305"/>
      <c r="L741" s="305"/>
      <c r="M741" s="305"/>
      <c r="N741" s="305"/>
      <c r="O741" s="309"/>
      <c r="P741" s="309"/>
      <c r="Q741" s="309"/>
      <c r="R741" s="309"/>
    </row>
    <row r="742">
      <c r="D742" s="305"/>
      <c r="E742" s="314"/>
      <c r="F742" s="305"/>
      <c r="G742" s="305"/>
      <c r="H742" s="305"/>
      <c r="I742" s="305"/>
      <c r="J742" s="305"/>
      <c r="K742" s="305"/>
      <c r="L742" s="305"/>
      <c r="M742" s="305"/>
      <c r="N742" s="305"/>
      <c r="O742" s="309"/>
      <c r="P742" s="309"/>
      <c r="Q742" s="309"/>
      <c r="R742" s="309"/>
    </row>
    <row r="743">
      <c r="D743" s="305"/>
      <c r="E743" s="314"/>
      <c r="F743" s="305"/>
      <c r="G743" s="305"/>
      <c r="H743" s="305"/>
      <c r="I743" s="305"/>
      <c r="J743" s="305"/>
      <c r="K743" s="305"/>
      <c r="L743" s="305"/>
      <c r="M743" s="305"/>
      <c r="N743" s="305"/>
      <c r="O743" s="309"/>
      <c r="P743" s="309"/>
      <c r="Q743" s="309"/>
      <c r="R743" s="309"/>
    </row>
    <row r="744">
      <c r="D744" s="305"/>
      <c r="E744" s="314"/>
      <c r="F744" s="305"/>
      <c r="G744" s="305"/>
      <c r="H744" s="305"/>
      <c r="I744" s="305"/>
      <c r="J744" s="305"/>
      <c r="K744" s="305"/>
      <c r="L744" s="305"/>
      <c r="M744" s="305"/>
      <c r="N744" s="305"/>
      <c r="O744" s="309"/>
      <c r="P744" s="309"/>
      <c r="Q744" s="309"/>
      <c r="R744" s="309"/>
    </row>
    <row r="745">
      <c r="D745" s="305"/>
      <c r="E745" s="314"/>
      <c r="F745" s="305"/>
      <c r="G745" s="305"/>
      <c r="H745" s="305"/>
      <c r="I745" s="305"/>
      <c r="J745" s="305"/>
      <c r="K745" s="305"/>
      <c r="L745" s="305"/>
      <c r="M745" s="305"/>
      <c r="N745" s="305"/>
      <c r="O745" s="309"/>
      <c r="P745" s="309"/>
      <c r="Q745" s="309"/>
      <c r="R745" s="309"/>
    </row>
    <row r="746">
      <c r="D746" s="305"/>
      <c r="E746" s="314"/>
      <c r="F746" s="305"/>
      <c r="G746" s="305"/>
      <c r="H746" s="305"/>
      <c r="I746" s="305"/>
      <c r="J746" s="305"/>
      <c r="K746" s="305"/>
      <c r="L746" s="305"/>
      <c r="M746" s="305"/>
      <c r="N746" s="305"/>
      <c r="O746" s="309"/>
      <c r="P746" s="309"/>
      <c r="Q746" s="309"/>
      <c r="R746" s="309"/>
    </row>
    <row r="747">
      <c r="D747" s="305"/>
      <c r="E747" s="314"/>
      <c r="F747" s="305"/>
      <c r="G747" s="305"/>
      <c r="H747" s="305"/>
      <c r="I747" s="305"/>
      <c r="J747" s="305"/>
      <c r="K747" s="305"/>
      <c r="L747" s="305"/>
      <c r="M747" s="305"/>
      <c r="N747" s="305"/>
      <c r="O747" s="309"/>
      <c r="P747" s="309"/>
      <c r="Q747" s="309"/>
      <c r="R747" s="309"/>
    </row>
    <row r="748">
      <c r="D748" s="305"/>
      <c r="E748" s="314"/>
      <c r="F748" s="305"/>
      <c r="G748" s="305"/>
      <c r="H748" s="305"/>
      <c r="I748" s="305"/>
      <c r="J748" s="305"/>
      <c r="K748" s="305"/>
      <c r="L748" s="305"/>
      <c r="M748" s="305"/>
      <c r="N748" s="305"/>
      <c r="O748" s="309"/>
      <c r="P748" s="309"/>
      <c r="Q748" s="309"/>
      <c r="R748" s="309"/>
    </row>
    <row r="749">
      <c r="D749" s="305"/>
      <c r="E749" s="314"/>
      <c r="F749" s="305"/>
      <c r="G749" s="305"/>
      <c r="H749" s="305"/>
      <c r="I749" s="305"/>
      <c r="J749" s="305"/>
      <c r="K749" s="305"/>
      <c r="L749" s="305"/>
      <c r="M749" s="305"/>
      <c r="N749" s="305"/>
      <c r="O749" s="309"/>
      <c r="P749" s="309"/>
      <c r="Q749" s="309"/>
      <c r="R749" s="309"/>
    </row>
    <row r="750">
      <c r="D750" s="305"/>
      <c r="E750" s="314"/>
      <c r="F750" s="305"/>
      <c r="G750" s="305"/>
      <c r="H750" s="305"/>
      <c r="I750" s="305"/>
      <c r="J750" s="305"/>
      <c r="K750" s="305"/>
      <c r="L750" s="305"/>
      <c r="M750" s="305"/>
      <c r="N750" s="305"/>
      <c r="O750" s="309"/>
      <c r="P750" s="309"/>
      <c r="Q750" s="309"/>
      <c r="R750" s="309"/>
    </row>
    <row r="751">
      <c r="D751" s="305"/>
      <c r="E751" s="314"/>
      <c r="F751" s="305"/>
      <c r="G751" s="305"/>
      <c r="H751" s="305"/>
      <c r="I751" s="305"/>
      <c r="J751" s="305"/>
      <c r="K751" s="305"/>
      <c r="L751" s="305"/>
      <c r="M751" s="305"/>
      <c r="N751" s="305"/>
      <c r="O751" s="309"/>
      <c r="P751" s="309"/>
      <c r="Q751" s="309"/>
      <c r="R751" s="309"/>
    </row>
    <row r="752">
      <c r="D752" s="305"/>
      <c r="E752" s="314"/>
      <c r="F752" s="305"/>
      <c r="G752" s="305"/>
      <c r="H752" s="305"/>
      <c r="I752" s="305"/>
      <c r="J752" s="305"/>
      <c r="K752" s="305"/>
      <c r="L752" s="305"/>
      <c r="M752" s="305"/>
      <c r="N752" s="305"/>
      <c r="O752" s="309"/>
      <c r="P752" s="309"/>
      <c r="Q752" s="309"/>
      <c r="R752" s="309"/>
    </row>
    <row r="753">
      <c r="D753" s="305"/>
      <c r="E753" s="314"/>
      <c r="F753" s="305"/>
      <c r="G753" s="305"/>
      <c r="H753" s="305"/>
      <c r="I753" s="305"/>
      <c r="J753" s="305"/>
      <c r="K753" s="305"/>
      <c r="L753" s="305"/>
      <c r="M753" s="305"/>
      <c r="N753" s="305"/>
      <c r="O753" s="309"/>
      <c r="P753" s="309"/>
      <c r="Q753" s="309"/>
      <c r="R753" s="309"/>
    </row>
    <row r="754">
      <c r="D754" s="305"/>
      <c r="E754" s="314"/>
      <c r="F754" s="305"/>
      <c r="G754" s="305"/>
      <c r="H754" s="305"/>
      <c r="I754" s="305"/>
      <c r="J754" s="305"/>
      <c r="K754" s="305"/>
      <c r="L754" s="305"/>
      <c r="M754" s="305"/>
      <c r="N754" s="305"/>
      <c r="O754" s="309"/>
      <c r="P754" s="309"/>
      <c r="Q754" s="309"/>
      <c r="R754" s="309"/>
    </row>
    <row r="755">
      <c r="D755" s="305"/>
      <c r="E755" s="314"/>
      <c r="F755" s="305"/>
      <c r="G755" s="305"/>
      <c r="H755" s="305"/>
      <c r="I755" s="305"/>
      <c r="J755" s="305"/>
      <c r="K755" s="305"/>
      <c r="L755" s="305"/>
      <c r="M755" s="305"/>
      <c r="N755" s="305"/>
      <c r="O755" s="309"/>
      <c r="P755" s="309"/>
      <c r="Q755" s="309"/>
      <c r="R755" s="309"/>
    </row>
    <row r="756">
      <c r="D756" s="305"/>
      <c r="E756" s="314"/>
      <c r="F756" s="305"/>
      <c r="G756" s="305"/>
      <c r="H756" s="305"/>
      <c r="I756" s="305"/>
      <c r="J756" s="305"/>
      <c r="K756" s="305"/>
      <c r="L756" s="305"/>
      <c r="M756" s="305"/>
      <c r="N756" s="305"/>
      <c r="O756" s="309"/>
      <c r="P756" s="309"/>
      <c r="Q756" s="309"/>
      <c r="R756" s="309"/>
    </row>
    <row r="757">
      <c r="D757" s="305"/>
      <c r="E757" s="314"/>
      <c r="F757" s="305"/>
      <c r="G757" s="305"/>
      <c r="H757" s="305"/>
      <c r="I757" s="305"/>
      <c r="J757" s="305"/>
      <c r="K757" s="305"/>
      <c r="L757" s="305"/>
      <c r="M757" s="305"/>
      <c r="N757" s="305"/>
      <c r="O757" s="309"/>
      <c r="P757" s="309"/>
      <c r="Q757" s="309"/>
      <c r="R757" s="309"/>
    </row>
    <row r="758">
      <c r="D758" s="305"/>
      <c r="E758" s="314"/>
      <c r="F758" s="305"/>
      <c r="G758" s="305"/>
      <c r="H758" s="305"/>
      <c r="I758" s="305"/>
      <c r="J758" s="305"/>
      <c r="K758" s="305"/>
      <c r="L758" s="305"/>
      <c r="M758" s="305"/>
      <c r="N758" s="305"/>
      <c r="O758" s="309"/>
      <c r="P758" s="309"/>
      <c r="Q758" s="309"/>
      <c r="R758" s="309"/>
    </row>
    <row r="759">
      <c r="D759" s="305"/>
      <c r="E759" s="314"/>
      <c r="F759" s="305"/>
      <c r="G759" s="305"/>
      <c r="H759" s="305"/>
      <c r="I759" s="305"/>
      <c r="J759" s="305"/>
      <c r="K759" s="305"/>
      <c r="L759" s="305"/>
      <c r="M759" s="305"/>
      <c r="N759" s="305"/>
      <c r="O759" s="309"/>
      <c r="P759" s="309"/>
      <c r="Q759" s="309"/>
      <c r="R759" s="309"/>
    </row>
    <row r="760">
      <c r="D760" s="305"/>
      <c r="E760" s="314"/>
      <c r="F760" s="305"/>
      <c r="G760" s="305"/>
      <c r="H760" s="305"/>
      <c r="I760" s="305"/>
      <c r="J760" s="305"/>
      <c r="K760" s="305"/>
      <c r="L760" s="305"/>
      <c r="M760" s="305"/>
      <c r="N760" s="305"/>
      <c r="O760" s="309"/>
      <c r="P760" s="309"/>
      <c r="Q760" s="309"/>
      <c r="R760" s="309"/>
    </row>
    <row r="761">
      <c r="D761" s="305"/>
      <c r="E761" s="314"/>
      <c r="F761" s="305"/>
      <c r="G761" s="305"/>
      <c r="H761" s="305"/>
      <c r="I761" s="305"/>
      <c r="J761" s="305"/>
      <c r="K761" s="305"/>
      <c r="L761" s="305"/>
      <c r="M761" s="305"/>
      <c r="N761" s="305"/>
      <c r="O761" s="309"/>
      <c r="P761" s="309"/>
      <c r="Q761" s="309"/>
      <c r="R761" s="309"/>
    </row>
    <row r="762">
      <c r="D762" s="305"/>
      <c r="E762" s="314"/>
      <c r="F762" s="305"/>
      <c r="G762" s="305"/>
      <c r="H762" s="305"/>
      <c r="I762" s="305"/>
      <c r="J762" s="305"/>
      <c r="K762" s="305"/>
      <c r="L762" s="305"/>
      <c r="M762" s="305"/>
      <c r="N762" s="305"/>
      <c r="O762" s="309"/>
      <c r="P762" s="309"/>
      <c r="Q762" s="309"/>
      <c r="R762" s="309"/>
    </row>
    <row r="763">
      <c r="D763" s="305"/>
      <c r="E763" s="314"/>
      <c r="F763" s="305"/>
      <c r="G763" s="305"/>
      <c r="H763" s="305"/>
      <c r="I763" s="305"/>
      <c r="J763" s="305"/>
      <c r="K763" s="305"/>
      <c r="L763" s="305"/>
      <c r="M763" s="305"/>
      <c r="N763" s="305"/>
      <c r="O763" s="309"/>
      <c r="P763" s="309"/>
      <c r="Q763" s="309"/>
      <c r="R763" s="309"/>
    </row>
    <row r="764">
      <c r="D764" s="305"/>
      <c r="E764" s="314"/>
      <c r="F764" s="305"/>
      <c r="G764" s="305"/>
      <c r="H764" s="305"/>
      <c r="I764" s="305"/>
      <c r="J764" s="305"/>
      <c r="K764" s="305"/>
      <c r="L764" s="305"/>
      <c r="M764" s="305"/>
      <c r="N764" s="305"/>
      <c r="O764" s="309"/>
      <c r="P764" s="309"/>
      <c r="Q764" s="309"/>
      <c r="R764" s="309"/>
    </row>
    <row r="765">
      <c r="D765" s="305"/>
      <c r="E765" s="314"/>
      <c r="F765" s="305"/>
      <c r="G765" s="305"/>
      <c r="H765" s="305"/>
      <c r="I765" s="305"/>
      <c r="J765" s="305"/>
      <c r="K765" s="305"/>
      <c r="L765" s="305"/>
      <c r="M765" s="305"/>
      <c r="N765" s="305"/>
      <c r="O765" s="309"/>
      <c r="P765" s="309"/>
      <c r="Q765" s="309"/>
      <c r="R765" s="309"/>
    </row>
    <row r="766">
      <c r="D766" s="305"/>
      <c r="E766" s="314"/>
      <c r="F766" s="305"/>
      <c r="G766" s="305"/>
      <c r="H766" s="305"/>
      <c r="I766" s="305"/>
      <c r="J766" s="305"/>
      <c r="K766" s="305"/>
      <c r="L766" s="305"/>
      <c r="M766" s="305"/>
      <c r="N766" s="305"/>
      <c r="O766" s="309"/>
      <c r="P766" s="309"/>
      <c r="Q766" s="309"/>
      <c r="R766" s="309"/>
    </row>
    <row r="767">
      <c r="D767" s="305"/>
      <c r="E767" s="314"/>
      <c r="F767" s="305"/>
      <c r="G767" s="305"/>
      <c r="H767" s="305"/>
      <c r="I767" s="305"/>
      <c r="J767" s="305"/>
      <c r="K767" s="305"/>
      <c r="L767" s="305"/>
      <c r="M767" s="305"/>
      <c r="N767" s="305"/>
      <c r="O767" s="309"/>
      <c r="P767" s="309"/>
      <c r="Q767" s="309"/>
      <c r="R767" s="309"/>
    </row>
    <row r="768">
      <c r="D768" s="305"/>
      <c r="E768" s="314"/>
      <c r="F768" s="305"/>
      <c r="G768" s="305"/>
      <c r="H768" s="305"/>
      <c r="I768" s="305"/>
      <c r="J768" s="305"/>
      <c r="K768" s="305"/>
      <c r="L768" s="305"/>
      <c r="M768" s="305"/>
      <c r="N768" s="305"/>
      <c r="O768" s="309"/>
      <c r="P768" s="309"/>
      <c r="Q768" s="309"/>
      <c r="R768" s="309"/>
    </row>
    <row r="769">
      <c r="D769" s="305"/>
      <c r="E769" s="314"/>
      <c r="F769" s="305"/>
      <c r="G769" s="305"/>
      <c r="H769" s="305"/>
      <c r="I769" s="305"/>
      <c r="J769" s="305"/>
      <c r="K769" s="305"/>
      <c r="L769" s="305"/>
      <c r="M769" s="305"/>
      <c r="N769" s="305"/>
      <c r="O769" s="309"/>
      <c r="P769" s="309"/>
      <c r="Q769" s="309"/>
      <c r="R769" s="309"/>
    </row>
    <row r="770">
      <c r="D770" s="305"/>
      <c r="E770" s="314"/>
      <c r="F770" s="305"/>
      <c r="G770" s="305"/>
      <c r="H770" s="305"/>
      <c r="I770" s="305"/>
      <c r="J770" s="305"/>
      <c r="K770" s="305"/>
      <c r="L770" s="305"/>
      <c r="M770" s="305"/>
      <c r="N770" s="305"/>
      <c r="O770" s="309"/>
      <c r="P770" s="309"/>
      <c r="Q770" s="309"/>
      <c r="R770" s="309"/>
    </row>
    <row r="771">
      <c r="D771" s="305"/>
      <c r="E771" s="314"/>
      <c r="F771" s="305"/>
      <c r="G771" s="305"/>
      <c r="H771" s="305"/>
      <c r="I771" s="305"/>
      <c r="J771" s="305"/>
      <c r="K771" s="305"/>
      <c r="L771" s="305"/>
      <c r="M771" s="305"/>
      <c r="N771" s="305"/>
      <c r="O771" s="309"/>
      <c r="P771" s="309"/>
      <c r="Q771" s="309"/>
      <c r="R771" s="309"/>
    </row>
    <row r="772">
      <c r="D772" s="305"/>
      <c r="E772" s="314"/>
      <c r="F772" s="305"/>
      <c r="G772" s="305"/>
      <c r="H772" s="305"/>
      <c r="I772" s="305"/>
      <c r="J772" s="305"/>
      <c r="K772" s="305"/>
      <c r="L772" s="305"/>
      <c r="M772" s="305"/>
      <c r="N772" s="305"/>
      <c r="O772" s="309"/>
      <c r="P772" s="309"/>
      <c r="Q772" s="309"/>
      <c r="R772" s="309"/>
    </row>
    <row r="773">
      <c r="D773" s="305"/>
      <c r="E773" s="314"/>
      <c r="F773" s="305"/>
      <c r="G773" s="305"/>
      <c r="H773" s="305"/>
      <c r="I773" s="305"/>
      <c r="J773" s="305"/>
      <c r="K773" s="305"/>
      <c r="L773" s="305"/>
      <c r="M773" s="305"/>
      <c r="N773" s="305"/>
      <c r="O773" s="309"/>
      <c r="P773" s="309"/>
      <c r="Q773" s="309"/>
      <c r="R773" s="309"/>
    </row>
    <row r="774">
      <c r="D774" s="305"/>
      <c r="E774" s="314"/>
      <c r="F774" s="305"/>
      <c r="G774" s="305"/>
      <c r="H774" s="305"/>
      <c r="I774" s="305"/>
      <c r="J774" s="305"/>
      <c r="K774" s="305"/>
      <c r="L774" s="305"/>
      <c r="M774" s="305"/>
      <c r="N774" s="305"/>
      <c r="O774" s="309"/>
      <c r="P774" s="309"/>
      <c r="Q774" s="309"/>
      <c r="R774" s="309"/>
    </row>
    <row r="775">
      <c r="D775" s="305"/>
      <c r="E775" s="314"/>
      <c r="F775" s="305"/>
      <c r="G775" s="305"/>
      <c r="H775" s="305"/>
      <c r="I775" s="305"/>
      <c r="J775" s="305"/>
      <c r="K775" s="305"/>
      <c r="L775" s="305"/>
      <c r="M775" s="305"/>
      <c r="N775" s="305"/>
      <c r="O775" s="309"/>
      <c r="P775" s="309"/>
      <c r="Q775" s="309"/>
      <c r="R775" s="309"/>
    </row>
    <row r="776">
      <c r="D776" s="305"/>
      <c r="E776" s="314"/>
      <c r="F776" s="305"/>
      <c r="G776" s="305"/>
      <c r="H776" s="305"/>
      <c r="I776" s="305"/>
      <c r="J776" s="305"/>
      <c r="K776" s="305"/>
      <c r="L776" s="305"/>
      <c r="M776" s="305"/>
      <c r="N776" s="305"/>
      <c r="O776" s="309"/>
      <c r="P776" s="309"/>
      <c r="Q776" s="309"/>
      <c r="R776" s="309"/>
    </row>
    <row r="777">
      <c r="D777" s="305"/>
      <c r="E777" s="314"/>
      <c r="F777" s="305"/>
      <c r="G777" s="305"/>
      <c r="H777" s="305"/>
      <c r="I777" s="305"/>
      <c r="J777" s="305"/>
      <c r="K777" s="305"/>
      <c r="L777" s="305"/>
      <c r="M777" s="305"/>
      <c r="N777" s="305"/>
      <c r="O777" s="309"/>
      <c r="P777" s="309"/>
      <c r="Q777" s="309"/>
      <c r="R777" s="309"/>
    </row>
    <row r="778">
      <c r="D778" s="305"/>
      <c r="E778" s="314"/>
      <c r="F778" s="305"/>
      <c r="G778" s="305"/>
      <c r="H778" s="305"/>
      <c r="I778" s="305"/>
      <c r="J778" s="305"/>
      <c r="K778" s="305"/>
      <c r="L778" s="305"/>
      <c r="M778" s="305"/>
      <c r="N778" s="305"/>
      <c r="O778" s="309"/>
      <c r="P778" s="309"/>
      <c r="Q778" s="309"/>
      <c r="R778" s="309"/>
    </row>
    <row r="779">
      <c r="D779" s="305"/>
      <c r="E779" s="314"/>
      <c r="F779" s="305"/>
      <c r="G779" s="305"/>
      <c r="H779" s="305"/>
      <c r="I779" s="305"/>
      <c r="J779" s="305"/>
      <c r="K779" s="305"/>
      <c r="L779" s="305"/>
      <c r="M779" s="305"/>
      <c r="N779" s="305"/>
      <c r="O779" s="309"/>
      <c r="P779" s="309"/>
      <c r="Q779" s="309"/>
      <c r="R779" s="309"/>
    </row>
    <row r="780">
      <c r="D780" s="305"/>
      <c r="E780" s="314"/>
      <c r="F780" s="305"/>
      <c r="G780" s="305"/>
      <c r="H780" s="305"/>
      <c r="I780" s="305"/>
      <c r="J780" s="305"/>
      <c r="K780" s="305"/>
      <c r="L780" s="305"/>
      <c r="M780" s="305"/>
      <c r="N780" s="305"/>
      <c r="O780" s="309"/>
      <c r="P780" s="309"/>
      <c r="Q780" s="309"/>
      <c r="R780" s="309"/>
    </row>
    <row r="781">
      <c r="D781" s="305"/>
      <c r="E781" s="314"/>
      <c r="F781" s="305"/>
      <c r="G781" s="305"/>
      <c r="H781" s="305"/>
      <c r="I781" s="305"/>
      <c r="J781" s="305"/>
      <c r="K781" s="305"/>
      <c r="L781" s="305"/>
      <c r="M781" s="305"/>
      <c r="N781" s="305"/>
      <c r="O781" s="309"/>
      <c r="P781" s="309"/>
      <c r="Q781" s="309"/>
      <c r="R781" s="309"/>
    </row>
    <row r="782">
      <c r="D782" s="305"/>
      <c r="E782" s="314"/>
      <c r="F782" s="305"/>
      <c r="G782" s="305"/>
      <c r="H782" s="305"/>
      <c r="I782" s="305"/>
      <c r="J782" s="305"/>
      <c r="K782" s="305"/>
      <c r="L782" s="305"/>
      <c r="M782" s="305"/>
      <c r="N782" s="305"/>
      <c r="O782" s="309"/>
      <c r="P782" s="309"/>
      <c r="Q782" s="309"/>
      <c r="R782" s="309"/>
    </row>
    <row r="783">
      <c r="D783" s="305"/>
      <c r="E783" s="314"/>
      <c r="F783" s="305"/>
      <c r="G783" s="305"/>
      <c r="H783" s="305"/>
      <c r="I783" s="305"/>
      <c r="J783" s="305"/>
      <c r="K783" s="305"/>
      <c r="L783" s="305"/>
      <c r="M783" s="305"/>
      <c r="N783" s="305"/>
      <c r="O783" s="309"/>
      <c r="P783" s="309"/>
      <c r="Q783" s="309"/>
      <c r="R783" s="309"/>
    </row>
    <row r="784">
      <c r="D784" s="305"/>
      <c r="E784" s="314"/>
      <c r="F784" s="305"/>
      <c r="G784" s="305"/>
      <c r="H784" s="305"/>
      <c r="I784" s="305"/>
      <c r="J784" s="305"/>
      <c r="K784" s="305"/>
      <c r="L784" s="305"/>
      <c r="M784" s="305"/>
      <c r="N784" s="305"/>
      <c r="O784" s="309"/>
      <c r="P784" s="309"/>
      <c r="Q784" s="309"/>
      <c r="R784" s="309"/>
    </row>
    <row r="785">
      <c r="D785" s="305"/>
      <c r="E785" s="314"/>
      <c r="F785" s="305"/>
      <c r="G785" s="305"/>
      <c r="H785" s="305"/>
      <c r="I785" s="305"/>
      <c r="J785" s="305"/>
      <c r="K785" s="305"/>
      <c r="L785" s="305"/>
      <c r="M785" s="305"/>
      <c r="N785" s="305"/>
      <c r="O785" s="309"/>
      <c r="P785" s="309"/>
      <c r="Q785" s="309"/>
      <c r="R785" s="309"/>
    </row>
    <row r="786">
      <c r="D786" s="305"/>
      <c r="E786" s="314"/>
      <c r="F786" s="305"/>
      <c r="G786" s="305"/>
      <c r="H786" s="305"/>
      <c r="I786" s="305"/>
      <c r="J786" s="305"/>
      <c r="K786" s="305"/>
      <c r="L786" s="305"/>
      <c r="M786" s="305"/>
      <c r="N786" s="305"/>
      <c r="O786" s="309"/>
      <c r="P786" s="309"/>
      <c r="Q786" s="309"/>
      <c r="R786" s="309"/>
    </row>
    <row r="787">
      <c r="D787" s="305"/>
      <c r="E787" s="314"/>
      <c r="F787" s="305"/>
      <c r="G787" s="305"/>
      <c r="H787" s="305"/>
      <c r="I787" s="305"/>
      <c r="J787" s="305"/>
      <c r="K787" s="305"/>
      <c r="L787" s="305"/>
      <c r="M787" s="305"/>
      <c r="N787" s="305"/>
      <c r="O787" s="309"/>
      <c r="P787" s="309"/>
      <c r="Q787" s="309"/>
      <c r="R787" s="309"/>
    </row>
    <row r="788">
      <c r="D788" s="305"/>
      <c r="E788" s="314"/>
      <c r="F788" s="305"/>
      <c r="G788" s="305"/>
      <c r="H788" s="305"/>
      <c r="I788" s="305"/>
      <c r="J788" s="305"/>
      <c r="K788" s="305"/>
      <c r="L788" s="305"/>
      <c r="M788" s="305"/>
      <c r="N788" s="305"/>
      <c r="O788" s="309"/>
      <c r="P788" s="309"/>
      <c r="Q788" s="309"/>
      <c r="R788" s="309"/>
    </row>
    <row r="789">
      <c r="D789" s="305"/>
      <c r="E789" s="314"/>
      <c r="F789" s="305"/>
      <c r="G789" s="305"/>
      <c r="H789" s="305"/>
      <c r="I789" s="305"/>
      <c r="J789" s="305"/>
      <c r="K789" s="305"/>
      <c r="L789" s="305"/>
      <c r="M789" s="305"/>
      <c r="N789" s="305"/>
      <c r="O789" s="309"/>
      <c r="P789" s="309"/>
      <c r="Q789" s="309"/>
      <c r="R789" s="309"/>
    </row>
    <row r="790">
      <c r="D790" s="305"/>
      <c r="E790" s="314"/>
      <c r="F790" s="305"/>
      <c r="G790" s="305"/>
      <c r="H790" s="305"/>
      <c r="I790" s="305"/>
      <c r="J790" s="305"/>
      <c r="K790" s="305"/>
      <c r="L790" s="305"/>
      <c r="M790" s="305"/>
      <c r="N790" s="305"/>
      <c r="O790" s="309"/>
      <c r="P790" s="309"/>
      <c r="Q790" s="309"/>
      <c r="R790" s="309"/>
    </row>
    <row r="791">
      <c r="D791" s="305"/>
      <c r="E791" s="314"/>
      <c r="F791" s="305"/>
      <c r="G791" s="305"/>
      <c r="H791" s="305"/>
      <c r="I791" s="305"/>
      <c r="J791" s="305"/>
      <c r="K791" s="305"/>
      <c r="L791" s="305"/>
      <c r="M791" s="305"/>
      <c r="N791" s="305"/>
      <c r="O791" s="309"/>
      <c r="P791" s="309"/>
      <c r="Q791" s="309"/>
      <c r="R791" s="309"/>
    </row>
    <row r="792">
      <c r="D792" s="305"/>
      <c r="E792" s="314"/>
      <c r="F792" s="305"/>
      <c r="G792" s="305"/>
      <c r="H792" s="305"/>
      <c r="I792" s="305"/>
      <c r="J792" s="305"/>
      <c r="K792" s="305"/>
      <c r="L792" s="305"/>
      <c r="M792" s="305"/>
      <c r="N792" s="305"/>
      <c r="O792" s="309"/>
      <c r="P792" s="309"/>
      <c r="Q792" s="309"/>
      <c r="R792" s="309"/>
    </row>
    <row r="793">
      <c r="D793" s="305"/>
      <c r="E793" s="314"/>
      <c r="F793" s="305"/>
      <c r="G793" s="305"/>
      <c r="H793" s="305"/>
      <c r="I793" s="305"/>
      <c r="J793" s="305"/>
      <c r="K793" s="305"/>
      <c r="L793" s="305"/>
      <c r="M793" s="305"/>
      <c r="N793" s="305"/>
      <c r="O793" s="309"/>
      <c r="P793" s="309"/>
      <c r="Q793" s="309"/>
      <c r="R793" s="309"/>
    </row>
    <row r="794">
      <c r="D794" s="305"/>
      <c r="E794" s="314"/>
      <c r="F794" s="305"/>
      <c r="G794" s="305"/>
      <c r="H794" s="305"/>
      <c r="I794" s="305"/>
      <c r="J794" s="305"/>
      <c r="K794" s="305"/>
      <c r="L794" s="305"/>
      <c r="M794" s="305"/>
      <c r="N794" s="305"/>
      <c r="O794" s="309"/>
      <c r="P794" s="309"/>
      <c r="Q794" s="309"/>
      <c r="R794" s="309"/>
    </row>
    <row r="795">
      <c r="D795" s="305"/>
      <c r="E795" s="314"/>
      <c r="F795" s="305"/>
      <c r="G795" s="305"/>
      <c r="H795" s="305"/>
      <c r="I795" s="305"/>
      <c r="J795" s="305"/>
      <c r="K795" s="305"/>
      <c r="L795" s="305"/>
      <c r="M795" s="305"/>
      <c r="N795" s="305"/>
      <c r="O795" s="309"/>
      <c r="P795" s="309"/>
      <c r="Q795" s="309"/>
      <c r="R795" s="309"/>
    </row>
    <row r="796">
      <c r="D796" s="305"/>
      <c r="E796" s="314"/>
      <c r="F796" s="305"/>
      <c r="G796" s="305"/>
      <c r="H796" s="305"/>
      <c r="I796" s="305"/>
      <c r="J796" s="305"/>
      <c r="K796" s="305"/>
      <c r="L796" s="305"/>
      <c r="M796" s="305"/>
      <c r="N796" s="305"/>
      <c r="O796" s="309"/>
      <c r="P796" s="309"/>
      <c r="Q796" s="309"/>
      <c r="R796" s="309"/>
    </row>
    <row r="797">
      <c r="D797" s="305"/>
      <c r="E797" s="314"/>
      <c r="F797" s="305"/>
      <c r="G797" s="305"/>
      <c r="H797" s="305"/>
      <c r="I797" s="305"/>
      <c r="J797" s="305"/>
      <c r="K797" s="305"/>
      <c r="L797" s="305"/>
      <c r="M797" s="305"/>
      <c r="N797" s="305"/>
      <c r="O797" s="309"/>
      <c r="P797" s="309"/>
      <c r="Q797" s="309"/>
      <c r="R797" s="309"/>
    </row>
    <row r="798">
      <c r="D798" s="305"/>
      <c r="E798" s="314"/>
      <c r="F798" s="305"/>
      <c r="G798" s="305"/>
      <c r="H798" s="305"/>
      <c r="I798" s="305"/>
      <c r="J798" s="305"/>
      <c r="K798" s="305"/>
      <c r="L798" s="305"/>
      <c r="M798" s="305"/>
      <c r="N798" s="305"/>
      <c r="O798" s="309"/>
      <c r="P798" s="309"/>
      <c r="Q798" s="309"/>
      <c r="R798" s="309"/>
    </row>
    <row r="799">
      <c r="D799" s="305"/>
      <c r="E799" s="314"/>
      <c r="F799" s="305"/>
      <c r="G799" s="305"/>
      <c r="H799" s="305"/>
      <c r="I799" s="305"/>
      <c r="J799" s="305"/>
      <c r="K799" s="305"/>
      <c r="L799" s="305"/>
      <c r="M799" s="305"/>
      <c r="N799" s="305"/>
      <c r="O799" s="309"/>
      <c r="P799" s="309"/>
      <c r="Q799" s="309"/>
      <c r="R799" s="309"/>
    </row>
    <row r="800">
      <c r="D800" s="305"/>
      <c r="E800" s="314"/>
      <c r="F800" s="305"/>
      <c r="G800" s="305"/>
      <c r="H800" s="305"/>
      <c r="I800" s="305"/>
      <c r="J800" s="305"/>
      <c r="K800" s="305"/>
      <c r="L800" s="305"/>
      <c r="M800" s="305"/>
      <c r="N800" s="305"/>
      <c r="O800" s="309"/>
      <c r="P800" s="309"/>
      <c r="Q800" s="309"/>
      <c r="R800" s="309"/>
    </row>
    <row r="801">
      <c r="D801" s="305"/>
      <c r="E801" s="314"/>
      <c r="F801" s="305"/>
      <c r="G801" s="305"/>
      <c r="H801" s="305"/>
      <c r="I801" s="305"/>
      <c r="J801" s="305"/>
      <c r="K801" s="305"/>
      <c r="L801" s="305"/>
      <c r="M801" s="305"/>
      <c r="N801" s="305"/>
      <c r="O801" s="309"/>
      <c r="P801" s="309"/>
      <c r="Q801" s="309"/>
      <c r="R801" s="309"/>
    </row>
    <row r="802">
      <c r="D802" s="305"/>
      <c r="E802" s="314"/>
      <c r="F802" s="305"/>
      <c r="G802" s="305"/>
      <c r="H802" s="305"/>
      <c r="I802" s="305"/>
      <c r="J802" s="305"/>
      <c r="K802" s="305"/>
      <c r="L802" s="305"/>
      <c r="M802" s="305"/>
      <c r="N802" s="305"/>
      <c r="O802" s="309"/>
      <c r="P802" s="309"/>
      <c r="Q802" s="309"/>
      <c r="R802" s="309"/>
    </row>
    <row r="803">
      <c r="D803" s="305"/>
      <c r="E803" s="314"/>
      <c r="F803" s="305"/>
      <c r="G803" s="305"/>
      <c r="H803" s="305"/>
      <c r="I803" s="305"/>
      <c r="J803" s="305"/>
      <c r="K803" s="305"/>
      <c r="L803" s="305"/>
      <c r="M803" s="305"/>
      <c r="N803" s="305"/>
      <c r="O803" s="309"/>
      <c r="P803" s="309"/>
      <c r="Q803" s="309"/>
      <c r="R803" s="309"/>
    </row>
    <row r="804">
      <c r="D804" s="305"/>
      <c r="E804" s="314"/>
      <c r="F804" s="305"/>
      <c r="G804" s="305"/>
      <c r="H804" s="305"/>
      <c r="I804" s="305"/>
      <c r="J804" s="305"/>
      <c r="K804" s="305"/>
      <c r="L804" s="305"/>
      <c r="M804" s="305"/>
      <c r="N804" s="305"/>
      <c r="O804" s="309"/>
      <c r="P804" s="309"/>
      <c r="Q804" s="309"/>
      <c r="R804" s="309"/>
    </row>
    <row r="805">
      <c r="D805" s="305"/>
      <c r="E805" s="314"/>
      <c r="F805" s="305"/>
      <c r="G805" s="305"/>
      <c r="H805" s="305"/>
      <c r="I805" s="305"/>
      <c r="J805" s="305"/>
      <c r="K805" s="305"/>
      <c r="L805" s="305"/>
      <c r="M805" s="305"/>
      <c r="N805" s="305"/>
      <c r="O805" s="309"/>
      <c r="P805" s="309"/>
      <c r="Q805" s="309"/>
      <c r="R805" s="309"/>
    </row>
    <row r="806">
      <c r="D806" s="305"/>
      <c r="E806" s="314"/>
      <c r="F806" s="305"/>
      <c r="G806" s="305"/>
      <c r="H806" s="305"/>
      <c r="I806" s="305"/>
      <c r="J806" s="305"/>
      <c r="K806" s="305"/>
      <c r="L806" s="305"/>
      <c r="M806" s="305"/>
      <c r="N806" s="305"/>
      <c r="O806" s="309"/>
      <c r="P806" s="309"/>
      <c r="Q806" s="309"/>
      <c r="R806" s="309"/>
    </row>
    <row r="807">
      <c r="D807" s="305"/>
      <c r="E807" s="314"/>
      <c r="F807" s="305"/>
      <c r="G807" s="305"/>
      <c r="H807" s="305"/>
      <c r="I807" s="305"/>
      <c r="J807" s="305"/>
      <c r="K807" s="305"/>
      <c r="L807" s="305"/>
      <c r="M807" s="305"/>
      <c r="N807" s="305"/>
      <c r="O807" s="309"/>
      <c r="P807" s="309"/>
      <c r="Q807" s="309"/>
      <c r="R807" s="309"/>
    </row>
    <row r="808">
      <c r="D808" s="305"/>
      <c r="E808" s="314"/>
      <c r="F808" s="305"/>
      <c r="G808" s="305"/>
      <c r="H808" s="305"/>
      <c r="I808" s="305"/>
      <c r="J808" s="305"/>
      <c r="K808" s="305"/>
      <c r="L808" s="305"/>
      <c r="M808" s="305"/>
      <c r="N808" s="305"/>
      <c r="O808" s="309"/>
      <c r="P808" s="309"/>
      <c r="Q808" s="309"/>
      <c r="R808" s="309"/>
    </row>
    <row r="809">
      <c r="D809" s="305"/>
      <c r="E809" s="314"/>
      <c r="F809" s="305"/>
      <c r="G809" s="305"/>
      <c r="H809" s="305"/>
      <c r="I809" s="305"/>
      <c r="J809" s="305"/>
      <c r="K809" s="305"/>
      <c r="L809" s="305"/>
      <c r="M809" s="305"/>
      <c r="N809" s="305"/>
      <c r="O809" s="309"/>
      <c r="P809" s="309"/>
      <c r="Q809" s="309"/>
      <c r="R809" s="309"/>
    </row>
    <row r="810">
      <c r="D810" s="305"/>
      <c r="E810" s="314"/>
      <c r="F810" s="305"/>
      <c r="G810" s="305"/>
      <c r="H810" s="305"/>
      <c r="I810" s="305"/>
      <c r="J810" s="305"/>
      <c r="K810" s="305"/>
      <c r="L810" s="305"/>
      <c r="M810" s="305"/>
      <c r="N810" s="305"/>
      <c r="O810" s="309"/>
      <c r="P810" s="309"/>
      <c r="Q810" s="309"/>
      <c r="R810" s="309"/>
    </row>
    <row r="811">
      <c r="D811" s="305"/>
      <c r="E811" s="314"/>
      <c r="F811" s="305"/>
      <c r="G811" s="305"/>
      <c r="H811" s="305"/>
      <c r="I811" s="305"/>
      <c r="J811" s="305"/>
      <c r="K811" s="305"/>
      <c r="L811" s="305"/>
      <c r="M811" s="305"/>
      <c r="N811" s="305"/>
      <c r="O811" s="309"/>
      <c r="P811" s="309"/>
      <c r="Q811" s="309"/>
      <c r="R811" s="309"/>
    </row>
    <row r="812">
      <c r="D812" s="305"/>
      <c r="E812" s="314"/>
      <c r="F812" s="305"/>
      <c r="G812" s="305"/>
      <c r="H812" s="305"/>
      <c r="I812" s="305"/>
      <c r="J812" s="305"/>
      <c r="K812" s="305"/>
      <c r="L812" s="305"/>
      <c r="M812" s="305"/>
      <c r="N812" s="305"/>
      <c r="O812" s="309"/>
      <c r="P812" s="309"/>
      <c r="Q812" s="309"/>
      <c r="R812" s="309"/>
    </row>
    <row r="813">
      <c r="D813" s="305"/>
      <c r="E813" s="314"/>
      <c r="F813" s="305"/>
      <c r="G813" s="305"/>
      <c r="H813" s="305"/>
      <c r="I813" s="305"/>
      <c r="J813" s="305"/>
      <c r="K813" s="305"/>
      <c r="L813" s="305"/>
      <c r="M813" s="305"/>
      <c r="N813" s="305"/>
      <c r="O813" s="309"/>
      <c r="P813" s="309"/>
      <c r="Q813" s="309"/>
      <c r="R813" s="309"/>
    </row>
    <row r="814">
      <c r="D814" s="305"/>
      <c r="E814" s="314"/>
      <c r="F814" s="305"/>
      <c r="G814" s="305"/>
      <c r="H814" s="305"/>
      <c r="I814" s="305"/>
      <c r="J814" s="305"/>
      <c r="K814" s="305"/>
      <c r="L814" s="305"/>
      <c r="M814" s="305"/>
      <c r="N814" s="305"/>
      <c r="O814" s="309"/>
      <c r="P814" s="309"/>
      <c r="Q814" s="309"/>
      <c r="R814" s="309"/>
    </row>
    <row r="815">
      <c r="D815" s="305"/>
      <c r="E815" s="314"/>
      <c r="F815" s="305"/>
      <c r="G815" s="305"/>
      <c r="H815" s="305"/>
      <c r="I815" s="305"/>
      <c r="J815" s="305"/>
      <c r="K815" s="305"/>
      <c r="L815" s="305"/>
      <c r="M815" s="305"/>
      <c r="N815" s="305"/>
      <c r="O815" s="309"/>
      <c r="P815" s="309"/>
      <c r="Q815" s="309"/>
      <c r="R815" s="309"/>
    </row>
    <row r="816">
      <c r="D816" s="305"/>
      <c r="E816" s="314"/>
      <c r="F816" s="305"/>
      <c r="G816" s="305"/>
      <c r="H816" s="305"/>
      <c r="I816" s="305"/>
      <c r="J816" s="305"/>
      <c r="K816" s="305"/>
      <c r="L816" s="305"/>
      <c r="M816" s="305"/>
      <c r="N816" s="305"/>
      <c r="O816" s="309"/>
      <c r="P816" s="309"/>
      <c r="Q816" s="309"/>
      <c r="R816" s="309"/>
    </row>
    <row r="817">
      <c r="D817" s="305"/>
      <c r="E817" s="314"/>
      <c r="F817" s="305"/>
      <c r="G817" s="305"/>
      <c r="H817" s="305"/>
      <c r="I817" s="305"/>
      <c r="J817" s="305"/>
      <c r="K817" s="305"/>
      <c r="L817" s="305"/>
      <c r="M817" s="305"/>
      <c r="N817" s="305"/>
      <c r="O817" s="309"/>
      <c r="P817" s="309"/>
      <c r="Q817" s="309"/>
      <c r="R817" s="309"/>
    </row>
    <row r="818">
      <c r="D818" s="305"/>
      <c r="E818" s="314"/>
      <c r="F818" s="305"/>
      <c r="G818" s="305"/>
      <c r="H818" s="305"/>
      <c r="I818" s="305"/>
      <c r="J818" s="305"/>
      <c r="K818" s="305"/>
      <c r="L818" s="305"/>
      <c r="M818" s="305"/>
      <c r="N818" s="305"/>
      <c r="O818" s="309"/>
      <c r="P818" s="309"/>
      <c r="Q818" s="309"/>
      <c r="R818" s="309"/>
    </row>
    <row r="819">
      <c r="D819" s="305"/>
      <c r="E819" s="314"/>
      <c r="F819" s="305"/>
      <c r="G819" s="305"/>
      <c r="H819" s="305"/>
      <c r="I819" s="305"/>
      <c r="J819" s="305"/>
      <c r="K819" s="305"/>
      <c r="L819" s="305"/>
      <c r="M819" s="305"/>
      <c r="N819" s="305"/>
      <c r="O819" s="309"/>
      <c r="P819" s="309"/>
      <c r="Q819" s="309"/>
      <c r="R819" s="309"/>
    </row>
    <row r="820">
      <c r="D820" s="305"/>
      <c r="E820" s="314"/>
      <c r="F820" s="305"/>
      <c r="G820" s="305"/>
      <c r="H820" s="305"/>
      <c r="I820" s="305"/>
      <c r="J820" s="305"/>
      <c r="K820" s="305"/>
      <c r="L820" s="305"/>
      <c r="M820" s="305"/>
      <c r="N820" s="305"/>
      <c r="O820" s="309"/>
      <c r="P820" s="309"/>
      <c r="Q820" s="309"/>
      <c r="R820" s="309"/>
    </row>
    <row r="821">
      <c r="D821" s="305"/>
      <c r="E821" s="314"/>
      <c r="F821" s="305"/>
      <c r="G821" s="305"/>
      <c r="H821" s="305"/>
      <c r="I821" s="305"/>
      <c r="J821" s="305"/>
      <c r="K821" s="305"/>
      <c r="L821" s="305"/>
      <c r="M821" s="305"/>
      <c r="N821" s="305"/>
      <c r="O821" s="309"/>
      <c r="P821" s="309"/>
      <c r="Q821" s="309"/>
      <c r="R821" s="309"/>
    </row>
    <row r="822">
      <c r="D822" s="305"/>
      <c r="E822" s="314"/>
      <c r="F822" s="305"/>
      <c r="G822" s="305"/>
      <c r="H822" s="305"/>
      <c r="I822" s="305"/>
      <c r="J822" s="305"/>
      <c r="K822" s="305"/>
      <c r="L822" s="305"/>
      <c r="M822" s="305"/>
      <c r="N822" s="305"/>
      <c r="O822" s="309"/>
      <c r="P822" s="309"/>
      <c r="Q822" s="309"/>
      <c r="R822" s="309"/>
    </row>
    <row r="823">
      <c r="D823" s="305"/>
      <c r="E823" s="314"/>
      <c r="F823" s="305"/>
      <c r="G823" s="305"/>
      <c r="H823" s="305"/>
      <c r="I823" s="305"/>
      <c r="J823" s="305"/>
      <c r="K823" s="305"/>
      <c r="L823" s="305"/>
      <c r="M823" s="305"/>
      <c r="N823" s="305"/>
      <c r="O823" s="309"/>
      <c r="P823" s="309"/>
      <c r="Q823" s="309"/>
      <c r="R823" s="309"/>
    </row>
    <row r="824">
      <c r="D824" s="305"/>
      <c r="E824" s="314"/>
      <c r="F824" s="305"/>
      <c r="G824" s="305"/>
      <c r="H824" s="305"/>
      <c r="I824" s="305"/>
      <c r="J824" s="305"/>
      <c r="K824" s="305"/>
      <c r="L824" s="305"/>
      <c r="M824" s="305"/>
      <c r="N824" s="305"/>
      <c r="O824" s="309"/>
      <c r="P824" s="309"/>
      <c r="Q824" s="309"/>
      <c r="R824" s="309"/>
    </row>
    <row r="825">
      <c r="D825" s="305"/>
      <c r="E825" s="314"/>
      <c r="F825" s="305"/>
      <c r="G825" s="305"/>
      <c r="H825" s="305"/>
      <c r="I825" s="305"/>
      <c r="J825" s="305"/>
      <c r="K825" s="305"/>
      <c r="L825" s="305"/>
      <c r="M825" s="305"/>
      <c r="N825" s="305"/>
      <c r="O825" s="309"/>
      <c r="P825" s="309"/>
      <c r="Q825" s="309"/>
      <c r="R825" s="309"/>
    </row>
    <row r="826">
      <c r="D826" s="305"/>
      <c r="E826" s="314"/>
      <c r="F826" s="305"/>
      <c r="G826" s="305"/>
      <c r="H826" s="305"/>
      <c r="I826" s="305"/>
      <c r="J826" s="305"/>
      <c r="K826" s="305"/>
      <c r="L826" s="305"/>
      <c r="M826" s="305"/>
      <c r="N826" s="305"/>
      <c r="O826" s="309"/>
      <c r="P826" s="309"/>
      <c r="Q826" s="309"/>
      <c r="R826" s="309"/>
    </row>
    <row r="827">
      <c r="D827" s="305"/>
      <c r="E827" s="314"/>
      <c r="F827" s="305"/>
      <c r="G827" s="305"/>
      <c r="H827" s="305"/>
      <c r="I827" s="305"/>
      <c r="J827" s="305"/>
      <c r="K827" s="305"/>
      <c r="L827" s="305"/>
      <c r="M827" s="305"/>
      <c r="N827" s="305"/>
      <c r="O827" s="309"/>
      <c r="P827" s="309"/>
      <c r="Q827" s="309"/>
      <c r="R827" s="309"/>
    </row>
    <row r="828">
      <c r="D828" s="305"/>
      <c r="E828" s="314"/>
      <c r="F828" s="305"/>
      <c r="G828" s="305"/>
      <c r="H828" s="305"/>
      <c r="I828" s="305"/>
      <c r="J828" s="305"/>
      <c r="K828" s="305"/>
      <c r="L828" s="305"/>
      <c r="M828" s="305"/>
      <c r="N828" s="305"/>
      <c r="O828" s="309"/>
      <c r="P828" s="309"/>
      <c r="Q828" s="309"/>
      <c r="R828" s="309"/>
    </row>
    <row r="829">
      <c r="D829" s="305"/>
      <c r="E829" s="314"/>
      <c r="F829" s="305"/>
      <c r="G829" s="305"/>
      <c r="H829" s="305"/>
      <c r="I829" s="305"/>
      <c r="J829" s="305"/>
      <c r="K829" s="305"/>
      <c r="L829" s="305"/>
      <c r="M829" s="305"/>
      <c r="N829" s="305"/>
      <c r="O829" s="309"/>
      <c r="P829" s="309"/>
      <c r="Q829" s="309"/>
      <c r="R829" s="309"/>
    </row>
    <row r="830">
      <c r="D830" s="305"/>
      <c r="E830" s="314"/>
      <c r="F830" s="305"/>
      <c r="G830" s="305"/>
      <c r="H830" s="305"/>
      <c r="I830" s="305"/>
      <c r="J830" s="305"/>
      <c r="K830" s="305"/>
      <c r="L830" s="305"/>
      <c r="M830" s="305"/>
      <c r="N830" s="305"/>
      <c r="O830" s="309"/>
      <c r="P830" s="309"/>
      <c r="Q830" s="309"/>
      <c r="R830" s="309"/>
    </row>
    <row r="831">
      <c r="D831" s="305"/>
      <c r="E831" s="314"/>
      <c r="F831" s="305"/>
      <c r="G831" s="305"/>
      <c r="H831" s="305"/>
      <c r="I831" s="305"/>
      <c r="J831" s="305"/>
      <c r="K831" s="305"/>
      <c r="L831" s="305"/>
      <c r="M831" s="305"/>
      <c r="N831" s="305"/>
      <c r="O831" s="309"/>
      <c r="P831" s="309"/>
      <c r="Q831" s="309"/>
      <c r="R831" s="309"/>
    </row>
    <row r="832">
      <c r="D832" s="305"/>
      <c r="E832" s="314"/>
      <c r="F832" s="305"/>
      <c r="G832" s="305"/>
      <c r="H832" s="305"/>
      <c r="I832" s="305"/>
      <c r="J832" s="305"/>
      <c r="K832" s="305"/>
      <c r="L832" s="305"/>
      <c r="M832" s="305"/>
      <c r="N832" s="305"/>
      <c r="O832" s="309"/>
      <c r="P832" s="309"/>
      <c r="Q832" s="309"/>
      <c r="R832" s="309"/>
    </row>
    <row r="833">
      <c r="D833" s="305"/>
      <c r="E833" s="314"/>
      <c r="F833" s="305"/>
      <c r="G833" s="305"/>
      <c r="H833" s="305"/>
      <c r="I833" s="305"/>
      <c r="J833" s="305"/>
      <c r="K833" s="305"/>
      <c r="L833" s="305"/>
      <c r="M833" s="305"/>
      <c r="N833" s="305"/>
      <c r="O833" s="309"/>
      <c r="P833" s="309"/>
      <c r="Q833" s="309"/>
      <c r="R833" s="309"/>
    </row>
    <row r="834">
      <c r="D834" s="305"/>
      <c r="E834" s="314"/>
      <c r="F834" s="305"/>
      <c r="G834" s="305"/>
      <c r="H834" s="305"/>
      <c r="I834" s="305"/>
      <c r="J834" s="305"/>
      <c r="K834" s="305"/>
      <c r="L834" s="305"/>
      <c r="M834" s="305"/>
      <c r="N834" s="305"/>
      <c r="O834" s="309"/>
      <c r="P834" s="309"/>
      <c r="Q834" s="309"/>
      <c r="R834" s="309"/>
    </row>
    <row r="835">
      <c r="D835" s="305"/>
      <c r="E835" s="314"/>
      <c r="F835" s="305"/>
      <c r="G835" s="305"/>
      <c r="H835" s="305"/>
      <c r="I835" s="305"/>
      <c r="J835" s="305"/>
      <c r="K835" s="305"/>
      <c r="L835" s="305"/>
      <c r="M835" s="305"/>
      <c r="N835" s="305"/>
      <c r="O835" s="309"/>
      <c r="P835" s="309"/>
      <c r="Q835" s="309"/>
      <c r="R835" s="309"/>
    </row>
    <row r="836">
      <c r="D836" s="305"/>
      <c r="E836" s="314"/>
      <c r="F836" s="305"/>
      <c r="G836" s="305"/>
      <c r="H836" s="305"/>
      <c r="I836" s="305"/>
      <c r="J836" s="305"/>
      <c r="K836" s="305"/>
      <c r="L836" s="305"/>
      <c r="M836" s="305"/>
      <c r="N836" s="305"/>
      <c r="O836" s="309"/>
      <c r="P836" s="309"/>
      <c r="Q836" s="309"/>
      <c r="R836" s="309"/>
    </row>
    <row r="837">
      <c r="D837" s="305"/>
      <c r="E837" s="314"/>
      <c r="F837" s="305"/>
      <c r="G837" s="305"/>
      <c r="H837" s="305"/>
      <c r="I837" s="305"/>
      <c r="J837" s="305"/>
      <c r="K837" s="305"/>
      <c r="L837" s="305"/>
      <c r="M837" s="305"/>
      <c r="N837" s="305"/>
      <c r="O837" s="309"/>
      <c r="P837" s="309"/>
      <c r="Q837" s="309"/>
      <c r="R837" s="309"/>
    </row>
    <row r="838">
      <c r="D838" s="305"/>
      <c r="E838" s="314"/>
      <c r="F838" s="305"/>
      <c r="G838" s="305"/>
      <c r="H838" s="305"/>
      <c r="I838" s="305"/>
      <c r="J838" s="305"/>
      <c r="K838" s="305"/>
      <c r="L838" s="305"/>
      <c r="M838" s="305"/>
      <c r="N838" s="305"/>
      <c r="O838" s="309"/>
      <c r="P838" s="309"/>
      <c r="Q838" s="309"/>
      <c r="R838" s="309"/>
    </row>
    <row r="839">
      <c r="D839" s="305"/>
      <c r="E839" s="314"/>
      <c r="F839" s="305"/>
      <c r="G839" s="305"/>
      <c r="H839" s="305"/>
      <c r="I839" s="305"/>
      <c r="J839" s="305"/>
      <c r="K839" s="305"/>
      <c r="L839" s="305"/>
      <c r="M839" s="305"/>
      <c r="N839" s="305"/>
      <c r="O839" s="309"/>
      <c r="P839" s="309"/>
      <c r="Q839" s="309"/>
      <c r="R839" s="309"/>
    </row>
    <row r="840">
      <c r="D840" s="305"/>
      <c r="E840" s="314"/>
      <c r="F840" s="305"/>
      <c r="G840" s="305"/>
      <c r="H840" s="305"/>
      <c r="I840" s="305"/>
      <c r="J840" s="305"/>
      <c r="K840" s="305"/>
      <c r="L840" s="305"/>
      <c r="M840" s="305"/>
      <c r="N840" s="305"/>
      <c r="O840" s="309"/>
      <c r="P840" s="309"/>
      <c r="Q840" s="309"/>
      <c r="R840" s="309"/>
    </row>
    <row r="841">
      <c r="D841" s="305"/>
      <c r="E841" s="314"/>
      <c r="F841" s="305"/>
      <c r="G841" s="305"/>
      <c r="H841" s="305"/>
      <c r="I841" s="305"/>
      <c r="J841" s="305"/>
      <c r="K841" s="305"/>
      <c r="L841" s="305"/>
      <c r="M841" s="305"/>
      <c r="N841" s="305"/>
      <c r="O841" s="309"/>
      <c r="P841" s="309"/>
      <c r="Q841" s="309"/>
      <c r="R841" s="309"/>
    </row>
    <row r="842">
      <c r="D842" s="305"/>
      <c r="E842" s="314"/>
      <c r="F842" s="305"/>
      <c r="G842" s="305"/>
      <c r="H842" s="305"/>
      <c r="I842" s="305"/>
      <c r="J842" s="305"/>
      <c r="K842" s="305"/>
      <c r="L842" s="305"/>
      <c r="M842" s="305"/>
      <c r="N842" s="305"/>
      <c r="O842" s="309"/>
      <c r="P842" s="309"/>
      <c r="Q842" s="309"/>
      <c r="R842" s="309"/>
    </row>
    <row r="843">
      <c r="D843" s="305"/>
      <c r="E843" s="314"/>
      <c r="F843" s="305"/>
      <c r="G843" s="305"/>
      <c r="H843" s="305"/>
      <c r="I843" s="305"/>
      <c r="J843" s="305"/>
      <c r="K843" s="305"/>
      <c r="L843" s="305"/>
      <c r="M843" s="305"/>
      <c r="N843" s="305"/>
      <c r="O843" s="309"/>
      <c r="P843" s="309"/>
      <c r="Q843" s="309"/>
      <c r="R843" s="309"/>
    </row>
    <row r="844">
      <c r="D844" s="305"/>
      <c r="E844" s="314"/>
      <c r="F844" s="305"/>
      <c r="G844" s="305"/>
      <c r="H844" s="305"/>
      <c r="I844" s="305"/>
      <c r="J844" s="305"/>
      <c r="K844" s="305"/>
      <c r="L844" s="305"/>
      <c r="M844" s="305"/>
      <c r="N844" s="305"/>
      <c r="O844" s="309"/>
      <c r="P844" s="309"/>
      <c r="Q844" s="309"/>
      <c r="R844" s="309"/>
    </row>
    <row r="845">
      <c r="D845" s="305"/>
      <c r="E845" s="314"/>
      <c r="F845" s="305"/>
      <c r="G845" s="305"/>
      <c r="H845" s="305"/>
      <c r="I845" s="305"/>
      <c r="J845" s="305"/>
      <c r="K845" s="305"/>
      <c r="L845" s="305"/>
      <c r="M845" s="305"/>
      <c r="N845" s="305"/>
      <c r="O845" s="309"/>
      <c r="P845" s="309"/>
      <c r="Q845" s="309"/>
      <c r="R845" s="309"/>
    </row>
    <row r="846">
      <c r="D846" s="305"/>
      <c r="E846" s="314"/>
      <c r="F846" s="305"/>
      <c r="G846" s="305"/>
      <c r="H846" s="305"/>
      <c r="I846" s="305"/>
      <c r="J846" s="305"/>
      <c r="K846" s="305"/>
      <c r="L846" s="305"/>
      <c r="M846" s="305"/>
      <c r="N846" s="305"/>
      <c r="O846" s="309"/>
      <c r="P846" s="309"/>
      <c r="Q846" s="309"/>
      <c r="R846" s="309"/>
    </row>
    <row r="847">
      <c r="D847" s="305"/>
      <c r="E847" s="314"/>
      <c r="F847" s="305"/>
      <c r="G847" s="305"/>
      <c r="H847" s="305"/>
      <c r="I847" s="305"/>
      <c r="J847" s="305"/>
      <c r="K847" s="305"/>
      <c r="L847" s="305"/>
      <c r="M847" s="305"/>
      <c r="N847" s="305"/>
      <c r="O847" s="309"/>
      <c r="P847" s="309"/>
      <c r="Q847" s="309"/>
      <c r="R847" s="309"/>
    </row>
    <row r="848">
      <c r="D848" s="305"/>
      <c r="E848" s="314"/>
      <c r="F848" s="305"/>
      <c r="G848" s="305"/>
      <c r="H848" s="305"/>
      <c r="I848" s="305"/>
      <c r="J848" s="305"/>
      <c r="K848" s="305"/>
      <c r="L848" s="305"/>
      <c r="M848" s="305"/>
      <c r="N848" s="305"/>
      <c r="O848" s="309"/>
      <c r="P848" s="309"/>
      <c r="Q848" s="309"/>
      <c r="R848" s="309"/>
    </row>
    <row r="849">
      <c r="D849" s="305"/>
      <c r="E849" s="314"/>
      <c r="F849" s="305"/>
      <c r="G849" s="305"/>
      <c r="H849" s="305"/>
      <c r="I849" s="305"/>
      <c r="J849" s="305"/>
      <c r="K849" s="305"/>
      <c r="L849" s="305"/>
      <c r="M849" s="305"/>
      <c r="N849" s="305"/>
      <c r="O849" s="309"/>
      <c r="P849" s="309"/>
      <c r="Q849" s="309"/>
      <c r="R849" s="309"/>
    </row>
    <row r="850">
      <c r="D850" s="305"/>
      <c r="E850" s="314"/>
      <c r="F850" s="305"/>
      <c r="G850" s="305"/>
      <c r="H850" s="305"/>
      <c r="I850" s="305"/>
      <c r="J850" s="305"/>
      <c r="K850" s="305"/>
      <c r="L850" s="305"/>
      <c r="M850" s="305"/>
      <c r="N850" s="305"/>
      <c r="O850" s="309"/>
      <c r="P850" s="309"/>
      <c r="Q850" s="309"/>
      <c r="R850" s="309"/>
    </row>
    <row r="851">
      <c r="D851" s="305"/>
      <c r="E851" s="314"/>
      <c r="F851" s="305"/>
      <c r="G851" s="305"/>
      <c r="H851" s="305"/>
      <c r="I851" s="305"/>
      <c r="J851" s="305"/>
      <c r="K851" s="305"/>
      <c r="L851" s="305"/>
      <c r="M851" s="305"/>
      <c r="N851" s="305"/>
      <c r="O851" s="309"/>
      <c r="P851" s="309"/>
      <c r="Q851" s="309"/>
      <c r="R851" s="309"/>
    </row>
    <row r="852">
      <c r="D852" s="305"/>
      <c r="E852" s="314"/>
      <c r="F852" s="305"/>
      <c r="G852" s="305"/>
      <c r="H852" s="305"/>
      <c r="I852" s="305"/>
      <c r="J852" s="305"/>
      <c r="K852" s="305"/>
      <c r="L852" s="305"/>
      <c r="M852" s="305"/>
      <c r="N852" s="305"/>
      <c r="O852" s="309"/>
      <c r="P852" s="309"/>
      <c r="Q852" s="309"/>
      <c r="R852" s="309"/>
    </row>
    <row r="853">
      <c r="D853" s="305"/>
      <c r="E853" s="314"/>
      <c r="F853" s="305"/>
      <c r="G853" s="305"/>
      <c r="H853" s="305"/>
      <c r="I853" s="305"/>
      <c r="J853" s="305"/>
      <c r="K853" s="305"/>
      <c r="L853" s="305"/>
      <c r="M853" s="305"/>
      <c r="N853" s="305"/>
      <c r="O853" s="309"/>
      <c r="P853" s="309"/>
      <c r="Q853" s="309"/>
      <c r="R853" s="309"/>
    </row>
    <row r="854">
      <c r="D854" s="305"/>
      <c r="E854" s="314"/>
      <c r="F854" s="305"/>
      <c r="G854" s="305"/>
      <c r="H854" s="305"/>
      <c r="I854" s="305"/>
      <c r="J854" s="305"/>
      <c r="K854" s="305"/>
      <c r="L854" s="305"/>
      <c r="M854" s="305"/>
      <c r="N854" s="305"/>
      <c r="O854" s="309"/>
      <c r="P854" s="309"/>
      <c r="Q854" s="309"/>
      <c r="R854" s="309"/>
    </row>
    <row r="855">
      <c r="D855" s="305"/>
      <c r="E855" s="314"/>
      <c r="F855" s="305"/>
      <c r="G855" s="305"/>
      <c r="H855" s="305"/>
      <c r="I855" s="305"/>
      <c r="J855" s="305"/>
      <c r="K855" s="305"/>
      <c r="L855" s="305"/>
      <c r="M855" s="305"/>
      <c r="N855" s="305"/>
      <c r="O855" s="309"/>
      <c r="P855" s="309"/>
      <c r="Q855" s="309"/>
      <c r="R855" s="309"/>
    </row>
    <row r="856">
      <c r="D856" s="305"/>
      <c r="E856" s="314"/>
      <c r="F856" s="305"/>
      <c r="G856" s="305"/>
      <c r="H856" s="305"/>
      <c r="I856" s="305"/>
      <c r="J856" s="305"/>
      <c r="K856" s="305"/>
      <c r="L856" s="305"/>
      <c r="M856" s="305"/>
      <c r="N856" s="305"/>
      <c r="O856" s="309"/>
      <c r="P856" s="309"/>
      <c r="Q856" s="309"/>
      <c r="R856" s="309"/>
    </row>
    <row r="857">
      <c r="D857" s="305"/>
      <c r="E857" s="314"/>
      <c r="F857" s="305"/>
      <c r="G857" s="305"/>
      <c r="H857" s="305"/>
      <c r="I857" s="305"/>
      <c r="J857" s="305"/>
      <c r="K857" s="305"/>
      <c r="L857" s="305"/>
      <c r="M857" s="305"/>
      <c r="N857" s="305"/>
      <c r="O857" s="309"/>
      <c r="P857" s="309"/>
      <c r="Q857" s="309"/>
      <c r="R857" s="309"/>
    </row>
    <row r="858">
      <c r="D858" s="305"/>
      <c r="E858" s="314"/>
      <c r="F858" s="305"/>
      <c r="G858" s="305"/>
      <c r="H858" s="305"/>
      <c r="I858" s="305"/>
      <c r="J858" s="305"/>
      <c r="K858" s="305"/>
      <c r="L858" s="305"/>
      <c r="M858" s="305"/>
      <c r="N858" s="305"/>
      <c r="O858" s="309"/>
      <c r="P858" s="309"/>
      <c r="Q858" s="309"/>
      <c r="R858" s="309"/>
    </row>
    <row r="859">
      <c r="D859" s="305"/>
      <c r="E859" s="314"/>
      <c r="F859" s="305"/>
      <c r="G859" s="305"/>
      <c r="H859" s="305"/>
      <c r="I859" s="305"/>
      <c r="J859" s="305"/>
      <c r="K859" s="305"/>
      <c r="L859" s="305"/>
      <c r="M859" s="305"/>
      <c r="N859" s="305"/>
      <c r="O859" s="309"/>
      <c r="P859" s="309"/>
      <c r="Q859" s="309"/>
      <c r="R859" s="309"/>
    </row>
    <row r="860">
      <c r="D860" s="305"/>
      <c r="E860" s="314"/>
      <c r="F860" s="305"/>
      <c r="G860" s="305"/>
      <c r="H860" s="305"/>
      <c r="I860" s="305"/>
      <c r="J860" s="305"/>
      <c r="K860" s="305"/>
      <c r="L860" s="305"/>
      <c r="M860" s="305"/>
      <c r="N860" s="305"/>
      <c r="O860" s="309"/>
      <c r="P860" s="309"/>
      <c r="Q860" s="309"/>
      <c r="R860" s="309"/>
    </row>
    <row r="861">
      <c r="D861" s="305"/>
      <c r="E861" s="314"/>
      <c r="F861" s="305"/>
      <c r="G861" s="305"/>
      <c r="H861" s="305"/>
      <c r="I861" s="305"/>
      <c r="J861" s="305"/>
      <c r="K861" s="305"/>
      <c r="L861" s="305"/>
      <c r="M861" s="305"/>
      <c r="N861" s="305"/>
      <c r="O861" s="309"/>
      <c r="P861" s="309"/>
      <c r="Q861" s="309"/>
      <c r="R861" s="309"/>
    </row>
    <row r="862">
      <c r="D862" s="305"/>
      <c r="E862" s="314"/>
      <c r="F862" s="305"/>
      <c r="G862" s="305"/>
      <c r="H862" s="305"/>
      <c r="I862" s="305"/>
      <c r="J862" s="305"/>
      <c r="K862" s="305"/>
      <c r="L862" s="305"/>
      <c r="M862" s="305"/>
      <c r="N862" s="305"/>
      <c r="O862" s="309"/>
      <c r="P862" s="309"/>
      <c r="Q862" s="309"/>
      <c r="R862" s="309"/>
    </row>
    <row r="863">
      <c r="D863" s="305"/>
      <c r="E863" s="314"/>
      <c r="F863" s="305"/>
      <c r="G863" s="305"/>
      <c r="H863" s="305"/>
      <c r="I863" s="305"/>
      <c r="J863" s="305"/>
      <c r="K863" s="305"/>
      <c r="L863" s="305"/>
      <c r="M863" s="305"/>
      <c r="N863" s="305"/>
      <c r="O863" s="309"/>
      <c r="P863" s="309"/>
      <c r="Q863" s="309"/>
      <c r="R863" s="309"/>
    </row>
    <row r="864">
      <c r="D864" s="305"/>
      <c r="E864" s="314"/>
      <c r="F864" s="305"/>
      <c r="G864" s="305"/>
      <c r="H864" s="305"/>
      <c r="I864" s="305"/>
      <c r="J864" s="305"/>
      <c r="K864" s="305"/>
      <c r="L864" s="305"/>
      <c r="M864" s="305"/>
      <c r="N864" s="305"/>
      <c r="O864" s="309"/>
      <c r="P864" s="309"/>
      <c r="Q864" s="309"/>
      <c r="R864" s="309"/>
    </row>
    <row r="865">
      <c r="D865" s="305"/>
      <c r="E865" s="314"/>
      <c r="F865" s="305"/>
      <c r="G865" s="305"/>
      <c r="H865" s="305"/>
      <c r="I865" s="305"/>
      <c r="J865" s="305"/>
      <c r="K865" s="305"/>
      <c r="L865" s="305"/>
      <c r="M865" s="305"/>
      <c r="N865" s="305"/>
      <c r="O865" s="309"/>
      <c r="P865" s="309"/>
      <c r="Q865" s="309"/>
      <c r="R865" s="309"/>
    </row>
    <row r="866">
      <c r="D866" s="305"/>
      <c r="E866" s="314"/>
      <c r="F866" s="305"/>
      <c r="G866" s="305"/>
      <c r="H866" s="305"/>
      <c r="I866" s="305"/>
      <c r="J866" s="305"/>
      <c r="K866" s="305"/>
      <c r="L866" s="305"/>
      <c r="M866" s="305"/>
      <c r="N866" s="305"/>
      <c r="O866" s="309"/>
      <c r="P866" s="309"/>
      <c r="Q866" s="309"/>
      <c r="R866" s="309"/>
    </row>
    <row r="867">
      <c r="D867" s="305"/>
      <c r="E867" s="314"/>
      <c r="F867" s="305"/>
      <c r="G867" s="305"/>
      <c r="H867" s="305"/>
      <c r="I867" s="305"/>
      <c r="J867" s="305"/>
      <c r="K867" s="305"/>
      <c r="L867" s="305"/>
      <c r="M867" s="305"/>
      <c r="N867" s="305"/>
      <c r="O867" s="309"/>
      <c r="P867" s="309"/>
      <c r="Q867" s="309"/>
      <c r="R867" s="309"/>
    </row>
    <row r="868">
      <c r="D868" s="305"/>
      <c r="E868" s="314"/>
      <c r="F868" s="305"/>
      <c r="G868" s="305"/>
      <c r="H868" s="305"/>
      <c r="I868" s="305"/>
      <c r="J868" s="305"/>
      <c r="K868" s="305"/>
      <c r="L868" s="305"/>
      <c r="M868" s="305"/>
      <c r="N868" s="305"/>
      <c r="O868" s="309"/>
      <c r="P868" s="309"/>
      <c r="Q868" s="309"/>
      <c r="R868" s="309"/>
    </row>
    <row r="869">
      <c r="D869" s="305"/>
      <c r="E869" s="314"/>
      <c r="F869" s="305"/>
      <c r="G869" s="305"/>
      <c r="H869" s="305"/>
      <c r="I869" s="305"/>
      <c r="J869" s="305"/>
      <c r="K869" s="305"/>
      <c r="L869" s="305"/>
      <c r="M869" s="305"/>
      <c r="N869" s="305"/>
      <c r="O869" s="309"/>
      <c r="P869" s="309"/>
      <c r="Q869" s="309"/>
      <c r="R869" s="309"/>
    </row>
    <row r="870">
      <c r="D870" s="305"/>
      <c r="E870" s="314"/>
      <c r="F870" s="305"/>
      <c r="G870" s="305"/>
      <c r="H870" s="305"/>
      <c r="I870" s="305"/>
      <c r="J870" s="305"/>
      <c r="K870" s="305"/>
      <c r="L870" s="305"/>
      <c r="M870" s="305"/>
      <c r="N870" s="305"/>
      <c r="O870" s="309"/>
      <c r="P870" s="309"/>
      <c r="Q870" s="309"/>
      <c r="R870" s="309"/>
    </row>
    <row r="871">
      <c r="D871" s="305"/>
      <c r="E871" s="314"/>
      <c r="F871" s="305"/>
      <c r="G871" s="305"/>
      <c r="H871" s="305"/>
      <c r="I871" s="305"/>
      <c r="J871" s="305"/>
      <c r="K871" s="305"/>
      <c r="L871" s="305"/>
      <c r="M871" s="305"/>
      <c r="N871" s="305"/>
      <c r="O871" s="309"/>
      <c r="P871" s="309"/>
      <c r="Q871" s="309"/>
      <c r="R871" s="309"/>
    </row>
    <row r="872">
      <c r="D872" s="305"/>
      <c r="E872" s="314"/>
      <c r="F872" s="305"/>
      <c r="G872" s="305"/>
      <c r="H872" s="305"/>
      <c r="I872" s="305"/>
      <c r="J872" s="305"/>
      <c r="K872" s="305"/>
      <c r="L872" s="305"/>
      <c r="M872" s="305"/>
      <c r="N872" s="305"/>
      <c r="O872" s="309"/>
      <c r="P872" s="309"/>
      <c r="Q872" s="309"/>
      <c r="R872" s="309"/>
    </row>
    <row r="873">
      <c r="D873" s="305"/>
      <c r="E873" s="314"/>
      <c r="F873" s="305"/>
      <c r="G873" s="305"/>
      <c r="H873" s="305"/>
      <c r="I873" s="305"/>
      <c r="J873" s="305"/>
      <c r="K873" s="305"/>
      <c r="L873" s="305"/>
      <c r="M873" s="305"/>
      <c r="N873" s="305"/>
      <c r="O873" s="309"/>
      <c r="P873" s="309"/>
      <c r="Q873" s="309"/>
      <c r="R873" s="309"/>
    </row>
    <row r="874">
      <c r="D874" s="305"/>
      <c r="E874" s="314"/>
      <c r="F874" s="305"/>
      <c r="G874" s="305"/>
      <c r="H874" s="305"/>
      <c r="I874" s="305"/>
      <c r="J874" s="305"/>
      <c r="K874" s="305"/>
      <c r="L874" s="305"/>
      <c r="M874" s="305"/>
      <c r="N874" s="305"/>
      <c r="O874" s="309"/>
      <c r="P874" s="309"/>
      <c r="Q874" s="309"/>
      <c r="R874" s="309"/>
    </row>
    <row r="875">
      <c r="D875" s="305"/>
      <c r="E875" s="314"/>
      <c r="F875" s="305"/>
      <c r="G875" s="305"/>
      <c r="H875" s="305"/>
      <c r="I875" s="305"/>
      <c r="J875" s="305"/>
      <c r="K875" s="305"/>
      <c r="L875" s="305"/>
      <c r="M875" s="305"/>
      <c r="N875" s="305"/>
      <c r="O875" s="309"/>
      <c r="P875" s="309"/>
      <c r="Q875" s="309"/>
      <c r="R875" s="309"/>
    </row>
    <row r="876">
      <c r="D876" s="305"/>
      <c r="E876" s="314"/>
      <c r="F876" s="305"/>
      <c r="G876" s="305"/>
      <c r="H876" s="305"/>
      <c r="I876" s="305"/>
      <c r="J876" s="305"/>
      <c r="K876" s="305"/>
      <c r="L876" s="305"/>
      <c r="M876" s="305"/>
      <c r="N876" s="305"/>
      <c r="O876" s="309"/>
      <c r="P876" s="309"/>
      <c r="Q876" s="309"/>
      <c r="R876" s="309"/>
    </row>
    <row r="877">
      <c r="D877" s="305"/>
      <c r="E877" s="314"/>
      <c r="F877" s="305"/>
      <c r="G877" s="305"/>
      <c r="H877" s="305"/>
      <c r="I877" s="305"/>
      <c r="J877" s="305"/>
      <c r="K877" s="305"/>
      <c r="L877" s="305"/>
      <c r="M877" s="305"/>
      <c r="N877" s="305"/>
      <c r="O877" s="309"/>
      <c r="P877" s="309"/>
      <c r="Q877" s="309"/>
      <c r="R877" s="309"/>
    </row>
    <row r="878">
      <c r="D878" s="305"/>
      <c r="E878" s="314"/>
      <c r="F878" s="305"/>
      <c r="G878" s="305"/>
      <c r="H878" s="305"/>
      <c r="I878" s="305"/>
      <c r="J878" s="305"/>
      <c r="K878" s="305"/>
      <c r="L878" s="305"/>
      <c r="M878" s="305"/>
      <c r="N878" s="305"/>
      <c r="O878" s="309"/>
      <c r="P878" s="309"/>
      <c r="Q878" s="309"/>
      <c r="R878" s="309"/>
    </row>
    <row r="879">
      <c r="D879" s="305"/>
      <c r="E879" s="314"/>
      <c r="F879" s="305"/>
      <c r="G879" s="305"/>
      <c r="H879" s="305"/>
      <c r="I879" s="305"/>
      <c r="J879" s="305"/>
      <c r="K879" s="305"/>
      <c r="L879" s="305"/>
      <c r="M879" s="305"/>
      <c r="N879" s="305"/>
      <c r="O879" s="309"/>
      <c r="P879" s="309"/>
      <c r="Q879" s="309"/>
      <c r="R879" s="309"/>
    </row>
    <row r="880">
      <c r="D880" s="305"/>
      <c r="E880" s="314"/>
      <c r="F880" s="305"/>
      <c r="G880" s="305"/>
      <c r="H880" s="305"/>
      <c r="I880" s="305"/>
      <c r="J880" s="305"/>
      <c r="K880" s="305"/>
      <c r="L880" s="305"/>
      <c r="M880" s="305"/>
      <c r="N880" s="305"/>
      <c r="O880" s="309"/>
      <c r="P880" s="309"/>
      <c r="Q880" s="309"/>
      <c r="R880" s="309"/>
    </row>
    <row r="881">
      <c r="D881" s="305"/>
      <c r="E881" s="314"/>
      <c r="F881" s="305"/>
      <c r="G881" s="305"/>
      <c r="H881" s="305"/>
      <c r="I881" s="305"/>
      <c r="J881" s="305"/>
      <c r="K881" s="305"/>
      <c r="L881" s="305"/>
      <c r="M881" s="305"/>
      <c r="N881" s="305"/>
      <c r="O881" s="309"/>
      <c r="P881" s="309"/>
      <c r="Q881" s="309"/>
      <c r="R881" s="309"/>
    </row>
    <row r="882">
      <c r="D882" s="305"/>
      <c r="E882" s="314"/>
      <c r="F882" s="305"/>
      <c r="G882" s="305"/>
      <c r="H882" s="305"/>
      <c r="I882" s="305"/>
      <c r="J882" s="305"/>
      <c r="K882" s="305"/>
      <c r="L882" s="305"/>
      <c r="M882" s="305"/>
      <c r="N882" s="305"/>
      <c r="O882" s="309"/>
      <c r="P882" s="309"/>
      <c r="Q882" s="309"/>
      <c r="R882" s="309"/>
    </row>
    <row r="883">
      <c r="D883" s="305"/>
      <c r="E883" s="314"/>
      <c r="F883" s="305"/>
      <c r="G883" s="305"/>
      <c r="H883" s="305"/>
      <c r="I883" s="305"/>
      <c r="J883" s="305"/>
      <c r="K883" s="305"/>
      <c r="L883" s="305"/>
      <c r="M883" s="305"/>
      <c r="N883" s="305"/>
      <c r="O883" s="309"/>
      <c r="P883" s="309"/>
      <c r="Q883" s="309"/>
      <c r="R883" s="309"/>
    </row>
    <row r="884">
      <c r="D884" s="305"/>
      <c r="E884" s="314"/>
      <c r="F884" s="305"/>
      <c r="G884" s="305"/>
      <c r="H884" s="305"/>
      <c r="I884" s="305"/>
      <c r="J884" s="305"/>
      <c r="K884" s="305"/>
      <c r="L884" s="305"/>
      <c r="M884" s="305"/>
      <c r="N884" s="305"/>
      <c r="O884" s="309"/>
      <c r="P884" s="309"/>
      <c r="Q884" s="309"/>
      <c r="R884" s="309"/>
    </row>
    <row r="885">
      <c r="D885" s="305"/>
      <c r="E885" s="314"/>
      <c r="F885" s="305"/>
      <c r="G885" s="305"/>
      <c r="H885" s="305"/>
      <c r="I885" s="305"/>
      <c r="J885" s="305"/>
      <c r="K885" s="305"/>
      <c r="L885" s="305"/>
      <c r="M885" s="305"/>
      <c r="N885" s="305"/>
      <c r="O885" s="309"/>
      <c r="P885" s="309"/>
      <c r="Q885" s="309"/>
      <c r="R885" s="309"/>
    </row>
    <row r="886">
      <c r="D886" s="305"/>
      <c r="E886" s="314"/>
      <c r="F886" s="305"/>
      <c r="G886" s="305"/>
      <c r="H886" s="305"/>
      <c r="I886" s="305"/>
      <c r="J886" s="305"/>
      <c r="K886" s="305"/>
      <c r="L886" s="305"/>
      <c r="M886" s="305"/>
      <c r="N886" s="305"/>
      <c r="O886" s="309"/>
      <c r="P886" s="309"/>
      <c r="Q886" s="309"/>
      <c r="R886" s="309"/>
    </row>
    <row r="887">
      <c r="D887" s="305"/>
      <c r="E887" s="314"/>
      <c r="F887" s="305"/>
      <c r="G887" s="305"/>
      <c r="H887" s="305"/>
      <c r="I887" s="305"/>
      <c r="J887" s="305"/>
      <c r="K887" s="305"/>
      <c r="L887" s="305"/>
      <c r="M887" s="305"/>
      <c r="N887" s="305"/>
      <c r="O887" s="309"/>
      <c r="P887" s="309"/>
      <c r="Q887" s="309"/>
      <c r="R887" s="309"/>
    </row>
    <row r="888">
      <c r="D888" s="305"/>
      <c r="E888" s="314"/>
      <c r="F888" s="305"/>
      <c r="G888" s="305"/>
      <c r="H888" s="305"/>
      <c r="I888" s="305"/>
      <c r="J888" s="305"/>
      <c r="K888" s="305"/>
      <c r="L888" s="305"/>
      <c r="M888" s="305"/>
      <c r="N888" s="305"/>
      <c r="O888" s="309"/>
      <c r="P888" s="309"/>
      <c r="Q888" s="309"/>
      <c r="R888" s="309"/>
    </row>
    <row r="889">
      <c r="D889" s="305"/>
      <c r="E889" s="314"/>
      <c r="F889" s="305"/>
      <c r="G889" s="305"/>
      <c r="H889" s="305"/>
      <c r="I889" s="305"/>
      <c r="J889" s="305"/>
      <c r="K889" s="305"/>
      <c r="L889" s="305"/>
      <c r="M889" s="305"/>
      <c r="N889" s="305"/>
      <c r="O889" s="309"/>
      <c r="P889" s="309"/>
      <c r="Q889" s="309"/>
      <c r="R889" s="309"/>
    </row>
    <row r="890">
      <c r="D890" s="305"/>
      <c r="E890" s="314"/>
      <c r="F890" s="305"/>
      <c r="G890" s="305"/>
      <c r="H890" s="305"/>
      <c r="I890" s="305"/>
      <c r="J890" s="305"/>
      <c r="K890" s="305"/>
      <c r="L890" s="305"/>
      <c r="M890" s="305"/>
      <c r="N890" s="305"/>
      <c r="O890" s="309"/>
      <c r="P890" s="309"/>
      <c r="Q890" s="309"/>
      <c r="R890" s="309"/>
    </row>
    <row r="891">
      <c r="D891" s="305"/>
      <c r="E891" s="314"/>
      <c r="F891" s="305"/>
      <c r="G891" s="305"/>
      <c r="H891" s="305"/>
      <c r="I891" s="305"/>
      <c r="J891" s="305"/>
      <c r="K891" s="305"/>
      <c r="L891" s="305"/>
      <c r="M891" s="305"/>
      <c r="N891" s="305"/>
      <c r="O891" s="309"/>
      <c r="P891" s="309"/>
      <c r="Q891" s="309"/>
      <c r="R891" s="309"/>
    </row>
    <row r="892">
      <c r="D892" s="305"/>
      <c r="E892" s="314"/>
      <c r="F892" s="305"/>
      <c r="G892" s="305"/>
      <c r="H892" s="305"/>
      <c r="I892" s="305"/>
      <c r="J892" s="305"/>
      <c r="K892" s="305"/>
      <c r="L892" s="305"/>
      <c r="M892" s="305"/>
      <c r="N892" s="305"/>
      <c r="O892" s="309"/>
      <c r="P892" s="309"/>
      <c r="Q892" s="309"/>
      <c r="R892" s="309"/>
    </row>
    <row r="893">
      <c r="D893" s="305"/>
      <c r="E893" s="314"/>
      <c r="F893" s="305"/>
      <c r="G893" s="305"/>
      <c r="H893" s="305"/>
      <c r="I893" s="305"/>
      <c r="J893" s="305"/>
      <c r="K893" s="305"/>
      <c r="L893" s="305"/>
      <c r="M893" s="305"/>
      <c r="N893" s="305"/>
      <c r="O893" s="309"/>
      <c r="P893" s="309"/>
      <c r="Q893" s="309"/>
      <c r="R893" s="309"/>
    </row>
    <row r="894">
      <c r="D894" s="305"/>
      <c r="E894" s="314"/>
      <c r="F894" s="305"/>
      <c r="G894" s="305"/>
      <c r="H894" s="305"/>
      <c r="I894" s="305"/>
      <c r="J894" s="305"/>
      <c r="K894" s="305"/>
      <c r="L894" s="305"/>
      <c r="M894" s="305"/>
      <c r="N894" s="305"/>
      <c r="O894" s="309"/>
      <c r="P894" s="309"/>
      <c r="Q894" s="309"/>
      <c r="R894" s="309"/>
    </row>
    <row r="895">
      <c r="D895" s="305"/>
      <c r="E895" s="314"/>
      <c r="F895" s="305"/>
      <c r="G895" s="305"/>
      <c r="H895" s="305"/>
      <c r="I895" s="305"/>
      <c r="J895" s="305"/>
      <c r="K895" s="305"/>
      <c r="L895" s="305"/>
      <c r="M895" s="305"/>
      <c r="N895" s="305"/>
      <c r="O895" s="309"/>
      <c r="P895" s="309"/>
      <c r="Q895" s="309"/>
      <c r="R895" s="309"/>
    </row>
    <row r="896">
      <c r="D896" s="305"/>
      <c r="E896" s="314"/>
      <c r="F896" s="305"/>
      <c r="G896" s="305"/>
      <c r="H896" s="305"/>
      <c r="I896" s="305"/>
      <c r="J896" s="305"/>
      <c r="K896" s="305"/>
      <c r="L896" s="305"/>
      <c r="M896" s="305"/>
      <c r="N896" s="305"/>
      <c r="O896" s="309"/>
      <c r="P896" s="309"/>
      <c r="Q896" s="309"/>
      <c r="R896" s="309"/>
    </row>
    <row r="897">
      <c r="D897" s="305"/>
      <c r="E897" s="314"/>
      <c r="F897" s="305"/>
      <c r="G897" s="305"/>
      <c r="H897" s="305"/>
      <c r="I897" s="305"/>
      <c r="J897" s="305"/>
      <c r="K897" s="305"/>
      <c r="L897" s="305"/>
      <c r="M897" s="305"/>
      <c r="N897" s="305"/>
      <c r="O897" s="309"/>
      <c r="P897" s="309"/>
      <c r="Q897" s="309"/>
      <c r="R897" s="309"/>
    </row>
    <row r="898">
      <c r="D898" s="305"/>
      <c r="E898" s="314"/>
      <c r="F898" s="305"/>
      <c r="G898" s="305"/>
      <c r="H898" s="305"/>
      <c r="I898" s="305"/>
      <c r="J898" s="305"/>
      <c r="K898" s="305"/>
      <c r="L898" s="305"/>
      <c r="M898" s="305"/>
      <c r="N898" s="305"/>
      <c r="O898" s="309"/>
      <c r="P898" s="309"/>
      <c r="Q898" s="309"/>
      <c r="R898" s="309"/>
    </row>
    <row r="899">
      <c r="D899" s="305"/>
      <c r="E899" s="314"/>
      <c r="F899" s="305"/>
      <c r="G899" s="305"/>
      <c r="H899" s="305"/>
      <c r="I899" s="305"/>
      <c r="J899" s="305"/>
      <c r="K899" s="305"/>
      <c r="L899" s="305"/>
      <c r="M899" s="305"/>
      <c r="N899" s="305"/>
      <c r="O899" s="309"/>
      <c r="P899" s="309"/>
      <c r="Q899" s="309"/>
      <c r="R899" s="309"/>
    </row>
    <row r="900">
      <c r="D900" s="305"/>
      <c r="E900" s="314"/>
      <c r="F900" s="305"/>
      <c r="G900" s="305"/>
      <c r="H900" s="305"/>
      <c r="I900" s="305"/>
      <c r="J900" s="305"/>
      <c r="K900" s="305"/>
      <c r="L900" s="305"/>
      <c r="M900" s="305"/>
      <c r="N900" s="305"/>
      <c r="O900" s="309"/>
      <c r="P900" s="309"/>
      <c r="Q900" s="309"/>
      <c r="R900" s="309"/>
    </row>
    <row r="901">
      <c r="D901" s="305"/>
      <c r="E901" s="314"/>
      <c r="F901" s="305"/>
      <c r="G901" s="305"/>
      <c r="H901" s="305"/>
      <c r="I901" s="305"/>
      <c r="J901" s="305"/>
      <c r="K901" s="305"/>
      <c r="L901" s="305"/>
      <c r="M901" s="305"/>
      <c r="N901" s="305"/>
      <c r="O901" s="309"/>
      <c r="P901" s="309"/>
      <c r="Q901" s="309"/>
      <c r="R901" s="309"/>
    </row>
    <row r="902">
      <c r="D902" s="305"/>
      <c r="E902" s="314"/>
      <c r="F902" s="305"/>
      <c r="G902" s="305"/>
      <c r="H902" s="305"/>
      <c r="I902" s="305"/>
      <c r="J902" s="305"/>
      <c r="K902" s="305"/>
      <c r="L902" s="305"/>
      <c r="M902" s="305"/>
      <c r="N902" s="305"/>
      <c r="O902" s="309"/>
      <c r="P902" s="309"/>
      <c r="Q902" s="309"/>
      <c r="R902" s="309"/>
    </row>
    <row r="903">
      <c r="D903" s="305"/>
      <c r="E903" s="314"/>
      <c r="F903" s="305"/>
      <c r="G903" s="305"/>
      <c r="H903" s="305"/>
      <c r="I903" s="305"/>
      <c r="J903" s="305"/>
      <c r="K903" s="305"/>
      <c r="L903" s="305"/>
      <c r="M903" s="305"/>
      <c r="N903" s="305"/>
      <c r="O903" s="309"/>
      <c r="P903" s="309"/>
      <c r="Q903" s="309"/>
      <c r="R903" s="309"/>
    </row>
    <row r="904">
      <c r="D904" s="305"/>
      <c r="E904" s="314"/>
      <c r="F904" s="305"/>
      <c r="G904" s="305"/>
      <c r="H904" s="305"/>
      <c r="I904" s="305"/>
      <c r="J904" s="305"/>
      <c r="K904" s="305"/>
      <c r="L904" s="305"/>
      <c r="M904" s="305"/>
      <c r="N904" s="305"/>
      <c r="O904" s="309"/>
      <c r="P904" s="309"/>
      <c r="Q904" s="309"/>
      <c r="R904" s="309"/>
    </row>
    <row r="905">
      <c r="D905" s="305"/>
      <c r="E905" s="314"/>
      <c r="F905" s="305"/>
      <c r="G905" s="305"/>
      <c r="H905" s="305"/>
      <c r="I905" s="305"/>
      <c r="J905" s="305"/>
      <c r="K905" s="305"/>
      <c r="L905" s="305"/>
      <c r="M905" s="305"/>
      <c r="N905" s="305"/>
      <c r="O905" s="309"/>
      <c r="P905" s="309"/>
      <c r="Q905" s="309"/>
      <c r="R905" s="309"/>
    </row>
    <row r="906">
      <c r="D906" s="305"/>
      <c r="E906" s="314"/>
      <c r="F906" s="305"/>
      <c r="G906" s="305"/>
      <c r="H906" s="305"/>
      <c r="I906" s="305"/>
      <c r="J906" s="305"/>
      <c r="K906" s="305"/>
      <c r="L906" s="305"/>
      <c r="M906" s="305"/>
      <c r="N906" s="305"/>
      <c r="O906" s="309"/>
      <c r="P906" s="309"/>
      <c r="Q906" s="309"/>
      <c r="R906" s="309"/>
    </row>
    <row r="907">
      <c r="D907" s="305"/>
      <c r="E907" s="314"/>
      <c r="F907" s="305"/>
      <c r="G907" s="305"/>
      <c r="H907" s="305"/>
      <c r="I907" s="305"/>
      <c r="J907" s="305"/>
      <c r="K907" s="305"/>
      <c r="L907" s="305"/>
      <c r="M907" s="305"/>
      <c r="N907" s="305"/>
      <c r="O907" s="309"/>
      <c r="P907" s="309"/>
      <c r="Q907" s="309"/>
      <c r="R907" s="309"/>
    </row>
    <row r="908">
      <c r="D908" s="305"/>
      <c r="E908" s="314"/>
      <c r="F908" s="305"/>
      <c r="G908" s="305"/>
      <c r="H908" s="305"/>
      <c r="I908" s="305"/>
      <c r="J908" s="305"/>
      <c r="K908" s="305"/>
      <c r="L908" s="305"/>
      <c r="M908" s="305"/>
      <c r="N908" s="305"/>
      <c r="O908" s="309"/>
      <c r="P908" s="309"/>
      <c r="Q908" s="309"/>
      <c r="R908" s="309"/>
    </row>
    <row r="909">
      <c r="D909" s="305"/>
      <c r="E909" s="314"/>
      <c r="F909" s="305"/>
      <c r="G909" s="305"/>
      <c r="H909" s="305"/>
      <c r="I909" s="305"/>
      <c r="J909" s="305"/>
      <c r="K909" s="305"/>
      <c r="L909" s="305"/>
      <c r="M909" s="305"/>
      <c r="N909" s="305"/>
      <c r="O909" s="309"/>
      <c r="P909" s="309"/>
      <c r="Q909" s="309"/>
      <c r="R909" s="309"/>
    </row>
    <row r="910">
      <c r="D910" s="305"/>
      <c r="E910" s="314"/>
      <c r="F910" s="305"/>
      <c r="G910" s="305"/>
      <c r="H910" s="305"/>
      <c r="I910" s="305"/>
      <c r="J910" s="305"/>
      <c r="K910" s="305"/>
      <c r="L910" s="305"/>
      <c r="M910" s="305"/>
      <c r="N910" s="305"/>
      <c r="O910" s="309"/>
      <c r="P910" s="309"/>
      <c r="Q910" s="309"/>
      <c r="R910" s="309"/>
    </row>
    <row r="911">
      <c r="D911" s="305"/>
      <c r="E911" s="314"/>
      <c r="F911" s="305"/>
      <c r="G911" s="305"/>
      <c r="H911" s="305"/>
      <c r="I911" s="305"/>
      <c r="J911" s="305"/>
      <c r="K911" s="305"/>
      <c r="L911" s="305"/>
      <c r="M911" s="305"/>
      <c r="N911" s="305"/>
      <c r="O911" s="309"/>
      <c r="P911" s="309"/>
      <c r="Q911" s="309"/>
      <c r="R911" s="309"/>
    </row>
    <row r="912">
      <c r="D912" s="305"/>
      <c r="E912" s="314"/>
      <c r="F912" s="305"/>
      <c r="G912" s="305"/>
      <c r="H912" s="305"/>
      <c r="I912" s="305"/>
      <c r="J912" s="305"/>
      <c r="K912" s="305"/>
      <c r="L912" s="305"/>
      <c r="M912" s="305"/>
      <c r="N912" s="305"/>
      <c r="O912" s="309"/>
      <c r="P912" s="309"/>
      <c r="Q912" s="309"/>
      <c r="R912" s="309"/>
    </row>
    <row r="913">
      <c r="D913" s="305"/>
      <c r="E913" s="314"/>
      <c r="F913" s="305"/>
      <c r="G913" s="305"/>
      <c r="H913" s="305"/>
      <c r="I913" s="305"/>
      <c r="J913" s="305"/>
      <c r="K913" s="305"/>
      <c r="L913" s="305"/>
      <c r="M913" s="305"/>
      <c r="N913" s="305"/>
      <c r="O913" s="309"/>
      <c r="P913" s="309"/>
      <c r="Q913" s="309"/>
      <c r="R913" s="309"/>
    </row>
    <row r="914">
      <c r="D914" s="305"/>
      <c r="E914" s="314"/>
      <c r="F914" s="305"/>
      <c r="G914" s="305"/>
      <c r="H914" s="305"/>
      <c r="I914" s="305"/>
      <c r="J914" s="305"/>
      <c r="K914" s="305"/>
      <c r="L914" s="305"/>
      <c r="M914" s="305"/>
      <c r="N914" s="305"/>
      <c r="O914" s="309"/>
      <c r="P914" s="309"/>
      <c r="Q914" s="309"/>
      <c r="R914" s="309"/>
    </row>
    <row r="915">
      <c r="D915" s="305"/>
      <c r="E915" s="314"/>
      <c r="F915" s="305"/>
      <c r="G915" s="305"/>
      <c r="H915" s="305"/>
      <c r="I915" s="305"/>
      <c r="J915" s="305"/>
      <c r="K915" s="305"/>
      <c r="L915" s="305"/>
      <c r="M915" s="305"/>
      <c r="N915" s="305"/>
      <c r="O915" s="309"/>
      <c r="P915" s="309"/>
      <c r="Q915" s="309"/>
      <c r="R915" s="309"/>
    </row>
    <row r="916">
      <c r="D916" s="305"/>
      <c r="E916" s="314"/>
      <c r="F916" s="305"/>
      <c r="G916" s="305"/>
      <c r="H916" s="305"/>
      <c r="I916" s="305"/>
      <c r="J916" s="305"/>
      <c r="K916" s="305"/>
      <c r="L916" s="305"/>
      <c r="M916" s="305"/>
      <c r="N916" s="305"/>
      <c r="O916" s="309"/>
      <c r="P916" s="309"/>
      <c r="Q916" s="309"/>
      <c r="R916" s="309"/>
    </row>
    <row r="917">
      <c r="D917" s="305"/>
      <c r="E917" s="314"/>
      <c r="F917" s="305"/>
      <c r="G917" s="305"/>
      <c r="H917" s="305"/>
      <c r="I917" s="305"/>
      <c r="J917" s="305"/>
      <c r="K917" s="305"/>
      <c r="L917" s="305"/>
      <c r="M917" s="305"/>
      <c r="N917" s="305"/>
      <c r="O917" s="309"/>
      <c r="P917" s="309"/>
      <c r="Q917" s="309"/>
      <c r="R917" s="309"/>
    </row>
    <row r="918">
      <c r="D918" s="305"/>
      <c r="E918" s="314"/>
      <c r="F918" s="305"/>
      <c r="G918" s="305"/>
      <c r="H918" s="305"/>
      <c r="I918" s="305"/>
      <c r="J918" s="305"/>
      <c r="K918" s="305"/>
      <c r="L918" s="305"/>
      <c r="M918" s="305"/>
      <c r="N918" s="305"/>
      <c r="O918" s="309"/>
      <c r="P918" s="309"/>
      <c r="Q918" s="309"/>
      <c r="R918" s="309"/>
    </row>
    <row r="919">
      <c r="D919" s="305"/>
      <c r="E919" s="314"/>
      <c r="F919" s="305"/>
      <c r="G919" s="305"/>
      <c r="H919" s="305"/>
      <c r="I919" s="305"/>
      <c r="J919" s="305"/>
      <c r="K919" s="305"/>
      <c r="L919" s="305"/>
      <c r="M919" s="305"/>
      <c r="N919" s="305"/>
      <c r="O919" s="309"/>
      <c r="P919" s="309"/>
      <c r="Q919" s="309"/>
      <c r="R919" s="309"/>
    </row>
    <row r="920">
      <c r="D920" s="305"/>
      <c r="E920" s="314"/>
      <c r="F920" s="305"/>
      <c r="G920" s="305"/>
      <c r="H920" s="305"/>
      <c r="I920" s="305"/>
      <c r="J920" s="305"/>
      <c r="K920" s="305"/>
      <c r="L920" s="305"/>
      <c r="M920" s="305"/>
      <c r="N920" s="305"/>
      <c r="O920" s="309"/>
      <c r="P920" s="309"/>
      <c r="Q920" s="309"/>
      <c r="R920" s="309"/>
    </row>
    <row r="921">
      <c r="D921" s="305"/>
      <c r="E921" s="314"/>
      <c r="F921" s="305"/>
      <c r="G921" s="305"/>
      <c r="H921" s="305"/>
      <c r="I921" s="305"/>
      <c r="J921" s="305"/>
      <c r="K921" s="305"/>
      <c r="L921" s="305"/>
      <c r="M921" s="305"/>
      <c r="N921" s="305"/>
      <c r="O921" s="309"/>
      <c r="P921" s="309"/>
      <c r="Q921" s="309"/>
      <c r="R921" s="309"/>
    </row>
    <row r="922">
      <c r="D922" s="305"/>
      <c r="E922" s="314"/>
      <c r="F922" s="305"/>
      <c r="G922" s="305"/>
      <c r="H922" s="305"/>
      <c r="I922" s="305"/>
      <c r="J922" s="305"/>
      <c r="K922" s="305"/>
      <c r="L922" s="305"/>
      <c r="M922" s="305"/>
      <c r="N922" s="305"/>
      <c r="O922" s="309"/>
      <c r="P922" s="309"/>
      <c r="Q922" s="309"/>
      <c r="R922" s="309"/>
    </row>
    <row r="923">
      <c r="D923" s="305"/>
      <c r="E923" s="314"/>
      <c r="F923" s="305"/>
      <c r="G923" s="305"/>
      <c r="H923" s="305"/>
      <c r="I923" s="305"/>
      <c r="J923" s="305"/>
      <c r="K923" s="305"/>
      <c r="L923" s="305"/>
      <c r="M923" s="305"/>
      <c r="N923" s="305"/>
      <c r="O923" s="309"/>
      <c r="P923" s="309"/>
      <c r="Q923" s="309"/>
      <c r="R923" s="309"/>
    </row>
    <row r="924">
      <c r="D924" s="305"/>
      <c r="E924" s="314"/>
      <c r="F924" s="305"/>
      <c r="G924" s="305"/>
      <c r="H924" s="305"/>
      <c r="I924" s="305"/>
      <c r="J924" s="305"/>
      <c r="K924" s="305"/>
      <c r="L924" s="305"/>
      <c r="M924" s="305"/>
      <c r="N924" s="305"/>
      <c r="O924" s="309"/>
      <c r="P924" s="309"/>
      <c r="Q924" s="309"/>
      <c r="R924" s="309"/>
    </row>
    <row r="925">
      <c r="D925" s="305"/>
      <c r="E925" s="314"/>
      <c r="F925" s="305"/>
      <c r="G925" s="305"/>
      <c r="H925" s="305"/>
      <c r="I925" s="305"/>
      <c r="J925" s="305"/>
      <c r="K925" s="305"/>
      <c r="L925" s="305"/>
      <c r="M925" s="305"/>
      <c r="N925" s="305"/>
      <c r="O925" s="309"/>
      <c r="P925" s="309"/>
      <c r="Q925" s="309"/>
      <c r="R925" s="309"/>
    </row>
    <row r="926">
      <c r="D926" s="305"/>
      <c r="E926" s="314"/>
      <c r="F926" s="305"/>
      <c r="G926" s="305"/>
      <c r="H926" s="305"/>
      <c r="I926" s="305"/>
      <c r="J926" s="305"/>
      <c r="K926" s="305"/>
      <c r="L926" s="305"/>
      <c r="M926" s="305"/>
      <c r="N926" s="305"/>
      <c r="O926" s="309"/>
      <c r="P926" s="309"/>
      <c r="Q926" s="309"/>
      <c r="R926" s="309"/>
    </row>
    <row r="927">
      <c r="D927" s="305"/>
      <c r="E927" s="314"/>
      <c r="F927" s="305"/>
      <c r="G927" s="305"/>
      <c r="H927" s="305"/>
      <c r="I927" s="305"/>
      <c r="J927" s="305"/>
      <c r="K927" s="305"/>
      <c r="L927" s="305"/>
      <c r="M927" s="305"/>
      <c r="N927" s="305"/>
      <c r="O927" s="309"/>
      <c r="P927" s="309"/>
      <c r="Q927" s="309"/>
      <c r="R927" s="309"/>
    </row>
    <row r="928">
      <c r="D928" s="305"/>
      <c r="E928" s="314"/>
      <c r="F928" s="305"/>
      <c r="G928" s="305"/>
      <c r="H928" s="305"/>
      <c r="I928" s="305"/>
      <c r="J928" s="305"/>
      <c r="K928" s="305"/>
      <c r="L928" s="305"/>
      <c r="M928" s="305"/>
      <c r="N928" s="305"/>
      <c r="O928" s="309"/>
      <c r="P928" s="309"/>
      <c r="Q928" s="309"/>
      <c r="R928" s="309"/>
    </row>
    <row r="929">
      <c r="D929" s="305"/>
      <c r="E929" s="314"/>
      <c r="F929" s="305"/>
      <c r="G929" s="305"/>
      <c r="H929" s="305"/>
      <c r="I929" s="305"/>
      <c r="J929" s="305"/>
      <c r="K929" s="305"/>
      <c r="L929" s="305"/>
      <c r="M929" s="305"/>
      <c r="N929" s="305"/>
      <c r="O929" s="309"/>
      <c r="P929" s="309"/>
      <c r="Q929" s="309"/>
      <c r="R929" s="309"/>
    </row>
    <row r="930">
      <c r="D930" s="305"/>
      <c r="E930" s="314"/>
      <c r="F930" s="305"/>
      <c r="G930" s="305"/>
      <c r="H930" s="305"/>
      <c r="I930" s="305"/>
      <c r="J930" s="305"/>
      <c r="K930" s="305"/>
      <c r="L930" s="305"/>
      <c r="M930" s="305"/>
      <c r="N930" s="305"/>
      <c r="O930" s="309"/>
      <c r="P930" s="309"/>
      <c r="Q930" s="309"/>
      <c r="R930" s="309"/>
    </row>
    <row r="931">
      <c r="D931" s="305"/>
      <c r="E931" s="314"/>
      <c r="F931" s="305"/>
      <c r="G931" s="305"/>
      <c r="H931" s="305"/>
      <c r="I931" s="305"/>
      <c r="J931" s="305"/>
      <c r="K931" s="305"/>
      <c r="L931" s="305"/>
      <c r="M931" s="305"/>
      <c r="N931" s="305"/>
      <c r="O931" s="309"/>
      <c r="P931" s="309"/>
      <c r="Q931" s="309"/>
      <c r="R931" s="309"/>
    </row>
    <row r="932">
      <c r="D932" s="305"/>
      <c r="E932" s="314"/>
      <c r="F932" s="305"/>
      <c r="G932" s="305"/>
      <c r="H932" s="305"/>
      <c r="I932" s="305"/>
      <c r="J932" s="305"/>
      <c r="K932" s="305"/>
      <c r="L932" s="305"/>
      <c r="M932" s="305"/>
      <c r="N932" s="305"/>
      <c r="O932" s="309"/>
      <c r="P932" s="309"/>
      <c r="Q932" s="309"/>
      <c r="R932" s="309"/>
    </row>
    <row r="933">
      <c r="D933" s="305"/>
      <c r="E933" s="314"/>
      <c r="F933" s="305"/>
      <c r="G933" s="305"/>
      <c r="H933" s="305"/>
      <c r="I933" s="305"/>
      <c r="J933" s="305"/>
      <c r="K933" s="305"/>
      <c r="L933" s="305"/>
      <c r="M933" s="305"/>
      <c r="N933" s="305"/>
      <c r="O933" s="309"/>
      <c r="P933" s="309"/>
      <c r="Q933" s="309"/>
      <c r="R933" s="309"/>
    </row>
    <row r="934">
      <c r="D934" s="305"/>
      <c r="E934" s="314"/>
      <c r="F934" s="305"/>
      <c r="G934" s="305"/>
      <c r="H934" s="305"/>
      <c r="I934" s="305"/>
      <c r="J934" s="305"/>
      <c r="K934" s="305"/>
      <c r="L934" s="305"/>
      <c r="M934" s="305"/>
      <c r="N934" s="305"/>
      <c r="O934" s="309"/>
      <c r="P934" s="309"/>
      <c r="Q934" s="309"/>
      <c r="R934" s="309"/>
    </row>
    <row r="935">
      <c r="D935" s="305"/>
      <c r="E935" s="314"/>
      <c r="F935" s="305"/>
      <c r="G935" s="305"/>
      <c r="H935" s="305"/>
      <c r="I935" s="305"/>
      <c r="J935" s="305"/>
      <c r="K935" s="305"/>
      <c r="L935" s="305"/>
      <c r="M935" s="305"/>
      <c r="N935" s="305"/>
      <c r="O935" s="309"/>
      <c r="P935" s="309"/>
      <c r="Q935" s="309"/>
      <c r="R935" s="309"/>
    </row>
    <row r="936">
      <c r="D936" s="305"/>
      <c r="E936" s="314"/>
      <c r="F936" s="305"/>
      <c r="G936" s="305"/>
      <c r="H936" s="305"/>
      <c r="I936" s="305"/>
      <c r="J936" s="305"/>
      <c r="K936" s="305"/>
      <c r="L936" s="305"/>
      <c r="M936" s="305"/>
      <c r="N936" s="305"/>
      <c r="O936" s="309"/>
      <c r="P936" s="309"/>
      <c r="Q936" s="309"/>
      <c r="R936" s="309"/>
    </row>
    <row r="937">
      <c r="D937" s="305"/>
      <c r="E937" s="314"/>
      <c r="F937" s="305"/>
      <c r="G937" s="305"/>
      <c r="H937" s="305"/>
      <c r="I937" s="305"/>
      <c r="J937" s="305"/>
      <c r="K937" s="305"/>
      <c r="L937" s="305"/>
      <c r="M937" s="305"/>
      <c r="N937" s="305"/>
      <c r="O937" s="309"/>
      <c r="P937" s="309"/>
      <c r="Q937" s="309"/>
      <c r="R937" s="309"/>
    </row>
    <row r="938">
      <c r="D938" s="305"/>
      <c r="E938" s="314"/>
      <c r="F938" s="305"/>
      <c r="G938" s="305"/>
      <c r="H938" s="305"/>
      <c r="I938" s="305"/>
      <c r="J938" s="305"/>
      <c r="K938" s="305"/>
      <c r="L938" s="305"/>
      <c r="M938" s="305"/>
      <c r="N938" s="305"/>
      <c r="O938" s="309"/>
      <c r="P938" s="309"/>
      <c r="Q938" s="309"/>
      <c r="R938" s="309"/>
    </row>
    <row r="939">
      <c r="D939" s="305"/>
      <c r="E939" s="314"/>
      <c r="F939" s="305"/>
      <c r="G939" s="305"/>
      <c r="H939" s="305"/>
      <c r="I939" s="305"/>
      <c r="J939" s="305"/>
      <c r="K939" s="305"/>
      <c r="L939" s="305"/>
      <c r="M939" s="305"/>
      <c r="N939" s="305"/>
      <c r="O939" s="309"/>
      <c r="P939" s="309"/>
      <c r="Q939" s="309"/>
      <c r="R939" s="309"/>
    </row>
    <row r="940">
      <c r="D940" s="305"/>
      <c r="E940" s="314"/>
      <c r="F940" s="305"/>
      <c r="G940" s="305"/>
      <c r="H940" s="305"/>
      <c r="I940" s="305"/>
      <c r="J940" s="305"/>
      <c r="K940" s="305"/>
      <c r="L940" s="305"/>
      <c r="M940" s="305"/>
      <c r="N940" s="305"/>
      <c r="O940" s="309"/>
      <c r="P940" s="309"/>
      <c r="Q940" s="309"/>
      <c r="R940" s="309"/>
    </row>
    <row r="941">
      <c r="D941" s="305"/>
      <c r="E941" s="314"/>
      <c r="F941" s="305"/>
      <c r="G941" s="305"/>
      <c r="H941" s="305"/>
      <c r="I941" s="305"/>
      <c r="J941" s="305"/>
      <c r="K941" s="305"/>
      <c r="L941" s="305"/>
      <c r="M941" s="305"/>
      <c r="N941" s="305"/>
      <c r="O941" s="309"/>
      <c r="P941" s="309"/>
      <c r="Q941" s="309"/>
      <c r="R941" s="309"/>
    </row>
    <row r="942">
      <c r="D942" s="305"/>
      <c r="E942" s="314"/>
      <c r="F942" s="305"/>
      <c r="G942" s="305"/>
      <c r="H942" s="305"/>
      <c r="I942" s="305"/>
      <c r="J942" s="305"/>
      <c r="K942" s="305"/>
      <c r="L942" s="305"/>
      <c r="M942" s="305"/>
      <c r="N942" s="305"/>
      <c r="O942" s="309"/>
      <c r="P942" s="309"/>
      <c r="Q942" s="309"/>
      <c r="R942" s="309"/>
    </row>
    <row r="943">
      <c r="D943" s="305"/>
      <c r="E943" s="314"/>
      <c r="F943" s="305"/>
      <c r="G943" s="305"/>
      <c r="H943" s="305"/>
      <c r="I943" s="305"/>
      <c r="J943" s="305"/>
      <c r="K943" s="305"/>
      <c r="L943" s="305"/>
      <c r="M943" s="305"/>
      <c r="N943" s="305"/>
      <c r="O943" s="309"/>
      <c r="P943" s="309"/>
      <c r="Q943" s="309"/>
      <c r="R943" s="309"/>
    </row>
    <row r="944">
      <c r="D944" s="305"/>
      <c r="E944" s="314"/>
      <c r="F944" s="305"/>
      <c r="G944" s="305"/>
      <c r="H944" s="305"/>
      <c r="I944" s="305"/>
      <c r="J944" s="305"/>
      <c r="K944" s="305"/>
      <c r="L944" s="305"/>
      <c r="M944" s="305"/>
      <c r="N944" s="305"/>
      <c r="O944" s="309"/>
      <c r="P944" s="309"/>
      <c r="Q944" s="309"/>
      <c r="R944" s="309"/>
    </row>
    <row r="945">
      <c r="D945" s="305"/>
      <c r="E945" s="314"/>
      <c r="F945" s="305"/>
      <c r="G945" s="305"/>
      <c r="H945" s="305"/>
      <c r="I945" s="305"/>
      <c r="J945" s="305"/>
      <c r="K945" s="305"/>
      <c r="L945" s="305"/>
      <c r="M945" s="305"/>
      <c r="N945" s="305"/>
      <c r="O945" s="309"/>
      <c r="P945" s="309"/>
      <c r="Q945" s="309"/>
      <c r="R945" s="309"/>
    </row>
    <row r="946">
      <c r="D946" s="305"/>
      <c r="E946" s="314"/>
      <c r="F946" s="305"/>
      <c r="G946" s="305"/>
      <c r="H946" s="305"/>
      <c r="I946" s="305"/>
      <c r="J946" s="305"/>
      <c r="K946" s="305"/>
      <c r="L946" s="305"/>
      <c r="M946" s="305"/>
      <c r="N946" s="305"/>
      <c r="O946" s="309"/>
      <c r="P946" s="309"/>
      <c r="Q946" s="309"/>
      <c r="R946" s="309"/>
    </row>
    <row r="947">
      <c r="D947" s="305"/>
      <c r="E947" s="314"/>
      <c r="F947" s="305"/>
      <c r="G947" s="305"/>
      <c r="H947" s="305"/>
      <c r="I947" s="305"/>
      <c r="J947" s="305"/>
      <c r="K947" s="305"/>
      <c r="L947" s="305"/>
      <c r="M947" s="305"/>
      <c r="N947" s="305"/>
      <c r="O947" s="309"/>
      <c r="P947" s="309"/>
      <c r="Q947" s="309"/>
      <c r="R947" s="309"/>
    </row>
    <row r="948">
      <c r="D948" s="305"/>
      <c r="E948" s="314"/>
      <c r="F948" s="305"/>
      <c r="G948" s="305"/>
      <c r="H948" s="305"/>
      <c r="I948" s="305"/>
      <c r="J948" s="305"/>
      <c r="K948" s="305"/>
      <c r="L948" s="305"/>
      <c r="M948" s="305"/>
      <c r="N948" s="305"/>
      <c r="O948" s="309"/>
      <c r="P948" s="309"/>
      <c r="Q948" s="309"/>
      <c r="R948" s="309"/>
    </row>
    <row r="949">
      <c r="D949" s="305"/>
      <c r="E949" s="314"/>
      <c r="F949" s="305"/>
      <c r="G949" s="305"/>
      <c r="H949" s="305"/>
      <c r="I949" s="305"/>
      <c r="J949" s="305"/>
      <c r="K949" s="305"/>
      <c r="L949" s="305"/>
      <c r="M949" s="305"/>
      <c r="N949" s="305"/>
      <c r="O949" s="309"/>
      <c r="P949" s="309"/>
      <c r="Q949" s="309"/>
      <c r="R949" s="309"/>
    </row>
    <row r="950">
      <c r="D950" s="305"/>
      <c r="E950" s="314"/>
      <c r="F950" s="305"/>
      <c r="G950" s="305"/>
      <c r="H950" s="305"/>
      <c r="I950" s="305"/>
      <c r="J950" s="305"/>
      <c r="K950" s="305"/>
      <c r="L950" s="305"/>
      <c r="M950" s="305"/>
      <c r="N950" s="305"/>
      <c r="O950" s="309"/>
      <c r="P950" s="309"/>
      <c r="Q950" s="309"/>
      <c r="R950" s="309"/>
    </row>
    <row r="951">
      <c r="D951" s="305"/>
      <c r="E951" s="314"/>
      <c r="F951" s="305"/>
      <c r="G951" s="305"/>
      <c r="H951" s="305"/>
      <c r="I951" s="305"/>
      <c r="J951" s="305"/>
      <c r="K951" s="305"/>
      <c r="L951" s="305"/>
      <c r="M951" s="305"/>
      <c r="N951" s="305"/>
      <c r="O951" s="309"/>
      <c r="P951" s="309"/>
      <c r="Q951" s="309"/>
      <c r="R951" s="309"/>
    </row>
    <row r="952">
      <c r="D952" s="305"/>
      <c r="E952" s="314"/>
      <c r="F952" s="305"/>
      <c r="G952" s="305"/>
      <c r="H952" s="305"/>
      <c r="I952" s="305"/>
      <c r="J952" s="305"/>
      <c r="K952" s="305"/>
      <c r="L952" s="305"/>
      <c r="M952" s="305"/>
      <c r="N952" s="305"/>
      <c r="O952" s="309"/>
      <c r="P952" s="309"/>
      <c r="Q952" s="309"/>
      <c r="R952" s="309"/>
    </row>
    <row r="953">
      <c r="D953" s="305"/>
      <c r="E953" s="314"/>
      <c r="F953" s="305"/>
      <c r="G953" s="305"/>
      <c r="H953" s="305"/>
      <c r="I953" s="305"/>
      <c r="J953" s="305"/>
      <c r="K953" s="305"/>
      <c r="L953" s="305"/>
      <c r="M953" s="305"/>
      <c r="N953" s="305"/>
      <c r="O953" s="309"/>
      <c r="P953" s="309"/>
      <c r="Q953" s="309"/>
      <c r="R953" s="309"/>
    </row>
    <row r="954">
      <c r="D954" s="305"/>
      <c r="E954" s="314"/>
      <c r="F954" s="305"/>
      <c r="G954" s="305"/>
      <c r="H954" s="305"/>
      <c r="I954" s="305"/>
      <c r="J954" s="305"/>
      <c r="K954" s="305"/>
      <c r="L954" s="305"/>
      <c r="M954" s="305"/>
      <c r="N954" s="305"/>
      <c r="O954" s="309"/>
      <c r="P954" s="309"/>
      <c r="Q954" s="309"/>
      <c r="R954" s="309"/>
    </row>
    <row r="955">
      <c r="D955" s="305"/>
      <c r="E955" s="314"/>
      <c r="F955" s="305"/>
      <c r="G955" s="305"/>
      <c r="H955" s="305"/>
      <c r="I955" s="305"/>
      <c r="J955" s="305"/>
      <c r="K955" s="305"/>
      <c r="L955" s="305"/>
      <c r="M955" s="305"/>
      <c r="N955" s="305"/>
      <c r="O955" s="309"/>
      <c r="P955" s="309"/>
      <c r="Q955" s="309"/>
      <c r="R955" s="309"/>
    </row>
    <row r="956">
      <c r="D956" s="305"/>
      <c r="E956" s="314"/>
      <c r="F956" s="305"/>
      <c r="G956" s="305"/>
      <c r="H956" s="305"/>
      <c r="I956" s="305"/>
      <c r="J956" s="305"/>
      <c r="K956" s="305"/>
      <c r="L956" s="305"/>
      <c r="M956" s="305"/>
      <c r="N956" s="305"/>
      <c r="O956" s="309"/>
      <c r="P956" s="309"/>
      <c r="Q956" s="309"/>
      <c r="R956" s="309"/>
    </row>
    <row r="957">
      <c r="D957" s="305"/>
      <c r="E957" s="314"/>
      <c r="F957" s="305"/>
      <c r="G957" s="305"/>
      <c r="H957" s="305"/>
      <c r="I957" s="305"/>
      <c r="J957" s="305"/>
      <c r="K957" s="305"/>
      <c r="L957" s="305"/>
      <c r="M957" s="305"/>
      <c r="N957" s="305"/>
      <c r="O957" s="309"/>
      <c r="P957" s="309"/>
      <c r="Q957" s="309"/>
      <c r="R957" s="309"/>
    </row>
    <row r="958">
      <c r="D958" s="305"/>
      <c r="E958" s="314"/>
      <c r="F958" s="305"/>
      <c r="G958" s="305"/>
      <c r="H958" s="305"/>
      <c r="I958" s="305"/>
      <c r="J958" s="305"/>
      <c r="K958" s="305"/>
      <c r="L958" s="305"/>
      <c r="M958" s="305"/>
      <c r="N958" s="305"/>
      <c r="O958" s="309"/>
      <c r="P958" s="309"/>
      <c r="Q958" s="309"/>
      <c r="R958" s="309"/>
    </row>
    <row r="959">
      <c r="D959" s="305"/>
      <c r="E959" s="314"/>
      <c r="F959" s="305"/>
      <c r="G959" s="305"/>
      <c r="H959" s="305"/>
      <c r="I959" s="305"/>
      <c r="J959" s="305"/>
      <c r="K959" s="305"/>
      <c r="L959" s="305"/>
      <c r="M959" s="305"/>
      <c r="N959" s="305"/>
      <c r="O959" s="309"/>
      <c r="P959" s="309"/>
      <c r="Q959" s="309"/>
      <c r="R959" s="309"/>
    </row>
    <row r="960">
      <c r="D960" s="305"/>
      <c r="E960" s="314"/>
      <c r="F960" s="305"/>
      <c r="G960" s="305"/>
      <c r="H960" s="305"/>
      <c r="I960" s="305"/>
      <c r="J960" s="305"/>
      <c r="K960" s="305"/>
      <c r="L960" s="305"/>
      <c r="M960" s="305"/>
      <c r="N960" s="305"/>
      <c r="O960" s="309"/>
      <c r="P960" s="309"/>
      <c r="Q960" s="309"/>
      <c r="R960" s="309"/>
    </row>
    <row r="961">
      <c r="D961" s="305"/>
      <c r="E961" s="314"/>
      <c r="F961" s="305"/>
      <c r="G961" s="305"/>
      <c r="H961" s="305"/>
      <c r="I961" s="305"/>
      <c r="J961" s="305"/>
      <c r="K961" s="305"/>
      <c r="L961" s="305"/>
      <c r="M961" s="305"/>
      <c r="N961" s="305"/>
      <c r="O961" s="309"/>
      <c r="P961" s="309"/>
      <c r="Q961" s="309"/>
      <c r="R961" s="309"/>
    </row>
    <row r="962">
      <c r="D962" s="305"/>
      <c r="E962" s="314"/>
      <c r="F962" s="305"/>
      <c r="G962" s="305"/>
      <c r="H962" s="305"/>
      <c r="I962" s="305"/>
      <c r="J962" s="305"/>
      <c r="K962" s="305"/>
      <c r="L962" s="305"/>
      <c r="M962" s="305"/>
      <c r="N962" s="305"/>
      <c r="O962" s="309"/>
      <c r="P962" s="309"/>
      <c r="Q962" s="309"/>
      <c r="R962" s="309"/>
    </row>
    <row r="963">
      <c r="D963" s="305"/>
      <c r="E963" s="314"/>
      <c r="F963" s="305"/>
      <c r="G963" s="305"/>
      <c r="H963" s="305"/>
      <c r="I963" s="305"/>
      <c r="J963" s="305"/>
      <c r="K963" s="305"/>
      <c r="L963" s="305"/>
      <c r="M963" s="305"/>
      <c r="N963" s="305"/>
      <c r="O963" s="309"/>
      <c r="P963" s="309"/>
      <c r="Q963" s="309"/>
      <c r="R963" s="309"/>
    </row>
    <row r="964">
      <c r="D964" s="305"/>
      <c r="E964" s="314"/>
      <c r="F964" s="305"/>
      <c r="G964" s="305"/>
      <c r="H964" s="305"/>
      <c r="I964" s="305"/>
      <c r="J964" s="305"/>
      <c r="K964" s="305"/>
      <c r="L964" s="305"/>
      <c r="M964" s="305"/>
      <c r="N964" s="305"/>
      <c r="O964" s="309"/>
      <c r="P964" s="309"/>
      <c r="Q964" s="309"/>
      <c r="R964" s="309"/>
    </row>
    <row r="965">
      <c r="D965" s="305"/>
      <c r="E965" s="314"/>
      <c r="F965" s="305"/>
      <c r="G965" s="305"/>
      <c r="H965" s="305"/>
      <c r="I965" s="305"/>
      <c r="J965" s="305"/>
      <c r="K965" s="305"/>
      <c r="L965" s="305"/>
      <c r="M965" s="305"/>
      <c r="N965" s="305"/>
      <c r="O965" s="309"/>
      <c r="P965" s="309"/>
      <c r="Q965" s="309"/>
      <c r="R965" s="309"/>
    </row>
    <row r="966">
      <c r="D966" s="305"/>
      <c r="E966" s="314"/>
      <c r="F966" s="305"/>
      <c r="G966" s="305"/>
      <c r="H966" s="305"/>
      <c r="I966" s="305"/>
      <c r="J966" s="305"/>
      <c r="K966" s="305"/>
      <c r="L966" s="305"/>
      <c r="M966" s="305"/>
      <c r="N966" s="305"/>
      <c r="O966" s="309"/>
      <c r="P966" s="309"/>
      <c r="Q966" s="309"/>
      <c r="R966" s="309"/>
    </row>
    <row r="967">
      <c r="D967" s="305"/>
      <c r="E967" s="314"/>
      <c r="F967" s="305"/>
      <c r="G967" s="305"/>
      <c r="H967" s="305"/>
      <c r="I967" s="305"/>
      <c r="J967" s="305"/>
      <c r="K967" s="305"/>
      <c r="L967" s="305"/>
      <c r="M967" s="305"/>
      <c r="N967" s="305"/>
      <c r="O967" s="309"/>
      <c r="P967" s="309"/>
      <c r="Q967" s="309"/>
      <c r="R967" s="309"/>
    </row>
    <row r="968">
      <c r="D968" s="305"/>
      <c r="E968" s="314"/>
      <c r="F968" s="305"/>
      <c r="G968" s="305"/>
      <c r="H968" s="305"/>
      <c r="I968" s="305"/>
      <c r="J968" s="305"/>
      <c r="K968" s="305"/>
      <c r="L968" s="305"/>
      <c r="M968" s="305"/>
      <c r="N968" s="305"/>
      <c r="O968" s="309"/>
      <c r="P968" s="309"/>
      <c r="Q968" s="309"/>
      <c r="R968" s="309"/>
    </row>
    <row r="969">
      <c r="D969" s="305"/>
      <c r="E969" s="314"/>
      <c r="F969" s="305"/>
      <c r="G969" s="305"/>
      <c r="H969" s="305"/>
      <c r="I969" s="305"/>
      <c r="J969" s="305"/>
      <c r="K969" s="305"/>
      <c r="L969" s="305"/>
      <c r="M969" s="305"/>
      <c r="N969" s="305"/>
      <c r="O969" s="309"/>
      <c r="P969" s="309"/>
      <c r="Q969" s="309"/>
      <c r="R969" s="309"/>
    </row>
    <row r="970">
      <c r="D970" s="305"/>
      <c r="E970" s="314"/>
      <c r="F970" s="305"/>
      <c r="G970" s="305"/>
      <c r="H970" s="305"/>
      <c r="I970" s="305"/>
      <c r="J970" s="305"/>
      <c r="K970" s="305"/>
      <c r="L970" s="305"/>
      <c r="M970" s="305"/>
      <c r="N970" s="305"/>
      <c r="O970" s="309"/>
      <c r="P970" s="309"/>
      <c r="Q970" s="309"/>
      <c r="R970" s="309"/>
    </row>
    <row r="971">
      <c r="D971" s="305"/>
      <c r="E971" s="314"/>
      <c r="F971" s="305"/>
      <c r="G971" s="305"/>
      <c r="H971" s="305"/>
      <c r="I971" s="305"/>
      <c r="J971" s="305"/>
      <c r="K971" s="305"/>
      <c r="L971" s="305"/>
      <c r="M971" s="305"/>
      <c r="N971" s="305"/>
      <c r="O971" s="309"/>
      <c r="P971" s="309"/>
      <c r="Q971" s="309"/>
      <c r="R971" s="309"/>
    </row>
    <row r="972">
      <c r="D972" s="305"/>
      <c r="E972" s="314"/>
      <c r="F972" s="305"/>
      <c r="G972" s="305"/>
      <c r="H972" s="305"/>
      <c r="I972" s="305"/>
      <c r="J972" s="305"/>
      <c r="K972" s="305"/>
      <c r="L972" s="305"/>
      <c r="M972" s="305"/>
      <c r="N972" s="305"/>
      <c r="O972" s="309"/>
      <c r="P972" s="309"/>
      <c r="Q972" s="309"/>
      <c r="R972" s="309"/>
    </row>
    <row r="973">
      <c r="D973" s="305"/>
      <c r="E973" s="314"/>
      <c r="F973" s="305"/>
      <c r="G973" s="305"/>
      <c r="H973" s="305"/>
      <c r="I973" s="305"/>
      <c r="J973" s="305"/>
      <c r="K973" s="305"/>
      <c r="L973" s="305"/>
      <c r="M973" s="305"/>
      <c r="N973" s="305"/>
      <c r="O973" s="309"/>
      <c r="P973" s="309"/>
      <c r="Q973" s="309"/>
      <c r="R973" s="309"/>
    </row>
    <row r="974">
      <c r="D974" s="305"/>
      <c r="E974" s="314"/>
      <c r="F974" s="305"/>
      <c r="G974" s="305"/>
      <c r="H974" s="305"/>
      <c r="I974" s="305"/>
      <c r="J974" s="305"/>
      <c r="K974" s="305"/>
      <c r="L974" s="305"/>
      <c r="M974" s="305"/>
      <c r="N974" s="305"/>
      <c r="O974" s="309"/>
      <c r="P974" s="309"/>
      <c r="Q974" s="309"/>
      <c r="R974" s="309"/>
    </row>
    <row r="975">
      <c r="D975" s="305"/>
      <c r="E975" s="314"/>
      <c r="F975" s="305"/>
      <c r="G975" s="305"/>
      <c r="H975" s="305"/>
      <c r="I975" s="305"/>
      <c r="J975" s="305"/>
      <c r="K975" s="305"/>
      <c r="L975" s="305"/>
      <c r="M975" s="305"/>
      <c r="N975" s="305"/>
      <c r="O975" s="309"/>
      <c r="P975" s="309"/>
      <c r="Q975" s="309"/>
      <c r="R975" s="309"/>
    </row>
    <row r="976">
      <c r="D976" s="305"/>
      <c r="E976" s="314"/>
      <c r="F976" s="305"/>
      <c r="G976" s="305"/>
      <c r="H976" s="305"/>
      <c r="I976" s="305"/>
      <c r="J976" s="305"/>
      <c r="K976" s="305"/>
      <c r="L976" s="305"/>
      <c r="M976" s="305"/>
      <c r="N976" s="305"/>
      <c r="O976" s="309"/>
      <c r="P976" s="309"/>
      <c r="Q976" s="309"/>
      <c r="R976" s="309"/>
    </row>
    <row r="977">
      <c r="D977" s="305"/>
      <c r="E977" s="314"/>
      <c r="F977" s="305"/>
      <c r="G977" s="305"/>
      <c r="H977" s="305"/>
      <c r="I977" s="305"/>
      <c r="J977" s="305"/>
      <c r="K977" s="305"/>
      <c r="L977" s="305"/>
      <c r="M977" s="305"/>
      <c r="N977" s="305"/>
      <c r="O977" s="309"/>
      <c r="P977" s="309"/>
      <c r="Q977" s="309"/>
      <c r="R977" s="309"/>
    </row>
    <row r="978">
      <c r="D978" s="305"/>
      <c r="E978" s="314"/>
      <c r="F978" s="305"/>
      <c r="G978" s="305"/>
      <c r="H978" s="305"/>
      <c r="I978" s="305"/>
      <c r="J978" s="305"/>
      <c r="K978" s="305"/>
      <c r="L978" s="305"/>
      <c r="M978" s="305"/>
      <c r="N978" s="305"/>
      <c r="O978" s="309"/>
      <c r="P978" s="309"/>
      <c r="Q978" s="309"/>
      <c r="R978" s="309"/>
    </row>
    <row r="979">
      <c r="D979" s="305"/>
      <c r="E979" s="314"/>
      <c r="F979" s="305"/>
      <c r="G979" s="305"/>
      <c r="H979" s="305"/>
      <c r="I979" s="305"/>
      <c r="J979" s="305"/>
      <c r="K979" s="305"/>
      <c r="L979" s="305"/>
      <c r="M979" s="305"/>
      <c r="N979" s="305"/>
      <c r="O979" s="309"/>
      <c r="P979" s="309"/>
      <c r="Q979" s="309"/>
      <c r="R979" s="309"/>
    </row>
    <row r="980">
      <c r="D980" s="305"/>
      <c r="E980" s="314"/>
      <c r="F980" s="305"/>
      <c r="G980" s="305"/>
      <c r="H980" s="305"/>
      <c r="I980" s="305"/>
      <c r="J980" s="305"/>
      <c r="K980" s="305"/>
      <c r="L980" s="305"/>
      <c r="M980" s="305"/>
      <c r="N980" s="305"/>
      <c r="O980" s="309"/>
      <c r="P980" s="309"/>
      <c r="Q980" s="309"/>
      <c r="R980" s="309"/>
    </row>
    <row r="981">
      <c r="D981" s="305"/>
      <c r="E981" s="314"/>
      <c r="F981" s="305"/>
      <c r="G981" s="305"/>
      <c r="H981" s="305"/>
      <c r="I981" s="305"/>
      <c r="J981" s="305"/>
      <c r="K981" s="305"/>
      <c r="L981" s="305"/>
      <c r="M981" s="305"/>
      <c r="N981" s="305"/>
      <c r="O981" s="309"/>
      <c r="P981" s="309"/>
      <c r="Q981" s="309"/>
      <c r="R981" s="309"/>
    </row>
    <row r="982">
      <c r="D982" s="305"/>
      <c r="E982" s="314"/>
      <c r="F982" s="305"/>
      <c r="G982" s="305"/>
      <c r="H982" s="305"/>
      <c r="I982" s="305"/>
      <c r="J982" s="305"/>
      <c r="K982" s="305"/>
      <c r="L982" s="305"/>
      <c r="M982" s="305"/>
      <c r="N982" s="305"/>
      <c r="O982" s="309"/>
      <c r="P982" s="309"/>
      <c r="Q982" s="309"/>
      <c r="R982" s="309"/>
    </row>
    <row r="983">
      <c r="D983" s="305"/>
      <c r="E983" s="314"/>
      <c r="F983" s="305"/>
      <c r="G983" s="305"/>
      <c r="H983" s="305"/>
      <c r="I983" s="305"/>
      <c r="J983" s="305"/>
      <c r="K983" s="305"/>
      <c r="L983" s="305"/>
      <c r="M983" s="305"/>
      <c r="N983" s="305"/>
      <c r="O983" s="309"/>
      <c r="P983" s="309"/>
      <c r="Q983" s="309"/>
      <c r="R983" s="309"/>
    </row>
    <row r="984">
      <c r="D984" s="305"/>
      <c r="E984" s="314"/>
      <c r="F984" s="305"/>
      <c r="G984" s="305"/>
      <c r="H984" s="305"/>
      <c r="I984" s="305"/>
      <c r="J984" s="305"/>
      <c r="K984" s="305"/>
      <c r="L984" s="305"/>
      <c r="M984" s="305"/>
      <c r="N984" s="305"/>
      <c r="O984" s="309"/>
      <c r="P984" s="309"/>
      <c r="Q984" s="309"/>
      <c r="R984" s="309"/>
    </row>
    <row r="985">
      <c r="D985" s="305"/>
      <c r="E985" s="314"/>
      <c r="F985" s="305"/>
      <c r="G985" s="305"/>
      <c r="H985" s="305"/>
      <c r="I985" s="305"/>
      <c r="J985" s="305"/>
      <c r="K985" s="305"/>
      <c r="L985" s="305"/>
      <c r="M985" s="305"/>
      <c r="N985" s="305"/>
      <c r="O985" s="309"/>
      <c r="P985" s="309"/>
      <c r="Q985" s="309"/>
      <c r="R985" s="309"/>
    </row>
    <row r="986">
      <c r="D986" s="305"/>
      <c r="E986" s="314"/>
      <c r="F986" s="305"/>
      <c r="G986" s="305"/>
      <c r="H986" s="305"/>
      <c r="I986" s="305"/>
      <c r="J986" s="305"/>
      <c r="K986" s="305"/>
      <c r="L986" s="305"/>
      <c r="M986" s="305"/>
      <c r="N986" s="305"/>
      <c r="O986" s="309"/>
      <c r="P986" s="309"/>
      <c r="Q986" s="309"/>
      <c r="R986" s="309"/>
    </row>
    <row r="987">
      <c r="D987" s="305"/>
      <c r="E987" s="314"/>
      <c r="F987" s="305"/>
      <c r="G987" s="305"/>
      <c r="H987" s="305"/>
      <c r="I987" s="305"/>
      <c r="J987" s="305"/>
      <c r="K987" s="305"/>
      <c r="L987" s="305"/>
      <c r="M987" s="305"/>
      <c r="N987" s="305"/>
      <c r="O987" s="309"/>
      <c r="P987" s="309"/>
      <c r="Q987" s="309"/>
      <c r="R987" s="309"/>
    </row>
    <row r="988">
      <c r="D988" s="305"/>
      <c r="E988" s="314"/>
      <c r="F988" s="305"/>
      <c r="G988" s="305"/>
      <c r="H988" s="305"/>
      <c r="I988" s="305"/>
      <c r="J988" s="305"/>
      <c r="K988" s="305"/>
      <c r="L988" s="305"/>
      <c r="M988" s="305"/>
      <c r="N988" s="305"/>
      <c r="O988" s="309"/>
      <c r="P988" s="309"/>
      <c r="Q988" s="309"/>
      <c r="R988" s="309"/>
    </row>
    <row r="989">
      <c r="D989" s="305"/>
      <c r="E989" s="314"/>
      <c r="F989" s="305"/>
      <c r="G989" s="305"/>
      <c r="H989" s="305"/>
      <c r="I989" s="305"/>
      <c r="J989" s="305"/>
      <c r="K989" s="305"/>
      <c r="L989" s="305"/>
      <c r="M989" s="305"/>
      <c r="N989" s="305"/>
      <c r="O989" s="309"/>
      <c r="P989" s="309"/>
      <c r="Q989" s="309"/>
      <c r="R989" s="309"/>
    </row>
    <row r="990">
      <c r="D990" s="305"/>
      <c r="E990" s="314"/>
      <c r="F990" s="305"/>
      <c r="G990" s="305"/>
      <c r="H990" s="305"/>
      <c r="I990" s="305"/>
      <c r="J990" s="305"/>
      <c r="K990" s="305"/>
      <c r="L990" s="305"/>
      <c r="M990" s="305"/>
      <c r="N990" s="305"/>
      <c r="O990" s="309"/>
      <c r="P990" s="309"/>
      <c r="Q990" s="309"/>
      <c r="R990" s="309"/>
    </row>
    <row r="991">
      <c r="D991" s="305"/>
      <c r="E991" s="314"/>
      <c r="F991" s="305"/>
      <c r="G991" s="305"/>
      <c r="H991" s="305"/>
      <c r="I991" s="305"/>
      <c r="J991" s="305"/>
      <c r="K991" s="305"/>
      <c r="L991" s="305"/>
      <c r="M991" s="305"/>
      <c r="N991" s="305"/>
      <c r="O991" s="309"/>
      <c r="P991" s="309"/>
      <c r="Q991" s="309"/>
      <c r="R991" s="309"/>
    </row>
    <row r="992">
      <c r="D992" s="305"/>
      <c r="E992" s="314"/>
      <c r="F992" s="305"/>
      <c r="G992" s="305"/>
      <c r="H992" s="305"/>
      <c r="I992" s="305"/>
      <c r="J992" s="305"/>
      <c r="K992" s="305"/>
      <c r="L992" s="305"/>
      <c r="M992" s="305"/>
      <c r="N992" s="305"/>
      <c r="O992" s="309"/>
      <c r="P992" s="309"/>
      <c r="Q992" s="309"/>
      <c r="R992" s="309"/>
    </row>
    <row r="993">
      <c r="D993" s="305"/>
      <c r="E993" s="314"/>
      <c r="F993" s="305"/>
      <c r="G993" s="305"/>
      <c r="H993" s="305"/>
      <c r="I993" s="305"/>
      <c r="J993" s="305"/>
      <c r="K993" s="305"/>
      <c r="L993" s="305"/>
      <c r="M993" s="305"/>
      <c r="N993" s="305"/>
      <c r="O993" s="309"/>
      <c r="P993" s="309"/>
      <c r="Q993" s="309"/>
      <c r="R993" s="309"/>
    </row>
    <row r="994">
      <c r="D994" s="305"/>
      <c r="E994" s="314"/>
      <c r="F994" s="305"/>
      <c r="G994" s="305"/>
      <c r="H994" s="305"/>
      <c r="I994" s="305"/>
      <c r="J994" s="305"/>
      <c r="K994" s="305"/>
      <c r="L994" s="305"/>
      <c r="M994" s="305"/>
      <c r="N994" s="305"/>
      <c r="O994" s="309"/>
      <c r="P994" s="309"/>
      <c r="Q994" s="309"/>
      <c r="R994" s="309"/>
    </row>
    <row r="995">
      <c r="D995" s="305"/>
      <c r="E995" s="314"/>
      <c r="F995" s="305"/>
      <c r="G995" s="305"/>
      <c r="H995" s="305"/>
      <c r="I995" s="305"/>
      <c r="J995" s="305"/>
      <c r="K995" s="305"/>
      <c r="L995" s="305"/>
      <c r="M995" s="305"/>
      <c r="N995" s="305"/>
      <c r="O995" s="309"/>
      <c r="P995" s="309"/>
      <c r="Q995" s="309"/>
      <c r="R995" s="309"/>
    </row>
    <row r="996">
      <c r="D996" s="305"/>
      <c r="E996" s="314"/>
      <c r="F996" s="305"/>
      <c r="G996" s="305"/>
      <c r="H996" s="305"/>
      <c r="I996" s="305"/>
      <c r="J996" s="305"/>
      <c r="K996" s="305"/>
      <c r="L996" s="305"/>
      <c r="M996" s="305"/>
      <c r="N996" s="305"/>
      <c r="O996" s="309"/>
      <c r="P996" s="309"/>
      <c r="Q996" s="309"/>
      <c r="R996" s="309"/>
    </row>
    <row r="997">
      <c r="D997" s="305"/>
      <c r="E997" s="314"/>
      <c r="F997" s="305"/>
      <c r="G997" s="305"/>
      <c r="H997" s="305"/>
      <c r="I997" s="305"/>
      <c r="J997" s="305"/>
      <c r="K997" s="305"/>
      <c r="L997" s="305"/>
      <c r="M997" s="305"/>
      <c r="N997" s="305"/>
      <c r="O997" s="309"/>
      <c r="P997" s="309"/>
      <c r="Q997" s="309"/>
      <c r="R997" s="309"/>
    </row>
    <row r="998">
      <c r="D998" s="305"/>
      <c r="E998" s="314"/>
      <c r="F998" s="305"/>
      <c r="G998" s="305"/>
      <c r="H998" s="305"/>
      <c r="I998" s="305"/>
      <c r="J998" s="305"/>
      <c r="K998" s="305"/>
      <c r="L998" s="305"/>
      <c r="M998" s="305"/>
      <c r="N998" s="305"/>
      <c r="O998" s="309"/>
      <c r="P998" s="309"/>
      <c r="Q998" s="309"/>
      <c r="R998" s="309"/>
    </row>
    <row r="999">
      <c r="D999" s="305"/>
      <c r="E999" s="314"/>
      <c r="F999" s="305"/>
      <c r="G999" s="305"/>
      <c r="H999" s="305"/>
      <c r="I999" s="305"/>
      <c r="J999" s="305"/>
      <c r="K999" s="305"/>
      <c r="L999" s="305"/>
      <c r="M999" s="305"/>
      <c r="N999" s="305"/>
      <c r="O999" s="309"/>
      <c r="P999" s="309"/>
      <c r="Q999" s="309"/>
      <c r="R999" s="309"/>
    </row>
    <row r="1000">
      <c r="D1000" s="305"/>
      <c r="E1000" s="314"/>
      <c r="F1000" s="305"/>
      <c r="G1000" s="305"/>
      <c r="H1000" s="305"/>
      <c r="I1000" s="305"/>
      <c r="J1000" s="305"/>
      <c r="K1000" s="305"/>
      <c r="L1000" s="305"/>
      <c r="M1000" s="305"/>
      <c r="N1000" s="305"/>
      <c r="O1000" s="309"/>
      <c r="P1000" s="309"/>
      <c r="Q1000" s="309"/>
      <c r="R1000" s="309"/>
    </row>
    <row r="1001">
      <c r="D1001" s="305"/>
      <c r="E1001" s="314"/>
      <c r="F1001" s="305"/>
      <c r="G1001" s="305"/>
      <c r="H1001" s="305"/>
      <c r="I1001" s="305"/>
      <c r="J1001" s="305"/>
      <c r="K1001" s="305"/>
      <c r="L1001" s="305"/>
      <c r="M1001" s="305"/>
      <c r="N1001" s="305"/>
      <c r="O1001" s="309"/>
      <c r="P1001" s="309"/>
      <c r="Q1001" s="309"/>
      <c r="R1001" s="309"/>
    </row>
    <row r="1002">
      <c r="D1002" s="305"/>
      <c r="E1002" s="314"/>
      <c r="F1002" s="305"/>
      <c r="G1002" s="305"/>
      <c r="H1002" s="305"/>
      <c r="I1002" s="305"/>
      <c r="J1002" s="305"/>
      <c r="K1002" s="305"/>
      <c r="L1002" s="305"/>
      <c r="M1002" s="305"/>
      <c r="N1002" s="305"/>
      <c r="O1002" s="309"/>
      <c r="P1002" s="309"/>
      <c r="Q1002" s="309"/>
      <c r="R1002" s="309"/>
    </row>
    <row r="1003">
      <c r="D1003" s="305"/>
      <c r="E1003" s="314"/>
      <c r="F1003" s="305"/>
      <c r="G1003" s="305"/>
      <c r="H1003" s="305"/>
      <c r="I1003" s="305"/>
      <c r="J1003" s="305"/>
      <c r="K1003" s="305"/>
      <c r="L1003" s="305"/>
      <c r="M1003" s="305"/>
      <c r="N1003" s="305"/>
      <c r="O1003" s="309"/>
      <c r="P1003" s="309"/>
      <c r="Q1003" s="309"/>
      <c r="R1003" s="309"/>
    </row>
    <row r="1004">
      <c r="D1004" s="305"/>
      <c r="E1004" s="314"/>
      <c r="F1004" s="305"/>
      <c r="G1004" s="305"/>
      <c r="H1004" s="305"/>
      <c r="I1004" s="305"/>
      <c r="J1004" s="305"/>
      <c r="K1004" s="305"/>
      <c r="L1004" s="305"/>
      <c r="M1004" s="305"/>
      <c r="N1004" s="305"/>
      <c r="O1004" s="309"/>
      <c r="P1004" s="309"/>
      <c r="Q1004" s="309"/>
      <c r="R1004" s="309"/>
    </row>
    <row r="1005">
      <c r="D1005" s="305"/>
      <c r="E1005" s="314"/>
      <c r="F1005" s="305"/>
      <c r="G1005" s="305"/>
      <c r="H1005" s="305"/>
      <c r="I1005" s="305"/>
      <c r="J1005" s="305"/>
      <c r="K1005" s="305"/>
      <c r="L1005" s="305"/>
      <c r="M1005" s="305"/>
      <c r="N1005" s="305"/>
      <c r="O1005" s="309"/>
      <c r="P1005" s="309"/>
      <c r="Q1005" s="309"/>
      <c r="R1005" s="309"/>
    </row>
    <row r="1006">
      <c r="D1006" s="305"/>
      <c r="E1006" s="314"/>
      <c r="F1006" s="305"/>
      <c r="G1006" s="305"/>
      <c r="H1006" s="305"/>
      <c r="I1006" s="305"/>
      <c r="J1006" s="305"/>
      <c r="K1006" s="305"/>
      <c r="L1006" s="305"/>
      <c r="M1006" s="305"/>
      <c r="N1006" s="305"/>
      <c r="O1006" s="309"/>
      <c r="P1006" s="309"/>
      <c r="Q1006" s="309"/>
      <c r="R1006" s="309"/>
    </row>
    <row r="1007">
      <c r="D1007" s="305"/>
      <c r="E1007" s="314"/>
      <c r="F1007" s="305"/>
      <c r="G1007" s="305"/>
      <c r="H1007" s="305"/>
      <c r="I1007" s="305"/>
      <c r="J1007" s="305"/>
      <c r="K1007" s="305"/>
      <c r="L1007" s="305"/>
      <c r="M1007" s="305"/>
      <c r="N1007" s="305"/>
      <c r="O1007" s="309"/>
      <c r="P1007" s="309"/>
      <c r="Q1007" s="309"/>
      <c r="R1007" s="309"/>
    </row>
    <row r="1008">
      <c r="D1008" s="305"/>
      <c r="E1008" s="314"/>
      <c r="F1008" s="305"/>
      <c r="G1008" s="305"/>
      <c r="H1008" s="305"/>
      <c r="I1008" s="305"/>
      <c r="J1008" s="305"/>
      <c r="K1008" s="305"/>
      <c r="L1008" s="305"/>
      <c r="M1008" s="305"/>
      <c r="N1008" s="305"/>
      <c r="O1008" s="309"/>
      <c r="P1008" s="309"/>
      <c r="Q1008" s="309"/>
      <c r="R1008" s="309"/>
    </row>
    <row r="1009">
      <c r="D1009" s="305"/>
      <c r="E1009" s="314"/>
      <c r="F1009" s="305"/>
      <c r="G1009" s="305"/>
      <c r="H1009" s="305"/>
      <c r="I1009" s="305"/>
      <c r="J1009" s="305"/>
      <c r="K1009" s="305"/>
      <c r="L1009" s="305"/>
      <c r="M1009" s="305"/>
      <c r="N1009" s="305"/>
      <c r="O1009" s="309"/>
      <c r="P1009" s="309"/>
      <c r="Q1009" s="309"/>
      <c r="R1009" s="309"/>
    </row>
    <row r="1010">
      <c r="D1010" s="305"/>
      <c r="E1010" s="314"/>
      <c r="F1010" s="305"/>
      <c r="G1010" s="305"/>
      <c r="H1010" s="305"/>
      <c r="I1010" s="305"/>
      <c r="J1010" s="305"/>
      <c r="K1010" s="305"/>
      <c r="L1010" s="305"/>
      <c r="M1010" s="305"/>
      <c r="N1010" s="305"/>
      <c r="O1010" s="309"/>
      <c r="P1010" s="309"/>
      <c r="Q1010" s="309"/>
      <c r="R1010" s="309"/>
    </row>
    <row r="1011">
      <c r="D1011" s="305"/>
      <c r="E1011" s="314"/>
      <c r="F1011" s="305"/>
      <c r="G1011" s="305"/>
      <c r="H1011" s="305"/>
      <c r="I1011" s="305"/>
      <c r="J1011" s="305"/>
      <c r="K1011" s="305"/>
      <c r="L1011" s="305"/>
      <c r="M1011" s="305"/>
      <c r="N1011" s="305"/>
      <c r="O1011" s="309"/>
      <c r="P1011" s="309"/>
      <c r="Q1011" s="309"/>
      <c r="R1011" s="309"/>
    </row>
    <row r="1012">
      <c r="D1012" s="305"/>
      <c r="E1012" s="314"/>
      <c r="F1012" s="305"/>
      <c r="G1012" s="305"/>
      <c r="H1012" s="305"/>
      <c r="I1012" s="305"/>
      <c r="J1012" s="305"/>
      <c r="K1012" s="305"/>
      <c r="L1012" s="305"/>
      <c r="M1012" s="305"/>
      <c r="N1012" s="305"/>
      <c r="O1012" s="309"/>
      <c r="P1012" s="309"/>
      <c r="Q1012" s="309"/>
      <c r="R1012" s="309"/>
    </row>
    <row r="1013">
      <c r="D1013" s="305"/>
      <c r="E1013" s="314"/>
      <c r="F1013" s="305"/>
      <c r="G1013" s="305"/>
      <c r="H1013" s="305"/>
      <c r="I1013" s="305"/>
      <c r="J1013" s="305"/>
      <c r="K1013" s="305"/>
      <c r="L1013" s="305"/>
      <c r="M1013" s="305"/>
      <c r="N1013" s="305"/>
      <c r="O1013" s="309"/>
      <c r="P1013" s="309"/>
      <c r="Q1013" s="309"/>
      <c r="R1013" s="309"/>
    </row>
    <row r="1014">
      <c r="D1014" s="305"/>
      <c r="E1014" s="314"/>
      <c r="F1014" s="305"/>
      <c r="G1014" s="305"/>
      <c r="H1014" s="305"/>
      <c r="I1014" s="305"/>
      <c r="J1014" s="305"/>
      <c r="K1014" s="305"/>
      <c r="L1014" s="305"/>
      <c r="M1014" s="305"/>
      <c r="N1014" s="305"/>
      <c r="O1014" s="309"/>
      <c r="P1014" s="309"/>
      <c r="Q1014" s="309"/>
      <c r="R1014" s="309"/>
    </row>
    <row r="1015">
      <c r="D1015" s="305"/>
      <c r="E1015" s="314"/>
      <c r="F1015" s="305"/>
      <c r="G1015" s="305"/>
      <c r="H1015" s="305"/>
      <c r="I1015" s="305"/>
      <c r="J1015" s="305"/>
      <c r="K1015" s="305"/>
      <c r="L1015" s="305"/>
      <c r="M1015" s="305"/>
      <c r="N1015" s="305"/>
      <c r="O1015" s="309"/>
      <c r="P1015" s="309"/>
      <c r="Q1015" s="309"/>
      <c r="R1015" s="309"/>
    </row>
    <row r="1016">
      <c r="D1016" s="305"/>
      <c r="E1016" s="314"/>
      <c r="F1016" s="305"/>
      <c r="G1016" s="305"/>
      <c r="H1016" s="305"/>
      <c r="I1016" s="305"/>
      <c r="J1016" s="305"/>
      <c r="K1016" s="305"/>
      <c r="L1016" s="305"/>
      <c r="M1016" s="305"/>
      <c r="N1016" s="305"/>
      <c r="O1016" s="309"/>
      <c r="P1016" s="309"/>
      <c r="Q1016" s="309"/>
      <c r="R1016" s="309"/>
    </row>
    <row r="1017">
      <c r="D1017" s="305"/>
      <c r="E1017" s="314"/>
      <c r="F1017" s="305"/>
      <c r="G1017" s="305"/>
      <c r="H1017" s="305"/>
      <c r="I1017" s="305"/>
      <c r="J1017" s="305"/>
      <c r="K1017" s="305"/>
      <c r="L1017" s="305"/>
      <c r="M1017" s="305"/>
      <c r="N1017" s="305"/>
      <c r="O1017" s="309"/>
      <c r="P1017" s="309"/>
      <c r="Q1017" s="309"/>
      <c r="R1017" s="309"/>
    </row>
    <row r="1018">
      <c r="D1018" s="305"/>
      <c r="E1018" s="314"/>
      <c r="F1018" s="305"/>
      <c r="G1018" s="305"/>
      <c r="H1018" s="305"/>
      <c r="I1018" s="305"/>
      <c r="J1018" s="305"/>
      <c r="K1018" s="305"/>
      <c r="L1018" s="305"/>
      <c r="M1018" s="305"/>
      <c r="N1018" s="305"/>
      <c r="O1018" s="309"/>
      <c r="P1018" s="309"/>
      <c r="Q1018" s="309"/>
      <c r="R1018" s="309"/>
    </row>
    <row r="1019">
      <c r="D1019" s="305"/>
      <c r="E1019" s="314"/>
      <c r="F1019" s="305"/>
      <c r="G1019" s="305"/>
      <c r="H1019" s="305"/>
      <c r="I1019" s="305"/>
      <c r="J1019" s="305"/>
      <c r="K1019" s="305"/>
      <c r="L1019" s="305"/>
      <c r="M1019" s="305"/>
      <c r="N1019" s="305"/>
      <c r="O1019" s="309"/>
      <c r="P1019" s="309"/>
      <c r="Q1019" s="309"/>
      <c r="R1019" s="309"/>
    </row>
    <row r="1020">
      <c r="D1020" s="305"/>
      <c r="E1020" s="314"/>
      <c r="F1020" s="305"/>
      <c r="G1020" s="305"/>
      <c r="H1020" s="305"/>
      <c r="I1020" s="305"/>
      <c r="J1020" s="305"/>
      <c r="K1020" s="305"/>
      <c r="L1020" s="305"/>
      <c r="M1020" s="305"/>
      <c r="N1020" s="305"/>
      <c r="O1020" s="309"/>
      <c r="P1020" s="309"/>
      <c r="Q1020" s="309"/>
      <c r="R1020" s="309"/>
    </row>
    <row r="1021">
      <c r="D1021" s="305"/>
      <c r="E1021" s="314"/>
      <c r="F1021" s="305"/>
      <c r="G1021" s="305"/>
      <c r="H1021" s="305"/>
      <c r="I1021" s="305"/>
      <c r="J1021" s="305"/>
      <c r="K1021" s="305"/>
      <c r="L1021" s="305"/>
      <c r="M1021" s="305"/>
      <c r="N1021" s="305"/>
      <c r="O1021" s="309"/>
      <c r="P1021" s="309"/>
      <c r="Q1021" s="309"/>
      <c r="R1021" s="309"/>
    </row>
    <row r="1022">
      <c r="D1022" s="305"/>
      <c r="E1022" s="314"/>
      <c r="F1022" s="305"/>
      <c r="G1022" s="305"/>
      <c r="H1022" s="305"/>
      <c r="I1022" s="305"/>
      <c r="J1022" s="305"/>
      <c r="K1022" s="305"/>
      <c r="L1022" s="305"/>
      <c r="M1022" s="305"/>
      <c r="N1022" s="305"/>
      <c r="O1022" s="309"/>
      <c r="P1022" s="309"/>
      <c r="Q1022" s="309"/>
      <c r="R1022" s="309"/>
    </row>
    <row r="1023">
      <c r="D1023" s="305"/>
      <c r="E1023" s="314"/>
      <c r="F1023" s="305"/>
      <c r="G1023" s="305"/>
      <c r="H1023" s="305"/>
      <c r="I1023" s="305"/>
      <c r="J1023" s="305"/>
      <c r="K1023" s="305"/>
      <c r="L1023" s="305"/>
      <c r="M1023" s="305"/>
      <c r="N1023" s="305"/>
      <c r="O1023" s="309"/>
      <c r="P1023" s="309"/>
      <c r="Q1023" s="309"/>
      <c r="R1023" s="309"/>
    </row>
    <row r="1024">
      <c r="D1024" s="305"/>
      <c r="E1024" s="314"/>
      <c r="F1024" s="305"/>
      <c r="G1024" s="305"/>
      <c r="H1024" s="305"/>
      <c r="I1024" s="305"/>
      <c r="J1024" s="305"/>
      <c r="K1024" s="305"/>
      <c r="L1024" s="305"/>
      <c r="M1024" s="305"/>
      <c r="N1024" s="305"/>
      <c r="O1024" s="309"/>
      <c r="P1024" s="309"/>
      <c r="Q1024" s="309"/>
      <c r="R1024" s="309"/>
    </row>
    <row r="1025">
      <c r="D1025" s="305"/>
      <c r="E1025" s="314"/>
      <c r="F1025" s="305"/>
      <c r="G1025" s="305"/>
      <c r="H1025" s="305"/>
      <c r="I1025" s="305"/>
      <c r="J1025" s="305"/>
      <c r="K1025" s="305"/>
      <c r="L1025" s="305"/>
      <c r="M1025" s="305"/>
      <c r="N1025" s="305"/>
      <c r="O1025" s="309"/>
      <c r="P1025" s="309"/>
      <c r="Q1025" s="309"/>
      <c r="R1025" s="309"/>
    </row>
    <row r="1026">
      <c r="D1026" s="305"/>
      <c r="E1026" s="314"/>
      <c r="F1026" s="305"/>
      <c r="G1026" s="305"/>
      <c r="H1026" s="305"/>
      <c r="I1026" s="305"/>
      <c r="J1026" s="305"/>
      <c r="K1026" s="305"/>
      <c r="L1026" s="305"/>
      <c r="M1026" s="305"/>
      <c r="N1026" s="305"/>
      <c r="O1026" s="309"/>
      <c r="P1026" s="309"/>
      <c r="Q1026" s="309"/>
      <c r="R1026" s="309"/>
    </row>
    <row r="1027">
      <c r="D1027" s="305"/>
      <c r="E1027" s="314"/>
      <c r="F1027" s="305"/>
      <c r="G1027" s="305"/>
      <c r="H1027" s="305"/>
      <c r="I1027" s="305"/>
      <c r="J1027" s="305"/>
      <c r="K1027" s="305"/>
      <c r="L1027" s="305"/>
      <c r="M1027" s="305"/>
      <c r="N1027" s="305"/>
      <c r="O1027" s="309"/>
      <c r="P1027" s="309"/>
      <c r="Q1027" s="309"/>
      <c r="R1027" s="309"/>
    </row>
    <row r="1028">
      <c r="D1028" s="305"/>
      <c r="E1028" s="314"/>
      <c r="F1028" s="305"/>
      <c r="G1028" s="305"/>
      <c r="H1028" s="305"/>
      <c r="I1028" s="305"/>
      <c r="J1028" s="305"/>
      <c r="K1028" s="305"/>
      <c r="L1028" s="305"/>
      <c r="M1028" s="305"/>
      <c r="N1028" s="305"/>
      <c r="O1028" s="309"/>
      <c r="P1028" s="309"/>
      <c r="Q1028" s="309"/>
      <c r="R1028" s="309"/>
    </row>
    <row r="1029">
      <c r="D1029" s="305"/>
      <c r="E1029" s="314"/>
      <c r="F1029" s="305"/>
      <c r="G1029" s="305"/>
      <c r="H1029" s="305"/>
      <c r="I1029" s="305"/>
      <c r="J1029" s="305"/>
      <c r="K1029" s="305"/>
      <c r="L1029" s="305"/>
      <c r="M1029" s="305"/>
      <c r="N1029" s="305"/>
      <c r="O1029" s="309"/>
      <c r="P1029" s="309"/>
      <c r="Q1029" s="309"/>
      <c r="R1029" s="309"/>
    </row>
    <row r="1030">
      <c r="D1030" s="305"/>
      <c r="E1030" s="314"/>
      <c r="F1030" s="305"/>
      <c r="G1030" s="305"/>
      <c r="H1030" s="305"/>
      <c r="I1030" s="305"/>
      <c r="J1030" s="305"/>
      <c r="K1030" s="305"/>
      <c r="L1030" s="305"/>
      <c r="M1030" s="305"/>
      <c r="N1030" s="305"/>
      <c r="O1030" s="309"/>
      <c r="P1030" s="309"/>
      <c r="Q1030" s="309"/>
      <c r="R1030" s="309"/>
    </row>
    <row r="1031">
      <c r="D1031" s="305"/>
      <c r="E1031" s="314"/>
      <c r="F1031" s="305"/>
      <c r="G1031" s="305"/>
      <c r="H1031" s="305"/>
      <c r="I1031" s="305"/>
      <c r="J1031" s="305"/>
      <c r="K1031" s="305"/>
      <c r="L1031" s="305"/>
      <c r="M1031" s="305"/>
      <c r="N1031" s="305"/>
      <c r="O1031" s="309"/>
      <c r="P1031" s="309"/>
      <c r="Q1031" s="309"/>
      <c r="R1031" s="309"/>
    </row>
    <row r="1032">
      <c r="D1032" s="305"/>
      <c r="E1032" s="314"/>
      <c r="F1032" s="305"/>
      <c r="G1032" s="305"/>
      <c r="H1032" s="305"/>
      <c r="I1032" s="305"/>
      <c r="J1032" s="305"/>
      <c r="K1032" s="305"/>
      <c r="L1032" s="305"/>
      <c r="M1032" s="305"/>
      <c r="N1032" s="305"/>
      <c r="O1032" s="309"/>
      <c r="P1032" s="309"/>
      <c r="Q1032" s="309"/>
      <c r="R1032" s="309"/>
    </row>
    <row r="1033">
      <c r="D1033" s="305"/>
      <c r="E1033" s="314"/>
      <c r="F1033" s="305"/>
      <c r="G1033" s="305"/>
      <c r="H1033" s="305"/>
      <c r="I1033" s="305"/>
      <c r="J1033" s="305"/>
      <c r="K1033" s="305"/>
      <c r="L1033" s="305"/>
      <c r="M1033" s="305"/>
      <c r="N1033" s="305"/>
      <c r="O1033" s="309"/>
      <c r="P1033" s="309"/>
      <c r="Q1033" s="309"/>
      <c r="R1033" s="309"/>
    </row>
    <row r="1034">
      <c r="D1034" s="305"/>
      <c r="E1034" s="314"/>
      <c r="F1034" s="305"/>
      <c r="G1034" s="305"/>
      <c r="H1034" s="305"/>
      <c r="I1034" s="305"/>
      <c r="J1034" s="305"/>
      <c r="K1034" s="305"/>
      <c r="L1034" s="305"/>
      <c r="M1034" s="305"/>
      <c r="N1034" s="305"/>
      <c r="O1034" s="309"/>
      <c r="P1034" s="309"/>
      <c r="Q1034" s="309"/>
      <c r="R1034" s="309"/>
    </row>
    <row r="1035">
      <c r="D1035" s="305"/>
      <c r="E1035" s="314"/>
      <c r="F1035" s="305"/>
      <c r="G1035" s="305"/>
      <c r="H1035" s="305"/>
      <c r="I1035" s="305"/>
      <c r="J1035" s="305"/>
      <c r="K1035" s="305"/>
      <c r="L1035" s="305"/>
      <c r="M1035" s="305"/>
      <c r="N1035" s="305"/>
      <c r="O1035" s="309"/>
      <c r="P1035" s="309"/>
      <c r="Q1035" s="309"/>
      <c r="R1035" s="309"/>
    </row>
    <row r="1036">
      <c r="D1036" s="305"/>
      <c r="E1036" s="314"/>
      <c r="F1036" s="305"/>
      <c r="G1036" s="305"/>
      <c r="H1036" s="305"/>
      <c r="I1036" s="305"/>
      <c r="J1036" s="305"/>
      <c r="K1036" s="305"/>
      <c r="L1036" s="305"/>
      <c r="M1036" s="305"/>
      <c r="N1036" s="305"/>
      <c r="O1036" s="309"/>
      <c r="P1036" s="309"/>
      <c r="Q1036" s="309"/>
      <c r="R1036" s="309"/>
    </row>
    <row r="1037">
      <c r="D1037" s="305"/>
      <c r="E1037" s="314"/>
      <c r="F1037" s="305"/>
      <c r="G1037" s="305"/>
      <c r="H1037" s="305"/>
      <c r="I1037" s="305"/>
      <c r="J1037" s="305"/>
      <c r="K1037" s="305"/>
      <c r="L1037" s="305"/>
      <c r="M1037" s="305"/>
      <c r="N1037" s="305"/>
      <c r="O1037" s="309"/>
      <c r="P1037" s="309"/>
      <c r="Q1037" s="309"/>
      <c r="R1037" s="309"/>
    </row>
    <row r="1038">
      <c r="D1038" s="305"/>
      <c r="E1038" s="314"/>
      <c r="F1038" s="305"/>
      <c r="G1038" s="305"/>
      <c r="H1038" s="305"/>
      <c r="I1038" s="305"/>
      <c r="J1038" s="305"/>
      <c r="K1038" s="305"/>
      <c r="L1038" s="305"/>
      <c r="M1038" s="305"/>
      <c r="N1038" s="305"/>
      <c r="O1038" s="309"/>
      <c r="P1038" s="309"/>
      <c r="Q1038" s="309"/>
      <c r="R1038" s="309"/>
    </row>
    <row r="1039">
      <c r="D1039" s="305"/>
      <c r="E1039" s="314"/>
      <c r="F1039" s="305"/>
      <c r="G1039" s="305"/>
      <c r="H1039" s="305"/>
      <c r="I1039" s="305"/>
      <c r="J1039" s="305"/>
      <c r="K1039" s="305"/>
      <c r="L1039" s="305"/>
      <c r="M1039" s="305"/>
      <c r="N1039" s="305"/>
      <c r="O1039" s="309"/>
      <c r="P1039" s="309"/>
      <c r="Q1039" s="309"/>
      <c r="R1039" s="309"/>
    </row>
    <row r="1040">
      <c r="D1040" s="305"/>
      <c r="E1040" s="314"/>
      <c r="F1040" s="305"/>
      <c r="G1040" s="305"/>
      <c r="H1040" s="305"/>
      <c r="I1040" s="305"/>
      <c r="J1040" s="305"/>
      <c r="K1040" s="305"/>
      <c r="L1040" s="305"/>
      <c r="M1040" s="305"/>
      <c r="N1040" s="305"/>
      <c r="O1040" s="309"/>
      <c r="P1040" s="309"/>
      <c r="Q1040" s="309"/>
      <c r="R1040" s="309"/>
    </row>
    <row r="1041">
      <c r="D1041" s="305"/>
      <c r="E1041" s="314"/>
      <c r="F1041" s="305"/>
      <c r="G1041" s="305"/>
      <c r="H1041" s="305"/>
      <c r="I1041" s="305"/>
      <c r="J1041" s="305"/>
      <c r="K1041" s="305"/>
      <c r="L1041" s="305"/>
      <c r="M1041" s="305"/>
      <c r="N1041" s="305"/>
      <c r="O1041" s="309"/>
      <c r="P1041" s="309"/>
      <c r="Q1041" s="309"/>
      <c r="R1041" s="309"/>
    </row>
    <row r="1042">
      <c r="D1042" s="305"/>
      <c r="E1042" s="314"/>
      <c r="F1042" s="305"/>
      <c r="G1042" s="305"/>
      <c r="H1042" s="305"/>
      <c r="I1042" s="305"/>
      <c r="J1042" s="305"/>
      <c r="K1042" s="305"/>
      <c r="L1042" s="305"/>
      <c r="M1042" s="305"/>
      <c r="N1042" s="305"/>
      <c r="O1042" s="309"/>
      <c r="P1042" s="309"/>
      <c r="Q1042" s="309"/>
      <c r="R1042" s="309"/>
    </row>
    <row r="1043">
      <c r="D1043" s="305"/>
      <c r="E1043" s="314"/>
      <c r="F1043" s="305"/>
      <c r="G1043" s="305"/>
      <c r="H1043" s="305"/>
      <c r="I1043" s="305"/>
      <c r="J1043" s="305"/>
      <c r="K1043" s="305"/>
      <c r="L1043" s="305"/>
      <c r="M1043" s="305"/>
      <c r="N1043" s="305"/>
      <c r="O1043" s="309"/>
      <c r="P1043" s="309"/>
      <c r="Q1043" s="309"/>
      <c r="R1043" s="309"/>
    </row>
    <row r="1044">
      <c r="D1044" s="305"/>
      <c r="E1044" s="314"/>
      <c r="F1044" s="305"/>
      <c r="G1044" s="305"/>
      <c r="H1044" s="305"/>
      <c r="I1044" s="305"/>
      <c r="J1044" s="305"/>
      <c r="K1044" s="305"/>
      <c r="L1044" s="305"/>
      <c r="M1044" s="305"/>
      <c r="N1044" s="305"/>
      <c r="O1044" s="309"/>
      <c r="P1044" s="309"/>
      <c r="Q1044" s="309"/>
      <c r="R1044" s="309"/>
    </row>
    <row r="1045">
      <c r="D1045" s="305"/>
      <c r="E1045" s="314"/>
      <c r="F1045" s="305"/>
      <c r="G1045" s="305"/>
      <c r="H1045" s="305"/>
      <c r="I1045" s="305"/>
      <c r="J1045" s="305"/>
      <c r="K1045" s="305"/>
      <c r="L1045" s="305"/>
      <c r="M1045" s="305"/>
      <c r="N1045" s="305"/>
      <c r="O1045" s="309"/>
      <c r="P1045" s="309"/>
      <c r="Q1045" s="309"/>
      <c r="R1045" s="309"/>
    </row>
    <row r="1046">
      <c r="D1046" s="305"/>
      <c r="E1046" s="314"/>
      <c r="F1046" s="305"/>
      <c r="G1046" s="305"/>
      <c r="H1046" s="305"/>
      <c r="I1046" s="305"/>
      <c r="J1046" s="305"/>
      <c r="K1046" s="305"/>
      <c r="L1046" s="305"/>
      <c r="M1046" s="305"/>
      <c r="N1046" s="305"/>
      <c r="O1046" s="309"/>
      <c r="P1046" s="309"/>
      <c r="Q1046" s="309"/>
      <c r="R1046" s="309"/>
    </row>
    <row r="1047">
      <c r="D1047" s="305"/>
      <c r="E1047" s="314"/>
      <c r="F1047" s="305"/>
      <c r="G1047" s="305"/>
      <c r="H1047" s="305"/>
      <c r="I1047" s="305"/>
      <c r="J1047" s="305"/>
      <c r="K1047" s="305"/>
      <c r="L1047" s="305"/>
      <c r="M1047" s="305"/>
      <c r="N1047" s="305"/>
      <c r="O1047" s="309"/>
      <c r="P1047" s="309"/>
      <c r="Q1047" s="309"/>
      <c r="R1047" s="309"/>
    </row>
    <row r="1048">
      <c r="D1048" s="305"/>
      <c r="E1048" s="314"/>
      <c r="F1048" s="305"/>
      <c r="G1048" s="305"/>
      <c r="H1048" s="305"/>
      <c r="I1048" s="305"/>
      <c r="J1048" s="305"/>
      <c r="K1048" s="305"/>
      <c r="L1048" s="305"/>
      <c r="M1048" s="305"/>
      <c r="N1048" s="305"/>
      <c r="O1048" s="309"/>
      <c r="P1048" s="309"/>
      <c r="Q1048" s="309"/>
      <c r="R1048" s="309"/>
    </row>
    <row r="1049">
      <c r="D1049" s="305"/>
      <c r="E1049" s="314"/>
      <c r="F1049" s="305"/>
      <c r="G1049" s="305"/>
      <c r="H1049" s="305"/>
      <c r="I1049" s="305"/>
      <c r="J1049" s="305"/>
      <c r="K1049" s="305"/>
      <c r="L1049" s="305"/>
      <c r="M1049" s="305"/>
      <c r="N1049" s="305"/>
      <c r="O1049" s="309"/>
      <c r="P1049" s="309"/>
      <c r="Q1049" s="309"/>
      <c r="R1049" s="309"/>
    </row>
    <row r="1050">
      <c r="D1050" s="305"/>
      <c r="E1050" s="314"/>
      <c r="F1050" s="305"/>
      <c r="G1050" s="305"/>
      <c r="H1050" s="305"/>
      <c r="I1050" s="305"/>
      <c r="J1050" s="305"/>
      <c r="K1050" s="305"/>
      <c r="L1050" s="305"/>
      <c r="M1050" s="305"/>
      <c r="N1050" s="305"/>
      <c r="O1050" s="309"/>
      <c r="P1050" s="309"/>
      <c r="Q1050" s="309"/>
      <c r="R1050" s="309"/>
    </row>
    <row r="1051">
      <c r="D1051" s="305"/>
      <c r="E1051" s="314"/>
      <c r="F1051" s="305"/>
      <c r="G1051" s="305"/>
      <c r="H1051" s="305"/>
      <c r="I1051" s="305"/>
      <c r="J1051" s="305"/>
      <c r="K1051" s="305"/>
      <c r="L1051" s="305"/>
      <c r="M1051" s="305"/>
      <c r="N1051" s="305"/>
      <c r="O1051" s="309"/>
      <c r="P1051" s="309"/>
      <c r="Q1051" s="309"/>
      <c r="R1051" s="309"/>
    </row>
    <row r="1052">
      <c r="D1052" s="305"/>
      <c r="E1052" s="314"/>
      <c r="F1052" s="305"/>
      <c r="G1052" s="305"/>
      <c r="H1052" s="305"/>
      <c r="I1052" s="305"/>
      <c r="J1052" s="305"/>
      <c r="K1052" s="305"/>
      <c r="L1052" s="305"/>
      <c r="M1052" s="305"/>
      <c r="N1052" s="305"/>
      <c r="O1052" s="309"/>
      <c r="P1052" s="309"/>
      <c r="Q1052" s="309"/>
      <c r="R1052" s="309"/>
    </row>
    <row r="1053">
      <c r="D1053" s="305"/>
      <c r="E1053" s="314"/>
      <c r="F1053" s="305"/>
      <c r="G1053" s="305"/>
      <c r="H1053" s="305"/>
      <c r="I1053" s="305"/>
      <c r="J1053" s="305"/>
      <c r="K1053" s="305"/>
      <c r="L1053" s="305"/>
      <c r="M1053" s="305"/>
      <c r="N1053" s="305"/>
      <c r="O1053" s="309"/>
      <c r="P1053" s="309"/>
      <c r="Q1053" s="309"/>
      <c r="R1053" s="309"/>
    </row>
    <row r="1054">
      <c r="D1054" s="305"/>
      <c r="E1054" s="314"/>
      <c r="F1054" s="305"/>
      <c r="G1054" s="305"/>
      <c r="H1054" s="305"/>
      <c r="I1054" s="305"/>
      <c r="J1054" s="305"/>
      <c r="K1054" s="305"/>
      <c r="L1054" s="305"/>
      <c r="M1054" s="305"/>
      <c r="N1054" s="305"/>
      <c r="O1054" s="309"/>
      <c r="P1054" s="309"/>
      <c r="Q1054" s="309"/>
      <c r="R1054" s="309"/>
    </row>
    <row r="1055">
      <c r="D1055" s="305"/>
      <c r="E1055" s="314"/>
      <c r="F1055" s="305"/>
      <c r="G1055" s="305"/>
      <c r="H1055" s="305"/>
      <c r="I1055" s="305"/>
      <c r="J1055" s="305"/>
      <c r="K1055" s="305"/>
      <c r="L1055" s="305"/>
      <c r="M1055" s="305"/>
      <c r="N1055" s="305"/>
      <c r="O1055" s="309"/>
      <c r="P1055" s="309"/>
      <c r="Q1055" s="309"/>
      <c r="R1055" s="309"/>
    </row>
    <row r="1056">
      <c r="D1056" s="305"/>
      <c r="E1056" s="314"/>
      <c r="F1056" s="305"/>
      <c r="G1056" s="305"/>
      <c r="H1056" s="305"/>
      <c r="I1056" s="305"/>
      <c r="J1056" s="305"/>
      <c r="K1056" s="305"/>
      <c r="L1056" s="305"/>
      <c r="M1056" s="305"/>
      <c r="N1056" s="305"/>
      <c r="O1056" s="309"/>
      <c r="P1056" s="309"/>
      <c r="Q1056" s="309"/>
      <c r="R1056" s="309"/>
    </row>
    <row r="1057">
      <c r="D1057" s="305"/>
      <c r="E1057" s="314"/>
      <c r="F1057" s="305"/>
      <c r="G1057" s="305"/>
      <c r="H1057" s="305"/>
      <c r="I1057" s="305"/>
      <c r="J1057" s="305"/>
      <c r="K1057" s="305"/>
      <c r="L1057" s="305"/>
      <c r="M1057" s="305"/>
      <c r="N1057" s="305"/>
      <c r="O1057" s="309"/>
      <c r="P1057" s="309"/>
      <c r="Q1057" s="309"/>
      <c r="R1057" s="309"/>
    </row>
    <row r="1058">
      <c r="D1058" s="305"/>
      <c r="E1058" s="314"/>
      <c r="F1058" s="305"/>
      <c r="G1058" s="305"/>
      <c r="H1058" s="305"/>
      <c r="I1058" s="305"/>
      <c r="J1058" s="305"/>
      <c r="K1058" s="305"/>
      <c r="L1058" s="305"/>
      <c r="M1058" s="305"/>
      <c r="N1058" s="305"/>
      <c r="O1058" s="309"/>
      <c r="P1058" s="309"/>
      <c r="Q1058" s="309"/>
      <c r="R1058" s="309"/>
    </row>
    <row r="1059">
      <c r="D1059" s="305"/>
      <c r="E1059" s="314"/>
      <c r="F1059" s="305"/>
      <c r="G1059" s="305"/>
      <c r="H1059" s="305"/>
      <c r="I1059" s="305"/>
      <c r="J1059" s="305"/>
      <c r="K1059" s="305"/>
      <c r="L1059" s="305"/>
      <c r="M1059" s="305"/>
      <c r="N1059" s="305"/>
      <c r="O1059" s="309"/>
      <c r="P1059" s="309"/>
      <c r="Q1059" s="309"/>
      <c r="R1059" s="309"/>
    </row>
    <row r="1060">
      <c r="D1060" s="305"/>
      <c r="E1060" s="314"/>
      <c r="F1060" s="305"/>
      <c r="G1060" s="305"/>
      <c r="H1060" s="305"/>
      <c r="I1060" s="305"/>
      <c r="J1060" s="305"/>
      <c r="K1060" s="305"/>
      <c r="L1060" s="305"/>
      <c r="M1060" s="305"/>
      <c r="N1060" s="305"/>
      <c r="O1060" s="309"/>
      <c r="P1060" s="309"/>
      <c r="Q1060" s="309"/>
      <c r="R1060" s="309"/>
    </row>
    <row r="1061">
      <c r="D1061" s="305"/>
      <c r="E1061" s="314"/>
      <c r="F1061" s="305"/>
      <c r="G1061" s="305"/>
      <c r="H1061" s="305"/>
      <c r="I1061" s="305"/>
      <c r="J1061" s="305"/>
      <c r="K1061" s="305"/>
      <c r="L1061" s="305"/>
      <c r="M1061" s="305"/>
      <c r="N1061" s="305"/>
      <c r="O1061" s="309"/>
      <c r="P1061" s="309"/>
      <c r="Q1061" s="309"/>
      <c r="R1061" s="309"/>
    </row>
    <row r="1062">
      <c r="D1062" s="305"/>
      <c r="E1062" s="314"/>
      <c r="F1062" s="305"/>
      <c r="G1062" s="305"/>
      <c r="H1062" s="305"/>
      <c r="I1062" s="305"/>
      <c r="J1062" s="305"/>
      <c r="K1062" s="305"/>
      <c r="L1062" s="305"/>
      <c r="M1062" s="305"/>
      <c r="N1062" s="305"/>
      <c r="O1062" s="309"/>
      <c r="P1062" s="309"/>
      <c r="Q1062" s="309"/>
      <c r="R1062" s="309"/>
    </row>
    <row r="1063">
      <c r="D1063" s="305"/>
      <c r="E1063" s="314"/>
      <c r="F1063" s="305"/>
      <c r="G1063" s="305"/>
      <c r="H1063" s="305"/>
      <c r="I1063" s="305"/>
      <c r="J1063" s="305"/>
      <c r="K1063" s="305"/>
      <c r="L1063" s="305"/>
      <c r="M1063" s="305"/>
      <c r="N1063" s="305"/>
      <c r="O1063" s="309"/>
      <c r="P1063" s="309"/>
      <c r="Q1063" s="309"/>
      <c r="R1063" s="309"/>
    </row>
    <row r="1064">
      <c r="D1064" s="305"/>
      <c r="E1064" s="314"/>
      <c r="F1064" s="305"/>
      <c r="G1064" s="305"/>
      <c r="H1064" s="305"/>
      <c r="I1064" s="305"/>
      <c r="J1064" s="305"/>
      <c r="K1064" s="305"/>
      <c r="L1064" s="305"/>
      <c r="M1064" s="305"/>
      <c r="N1064" s="305"/>
      <c r="O1064" s="309"/>
      <c r="P1064" s="309"/>
      <c r="Q1064" s="309"/>
      <c r="R1064" s="309"/>
    </row>
    <row r="1065">
      <c r="D1065" s="305"/>
      <c r="E1065" s="314"/>
      <c r="F1065" s="305"/>
      <c r="G1065" s="305"/>
      <c r="H1065" s="305"/>
      <c r="I1065" s="305"/>
      <c r="J1065" s="305"/>
      <c r="K1065" s="305"/>
      <c r="L1065" s="305"/>
      <c r="M1065" s="305"/>
      <c r="N1065" s="305"/>
      <c r="O1065" s="309"/>
      <c r="P1065" s="309"/>
      <c r="Q1065" s="309"/>
      <c r="R1065" s="309"/>
    </row>
    <row r="1066">
      <c r="D1066" s="305"/>
      <c r="E1066" s="314"/>
      <c r="F1066" s="305"/>
      <c r="G1066" s="305"/>
      <c r="H1066" s="305"/>
      <c r="I1066" s="305"/>
      <c r="J1066" s="305"/>
      <c r="K1066" s="305"/>
      <c r="L1066" s="305"/>
      <c r="M1066" s="305"/>
      <c r="N1066" s="305"/>
      <c r="O1066" s="309"/>
      <c r="P1066" s="309"/>
      <c r="Q1066" s="309"/>
      <c r="R1066" s="309"/>
    </row>
    <row r="1067">
      <c r="D1067" s="305"/>
      <c r="E1067" s="314"/>
      <c r="F1067" s="305"/>
      <c r="G1067" s="305"/>
      <c r="H1067" s="305"/>
      <c r="I1067" s="305"/>
      <c r="J1067" s="305"/>
      <c r="K1067" s="305"/>
      <c r="L1067" s="305"/>
      <c r="M1067" s="305"/>
      <c r="N1067" s="305"/>
      <c r="O1067" s="309"/>
      <c r="P1067" s="309"/>
      <c r="Q1067" s="309"/>
      <c r="R1067" s="309"/>
    </row>
    <row r="1068">
      <c r="D1068" s="305"/>
      <c r="E1068" s="314"/>
      <c r="F1068" s="305"/>
      <c r="G1068" s="305"/>
      <c r="H1068" s="305"/>
      <c r="I1068" s="305"/>
      <c r="J1068" s="305"/>
      <c r="K1068" s="305"/>
      <c r="L1068" s="305"/>
      <c r="M1068" s="305"/>
      <c r="N1068" s="305"/>
      <c r="O1068" s="309"/>
      <c r="P1068" s="309"/>
      <c r="Q1068" s="309"/>
      <c r="R1068" s="309"/>
    </row>
    <row r="1069">
      <c r="D1069" s="305"/>
      <c r="E1069" s="314"/>
      <c r="F1069" s="305"/>
      <c r="G1069" s="305"/>
      <c r="H1069" s="305"/>
      <c r="I1069" s="305"/>
      <c r="J1069" s="305"/>
      <c r="K1069" s="305"/>
      <c r="L1069" s="305"/>
      <c r="M1069" s="305"/>
      <c r="N1069" s="305"/>
      <c r="O1069" s="309"/>
      <c r="P1069" s="309"/>
      <c r="Q1069" s="309"/>
      <c r="R1069" s="309"/>
    </row>
    <row r="1070">
      <c r="D1070" s="305"/>
      <c r="E1070" s="314"/>
      <c r="F1070" s="305"/>
      <c r="G1070" s="305"/>
      <c r="H1070" s="305"/>
      <c r="I1070" s="305"/>
      <c r="J1070" s="305"/>
      <c r="K1070" s="305"/>
      <c r="L1070" s="305"/>
      <c r="M1070" s="305"/>
      <c r="N1070" s="305"/>
      <c r="O1070" s="309"/>
      <c r="P1070" s="309"/>
      <c r="Q1070" s="309"/>
      <c r="R1070" s="309"/>
    </row>
    <row r="1071">
      <c r="D1071" s="305"/>
      <c r="E1071" s="314"/>
      <c r="F1071" s="305"/>
      <c r="G1071" s="305"/>
      <c r="H1071" s="305"/>
      <c r="I1071" s="305"/>
      <c r="J1071" s="305"/>
      <c r="K1071" s="305"/>
      <c r="L1071" s="305"/>
      <c r="M1071" s="305"/>
      <c r="N1071" s="305"/>
      <c r="O1071" s="309"/>
      <c r="P1071" s="309"/>
      <c r="Q1071" s="309"/>
      <c r="R1071" s="309"/>
    </row>
    <row r="1072">
      <c r="D1072" s="305"/>
      <c r="E1072" s="314"/>
      <c r="F1072" s="305"/>
      <c r="G1072" s="305"/>
      <c r="H1072" s="305"/>
      <c r="I1072" s="305"/>
      <c r="J1072" s="305"/>
      <c r="K1072" s="305"/>
      <c r="L1072" s="305"/>
      <c r="M1072" s="305"/>
      <c r="N1072" s="305"/>
      <c r="O1072" s="309"/>
      <c r="P1072" s="309"/>
      <c r="Q1072" s="309"/>
      <c r="R1072" s="309"/>
    </row>
    <row r="1073">
      <c r="D1073" s="305"/>
      <c r="E1073" s="314"/>
      <c r="F1073" s="305"/>
      <c r="G1073" s="305"/>
      <c r="H1073" s="305"/>
      <c r="I1073" s="305"/>
      <c r="J1073" s="305"/>
      <c r="K1073" s="305"/>
      <c r="L1073" s="305"/>
      <c r="M1073" s="305"/>
      <c r="N1073" s="305"/>
      <c r="O1073" s="309"/>
      <c r="P1073" s="309"/>
      <c r="Q1073" s="309"/>
      <c r="R1073" s="309"/>
    </row>
    <row r="1074">
      <c r="D1074" s="305"/>
      <c r="E1074" s="314"/>
      <c r="F1074" s="305"/>
      <c r="G1074" s="305"/>
      <c r="H1074" s="305"/>
      <c r="I1074" s="305"/>
      <c r="J1074" s="305"/>
      <c r="K1074" s="305"/>
      <c r="L1074" s="305"/>
      <c r="M1074" s="305"/>
      <c r="N1074" s="305"/>
      <c r="O1074" s="309"/>
      <c r="P1074" s="309"/>
      <c r="Q1074" s="309"/>
      <c r="R1074" s="309"/>
    </row>
    <row r="1075">
      <c r="D1075" s="305"/>
      <c r="E1075" s="314"/>
      <c r="F1075" s="305"/>
      <c r="G1075" s="305"/>
      <c r="H1075" s="305"/>
      <c r="I1075" s="305"/>
      <c r="J1075" s="305"/>
      <c r="K1075" s="305"/>
      <c r="L1075" s="305"/>
      <c r="M1075" s="305"/>
      <c r="N1075" s="305"/>
      <c r="O1075" s="309"/>
      <c r="P1075" s="309"/>
      <c r="Q1075" s="309"/>
      <c r="R1075" s="309"/>
    </row>
    <row r="1076">
      <c r="D1076" s="305"/>
      <c r="E1076" s="314"/>
      <c r="F1076" s="305"/>
      <c r="G1076" s="305"/>
      <c r="H1076" s="305"/>
      <c r="I1076" s="305"/>
      <c r="J1076" s="305"/>
      <c r="K1076" s="305"/>
      <c r="L1076" s="305"/>
      <c r="M1076" s="305"/>
      <c r="N1076" s="305"/>
      <c r="O1076" s="309"/>
      <c r="P1076" s="309"/>
      <c r="Q1076" s="309"/>
      <c r="R1076" s="309"/>
    </row>
    <row r="1077">
      <c r="D1077" s="305"/>
      <c r="E1077" s="314"/>
      <c r="F1077" s="305"/>
      <c r="G1077" s="305"/>
      <c r="H1077" s="305"/>
      <c r="I1077" s="305"/>
      <c r="J1077" s="305"/>
      <c r="K1077" s="305"/>
      <c r="L1077" s="305"/>
      <c r="M1077" s="305"/>
      <c r="N1077" s="305"/>
      <c r="O1077" s="309"/>
      <c r="P1077" s="309"/>
      <c r="Q1077" s="309"/>
      <c r="R1077" s="309"/>
    </row>
    <row r="1078">
      <c r="D1078" s="305"/>
      <c r="E1078" s="314"/>
      <c r="F1078" s="305"/>
      <c r="G1078" s="305"/>
      <c r="H1078" s="305"/>
      <c r="I1078" s="305"/>
      <c r="J1078" s="305"/>
      <c r="K1078" s="305"/>
      <c r="L1078" s="305"/>
      <c r="M1078" s="305"/>
      <c r="N1078" s="305"/>
      <c r="O1078" s="309"/>
      <c r="P1078" s="309"/>
      <c r="Q1078" s="309"/>
      <c r="R1078" s="309"/>
    </row>
    <row r="1079">
      <c r="D1079" s="305"/>
      <c r="E1079" s="314"/>
      <c r="F1079" s="305"/>
      <c r="G1079" s="305"/>
      <c r="H1079" s="305"/>
      <c r="I1079" s="305"/>
      <c r="J1079" s="305"/>
      <c r="K1079" s="305"/>
      <c r="L1079" s="305"/>
      <c r="M1079" s="305"/>
      <c r="N1079" s="305"/>
      <c r="O1079" s="309"/>
      <c r="P1079" s="309"/>
      <c r="Q1079" s="309"/>
      <c r="R1079" s="309"/>
    </row>
    <row r="1080">
      <c r="D1080" s="305"/>
      <c r="E1080" s="314"/>
      <c r="F1080" s="305"/>
      <c r="G1080" s="305"/>
      <c r="H1080" s="305"/>
      <c r="I1080" s="305"/>
      <c r="J1080" s="305"/>
      <c r="K1080" s="305"/>
      <c r="L1080" s="305"/>
      <c r="M1080" s="305"/>
      <c r="N1080" s="305"/>
      <c r="O1080" s="309"/>
      <c r="P1080" s="309"/>
      <c r="Q1080" s="309"/>
      <c r="R1080" s="309"/>
    </row>
    <row r="1081">
      <c r="D1081" s="305"/>
      <c r="E1081" s="314"/>
      <c r="F1081" s="305"/>
      <c r="G1081" s="305"/>
      <c r="H1081" s="305"/>
      <c r="I1081" s="305"/>
      <c r="J1081" s="305"/>
      <c r="K1081" s="305"/>
      <c r="L1081" s="305"/>
      <c r="M1081" s="305"/>
      <c r="N1081" s="305"/>
      <c r="O1081" s="309"/>
      <c r="P1081" s="309"/>
      <c r="Q1081" s="309"/>
      <c r="R1081" s="309"/>
    </row>
    <row r="1082">
      <c r="D1082" s="305"/>
      <c r="E1082" s="314"/>
      <c r="F1082" s="305"/>
      <c r="G1082" s="305"/>
      <c r="H1082" s="305"/>
      <c r="I1082" s="305"/>
      <c r="J1082" s="305"/>
      <c r="K1082" s="305"/>
      <c r="L1082" s="305"/>
      <c r="M1082" s="305"/>
      <c r="N1082" s="305"/>
      <c r="O1082" s="309"/>
      <c r="P1082" s="309"/>
      <c r="Q1082" s="309"/>
      <c r="R1082" s="309"/>
    </row>
    <row r="1083">
      <c r="D1083" s="305"/>
      <c r="E1083" s="314"/>
      <c r="F1083" s="305"/>
      <c r="G1083" s="305"/>
      <c r="H1083" s="305"/>
      <c r="I1083" s="305"/>
      <c r="J1083" s="305"/>
      <c r="K1083" s="305"/>
      <c r="L1083" s="305"/>
      <c r="M1083" s="305"/>
      <c r="N1083" s="305"/>
      <c r="O1083" s="309"/>
      <c r="P1083" s="309"/>
      <c r="Q1083" s="309"/>
      <c r="R1083" s="309"/>
    </row>
    <row r="1084">
      <c r="D1084" s="305"/>
      <c r="E1084" s="314"/>
      <c r="F1084" s="305"/>
      <c r="G1084" s="305"/>
      <c r="H1084" s="305"/>
      <c r="I1084" s="305"/>
      <c r="J1084" s="305"/>
      <c r="K1084" s="305"/>
      <c r="L1084" s="305"/>
      <c r="M1084" s="305"/>
      <c r="N1084" s="305"/>
      <c r="O1084" s="309"/>
      <c r="P1084" s="309"/>
      <c r="Q1084" s="309"/>
      <c r="R1084" s="309"/>
    </row>
    <row r="1085">
      <c r="D1085" s="305"/>
      <c r="E1085" s="314"/>
      <c r="F1085" s="305"/>
      <c r="G1085" s="305"/>
      <c r="H1085" s="305"/>
      <c r="I1085" s="305"/>
      <c r="J1085" s="305"/>
      <c r="K1085" s="305"/>
      <c r="L1085" s="305"/>
      <c r="M1085" s="305"/>
      <c r="N1085" s="305"/>
      <c r="O1085" s="309"/>
      <c r="P1085" s="309"/>
      <c r="Q1085" s="309"/>
      <c r="R1085" s="309"/>
    </row>
    <row r="1086">
      <c r="D1086" s="305"/>
      <c r="E1086" s="314"/>
      <c r="F1086" s="305"/>
      <c r="G1086" s="305"/>
      <c r="H1086" s="305"/>
      <c r="I1086" s="305"/>
      <c r="J1086" s="305"/>
      <c r="K1086" s="305"/>
      <c r="L1086" s="305"/>
      <c r="M1086" s="305"/>
      <c r="N1086" s="305"/>
      <c r="O1086" s="309"/>
      <c r="P1086" s="309"/>
      <c r="Q1086" s="309"/>
      <c r="R1086" s="309"/>
    </row>
    <row r="1087">
      <c r="D1087" s="305"/>
      <c r="E1087" s="314"/>
      <c r="F1087" s="305"/>
      <c r="G1087" s="305"/>
      <c r="H1087" s="305"/>
      <c r="I1087" s="305"/>
      <c r="J1087" s="305"/>
      <c r="K1087" s="305"/>
      <c r="L1087" s="305"/>
      <c r="M1087" s="305"/>
      <c r="N1087" s="305"/>
      <c r="O1087" s="309"/>
      <c r="P1087" s="309"/>
      <c r="Q1087" s="309"/>
      <c r="R1087" s="309"/>
    </row>
    <row r="1088">
      <c r="D1088" s="305"/>
      <c r="E1088" s="314"/>
      <c r="F1088" s="305"/>
      <c r="G1088" s="305"/>
      <c r="H1088" s="305"/>
      <c r="I1088" s="305"/>
      <c r="J1088" s="305"/>
      <c r="K1088" s="305"/>
      <c r="L1088" s="305"/>
      <c r="M1088" s="305"/>
      <c r="N1088" s="305"/>
      <c r="O1088" s="309"/>
      <c r="P1088" s="309"/>
      <c r="Q1088" s="309"/>
      <c r="R1088" s="309"/>
    </row>
    <row r="1089">
      <c r="D1089" s="305"/>
      <c r="E1089" s="314"/>
      <c r="F1089" s="305"/>
      <c r="G1089" s="305"/>
      <c r="H1089" s="305"/>
      <c r="I1089" s="305"/>
      <c r="J1089" s="305"/>
      <c r="K1089" s="305"/>
      <c r="L1089" s="305"/>
      <c r="M1089" s="305"/>
      <c r="N1089" s="305"/>
      <c r="O1089" s="309"/>
      <c r="P1089" s="309"/>
      <c r="Q1089" s="309"/>
      <c r="R1089" s="309"/>
    </row>
    <row r="1090">
      <c r="D1090" s="305"/>
      <c r="E1090" s="314"/>
      <c r="F1090" s="305"/>
      <c r="G1090" s="305"/>
      <c r="H1090" s="305"/>
      <c r="I1090" s="305"/>
      <c r="J1090" s="305"/>
      <c r="K1090" s="305"/>
      <c r="L1090" s="305"/>
      <c r="M1090" s="305"/>
      <c r="N1090" s="305"/>
      <c r="O1090" s="309"/>
      <c r="P1090" s="309"/>
      <c r="Q1090" s="309"/>
      <c r="R1090" s="309"/>
    </row>
    <row r="1091">
      <c r="D1091" s="305"/>
      <c r="E1091" s="314"/>
      <c r="F1091" s="305"/>
      <c r="G1091" s="305"/>
      <c r="H1091" s="305"/>
      <c r="I1091" s="305"/>
      <c r="J1091" s="305"/>
      <c r="K1091" s="305"/>
      <c r="L1091" s="305"/>
      <c r="M1091" s="305"/>
      <c r="N1091" s="305"/>
      <c r="O1091" s="309"/>
      <c r="P1091" s="309"/>
      <c r="Q1091" s="309"/>
      <c r="R1091" s="309"/>
    </row>
    <row r="1092">
      <c r="D1092" s="305"/>
      <c r="E1092" s="314"/>
      <c r="F1092" s="305"/>
      <c r="G1092" s="305"/>
      <c r="H1092" s="305"/>
      <c r="I1092" s="305"/>
      <c r="J1092" s="305"/>
      <c r="K1092" s="305"/>
      <c r="L1092" s="305"/>
      <c r="M1092" s="305"/>
      <c r="N1092" s="305"/>
      <c r="O1092" s="309"/>
      <c r="P1092" s="309"/>
      <c r="Q1092" s="309"/>
      <c r="R1092" s="309"/>
    </row>
    <row r="1093">
      <c r="D1093" s="305"/>
      <c r="E1093" s="314"/>
      <c r="F1093" s="305"/>
      <c r="G1093" s="305"/>
      <c r="H1093" s="305"/>
      <c r="I1093" s="305"/>
      <c r="J1093" s="305"/>
      <c r="K1093" s="305"/>
      <c r="L1093" s="305"/>
      <c r="M1093" s="305"/>
      <c r="N1093" s="305"/>
      <c r="O1093" s="309"/>
      <c r="P1093" s="309"/>
      <c r="Q1093" s="309"/>
      <c r="R1093" s="309"/>
    </row>
    <row r="1094">
      <c r="D1094" s="305"/>
      <c r="E1094" s="314"/>
      <c r="F1094" s="305"/>
      <c r="G1094" s="305"/>
      <c r="H1094" s="305"/>
      <c r="I1094" s="305"/>
      <c r="J1094" s="305"/>
      <c r="K1094" s="305"/>
      <c r="L1094" s="305"/>
      <c r="M1094" s="305"/>
      <c r="N1094" s="305"/>
      <c r="O1094" s="309"/>
      <c r="P1094" s="309"/>
      <c r="Q1094" s="309"/>
      <c r="R1094" s="309"/>
    </row>
    <row r="1095">
      <c r="D1095" s="305"/>
      <c r="E1095" s="314"/>
      <c r="F1095" s="305"/>
      <c r="G1095" s="305"/>
      <c r="H1095" s="305"/>
      <c r="I1095" s="305"/>
      <c r="J1095" s="305"/>
      <c r="K1095" s="305"/>
      <c r="L1095" s="305"/>
      <c r="M1095" s="305"/>
      <c r="N1095" s="305"/>
      <c r="O1095" s="309"/>
      <c r="P1095" s="309"/>
      <c r="Q1095" s="309"/>
      <c r="R1095" s="309"/>
    </row>
    <row r="1096">
      <c r="D1096" s="305"/>
      <c r="E1096" s="314"/>
      <c r="F1096" s="305"/>
      <c r="G1096" s="305"/>
      <c r="H1096" s="305"/>
      <c r="I1096" s="305"/>
      <c r="J1096" s="305"/>
      <c r="K1096" s="305"/>
      <c r="L1096" s="305"/>
      <c r="M1096" s="305"/>
      <c r="N1096" s="305"/>
      <c r="O1096" s="309"/>
      <c r="P1096" s="309"/>
      <c r="Q1096" s="309"/>
      <c r="R1096" s="309"/>
    </row>
    <row r="1097">
      <c r="D1097" s="305"/>
      <c r="E1097" s="314"/>
      <c r="F1097" s="305"/>
      <c r="G1097" s="305"/>
      <c r="H1097" s="305"/>
      <c r="I1097" s="305"/>
      <c r="J1097" s="305"/>
      <c r="K1097" s="305"/>
      <c r="L1097" s="305"/>
      <c r="M1097" s="305"/>
      <c r="N1097" s="305"/>
      <c r="O1097" s="309"/>
      <c r="P1097" s="309"/>
      <c r="Q1097" s="309"/>
      <c r="R1097" s="309"/>
    </row>
    <row r="1098">
      <c r="D1098" s="305"/>
      <c r="E1098" s="314"/>
      <c r="F1098" s="305"/>
      <c r="G1098" s="305"/>
      <c r="H1098" s="305"/>
      <c r="I1098" s="305"/>
      <c r="J1098" s="305"/>
      <c r="K1098" s="305"/>
      <c r="L1098" s="305"/>
      <c r="M1098" s="305"/>
      <c r="N1098" s="305"/>
      <c r="O1098" s="309"/>
      <c r="P1098" s="309"/>
      <c r="Q1098" s="309"/>
      <c r="R1098" s="309"/>
    </row>
    <row r="1099">
      <c r="D1099" s="305"/>
      <c r="E1099" s="314"/>
      <c r="F1099" s="305"/>
      <c r="G1099" s="305"/>
      <c r="H1099" s="305"/>
      <c r="I1099" s="305"/>
      <c r="J1099" s="305"/>
      <c r="K1099" s="305"/>
      <c r="L1099" s="305"/>
      <c r="M1099" s="305"/>
      <c r="N1099" s="305"/>
      <c r="O1099" s="309"/>
      <c r="P1099" s="309"/>
      <c r="Q1099" s="309"/>
      <c r="R1099" s="309"/>
    </row>
    <row r="1100">
      <c r="D1100" s="305"/>
      <c r="E1100" s="314"/>
      <c r="F1100" s="305"/>
      <c r="G1100" s="305"/>
      <c r="H1100" s="305"/>
      <c r="I1100" s="305"/>
      <c r="J1100" s="305"/>
      <c r="K1100" s="305"/>
      <c r="L1100" s="305"/>
      <c r="M1100" s="305"/>
      <c r="N1100" s="305"/>
      <c r="O1100" s="309"/>
      <c r="P1100" s="309"/>
      <c r="Q1100" s="309"/>
      <c r="R1100" s="309"/>
    </row>
    <row r="1101">
      <c r="D1101" s="305"/>
      <c r="E1101" s="314"/>
      <c r="F1101" s="305"/>
      <c r="G1101" s="305"/>
      <c r="H1101" s="305"/>
      <c r="I1101" s="305"/>
      <c r="J1101" s="305"/>
      <c r="K1101" s="305"/>
      <c r="L1101" s="305"/>
      <c r="M1101" s="305"/>
      <c r="N1101" s="305"/>
      <c r="O1101" s="309"/>
      <c r="P1101" s="309"/>
      <c r="Q1101" s="309"/>
      <c r="R1101" s="309"/>
    </row>
    <row r="1102">
      <c r="D1102" s="305"/>
      <c r="E1102" s="314"/>
      <c r="F1102" s="305"/>
      <c r="G1102" s="305"/>
      <c r="H1102" s="305"/>
      <c r="I1102" s="305"/>
      <c r="J1102" s="305"/>
      <c r="K1102" s="305"/>
      <c r="L1102" s="305"/>
      <c r="M1102" s="305"/>
      <c r="N1102" s="305"/>
      <c r="O1102" s="309"/>
      <c r="P1102" s="309"/>
      <c r="Q1102" s="309"/>
      <c r="R1102" s="309"/>
    </row>
    <row r="1103">
      <c r="D1103" s="305"/>
      <c r="E1103" s="314"/>
      <c r="F1103" s="305"/>
      <c r="G1103" s="305"/>
      <c r="H1103" s="305"/>
      <c r="I1103" s="305"/>
      <c r="J1103" s="305"/>
      <c r="K1103" s="305"/>
      <c r="L1103" s="305"/>
      <c r="M1103" s="305"/>
      <c r="N1103" s="305"/>
      <c r="O1103" s="309"/>
      <c r="P1103" s="309"/>
      <c r="Q1103" s="309"/>
      <c r="R1103" s="309"/>
    </row>
    <row r="1104">
      <c r="D1104" s="305"/>
      <c r="E1104" s="314"/>
      <c r="F1104" s="305"/>
      <c r="G1104" s="305"/>
      <c r="H1104" s="305"/>
      <c r="I1104" s="305"/>
      <c r="J1104" s="305"/>
      <c r="K1104" s="305"/>
      <c r="L1104" s="305"/>
      <c r="M1104" s="305"/>
      <c r="N1104" s="305"/>
      <c r="O1104" s="309"/>
      <c r="P1104" s="309"/>
      <c r="Q1104" s="309"/>
      <c r="R1104" s="309"/>
    </row>
    <row r="1105">
      <c r="D1105" s="305"/>
      <c r="E1105" s="314"/>
      <c r="F1105" s="305"/>
      <c r="G1105" s="305"/>
      <c r="H1105" s="305"/>
      <c r="I1105" s="305"/>
      <c r="J1105" s="305"/>
      <c r="K1105" s="305"/>
      <c r="L1105" s="305"/>
      <c r="M1105" s="305"/>
      <c r="N1105" s="305"/>
      <c r="O1105" s="309"/>
      <c r="P1105" s="309"/>
      <c r="Q1105" s="309"/>
      <c r="R1105" s="309"/>
    </row>
    <row r="1106">
      <c r="D1106" s="305"/>
      <c r="E1106" s="314"/>
      <c r="F1106" s="305"/>
      <c r="G1106" s="305"/>
      <c r="H1106" s="305"/>
      <c r="I1106" s="305"/>
      <c r="J1106" s="305"/>
      <c r="K1106" s="305"/>
      <c r="L1106" s="305"/>
      <c r="M1106" s="305"/>
      <c r="N1106" s="305"/>
      <c r="O1106" s="309"/>
      <c r="P1106" s="309"/>
      <c r="Q1106" s="309"/>
      <c r="R1106" s="309"/>
    </row>
    <row r="1107">
      <c r="D1107" s="305"/>
      <c r="E1107" s="314"/>
      <c r="F1107" s="305"/>
      <c r="G1107" s="305"/>
      <c r="H1107" s="305"/>
      <c r="I1107" s="305"/>
      <c r="J1107" s="305"/>
      <c r="K1107" s="305"/>
      <c r="L1107" s="305"/>
      <c r="M1107" s="305"/>
      <c r="N1107" s="305"/>
      <c r="O1107" s="309"/>
      <c r="P1107" s="309"/>
      <c r="Q1107" s="309"/>
      <c r="R1107" s="309"/>
    </row>
    <row r="1108">
      <c r="D1108" s="305"/>
      <c r="E1108" s="314"/>
      <c r="F1108" s="305"/>
      <c r="G1108" s="305"/>
      <c r="H1108" s="305"/>
      <c r="I1108" s="305"/>
      <c r="J1108" s="305"/>
      <c r="K1108" s="305"/>
      <c r="L1108" s="305"/>
      <c r="M1108" s="305"/>
      <c r="N1108" s="305"/>
      <c r="O1108" s="309"/>
      <c r="P1108" s="309"/>
      <c r="Q1108" s="309"/>
      <c r="R1108" s="309"/>
    </row>
    <row r="1109">
      <c r="D1109" s="305"/>
      <c r="E1109" s="314"/>
      <c r="F1109" s="305"/>
      <c r="G1109" s="305"/>
      <c r="H1109" s="305"/>
      <c r="I1109" s="305"/>
      <c r="J1109" s="305"/>
      <c r="K1109" s="305"/>
      <c r="L1109" s="305"/>
      <c r="M1109" s="305"/>
      <c r="N1109" s="305"/>
      <c r="O1109" s="309"/>
      <c r="P1109" s="309"/>
      <c r="Q1109" s="309"/>
      <c r="R1109" s="309"/>
    </row>
    <row r="1110">
      <c r="D1110" s="305"/>
      <c r="E1110" s="314"/>
      <c r="F1110" s="305"/>
      <c r="G1110" s="305"/>
      <c r="H1110" s="305"/>
      <c r="I1110" s="305"/>
      <c r="J1110" s="305"/>
      <c r="K1110" s="305"/>
      <c r="L1110" s="305"/>
      <c r="M1110" s="305"/>
      <c r="N1110" s="305"/>
      <c r="O1110" s="309"/>
      <c r="P1110" s="309"/>
      <c r="Q1110" s="309"/>
      <c r="R1110" s="309"/>
    </row>
    <row r="1111">
      <c r="D1111" s="305"/>
      <c r="E1111" s="314"/>
      <c r="F1111" s="305"/>
      <c r="G1111" s="305"/>
      <c r="H1111" s="305"/>
      <c r="I1111" s="305"/>
      <c r="J1111" s="305"/>
      <c r="K1111" s="305"/>
      <c r="L1111" s="305"/>
      <c r="M1111" s="305"/>
      <c r="N1111" s="305"/>
      <c r="O1111" s="309"/>
      <c r="P1111" s="309"/>
      <c r="Q1111" s="309"/>
      <c r="R1111" s="309"/>
    </row>
    <row r="1112">
      <c r="D1112" s="305"/>
      <c r="E1112" s="314"/>
      <c r="F1112" s="305"/>
      <c r="G1112" s="305"/>
      <c r="H1112" s="305"/>
      <c r="I1112" s="305"/>
      <c r="J1112" s="305"/>
      <c r="K1112" s="305"/>
      <c r="L1112" s="305"/>
      <c r="M1112" s="305"/>
      <c r="N1112" s="305"/>
      <c r="O1112" s="309"/>
      <c r="P1112" s="309"/>
      <c r="Q1112" s="309"/>
      <c r="R1112" s="309"/>
    </row>
    <row r="1113">
      <c r="D1113" s="305"/>
      <c r="E1113" s="314"/>
      <c r="F1113" s="305"/>
      <c r="G1113" s="305"/>
      <c r="H1113" s="305"/>
      <c r="I1113" s="305"/>
      <c r="J1113" s="305"/>
      <c r="K1113" s="305"/>
      <c r="L1113" s="305"/>
      <c r="M1113" s="305"/>
      <c r="N1113" s="305"/>
      <c r="O1113" s="309"/>
      <c r="P1113" s="309"/>
      <c r="Q1113" s="309"/>
      <c r="R1113" s="309"/>
    </row>
    <row r="1114">
      <c r="D1114" s="305"/>
      <c r="E1114" s="314"/>
      <c r="F1114" s="305"/>
      <c r="G1114" s="305"/>
      <c r="H1114" s="305"/>
      <c r="I1114" s="305"/>
      <c r="J1114" s="305"/>
      <c r="K1114" s="305"/>
      <c r="L1114" s="305"/>
      <c r="M1114" s="305"/>
      <c r="N1114" s="305"/>
      <c r="O1114" s="309"/>
      <c r="P1114" s="309"/>
      <c r="Q1114" s="309"/>
      <c r="R1114" s="309"/>
    </row>
    <row r="1115">
      <c r="D1115" s="305"/>
      <c r="E1115" s="314"/>
      <c r="F1115" s="305"/>
      <c r="G1115" s="305"/>
      <c r="H1115" s="305"/>
      <c r="I1115" s="305"/>
      <c r="J1115" s="305"/>
      <c r="K1115" s="305"/>
      <c r="L1115" s="305"/>
      <c r="M1115" s="305"/>
      <c r="N1115" s="305"/>
      <c r="O1115" s="309"/>
      <c r="P1115" s="309"/>
      <c r="Q1115" s="309"/>
      <c r="R1115" s="309"/>
    </row>
    <row r="1116">
      <c r="D1116" s="305"/>
      <c r="E1116" s="314"/>
      <c r="F1116" s="305"/>
      <c r="G1116" s="305"/>
      <c r="H1116" s="305"/>
      <c r="I1116" s="305"/>
      <c r="J1116" s="305"/>
      <c r="K1116" s="305"/>
      <c r="L1116" s="305"/>
      <c r="M1116" s="305"/>
      <c r="N1116" s="305"/>
      <c r="O1116" s="309"/>
      <c r="P1116" s="309"/>
      <c r="Q1116" s="309"/>
      <c r="R1116" s="309"/>
    </row>
    <row r="1117">
      <c r="D1117" s="305"/>
      <c r="E1117" s="314"/>
      <c r="F1117" s="305"/>
      <c r="G1117" s="305"/>
      <c r="H1117" s="305"/>
      <c r="I1117" s="305"/>
      <c r="J1117" s="305"/>
      <c r="K1117" s="305"/>
      <c r="L1117" s="305"/>
      <c r="M1117" s="305"/>
      <c r="N1117" s="305"/>
      <c r="O1117" s="309"/>
      <c r="P1117" s="309"/>
      <c r="Q1117" s="309"/>
      <c r="R1117" s="309"/>
    </row>
    <row r="1118">
      <c r="D1118" s="305"/>
      <c r="E1118" s="314"/>
      <c r="F1118" s="305"/>
      <c r="G1118" s="305"/>
      <c r="H1118" s="305"/>
      <c r="I1118" s="305"/>
      <c r="J1118" s="305"/>
      <c r="K1118" s="305"/>
      <c r="L1118" s="305"/>
      <c r="M1118" s="305"/>
      <c r="N1118" s="305"/>
      <c r="O1118" s="309"/>
      <c r="P1118" s="309"/>
      <c r="Q1118" s="309"/>
      <c r="R1118" s="309"/>
    </row>
    <row r="1119">
      <c r="D1119" s="305"/>
      <c r="E1119" s="314"/>
      <c r="F1119" s="305"/>
      <c r="G1119" s="305"/>
      <c r="H1119" s="305"/>
      <c r="I1119" s="305"/>
      <c r="J1119" s="305"/>
      <c r="K1119" s="305"/>
      <c r="L1119" s="305"/>
      <c r="M1119" s="305"/>
      <c r="N1119" s="305"/>
      <c r="O1119" s="309"/>
      <c r="P1119" s="309"/>
      <c r="Q1119" s="309"/>
      <c r="R1119" s="309"/>
    </row>
    <row r="1120">
      <c r="D1120" s="305"/>
      <c r="E1120" s="314"/>
      <c r="F1120" s="305"/>
      <c r="G1120" s="305"/>
      <c r="H1120" s="305"/>
      <c r="I1120" s="305"/>
      <c r="J1120" s="305"/>
      <c r="K1120" s="305"/>
      <c r="L1120" s="305"/>
      <c r="M1120" s="305"/>
      <c r="N1120" s="305"/>
      <c r="O1120" s="309"/>
      <c r="P1120" s="309"/>
      <c r="Q1120" s="309"/>
      <c r="R1120" s="309"/>
    </row>
    <row r="1121">
      <c r="D1121" s="305"/>
      <c r="E1121" s="314"/>
      <c r="F1121" s="305"/>
      <c r="G1121" s="305"/>
      <c r="H1121" s="305"/>
      <c r="I1121" s="305"/>
      <c r="J1121" s="305"/>
      <c r="K1121" s="305"/>
      <c r="L1121" s="305"/>
      <c r="M1121" s="305"/>
      <c r="N1121" s="305"/>
      <c r="O1121" s="309"/>
      <c r="P1121" s="309"/>
      <c r="Q1121" s="309"/>
      <c r="R1121" s="309"/>
    </row>
    <row r="1122">
      <c r="D1122" s="305"/>
      <c r="E1122" s="314"/>
      <c r="F1122" s="305"/>
      <c r="G1122" s="305"/>
      <c r="H1122" s="305"/>
      <c r="I1122" s="305"/>
      <c r="J1122" s="305"/>
      <c r="K1122" s="305"/>
      <c r="L1122" s="305"/>
      <c r="M1122" s="305"/>
      <c r="N1122" s="305"/>
      <c r="O1122" s="309"/>
      <c r="P1122" s="309"/>
      <c r="Q1122" s="309"/>
      <c r="R1122" s="309"/>
    </row>
    <row r="1123">
      <c r="D1123" s="305"/>
      <c r="E1123" s="314"/>
      <c r="F1123" s="305"/>
      <c r="G1123" s="305"/>
      <c r="H1123" s="305"/>
      <c r="I1123" s="305"/>
      <c r="J1123" s="305"/>
      <c r="K1123" s="305"/>
      <c r="L1123" s="305"/>
      <c r="M1123" s="305"/>
      <c r="N1123" s="305"/>
      <c r="O1123" s="309"/>
      <c r="P1123" s="309"/>
      <c r="Q1123" s="309"/>
      <c r="R1123" s="309"/>
    </row>
    <row r="1124">
      <c r="D1124" s="305"/>
      <c r="E1124" s="314"/>
      <c r="F1124" s="305"/>
      <c r="G1124" s="305"/>
      <c r="H1124" s="305"/>
      <c r="I1124" s="305"/>
      <c r="J1124" s="305"/>
      <c r="K1124" s="305"/>
      <c r="L1124" s="305"/>
      <c r="M1124" s="305"/>
      <c r="N1124" s="305"/>
      <c r="O1124" s="309"/>
      <c r="P1124" s="309"/>
      <c r="Q1124" s="309"/>
      <c r="R1124" s="309"/>
    </row>
    <row r="1125">
      <c r="D1125" s="305"/>
      <c r="E1125" s="314"/>
      <c r="F1125" s="305"/>
      <c r="G1125" s="305"/>
      <c r="H1125" s="305"/>
      <c r="I1125" s="305"/>
      <c r="J1125" s="305"/>
      <c r="K1125" s="305"/>
      <c r="L1125" s="305"/>
      <c r="M1125" s="305"/>
      <c r="N1125" s="305"/>
      <c r="O1125" s="309"/>
      <c r="P1125" s="309"/>
      <c r="Q1125" s="309"/>
      <c r="R1125" s="309"/>
    </row>
    <row r="1126">
      <c r="D1126" s="305"/>
      <c r="E1126" s="314"/>
      <c r="F1126" s="305"/>
      <c r="G1126" s="305"/>
      <c r="H1126" s="305"/>
      <c r="I1126" s="305"/>
      <c r="J1126" s="305"/>
      <c r="K1126" s="305"/>
      <c r="L1126" s="305"/>
      <c r="M1126" s="305"/>
      <c r="N1126" s="305"/>
      <c r="O1126" s="309"/>
      <c r="P1126" s="309"/>
      <c r="Q1126" s="309"/>
      <c r="R1126" s="309"/>
    </row>
    <row r="1127">
      <c r="D1127" s="305"/>
      <c r="E1127" s="314"/>
      <c r="F1127" s="305"/>
      <c r="G1127" s="305"/>
      <c r="H1127" s="305"/>
      <c r="I1127" s="305"/>
      <c r="J1127" s="305"/>
      <c r="K1127" s="305"/>
      <c r="L1127" s="305"/>
      <c r="M1127" s="305"/>
      <c r="N1127" s="305"/>
      <c r="O1127" s="309"/>
      <c r="P1127" s="309"/>
      <c r="Q1127" s="309"/>
      <c r="R1127" s="309"/>
    </row>
    <row r="1128">
      <c r="D1128" s="305"/>
      <c r="E1128" s="314"/>
      <c r="F1128" s="305"/>
      <c r="G1128" s="305"/>
      <c r="H1128" s="305"/>
      <c r="I1128" s="305"/>
      <c r="J1128" s="305"/>
      <c r="K1128" s="305"/>
      <c r="L1128" s="305"/>
      <c r="M1128" s="305"/>
      <c r="N1128" s="305"/>
      <c r="O1128" s="309"/>
      <c r="P1128" s="309"/>
      <c r="Q1128" s="309"/>
      <c r="R1128" s="309"/>
    </row>
    <row r="1129">
      <c r="D1129" s="305"/>
      <c r="E1129" s="314"/>
      <c r="F1129" s="305"/>
      <c r="G1129" s="305"/>
      <c r="H1129" s="305"/>
      <c r="I1129" s="305"/>
      <c r="J1129" s="305"/>
      <c r="K1129" s="305"/>
      <c r="L1129" s="305"/>
      <c r="M1129" s="305"/>
      <c r="N1129" s="305"/>
      <c r="O1129" s="309"/>
      <c r="P1129" s="309"/>
      <c r="Q1129" s="309"/>
      <c r="R1129" s="309"/>
    </row>
    <row r="1130">
      <c r="D1130" s="305"/>
      <c r="E1130" s="314"/>
      <c r="F1130" s="305"/>
      <c r="G1130" s="305"/>
      <c r="H1130" s="305"/>
      <c r="I1130" s="305"/>
      <c r="J1130" s="305"/>
      <c r="K1130" s="305"/>
      <c r="L1130" s="305"/>
      <c r="M1130" s="305"/>
      <c r="N1130" s="305"/>
      <c r="O1130" s="309"/>
      <c r="P1130" s="309"/>
      <c r="Q1130" s="309"/>
      <c r="R1130" s="309"/>
    </row>
    <row r="1131">
      <c r="D1131" s="305"/>
      <c r="E1131" s="314"/>
      <c r="F1131" s="305"/>
      <c r="G1131" s="305"/>
      <c r="H1131" s="305"/>
      <c r="I1131" s="305"/>
      <c r="J1131" s="305"/>
      <c r="K1131" s="305"/>
      <c r="L1131" s="305"/>
      <c r="M1131" s="305"/>
      <c r="N1131" s="305"/>
      <c r="O1131" s="309"/>
      <c r="P1131" s="309"/>
      <c r="Q1131" s="309"/>
      <c r="R1131" s="309"/>
    </row>
    <row r="1132">
      <c r="D1132" s="305"/>
      <c r="E1132" s="314"/>
      <c r="F1132" s="305"/>
      <c r="G1132" s="305"/>
      <c r="H1132" s="305"/>
      <c r="I1132" s="305"/>
      <c r="J1132" s="305"/>
      <c r="K1132" s="305"/>
      <c r="L1132" s="305"/>
      <c r="M1132" s="305"/>
      <c r="N1132" s="305"/>
      <c r="O1132" s="309"/>
      <c r="P1132" s="309"/>
      <c r="Q1132" s="309"/>
      <c r="R1132" s="309"/>
    </row>
    <row r="1133">
      <c r="D1133" s="305"/>
      <c r="E1133" s="314"/>
      <c r="F1133" s="305"/>
      <c r="G1133" s="305"/>
      <c r="H1133" s="305"/>
      <c r="I1133" s="305"/>
      <c r="J1133" s="305"/>
      <c r="K1133" s="305"/>
      <c r="L1133" s="305"/>
      <c r="M1133" s="305"/>
      <c r="N1133" s="305"/>
      <c r="O1133" s="309"/>
      <c r="P1133" s="309"/>
      <c r="Q1133" s="309"/>
      <c r="R1133" s="309"/>
    </row>
    <row r="1134">
      <c r="D1134" s="305"/>
      <c r="E1134" s="314"/>
      <c r="F1134" s="305"/>
      <c r="G1134" s="305"/>
      <c r="H1134" s="305"/>
      <c r="I1134" s="305"/>
      <c r="J1134" s="305"/>
      <c r="K1134" s="305"/>
      <c r="L1134" s="305"/>
      <c r="M1134" s="305"/>
      <c r="N1134" s="305"/>
      <c r="O1134" s="309"/>
      <c r="P1134" s="309"/>
      <c r="Q1134" s="309"/>
      <c r="R1134" s="309"/>
    </row>
    <row r="1135">
      <c r="D1135" s="305"/>
      <c r="E1135" s="314"/>
      <c r="F1135" s="305"/>
      <c r="G1135" s="305"/>
      <c r="H1135" s="305"/>
      <c r="I1135" s="305"/>
      <c r="J1135" s="305"/>
      <c r="K1135" s="305"/>
      <c r="L1135" s="305"/>
      <c r="M1135" s="305"/>
      <c r="N1135" s="305"/>
      <c r="O1135" s="309"/>
      <c r="P1135" s="309"/>
      <c r="Q1135" s="309"/>
      <c r="R1135" s="309"/>
    </row>
    <row r="1136">
      <c r="D1136" s="305"/>
      <c r="E1136" s="314"/>
      <c r="F1136" s="305"/>
      <c r="G1136" s="305"/>
      <c r="H1136" s="305"/>
      <c r="I1136" s="305"/>
      <c r="J1136" s="305"/>
      <c r="K1136" s="305"/>
      <c r="L1136" s="305"/>
      <c r="M1136" s="305"/>
      <c r="N1136" s="305"/>
      <c r="O1136" s="309"/>
      <c r="P1136" s="309"/>
      <c r="Q1136" s="309"/>
      <c r="R1136" s="309"/>
    </row>
    <row r="1137">
      <c r="D1137" s="305"/>
      <c r="E1137" s="314"/>
      <c r="F1137" s="305"/>
      <c r="G1137" s="305"/>
      <c r="H1137" s="305"/>
      <c r="I1137" s="305"/>
      <c r="J1137" s="305"/>
      <c r="K1137" s="305"/>
      <c r="L1137" s="305"/>
      <c r="M1137" s="305"/>
      <c r="N1137" s="305"/>
      <c r="O1137" s="309"/>
      <c r="P1137" s="309"/>
      <c r="Q1137" s="309"/>
      <c r="R1137" s="309"/>
    </row>
    <row r="1138">
      <c r="D1138" s="305"/>
      <c r="E1138" s="314"/>
      <c r="F1138" s="305"/>
      <c r="G1138" s="305"/>
      <c r="H1138" s="305"/>
      <c r="I1138" s="305"/>
      <c r="J1138" s="305"/>
      <c r="K1138" s="305"/>
      <c r="L1138" s="305"/>
      <c r="M1138" s="305"/>
      <c r="N1138" s="305"/>
      <c r="O1138" s="309"/>
      <c r="P1138" s="309"/>
      <c r="Q1138" s="309"/>
      <c r="R1138" s="309"/>
    </row>
    <row r="1139">
      <c r="D1139" s="305"/>
      <c r="E1139" s="314"/>
      <c r="F1139" s="305"/>
      <c r="G1139" s="305"/>
      <c r="H1139" s="305"/>
      <c r="I1139" s="305"/>
      <c r="J1139" s="305"/>
      <c r="K1139" s="305"/>
      <c r="L1139" s="305"/>
      <c r="M1139" s="305"/>
      <c r="N1139" s="305"/>
      <c r="O1139" s="309"/>
      <c r="P1139" s="309"/>
      <c r="Q1139" s="309"/>
      <c r="R1139" s="309"/>
    </row>
    <row r="1140">
      <c r="D1140" s="305"/>
      <c r="E1140" s="314"/>
      <c r="F1140" s="305"/>
      <c r="G1140" s="305"/>
      <c r="H1140" s="305"/>
      <c r="I1140" s="305"/>
      <c r="J1140" s="305"/>
      <c r="K1140" s="305"/>
      <c r="L1140" s="305"/>
      <c r="M1140" s="305"/>
      <c r="N1140" s="305"/>
      <c r="O1140" s="309"/>
      <c r="P1140" s="309"/>
      <c r="Q1140" s="309"/>
      <c r="R1140" s="309"/>
    </row>
    <row r="1141">
      <c r="D1141" s="305"/>
      <c r="E1141" s="314"/>
      <c r="F1141" s="305"/>
      <c r="G1141" s="305"/>
      <c r="H1141" s="305"/>
      <c r="I1141" s="305"/>
      <c r="J1141" s="305"/>
      <c r="K1141" s="305"/>
      <c r="L1141" s="305"/>
      <c r="M1141" s="305"/>
      <c r="N1141" s="305"/>
      <c r="O1141" s="309"/>
      <c r="P1141" s="309"/>
      <c r="Q1141" s="309"/>
      <c r="R1141" s="309"/>
    </row>
    <row r="1142">
      <c r="D1142" s="305"/>
      <c r="E1142" s="314"/>
      <c r="F1142" s="305"/>
      <c r="G1142" s="305"/>
      <c r="H1142" s="305"/>
      <c r="I1142" s="305"/>
      <c r="J1142" s="305"/>
      <c r="K1142" s="305"/>
      <c r="L1142" s="305"/>
      <c r="M1142" s="305"/>
      <c r="N1142" s="305"/>
      <c r="O1142" s="309"/>
      <c r="P1142" s="309"/>
      <c r="Q1142" s="309"/>
      <c r="R1142" s="309"/>
    </row>
    <row r="1143">
      <c r="D1143" s="305"/>
      <c r="E1143" s="314"/>
      <c r="F1143" s="305"/>
      <c r="G1143" s="305"/>
      <c r="H1143" s="305"/>
      <c r="I1143" s="305"/>
      <c r="J1143" s="305"/>
      <c r="K1143" s="305"/>
      <c r="L1143" s="305"/>
      <c r="M1143" s="305"/>
      <c r="N1143" s="305"/>
      <c r="O1143" s="309"/>
      <c r="P1143" s="309"/>
      <c r="Q1143" s="309"/>
      <c r="R1143" s="309"/>
    </row>
    <row r="1144">
      <c r="D1144" s="305"/>
      <c r="E1144" s="314"/>
      <c r="F1144" s="305"/>
      <c r="G1144" s="305"/>
      <c r="H1144" s="305"/>
      <c r="I1144" s="305"/>
      <c r="J1144" s="305"/>
      <c r="K1144" s="305"/>
      <c r="L1144" s="305"/>
      <c r="M1144" s="305"/>
      <c r="N1144" s="305"/>
      <c r="O1144" s="309"/>
      <c r="P1144" s="309"/>
      <c r="Q1144" s="309"/>
      <c r="R1144" s="309"/>
    </row>
    <row r="1145">
      <c r="D1145" s="305"/>
      <c r="E1145" s="314"/>
      <c r="F1145" s="305"/>
      <c r="G1145" s="305"/>
      <c r="H1145" s="305"/>
      <c r="I1145" s="305"/>
      <c r="J1145" s="305"/>
      <c r="K1145" s="305"/>
      <c r="L1145" s="305"/>
      <c r="M1145" s="305"/>
      <c r="N1145" s="305"/>
      <c r="O1145" s="309"/>
      <c r="P1145" s="309"/>
      <c r="Q1145" s="309"/>
      <c r="R1145" s="309"/>
    </row>
    <row r="1146">
      <c r="D1146" s="305"/>
      <c r="E1146" s="314"/>
      <c r="F1146" s="305"/>
      <c r="G1146" s="305"/>
      <c r="H1146" s="305"/>
      <c r="I1146" s="305"/>
      <c r="J1146" s="305"/>
      <c r="K1146" s="305"/>
      <c r="L1146" s="305"/>
      <c r="M1146" s="305"/>
      <c r="N1146" s="305"/>
      <c r="O1146" s="309"/>
      <c r="P1146" s="309"/>
      <c r="Q1146" s="309"/>
      <c r="R1146" s="309"/>
    </row>
    <row r="1147">
      <c r="D1147" s="305"/>
      <c r="E1147" s="314"/>
      <c r="F1147" s="305"/>
      <c r="G1147" s="305"/>
      <c r="H1147" s="305"/>
      <c r="I1147" s="305"/>
      <c r="J1147" s="305"/>
      <c r="K1147" s="305"/>
      <c r="L1147" s="305"/>
      <c r="M1147" s="305"/>
      <c r="N1147" s="305"/>
      <c r="O1147" s="309"/>
      <c r="P1147" s="309"/>
      <c r="Q1147" s="309"/>
      <c r="R1147" s="309"/>
    </row>
    <row r="1148">
      <c r="D1148" s="305"/>
      <c r="E1148" s="314"/>
      <c r="F1148" s="305"/>
      <c r="G1148" s="305"/>
      <c r="H1148" s="305"/>
      <c r="I1148" s="305"/>
      <c r="J1148" s="305"/>
      <c r="K1148" s="305"/>
      <c r="L1148" s="305"/>
      <c r="M1148" s="305"/>
      <c r="N1148" s="305"/>
      <c r="O1148" s="309"/>
      <c r="P1148" s="309"/>
      <c r="Q1148" s="309"/>
      <c r="R1148" s="309"/>
    </row>
    <row r="1149">
      <c r="D1149" s="305"/>
      <c r="E1149" s="314"/>
      <c r="F1149" s="305"/>
      <c r="G1149" s="305"/>
      <c r="H1149" s="305"/>
      <c r="I1149" s="305"/>
      <c r="J1149" s="305"/>
      <c r="K1149" s="305"/>
      <c r="L1149" s="305"/>
      <c r="M1149" s="305"/>
      <c r="N1149" s="305"/>
      <c r="O1149" s="309"/>
      <c r="P1149" s="309"/>
      <c r="Q1149" s="309"/>
      <c r="R1149" s="309"/>
    </row>
    <row r="1150">
      <c r="D1150" s="305"/>
      <c r="E1150" s="314"/>
      <c r="F1150" s="305"/>
      <c r="G1150" s="305"/>
      <c r="H1150" s="305"/>
      <c r="I1150" s="305"/>
      <c r="J1150" s="305"/>
      <c r="K1150" s="305"/>
      <c r="L1150" s="305"/>
      <c r="M1150" s="305"/>
      <c r="N1150" s="305"/>
      <c r="O1150" s="309"/>
      <c r="P1150" s="309"/>
      <c r="Q1150" s="309"/>
      <c r="R1150" s="309"/>
    </row>
    <row r="1151">
      <c r="D1151" s="305"/>
      <c r="E1151" s="314"/>
      <c r="F1151" s="305"/>
      <c r="G1151" s="305"/>
      <c r="H1151" s="305"/>
      <c r="I1151" s="305"/>
      <c r="J1151" s="305"/>
      <c r="K1151" s="305"/>
      <c r="L1151" s="305"/>
      <c r="M1151" s="305"/>
      <c r="N1151" s="305"/>
      <c r="O1151" s="309"/>
      <c r="P1151" s="309"/>
      <c r="Q1151" s="309"/>
      <c r="R1151" s="309"/>
    </row>
    <row r="1152">
      <c r="D1152" s="305"/>
      <c r="E1152" s="314"/>
      <c r="F1152" s="305"/>
      <c r="G1152" s="305"/>
      <c r="H1152" s="305"/>
      <c r="I1152" s="305"/>
      <c r="J1152" s="305"/>
      <c r="K1152" s="305"/>
      <c r="L1152" s="305"/>
      <c r="M1152" s="305"/>
      <c r="N1152" s="305"/>
      <c r="O1152" s="309"/>
      <c r="P1152" s="309"/>
      <c r="Q1152" s="309"/>
      <c r="R1152" s="309"/>
    </row>
    <row r="1153">
      <c r="D1153" s="305"/>
      <c r="E1153" s="314"/>
      <c r="F1153" s="305"/>
      <c r="G1153" s="305"/>
      <c r="H1153" s="305"/>
      <c r="I1153" s="305"/>
      <c r="J1153" s="305"/>
      <c r="K1153" s="305"/>
      <c r="L1153" s="305"/>
      <c r="M1153" s="305"/>
      <c r="N1153" s="305"/>
      <c r="O1153" s="309"/>
      <c r="P1153" s="309"/>
      <c r="Q1153" s="309"/>
      <c r="R1153" s="309"/>
    </row>
    <row r="1154">
      <c r="D1154" s="305"/>
      <c r="E1154" s="314"/>
      <c r="F1154" s="305"/>
      <c r="G1154" s="305"/>
      <c r="H1154" s="305"/>
      <c r="I1154" s="305"/>
      <c r="J1154" s="305"/>
      <c r="K1154" s="305"/>
      <c r="L1154" s="305"/>
      <c r="M1154" s="305"/>
      <c r="N1154" s="305"/>
      <c r="O1154" s="309"/>
      <c r="P1154" s="309"/>
      <c r="Q1154" s="309"/>
      <c r="R1154" s="309"/>
    </row>
    <row r="1155">
      <c r="D1155" s="305"/>
      <c r="E1155" s="314"/>
      <c r="F1155" s="305"/>
      <c r="G1155" s="305"/>
      <c r="H1155" s="305"/>
      <c r="I1155" s="305"/>
      <c r="J1155" s="305"/>
      <c r="K1155" s="305"/>
      <c r="L1155" s="305"/>
      <c r="M1155" s="305"/>
      <c r="N1155" s="305"/>
      <c r="O1155" s="309"/>
      <c r="P1155" s="309"/>
      <c r="Q1155" s="309"/>
      <c r="R1155" s="309"/>
    </row>
    <row r="1156">
      <c r="D1156" s="305"/>
      <c r="E1156" s="314"/>
      <c r="F1156" s="305"/>
      <c r="G1156" s="305"/>
      <c r="H1156" s="305"/>
      <c r="I1156" s="305"/>
      <c r="J1156" s="305"/>
      <c r="K1156" s="305"/>
      <c r="L1156" s="305"/>
      <c r="M1156" s="305"/>
      <c r="N1156" s="305"/>
      <c r="O1156" s="309"/>
      <c r="P1156" s="309"/>
      <c r="Q1156" s="309"/>
      <c r="R1156" s="309"/>
    </row>
    <row r="1157">
      <c r="D1157" s="305"/>
      <c r="E1157" s="314"/>
      <c r="F1157" s="305"/>
      <c r="G1157" s="305"/>
      <c r="H1157" s="305"/>
      <c r="I1157" s="305"/>
      <c r="J1157" s="305"/>
      <c r="K1157" s="305"/>
      <c r="L1157" s="305"/>
      <c r="M1157" s="305"/>
      <c r="N1157" s="305"/>
      <c r="O1157" s="309"/>
      <c r="P1157" s="309"/>
      <c r="Q1157" s="309"/>
      <c r="R1157" s="309"/>
    </row>
    <row r="1158">
      <c r="D1158" s="305"/>
      <c r="E1158" s="314"/>
      <c r="F1158" s="305"/>
      <c r="G1158" s="305"/>
      <c r="H1158" s="305"/>
      <c r="I1158" s="305"/>
      <c r="J1158" s="305"/>
      <c r="K1158" s="305"/>
      <c r="L1158" s="305"/>
      <c r="M1158" s="305"/>
      <c r="N1158" s="305"/>
      <c r="O1158" s="309"/>
      <c r="P1158" s="309"/>
      <c r="Q1158" s="309"/>
      <c r="R1158" s="309"/>
    </row>
    <row r="1159">
      <c r="D1159" s="305"/>
      <c r="E1159" s="314"/>
      <c r="F1159" s="305"/>
      <c r="G1159" s="305"/>
      <c r="H1159" s="305"/>
      <c r="I1159" s="305"/>
      <c r="J1159" s="305"/>
      <c r="K1159" s="305"/>
      <c r="L1159" s="305"/>
      <c r="M1159" s="305"/>
      <c r="N1159" s="305"/>
      <c r="O1159" s="309"/>
      <c r="P1159" s="309"/>
      <c r="Q1159" s="309"/>
      <c r="R1159" s="309"/>
    </row>
    <row r="1160">
      <c r="D1160" s="305"/>
      <c r="E1160" s="314"/>
      <c r="F1160" s="305"/>
      <c r="G1160" s="305"/>
      <c r="H1160" s="305"/>
      <c r="I1160" s="305"/>
      <c r="J1160" s="305"/>
      <c r="K1160" s="305"/>
      <c r="L1160" s="305"/>
      <c r="M1160" s="305"/>
      <c r="N1160" s="305"/>
      <c r="O1160" s="309"/>
      <c r="P1160" s="309"/>
      <c r="Q1160" s="309"/>
      <c r="R1160" s="309"/>
    </row>
    <row r="1161">
      <c r="D1161" s="305"/>
      <c r="E1161" s="314"/>
      <c r="F1161" s="305"/>
      <c r="G1161" s="305"/>
      <c r="H1161" s="305"/>
      <c r="I1161" s="305"/>
      <c r="J1161" s="305"/>
      <c r="K1161" s="305"/>
      <c r="L1161" s="305"/>
      <c r="M1161" s="305"/>
      <c r="N1161" s="305"/>
      <c r="O1161" s="309"/>
      <c r="P1161" s="309"/>
      <c r="Q1161" s="309"/>
      <c r="R1161" s="309"/>
    </row>
    <row r="1162">
      <c r="D1162" s="305"/>
      <c r="E1162" s="314"/>
      <c r="F1162" s="305"/>
      <c r="G1162" s="305"/>
      <c r="H1162" s="305"/>
      <c r="I1162" s="305"/>
      <c r="J1162" s="305"/>
      <c r="K1162" s="305"/>
      <c r="L1162" s="305"/>
      <c r="M1162" s="305"/>
      <c r="N1162" s="305"/>
      <c r="O1162" s="309"/>
      <c r="P1162" s="309"/>
      <c r="Q1162" s="309"/>
      <c r="R1162" s="309"/>
    </row>
    <row r="1163">
      <c r="D1163" s="305"/>
      <c r="E1163" s="314"/>
      <c r="F1163" s="305"/>
      <c r="G1163" s="305"/>
      <c r="H1163" s="305"/>
      <c r="I1163" s="305"/>
      <c r="J1163" s="305"/>
      <c r="K1163" s="305"/>
      <c r="L1163" s="305"/>
      <c r="M1163" s="305"/>
      <c r="N1163" s="305"/>
      <c r="O1163" s="309"/>
      <c r="P1163" s="309"/>
      <c r="Q1163" s="309"/>
      <c r="R1163" s="309"/>
    </row>
    <row r="1164">
      <c r="D1164" s="305"/>
      <c r="E1164" s="314"/>
      <c r="F1164" s="305"/>
      <c r="G1164" s="305"/>
      <c r="H1164" s="305"/>
      <c r="I1164" s="305"/>
      <c r="J1164" s="305"/>
      <c r="K1164" s="305"/>
      <c r="L1164" s="305"/>
      <c r="M1164" s="305"/>
      <c r="N1164" s="305"/>
      <c r="O1164" s="309"/>
      <c r="P1164" s="309"/>
      <c r="Q1164" s="309"/>
      <c r="R1164" s="309"/>
    </row>
    <row r="1165">
      <c r="D1165" s="305"/>
      <c r="E1165" s="314"/>
      <c r="F1165" s="305"/>
      <c r="G1165" s="305"/>
      <c r="H1165" s="305"/>
      <c r="I1165" s="305"/>
      <c r="J1165" s="305"/>
      <c r="K1165" s="305"/>
      <c r="L1165" s="305"/>
      <c r="M1165" s="305"/>
      <c r="N1165" s="305"/>
      <c r="O1165" s="309"/>
      <c r="P1165" s="309"/>
      <c r="Q1165" s="309"/>
      <c r="R1165" s="309"/>
    </row>
    <row r="1166">
      <c r="D1166" s="305"/>
      <c r="E1166" s="314"/>
      <c r="F1166" s="305"/>
      <c r="G1166" s="305"/>
      <c r="H1166" s="305"/>
      <c r="I1166" s="305"/>
      <c r="J1166" s="305"/>
      <c r="K1166" s="305"/>
      <c r="L1166" s="305"/>
      <c r="M1166" s="305"/>
      <c r="N1166" s="305"/>
      <c r="O1166" s="309"/>
      <c r="P1166" s="309"/>
      <c r="Q1166" s="309"/>
      <c r="R1166" s="309"/>
    </row>
    <row r="1167">
      <c r="D1167" s="305"/>
      <c r="E1167" s="314"/>
      <c r="F1167" s="305"/>
      <c r="G1167" s="305"/>
      <c r="H1167" s="305"/>
      <c r="I1167" s="305"/>
      <c r="J1167" s="305"/>
      <c r="K1167" s="305"/>
      <c r="L1167" s="305"/>
      <c r="M1167" s="305"/>
      <c r="N1167" s="305"/>
      <c r="O1167" s="309"/>
      <c r="P1167" s="309"/>
      <c r="Q1167" s="309"/>
      <c r="R1167" s="309"/>
    </row>
    <row r="1168">
      <c r="D1168" s="305"/>
      <c r="E1168" s="314"/>
      <c r="F1168" s="305"/>
      <c r="G1168" s="305"/>
      <c r="H1168" s="305"/>
      <c r="I1168" s="305"/>
      <c r="J1168" s="305"/>
      <c r="K1168" s="305"/>
      <c r="L1168" s="305"/>
      <c r="M1168" s="305"/>
      <c r="N1168" s="305"/>
      <c r="O1168" s="309"/>
      <c r="P1168" s="309"/>
      <c r="Q1168" s="309"/>
      <c r="R1168" s="309"/>
    </row>
    <row r="1169">
      <c r="D1169" s="305"/>
      <c r="E1169" s="314"/>
      <c r="F1169" s="305"/>
      <c r="G1169" s="305"/>
      <c r="H1169" s="305"/>
      <c r="I1169" s="305"/>
      <c r="J1169" s="305"/>
      <c r="K1169" s="305"/>
      <c r="L1169" s="305"/>
      <c r="M1169" s="305"/>
      <c r="N1169" s="305"/>
      <c r="O1169" s="309"/>
      <c r="P1169" s="309"/>
      <c r="Q1169" s="309"/>
      <c r="R1169" s="309"/>
    </row>
    <row r="1170">
      <c r="D1170" s="305"/>
      <c r="E1170" s="314"/>
      <c r="F1170" s="305"/>
      <c r="G1170" s="305"/>
      <c r="H1170" s="305"/>
      <c r="I1170" s="305"/>
      <c r="J1170" s="305"/>
      <c r="K1170" s="305"/>
      <c r="L1170" s="305"/>
      <c r="M1170" s="305"/>
      <c r="N1170" s="305"/>
      <c r="O1170" s="309"/>
      <c r="P1170" s="309"/>
      <c r="Q1170" s="309"/>
      <c r="R1170" s="309"/>
    </row>
    <row r="1171">
      <c r="D1171" s="305"/>
      <c r="E1171" s="314"/>
      <c r="F1171" s="305"/>
      <c r="G1171" s="305"/>
      <c r="H1171" s="305"/>
      <c r="I1171" s="305"/>
      <c r="J1171" s="305"/>
      <c r="K1171" s="305"/>
      <c r="L1171" s="305"/>
      <c r="M1171" s="305"/>
      <c r="N1171" s="305"/>
      <c r="O1171" s="309"/>
      <c r="P1171" s="309"/>
      <c r="Q1171" s="309"/>
      <c r="R1171" s="309"/>
    </row>
    <row r="1172">
      <c r="D1172" s="305"/>
      <c r="E1172" s="314"/>
      <c r="F1172" s="305"/>
      <c r="G1172" s="305"/>
      <c r="H1172" s="305"/>
      <c r="I1172" s="305"/>
      <c r="J1172" s="305"/>
      <c r="K1172" s="305"/>
      <c r="L1172" s="305"/>
      <c r="M1172" s="305"/>
      <c r="N1172" s="305"/>
      <c r="O1172" s="309"/>
      <c r="P1172" s="309"/>
      <c r="Q1172" s="309"/>
      <c r="R1172" s="309"/>
    </row>
    <row r="1173">
      <c r="D1173" s="305"/>
      <c r="E1173" s="314"/>
      <c r="F1173" s="305"/>
      <c r="G1173" s="305"/>
      <c r="H1173" s="305"/>
      <c r="I1173" s="305"/>
      <c r="J1173" s="305"/>
      <c r="K1173" s="305"/>
      <c r="L1173" s="305"/>
      <c r="M1173" s="305"/>
      <c r="N1173" s="305"/>
      <c r="O1173" s="309"/>
      <c r="P1173" s="309"/>
      <c r="Q1173" s="309"/>
      <c r="R1173" s="309"/>
    </row>
    <row r="1174">
      <c r="D1174" s="305"/>
      <c r="E1174" s="314"/>
      <c r="F1174" s="305"/>
      <c r="G1174" s="305"/>
      <c r="H1174" s="305"/>
      <c r="I1174" s="305"/>
      <c r="J1174" s="305"/>
      <c r="K1174" s="305"/>
      <c r="L1174" s="305"/>
      <c r="M1174" s="305"/>
      <c r="N1174" s="305"/>
      <c r="O1174" s="309"/>
      <c r="P1174" s="309"/>
      <c r="Q1174" s="309"/>
      <c r="R1174" s="309"/>
    </row>
    <row r="1175">
      <c r="D1175" s="305"/>
      <c r="E1175" s="314"/>
      <c r="F1175" s="305"/>
      <c r="G1175" s="305"/>
      <c r="H1175" s="305"/>
      <c r="I1175" s="305"/>
      <c r="J1175" s="305"/>
      <c r="K1175" s="305"/>
      <c r="L1175" s="305"/>
      <c r="M1175" s="305"/>
      <c r="N1175" s="305"/>
      <c r="O1175" s="309"/>
      <c r="P1175" s="309"/>
      <c r="Q1175" s="309"/>
      <c r="R1175" s="309"/>
    </row>
    <row r="1176">
      <c r="D1176" s="305"/>
      <c r="E1176" s="314"/>
      <c r="F1176" s="305"/>
      <c r="G1176" s="305"/>
      <c r="H1176" s="305"/>
      <c r="I1176" s="305"/>
      <c r="J1176" s="305"/>
      <c r="K1176" s="305"/>
      <c r="L1176" s="305"/>
      <c r="M1176" s="305"/>
      <c r="N1176" s="305"/>
      <c r="O1176" s="309"/>
      <c r="P1176" s="309"/>
      <c r="Q1176" s="309"/>
      <c r="R1176" s="309"/>
    </row>
    <row r="1177">
      <c r="D1177" s="305"/>
      <c r="E1177" s="314"/>
      <c r="F1177" s="305"/>
      <c r="G1177" s="305"/>
      <c r="H1177" s="305"/>
      <c r="I1177" s="305"/>
      <c r="J1177" s="305"/>
      <c r="K1177" s="305"/>
      <c r="L1177" s="305"/>
      <c r="M1177" s="305"/>
      <c r="N1177" s="305"/>
      <c r="O1177" s="309"/>
      <c r="P1177" s="309"/>
      <c r="Q1177" s="309"/>
      <c r="R1177" s="309"/>
    </row>
    <row r="1178">
      <c r="D1178" s="305"/>
      <c r="E1178" s="314"/>
      <c r="F1178" s="305"/>
      <c r="G1178" s="305"/>
      <c r="H1178" s="305"/>
      <c r="I1178" s="305"/>
      <c r="J1178" s="305"/>
      <c r="K1178" s="305"/>
      <c r="L1178" s="305"/>
      <c r="M1178" s="305"/>
      <c r="N1178" s="305"/>
      <c r="O1178" s="309"/>
      <c r="P1178" s="309"/>
      <c r="Q1178" s="309"/>
      <c r="R1178" s="309"/>
    </row>
    <row r="1179">
      <c r="D1179" s="305"/>
      <c r="E1179" s="314"/>
      <c r="F1179" s="305"/>
      <c r="G1179" s="305"/>
      <c r="H1179" s="305"/>
      <c r="I1179" s="305"/>
      <c r="J1179" s="305"/>
      <c r="K1179" s="305"/>
      <c r="L1179" s="305"/>
      <c r="M1179" s="305"/>
      <c r="N1179" s="305"/>
      <c r="O1179" s="309"/>
      <c r="P1179" s="309"/>
      <c r="Q1179" s="309"/>
      <c r="R1179" s="309"/>
    </row>
    <row r="1180">
      <c r="D1180" s="305"/>
      <c r="E1180" s="314"/>
      <c r="F1180" s="305"/>
      <c r="G1180" s="305"/>
      <c r="H1180" s="305"/>
      <c r="I1180" s="305"/>
      <c r="J1180" s="305"/>
      <c r="K1180" s="305"/>
      <c r="L1180" s="305"/>
      <c r="M1180" s="305"/>
      <c r="N1180" s="305"/>
      <c r="O1180" s="309"/>
      <c r="P1180" s="309"/>
      <c r="Q1180" s="309"/>
      <c r="R1180" s="309"/>
    </row>
    <row r="1181">
      <c r="D1181" s="305"/>
      <c r="E1181" s="314"/>
      <c r="F1181" s="305"/>
      <c r="G1181" s="305"/>
      <c r="H1181" s="305"/>
      <c r="I1181" s="305"/>
      <c r="J1181" s="305"/>
      <c r="K1181" s="305"/>
      <c r="L1181" s="305"/>
      <c r="M1181" s="305"/>
      <c r="N1181" s="305"/>
      <c r="O1181" s="309"/>
      <c r="P1181" s="309"/>
      <c r="Q1181" s="309"/>
      <c r="R1181" s="309"/>
    </row>
    <row r="1182">
      <c r="D1182" s="305"/>
      <c r="E1182" s="314"/>
      <c r="F1182" s="305"/>
      <c r="G1182" s="305"/>
      <c r="H1182" s="305"/>
      <c r="I1182" s="305"/>
      <c r="J1182" s="305"/>
      <c r="K1182" s="305"/>
      <c r="L1182" s="305"/>
      <c r="M1182" s="305"/>
      <c r="N1182" s="305"/>
      <c r="O1182" s="309"/>
      <c r="P1182" s="309"/>
      <c r="Q1182" s="309"/>
      <c r="R1182" s="309"/>
    </row>
    <row r="1183">
      <c r="D1183" s="305"/>
      <c r="E1183" s="314"/>
      <c r="F1183" s="305"/>
      <c r="G1183" s="305"/>
      <c r="H1183" s="305"/>
      <c r="I1183" s="305"/>
      <c r="J1183" s="305"/>
      <c r="K1183" s="305"/>
      <c r="L1183" s="305"/>
      <c r="M1183" s="305"/>
      <c r="N1183" s="305"/>
      <c r="O1183" s="309"/>
      <c r="P1183" s="309"/>
      <c r="Q1183" s="309"/>
      <c r="R1183" s="309"/>
    </row>
    <row r="1184">
      <c r="D1184" s="305"/>
      <c r="E1184" s="314"/>
      <c r="F1184" s="305"/>
      <c r="G1184" s="305"/>
      <c r="H1184" s="305"/>
      <c r="I1184" s="305"/>
      <c r="J1184" s="305"/>
      <c r="K1184" s="305"/>
      <c r="L1184" s="305"/>
      <c r="M1184" s="305"/>
      <c r="N1184" s="305"/>
      <c r="O1184" s="309"/>
      <c r="P1184" s="309"/>
      <c r="Q1184" s="309"/>
      <c r="R1184" s="309"/>
    </row>
    <row r="1185">
      <c r="D1185" s="305"/>
      <c r="E1185" s="314"/>
      <c r="F1185" s="305"/>
      <c r="G1185" s="305"/>
      <c r="H1185" s="305"/>
      <c r="I1185" s="305"/>
      <c r="J1185" s="305"/>
      <c r="K1185" s="305"/>
      <c r="L1185" s="305"/>
      <c r="M1185" s="305"/>
      <c r="N1185" s="305"/>
      <c r="O1185" s="309"/>
      <c r="P1185" s="309"/>
      <c r="Q1185" s="309"/>
      <c r="R1185" s="309"/>
    </row>
    <row r="1186">
      <c r="D1186" s="305"/>
      <c r="E1186" s="314"/>
      <c r="F1186" s="305"/>
      <c r="G1186" s="305"/>
      <c r="H1186" s="305"/>
      <c r="I1186" s="305"/>
      <c r="J1186" s="305"/>
      <c r="K1186" s="305"/>
      <c r="L1186" s="305"/>
      <c r="M1186" s="305"/>
      <c r="N1186" s="305"/>
      <c r="O1186" s="309"/>
      <c r="P1186" s="309"/>
      <c r="Q1186" s="309"/>
      <c r="R1186" s="309"/>
    </row>
    <row r="1187">
      <c r="D1187" s="305"/>
      <c r="E1187" s="314"/>
      <c r="F1187" s="305"/>
      <c r="G1187" s="305"/>
      <c r="H1187" s="305"/>
      <c r="I1187" s="305"/>
      <c r="J1187" s="305"/>
      <c r="K1187" s="305"/>
      <c r="L1187" s="305"/>
      <c r="M1187" s="305"/>
      <c r="N1187" s="305"/>
      <c r="O1187" s="309"/>
      <c r="P1187" s="309"/>
      <c r="Q1187" s="309"/>
      <c r="R1187" s="309"/>
    </row>
    <row r="1188">
      <c r="D1188" s="305"/>
      <c r="E1188" s="314"/>
      <c r="F1188" s="305"/>
      <c r="G1188" s="305"/>
      <c r="H1188" s="305"/>
      <c r="I1188" s="305"/>
      <c r="J1188" s="305"/>
      <c r="K1188" s="305"/>
      <c r="L1188" s="305"/>
      <c r="M1188" s="305"/>
      <c r="N1188" s="305"/>
      <c r="O1188" s="309"/>
      <c r="P1188" s="309"/>
      <c r="Q1188" s="309"/>
      <c r="R1188" s="309"/>
    </row>
    <row r="1189">
      <c r="D1189" s="305"/>
      <c r="E1189" s="314"/>
      <c r="F1189" s="305"/>
      <c r="G1189" s="305"/>
      <c r="H1189" s="305"/>
      <c r="I1189" s="305"/>
      <c r="J1189" s="305"/>
      <c r="K1189" s="305"/>
      <c r="L1189" s="305"/>
      <c r="M1189" s="305"/>
      <c r="N1189" s="305"/>
      <c r="O1189" s="309"/>
      <c r="P1189" s="309"/>
      <c r="Q1189" s="309"/>
      <c r="R1189" s="309"/>
    </row>
    <row r="1190">
      <c r="D1190" s="305"/>
      <c r="E1190" s="314"/>
      <c r="F1190" s="305"/>
      <c r="G1190" s="305"/>
      <c r="H1190" s="305"/>
      <c r="I1190" s="305"/>
      <c r="J1190" s="305"/>
      <c r="K1190" s="305"/>
      <c r="L1190" s="305"/>
      <c r="M1190" s="305"/>
      <c r="N1190" s="305"/>
      <c r="O1190" s="309"/>
      <c r="P1190" s="309"/>
      <c r="Q1190" s="309"/>
      <c r="R1190" s="309"/>
    </row>
    <row r="1191">
      <c r="D1191" s="305"/>
      <c r="E1191" s="314"/>
      <c r="F1191" s="305"/>
      <c r="G1191" s="305"/>
      <c r="H1191" s="305"/>
      <c r="I1191" s="305"/>
      <c r="J1191" s="305"/>
      <c r="K1191" s="305"/>
      <c r="L1191" s="305"/>
      <c r="M1191" s="305"/>
      <c r="N1191" s="305"/>
      <c r="O1191" s="309"/>
      <c r="P1191" s="309"/>
      <c r="Q1191" s="309"/>
      <c r="R1191" s="309"/>
    </row>
    <row r="1192">
      <c r="D1192" s="305"/>
      <c r="E1192" s="314"/>
      <c r="F1192" s="305"/>
      <c r="G1192" s="305"/>
      <c r="H1192" s="305"/>
      <c r="I1192" s="305"/>
      <c r="J1192" s="305"/>
      <c r="K1192" s="305"/>
      <c r="L1192" s="305"/>
      <c r="M1192" s="305"/>
      <c r="N1192" s="305"/>
      <c r="O1192" s="309"/>
      <c r="P1192" s="309"/>
      <c r="Q1192" s="309"/>
      <c r="R1192" s="309"/>
    </row>
    <row r="1193">
      <c r="D1193" s="305"/>
      <c r="E1193" s="314"/>
      <c r="F1193" s="305"/>
      <c r="G1193" s="305"/>
      <c r="H1193" s="305"/>
      <c r="I1193" s="305"/>
      <c r="J1193" s="305"/>
      <c r="K1193" s="305"/>
      <c r="L1193" s="305"/>
      <c r="M1193" s="305"/>
      <c r="N1193" s="305"/>
      <c r="O1193" s="309"/>
      <c r="P1193" s="309"/>
      <c r="Q1193" s="309"/>
      <c r="R1193" s="309"/>
    </row>
    <row r="1194">
      <c r="D1194" s="305"/>
      <c r="E1194" s="314"/>
      <c r="F1194" s="305"/>
      <c r="G1194" s="305"/>
      <c r="H1194" s="305"/>
      <c r="I1194" s="305"/>
      <c r="J1194" s="305"/>
      <c r="K1194" s="305"/>
      <c r="L1194" s="305"/>
      <c r="M1194" s="305"/>
      <c r="N1194" s="305"/>
      <c r="O1194" s="309"/>
      <c r="P1194" s="309"/>
      <c r="Q1194" s="309"/>
      <c r="R1194" s="309"/>
    </row>
    <row r="1195">
      <c r="D1195" s="305"/>
      <c r="E1195" s="314"/>
      <c r="F1195" s="305"/>
      <c r="G1195" s="305"/>
      <c r="H1195" s="305"/>
      <c r="I1195" s="305"/>
      <c r="J1195" s="305"/>
      <c r="K1195" s="305"/>
      <c r="L1195" s="305"/>
      <c r="M1195" s="305"/>
      <c r="N1195" s="305"/>
      <c r="O1195" s="309"/>
      <c r="P1195" s="309"/>
      <c r="Q1195" s="309"/>
      <c r="R1195" s="309"/>
    </row>
    <row r="1196">
      <c r="D1196" s="305"/>
      <c r="E1196" s="314"/>
      <c r="F1196" s="305"/>
      <c r="G1196" s="305"/>
      <c r="H1196" s="305"/>
      <c r="I1196" s="305"/>
      <c r="J1196" s="305"/>
      <c r="K1196" s="305"/>
      <c r="L1196" s="305"/>
      <c r="M1196" s="305"/>
      <c r="N1196" s="305"/>
      <c r="O1196" s="309"/>
      <c r="P1196" s="309"/>
      <c r="Q1196" s="309"/>
      <c r="R1196" s="309"/>
    </row>
    <row r="1197">
      <c r="D1197" s="305"/>
      <c r="E1197" s="314"/>
      <c r="F1197" s="305"/>
      <c r="G1197" s="305"/>
      <c r="H1197" s="305"/>
      <c r="I1197" s="305"/>
      <c r="J1197" s="305"/>
      <c r="K1197" s="305"/>
      <c r="L1197" s="305"/>
      <c r="M1197" s="305"/>
      <c r="N1197" s="305"/>
      <c r="O1197" s="309"/>
      <c r="P1197" s="309"/>
      <c r="Q1197" s="309"/>
      <c r="R1197" s="309"/>
    </row>
    <row r="1198">
      <c r="D1198" s="305"/>
      <c r="E1198" s="314"/>
      <c r="F1198" s="305"/>
      <c r="G1198" s="305"/>
      <c r="H1198" s="305"/>
      <c r="I1198" s="305"/>
      <c r="J1198" s="305"/>
      <c r="K1198" s="305"/>
      <c r="L1198" s="305"/>
      <c r="M1198" s="305"/>
      <c r="N1198" s="305"/>
      <c r="O1198" s="309"/>
      <c r="P1198" s="309"/>
      <c r="Q1198" s="309"/>
      <c r="R1198" s="309"/>
    </row>
    <row r="1199">
      <c r="D1199" s="305"/>
      <c r="E1199" s="314"/>
      <c r="F1199" s="305"/>
      <c r="G1199" s="305"/>
      <c r="H1199" s="305"/>
      <c r="I1199" s="305"/>
      <c r="J1199" s="305"/>
      <c r="K1199" s="305"/>
      <c r="L1199" s="305"/>
      <c r="M1199" s="305"/>
      <c r="N1199" s="305"/>
      <c r="O1199" s="309"/>
      <c r="P1199" s="309"/>
      <c r="Q1199" s="309"/>
      <c r="R1199" s="309"/>
    </row>
    <row r="1200">
      <c r="D1200" s="305"/>
      <c r="E1200" s="314"/>
      <c r="F1200" s="305"/>
      <c r="G1200" s="305"/>
      <c r="H1200" s="305"/>
      <c r="I1200" s="305"/>
      <c r="J1200" s="305"/>
      <c r="K1200" s="305"/>
      <c r="L1200" s="305"/>
      <c r="M1200" s="305"/>
      <c r="N1200" s="305"/>
      <c r="O1200" s="309"/>
      <c r="P1200" s="309"/>
      <c r="Q1200" s="309"/>
      <c r="R1200" s="309"/>
    </row>
    <row r="1201">
      <c r="D1201" s="305"/>
      <c r="E1201" s="314"/>
      <c r="F1201" s="305"/>
      <c r="G1201" s="305"/>
      <c r="H1201" s="305"/>
      <c r="I1201" s="305"/>
      <c r="J1201" s="305"/>
      <c r="K1201" s="305"/>
      <c r="L1201" s="305"/>
      <c r="M1201" s="305"/>
      <c r="N1201" s="305"/>
      <c r="O1201" s="309"/>
      <c r="P1201" s="309"/>
      <c r="Q1201" s="309"/>
      <c r="R1201" s="309"/>
    </row>
    <row r="1202">
      <c r="D1202" s="305"/>
      <c r="E1202" s="314"/>
      <c r="F1202" s="305"/>
      <c r="G1202" s="305"/>
      <c r="H1202" s="305"/>
      <c r="I1202" s="305"/>
      <c r="J1202" s="305"/>
      <c r="K1202" s="305"/>
      <c r="L1202" s="305"/>
      <c r="M1202" s="305"/>
      <c r="N1202" s="305"/>
      <c r="O1202" s="309"/>
      <c r="P1202" s="309"/>
      <c r="Q1202" s="309"/>
      <c r="R1202" s="309"/>
    </row>
    <row r="1203">
      <c r="D1203" s="305"/>
      <c r="E1203" s="314"/>
      <c r="F1203" s="305"/>
      <c r="G1203" s="305"/>
      <c r="H1203" s="305"/>
      <c r="I1203" s="305"/>
      <c r="J1203" s="305"/>
      <c r="K1203" s="305"/>
      <c r="L1203" s="305"/>
      <c r="M1203" s="305"/>
      <c r="N1203" s="305"/>
      <c r="O1203" s="309"/>
      <c r="P1203" s="309"/>
      <c r="Q1203" s="309"/>
      <c r="R1203" s="309"/>
    </row>
    <row r="1204">
      <c r="D1204" s="305"/>
      <c r="E1204" s="314"/>
      <c r="F1204" s="305"/>
      <c r="G1204" s="305"/>
      <c r="H1204" s="305"/>
      <c r="I1204" s="305"/>
      <c r="J1204" s="305"/>
      <c r="K1204" s="305"/>
      <c r="L1204" s="305"/>
      <c r="M1204" s="305"/>
      <c r="N1204" s="305"/>
      <c r="O1204" s="309"/>
      <c r="P1204" s="309"/>
      <c r="Q1204" s="309"/>
      <c r="R1204" s="309"/>
    </row>
    <row r="1205">
      <c r="D1205" s="305"/>
      <c r="E1205" s="314"/>
      <c r="F1205" s="305"/>
      <c r="G1205" s="305"/>
      <c r="H1205" s="305"/>
      <c r="I1205" s="305"/>
      <c r="J1205" s="305"/>
      <c r="K1205" s="305"/>
      <c r="L1205" s="305"/>
      <c r="M1205" s="305"/>
      <c r="N1205" s="305"/>
      <c r="O1205" s="309"/>
      <c r="P1205" s="309"/>
      <c r="Q1205" s="309"/>
      <c r="R1205" s="309"/>
    </row>
    <row r="1206">
      <c r="D1206" s="305"/>
      <c r="E1206" s="314"/>
      <c r="F1206" s="305"/>
      <c r="G1206" s="305"/>
      <c r="H1206" s="305"/>
      <c r="I1206" s="305"/>
      <c r="J1206" s="305"/>
      <c r="K1206" s="305"/>
      <c r="L1206" s="305"/>
      <c r="M1206" s="305"/>
      <c r="N1206" s="305"/>
      <c r="O1206" s="309"/>
      <c r="P1206" s="309"/>
      <c r="Q1206" s="309"/>
      <c r="R1206" s="309"/>
    </row>
    <row r="1207">
      <c r="D1207" s="305"/>
      <c r="E1207" s="314"/>
      <c r="F1207" s="305"/>
      <c r="G1207" s="305"/>
      <c r="H1207" s="305"/>
      <c r="I1207" s="305"/>
      <c r="J1207" s="305"/>
      <c r="K1207" s="305"/>
      <c r="L1207" s="305"/>
      <c r="M1207" s="305"/>
      <c r="N1207" s="305"/>
      <c r="O1207" s="309"/>
      <c r="P1207" s="309"/>
      <c r="Q1207" s="309"/>
      <c r="R1207" s="309"/>
    </row>
    <row r="1208">
      <c r="D1208" s="305"/>
      <c r="E1208" s="314"/>
      <c r="F1208" s="305"/>
      <c r="G1208" s="305"/>
      <c r="H1208" s="305"/>
      <c r="I1208" s="305"/>
      <c r="J1208" s="305"/>
      <c r="K1208" s="305"/>
      <c r="L1208" s="305"/>
      <c r="M1208" s="305"/>
      <c r="N1208" s="305"/>
      <c r="O1208" s="309"/>
      <c r="P1208" s="309"/>
      <c r="Q1208" s="309"/>
      <c r="R1208" s="309"/>
    </row>
    <row r="1209">
      <c r="D1209" s="305"/>
      <c r="E1209" s="314"/>
      <c r="F1209" s="305"/>
      <c r="G1209" s="305"/>
      <c r="H1209" s="305"/>
      <c r="I1209" s="305"/>
      <c r="J1209" s="305"/>
      <c r="K1209" s="305"/>
      <c r="L1209" s="305"/>
      <c r="M1209" s="305"/>
      <c r="N1209" s="305"/>
      <c r="O1209" s="309"/>
      <c r="P1209" s="309"/>
      <c r="Q1209" s="309"/>
      <c r="R1209" s="309"/>
    </row>
    <row r="1210">
      <c r="D1210" s="305"/>
      <c r="E1210" s="314"/>
      <c r="F1210" s="305"/>
      <c r="G1210" s="305"/>
      <c r="H1210" s="305"/>
      <c r="I1210" s="305"/>
      <c r="J1210" s="305"/>
      <c r="K1210" s="305"/>
      <c r="L1210" s="305"/>
      <c r="M1210" s="305"/>
      <c r="N1210" s="305"/>
      <c r="O1210" s="309"/>
      <c r="P1210" s="309"/>
      <c r="Q1210" s="309"/>
      <c r="R1210" s="309"/>
    </row>
    <row r="1211">
      <c r="D1211" s="305"/>
      <c r="E1211" s="314"/>
      <c r="F1211" s="305"/>
      <c r="G1211" s="305"/>
      <c r="H1211" s="305"/>
      <c r="I1211" s="305"/>
      <c r="J1211" s="305"/>
      <c r="K1211" s="305"/>
      <c r="L1211" s="305"/>
      <c r="M1211" s="305"/>
      <c r="N1211" s="305"/>
      <c r="O1211" s="309"/>
      <c r="P1211" s="309"/>
      <c r="Q1211" s="309"/>
      <c r="R1211" s="309"/>
    </row>
    <row r="1212">
      <c r="D1212" s="305"/>
      <c r="E1212" s="314"/>
      <c r="F1212" s="305"/>
      <c r="G1212" s="305"/>
      <c r="H1212" s="305"/>
      <c r="I1212" s="305"/>
      <c r="J1212" s="305"/>
      <c r="K1212" s="305"/>
      <c r="L1212" s="305"/>
      <c r="M1212" s="305"/>
      <c r="N1212" s="305"/>
      <c r="O1212" s="309"/>
      <c r="P1212" s="309"/>
      <c r="Q1212" s="309"/>
      <c r="R1212" s="309"/>
    </row>
    <row r="1213">
      <c r="D1213" s="305"/>
      <c r="E1213" s="314"/>
      <c r="F1213" s="305"/>
      <c r="G1213" s="305"/>
      <c r="H1213" s="305"/>
      <c r="I1213" s="305"/>
      <c r="J1213" s="305"/>
      <c r="K1213" s="305"/>
      <c r="L1213" s="305"/>
      <c r="M1213" s="305"/>
      <c r="N1213" s="305"/>
      <c r="O1213" s="309"/>
      <c r="P1213" s="309"/>
      <c r="Q1213" s="309"/>
      <c r="R1213" s="309"/>
    </row>
    <row r="1214">
      <c r="D1214" s="305"/>
      <c r="E1214" s="314"/>
      <c r="F1214" s="305"/>
      <c r="G1214" s="305"/>
      <c r="H1214" s="305"/>
      <c r="I1214" s="305"/>
      <c r="J1214" s="305"/>
      <c r="K1214" s="305"/>
      <c r="L1214" s="305"/>
      <c r="M1214" s="305"/>
      <c r="N1214" s="305"/>
      <c r="O1214" s="309"/>
      <c r="P1214" s="309"/>
      <c r="Q1214" s="309"/>
      <c r="R1214" s="309"/>
    </row>
    <row r="1215">
      <c r="D1215" s="305"/>
      <c r="E1215" s="314"/>
      <c r="F1215" s="305"/>
      <c r="G1215" s="305"/>
      <c r="H1215" s="305"/>
      <c r="I1215" s="305"/>
      <c r="J1215" s="305"/>
      <c r="K1215" s="305"/>
      <c r="L1215" s="305"/>
      <c r="M1215" s="305"/>
      <c r="N1215" s="305"/>
      <c r="O1215" s="309"/>
      <c r="P1215" s="309"/>
      <c r="Q1215" s="309"/>
      <c r="R1215" s="309"/>
    </row>
    <row r="1216">
      <c r="D1216" s="305"/>
      <c r="E1216" s="314"/>
      <c r="F1216" s="305"/>
      <c r="G1216" s="305"/>
      <c r="H1216" s="305"/>
      <c r="I1216" s="305"/>
      <c r="J1216" s="305"/>
      <c r="K1216" s="305"/>
      <c r="L1216" s="305"/>
      <c r="M1216" s="305"/>
      <c r="N1216" s="305"/>
      <c r="O1216" s="309"/>
      <c r="P1216" s="309"/>
      <c r="Q1216" s="309"/>
      <c r="R1216" s="309"/>
    </row>
    <row r="1217">
      <c r="D1217" s="305"/>
      <c r="E1217" s="314"/>
      <c r="F1217" s="305"/>
      <c r="G1217" s="305"/>
      <c r="H1217" s="305"/>
      <c r="I1217" s="305"/>
      <c r="J1217" s="305"/>
      <c r="K1217" s="305"/>
      <c r="L1217" s="305"/>
      <c r="M1217" s="305"/>
      <c r="N1217" s="305"/>
      <c r="O1217" s="309"/>
      <c r="P1217" s="309"/>
      <c r="Q1217" s="309"/>
      <c r="R1217" s="309"/>
    </row>
    <row r="1218">
      <c r="D1218" s="305"/>
      <c r="E1218" s="314"/>
      <c r="F1218" s="305"/>
      <c r="G1218" s="305"/>
      <c r="H1218" s="305"/>
      <c r="I1218" s="305"/>
      <c r="J1218" s="305"/>
      <c r="K1218" s="305"/>
      <c r="L1218" s="305"/>
      <c r="M1218" s="305"/>
      <c r="N1218" s="305"/>
      <c r="O1218" s="309"/>
      <c r="P1218" s="309"/>
      <c r="Q1218" s="309"/>
      <c r="R1218" s="309"/>
    </row>
    <row r="1219">
      <c r="D1219" s="305"/>
      <c r="E1219" s="314"/>
      <c r="F1219" s="305"/>
      <c r="G1219" s="305"/>
      <c r="H1219" s="305"/>
      <c r="I1219" s="305"/>
      <c r="J1219" s="305"/>
      <c r="K1219" s="305"/>
      <c r="L1219" s="305"/>
      <c r="M1219" s="305"/>
      <c r="N1219" s="305"/>
      <c r="O1219" s="309"/>
      <c r="P1219" s="309"/>
      <c r="Q1219" s="309"/>
      <c r="R1219" s="309"/>
    </row>
    <row r="1220">
      <c r="D1220" s="305"/>
      <c r="E1220" s="314"/>
      <c r="F1220" s="305"/>
      <c r="G1220" s="305"/>
      <c r="H1220" s="305"/>
      <c r="I1220" s="305"/>
      <c r="J1220" s="305"/>
      <c r="K1220" s="305"/>
      <c r="L1220" s="305"/>
      <c r="M1220" s="305"/>
      <c r="N1220" s="305"/>
      <c r="O1220" s="309"/>
      <c r="P1220" s="309"/>
      <c r="Q1220" s="309"/>
      <c r="R1220" s="309"/>
    </row>
    <row r="1221">
      <c r="D1221" s="305"/>
      <c r="E1221" s="314"/>
      <c r="F1221" s="305"/>
      <c r="G1221" s="305"/>
      <c r="H1221" s="305"/>
      <c r="I1221" s="305"/>
      <c r="J1221" s="305"/>
      <c r="K1221" s="305"/>
      <c r="L1221" s="305"/>
      <c r="M1221" s="305"/>
      <c r="N1221" s="305"/>
      <c r="O1221" s="309"/>
      <c r="P1221" s="309"/>
      <c r="Q1221" s="309"/>
      <c r="R1221" s="309"/>
    </row>
    <row r="1222">
      <c r="D1222" s="305"/>
      <c r="E1222" s="314"/>
      <c r="F1222" s="305"/>
      <c r="G1222" s="305"/>
      <c r="H1222" s="305"/>
      <c r="I1222" s="305"/>
      <c r="J1222" s="305"/>
      <c r="K1222" s="305"/>
      <c r="L1222" s="305"/>
      <c r="M1222" s="305"/>
      <c r="N1222" s="305"/>
      <c r="O1222" s="309"/>
      <c r="P1222" s="309"/>
      <c r="Q1222" s="309"/>
      <c r="R1222" s="309"/>
    </row>
    <row r="1223">
      <c r="D1223" s="305"/>
      <c r="E1223" s="314"/>
      <c r="F1223" s="305"/>
      <c r="G1223" s="305"/>
      <c r="H1223" s="305"/>
      <c r="I1223" s="305"/>
      <c r="J1223" s="305"/>
      <c r="K1223" s="305"/>
      <c r="L1223" s="305"/>
      <c r="M1223" s="305"/>
      <c r="N1223" s="305"/>
      <c r="O1223" s="309"/>
      <c r="P1223" s="309"/>
      <c r="Q1223" s="309"/>
      <c r="R1223" s="309"/>
    </row>
    <row r="1224">
      <c r="D1224" s="305"/>
      <c r="E1224" s="314"/>
      <c r="F1224" s="305"/>
      <c r="G1224" s="305"/>
      <c r="H1224" s="305"/>
      <c r="I1224" s="305"/>
      <c r="J1224" s="305"/>
      <c r="K1224" s="305"/>
      <c r="L1224" s="305"/>
      <c r="M1224" s="305"/>
      <c r="N1224" s="305"/>
      <c r="O1224" s="309"/>
      <c r="P1224" s="309"/>
      <c r="Q1224" s="309"/>
      <c r="R1224" s="309"/>
    </row>
    <row r="1225">
      <c r="D1225" s="305"/>
      <c r="E1225" s="314"/>
      <c r="F1225" s="305"/>
      <c r="G1225" s="305"/>
      <c r="H1225" s="305"/>
      <c r="I1225" s="305"/>
      <c r="J1225" s="305"/>
      <c r="K1225" s="305"/>
      <c r="L1225" s="305"/>
      <c r="M1225" s="305"/>
      <c r="N1225" s="305"/>
      <c r="O1225" s="309"/>
      <c r="P1225" s="309"/>
      <c r="Q1225" s="309"/>
      <c r="R1225" s="309"/>
    </row>
    <row r="1226">
      <c r="D1226" s="305"/>
      <c r="E1226" s="314"/>
      <c r="F1226" s="305"/>
      <c r="G1226" s="305"/>
      <c r="H1226" s="305"/>
      <c r="I1226" s="305"/>
      <c r="J1226" s="305"/>
      <c r="K1226" s="305"/>
      <c r="L1226" s="305"/>
      <c r="M1226" s="305"/>
      <c r="N1226" s="305"/>
      <c r="O1226" s="309"/>
      <c r="P1226" s="309"/>
      <c r="Q1226" s="309"/>
      <c r="R1226" s="309"/>
    </row>
    <row r="1227">
      <c r="D1227" s="305"/>
      <c r="E1227" s="314"/>
      <c r="F1227" s="305"/>
      <c r="G1227" s="305"/>
      <c r="H1227" s="305"/>
      <c r="I1227" s="305"/>
      <c r="J1227" s="305"/>
      <c r="K1227" s="305"/>
      <c r="L1227" s="305"/>
      <c r="M1227" s="305"/>
      <c r="N1227" s="305"/>
      <c r="O1227" s="309"/>
      <c r="P1227" s="309"/>
      <c r="Q1227" s="309"/>
      <c r="R1227" s="309"/>
    </row>
    <row r="1228">
      <c r="D1228" s="305"/>
      <c r="E1228" s="314"/>
      <c r="F1228" s="305"/>
      <c r="G1228" s="305"/>
      <c r="H1228" s="305"/>
      <c r="I1228" s="305"/>
      <c r="J1228" s="305"/>
      <c r="K1228" s="305"/>
      <c r="L1228" s="305"/>
      <c r="M1228" s="305"/>
      <c r="N1228" s="305"/>
      <c r="O1228" s="309"/>
      <c r="P1228" s="309"/>
      <c r="Q1228" s="309"/>
      <c r="R1228" s="309"/>
    </row>
    <row r="1229">
      <c r="D1229" s="305"/>
      <c r="E1229" s="314"/>
      <c r="F1229" s="305"/>
      <c r="G1229" s="305"/>
      <c r="H1229" s="305"/>
      <c r="I1229" s="305"/>
      <c r="J1229" s="305"/>
      <c r="K1229" s="305"/>
      <c r="L1229" s="305"/>
      <c r="M1229" s="305"/>
      <c r="N1229" s="305"/>
      <c r="O1229" s="309"/>
      <c r="P1229" s="309"/>
      <c r="Q1229" s="309"/>
      <c r="R1229" s="309"/>
    </row>
    <row r="1230">
      <c r="D1230" s="305"/>
      <c r="E1230" s="314"/>
      <c r="F1230" s="305"/>
      <c r="G1230" s="305"/>
      <c r="H1230" s="305"/>
      <c r="I1230" s="305"/>
      <c r="J1230" s="305"/>
      <c r="K1230" s="305"/>
      <c r="L1230" s="305"/>
      <c r="M1230" s="305"/>
      <c r="N1230" s="305"/>
      <c r="O1230" s="309"/>
      <c r="P1230" s="309"/>
      <c r="Q1230" s="309"/>
      <c r="R1230" s="309"/>
    </row>
    <row r="1231">
      <c r="D1231" s="305"/>
      <c r="E1231" s="314"/>
      <c r="F1231" s="305"/>
      <c r="G1231" s="305"/>
      <c r="H1231" s="305"/>
      <c r="I1231" s="305"/>
      <c r="J1231" s="305"/>
      <c r="K1231" s="305"/>
      <c r="L1231" s="305"/>
      <c r="M1231" s="305"/>
      <c r="N1231" s="305"/>
      <c r="O1231" s="309"/>
      <c r="P1231" s="309"/>
      <c r="Q1231" s="309"/>
      <c r="R1231" s="309"/>
    </row>
    <row r="1232">
      <c r="D1232" s="305"/>
      <c r="E1232" s="314"/>
      <c r="F1232" s="305"/>
      <c r="G1232" s="305"/>
      <c r="H1232" s="305"/>
      <c r="I1232" s="305"/>
      <c r="J1232" s="305"/>
      <c r="K1232" s="305"/>
      <c r="L1232" s="305"/>
      <c r="M1232" s="305"/>
      <c r="N1232" s="305"/>
      <c r="O1232" s="309"/>
      <c r="P1232" s="309"/>
      <c r="Q1232" s="309"/>
      <c r="R1232" s="309"/>
    </row>
    <row r="1233">
      <c r="D1233" s="305"/>
      <c r="E1233" s="314"/>
      <c r="F1233" s="305"/>
      <c r="G1233" s="305"/>
      <c r="H1233" s="305"/>
      <c r="I1233" s="305"/>
      <c r="J1233" s="305"/>
      <c r="K1233" s="305"/>
      <c r="L1233" s="305"/>
      <c r="M1233" s="305"/>
      <c r="N1233" s="305"/>
      <c r="O1233" s="309"/>
      <c r="P1233" s="309"/>
      <c r="Q1233" s="309"/>
      <c r="R1233" s="309"/>
    </row>
    <row r="1234">
      <c r="D1234" s="305"/>
      <c r="E1234" s="314"/>
      <c r="F1234" s="305"/>
      <c r="G1234" s="305"/>
      <c r="H1234" s="305"/>
      <c r="I1234" s="305"/>
      <c r="J1234" s="305"/>
      <c r="K1234" s="305"/>
      <c r="L1234" s="305"/>
      <c r="M1234" s="305"/>
      <c r="N1234" s="305"/>
      <c r="O1234" s="309"/>
      <c r="P1234" s="309"/>
      <c r="Q1234" s="309"/>
      <c r="R1234" s="309"/>
    </row>
    <row r="1235">
      <c r="D1235" s="305"/>
      <c r="E1235" s="314"/>
      <c r="F1235" s="305"/>
      <c r="G1235" s="305"/>
      <c r="H1235" s="305"/>
      <c r="I1235" s="305"/>
      <c r="J1235" s="305"/>
      <c r="K1235" s="305"/>
      <c r="L1235" s="305"/>
      <c r="M1235" s="305"/>
      <c r="N1235" s="305"/>
      <c r="O1235" s="309"/>
      <c r="P1235" s="309"/>
      <c r="Q1235" s="309"/>
      <c r="R1235" s="309"/>
    </row>
    <row r="1236">
      <c r="D1236" s="305"/>
      <c r="E1236" s="314"/>
      <c r="F1236" s="305"/>
      <c r="G1236" s="305"/>
      <c r="H1236" s="305"/>
      <c r="I1236" s="305"/>
      <c r="J1236" s="305"/>
      <c r="K1236" s="305"/>
      <c r="L1236" s="305"/>
      <c r="M1236" s="305"/>
      <c r="N1236" s="305"/>
      <c r="O1236" s="309"/>
      <c r="P1236" s="309"/>
      <c r="Q1236" s="309"/>
      <c r="R1236" s="309"/>
    </row>
    <row r="1237">
      <c r="D1237" s="305"/>
      <c r="E1237" s="314"/>
      <c r="F1237" s="305"/>
      <c r="G1237" s="305"/>
      <c r="H1237" s="305"/>
      <c r="I1237" s="305"/>
      <c r="J1237" s="305"/>
      <c r="K1237" s="305"/>
      <c r="L1237" s="305"/>
      <c r="M1237" s="305"/>
      <c r="N1237" s="305"/>
      <c r="O1237" s="309"/>
      <c r="P1237" s="309"/>
      <c r="Q1237" s="309"/>
      <c r="R1237" s="309"/>
    </row>
    <row r="1238">
      <c r="D1238" s="305"/>
      <c r="E1238" s="314"/>
      <c r="F1238" s="305"/>
      <c r="G1238" s="305"/>
      <c r="H1238" s="305"/>
      <c r="I1238" s="305"/>
      <c r="J1238" s="305"/>
      <c r="K1238" s="305"/>
      <c r="L1238" s="305"/>
      <c r="M1238" s="305"/>
      <c r="N1238" s="305"/>
      <c r="O1238" s="309"/>
      <c r="P1238" s="309"/>
      <c r="Q1238" s="309"/>
      <c r="R1238" s="309"/>
    </row>
    <row r="1239">
      <c r="D1239" s="305"/>
      <c r="E1239" s="314"/>
      <c r="F1239" s="305"/>
      <c r="G1239" s="305"/>
      <c r="H1239" s="305"/>
      <c r="I1239" s="305"/>
      <c r="J1239" s="305"/>
      <c r="K1239" s="305"/>
      <c r="L1239" s="305"/>
      <c r="M1239" s="305"/>
      <c r="N1239" s="305"/>
      <c r="O1239" s="309"/>
      <c r="P1239" s="309"/>
      <c r="Q1239" s="309"/>
      <c r="R1239" s="309"/>
    </row>
    <row r="1240">
      <c r="D1240" s="305"/>
      <c r="E1240" s="314"/>
      <c r="F1240" s="305"/>
      <c r="G1240" s="305"/>
      <c r="H1240" s="305"/>
      <c r="I1240" s="305"/>
      <c r="J1240" s="305"/>
      <c r="K1240" s="305"/>
      <c r="L1240" s="305"/>
      <c r="M1240" s="305"/>
      <c r="N1240" s="305"/>
      <c r="O1240" s="309"/>
      <c r="P1240" s="309"/>
      <c r="Q1240" s="309"/>
      <c r="R1240" s="309"/>
    </row>
    <row r="1241">
      <c r="D1241" s="305"/>
      <c r="E1241" s="314"/>
      <c r="F1241" s="305"/>
      <c r="G1241" s="305"/>
      <c r="H1241" s="305"/>
      <c r="I1241" s="305"/>
      <c r="J1241" s="305"/>
      <c r="K1241" s="305"/>
      <c r="L1241" s="305"/>
      <c r="M1241" s="305"/>
      <c r="N1241" s="305"/>
      <c r="O1241" s="309"/>
      <c r="P1241" s="309"/>
      <c r="Q1241" s="309"/>
      <c r="R1241" s="309"/>
    </row>
    <row r="1242">
      <c r="D1242" s="305"/>
      <c r="E1242" s="314"/>
      <c r="F1242" s="305"/>
      <c r="G1242" s="305"/>
      <c r="H1242" s="305"/>
      <c r="I1242" s="305"/>
      <c r="J1242" s="305"/>
      <c r="K1242" s="305"/>
      <c r="L1242" s="305"/>
      <c r="M1242" s="305"/>
      <c r="N1242" s="305"/>
      <c r="O1242" s="309"/>
      <c r="P1242" s="309"/>
      <c r="Q1242" s="309"/>
      <c r="R1242" s="309"/>
    </row>
    <row r="1243">
      <c r="D1243" s="305"/>
      <c r="E1243" s="314"/>
      <c r="F1243" s="305"/>
      <c r="G1243" s="305"/>
      <c r="H1243" s="305"/>
      <c r="I1243" s="305"/>
      <c r="J1243" s="305"/>
      <c r="K1243" s="305"/>
      <c r="L1243" s="305"/>
      <c r="M1243" s="305"/>
      <c r="N1243" s="305"/>
      <c r="O1243" s="309"/>
      <c r="P1243" s="309"/>
      <c r="Q1243" s="309"/>
      <c r="R1243" s="309"/>
    </row>
    <row r="1244">
      <c r="D1244" s="305"/>
      <c r="E1244" s="314"/>
      <c r="F1244" s="305"/>
      <c r="G1244" s="305"/>
      <c r="H1244" s="305"/>
      <c r="I1244" s="305"/>
      <c r="J1244" s="305"/>
      <c r="K1244" s="305"/>
      <c r="L1244" s="305"/>
      <c r="M1244" s="305"/>
      <c r="N1244" s="305"/>
      <c r="O1244" s="309"/>
      <c r="P1244" s="309"/>
      <c r="Q1244" s="309"/>
      <c r="R1244" s="309"/>
    </row>
    <row r="1245">
      <c r="D1245" s="305"/>
      <c r="E1245" s="314"/>
      <c r="F1245" s="305"/>
      <c r="G1245" s="305"/>
      <c r="H1245" s="305"/>
      <c r="I1245" s="305"/>
      <c r="J1245" s="305"/>
      <c r="K1245" s="305"/>
      <c r="L1245" s="305"/>
      <c r="M1245" s="305"/>
      <c r="N1245" s="305"/>
      <c r="O1245" s="309"/>
      <c r="P1245" s="309"/>
      <c r="Q1245" s="309"/>
      <c r="R1245" s="309"/>
    </row>
    <row r="1246">
      <c r="D1246" s="305"/>
      <c r="E1246" s="314"/>
      <c r="F1246" s="305"/>
      <c r="G1246" s="305"/>
      <c r="H1246" s="305"/>
      <c r="I1246" s="305"/>
      <c r="J1246" s="305"/>
      <c r="K1246" s="305"/>
      <c r="L1246" s="305"/>
      <c r="M1246" s="305"/>
      <c r="N1246" s="305"/>
      <c r="O1246" s="309"/>
      <c r="P1246" s="309"/>
      <c r="Q1246" s="309"/>
      <c r="R1246" s="309"/>
    </row>
    <row r="1247">
      <c r="D1247" s="305"/>
      <c r="E1247" s="314"/>
      <c r="F1247" s="305"/>
      <c r="G1247" s="305"/>
      <c r="H1247" s="305"/>
      <c r="I1247" s="305"/>
      <c r="J1247" s="305"/>
      <c r="K1247" s="305"/>
      <c r="L1247" s="305"/>
      <c r="M1247" s="305"/>
      <c r="N1247" s="305"/>
      <c r="O1247" s="309"/>
      <c r="P1247" s="309"/>
      <c r="Q1247" s="309"/>
      <c r="R1247" s="309"/>
    </row>
    <row r="1248">
      <c r="D1248" s="305"/>
      <c r="E1248" s="314"/>
      <c r="F1248" s="305"/>
      <c r="G1248" s="305"/>
      <c r="H1248" s="305"/>
      <c r="I1248" s="305"/>
      <c r="J1248" s="305"/>
      <c r="K1248" s="305"/>
      <c r="L1248" s="305"/>
      <c r="M1248" s="305"/>
      <c r="N1248" s="305"/>
      <c r="O1248" s="309"/>
      <c r="P1248" s="309"/>
      <c r="Q1248" s="309"/>
      <c r="R1248" s="309"/>
    </row>
    <row r="1249">
      <c r="D1249" s="305"/>
      <c r="E1249" s="314"/>
      <c r="F1249" s="305"/>
      <c r="G1249" s="305"/>
      <c r="H1249" s="305"/>
      <c r="I1249" s="305"/>
      <c r="J1249" s="305"/>
      <c r="K1249" s="305"/>
      <c r="L1249" s="305"/>
      <c r="M1249" s="305"/>
      <c r="N1249" s="305"/>
      <c r="O1249" s="309"/>
      <c r="P1249" s="309"/>
      <c r="Q1249" s="309"/>
      <c r="R1249" s="309"/>
    </row>
    <row r="1250">
      <c r="D1250" s="305"/>
      <c r="E1250" s="314"/>
      <c r="F1250" s="305"/>
      <c r="G1250" s="305"/>
      <c r="H1250" s="305"/>
      <c r="I1250" s="305"/>
      <c r="J1250" s="305"/>
      <c r="K1250" s="305"/>
      <c r="L1250" s="305"/>
      <c r="M1250" s="305"/>
      <c r="N1250" s="305"/>
      <c r="O1250" s="309"/>
      <c r="P1250" s="309"/>
      <c r="Q1250" s="309"/>
      <c r="R1250" s="309"/>
    </row>
    <row r="1251">
      <c r="D1251" s="305"/>
      <c r="E1251" s="314"/>
      <c r="F1251" s="305"/>
      <c r="G1251" s="305"/>
      <c r="H1251" s="305"/>
      <c r="I1251" s="305"/>
      <c r="J1251" s="305"/>
      <c r="K1251" s="305"/>
      <c r="L1251" s="305"/>
      <c r="M1251" s="305"/>
      <c r="N1251" s="305"/>
      <c r="O1251" s="309"/>
      <c r="P1251" s="309"/>
      <c r="Q1251" s="309"/>
      <c r="R1251" s="309"/>
    </row>
    <row r="1252">
      <c r="D1252" s="305"/>
      <c r="E1252" s="314"/>
      <c r="F1252" s="305"/>
      <c r="G1252" s="305"/>
      <c r="H1252" s="305"/>
      <c r="I1252" s="305"/>
      <c r="J1252" s="305"/>
      <c r="K1252" s="305"/>
      <c r="L1252" s="305"/>
      <c r="M1252" s="305"/>
      <c r="N1252" s="305"/>
      <c r="O1252" s="309"/>
      <c r="P1252" s="309"/>
      <c r="Q1252" s="309"/>
      <c r="R1252" s="309"/>
    </row>
    <row r="1253">
      <c r="D1253" s="305"/>
      <c r="E1253" s="314"/>
      <c r="F1253" s="305"/>
      <c r="G1253" s="305"/>
      <c r="H1253" s="305"/>
      <c r="I1253" s="305"/>
      <c r="J1253" s="305"/>
      <c r="K1253" s="305"/>
      <c r="L1253" s="305"/>
      <c r="M1253" s="305"/>
      <c r="N1253" s="305"/>
      <c r="O1253" s="309"/>
      <c r="P1253" s="309"/>
      <c r="Q1253" s="309"/>
      <c r="R1253" s="309"/>
    </row>
    <row r="1254">
      <c r="D1254" s="305"/>
      <c r="E1254" s="314"/>
      <c r="F1254" s="305"/>
      <c r="G1254" s="305"/>
      <c r="H1254" s="305"/>
      <c r="I1254" s="305"/>
      <c r="J1254" s="305"/>
      <c r="K1254" s="305"/>
      <c r="L1254" s="305"/>
      <c r="M1254" s="305"/>
      <c r="N1254" s="305"/>
      <c r="O1254" s="309"/>
      <c r="P1254" s="309"/>
      <c r="Q1254" s="309"/>
      <c r="R1254" s="309"/>
    </row>
    <row r="1255">
      <c r="D1255" s="305"/>
      <c r="E1255" s="314"/>
      <c r="F1255" s="305"/>
      <c r="G1255" s="305"/>
      <c r="H1255" s="305"/>
      <c r="I1255" s="305"/>
      <c r="J1255" s="305"/>
      <c r="K1255" s="305"/>
      <c r="L1255" s="305"/>
      <c r="M1255" s="305"/>
      <c r="N1255" s="305"/>
      <c r="O1255" s="309"/>
      <c r="P1255" s="309"/>
      <c r="Q1255" s="309"/>
      <c r="R1255" s="309"/>
    </row>
    <row r="1256">
      <c r="D1256" s="305"/>
      <c r="E1256" s="314"/>
      <c r="F1256" s="305"/>
      <c r="G1256" s="305"/>
      <c r="H1256" s="305"/>
      <c r="I1256" s="305"/>
      <c r="J1256" s="305"/>
      <c r="K1256" s="305"/>
      <c r="L1256" s="305"/>
      <c r="M1256" s="305"/>
      <c r="N1256" s="305"/>
      <c r="O1256" s="309"/>
      <c r="P1256" s="309"/>
      <c r="Q1256" s="309"/>
      <c r="R1256" s="309"/>
    </row>
    <row r="1257">
      <c r="D1257" s="305"/>
      <c r="E1257" s="314"/>
      <c r="F1257" s="305"/>
      <c r="G1257" s="305"/>
      <c r="H1257" s="305"/>
      <c r="I1257" s="305"/>
      <c r="J1257" s="305"/>
      <c r="K1257" s="305"/>
      <c r="L1257" s="305"/>
      <c r="M1257" s="305"/>
      <c r="N1257" s="305"/>
      <c r="O1257" s="309"/>
      <c r="P1257" s="309"/>
      <c r="Q1257" s="309"/>
      <c r="R1257" s="309"/>
    </row>
    <row r="1258">
      <c r="D1258" s="305"/>
      <c r="E1258" s="314"/>
      <c r="F1258" s="305"/>
      <c r="G1258" s="305"/>
      <c r="H1258" s="305"/>
      <c r="I1258" s="305"/>
      <c r="J1258" s="305"/>
      <c r="K1258" s="305"/>
      <c r="L1258" s="305"/>
      <c r="M1258" s="305"/>
      <c r="N1258" s="305"/>
      <c r="O1258" s="309"/>
      <c r="P1258" s="309"/>
      <c r="Q1258" s="309"/>
      <c r="R1258" s="309"/>
    </row>
    <row r="1259">
      <c r="D1259" s="305"/>
      <c r="E1259" s="314"/>
      <c r="F1259" s="305"/>
      <c r="G1259" s="305"/>
      <c r="H1259" s="305"/>
      <c r="I1259" s="305"/>
      <c r="J1259" s="305"/>
      <c r="K1259" s="305"/>
      <c r="L1259" s="305"/>
      <c r="M1259" s="305"/>
      <c r="N1259" s="305"/>
      <c r="O1259" s="309"/>
      <c r="P1259" s="309"/>
      <c r="Q1259" s="309"/>
      <c r="R1259" s="309"/>
    </row>
    <row r="1260">
      <c r="D1260" s="305"/>
      <c r="E1260" s="314"/>
      <c r="F1260" s="305"/>
      <c r="G1260" s="305"/>
      <c r="H1260" s="305"/>
      <c r="I1260" s="305"/>
      <c r="J1260" s="305"/>
      <c r="K1260" s="305"/>
      <c r="L1260" s="305"/>
      <c r="M1260" s="305"/>
      <c r="N1260" s="305"/>
      <c r="O1260" s="309"/>
      <c r="P1260" s="309"/>
      <c r="Q1260" s="309"/>
      <c r="R1260" s="309"/>
    </row>
    <row r="1261">
      <c r="D1261" s="305"/>
      <c r="E1261" s="314"/>
      <c r="F1261" s="305"/>
      <c r="G1261" s="305"/>
      <c r="H1261" s="305"/>
      <c r="I1261" s="305"/>
      <c r="J1261" s="305"/>
      <c r="K1261" s="305"/>
      <c r="L1261" s="305"/>
      <c r="M1261" s="305"/>
      <c r="N1261" s="305"/>
      <c r="O1261" s="309"/>
      <c r="P1261" s="309"/>
      <c r="Q1261" s="309"/>
      <c r="R1261" s="309"/>
    </row>
    <row r="1262">
      <c r="D1262" s="305"/>
      <c r="E1262" s="314"/>
      <c r="F1262" s="305"/>
      <c r="G1262" s="305"/>
      <c r="H1262" s="305"/>
      <c r="I1262" s="305"/>
      <c r="J1262" s="305"/>
      <c r="K1262" s="305"/>
      <c r="L1262" s="305"/>
      <c r="M1262" s="305"/>
      <c r="N1262" s="305"/>
      <c r="O1262" s="309"/>
      <c r="P1262" s="309"/>
      <c r="Q1262" s="309"/>
      <c r="R1262" s="309"/>
    </row>
    <row r="1263">
      <c r="D1263" s="305"/>
      <c r="E1263" s="314"/>
      <c r="F1263" s="305"/>
      <c r="G1263" s="305"/>
      <c r="H1263" s="305"/>
      <c r="I1263" s="305"/>
      <c r="J1263" s="305"/>
      <c r="K1263" s="305"/>
      <c r="L1263" s="305"/>
      <c r="M1263" s="305"/>
      <c r="N1263" s="305"/>
      <c r="O1263" s="309"/>
      <c r="P1263" s="309"/>
      <c r="Q1263" s="309"/>
      <c r="R1263" s="309"/>
    </row>
    <row r="1264">
      <c r="D1264" s="305"/>
      <c r="E1264" s="314"/>
      <c r="F1264" s="305"/>
      <c r="G1264" s="305"/>
      <c r="H1264" s="305"/>
      <c r="I1264" s="305"/>
      <c r="J1264" s="305"/>
      <c r="K1264" s="305"/>
      <c r="L1264" s="305"/>
      <c r="M1264" s="305"/>
      <c r="N1264" s="305"/>
      <c r="O1264" s="309"/>
      <c r="P1264" s="309"/>
      <c r="Q1264" s="309"/>
      <c r="R1264" s="309"/>
    </row>
    <row r="1265">
      <c r="D1265" s="305"/>
      <c r="E1265" s="314"/>
      <c r="F1265" s="305"/>
      <c r="G1265" s="305"/>
      <c r="H1265" s="305"/>
      <c r="I1265" s="305"/>
      <c r="J1265" s="305"/>
      <c r="K1265" s="305"/>
      <c r="L1265" s="305"/>
      <c r="M1265" s="305"/>
      <c r="N1265" s="305"/>
      <c r="O1265" s="309"/>
      <c r="P1265" s="309"/>
      <c r="Q1265" s="309"/>
      <c r="R1265" s="309"/>
    </row>
    <row r="1266">
      <c r="D1266" s="305"/>
      <c r="E1266" s="314"/>
      <c r="F1266" s="305"/>
      <c r="G1266" s="305"/>
      <c r="H1266" s="305"/>
      <c r="I1266" s="305"/>
      <c r="J1266" s="305"/>
      <c r="K1266" s="305"/>
      <c r="L1266" s="305"/>
      <c r="M1266" s="305"/>
      <c r="N1266" s="305"/>
      <c r="O1266" s="309"/>
      <c r="P1266" s="309"/>
      <c r="Q1266" s="309"/>
      <c r="R1266" s="309"/>
    </row>
    <row r="1267">
      <c r="D1267" s="305"/>
      <c r="E1267" s="314"/>
      <c r="F1267" s="305"/>
      <c r="G1267" s="305"/>
      <c r="H1267" s="305"/>
      <c r="I1267" s="305"/>
      <c r="J1267" s="305"/>
      <c r="K1267" s="305"/>
      <c r="L1267" s="305"/>
      <c r="M1267" s="305"/>
      <c r="N1267" s="305"/>
      <c r="O1267" s="309"/>
      <c r="P1267" s="309"/>
      <c r="Q1267" s="309"/>
      <c r="R1267" s="309"/>
    </row>
    <row r="1268">
      <c r="D1268" s="305"/>
      <c r="E1268" s="314"/>
      <c r="F1268" s="305"/>
      <c r="G1268" s="305"/>
      <c r="H1268" s="305"/>
      <c r="I1268" s="305"/>
      <c r="J1268" s="305"/>
      <c r="K1268" s="305"/>
      <c r="L1268" s="305"/>
      <c r="M1268" s="305"/>
      <c r="N1268" s="305"/>
      <c r="O1268" s="309"/>
      <c r="P1268" s="309"/>
      <c r="Q1268" s="309"/>
      <c r="R1268" s="309"/>
    </row>
    <row r="1269">
      <c r="D1269" s="305"/>
      <c r="E1269" s="314"/>
      <c r="F1269" s="305"/>
      <c r="G1269" s="305"/>
      <c r="H1269" s="305"/>
      <c r="I1269" s="305"/>
      <c r="J1269" s="305"/>
      <c r="K1269" s="305"/>
      <c r="L1269" s="305"/>
      <c r="M1269" s="305"/>
      <c r="N1269" s="305"/>
      <c r="O1269" s="309"/>
      <c r="P1269" s="309"/>
      <c r="Q1269" s="309"/>
      <c r="R1269" s="309"/>
    </row>
    <row r="1270">
      <c r="D1270" s="305"/>
      <c r="E1270" s="314"/>
      <c r="F1270" s="305"/>
      <c r="G1270" s="305"/>
      <c r="H1270" s="305"/>
      <c r="I1270" s="305"/>
      <c r="J1270" s="305"/>
      <c r="K1270" s="305"/>
      <c r="L1270" s="305"/>
      <c r="M1270" s="305"/>
      <c r="N1270" s="305"/>
      <c r="O1270" s="309"/>
      <c r="P1270" s="309"/>
      <c r="Q1270" s="309"/>
      <c r="R1270" s="309"/>
    </row>
    <row r="1271">
      <c r="D1271" s="305"/>
      <c r="E1271" s="314"/>
      <c r="F1271" s="305"/>
      <c r="G1271" s="305"/>
      <c r="H1271" s="305"/>
      <c r="I1271" s="305"/>
      <c r="J1271" s="305"/>
      <c r="K1271" s="305"/>
      <c r="L1271" s="305"/>
      <c r="M1271" s="305"/>
      <c r="N1271" s="305"/>
      <c r="O1271" s="309"/>
      <c r="P1271" s="309"/>
      <c r="Q1271" s="309"/>
      <c r="R1271" s="309"/>
    </row>
    <row r="1272">
      <c r="D1272" s="305"/>
      <c r="E1272" s="314"/>
      <c r="F1272" s="305"/>
      <c r="G1272" s="305"/>
      <c r="H1272" s="305"/>
      <c r="I1272" s="305"/>
      <c r="J1272" s="305"/>
      <c r="K1272" s="305"/>
      <c r="L1272" s="305"/>
      <c r="M1272" s="305"/>
      <c r="N1272" s="305"/>
      <c r="O1272" s="309"/>
      <c r="P1272" s="309"/>
      <c r="Q1272" s="309"/>
      <c r="R1272" s="309"/>
    </row>
    <row r="1273">
      <c r="D1273" s="305"/>
      <c r="E1273" s="314"/>
      <c r="F1273" s="305"/>
      <c r="G1273" s="305"/>
      <c r="H1273" s="305"/>
      <c r="I1273" s="305"/>
      <c r="J1273" s="305"/>
      <c r="K1273" s="305"/>
      <c r="L1273" s="305"/>
      <c r="M1273" s="305"/>
      <c r="N1273" s="305"/>
      <c r="O1273" s="309"/>
      <c r="P1273" s="309"/>
      <c r="Q1273" s="309"/>
      <c r="R1273" s="309"/>
    </row>
    <row r="1274">
      <c r="D1274" s="305"/>
      <c r="E1274" s="314"/>
      <c r="F1274" s="305"/>
      <c r="G1274" s="305"/>
      <c r="H1274" s="305"/>
      <c r="I1274" s="305"/>
      <c r="J1274" s="305"/>
      <c r="K1274" s="305"/>
      <c r="L1274" s="305"/>
      <c r="M1274" s="305"/>
      <c r="N1274" s="305"/>
      <c r="O1274" s="309"/>
      <c r="P1274" s="309"/>
      <c r="Q1274" s="309"/>
      <c r="R1274" s="309"/>
    </row>
    <row r="1275">
      <c r="D1275" s="305"/>
      <c r="E1275" s="314"/>
      <c r="F1275" s="305"/>
      <c r="G1275" s="305"/>
      <c r="H1275" s="305"/>
      <c r="I1275" s="305"/>
      <c r="J1275" s="305"/>
      <c r="K1275" s="305"/>
      <c r="L1275" s="305"/>
      <c r="M1275" s="305"/>
      <c r="N1275" s="305"/>
      <c r="O1275" s="309"/>
      <c r="P1275" s="309"/>
      <c r="Q1275" s="309"/>
      <c r="R1275" s="309"/>
    </row>
    <row r="1276">
      <c r="D1276" s="305"/>
      <c r="E1276" s="314"/>
      <c r="F1276" s="305"/>
      <c r="G1276" s="305"/>
      <c r="H1276" s="305"/>
      <c r="I1276" s="305"/>
      <c r="J1276" s="305"/>
      <c r="K1276" s="305"/>
      <c r="L1276" s="305"/>
      <c r="M1276" s="305"/>
      <c r="N1276" s="305"/>
      <c r="O1276" s="309"/>
      <c r="P1276" s="309"/>
      <c r="Q1276" s="309"/>
      <c r="R1276" s="309"/>
    </row>
    <row r="1277">
      <c r="D1277" s="305"/>
      <c r="E1277" s="314"/>
      <c r="F1277" s="305"/>
      <c r="G1277" s="305"/>
      <c r="H1277" s="305"/>
      <c r="I1277" s="305"/>
      <c r="J1277" s="305"/>
      <c r="K1277" s="305"/>
      <c r="L1277" s="305"/>
      <c r="M1277" s="305"/>
      <c r="N1277" s="305"/>
      <c r="O1277" s="309"/>
      <c r="P1277" s="309"/>
      <c r="Q1277" s="309"/>
      <c r="R1277" s="309"/>
    </row>
    <row r="1278">
      <c r="D1278" s="305"/>
      <c r="E1278" s="314"/>
      <c r="F1278" s="305"/>
      <c r="G1278" s="305"/>
      <c r="H1278" s="305"/>
      <c r="I1278" s="305"/>
      <c r="J1278" s="305"/>
      <c r="K1278" s="305"/>
      <c r="L1278" s="305"/>
      <c r="M1278" s="305"/>
      <c r="N1278" s="305"/>
      <c r="O1278" s="309"/>
      <c r="P1278" s="309"/>
      <c r="Q1278" s="309"/>
      <c r="R1278" s="309"/>
    </row>
    <row r="1279">
      <c r="D1279" s="305"/>
      <c r="E1279" s="314"/>
      <c r="F1279" s="305"/>
      <c r="G1279" s="305"/>
      <c r="H1279" s="305"/>
      <c r="I1279" s="305"/>
      <c r="J1279" s="305"/>
      <c r="K1279" s="305"/>
      <c r="L1279" s="305"/>
      <c r="M1279" s="305"/>
      <c r="N1279" s="305"/>
      <c r="O1279" s="309"/>
      <c r="P1279" s="309"/>
      <c r="Q1279" s="309"/>
      <c r="R1279" s="309"/>
    </row>
    <row r="1280">
      <c r="D1280" s="305"/>
      <c r="E1280" s="314"/>
      <c r="F1280" s="305"/>
      <c r="G1280" s="305"/>
      <c r="H1280" s="305"/>
      <c r="I1280" s="305"/>
      <c r="J1280" s="305"/>
      <c r="K1280" s="305"/>
      <c r="L1280" s="305"/>
      <c r="M1280" s="305"/>
      <c r="N1280" s="305"/>
      <c r="O1280" s="309"/>
      <c r="P1280" s="309"/>
      <c r="Q1280" s="309"/>
      <c r="R1280" s="309"/>
    </row>
    <row r="1281">
      <c r="D1281" s="305"/>
      <c r="E1281" s="314"/>
      <c r="F1281" s="305"/>
      <c r="G1281" s="305"/>
      <c r="H1281" s="305"/>
      <c r="I1281" s="305"/>
      <c r="J1281" s="305"/>
      <c r="K1281" s="305"/>
      <c r="L1281" s="305"/>
      <c r="M1281" s="305"/>
      <c r="N1281" s="305"/>
      <c r="O1281" s="309"/>
      <c r="P1281" s="309"/>
      <c r="Q1281" s="309"/>
      <c r="R1281" s="309"/>
    </row>
    <row r="1282">
      <c r="D1282" s="305"/>
      <c r="E1282" s="314"/>
      <c r="F1282" s="305"/>
      <c r="G1282" s="305"/>
      <c r="H1282" s="305"/>
      <c r="I1282" s="305"/>
      <c r="J1282" s="305"/>
      <c r="K1282" s="305"/>
      <c r="L1282" s="305"/>
      <c r="M1282" s="305"/>
      <c r="N1282" s="305"/>
      <c r="O1282" s="309"/>
      <c r="P1282" s="309"/>
      <c r="Q1282" s="309"/>
      <c r="R1282" s="309"/>
    </row>
    <row r="1283">
      <c r="D1283" s="305"/>
      <c r="E1283" s="314"/>
      <c r="F1283" s="305"/>
      <c r="G1283" s="305"/>
      <c r="H1283" s="305"/>
      <c r="I1283" s="305"/>
      <c r="J1283" s="305"/>
      <c r="K1283" s="305"/>
      <c r="L1283" s="305"/>
      <c r="M1283" s="305"/>
      <c r="N1283" s="305"/>
      <c r="O1283" s="309"/>
      <c r="P1283" s="309"/>
      <c r="Q1283" s="309"/>
      <c r="R1283" s="309"/>
    </row>
    <row r="1284">
      <c r="D1284" s="305"/>
      <c r="E1284" s="314"/>
      <c r="F1284" s="305"/>
      <c r="G1284" s="305"/>
      <c r="H1284" s="305"/>
      <c r="I1284" s="305"/>
      <c r="J1284" s="305"/>
      <c r="K1284" s="305"/>
      <c r="L1284" s="305"/>
      <c r="M1284" s="305"/>
      <c r="N1284" s="305"/>
      <c r="O1284" s="309"/>
      <c r="P1284" s="309"/>
      <c r="Q1284" s="309"/>
      <c r="R1284" s="309"/>
    </row>
    <row r="1285">
      <c r="D1285" s="305"/>
      <c r="E1285" s="314"/>
      <c r="F1285" s="305"/>
      <c r="G1285" s="305"/>
      <c r="H1285" s="305"/>
      <c r="I1285" s="305"/>
      <c r="J1285" s="305"/>
      <c r="K1285" s="305"/>
      <c r="L1285" s="305"/>
      <c r="M1285" s="305"/>
      <c r="N1285" s="305"/>
      <c r="O1285" s="309"/>
      <c r="P1285" s="309"/>
      <c r="Q1285" s="309"/>
      <c r="R1285" s="309"/>
    </row>
    <row r="1286">
      <c r="D1286" s="305"/>
      <c r="E1286" s="314"/>
      <c r="F1286" s="305"/>
      <c r="G1286" s="305"/>
      <c r="H1286" s="305"/>
      <c r="I1286" s="305"/>
      <c r="J1286" s="305"/>
      <c r="K1286" s="305"/>
      <c r="L1286" s="305"/>
      <c r="M1286" s="305"/>
      <c r="N1286" s="305"/>
      <c r="O1286" s="309"/>
      <c r="P1286" s="309"/>
      <c r="Q1286" s="309"/>
      <c r="R1286" s="309"/>
    </row>
    <row r="1287">
      <c r="D1287" s="305"/>
      <c r="E1287" s="314"/>
      <c r="F1287" s="305"/>
      <c r="G1287" s="305"/>
      <c r="H1287" s="305"/>
      <c r="I1287" s="305"/>
      <c r="J1287" s="305"/>
      <c r="K1287" s="305"/>
      <c r="L1287" s="305"/>
      <c r="M1287" s="305"/>
      <c r="N1287" s="305"/>
      <c r="O1287" s="309"/>
      <c r="P1287" s="309"/>
      <c r="Q1287" s="309"/>
      <c r="R1287" s="309"/>
    </row>
    <row r="1288">
      <c r="D1288" s="305"/>
      <c r="E1288" s="314"/>
      <c r="F1288" s="305"/>
      <c r="G1288" s="305"/>
      <c r="H1288" s="305"/>
      <c r="I1288" s="305"/>
      <c r="J1288" s="305"/>
      <c r="K1288" s="305"/>
      <c r="L1288" s="305"/>
      <c r="M1288" s="305"/>
      <c r="N1288" s="305"/>
      <c r="O1288" s="309"/>
      <c r="P1288" s="309"/>
      <c r="Q1288" s="309"/>
      <c r="R1288" s="309"/>
    </row>
    <row r="1289">
      <c r="D1289" s="305"/>
      <c r="E1289" s="314"/>
      <c r="F1289" s="305"/>
      <c r="G1289" s="305"/>
      <c r="H1289" s="305"/>
      <c r="I1289" s="305"/>
      <c r="J1289" s="305"/>
      <c r="K1289" s="305"/>
      <c r="L1289" s="305"/>
      <c r="M1289" s="305"/>
      <c r="N1289" s="305"/>
      <c r="O1289" s="309"/>
      <c r="P1289" s="309"/>
      <c r="Q1289" s="309"/>
      <c r="R1289" s="309"/>
    </row>
    <row r="1290">
      <c r="D1290" s="305"/>
      <c r="E1290" s="314"/>
      <c r="F1290" s="305"/>
      <c r="G1290" s="305"/>
      <c r="H1290" s="305"/>
      <c r="I1290" s="305"/>
      <c r="J1290" s="305"/>
      <c r="K1290" s="305"/>
      <c r="L1290" s="305"/>
      <c r="M1290" s="305"/>
      <c r="N1290" s="305"/>
      <c r="O1290" s="309"/>
      <c r="P1290" s="309"/>
      <c r="Q1290" s="309"/>
      <c r="R1290" s="309"/>
    </row>
    <row r="1291">
      <c r="D1291" s="305"/>
      <c r="E1291" s="314"/>
      <c r="F1291" s="305"/>
      <c r="G1291" s="305"/>
      <c r="H1291" s="305"/>
      <c r="I1291" s="305"/>
      <c r="J1291" s="305"/>
      <c r="K1291" s="305"/>
      <c r="L1291" s="305"/>
      <c r="M1291" s="305"/>
      <c r="N1291" s="305"/>
      <c r="O1291" s="309"/>
      <c r="P1291" s="309"/>
      <c r="Q1291" s="309"/>
      <c r="R1291" s="309"/>
    </row>
    <row r="1292">
      <c r="D1292" s="305"/>
      <c r="E1292" s="314"/>
      <c r="F1292" s="305"/>
      <c r="G1292" s="305"/>
      <c r="H1292" s="305"/>
      <c r="I1292" s="305"/>
      <c r="J1292" s="305"/>
      <c r="K1292" s="305"/>
      <c r="L1292" s="305"/>
      <c r="M1292" s="305"/>
      <c r="N1292" s="305"/>
      <c r="O1292" s="309"/>
      <c r="P1292" s="309"/>
      <c r="Q1292" s="309"/>
      <c r="R1292" s="309"/>
    </row>
    <row r="1293">
      <c r="D1293" s="305"/>
      <c r="E1293" s="314"/>
      <c r="F1293" s="305"/>
      <c r="G1293" s="305"/>
      <c r="H1293" s="305"/>
      <c r="I1293" s="305"/>
      <c r="J1293" s="305"/>
      <c r="K1293" s="305"/>
      <c r="L1293" s="305"/>
      <c r="M1293" s="305"/>
      <c r="N1293" s="305"/>
      <c r="O1293" s="309"/>
      <c r="P1293" s="309"/>
      <c r="Q1293" s="309"/>
      <c r="R1293" s="309"/>
    </row>
    <row r="1294">
      <c r="D1294" s="305"/>
      <c r="E1294" s="314"/>
      <c r="F1294" s="305"/>
      <c r="G1294" s="305"/>
      <c r="H1294" s="305"/>
      <c r="I1294" s="305"/>
      <c r="J1294" s="305"/>
      <c r="K1294" s="305"/>
      <c r="L1294" s="305"/>
      <c r="M1294" s="305"/>
      <c r="N1294" s="305"/>
      <c r="O1294" s="309"/>
      <c r="P1294" s="309"/>
      <c r="Q1294" s="309"/>
      <c r="R1294" s="309"/>
    </row>
    <row r="1295">
      <c r="D1295" s="305"/>
      <c r="E1295" s="314"/>
      <c r="F1295" s="305"/>
      <c r="G1295" s="305"/>
      <c r="H1295" s="305"/>
      <c r="I1295" s="305"/>
      <c r="J1295" s="305"/>
      <c r="K1295" s="305"/>
      <c r="L1295" s="305"/>
      <c r="M1295" s="305"/>
      <c r="N1295" s="305"/>
      <c r="O1295" s="309"/>
      <c r="P1295" s="309"/>
      <c r="Q1295" s="309"/>
      <c r="R1295" s="309"/>
    </row>
    <row r="1296">
      <c r="D1296" s="305"/>
      <c r="E1296" s="314"/>
      <c r="F1296" s="305"/>
      <c r="G1296" s="305"/>
      <c r="H1296" s="305"/>
      <c r="I1296" s="305"/>
      <c r="J1296" s="305"/>
      <c r="K1296" s="305"/>
      <c r="L1296" s="305"/>
      <c r="M1296" s="305"/>
      <c r="N1296" s="305"/>
      <c r="O1296" s="309"/>
      <c r="P1296" s="309"/>
      <c r="Q1296" s="309"/>
      <c r="R1296" s="309"/>
    </row>
    <row r="1297">
      <c r="D1297" s="305"/>
      <c r="E1297" s="314"/>
      <c r="F1297" s="305"/>
      <c r="G1297" s="305"/>
      <c r="H1297" s="305"/>
      <c r="I1297" s="305"/>
      <c r="J1297" s="305"/>
      <c r="K1297" s="305"/>
      <c r="L1297" s="305"/>
      <c r="M1297" s="305"/>
      <c r="N1297" s="305"/>
      <c r="O1297" s="309"/>
      <c r="P1297" s="309"/>
      <c r="Q1297" s="309"/>
      <c r="R1297" s="309"/>
    </row>
    <row r="1298">
      <c r="D1298" s="305"/>
      <c r="E1298" s="314"/>
      <c r="F1298" s="305"/>
      <c r="G1298" s="305"/>
      <c r="H1298" s="305"/>
      <c r="I1298" s="305"/>
      <c r="J1298" s="305"/>
      <c r="K1298" s="305"/>
      <c r="L1298" s="305"/>
      <c r="M1298" s="305"/>
      <c r="N1298" s="305"/>
      <c r="O1298" s="309"/>
      <c r="P1298" s="309"/>
      <c r="Q1298" s="309"/>
      <c r="R1298" s="309"/>
    </row>
    <row r="1299">
      <c r="D1299" s="305"/>
      <c r="E1299" s="314"/>
      <c r="F1299" s="305"/>
      <c r="G1299" s="305"/>
      <c r="H1299" s="305"/>
      <c r="I1299" s="305"/>
      <c r="J1299" s="305"/>
      <c r="K1299" s="305"/>
      <c r="L1299" s="305"/>
      <c r="M1299" s="305"/>
      <c r="N1299" s="305"/>
      <c r="O1299" s="309"/>
      <c r="P1299" s="309"/>
      <c r="Q1299" s="309"/>
      <c r="R1299" s="309"/>
    </row>
    <row r="1300">
      <c r="D1300" s="305"/>
      <c r="E1300" s="314"/>
      <c r="F1300" s="305"/>
      <c r="G1300" s="305"/>
      <c r="H1300" s="305"/>
      <c r="I1300" s="305"/>
      <c r="J1300" s="305"/>
      <c r="K1300" s="305"/>
      <c r="L1300" s="305"/>
      <c r="M1300" s="305"/>
      <c r="N1300" s="305"/>
      <c r="O1300" s="309"/>
      <c r="P1300" s="309"/>
      <c r="Q1300" s="309"/>
      <c r="R1300" s="309"/>
    </row>
    <row r="1301">
      <c r="D1301" s="305"/>
      <c r="E1301" s="314"/>
      <c r="F1301" s="305"/>
      <c r="G1301" s="305"/>
      <c r="H1301" s="305"/>
      <c r="I1301" s="305"/>
      <c r="J1301" s="305"/>
      <c r="K1301" s="305"/>
      <c r="L1301" s="305"/>
      <c r="M1301" s="305"/>
      <c r="N1301" s="305"/>
      <c r="O1301" s="309"/>
      <c r="P1301" s="309"/>
      <c r="Q1301" s="309"/>
      <c r="R1301" s="309"/>
    </row>
    <row r="1302">
      <c r="D1302" s="305"/>
      <c r="E1302" s="314"/>
      <c r="F1302" s="305"/>
      <c r="G1302" s="305"/>
      <c r="H1302" s="305"/>
      <c r="I1302" s="305"/>
      <c r="J1302" s="305"/>
      <c r="K1302" s="305"/>
      <c r="L1302" s="305"/>
      <c r="M1302" s="305"/>
      <c r="N1302" s="305"/>
      <c r="O1302" s="309"/>
      <c r="P1302" s="309"/>
      <c r="Q1302" s="309"/>
      <c r="R1302" s="309"/>
    </row>
    <row r="1303">
      <c r="D1303" s="305"/>
      <c r="E1303" s="314"/>
      <c r="F1303" s="305"/>
      <c r="G1303" s="305"/>
      <c r="H1303" s="305"/>
      <c r="I1303" s="305"/>
      <c r="J1303" s="305"/>
      <c r="K1303" s="305"/>
      <c r="L1303" s="305"/>
      <c r="M1303" s="305"/>
      <c r="N1303" s="305"/>
      <c r="O1303" s="309"/>
      <c r="P1303" s="309"/>
      <c r="Q1303" s="309"/>
      <c r="R1303" s="309"/>
    </row>
    <row r="1304">
      <c r="D1304" s="305"/>
      <c r="E1304" s="314"/>
      <c r="F1304" s="305"/>
      <c r="G1304" s="305"/>
      <c r="H1304" s="305"/>
      <c r="I1304" s="305"/>
      <c r="J1304" s="305"/>
      <c r="K1304" s="305"/>
      <c r="L1304" s="305"/>
      <c r="M1304" s="305"/>
      <c r="N1304" s="305"/>
      <c r="O1304" s="309"/>
      <c r="P1304" s="309"/>
      <c r="Q1304" s="309"/>
      <c r="R1304" s="309"/>
    </row>
    <row r="1305">
      <c r="D1305" s="305"/>
      <c r="E1305" s="314"/>
      <c r="F1305" s="305"/>
      <c r="G1305" s="305"/>
      <c r="H1305" s="305"/>
      <c r="I1305" s="305"/>
      <c r="J1305" s="305"/>
      <c r="K1305" s="305"/>
      <c r="L1305" s="305"/>
      <c r="M1305" s="305"/>
      <c r="N1305" s="305"/>
      <c r="O1305" s="309"/>
      <c r="P1305" s="309"/>
      <c r="Q1305" s="309"/>
      <c r="R1305" s="309"/>
    </row>
    <row r="1306">
      <c r="D1306" s="305"/>
      <c r="E1306" s="314"/>
      <c r="F1306" s="305"/>
      <c r="G1306" s="305"/>
      <c r="H1306" s="305"/>
      <c r="I1306" s="305"/>
      <c r="J1306" s="305"/>
      <c r="K1306" s="305"/>
      <c r="L1306" s="305"/>
      <c r="M1306" s="305"/>
      <c r="N1306" s="305"/>
      <c r="O1306" s="309"/>
      <c r="P1306" s="309"/>
      <c r="Q1306" s="309"/>
      <c r="R1306" s="309"/>
    </row>
    <row r="1307">
      <c r="D1307" s="305"/>
      <c r="E1307" s="314"/>
      <c r="F1307" s="305"/>
      <c r="G1307" s="305"/>
      <c r="H1307" s="305"/>
      <c r="I1307" s="305"/>
      <c r="J1307" s="305"/>
      <c r="K1307" s="305"/>
      <c r="L1307" s="305"/>
      <c r="M1307" s="305"/>
      <c r="N1307" s="305"/>
      <c r="O1307" s="309"/>
      <c r="P1307" s="309"/>
      <c r="Q1307" s="309"/>
      <c r="R1307" s="309"/>
    </row>
    <row r="1308">
      <c r="D1308" s="305"/>
      <c r="E1308" s="314"/>
      <c r="F1308" s="305"/>
      <c r="G1308" s="305"/>
      <c r="H1308" s="305"/>
      <c r="I1308" s="305"/>
      <c r="J1308" s="305"/>
      <c r="K1308" s="305"/>
      <c r="L1308" s="305"/>
      <c r="M1308" s="305"/>
      <c r="N1308" s="305"/>
      <c r="O1308" s="309"/>
      <c r="P1308" s="309"/>
      <c r="Q1308" s="309"/>
      <c r="R1308" s="309"/>
    </row>
    <row r="1309">
      <c r="D1309" s="305"/>
      <c r="E1309" s="314"/>
      <c r="F1309" s="305"/>
      <c r="G1309" s="305"/>
      <c r="H1309" s="305"/>
      <c r="I1309" s="305"/>
      <c r="J1309" s="305"/>
      <c r="K1309" s="305"/>
      <c r="L1309" s="305"/>
      <c r="M1309" s="305"/>
      <c r="N1309" s="305"/>
      <c r="O1309" s="309"/>
      <c r="P1309" s="309"/>
      <c r="Q1309" s="309"/>
      <c r="R1309" s="309"/>
    </row>
    <row r="1310">
      <c r="D1310" s="305"/>
      <c r="E1310" s="314"/>
      <c r="F1310" s="305"/>
      <c r="G1310" s="305"/>
      <c r="H1310" s="305"/>
      <c r="I1310" s="305"/>
      <c r="J1310" s="305"/>
      <c r="K1310" s="305"/>
      <c r="L1310" s="305"/>
      <c r="M1310" s="305"/>
      <c r="N1310" s="305"/>
      <c r="O1310" s="309"/>
      <c r="P1310" s="309"/>
      <c r="Q1310" s="309"/>
      <c r="R1310" s="309"/>
    </row>
    <row r="1311">
      <c r="D1311" s="305"/>
      <c r="E1311" s="314"/>
      <c r="F1311" s="305"/>
      <c r="G1311" s="305"/>
      <c r="H1311" s="305"/>
      <c r="I1311" s="305"/>
      <c r="J1311" s="305"/>
      <c r="K1311" s="305"/>
      <c r="L1311" s="305"/>
      <c r="M1311" s="305"/>
      <c r="N1311" s="305"/>
      <c r="O1311" s="309"/>
      <c r="P1311" s="309"/>
      <c r="Q1311" s="309"/>
      <c r="R1311" s="309"/>
    </row>
    <row r="1312">
      <c r="D1312" s="305"/>
      <c r="E1312" s="314"/>
      <c r="F1312" s="305"/>
      <c r="G1312" s="305"/>
      <c r="H1312" s="305"/>
      <c r="I1312" s="305"/>
      <c r="J1312" s="305"/>
      <c r="K1312" s="305"/>
      <c r="L1312" s="305"/>
      <c r="M1312" s="305"/>
      <c r="N1312" s="305"/>
      <c r="O1312" s="309"/>
      <c r="P1312" s="309"/>
      <c r="Q1312" s="309"/>
      <c r="R1312" s="309"/>
    </row>
    <row r="1313">
      <c r="D1313" s="305"/>
      <c r="E1313" s="314"/>
      <c r="F1313" s="305"/>
      <c r="G1313" s="305"/>
      <c r="H1313" s="305"/>
      <c r="I1313" s="305"/>
      <c r="J1313" s="305"/>
      <c r="K1313" s="305"/>
      <c r="L1313" s="305"/>
      <c r="M1313" s="305"/>
      <c r="N1313" s="305"/>
      <c r="O1313" s="309"/>
      <c r="P1313" s="309"/>
      <c r="Q1313" s="309"/>
      <c r="R1313" s="309"/>
    </row>
    <row r="1314">
      <c r="D1314" s="305"/>
      <c r="E1314" s="314"/>
      <c r="F1314" s="305"/>
      <c r="G1314" s="305"/>
      <c r="H1314" s="305"/>
      <c r="I1314" s="305"/>
      <c r="J1314" s="305"/>
      <c r="K1314" s="305"/>
      <c r="L1314" s="305"/>
      <c r="M1314" s="305"/>
      <c r="N1314" s="305"/>
      <c r="O1314" s="309"/>
      <c r="P1314" s="309"/>
      <c r="Q1314" s="309"/>
      <c r="R1314" s="309"/>
    </row>
    <row r="1315">
      <c r="D1315" s="305"/>
      <c r="E1315" s="314"/>
      <c r="F1315" s="305"/>
      <c r="G1315" s="305"/>
      <c r="H1315" s="305"/>
      <c r="I1315" s="305"/>
      <c r="J1315" s="305"/>
      <c r="K1315" s="305"/>
      <c r="L1315" s="305"/>
      <c r="M1315" s="305"/>
      <c r="N1315" s="305"/>
      <c r="O1315" s="309"/>
      <c r="P1315" s="309"/>
      <c r="Q1315" s="309"/>
      <c r="R1315" s="309"/>
    </row>
    <row r="1316">
      <c r="D1316" s="305"/>
      <c r="E1316" s="314"/>
      <c r="F1316" s="305"/>
      <c r="G1316" s="305"/>
      <c r="H1316" s="305"/>
      <c r="I1316" s="305"/>
      <c r="J1316" s="305"/>
      <c r="K1316" s="305"/>
      <c r="L1316" s="305"/>
      <c r="M1316" s="305"/>
      <c r="N1316" s="305"/>
      <c r="O1316" s="309"/>
      <c r="P1316" s="309"/>
      <c r="Q1316" s="309"/>
      <c r="R1316" s="309"/>
    </row>
    <row r="1317">
      <c r="D1317" s="305"/>
      <c r="E1317" s="314"/>
      <c r="F1317" s="305"/>
      <c r="G1317" s="305"/>
      <c r="H1317" s="305"/>
      <c r="I1317" s="305"/>
      <c r="J1317" s="305"/>
      <c r="K1317" s="305"/>
      <c r="L1317" s="305"/>
      <c r="M1317" s="305"/>
      <c r="N1317" s="305"/>
      <c r="O1317" s="309"/>
      <c r="P1317" s="309"/>
      <c r="Q1317" s="309"/>
      <c r="R1317" s="309"/>
    </row>
    <row r="1318">
      <c r="D1318" s="305"/>
      <c r="E1318" s="314"/>
      <c r="F1318" s="305"/>
      <c r="G1318" s="305"/>
      <c r="H1318" s="305"/>
      <c r="I1318" s="305"/>
      <c r="J1318" s="305"/>
      <c r="K1318" s="305"/>
      <c r="L1318" s="305"/>
      <c r="M1318" s="305"/>
      <c r="N1318" s="305"/>
      <c r="O1318" s="309"/>
      <c r="P1318" s="309"/>
      <c r="Q1318" s="309"/>
      <c r="R1318" s="309"/>
    </row>
    <row r="1319">
      <c r="D1319" s="305"/>
      <c r="E1319" s="314"/>
      <c r="F1319" s="305"/>
      <c r="G1319" s="305"/>
      <c r="H1319" s="305"/>
      <c r="I1319" s="305"/>
      <c r="J1319" s="305"/>
      <c r="K1319" s="305"/>
      <c r="L1319" s="305"/>
      <c r="M1319" s="305"/>
      <c r="N1319" s="305"/>
      <c r="O1319" s="309"/>
      <c r="P1319" s="309"/>
      <c r="Q1319" s="309"/>
      <c r="R1319" s="309"/>
    </row>
    <row r="1320">
      <c r="D1320" s="305"/>
      <c r="E1320" s="314"/>
      <c r="F1320" s="305"/>
      <c r="G1320" s="305"/>
      <c r="H1320" s="305"/>
      <c r="I1320" s="305"/>
      <c r="J1320" s="305"/>
      <c r="K1320" s="305"/>
      <c r="L1320" s="305"/>
      <c r="M1320" s="305"/>
      <c r="N1320" s="305"/>
      <c r="O1320" s="309"/>
      <c r="P1320" s="309"/>
      <c r="Q1320" s="309"/>
      <c r="R1320" s="309"/>
    </row>
    <row r="1321">
      <c r="D1321" s="305"/>
      <c r="E1321" s="314"/>
      <c r="F1321" s="305"/>
      <c r="G1321" s="305"/>
      <c r="H1321" s="305"/>
      <c r="I1321" s="305"/>
      <c r="J1321" s="305"/>
      <c r="K1321" s="305"/>
      <c r="L1321" s="305"/>
      <c r="M1321" s="305"/>
      <c r="N1321" s="305"/>
      <c r="O1321" s="309"/>
      <c r="P1321" s="309"/>
      <c r="Q1321" s="309"/>
      <c r="R1321" s="309"/>
    </row>
    <row r="1322">
      <c r="D1322" s="305"/>
      <c r="E1322" s="314"/>
      <c r="F1322" s="305"/>
      <c r="G1322" s="305"/>
      <c r="H1322" s="305"/>
      <c r="I1322" s="305"/>
      <c r="J1322" s="305"/>
      <c r="K1322" s="305"/>
      <c r="L1322" s="305"/>
      <c r="M1322" s="305"/>
      <c r="N1322" s="305"/>
      <c r="O1322" s="309"/>
      <c r="P1322" s="309"/>
      <c r="Q1322" s="309"/>
      <c r="R1322" s="309"/>
    </row>
    <row r="1323">
      <c r="D1323" s="305"/>
      <c r="E1323" s="314"/>
      <c r="F1323" s="305"/>
      <c r="G1323" s="305"/>
      <c r="H1323" s="305"/>
      <c r="I1323" s="305"/>
      <c r="J1323" s="305"/>
      <c r="K1323" s="305"/>
      <c r="L1323" s="305"/>
      <c r="M1323" s="305"/>
      <c r="N1323" s="305"/>
      <c r="O1323" s="309"/>
      <c r="P1323" s="309"/>
      <c r="Q1323" s="309"/>
      <c r="R1323" s="309"/>
    </row>
    <row r="1324">
      <c r="D1324" s="305"/>
      <c r="E1324" s="314"/>
      <c r="F1324" s="305"/>
      <c r="G1324" s="305"/>
      <c r="H1324" s="305"/>
      <c r="I1324" s="305"/>
      <c r="J1324" s="305"/>
      <c r="K1324" s="305"/>
      <c r="L1324" s="305"/>
      <c r="M1324" s="305"/>
      <c r="N1324" s="305"/>
      <c r="O1324" s="309"/>
      <c r="P1324" s="309"/>
      <c r="Q1324" s="309"/>
      <c r="R1324" s="309"/>
    </row>
    <row r="1325">
      <c r="D1325" s="305"/>
      <c r="E1325" s="314"/>
      <c r="F1325" s="305"/>
      <c r="G1325" s="305"/>
      <c r="H1325" s="305"/>
      <c r="I1325" s="305"/>
      <c r="J1325" s="305"/>
      <c r="K1325" s="305"/>
      <c r="L1325" s="305"/>
      <c r="M1325" s="305"/>
      <c r="N1325" s="305"/>
      <c r="O1325" s="309"/>
      <c r="P1325" s="309"/>
      <c r="Q1325" s="309"/>
      <c r="R1325" s="309"/>
    </row>
    <row r="1326">
      <c r="D1326" s="305"/>
      <c r="E1326" s="314"/>
      <c r="F1326" s="305"/>
      <c r="G1326" s="305"/>
      <c r="H1326" s="305"/>
      <c r="I1326" s="305"/>
      <c r="J1326" s="305"/>
      <c r="K1326" s="305"/>
      <c r="L1326" s="305"/>
      <c r="M1326" s="305"/>
      <c r="N1326" s="305"/>
      <c r="O1326" s="309"/>
      <c r="P1326" s="309"/>
      <c r="Q1326" s="309"/>
      <c r="R1326" s="309"/>
    </row>
    <row r="1327">
      <c r="D1327" s="305"/>
      <c r="E1327" s="314"/>
      <c r="F1327" s="305"/>
      <c r="G1327" s="305"/>
      <c r="H1327" s="305"/>
      <c r="I1327" s="305"/>
      <c r="J1327" s="305"/>
      <c r="K1327" s="305"/>
      <c r="L1327" s="305"/>
      <c r="M1327" s="305"/>
      <c r="N1327" s="305"/>
      <c r="O1327" s="309"/>
      <c r="P1327" s="309"/>
      <c r="Q1327" s="309"/>
      <c r="R1327" s="309"/>
    </row>
    <row r="1328">
      <c r="D1328" s="305"/>
      <c r="E1328" s="314"/>
      <c r="F1328" s="305"/>
      <c r="G1328" s="305"/>
      <c r="H1328" s="305"/>
      <c r="I1328" s="305"/>
      <c r="J1328" s="305"/>
      <c r="K1328" s="305"/>
      <c r="L1328" s="305"/>
      <c r="M1328" s="305"/>
      <c r="N1328" s="305"/>
      <c r="O1328" s="309"/>
      <c r="P1328" s="309"/>
      <c r="Q1328" s="309"/>
      <c r="R1328" s="309"/>
    </row>
    <row r="1329">
      <c r="D1329" s="305"/>
      <c r="E1329" s="314"/>
      <c r="F1329" s="305"/>
      <c r="G1329" s="305"/>
      <c r="H1329" s="305"/>
      <c r="I1329" s="305"/>
      <c r="J1329" s="305"/>
      <c r="K1329" s="305"/>
      <c r="L1329" s="305"/>
      <c r="M1329" s="305"/>
      <c r="N1329" s="305"/>
      <c r="O1329" s="309"/>
      <c r="P1329" s="309"/>
      <c r="Q1329" s="309"/>
      <c r="R1329" s="309"/>
    </row>
    <row r="1330">
      <c r="D1330" s="305"/>
      <c r="E1330" s="314"/>
      <c r="F1330" s="305"/>
      <c r="G1330" s="305"/>
      <c r="H1330" s="305"/>
      <c r="I1330" s="305"/>
      <c r="J1330" s="305"/>
      <c r="K1330" s="305"/>
      <c r="L1330" s="305"/>
      <c r="M1330" s="305"/>
      <c r="N1330" s="305"/>
      <c r="O1330" s="309"/>
      <c r="P1330" s="309"/>
      <c r="Q1330" s="309"/>
      <c r="R1330" s="309"/>
    </row>
    <row r="1331">
      <c r="D1331" s="305"/>
      <c r="E1331" s="314"/>
      <c r="F1331" s="305"/>
      <c r="G1331" s="305"/>
      <c r="H1331" s="305"/>
      <c r="I1331" s="305"/>
      <c r="J1331" s="305"/>
      <c r="K1331" s="305"/>
      <c r="L1331" s="305"/>
      <c r="M1331" s="305"/>
      <c r="N1331" s="305"/>
      <c r="O1331" s="309"/>
      <c r="P1331" s="309"/>
      <c r="Q1331" s="309"/>
      <c r="R1331" s="309"/>
    </row>
    <row r="1332">
      <c r="D1332" s="305"/>
      <c r="E1332" s="314"/>
      <c r="F1332" s="305"/>
      <c r="G1332" s="305"/>
      <c r="H1332" s="305"/>
      <c r="I1332" s="305"/>
      <c r="J1332" s="305"/>
      <c r="K1332" s="305"/>
      <c r="L1332" s="305"/>
      <c r="M1332" s="305"/>
      <c r="N1332" s="305"/>
      <c r="O1332" s="309"/>
      <c r="P1332" s="309"/>
      <c r="Q1332" s="309"/>
      <c r="R1332" s="309"/>
    </row>
    <row r="1333">
      <c r="D1333" s="305"/>
      <c r="E1333" s="314"/>
      <c r="F1333" s="305"/>
      <c r="G1333" s="305"/>
      <c r="H1333" s="305"/>
      <c r="I1333" s="305"/>
      <c r="J1333" s="305"/>
      <c r="K1333" s="305"/>
      <c r="L1333" s="305"/>
      <c r="M1333" s="305"/>
      <c r="N1333" s="305"/>
      <c r="O1333" s="309"/>
      <c r="P1333" s="309"/>
      <c r="Q1333" s="309"/>
      <c r="R1333" s="309"/>
    </row>
    <row r="1334">
      <c r="D1334" s="305"/>
      <c r="E1334" s="314"/>
      <c r="F1334" s="305"/>
      <c r="G1334" s="305"/>
      <c r="H1334" s="305"/>
      <c r="I1334" s="305"/>
      <c r="J1334" s="305"/>
      <c r="K1334" s="305"/>
      <c r="L1334" s="305"/>
      <c r="M1334" s="305"/>
      <c r="N1334" s="305"/>
      <c r="O1334" s="309"/>
      <c r="P1334" s="309"/>
      <c r="Q1334" s="309"/>
      <c r="R1334" s="309"/>
    </row>
    <row r="1335">
      <c r="D1335" s="305"/>
      <c r="E1335" s="314"/>
      <c r="F1335" s="305"/>
      <c r="G1335" s="305"/>
      <c r="H1335" s="305"/>
      <c r="I1335" s="305"/>
      <c r="J1335" s="305"/>
      <c r="K1335" s="305"/>
      <c r="L1335" s="305"/>
      <c r="M1335" s="305"/>
      <c r="N1335" s="305"/>
      <c r="O1335" s="309"/>
      <c r="P1335" s="309"/>
      <c r="Q1335" s="309"/>
      <c r="R1335" s="309"/>
    </row>
    <row r="1336">
      <c r="D1336" s="305"/>
      <c r="E1336" s="314"/>
      <c r="F1336" s="305"/>
      <c r="G1336" s="305"/>
      <c r="H1336" s="305"/>
      <c r="I1336" s="305"/>
      <c r="J1336" s="305"/>
      <c r="K1336" s="305"/>
      <c r="L1336" s="305"/>
      <c r="M1336" s="305"/>
      <c r="N1336" s="305"/>
      <c r="O1336" s="309"/>
      <c r="P1336" s="309"/>
      <c r="Q1336" s="309"/>
      <c r="R1336" s="309"/>
    </row>
    <row r="1337">
      <c r="D1337" s="305"/>
      <c r="E1337" s="314"/>
      <c r="F1337" s="305"/>
      <c r="G1337" s="305"/>
      <c r="H1337" s="305"/>
      <c r="I1337" s="305"/>
      <c r="J1337" s="305"/>
      <c r="K1337" s="305"/>
      <c r="L1337" s="305"/>
      <c r="M1337" s="305"/>
      <c r="N1337" s="305"/>
      <c r="O1337" s="309"/>
      <c r="P1337" s="309"/>
      <c r="Q1337" s="309"/>
      <c r="R1337" s="309"/>
    </row>
    <row r="1338">
      <c r="D1338" s="305"/>
      <c r="E1338" s="314"/>
      <c r="F1338" s="305"/>
      <c r="G1338" s="305"/>
      <c r="H1338" s="305"/>
      <c r="I1338" s="305"/>
      <c r="J1338" s="305"/>
      <c r="K1338" s="305"/>
      <c r="L1338" s="305"/>
      <c r="M1338" s="305"/>
      <c r="N1338" s="305"/>
      <c r="O1338" s="309"/>
      <c r="P1338" s="309"/>
      <c r="Q1338" s="309"/>
      <c r="R1338" s="309"/>
    </row>
    <row r="1339">
      <c r="D1339" s="305"/>
      <c r="E1339" s="314"/>
      <c r="F1339" s="305"/>
      <c r="G1339" s="305"/>
      <c r="H1339" s="305"/>
      <c r="I1339" s="305"/>
      <c r="J1339" s="305"/>
      <c r="K1339" s="305"/>
      <c r="L1339" s="305"/>
      <c r="M1339" s="305"/>
      <c r="N1339" s="305"/>
      <c r="O1339" s="309"/>
      <c r="P1339" s="309"/>
      <c r="Q1339" s="309"/>
      <c r="R1339" s="309"/>
    </row>
    <row r="1340">
      <c r="D1340" s="305"/>
      <c r="E1340" s="314"/>
      <c r="F1340" s="305"/>
      <c r="G1340" s="305"/>
      <c r="H1340" s="305"/>
      <c r="I1340" s="305"/>
      <c r="J1340" s="305"/>
      <c r="K1340" s="305"/>
      <c r="L1340" s="305"/>
      <c r="M1340" s="305"/>
      <c r="N1340" s="305"/>
      <c r="O1340" s="309"/>
      <c r="P1340" s="309"/>
      <c r="Q1340" s="309"/>
      <c r="R1340" s="309"/>
    </row>
    <row r="1341">
      <c r="D1341" s="305"/>
      <c r="E1341" s="314"/>
      <c r="F1341" s="305"/>
      <c r="G1341" s="305"/>
      <c r="H1341" s="305"/>
      <c r="I1341" s="305"/>
      <c r="J1341" s="305"/>
      <c r="K1341" s="305"/>
      <c r="L1341" s="305"/>
      <c r="M1341" s="305"/>
      <c r="N1341" s="305"/>
      <c r="O1341" s="309"/>
      <c r="P1341" s="309"/>
      <c r="Q1341" s="309"/>
      <c r="R1341" s="309"/>
    </row>
    <row r="1342">
      <c r="D1342" s="305"/>
      <c r="E1342" s="314"/>
      <c r="F1342" s="305"/>
      <c r="G1342" s="305"/>
      <c r="H1342" s="305"/>
      <c r="I1342" s="305"/>
      <c r="J1342" s="305"/>
      <c r="K1342" s="305"/>
      <c r="L1342" s="305"/>
      <c r="M1342" s="305"/>
      <c r="N1342" s="305"/>
      <c r="O1342" s="309"/>
      <c r="P1342" s="309"/>
      <c r="Q1342" s="309"/>
      <c r="R1342" s="309"/>
    </row>
    <row r="1343">
      <c r="D1343" s="305"/>
      <c r="E1343" s="314"/>
      <c r="F1343" s="305"/>
      <c r="G1343" s="305"/>
      <c r="H1343" s="305"/>
      <c r="I1343" s="305"/>
      <c r="J1343" s="305"/>
      <c r="K1343" s="305"/>
      <c r="L1343" s="305"/>
      <c r="M1343" s="305"/>
      <c r="N1343" s="305"/>
      <c r="O1343" s="309"/>
      <c r="P1343" s="309"/>
      <c r="Q1343" s="309"/>
      <c r="R1343" s="309"/>
    </row>
    <row r="1344">
      <c r="D1344" s="305"/>
      <c r="E1344" s="314"/>
      <c r="F1344" s="305"/>
      <c r="G1344" s="305"/>
      <c r="H1344" s="305"/>
      <c r="I1344" s="305"/>
      <c r="J1344" s="305"/>
      <c r="K1344" s="305"/>
      <c r="L1344" s="305"/>
      <c r="M1344" s="305"/>
      <c r="N1344" s="305"/>
      <c r="O1344" s="309"/>
      <c r="P1344" s="309"/>
      <c r="Q1344" s="309"/>
      <c r="R1344" s="309"/>
    </row>
    <row r="1345">
      <c r="D1345" s="305"/>
      <c r="E1345" s="314"/>
      <c r="F1345" s="305"/>
      <c r="G1345" s="305"/>
      <c r="H1345" s="305"/>
      <c r="I1345" s="305"/>
      <c r="J1345" s="305"/>
      <c r="K1345" s="305"/>
      <c r="L1345" s="305"/>
      <c r="M1345" s="305"/>
      <c r="N1345" s="305"/>
      <c r="O1345" s="309"/>
      <c r="P1345" s="309"/>
      <c r="Q1345" s="309"/>
      <c r="R1345" s="309"/>
    </row>
    <row r="1346">
      <c r="D1346" s="305"/>
      <c r="E1346" s="314"/>
      <c r="F1346" s="305"/>
      <c r="G1346" s="305"/>
      <c r="H1346" s="305"/>
      <c r="I1346" s="305"/>
      <c r="J1346" s="305"/>
      <c r="K1346" s="305"/>
      <c r="L1346" s="305"/>
      <c r="M1346" s="305"/>
      <c r="N1346" s="305"/>
      <c r="O1346" s="309"/>
      <c r="P1346" s="309"/>
      <c r="Q1346" s="309"/>
      <c r="R1346" s="309"/>
    </row>
    <row r="1347">
      <c r="D1347" s="305"/>
      <c r="E1347" s="314"/>
      <c r="F1347" s="305"/>
      <c r="G1347" s="305"/>
      <c r="H1347" s="305"/>
      <c r="I1347" s="305"/>
      <c r="J1347" s="305"/>
      <c r="K1347" s="305"/>
      <c r="L1347" s="305"/>
      <c r="M1347" s="305"/>
      <c r="N1347" s="305"/>
      <c r="O1347" s="309"/>
      <c r="P1347" s="309"/>
      <c r="Q1347" s="309"/>
      <c r="R1347" s="309"/>
    </row>
    <row r="1348">
      <c r="D1348" s="305"/>
      <c r="E1348" s="314"/>
      <c r="F1348" s="305"/>
      <c r="G1348" s="305"/>
      <c r="H1348" s="305"/>
      <c r="I1348" s="305"/>
      <c r="J1348" s="305"/>
      <c r="K1348" s="305"/>
      <c r="L1348" s="305"/>
      <c r="M1348" s="305"/>
      <c r="N1348" s="305"/>
      <c r="O1348" s="309"/>
      <c r="P1348" s="309"/>
      <c r="Q1348" s="309"/>
      <c r="R1348" s="309"/>
    </row>
    <row r="1349">
      <c r="D1349" s="305"/>
      <c r="E1349" s="314"/>
      <c r="F1349" s="305"/>
      <c r="G1349" s="305"/>
      <c r="H1349" s="305"/>
      <c r="I1349" s="305"/>
      <c r="J1349" s="305"/>
      <c r="K1349" s="305"/>
      <c r="L1349" s="305"/>
      <c r="M1349" s="305"/>
      <c r="N1349" s="305"/>
      <c r="O1349" s="309"/>
      <c r="P1349" s="309"/>
      <c r="Q1349" s="309"/>
      <c r="R1349" s="309"/>
    </row>
    <row r="1350">
      <c r="D1350" s="305"/>
      <c r="E1350" s="314"/>
      <c r="F1350" s="305"/>
      <c r="G1350" s="305"/>
      <c r="H1350" s="305"/>
      <c r="I1350" s="305"/>
      <c r="J1350" s="305"/>
      <c r="K1350" s="305"/>
      <c r="L1350" s="305"/>
      <c r="M1350" s="305"/>
      <c r="N1350" s="305"/>
      <c r="O1350" s="309"/>
      <c r="P1350" s="309"/>
      <c r="Q1350" s="309"/>
      <c r="R1350" s="309"/>
    </row>
    <row r="1351">
      <c r="D1351" s="305"/>
      <c r="E1351" s="314"/>
      <c r="F1351" s="305"/>
      <c r="G1351" s="305"/>
      <c r="H1351" s="305"/>
      <c r="I1351" s="305"/>
      <c r="J1351" s="305"/>
      <c r="K1351" s="305"/>
      <c r="L1351" s="305"/>
      <c r="M1351" s="305"/>
      <c r="N1351" s="305"/>
      <c r="O1351" s="309"/>
      <c r="P1351" s="309"/>
      <c r="Q1351" s="309"/>
      <c r="R1351" s="309"/>
    </row>
    <row r="1352">
      <c r="D1352" s="305"/>
      <c r="E1352" s="314"/>
      <c r="F1352" s="305"/>
      <c r="G1352" s="305"/>
      <c r="H1352" s="305"/>
      <c r="I1352" s="305"/>
      <c r="J1352" s="305"/>
      <c r="K1352" s="305"/>
      <c r="L1352" s="305"/>
      <c r="M1352" s="305"/>
      <c r="N1352" s="305"/>
      <c r="O1352" s="309"/>
      <c r="P1352" s="309"/>
      <c r="Q1352" s="309"/>
      <c r="R1352" s="309"/>
    </row>
    <row r="1353">
      <c r="D1353" s="305"/>
      <c r="E1353" s="314"/>
      <c r="F1353" s="305"/>
      <c r="G1353" s="305"/>
      <c r="H1353" s="305"/>
      <c r="I1353" s="305"/>
      <c r="J1353" s="305"/>
      <c r="K1353" s="305"/>
      <c r="L1353" s="305"/>
      <c r="M1353" s="305"/>
      <c r="N1353" s="305"/>
      <c r="O1353" s="309"/>
      <c r="P1353" s="309"/>
      <c r="Q1353" s="309"/>
      <c r="R1353" s="309"/>
    </row>
    <row r="1354">
      <c r="D1354" s="305"/>
      <c r="E1354" s="314"/>
      <c r="F1354" s="305"/>
      <c r="G1354" s="305"/>
      <c r="H1354" s="305"/>
      <c r="I1354" s="305"/>
      <c r="J1354" s="305"/>
      <c r="K1354" s="305"/>
      <c r="L1354" s="305"/>
      <c r="M1354" s="305"/>
      <c r="N1354" s="305"/>
      <c r="O1354" s="309"/>
      <c r="P1354" s="309"/>
      <c r="Q1354" s="309"/>
      <c r="R1354" s="309"/>
    </row>
    <row r="1355">
      <c r="D1355" s="305"/>
      <c r="E1355" s="314"/>
      <c r="F1355" s="305"/>
      <c r="G1355" s="305"/>
      <c r="H1355" s="305"/>
      <c r="I1355" s="305"/>
      <c r="J1355" s="305"/>
      <c r="K1355" s="305"/>
      <c r="L1355" s="305"/>
      <c r="M1355" s="305"/>
      <c r="N1355" s="305"/>
      <c r="O1355" s="309"/>
      <c r="P1355" s="309"/>
      <c r="Q1355" s="309"/>
      <c r="R1355" s="309"/>
    </row>
    <row r="1356">
      <c r="D1356" s="305"/>
      <c r="E1356" s="314"/>
      <c r="F1356" s="305"/>
      <c r="G1356" s="305"/>
      <c r="H1356" s="305"/>
      <c r="I1356" s="305"/>
      <c r="J1356" s="305"/>
      <c r="K1356" s="305"/>
      <c r="L1356" s="305"/>
      <c r="M1356" s="305"/>
      <c r="N1356" s="305"/>
      <c r="O1356" s="309"/>
      <c r="P1356" s="309"/>
      <c r="Q1356" s="309"/>
      <c r="R1356" s="309"/>
    </row>
    <row r="1357">
      <c r="D1357" s="305"/>
      <c r="E1357" s="314"/>
      <c r="F1357" s="305"/>
      <c r="G1357" s="305"/>
      <c r="H1357" s="305"/>
      <c r="I1357" s="305"/>
      <c r="J1357" s="305"/>
      <c r="K1357" s="305"/>
      <c r="L1357" s="305"/>
      <c r="M1357" s="305"/>
      <c r="N1357" s="305"/>
      <c r="O1357" s="309"/>
      <c r="P1357" s="309"/>
      <c r="Q1357" s="309"/>
      <c r="R1357" s="309"/>
    </row>
    <row r="1358">
      <c r="D1358" s="305"/>
      <c r="E1358" s="314"/>
      <c r="F1358" s="305"/>
      <c r="G1358" s="305"/>
      <c r="H1358" s="305"/>
      <c r="I1358" s="305"/>
      <c r="J1358" s="305"/>
      <c r="K1358" s="305"/>
      <c r="L1358" s="305"/>
      <c r="M1358" s="305"/>
      <c r="N1358" s="305"/>
      <c r="O1358" s="309"/>
      <c r="P1358" s="309"/>
      <c r="Q1358" s="309"/>
      <c r="R1358" s="309"/>
    </row>
    <row r="1359">
      <c r="D1359" s="305"/>
      <c r="E1359" s="314"/>
      <c r="F1359" s="305"/>
      <c r="G1359" s="305"/>
      <c r="H1359" s="305"/>
      <c r="I1359" s="305"/>
      <c r="J1359" s="305"/>
      <c r="K1359" s="305"/>
      <c r="L1359" s="305"/>
      <c r="M1359" s="305"/>
      <c r="N1359" s="305"/>
      <c r="O1359" s="309"/>
      <c r="P1359" s="309"/>
      <c r="Q1359" s="309"/>
      <c r="R1359" s="309"/>
    </row>
    <row r="1360">
      <c r="D1360" s="305"/>
      <c r="E1360" s="314"/>
      <c r="F1360" s="305"/>
      <c r="G1360" s="305"/>
      <c r="H1360" s="305"/>
      <c r="I1360" s="305"/>
      <c r="J1360" s="305"/>
      <c r="K1360" s="305"/>
      <c r="L1360" s="305"/>
      <c r="M1360" s="305"/>
      <c r="N1360" s="305"/>
      <c r="O1360" s="309"/>
      <c r="P1360" s="309"/>
      <c r="Q1360" s="309"/>
      <c r="R1360" s="309"/>
    </row>
    <row r="1361">
      <c r="D1361" s="305"/>
      <c r="E1361" s="314"/>
      <c r="F1361" s="305"/>
      <c r="G1361" s="305"/>
      <c r="H1361" s="305"/>
      <c r="I1361" s="305"/>
      <c r="J1361" s="305"/>
      <c r="K1361" s="305"/>
      <c r="L1361" s="305"/>
      <c r="M1361" s="305"/>
      <c r="N1361" s="305"/>
      <c r="O1361" s="309"/>
      <c r="P1361" s="309"/>
      <c r="Q1361" s="309"/>
      <c r="R1361" s="309"/>
    </row>
    <row r="1362">
      <c r="D1362" s="305"/>
      <c r="E1362" s="314"/>
      <c r="F1362" s="305"/>
      <c r="G1362" s="305"/>
      <c r="H1362" s="305"/>
      <c r="I1362" s="305"/>
      <c r="J1362" s="305"/>
      <c r="K1362" s="305"/>
      <c r="L1362" s="305"/>
      <c r="M1362" s="305"/>
      <c r="N1362" s="305"/>
      <c r="O1362" s="309"/>
      <c r="P1362" s="309"/>
      <c r="Q1362" s="309"/>
      <c r="R1362" s="309"/>
    </row>
    <row r="1363">
      <c r="D1363" s="305"/>
      <c r="E1363" s="314"/>
      <c r="F1363" s="305"/>
      <c r="G1363" s="305"/>
      <c r="H1363" s="305"/>
      <c r="I1363" s="305"/>
      <c r="J1363" s="305"/>
      <c r="K1363" s="305"/>
      <c r="L1363" s="305"/>
      <c r="M1363" s="305"/>
      <c r="N1363" s="305"/>
      <c r="O1363" s="309"/>
      <c r="P1363" s="309"/>
      <c r="Q1363" s="309"/>
      <c r="R1363" s="309"/>
    </row>
    <row r="1364">
      <c r="D1364" s="305"/>
      <c r="E1364" s="314"/>
      <c r="F1364" s="305"/>
      <c r="G1364" s="305"/>
      <c r="H1364" s="305"/>
      <c r="I1364" s="305"/>
      <c r="J1364" s="305"/>
      <c r="K1364" s="305"/>
      <c r="L1364" s="305"/>
      <c r="M1364" s="305"/>
      <c r="N1364" s="305"/>
      <c r="O1364" s="309"/>
      <c r="P1364" s="309"/>
      <c r="Q1364" s="309"/>
      <c r="R1364" s="309"/>
    </row>
    <row r="1365">
      <c r="D1365" s="305"/>
      <c r="E1365" s="314"/>
      <c r="F1365" s="305"/>
      <c r="G1365" s="305"/>
      <c r="H1365" s="305"/>
      <c r="I1365" s="305"/>
      <c r="J1365" s="305"/>
      <c r="K1365" s="305"/>
      <c r="L1365" s="305"/>
      <c r="M1365" s="305"/>
      <c r="N1365" s="305"/>
      <c r="O1365" s="309"/>
      <c r="P1365" s="309"/>
      <c r="Q1365" s="309"/>
      <c r="R1365" s="309"/>
    </row>
    <row r="1366">
      <c r="D1366" s="305"/>
      <c r="E1366" s="314"/>
      <c r="F1366" s="305"/>
      <c r="G1366" s="305"/>
      <c r="H1366" s="305"/>
      <c r="I1366" s="305"/>
      <c r="J1366" s="305"/>
      <c r="K1366" s="305"/>
      <c r="L1366" s="305"/>
      <c r="M1366" s="305"/>
      <c r="N1366" s="305"/>
      <c r="O1366" s="309"/>
      <c r="P1366" s="309"/>
      <c r="Q1366" s="309"/>
      <c r="R1366" s="309"/>
    </row>
    <row r="1367">
      <c r="D1367" s="305"/>
      <c r="E1367" s="314"/>
      <c r="F1367" s="305"/>
      <c r="G1367" s="305"/>
      <c r="H1367" s="305"/>
      <c r="I1367" s="305"/>
      <c r="J1367" s="305"/>
      <c r="K1367" s="305"/>
      <c r="L1367" s="305"/>
      <c r="M1367" s="305"/>
      <c r="N1367" s="305"/>
      <c r="O1367" s="309"/>
      <c r="P1367" s="309"/>
      <c r="Q1367" s="309"/>
      <c r="R1367" s="309"/>
    </row>
    <row r="1368">
      <c r="D1368" s="305"/>
      <c r="E1368" s="314"/>
      <c r="F1368" s="305"/>
      <c r="G1368" s="305"/>
      <c r="H1368" s="305"/>
      <c r="I1368" s="305"/>
      <c r="J1368" s="305"/>
      <c r="K1368" s="305"/>
      <c r="L1368" s="305"/>
      <c r="M1368" s="305"/>
      <c r="N1368" s="305"/>
      <c r="O1368" s="309"/>
      <c r="P1368" s="309"/>
      <c r="Q1368" s="309"/>
      <c r="R1368" s="309"/>
    </row>
    <row r="1369">
      <c r="D1369" s="305"/>
      <c r="E1369" s="314"/>
      <c r="F1369" s="305"/>
      <c r="G1369" s="305"/>
      <c r="H1369" s="305"/>
      <c r="I1369" s="305"/>
      <c r="J1369" s="305"/>
      <c r="K1369" s="305"/>
      <c r="L1369" s="305"/>
      <c r="M1369" s="305"/>
      <c r="N1369" s="305"/>
      <c r="O1369" s="309"/>
      <c r="P1369" s="309"/>
      <c r="Q1369" s="309"/>
      <c r="R1369" s="309"/>
    </row>
    <row r="1370">
      <c r="D1370" s="305"/>
      <c r="E1370" s="314"/>
      <c r="F1370" s="305"/>
      <c r="G1370" s="305"/>
      <c r="H1370" s="305"/>
      <c r="I1370" s="305"/>
      <c r="J1370" s="305"/>
      <c r="K1370" s="305"/>
      <c r="L1370" s="305"/>
      <c r="M1370" s="305"/>
      <c r="N1370" s="305"/>
      <c r="O1370" s="309"/>
      <c r="P1370" s="309"/>
      <c r="Q1370" s="309"/>
      <c r="R1370" s="309"/>
    </row>
    <row r="1371">
      <c r="D1371" s="305"/>
      <c r="E1371" s="314"/>
      <c r="F1371" s="305"/>
      <c r="G1371" s="305"/>
      <c r="H1371" s="305"/>
      <c r="I1371" s="305"/>
      <c r="J1371" s="305"/>
      <c r="K1371" s="305"/>
      <c r="L1371" s="305"/>
      <c r="M1371" s="305"/>
      <c r="N1371" s="305"/>
      <c r="O1371" s="309"/>
      <c r="P1371" s="309"/>
      <c r="Q1371" s="309"/>
      <c r="R1371" s="309"/>
    </row>
    <row r="1372">
      <c r="D1372" s="305"/>
      <c r="E1372" s="314"/>
      <c r="F1372" s="305"/>
      <c r="G1372" s="305"/>
      <c r="H1372" s="305"/>
      <c r="I1372" s="305"/>
      <c r="J1372" s="305"/>
      <c r="K1372" s="305"/>
      <c r="L1372" s="305"/>
      <c r="M1372" s="305"/>
      <c r="N1372" s="305"/>
      <c r="O1372" s="309"/>
      <c r="P1372" s="309"/>
      <c r="Q1372" s="309"/>
      <c r="R1372" s="309"/>
    </row>
    <row r="1373">
      <c r="D1373" s="305"/>
      <c r="E1373" s="314"/>
      <c r="F1373" s="305"/>
      <c r="G1373" s="305"/>
      <c r="H1373" s="305"/>
      <c r="I1373" s="305"/>
      <c r="J1373" s="305"/>
      <c r="K1373" s="305"/>
      <c r="L1373" s="305"/>
      <c r="M1373" s="305"/>
      <c r="N1373" s="305"/>
      <c r="O1373" s="309"/>
      <c r="P1373" s="309"/>
      <c r="Q1373" s="309"/>
      <c r="R1373" s="309"/>
    </row>
    <row r="1374">
      <c r="D1374" s="305"/>
      <c r="E1374" s="314"/>
      <c r="F1374" s="305"/>
      <c r="G1374" s="305"/>
      <c r="H1374" s="305"/>
      <c r="I1374" s="305"/>
      <c r="J1374" s="305"/>
      <c r="K1374" s="305"/>
      <c r="L1374" s="305"/>
      <c r="M1374" s="305"/>
      <c r="N1374" s="305"/>
      <c r="O1374" s="309"/>
      <c r="P1374" s="309"/>
      <c r="Q1374" s="309"/>
      <c r="R1374" s="309"/>
    </row>
    <row r="1375">
      <c r="D1375" s="305"/>
      <c r="E1375" s="314"/>
      <c r="F1375" s="305"/>
      <c r="G1375" s="305"/>
      <c r="H1375" s="305"/>
      <c r="I1375" s="305"/>
      <c r="J1375" s="305"/>
      <c r="K1375" s="305"/>
      <c r="L1375" s="305"/>
      <c r="M1375" s="305"/>
      <c r="N1375" s="305"/>
      <c r="O1375" s="309"/>
      <c r="P1375" s="309"/>
      <c r="Q1375" s="309"/>
      <c r="R1375" s="309"/>
    </row>
    <row r="1376">
      <c r="D1376" s="305"/>
      <c r="E1376" s="314"/>
      <c r="F1376" s="305"/>
      <c r="G1376" s="305"/>
      <c r="H1376" s="305"/>
      <c r="I1376" s="305"/>
      <c r="J1376" s="305"/>
      <c r="K1376" s="305"/>
      <c r="L1376" s="305"/>
      <c r="M1376" s="305"/>
      <c r="N1376" s="305"/>
      <c r="O1376" s="309"/>
      <c r="P1376" s="309"/>
      <c r="Q1376" s="309"/>
      <c r="R1376" s="309"/>
    </row>
    <row r="1377">
      <c r="D1377" s="305"/>
      <c r="E1377" s="314"/>
      <c r="F1377" s="305"/>
      <c r="G1377" s="305"/>
      <c r="H1377" s="305"/>
      <c r="I1377" s="305"/>
      <c r="J1377" s="305"/>
      <c r="K1377" s="305"/>
      <c r="L1377" s="305"/>
      <c r="M1377" s="305"/>
      <c r="N1377" s="305"/>
      <c r="O1377" s="309"/>
      <c r="P1377" s="309"/>
      <c r="Q1377" s="309"/>
      <c r="R1377" s="309"/>
    </row>
    <row r="1378">
      <c r="D1378" s="305"/>
      <c r="E1378" s="314"/>
      <c r="F1378" s="305"/>
      <c r="G1378" s="305"/>
      <c r="H1378" s="305"/>
      <c r="I1378" s="305"/>
      <c r="J1378" s="305"/>
      <c r="K1378" s="305"/>
      <c r="L1378" s="305"/>
      <c r="M1378" s="305"/>
      <c r="N1378" s="305"/>
      <c r="O1378" s="309"/>
      <c r="P1378" s="309"/>
      <c r="Q1378" s="309"/>
      <c r="R1378" s="309"/>
    </row>
    <row r="1379">
      <c r="D1379" s="305"/>
      <c r="E1379" s="314"/>
      <c r="F1379" s="305"/>
      <c r="G1379" s="305"/>
      <c r="H1379" s="305"/>
      <c r="I1379" s="305"/>
      <c r="J1379" s="305"/>
      <c r="K1379" s="305"/>
      <c r="L1379" s="305"/>
      <c r="M1379" s="305"/>
      <c r="N1379" s="305"/>
      <c r="O1379" s="309"/>
      <c r="P1379" s="309"/>
      <c r="Q1379" s="309"/>
      <c r="R1379" s="309"/>
    </row>
    <row r="1380">
      <c r="D1380" s="305"/>
      <c r="E1380" s="314"/>
      <c r="F1380" s="305"/>
      <c r="G1380" s="305"/>
      <c r="H1380" s="305"/>
      <c r="I1380" s="305"/>
      <c r="J1380" s="305"/>
      <c r="K1380" s="305"/>
      <c r="L1380" s="305"/>
      <c r="M1380" s="305"/>
      <c r="N1380" s="305"/>
      <c r="O1380" s="309"/>
      <c r="P1380" s="309"/>
      <c r="Q1380" s="309"/>
      <c r="R1380" s="309"/>
    </row>
    <row r="1381">
      <c r="D1381" s="305"/>
      <c r="E1381" s="314"/>
      <c r="F1381" s="305"/>
      <c r="G1381" s="305"/>
      <c r="H1381" s="305"/>
      <c r="I1381" s="305"/>
      <c r="J1381" s="305"/>
      <c r="K1381" s="305"/>
      <c r="L1381" s="305"/>
      <c r="M1381" s="305"/>
      <c r="N1381" s="305"/>
      <c r="O1381" s="309"/>
      <c r="P1381" s="309"/>
      <c r="Q1381" s="309"/>
      <c r="R1381" s="309"/>
    </row>
    <row r="1382">
      <c r="D1382" s="305"/>
      <c r="E1382" s="314"/>
      <c r="F1382" s="305"/>
      <c r="G1382" s="305"/>
      <c r="H1382" s="305"/>
      <c r="I1382" s="305"/>
      <c r="J1382" s="305"/>
      <c r="K1382" s="305"/>
      <c r="L1382" s="305"/>
      <c r="M1382" s="305"/>
      <c r="N1382" s="305"/>
      <c r="O1382" s="309"/>
      <c r="P1382" s="309"/>
      <c r="Q1382" s="309"/>
      <c r="R1382" s="309"/>
    </row>
    <row r="1383">
      <c r="D1383" s="305"/>
      <c r="E1383" s="314"/>
      <c r="F1383" s="305"/>
      <c r="G1383" s="305"/>
      <c r="H1383" s="305"/>
      <c r="I1383" s="305"/>
      <c r="J1383" s="305"/>
      <c r="K1383" s="305"/>
      <c r="L1383" s="305"/>
      <c r="M1383" s="305"/>
      <c r="N1383" s="305"/>
      <c r="O1383" s="309"/>
      <c r="P1383" s="309"/>
      <c r="Q1383" s="309"/>
      <c r="R1383" s="309"/>
    </row>
    <row r="1384">
      <c r="D1384" s="305"/>
      <c r="E1384" s="314"/>
      <c r="F1384" s="305"/>
      <c r="G1384" s="305"/>
      <c r="H1384" s="305"/>
      <c r="I1384" s="305"/>
      <c r="J1384" s="305"/>
      <c r="K1384" s="305"/>
      <c r="L1384" s="305"/>
      <c r="M1384" s="305"/>
      <c r="N1384" s="305"/>
      <c r="O1384" s="309"/>
      <c r="P1384" s="309"/>
      <c r="Q1384" s="309"/>
      <c r="R1384" s="309"/>
    </row>
    <row r="1385">
      <c r="D1385" s="305"/>
      <c r="E1385" s="314"/>
      <c r="F1385" s="305"/>
      <c r="G1385" s="305"/>
      <c r="H1385" s="305"/>
      <c r="I1385" s="305"/>
      <c r="J1385" s="305"/>
      <c r="K1385" s="305"/>
      <c r="L1385" s="305"/>
      <c r="M1385" s="305"/>
      <c r="N1385" s="305"/>
      <c r="O1385" s="309"/>
      <c r="P1385" s="309"/>
      <c r="Q1385" s="309"/>
      <c r="R1385" s="309"/>
    </row>
    <row r="1386">
      <c r="D1386" s="305"/>
      <c r="E1386" s="314"/>
      <c r="F1386" s="305"/>
      <c r="G1386" s="305"/>
      <c r="H1386" s="305"/>
      <c r="I1386" s="305"/>
      <c r="J1386" s="305"/>
      <c r="K1386" s="305"/>
      <c r="L1386" s="305"/>
      <c r="M1386" s="305"/>
      <c r="N1386" s="305"/>
      <c r="O1386" s="309"/>
      <c r="P1386" s="309"/>
      <c r="Q1386" s="309"/>
      <c r="R1386" s="309"/>
    </row>
    <row r="1387">
      <c r="D1387" s="305"/>
      <c r="E1387" s="314"/>
      <c r="F1387" s="305"/>
      <c r="G1387" s="305"/>
      <c r="H1387" s="305"/>
      <c r="I1387" s="305"/>
      <c r="J1387" s="305"/>
      <c r="K1387" s="305"/>
      <c r="L1387" s="305"/>
      <c r="M1387" s="305"/>
      <c r="N1387" s="305"/>
      <c r="O1387" s="309"/>
      <c r="P1387" s="309"/>
      <c r="Q1387" s="309"/>
      <c r="R1387" s="309"/>
    </row>
    <row r="1388">
      <c r="D1388" s="305"/>
      <c r="E1388" s="314"/>
      <c r="F1388" s="305"/>
      <c r="G1388" s="305"/>
      <c r="H1388" s="305"/>
      <c r="I1388" s="305"/>
      <c r="J1388" s="305"/>
      <c r="K1388" s="305"/>
      <c r="L1388" s="305"/>
      <c r="M1388" s="305"/>
      <c r="N1388" s="305"/>
      <c r="O1388" s="309"/>
      <c r="P1388" s="309"/>
      <c r="Q1388" s="309"/>
      <c r="R1388" s="309"/>
    </row>
    <row r="1389">
      <c r="D1389" s="305"/>
      <c r="E1389" s="314"/>
      <c r="F1389" s="305"/>
      <c r="G1389" s="305"/>
      <c r="H1389" s="305"/>
      <c r="I1389" s="305"/>
      <c r="J1389" s="305"/>
      <c r="K1389" s="305"/>
      <c r="L1389" s="305"/>
      <c r="M1389" s="305"/>
      <c r="N1389" s="305"/>
      <c r="O1389" s="309"/>
      <c r="P1389" s="309"/>
      <c r="Q1389" s="309"/>
      <c r="R1389" s="309"/>
    </row>
    <row r="1390">
      <c r="D1390" s="305"/>
      <c r="E1390" s="314"/>
      <c r="F1390" s="305"/>
      <c r="G1390" s="305"/>
      <c r="H1390" s="305"/>
      <c r="I1390" s="305"/>
      <c r="J1390" s="305"/>
      <c r="K1390" s="305"/>
      <c r="L1390" s="305"/>
      <c r="M1390" s="305"/>
      <c r="N1390" s="305"/>
      <c r="O1390" s="309"/>
      <c r="P1390" s="309"/>
      <c r="Q1390" s="309"/>
      <c r="R1390" s="309"/>
    </row>
    <row r="1391">
      <c r="D1391" s="305"/>
      <c r="E1391" s="314"/>
      <c r="F1391" s="305"/>
      <c r="G1391" s="305"/>
      <c r="H1391" s="305"/>
      <c r="I1391" s="305"/>
      <c r="J1391" s="305"/>
      <c r="K1391" s="305"/>
      <c r="L1391" s="305"/>
      <c r="M1391" s="305"/>
      <c r="N1391" s="305"/>
      <c r="O1391" s="309"/>
      <c r="P1391" s="309"/>
      <c r="Q1391" s="309"/>
      <c r="R1391" s="309"/>
    </row>
    <row r="1392">
      <c r="D1392" s="305"/>
      <c r="E1392" s="314"/>
      <c r="F1392" s="305"/>
      <c r="G1392" s="305"/>
      <c r="H1392" s="305"/>
      <c r="I1392" s="305"/>
      <c r="J1392" s="305"/>
      <c r="K1392" s="305"/>
      <c r="L1392" s="305"/>
      <c r="M1392" s="305"/>
      <c r="N1392" s="305"/>
      <c r="O1392" s="309"/>
      <c r="P1392" s="309"/>
      <c r="Q1392" s="309"/>
      <c r="R1392" s="309"/>
    </row>
    <row r="1393">
      <c r="D1393" s="305"/>
      <c r="E1393" s="314"/>
      <c r="F1393" s="305"/>
      <c r="G1393" s="305"/>
      <c r="H1393" s="305"/>
      <c r="I1393" s="305"/>
      <c r="J1393" s="305"/>
      <c r="K1393" s="305"/>
      <c r="L1393" s="305"/>
      <c r="M1393" s="305"/>
      <c r="N1393" s="305"/>
      <c r="O1393" s="309"/>
      <c r="P1393" s="309"/>
      <c r="Q1393" s="309"/>
      <c r="R1393" s="309"/>
    </row>
    <row r="1394">
      <c r="D1394" s="305"/>
      <c r="E1394" s="314"/>
      <c r="F1394" s="305"/>
      <c r="G1394" s="305"/>
      <c r="H1394" s="305"/>
      <c r="I1394" s="305"/>
      <c r="J1394" s="305"/>
      <c r="K1394" s="305"/>
      <c r="L1394" s="305"/>
      <c r="M1394" s="305"/>
      <c r="N1394" s="305"/>
      <c r="O1394" s="309"/>
      <c r="P1394" s="309"/>
      <c r="Q1394" s="309"/>
      <c r="R1394" s="309"/>
    </row>
    <row r="1395">
      <c r="D1395" s="305"/>
      <c r="E1395" s="314"/>
      <c r="F1395" s="305"/>
      <c r="G1395" s="305"/>
      <c r="H1395" s="305"/>
      <c r="I1395" s="305"/>
      <c r="J1395" s="305"/>
      <c r="K1395" s="305"/>
      <c r="L1395" s="305"/>
      <c r="M1395" s="305"/>
      <c r="N1395" s="305"/>
      <c r="O1395" s="309"/>
      <c r="P1395" s="309"/>
      <c r="Q1395" s="309"/>
      <c r="R1395" s="309"/>
    </row>
    <row r="1396">
      <c r="D1396" s="305"/>
      <c r="E1396" s="314"/>
      <c r="F1396" s="305"/>
      <c r="G1396" s="305"/>
      <c r="H1396" s="305"/>
      <c r="I1396" s="305"/>
      <c r="J1396" s="305"/>
      <c r="K1396" s="305"/>
      <c r="L1396" s="305"/>
      <c r="M1396" s="305"/>
      <c r="N1396" s="305"/>
      <c r="O1396" s="309"/>
      <c r="P1396" s="309"/>
      <c r="Q1396" s="309"/>
      <c r="R1396" s="309"/>
    </row>
    <row r="1397">
      <c r="D1397" s="305"/>
      <c r="E1397" s="314"/>
      <c r="F1397" s="305"/>
      <c r="G1397" s="305"/>
      <c r="H1397" s="305"/>
      <c r="I1397" s="305"/>
      <c r="J1397" s="305"/>
      <c r="K1397" s="305"/>
      <c r="L1397" s="305"/>
      <c r="M1397" s="305"/>
      <c r="N1397" s="305"/>
      <c r="O1397" s="309"/>
      <c r="P1397" s="309"/>
      <c r="Q1397" s="309"/>
      <c r="R1397" s="309"/>
    </row>
    <row r="1398">
      <c r="D1398" s="305"/>
      <c r="E1398" s="314"/>
      <c r="F1398" s="305"/>
      <c r="G1398" s="305"/>
      <c r="H1398" s="305"/>
      <c r="I1398" s="305"/>
      <c r="J1398" s="305"/>
      <c r="K1398" s="305"/>
      <c r="L1398" s="305"/>
      <c r="M1398" s="305"/>
      <c r="N1398" s="305"/>
      <c r="O1398" s="309"/>
      <c r="P1398" s="309"/>
      <c r="Q1398" s="309"/>
      <c r="R1398" s="309"/>
    </row>
    <row r="1399">
      <c r="D1399" s="305"/>
      <c r="E1399" s="314"/>
      <c r="F1399" s="305"/>
      <c r="G1399" s="305"/>
      <c r="H1399" s="305"/>
      <c r="I1399" s="305"/>
      <c r="J1399" s="305"/>
      <c r="K1399" s="305"/>
      <c r="L1399" s="305"/>
      <c r="M1399" s="305"/>
      <c r="N1399" s="305"/>
      <c r="O1399" s="309"/>
      <c r="P1399" s="309"/>
      <c r="Q1399" s="309"/>
      <c r="R1399" s="309"/>
    </row>
    <row r="1400">
      <c r="D1400" s="305"/>
      <c r="E1400" s="314"/>
      <c r="F1400" s="305"/>
      <c r="G1400" s="305"/>
      <c r="H1400" s="305"/>
      <c r="I1400" s="305"/>
      <c r="J1400" s="305"/>
      <c r="K1400" s="305"/>
      <c r="L1400" s="305"/>
      <c r="M1400" s="305"/>
      <c r="N1400" s="305"/>
      <c r="O1400" s="309"/>
      <c r="P1400" s="309"/>
      <c r="Q1400" s="309"/>
      <c r="R1400" s="309"/>
    </row>
    <row r="1401">
      <c r="D1401" s="305"/>
      <c r="E1401" s="314"/>
      <c r="F1401" s="305"/>
      <c r="G1401" s="305"/>
      <c r="H1401" s="305"/>
      <c r="I1401" s="305"/>
      <c r="J1401" s="305"/>
      <c r="K1401" s="305"/>
      <c r="L1401" s="305"/>
      <c r="M1401" s="305"/>
      <c r="N1401" s="305"/>
      <c r="O1401" s="309"/>
      <c r="P1401" s="309"/>
      <c r="Q1401" s="309"/>
      <c r="R1401" s="309"/>
    </row>
    <row r="1402">
      <c r="D1402" s="305"/>
      <c r="E1402" s="314"/>
      <c r="F1402" s="305"/>
      <c r="G1402" s="305"/>
      <c r="H1402" s="305"/>
      <c r="I1402" s="305"/>
      <c r="J1402" s="305"/>
      <c r="K1402" s="305"/>
      <c r="L1402" s="305"/>
      <c r="M1402" s="305"/>
      <c r="N1402" s="305"/>
      <c r="O1402" s="309"/>
      <c r="P1402" s="309"/>
      <c r="Q1402" s="309"/>
      <c r="R1402" s="309"/>
    </row>
    <row r="1403">
      <c r="D1403" s="305"/>
      <c r="E1403" s="314"/>
      <c r="F1403" s="305"/>
      <c r="G1403" s="305"/>
      <c r="H1403" s="305"/>
      <c r="I1403" s="305"/>
      <c r="J1403" s="305"/>
      <c r="K1403" s="305"/>
      <c r="L1403" s="305"/>
      <c r="M1403" s="305"/>
      <c r="N1403" s="305"/>
      <c r="O1403" s="309"/>
      <c r="P1403" s="309"/>
      <c r="Q1403" s="309"/>
      <c r="R1403" s="309"/>
    </row>
    <row r="1404">
      <c r="D1404" s="305"/>
      <c r="E1404" s="314"/>
      <c r="F1404" s="305"/>
      <c r="G1404" s="305"/>
      <c r="H1404" s="305"/>
      <c r="I1404" s="305"/>
      <c r="J1404" s="305"/>
      <c r="K1404" s="305"/>
      <c r="L1404" s="305"/>
      <c r="M1404" s="305"/>
      <c r="N1404" s="305"/>
      <c r="O1404" s="309"/>
      <c r="P1404" s="309"/>
      <c r="Q1404" s="309"/>
      <c r="R1404" s="309"/>
    </row>
    <row r="1405">
      <c r="D1405" s="305"/>
      <c r="E1405" s="314"/>
      <c r="F1405" s="305"/>
      <c r="G1405" s="305"/>
      <c r="H1405" s="305"/>
      <c r="I1405" s="305"/>
      <c r="J1405" s="305"/>
      <c r="K1405" s="305"/>
      <c r="L1405" s="305"/>
      <c r="M1405" s="305"/>
      <c r="N1405" s="305"/>
      <c r="O1405" s="309"/>
      <c r="P1405" s="309"/>
      <c r="Q1405" s="309"/>
      <c r="R1405" s="309"/>
    </row>
    <row r="1406">
      <c r="D1406" s="305"/>
      <c r="E1406" s="314"/>
      <c r="F1406" s="305"/>
      <c r="G1406" s="305"/>
      <c r="H1406" s="305"/>
      <c r="I1406" s="305"/>
      <c r="J1406" s="305"/>
      <c r="K1406" s="305"/>
      <c r="L1406" s="305"/>
      <c r="M1406" s="305"/>
      <c r="N1406" s="305"/>
      <c r="O1406" s="309"/>
      <c r="P1406" s="309"/>
      <c r="Q1406" s="309"/>
      <c r="R1406" s="309"/>
    </row>
    <row r="1407">
      <c r="D1407" s="305"/>
      <c r="E1407" s="314"/>
      <c r="F1407" s="305"/>
      <c r="G1407" s="305"/>
      <c r="H1407" s="305"/>
      <c r="I1407" s="305"/>
      <c r="J1407" s="305"/>
      <c r="K1407" s="305"/>
      <c r="L1407" s="305"/>
      <c r="M1407" s="305"/>
      <c r="N1407" s="305"/>
      <c r="O1407" s="309"/>
      <c r="P1407" s="309"/>
      <c r="Q1407" s="309"/>
      <c r="R1407" s="309"/>
    </row>
    <row r="1408">
      <c r="D1408" s="305"/>
      <c r="E1408" s="314"/>
      <c r="F1408" s="305"/>
      <c r="G1408" s="305"/>
      <c r="H1408" s="305"/>
      <c r="I1408" s="305"/>
      <c r="J1408" s="305"/>
      <c r="K1408" s="305"/>
      <c r="L1408" s="305"/>
      <c r="M1408" s="305"/>
      <c r="N1408" s="305"/>
      <c r="O1408" s="309"/>
      <c r="P1408" s="309"/>
      <c r="Q1408" s="309"/>
      <c r="R1408" s="309"/>
    </row>
    <row r="1409">
      <c r="D1409" s="305"/>
      <c r="E1409" s="314"/>
      <c r="F1409" s="305"/>
      <c r="G1409" s="305"/>
      <c r="H1409" s="305"/>
      <c r="I1409" s="305"/>
      <c r="J1409" s="305"/>
      <c r="K1409" s="305"/>
      <c r="L1409" s="305"/>
      <c r="M1409" s="305"/>
      <c r="N1409" s="305"/>
      <c r="O1409" s="309"/>
      <c r="P1409" s="309"/>
      <c r="Q1409" s="309"/>
      <c r="R1409" s="309"/>
    </row>
    <row r="1410">
      <c r="D1410" s="305"/>
      <c r="E1410" s="314"/>
      <c r="F1410" s="305"/>
      <c r="G1410" s="305"/>
      <c r="H1410" s="305"/>
      <c r="I1410" s="305"/>
      <c r="J1410" s="305"/>
      <c r="K1410" s="305"/>
      <c r="L1410" s="305"/>
      <c r="M1410" s="305"/>
      <c r="N1410" s="305"/>
      <c r="O1410" s="309"/>
      <c r="P1410" s="309"/>
      <c r="Q1410" s="309"/>
      <c r="R1410" s="309"/>
    </row>
    <row r="1411">
      <c r="D1411" s="305"/>
      <c r="E1411" s="314"/>
      <c r="F1411" s="305"/>
      <c r="G1411" s="305"/>
      <c r="H1411" s="305"/>
      <c r="I1411" s="305"/>
      <c r="J1411" s="305"/>
      <c r="K1411" s="305"/>
      <c r="L1411" s="305"/>
      <c r="M1411" s="305"/>
      <c r="N1411" s="305"/>
      <c r="O1411" s="309"/>
      <c r="P1411" s="309"/>
      <c r="Q1411" s="309"/>
      <c r="R1411" s="309"/>
    </row>
    <row r="1412">
      <c r="D1412" s="305"/>
      <c r="E1412" s="314"/>
      <c r="F1412" s="305"/>
      <c r="G1412" s="305"/>
      <c r="H1412" s="305"/>
      <c r="I1412" s="305"/>
      <c r="J1412" s="305"/>
      <c r="K1412" s="305"/>
      <c r="L1412" s="305"/>
      <c r="M1412" s="305"/>
      <c r="N1412" s="305"/>
      <c r="O1412" s="309"/>
      <c r="P1412" s="309"/>
      <c r="Q1412" s="309"/>
      <c r="R1412" s="309"/>
    </row>
    <row r="1413">
      <c r="D1413" s="305"/>
      <c r="E1413" s="314"/>
      <c r="F1413" s="305"/>
      <c r="G1413" s="305"/>
      <c r="H1413" s="305"/>
      <c r="I1413" s="305"/>
      <c r="J1413" s="305"/>
      <c r="K1413" s="305"/>
      <c r="L1413" s="305"/>
      <c r="M1413" s="305"/>
      <c r="N1413" s="305"/>
      <c r="O1413" s="309"/>
      <c r="P1413" s="309"/>
      <c r="Q1413" s="309"/>
      <c r="R1413" s="309"/>
    </row>
    <row r="1414">
      <c r="D1414" s="305"/>
      <c r="E1414" s="314"/>
      <c r="F1414" s="305"/>
      <c r="G1414" s="305"/>
      <c r="H1414" s="305"/>
      <c r="I1414" s="305"/>
      <c r="J1414" s="305"/>
      <c r="K1414" s="305"/>
      <c r="L1414" s="305"/>
      <c r="M1414" s="305"/>
      <c r="N1414" s="305"/>
      <c r="O1414" s="309"/>
      <c r="P1414" s="309"/>
      <c r="Q1414" s="309"/>
      <c r="R1414" s="309"/>
    </row>
    <row r="1415">
      <c r="D1415" s="305"/>
      <c r="E1415" s="314"/>
      <c r="F1415" s="305"/>
      <c r="G1415" s="305"/>
      <c r="H1415" s="305"/>
      <c r="I1415" s="305"/>
      <c r="J1415" s="305"/>
      <c r="K1415" s="305"/>
      <c r="L1415" s="305"/>
      <c r="M1415" s="305"/>
      <c r="N1415" s="305"/>
      <c r="O1415" s="309"/>
      <c r="P1415" s="309"/>
      <c r="Q1415" s="309"/>
      <c r="R1415" s="309"/>
    </row>
    <row r="1416">
      <c r="D1416" s="305"/>
      <c r="E1416" s="314"/>
      <c r="F1416" s="305"/>
      <c r="G1416" s="305"/>
      <c r="H1416" s="305"/>
      <c r="I1416" s="305"/>
      <c r="J1416" s="305"/>
      <c r="K1416" s="305"/>
      <c r="L1416" s="305"/>
      <c r="M1416" s="305"/>
      <c r="N1416" s="305"/>
      <c r="O1416" s="309"/>
      <c r="P1416" s="309"/>
      <c r="Q1416" s="309"/>
      <c r="R1416" s="309"/>
    </row>
    <row r="1417">
      <c r="D1417" s="305"/>
      <c r="E1417" s="314"/>
      <c r="F1417" s="305"/>
      <c r="G1417" s="305"/>
      <c r="H1417" s="305"/>
      <c r="I1417" s="305"/>
      <c r="J1417" s="305"/>
      <c r="K1417" s="305"/>
      <c r="L1417" s="305"/>
      <c r="M1417" s="305"/>
      <c r="N1417" s="305"/>
      <c r="O1417" s="309"/>
      <c r="P1417" s="309"/>
      <c r="Q1417" s="309"/>
      <c r="R1417" s="309"/>
    </row>
    <row r="1418">
      <c r="D1418" s="305"/>
      <c r="E1418" s="314"/>
      <c r="F1418" s="305"/>
      <c r="G1418" s="305"/>
      <c r="H1418" s="305"/>
      <c r="I1418" s="305"/>
      <c r="J1418" s="305"/>
      <c r="K1418" s="305"/>
      <c r="L1418" s="305"/>
      <c r="M1418" s="305"/>
      <c r="N1418" s="305"/>
      <c r="O1418" s="309"/>
      <c r="P1418" s="309"/>
      <c r="Q1418" s="309"/>
      <c r="R1418" s="309"/>
    </row>
    <row r="1419">
      <c r="D1419" s="305"/>
      <c r="E1419" s="314"/>
      <c r="F1419" s="305"/>
      <c r="G1419" s="305"/>
      <c r="H1419" s="305"/>
      <c r="I1419" s="305"/>
      <c r="J1419" s="305"/>
      <c r="K1419" s="305"/>
      <c r="L1419" s="305"/>
      <c r="M1419" s="305"/>
      <c r="N1419" s="305"/>
      <c r="O1419" s="309"/>
      <c r="P1419" s="309"/>
      <c r="Q1419" s="309"/>
      <c r="R1419" s="309"/>
    </row>
    <row r="1420">
      <c r="D1420" s="305"/>
      <c r="E1420" s="314"/>
      <c r="F1420" s="305"/>
      <c r="G1420" s="305"/>
      <c r="H1420" s="305"/>
      <c r="I1420" s="305"/>
      <c r="J1420" s="305"/>
      <c r="K1420" s="305"/>
      <c r="L1420" s="305"/>
      <c r="M1420" s="305"/>
      <c r="N1420" s="305"/>
      <c r="O1420" s="309"/>
      <c r="P1420" s="309"/>
      <c r="Q1420" s="309"/>
      <c r="R1420" s="309"/>
    </row>
    <row r="1421">
      <c r="D1421" s="305"/>
      <c r="E1421" s="314"/>
      <c r="F1421" s="305"/>
      <c r="G1421" s="305"/>
      <c r="H1421" s="305"/>
      <c r="I1421" s="305"/>
      <c r="J1421" s="305"/>
      <c r="K1421" s="305"/>
      <c r="L1421" s="305"/>
      <c r="M1421" s="305"/>
      <c r="N1421" s="305"/>
      <c r="O1421" s="309"/>
      <c r="P1421" s="309"/>
      <c r="Q1421" s="309"/>
      <c r="R1421" s="309"/>
    </row>
    <row r="1422">
      <c r="D1422" s="305"/>
      <c r="E1422" s="314"/>
      <c r="F1422" s="305"/>
      <c r="G1422" s="305"/>
      <c r="H1422" s="305"/>
      <c r="I1422" s="305"/>
      <c r="J1422" s="305"/>
      <c r="K1422" s="305"/>
      <c r="L1422" s="305"/>
      <c r="M1422" s="305"/>
      <c r="N1422" s="305"/>
      <c r="O1422" s="309"/>
      <c r="P1422" s="309"/>
      <c r="Q1422" s="309"/>
      <c r="R1422" s="309"/>
    </row>
    <row r="1423">
      <c r="D1423" s="305"/>
      <c r="E1423" s="314"/>
      <c r="F1423" s="305"/>
      <c r="G1423" s="305"/>
      <c r="H1423" s="305"/>
      <c r="I1423" s="305"/>
      <c r="J1423" s="305"/>
      <c r="K1423" s="305"/>
      <c r="L1423" s="305"/>
      <c r="M1423" s="305"/>
      <c r="N1423" s="305"/>
      <c r="O1423" s="309"/>
      <c r="P1423" s="309"/>
      <c r="Q1423" s="309"/>
      <c r="R1423" s="309"/>
    </row>
    <row r="1424">
      <c r="D1424" s="305"/>
      <c r="E1424" s="314"/>
      <c r="F1424" s="305"/>
      <c r="G1424" s="305"/>
      <c r="H1424" s="305"/>
      <c r="I1424" s="305"/>
      <c r="J1424" s="305"/>
      <c r="K1424" s="305"/>
      <c r="L1424" s="305"/>
      <c r="M1424" s="305"/>
      <c r="N1424" s="305"/>
      <c r="O1424" s="309"/>
      <c r="P1424" s="309"/>
      <c r="Q1424" s="309"/>
      <c r="R1424" s="309"/>
    </row>
    <row r="1425">
      <c r="D1425" s="305"/>
      <c r="E1425" s="314"/>
      <c r="F1425" s="305"/>
      <c r="G1425" s="305"/>
      <c r="H1425" s="305"/>
      <c r="I1425" s="305"/>
      <c r="J1425" s="305"/>
      <c r="K1425" s="305"/>
      <c r="L1425" s="305"/>
      <c r="M1425" s="305"/>
      <c r="N1425" s="305"/>
      <c r="O1425" s="309"/>
      <c r="P1425" s="309"/>
      <c r="Q1425" s="309"/>
      <c r="R1425" s="309"/>
    </row>
    <row r="1426">
      <c r="D1426" s="305"/>
      <c r="E1426" s="314"/>
      <c r="F1426" s="305"/>
      <c r="G1426" s="305"/>
      <c r="H1426" s="305"/>
      <c r="I1426" s="305"/>
      <c r="J1426" s="305"/>
      <c r="K1426" s="305"/>
      <c r="L1426" s="305"/>
      <c r="M1426" s="305"/>
      <c r="N1426" s="305"/>
      <c r="O1426" s="309"/>
      <c r="P1426" s="309"/>
      <c r="Q1426" s="309"/>
      <c r="R1426" s="309"/>
    </row>
    <row r="1427">
      <c r="D1427" s="305"/>
      <c r="E1427" s="314"/>
      <c r="F1427" s="305"/>
      <c r="G1427" s="305"/>
      <c r="H1427" s="305"/>
      <c r="I1427" s="305"/>
      <c r="J1427" s="305"/>
      <c r="K1427" s="305"/>
      <c r="L1427" s="305"/>
      <c r="M1427" s="305"/>
      <c r="N1427" s="305"/>
      <c r="O1427" s="309"/>
      <c r="P1427" s="309"/>
      <c r="Q1427" s="309"/>
      <c r="R1427" s="309"/>
    </row>
    <row r="1428">
      <c r="D1428" s="305"/>
      <c r="E1428" s="314"/>
      <c r="F1428" s="305"/>
      <c r="G1428" s="305"/>
      <c r="H1428" s="305"/>
      <c r="I1428" s="305"/>
      <c r="J1428" s="305"/>
      <c r="K1428" s="305"/>
      <c r="L1428" s="305"/>
      <c r="M1428" s="305"/>
      <c r="N1428" s="305"/>
      <c r="O1428" s="309"/>
      <c r="P1428" s="309"/>
      <c r="Q1428" s="309"/>
      <c r="R1428" s="309"/>
    </row>
    <row r="1429">
      <c r="D1429" s="305"/>
      <c r="E1429" s="314"/>
      <c r="F1429" s="305"/>
      <c r="G1429" s="305"/>
      <c r="H1429" s="305"/>
      <c r="I1429" s="305"/>
      <c r="J1429" s="305"/>
      <c r="K1429" s="305"/>
      <c r="L1429" s="305"/>
      <c r="M1429" s="305"/>
      <c r="N1429" s="305"/>
      <c r="O1429" s="309"/>
      <c r="P1429" s="309"/>
      <c r="Q1429" s="309"/>
      <c r="R1429" s="309"/>
    </row>
    <row r="1430">
      <c r="D1430" s="305"/>
      <c r="E1430" s="314"/>
      <c r="F1430" s="305"/>
      <c r="G1430" s="305"/>
      <c r="H1430" s="305"/>
      <c r="I1430" s="305"/>
      <c r="J1430" s="305"/>
      <c r="K1430" s="305"/>
      <c r="L1430" s="305"/>
      <c r="M1430" s="305"/>
      <c r="N1430" s="305"/>
      <c r="O1430" s="309"/>
      <c r="P1430" s="309"/>
      <c r="Q1430" s="309"/>
      <c r="R1430" s="309"/>
    </row>
    <row r="1431">
      <c r="D1431" s="305"/>
      <c r="E1431" s="314"/>
      <c r="F1431" s="305"/>
      <c r="G1431" s="305"/>
      <c r="H1431" s="305"/>
      <c r="I1431" s="305"/>
      <c r="J1431" s="305"/>
      <c r="K1431" s="305"/>
      <c r="L1431" s="305"/>
      <c r="M1431" s="305"/>
      <c r="N1431" s="305"/>
      <c r="O1431" s="309"/>
      <c r="P1431" s="309"/>
      <c r="Q1431" s="309"/>
      <c r="R1431" s="309"/>
    </row>
    <row r="1432">
      <c r="D1432" s="305"/>
      <c r="E1432" s="314"/>
      <c r="F1432" s="305"/>
      <c r="G1432" s="305"/>
      <c r="H1432" s="305"/>
      <c r="I1432" s="305"/>
      <c r="J1432" s="305"/>
      <c r="K1432" s="305"/>
      <c r="L1432" s="305"/>
      <c r="M1432" s="305"/>
      <c r="N1432" s="305"/>
      <c r="O1432" s="309"/>
      <c r="P1432" s="309"/>
      <c r="Q1432" s="309"/>
      <c r="R1432" s="309"/>
    </row>
    <row r="1433">
      <c r="D1433" s="305"/>
      <c r="E1433" s="314"/>
      <c r="F1433" s="305"/>
      <c r="G1433" s="305"/>
      <c r="H1433" s="305"/>
      <c r="I1433" s="305"/>
      <c r="J1433" s="305"/>
      <c r="K1433" s="305"/>
      <c r="L1433" s="305"/>
      <c r="M1433" s="305"/>
      <c r="N1433" s="305"/>
      <c r="O1433" s="309"/>
      <c r="P1433" s="309"/>
      <c r="Q1433" s="309"/>
      <c r="R1433" s="309"/>
    </row>
    <row r="1434">
      <c r="D1434" s="305"/>
      <c r="E1434" s="314"/>
      <c r="F1434" s="305"/>
      <c r="G1434" s="305"/>
      <c r="H1434" s="305"/>
      <c r="I1434" s="305"/>
      <c r="J1434" s="305"/>
      <c r="K1434" s="305"/>
      <c r="L1434" s="305"/>
      <c r="M1434" s="305"/>
      <c r="N1434" s="305"/>
      <c r="O1434" s="309"/>
      <c r="P1434" s="309"/>
      <c r="Q1434" s="309"/>
      <c r="R1434" s="309"/>
    </row>
    <row r="1435">
      <c r="D1435" s="305"/>
      <c r="E1435" s="314"/>
      <c r="F1435" s="305"/>
      <c r="G1435" s="305"/>
      <c r="H1435" s="305"/>
      <c r="I1435" s="305"/>
      <c r="J1435" s="305"/>
      <c r="K1435" s="305"/>
      <c r="L1435" s="305"/>
      <c r="M1435" s="305"/>
      <c r="N1435" s="305"/>
      <c r="O1435" s="309"/>
      <c r="P1435" s="309"/>
      <c r="Q1435" s="309"/>
      <c r="R1435" s="309"/>
    </row>
    <row r="1436">
      <c r="D1436" s="305"/>
      <c r="E1436" s="314"/>
      <c r="F1436" s="305"/>
      <c r="G1436" s="305"/>
      <c r="H1436" s="305"/>
      <c r="I1436" s="305"/>
      <c r="J1436" s="305"/>
      <c r="K1436" s="305"/>
      <c r="L1436" s="305"/>
      <c r="M1436" s="305"/>
      <c r="N1436" s="305"/>
      <c r="O1436" s="309"/>
      <c r="P1436" s="309"/>
      <c r="Q1436" s="309"/>
      <c r="R1436" s="309"/>
    </row>
    <row r="1437">
      <c r="D1437" s="305"/>
      <c r="E1437" s="314"/>
      <c r="F1437" s="305"/>
      <c r="G1437" s="305"/>
      <c r="H1437" s="305"/>
      <c r="I1437" s="305"/>
      <c r="J1437" s="305"/>
      <c r="K1437" s="305"/>
      <c r="L1437" s="305"/>
      <c r="M1437" s="305"/>
      <c r="N1437" s="305"/>
      <c r="O1437" s="309"/>
      <c r="P1437" s="309"/>
      <c r="Q1437" s="309"/>
      <c r="R1437" s="309"/>
    </row>
    <row r="1438">
      <c r="D1438" s="305"/>
      <c r="E1438" s="314"/>
      <c r="F1438" s="305"/>
      <c r="G1438" s="305"/>
      <c r="H1438" s="305"/>
      <c r="I1438" s="305"/>
      <c r="J1438" s="305"/>
      <c r="K1438" s="305"/>
      <c r="L1438" s="305"/>
      <c r="M1438" s="305"/>
      <c r="N1438" s="305"/>
      <c r="O1438" s="309"/>
      <c r="P1438" s="309"/>
      <c r="Q1438" s="309"/>
      <c r="R1438" s="309"/>
    </row>
    <row r="1439">
      <c r="D1439" s="305"/>
      <c r="E1439" s="314"/>
      <c r="F1439" s="305"/>
      <c r="G1439" s="305"/>
      <c r="H1439" s="305"/>
      <c r="I1439" s="305"/>
      <c r="J1439" s="305"/>
      <c r="K1439" s="305"/>
      <c r="L1439" s="305"/>
      <c r="M1439" s="305"/>
      <c r="N1439" s="305"/>
      <c r="O1439" s="309"/>
      <c r="P1439" s="309"/>
      <c r="Q1439" s="309"/>
      <c r="R1439" s="309"/>
    </row>
    <row r="1440">
      <c r="D1440" s="305"/>
      <c r="E1440" s="314"/>
      <c r="F1440" s="305"/>
      <c r="G1440" s="305"/>
      <c r="H1440" s="305"/>
      <c r="I1440" s="305"/>
      <c r="J1440" s="305"/>
      <c r="K1440" s="305"/>
      <c r="L1440" s="305"/>
      <c r="M1440" s="305"/>
      <c r="N1440" s="305"/>
      <c r="O1440" s="309"/>
      <c r="P1440" s="309"/>
      <c r="Q1440" s="309"/>
      <c r="R1440" s="309"/>
    </row>
    <row r="1441">
      <c r="D1441" s="305"/>
      <c r="E1441" s="314"/>
      <c r="F1441" s="305"/>
      <c r="G1441" s="305"/>
      <c r="H1441" s="305"/>
      <c r="I1441" s="305"/>
      <c r="J1441" s="305"/>
      <c r="K1441" s="305"/>
      <c r="L1441" s="305"/>
      <c r="M1441" s="305"/>
      <c r="N1441" s="305"/>
      <c r="O1441" s="309"/>
      <c r="P1441" s="309"/>
      <c r="Q1441" s="309"/>
      <c r="R1441" s="309"/>
    </row>
    <row r="1442">
      <c r="D1442" s="305"/>
      <c r="E1442" s="314"/>
      <c r="F1442" s="305"/>
      <c r="G1442" s="305"/>
      <c r="H1442" s="305"/>
      <c r="I1442" s="305"/>
      <c r="J1442" s="305"/>
      <c r="K1442" s="305"/>
      <c r="L1442" s="305"/>
      <c r="M1442" s="305"/>
      <c r="N1442" s="305"/>
      <c r="O1442" s="309"/>
      <c r="P1442" s="309"/>
      <c r="Q1442" s="309"/>
      <c r="R1442" s="309"/>
    </row>
    <row r="1443">
      <c r="D1443" s="305"/>
      <c r="E1443" s="314"/>
      <c r="F1443" s="305"/>
      <c r="G1443" s="305"/>
      <c r="H1443" s="305"/>
      <c r="I1443" s="305"/>
      <c r="J1443" s="305"/>
      <c r="K1443" s="305"/>
      <c r="L1443" s="305"/>
      <c r="M1443" s="305"/>
      <c r="N1443" s="305"/>
      <c r="O1443" s="309"/>
      <c r="P1443" s="309"/>
      <c r="Q1443" s="309"/>
      <c r="R1443" s="309"/>
    </row>
    <row r="1444">
      <c r="D1444" s="305"/>
      <c r="E1444" s="314"/>
      <c r="F1444" s="305"/>
      <c r="G1444" s="305"/>
      <c r="H1444" s="305"/>
      <c r="I1444" s="305"/>
      <c r="J1444" s="305"/>
      <c r="K1444" s="305"/>
      <c r="L1444" s="305"/>
      <c r="M1444" s="305"/>
      <c r="N1444" s="305"/>
      <c r="O1444" s="309"/>
      <c r="P1444" s="309"/>
      <c r="Q1444" s="309"/>
      <c r="R1444" s="309"/>
    </row>
    <row r="1445">
      <c r="D1445" s="305"/>
      <c r="E1445" s="314"/>
      <c r="F1445" s="305"/>
      <c r="G1445" s="305"/>
      <c r="H1445" s="305"/>
      <c r="I1445" s="305"/>
      <c r="J1445" s="305"/>
      <c r="K1445" s="305"/>
      <c r="L1445" s="305"/>
      <c r="M1445" s="305"/>
      <c r="N1445" s="305"/>
      <c r="O1445" s="309"/>
      <c r="P1445" s="309"/>
      <c r="Q1445" s="309"/>
      <c r="R1445" s="309"/>
    </row>
    <row r="1446">
      <c r="D1446" s="305"/>
      <c r="E1446" s="314"/>
      <c r="F1446" s="305"/>
      <c r="G1446" s="305"/>
      <c r="H1446" s="305"/>
      <c r="I1446" s="305"/>
      <c r="J1446" s="305"/>
      <c r="K1446" s="305"/>
      <c r="L1446" s="305"/>
      <c r="M1446" s="305"/>
      <c r="N1446" s="305"/>
      <c r="O1446" s="309"/>
      <c r="P1446" s="309"/>
      <c r="Q1446" s="309"/>
      <c r="R1446" s="309"/>
    </row>
    <row r="1447">
      <c r="D1447" s="305"/>
      <c r="E1447" s="314"/>
      <c r="F1447" s="305"/>
      <c r="G1447" s="305"/>
      <c r="H1447" s="305"/>
      <c r="I1447" s="305"/>
      <c r="J1447" s="305"/>
      <c r="K1447" s="305"/>
      <c r="L1447" s="305"/>
      <c r="M1447" s="305"/>
      <c r="N1447" s="305"/>
      <c r="O1447" s="309"/>
      <c r="P1447" s="309"/>
      <c r="Q1447" s="309"/>
      <c r="R1447" s="309"/>
    </row>
    <row r="1448">
      <c r="D1448" s="305"/>
      <c r="E1448" s="314"/>
      <c r="F1448" s="305"/>
      <c r="G1448" s="305"/>
      <c r="H1448" s="305"/>
      <c r="I1448" s="305"/>
      <c r="J1448" s="305"/>
      <c r="K1448" s="305"/>
      <c r="L1448" s="305"/>
      <c r="M1448" s="305"/>
      <c r="N1448" s="305"/>
      <c r="O1448" s="309"/>
      <c r="P1448" s="309"/>
      <c r="Q1448" s="309"/>
      <c r="R1448" s="309"/>
    </row>
    <row r="1449">
      <c r="D1449" s="305"/>
      <c r="E1449" s="314"/>
      <c r="F1449" s="305"/>
      <c r="G1449" s="305"/>
      <c r="H1449" s="305"/>
      <c r="I1449" s="305"/>
      <c r="J1449" s="305"/>
      <c r="K1449" s="305"/>
      <c r="L1449" s="305"/>
      <c r="M1449" s="305"/>
      <c r="N1449" s="305"/>
      <c r="O1449" s="309"/>
      <c r="P1449" s="309"/>
      <c r="Q1449" s="309"/>
      <c r="R1449" s="309"/>
    </row>
    <row r="1450">
      <c r="D1450" s="305"/>
      <c r="E1450" s="314"/>
      <c r="F1450" s="305"/>
      <c r="G1450" s="305"/>
      <c r="H1450" s="305"/>
      <c r="I1450" s="305"/>
      <c r="J1450" s="305"/>
      <c r="K1450" s="305"/>
      <c r="L1450" s="305"/>
      <c r="M1450" s="305"/>
      <c r="N1450" s="305"/>
      <c r="O1450" s="309"/>
      <c r="P1450" s="309"/>
      <c r="Q1450" s="309"/>
      <c r="R1450" s="309"/>
    </row>
    <row r="1451">
      <c r="D1451" s="305"/>
      <c r="E1451" s="314"/>
      <c r="F1451" s="305"/>
      <c r="G1451" s="305"/>
      <c r="H1451" s="305"/>
      <c r="I1451" s="305"/>
      <c r="J1451" s="305"/>
      <c r="K1451" s="305"/>
      <c r="L1451" s="305"/>
      <c r="M1451" s="305"/>
      <c r="N1451" s="305"/>
      <c r="O1451" s="309"/>
      <c r="P1451" s="309"/>
      <c r="Q1451" s="309"/>
      <c r="R1451" s="309"/>
    </row>
    <row r="1452">
      <c r="D1452" s="305"/>
      <c r="E1452" s="314"/>
      <c r="F1452" s="305"/>
      <c r="G1452" s="305"/>
      <c r="H1452" s="305"/>
      <c r="I1452" s="305"/>
      <c r="J1452" s="305"/>
      <c r="K1452" s="305"/>
      <c r="L1452" s="305"/>
      <c r="M1452" s="305"/>
      <c r="N1452" s="305"/>
      <c r="O1452" s="309"/>
      <c r="P1452" s="309"/>
      <c r="Q1452" s="309"/>
      <c r="R1452" s="309"/>
    </row>
    <row r="1453">
      <c r="D1453" s="305"/>
      <c r="E1453" s="314"/>
      <c r="F1453" s="305"/>
      <c r="G1453" s="305"/>
      <c r="H1453" s="305"/>
      <c r="I1453" s="305"/>
      <c r="J1453" s="305"/>
      <c r="K1453" s="305"/>
      <c r="L1453" s="305"/>
      <c r="M1453" s="305"/>
      <c r="N1453" s="305"/>
      <c r="O1453" s="309"/>
      <c r="P1453" s="309"/>
      <c r="Q1453" s="309"/>
      <c r="R1453" s="309"/>
    </row>
    <row r="1454">
      <c r="D1454" s="305"/>
      <c r="E1454" s="314"/>
      <c r="F1454" s="305"/>
      <c r="G1454" s="305"/>
      <c r="H1454" s="305"/>
      <c r="I1454" s="305"/>
      <c r="J1454" s="305"/>
      <c r="K1454" s="305"/>
      <c r="L1454" s="305"/>
      <c r="M1454" s="305"/>
      <c r="N1454" s="305"/>
      <c r="O1454" s="309"/>
      <c r="P1454" s="309"/>
      <c r="Q1454" s="309"/>
      <c r="R1454" s="309"/>
    </row>
    <row r="1455">
      <c r="D1455" s="305"/>
      <c r="E1455" s="314"/>
      <c r="F1455" s="305"/>
      <c r="G1455" s="305"/>
      <c r="H1455" s="305"/>
      <c r="I1455" s="305"/>
      <c r="J1455" s="305"/>
      <c r="K1455" s="305"/>
      <c r="L1455" s="305"/>
      <c r="M1455" s="305"/>
      <c r="N1455" s="305"/>
      <c r="O1455" s="309"/>
      <c r="P1455" s="309"/>
      <c r="Q1455" s="309"/>
      <c r="R1455" s="309"/>
    </row>
    <row r="1456">
      <c r="D1456" s="305"/>
      <c r="E1456" s="314"/>
      <c r="F1456" s="305"/>
      <c r="G1456" s="305"/>
      <c r="H1456" s="305"/>
      <c r="I1456" s="305"/>
      <c r="J1456" s="305"/>
      <c r="K1456" s="305"/>
      <c r="L1456" s="305"/>
      <c r="M1456" s="305"/>
      <c r="N1456" s="305"/>
      <c r="O1456" s="309"/>
      <c r="P1456" s="309"/>
      <c r="Q1456" s="309"/>
      <c r="R1456" s="309"/>
    </row>
    <row r="1457">
      <c r="D1457" s="305"/>
      <c r="E1457" s="314"/>
      <c r="F1457" s="305"/>
      <c r="G1457" s="305"/>
      <c r="H1457" s="305"/>
      <c r="I1457" s="305"/>
      <c r="J1457" s="305"/>
      <c r="K1457" s="305"/>
      <c r="L1457" s="305"/>
      <c r="M1457" s="305"/>
      <c r="N1457" s="305"/>
      <c r="O1457" s="309"/>
      <c r="P1457" s="309"/>
      <c r="Q1457" s="309"/>
      <c r="R1457" s="309"/>
    </row>
    <row r="1458">
      <c r="D1458" s="305"/>
      <c r="E1458" s="314"/>
      <c r="F1458" s="305"/>
      <c r="G1458" s="305"/>
      <c r="H1458" s="305"/>
      <c r="I1458" s="305"/>
      <c r="J1458" s="305"/>
      <c r="K1458" s="305"/>
      <c r="L1458" s="305"/>
      <c r="M1458" s="305"/>
      <c r="N1458" s="305"/>
      <c r="O1458" s="309"/>
      <c r="P1458" s="309"/>
      <c r="Q1458" s="309"/>
      <c r="R1458" s="309"/>
    </row>
    <row r="1459">
      <c r="D1459" s="305"/>
      <c r="E1459" s="314"/>
      <c r="F1459" s="305"/>
      <c r="G1459" s="305"/>
      <c r="H1459" s="305"/>
      <c r="I1459" s="305"/>
      <c r="J1459" s="305"/>
      <c r="K1459" s="305"/>
      <c r="L1459" s="305"/>
      <c r="M1459" s="305"/>
      <c r="N1459" s="305"/>
      <c r="O1459" s="309"/>
      <c r="P1459" s="309"/>
      <c r="Q1459" s="309"/>
      <c r="R1459" s="309"/>
    </row>
    <row r="1460">
      <c r="D1460" s="305"/>
      <c r="E1460" s="314"/>
      <c r="F1460" s="305"/>
      <c r="G1460" s="305"/>
      <c r="H1460" s="305"/>
      <c r="I1460" s="305"/>
      <c r="J1460" s="305"/>
      <c r="K1460" s="305"/>
      <c r="L1460" s="305"/>
      <c r="M1460" s="305"/>
      <c r="N1460" s="305"/>
      <c r="O1460" s="309"/>
      <c r="P1460" s="309"/>
      <c r="Q1460" s="309"/>
      <c r="R1460" s="309"/>
    </row>
    <row r="1461">
      <c r="D1461" s="305"/>
      <c r="E1461" s="314"/>
      <c r="F1461" s="305"/>
      <c r="G1461" s="305"/>
      <c r="H1461" s="305"/>
      <c r="I1461" s="305"/>
      <c r="J1461" s="305"/>
      <c r="K1461" s="305"/>
      <c r="L1461" s="305"/>
      <c r="M1461" s="305"/>
      <c r="N1461" s="305"/>
      <c r="O1461" s="309"/>
      <c r="P1461" s="309"/>
      <c r="Q1461" s="309"/>
      <c r="R1461" s="309"/>
    </row>
    <row r="1462">
      <c r="D1462" s="305"/>
      <c r="E1462" s="314"/>
      <c r="F1462" s="305"/>
      <c r="G1462" s="305"/>
      <c r="H1462" s="305"/>
      <c r="I1462" s="305"/>
      <c r="J1462" s="305"/>
      <c r="K1462" s="305"/>
      <c r="L1462" s="305"/>
      <c r="M1462" s="305"/>
      <c r="N1462" s="305"/>
      <c r="O1462" s="309"/>
      <c r="P1462" s="309"/>
      <c r="Q1462" s="309"/>
      <c r="R1462" s="309"/>
    </row>
    <row r="1463">
      <c r="D1463" s="305"/>
      <c r="E1463" s="314"/>
      <c r="F1463" s="305"/>
      <c r="G1463" s="305"/>
      <c r="H1463" s="305"/>
      <c r="I1463" s="305"/>
      <c r="J1463" s="305"/>
      <c r="K1463" s="305"/>
      <c r="L1463" s="305"/>
      <c r="M1463" s="305"/>
      <c r="N1463" s="305"/>
      <c r="O1463" s="309"/>
      <c r="P1463" s="309"/>
      <c r="Q1463" s="309"/>
      <c r="R1463" s="309"/>
    </row>
    <row r="1464">
      <c r="D1464" s="305"/>
      <c r="E1464" s="314"/>
      <c r="F1464" s="305"/>
      <c r="G1464" s="305"/>
      <c r="H1464" s="305"/>
      <c r="I1464" s="305"/>
      <c r="J1464" s="305"/>
      <c r="K1464" s="305"/>
      <c r="L1464" s="305"/>
      <c r="M1464" s="305"/>
      <c r="N1464" s="305"/>
      <c r="O1464" s="309"/>
      <c r="P1464" s="309"/>
      <c r="Q1464" s="309"/>
      <c r="R1464" s="309"/>
    </row>
    <row r="1465">
      <c r="D1465" s="305"/>
      <c r="E1465" s="314"/>
      <c r="F1465" s="305"/>
      <c r="G1465" s="305"/>
      <c r="H1465" s="305"/>
      <c r="I1465" s="305"/>
      <c r="J1465" s="305"/>
      <c r="K1465" s="305"/>
      <c r="L1465" s="305"/>
      <c r="M1465" s="305"/>
      <c r="N1465" s="305"/>
      <c r="O1465" s="309"/>
      <c r="P1465" s="309"/>
      <c r="Q1465" s="309"/>
      <c r="R1465" s="309"/>
    </row>
    <row r="1466">
      <c r="D1466" s="305"/>
      <c r="E1466" s="314"/>
      <c r="F1466" s="305"/>
      <c r="G1466" s="305"/>
      <c r="H1466" s="305"/>
      <c r="I1466" s="305"/>
      <c r="J1466" s="305"/>
      <c r="K1466" s="305"/>
      <c r="L1466" s="305"/>
      <c r="M1466" s="305"/>
      <c r="N1466" s="305"/>
      <c r="O1466" s="309"/>
      <c r="P1466" s="309"/>
      <c r="Q1466" s="309"/>
      <c r="R1466" s="309"/>
    </row>
    <row r="1467">
      <c r="D1467" s="305"/>
      <c r="E1467" s="314"/>
      <c r="F1467" s="305"/>
      <c r="G1467" s="305"/>
      <c r="H1467" s="305"/>
      <c r="I1467" s="305"/>
      <c r="J1467" s="305"/>
      <c r="K1467" s="305"/>
      <c r="L1467" s="305"/>
      <c r="M1467" s="305"/>
      <c r="N1467" s="305"/>
      <c r="O1467" s="309"/>
      <c r="P1467" s="309"/>
      <c r="Q1467" s="309"/>
      <c r="R1467" s="309"/>
    </row>
    <row r="1468">
      <c r="D1468" s="305"/>
      <c r="E1468" s="314"/>
      <c r="F1468" s="305"/>
      <c r="G1468" s="305"/>
      <c r="H1468" s="305"/>
      <c r="I1468" s="305"/>
      <c r="J1468" s="305"/>
      <c r="K1468" s="305"/>
      <c r="L1468" s="305"/>
      <c r="M1468" s="305"/>
      <c r="N1468" s="305"/>
      <c r="O1468" s="309"/>
      <c r="P1468" s="309"/>
      <c r="Q1468" s="309"/>
      <c r="R1468" s="309"/>
    </row>
    <row r="1469">
      <c r="D1469" s="305"/>
      <c r="E1469" s="314"/>
      <c r="F1469" s="305"/>
      <c r="G1469" s="305"/>
      <c r="H1469" s="305"/>
      <c r="I1469" s="305"/>
      <c r="J1469" s="305"/>
      <c r="K1469" s="305"/>
      <c r="L1469" s="305"/>
      <c r="M1469" s="305"/>
      <c r="N1469" s="305"/>
      <c r="O1469" s="309"/>
      <c r="P1469" s="309"/>
      <c r="Q1469" s="309"/>
      <c r="R1469" s="309"/>
    </row>
    <row r="1470">
      <c r="D1470" s="305"/>
      <c r="E1470" s="314"/>
      <c r="F1470" s="305"/>
      <c r="G1470" s="305"/>
      <c r="H1470" s="305"/>
      <c r="I1470" s="305"/>
      <c r="J1470" s="305"/>
      <c r="K1470" s="305"/>
      <c r="L1470" s="305"/>
      <c r="M1470" s="305"/>
      <c r="N1470" s="305"/>
      <c r="O1470" s="309"/>
      <c r="P1470" s="309"/>
      <c r="Q1470" s="309"/>
      <c r="R1470" s="309"/>
    </row>
    <row r="1471">
      <c r="D1471" s="305"/>
      <c r="E1471" s="314"/>
      <c r="F1471" s="305"/>
      <c r="G1471" s="305"/>
      <c r="H1471" s="305"/>
      <c r="I1471" s="305"/>
      <c r="J1471" s="305"/>
      <c r="K1471" s="305"/>
      <c r="L1471" s="305"/>
      <c r="M1471" s="305"/>
      <c r="N1471" s="305"/>
      <c r="O1471" s="309"/>
      <c r="P1471" s="309"/>
      <c r="Q1471" s="309"/>
      <c r="R1471" s="309"/>
    </row>
    <row r="1472">
      <c r="D1472" s="305"/>
      <c r="E1472" s="314"/>
      <c r="F1472" s="305"/>
      <c r="G1472" s="305"/>
      <c r="H1472" s="305"/>
      <c r="I1472" s="305"/>
      <c r="J1472" s="305"/>
      <c r="K1472" s="305"/>
      <c r="L1472" s="305"/>
      <c r="M1472" s="305"/>
      <c r="N1472" s="305"/>
      <c r="O1472" s="309"/>
      <c r="P1472" s="309"/>
      <c r="Q1472" s="309"/>
      <c r="R1472" s="309"/>
    </row>
    <row r="1473">
      <c r="D1473" s="305"/>
      <c r="E1473" s="314"/>
      <c r="F1473" s="305"/>
      <c r="G1473" s="305"/>
      <c r="H1473" s="305"/>
      <c r="I1473" s="305"/>
      <c r="J1473" s="305"/>
      <c r="K1473" s="305"/>
      <c r="L1473" s="305"/>
      <c r="M1473" s="305"/>
      <c r="N1473" s="305"/>
      <c r="O1473" s="309"/>
      <c r="P1473" s="309"/>
      <c r="Q1473" s="309"/>
      <c r="R1473" s="309"/>
    </row>
    <row r="1474">
      <c r="D1474" s="305"/>
      <c r="E1474" s="314"/>
      <c r="F1474" s="305"/>
      <c r="G1474" s="305"/>
      <c r="H1474" s="305"/>
      <c r="I1474" s="305"/>
      <c r="J1474" s="305"/>
      <c r="K1474" s="305"/>
      <c r="L1474" s="305"/>
      <c r="M1474" s="305"/>
      <c r="N1474" s="305"/>
      <c r="O1474" s="309"/>
      <c r="P1474" s="309"/>
      <c r="Q1474" s="309"/>
      <c r="R1474" s="309"/>
    </row>
    <row r="1475">
      <c r="D1475" s="305"/>
      <c r="E1475" s="314"/>
      <c r="F1475" s="305"/>
      <c r="G1475" s="305"/>
      <c r="H1475" s="305"/>
      <c r="I1475" s="305"/>
      <c r="J1475" s="305"/>
      <c r="K1475" s="305"/>
      <c r="L1475" s="305"/>
      <c r="M1475" s="305"/>
      <c r="N1475" s="305"/>
      <c r="O1475" s="309"/>
      <c r="P1475" s="309"/>
      <c r="Q1475" s="309"/>
      <c r="R1475" s="309"/>
    </row>
    <row r="1476">
      <c r="D1476" s="305"/>
      <c r="E1476" s="314"/>
      <c r="F1476" s="305"/>
      <c r="G1476" s="305"/>
      <c r="H1476" s="305"/>
      <c r="I1476" s="305"/>
      <c r="J1476" s="305"/>
      <c r="K1476" s="305"/>
      <c r="L1476" s="305"/>
      <c r="M1476" s="305"/>
      <c r="N1476" s="305"/>
      <c r="O1476" s="309"/>
      <c r="P1476" s="309"/>
      <c r="Q1476" s="309"/>
      <c r="R1476" s="309"/>
    </row>
    <row r="1477">
      <c r="D1477" s="305"/>
      <c r="E1477" s="314"/>
      <c r="F1477" s="305"/>
      <c r="G1477" s="305"/>
      <c r="H1477" s="305"/>
      <c r="I1477" s="305"/>
      <c r="J1477" s="305"/>
      <c r="K1477" s="305"/>
      <c r="L1477" s="305"/>
      <c r="M1477" s="305"/>
      <c r="N1477" s="305"/>
      <c r="O1477" s="309"/>
      <c r="P1477" s="309"/>
      <c r="Q1477" s="309"/>
      <c r="R1477" s="309"/>
    </row>
    <row r="1478">
      <c r="D1478" s="305"/>
      <c r="E1478" s="314"/>
      <c r="F1478" s="305"/>
      <c r="G1478" s="305"/>
      <c r="H1478" s="305"/>
      <c r="I1478" s="305"/>
      <c r="J1478" s="305"/>
      <c r="K1478" s="305"/>
      <c r="L1478" s="305"/>
      <c r="M1478" s="305"/>
      <c r="N1478" s="305"/>
      <c r="O1478" s="309"/>
      <c r="P1478" s="309"/>
      <c r="Q1478" s="309"/>
      <c r="R1478" s="309"/>
    </row>
    <row r="1479">
      <c r="D1479" s="305"/>
      <c r="E1479" s="314"/>
      <c r="F1479" s="305"/>
      <c r="G1479" s="305"/>
      <c r="H1479" s="305"/>
      <c r="I1479" s="305"/>
      <c r="J1479" s="305"/>
      <c r="K1479" s="305"/>
      <c r="L1479" s="305"/>
      <c r="M1479" s="305"/>
      <c r="N1479" s="305"/>
      <c r="O1479" s="309"/>
      <c r="P1479" s="309"/>
      <c r="Q1479" s="309"/>
      <c r="R1479" s="309"/>
    </row>
    <row r="1480">
      <c r="D1480" s="305"/>
      <c r="E1480" s="314"/>
      <c r="F1480" s="305"/>
      <c r="G1480" s="305"/>
      <c r="H1480" s="305"/>
      <c r="I1480" s="305"/>
      <c r="J1480" s="305"/>
      <c r="K1480" s="305"/>
      <c r="L1480" s="305"/>
      <c r="M1480" s="305"/>
      <c r="N1480" s="305"/>
      <c r="O1480" s="309"/>
      <c r="P1480" s="309"/>
      <c r="Q1480" s="309"/>
      <c r="R1480" s="309"/>
    </row>
    <row r="1481">
      <c r="D1481" s="305"/>
      <c r="E1481" s="314"/>
      <c r="F1481" s="305"/>
      <c r="G1481" s="305"/>
      <c r="H1481" s="305"/>
      <c r="I1481" s="305"/>
      <c r="J1481" s="305"/>
      <c r="K1481" s="305"/>
      <c r="L1481" s="305"/>
      <c r="M1481" s="305"/>
      <c r="N1481" s="305"/>
      <c r="O1481" s="309"/>
      <c r="P1481" s="309"/>
      <c r="Q1481" s="309"/>
      <c r="R1481" s="309"/>
    </row>
    <row r="1482">
      <c r="D1482" s="305"/>
      <c r="E1482" s="314"/>
      <c r="F1482" s="305"/>
      <c r="G1482" s="305"/>
      <c r="H1482" s="305"/>
      <c r="I1482" s="305"/>
      <c r="J1482" s="305"/>
      <c r="K1482" s="305"/>
      <c r="L1482" s="305"/>
      <c r="M1482" s="305"/>
      <c r="N1482" s="305"/>
      <c r="O1482" s="309"/>
      <c r="P1482" s="309"/>
      <c r="Q1482" s="309"/>
      <c r="R1482" s="309"/>
    </row>
    <row r="1483">
      <c r="D1483" s="305"/>
      <c r="E1483" s="314"/>
      <c r="F1483" s="305"/>
      <c r="G1483" s="305"/>
      <c r="H1483" s="305"/>
      <c r="I1483" s="305"/>
      <c r="J1483" s="305"/>
      <c r="K1483" s="305"/>
      <c r="L1483" s="305"/>
      <c r="M1483" s="305"/>
      <c r="N1483" s="305"/>
      <c r="O1483" s="309"/>
      <c r="P1483" s="309"/>
      <c r="Q1483" s="309"/>
      <c r="R1483" s="309"/>
    </row>
    <row r="1484">
      <c r="D1484" s="305"/>
      <c r="E1484" s="314"/>
      <c r="F1484" s="305"/>
      <c r="G1484" s="305"/>
      <c r="H1484" s="305"/>
      <c r="I1484" s="305"/>
      <c r="J1484" s="305"/>
      <c r="K1484" s="305"/>
      <c r="L1484" s="305"/>
      <c r="M1484" s="305"/>
      <c r="N1484" s="305"/>
      <c r="O1484" s="309"/>
      <c r="P1484" s="309"/>
      <c r="Q1484" s="309"/>
      <c r="R1484" s="309"/>
    </row>
    <row r="1485">
      <c r="D1485" s="305"/>
      <c r="E1485" s="314"/>
      <c r="F1485" s="305"/>
      <c r="G1485" s="305"/>
      <c r="H1485" s="305"/>
      <c r="I1485" s="305"/>
      <c r="J1485" s="305"/>
      <c r="K1485" s="305"/>
      <c r="L1485" s="305"/>
      <c r="M1485" s="305"/>
      <c r="N1485" s="305"/>
      <c r="O1485" s="309"/>
      <c r="P1485" s="309"/>
      <c r="Q1485" s="309"/>
      <c r="R1485" s="309"/>
    </row>
    <row r="1486">
      <c r="D1486" s="305"/>
      <c r="E1486" s="314"/>
      <c r="F1486" s="305"/>
      <c r="G1486" s="305"/>
      <c r="H1486" s="305"/>
      <c r="I1486" s="305"/>
      <c r="J1486" s="305"/>
      <c r="K1486" s="305"/>
      <c r="L1486" s="305"/>
      <c r="M1486" s="305"/>
      <c r="N1486" s="305"/>
      <c r="O1486" s="309"/>
      <c r="P1486" s="309"/>
      <c r="Q1486" s="309"/>
      <c r="R1486" s="309"/>
    </row>
    <row r="1487">
      <c r="D1487" s="305"/>
      <c r="E1487" s="314"/>
      <c r="F1487" s="305"/>
      <c r="G1487" s="305"/>
      <c r="H1487" s="305"/>
      <c r="I1487" s="305"/>
      <c r="J1487" s="305"/>
      <c r="K1487" s="305"/>
      <c r="L1487" s="305"/>
      <c r="M1487" s="305"/>
      <c r="N1487" s="305"/>
      <c r="O1487" s="309"/>
      <c r="P1487" s="309"/>
      <c r="Q1487" s="309"/>
      <c r="R1487" s="309"/>
    </row>
    <row r="1488">
      <c r="D1488" s="305"/>
      <c r="E1488" s="314"/>
      <c r="F1488" s="305"/>
      <c r="G1488" s="305"/>
      <c r="H1488" s="305"/>
      <c r="I1488" s="305"/>
      <c r="J1488" s="305"/>
      <c r="K1488" s="305"/>
      <c r="L1488" s="305"/>
      <c r="M1488" s="305"/>
      <c r="N1488" s="305"/>
      <c r="O1488" s="309"/>
      <c r="P1488" s="309"/>
      <c r="Q1488" s="309"/>
      <c r="R1488" s="309"/>
    </row>
    <row r="1489">
      <c r="D1489" s="305"/>
      <c r="E1489" s="314"/>
      <c r="F1489" s="305"/>
      <c r="G1489" s="305"/>
      <c r="H1489" s="305"/>
      <c r="I1489" s="305"/>
      <c r="J1489" s="305"/>
      <c r="K1489" s="305"/>
      <c r="L1489" s="305"/>
      <c r="M1489" s="305"/>
      <c r="N1489" s="305"/>
      <c r="O1489" s="309"/>
      <c r="P1489" s="309"/>
      <c r="Q1489" s="309"/>
      <c r="R1489" s="309"/>
    </row>
    <row r="1490">
      <c r="D1490" s="305"/>
      <c r="E1490" s="314"/>
      <c r="F1490" s="305"/>
      <c r="G1490" s="305"/>
      <c r="H1490" s="305"/>
      <c r="I1490" s="305"/>
      <c r="J1490" s="305"/>
      <c r="K1490" s="305"/>
      <c r="L1490" s="305"/>
      <c r="M1490" s="305"/>
      <c r="N1490" s="305"/>
      <c r="O1490" s="309"/>
      <c r="P1490" s="309"/>
      <c r="Q1490" s="309"/>
      <c r="R1490" s="309"/>
    </row>
    <row r="1491">
      <c r="D1491" s="305"/>
      <c r="E1491" s="314"/>
      <c r="F1491" s="305"/>
      <c r="G1491" s="305"/>
      <c r="H1491" s="305"/>
      <c r="I1491" s="305"/>
      <c r="J1491" s="305"/>
      <c r="K1491" s="305"/>
      <c r="L1491" s="305"/>
      <c r="M1491" s="305"/>
      <c r="N1491" s="305"/>
      <c r="O1491" s="309"/>
      <c r="P1491" s="309"/>
      <c r="Q1491" s="309"/>
      <c r="R1491" s="309"/>
    </row>
    <row r="1492">
      <c r="D1492" s="305"/>
      <c r="E1492" s="314"/>
      <c r="F1492" s="305"/>
      <c r="G1492" s="305"/>
      <c r="H1492" s="305"/>
      <c r="I1492" s="305"/>
      <c r="J1492" s="305"/>
      <c r="K1492" s="305"/>
      <c r="L1492" s="305"/>
      <c r="M1492" s="305"/>
      <c r="N1492" s="305"/>
      <c r="O1492" s="309"/>
      <c r="P1492" s="309"/>
      <c r="Q1492" s="309"/>
      <c r="R1492" s="309"/>
    </row>
    <row r="1493">
      <c r="D1493" s="305"/>
      <c r="E1493" s="314"/>
      <c r="F1493" s="305"/>
      <c r="G1493" s="305"/>
      <c r="H1493" s="305"/>
      <c r="I1493" s="305"/>
      <c r="J1493" s="305"/>
      <c r="K1493" s="305"/>
      <c r="L1493" s="305"/>
      <c r="M1493" s="305"/>
      <c r="N1493" s="305"/>
      <c r="O1493" s="309"/>
      <c r="P1493" s="309"/>
      <c r="Q1493" s="309"/>
      <c r="R1493" s="309"/>
    </row>
    <row r="1494">
      <c r="D1494" s="305"/>
      <c r="E1494" s="314"/>
      <c r="F1494" s="305"/>
      <c r="G1494" s="305"/>
      <c r="H1494" s="305"/>
      <c r="I1494" s="305"/>
      <c r="J1494" s="305"/>
      <c r="K1494" s="305"/>
      <c r="L1494" s="305"/>
      <c r="M1494" s="305"/>
      <c r="N1494" s="305"/>
      <c r="O1494" s="309"/>
      <c r="P1494" s="309"/>
      <c r="Q1494" s="309"/>
      <c r="R1494" s="309"/>
    </row>
    <row r="1495">
      <c r="D1495" s="305"/>
      <c r="E1495" s="314"/>
      <c r="F1495" s="305"/>
      <c r="G1495" s="305"/>
      <c r="H1495" s="305"/>
      <c r="I1495" s="305"/>
      <c r="J1495" s="305"/>
      <c r="K1495" s="305"/>
      <c r="L1495" s="305"/>
      <c r="M1495" s="305"/>
      <c r="N1495" s="305"/>
      <c r="O1495" s="309"/>
      <c r="P1495" s="309"/>
      <c r="Q1495" s="309"/>
      <c r="R1495" s="309"/>
    </row>
    <row r="1496">
      <c r="D1496" s="305"/>
      <c r="E1496" s="314"/>
      <c r="F1496" s="305"/>
      <c r="G1496" s="305"/>
      <c r="H1496" s="305"/>
      <c r="I1496" s="305"/>
      <c r="J1496" s="305"/>
      <c r="K1496" s="305"/>
      <c r="L1496" s="305"/>
      <c r="M1496" s="305"/>
      <c r="N1496" s="305"/>
      <c r="O1496" s="309"/>
      <c r="P1496" s="309"/>
      <c r="Q1496" s="309"/>
      <c r="R1496" s="309"/>
    </row>
    <row r="1497">
      <c r="D1497" s="305"/>
      <c r="E1497" s="314"/>
      <c r="F1497" s="305"/>
      <c r="G1497" s="305"/>
      <c r="H1497" s="305"/>
      <c r="I1497" s="305"/>
      <c r="J1497" s="305"/>
      <c r="K1497" s="305"/>
      <c r="L1497" s="305"/>
      <c r="M1497" s="305"/>
      <c r="N1497" s="305"/>
      <c r="O1497" s="309"/>
      <c r="P1497" s="309"/>
      <c r="Q1497" s="309"/>
      <c r="R1497" s="309"/>
    </row>
    <row r="1498">
      <c r="D1498" s="305"/>
      <c r="E1498" s="314"/>
      <c r="F1498" s="305"/>
      <c r="G1498" s="305"/>
      <c r="H1498" s="305"/>
      <c r="I1498" s="305"/>
      <c r="J1498" s="305"/>
      <c r="K1498" s="305"/>
      <c r="L1498" s="305"/>
      <c r="M1498" s="305"/>
      <c r="N1498" s="305"/>
      <c r="O1498" s="309"/>
      <c r="P1498" s="309"/>
      <c r="Q1498" s="309"/>
      <c r="R1498" s="309"/>
    </row>
    <row r="1499">
      <c r="D1499" s="305"/>
      <c r="E1499" s="314"/>
      <c r="F1499" s="305"/>
      <c r="G1499" s="305"/>
      <c r="H1499" s="305"/>
      <c r="I1499" s="305"/>
      <c r="J1499" s="305"/>
      <c r="K1499" s="305"/>
      <c r="L1499" s="305"/>
      <c r="M1499" s="305"/>
      <c r="N1499" s="305"/>
      <c r="O1499" s="309"/>
      <c r="P1499" s="309"/>
      <c r="Q1499" s="309"/>
      <c r="R1499" s="309"/>
    </row>
    <row r="1500">
      <c r="D1500" s="305"/>
      <c r="E1500" s="314"/>
      <c r="F1500" s="305"/>
      <c r="G1500" s="305"/>
      <c r="H1500" s="305"/>
      <c r="I1500" s="305"/>
      <c r="J1500" s="305"/>
      <c r="K1500" s="305"/>
      <c r="L1500" s="305"/>
      <c r="M1500" s="305"/>
      <c r="N1500" s="305"/>
      <c r="O1500" s="309"/>
      <c r="P1500" s="309"/>
      <c r="Q1500" s="309"/>
      <c r="R1500" s="309"/>
    </row>
    <row r="1501">
      <c r="D1501" s="305"/>
      <c r="E1501" s="314"/>
      <c r="F1501" s="305"/>
      <c r="G1501" s="305"/>
      <c r="H1501" s="305"/>
      <c r="I1501" s="305"/>
      <c r="J1501" s="305"/>
      <c r="K1501" s="305"/>
      <c r="L1501" s="305"/>
      <c r="M1501" s="305"/>
      <c r="N1501" s="305"/>
      <c r="O1501" s="309"/>
      <c r="P1501" s="309"/>
      <c r="Q1501" s="309"/>
      <c r="R1501" s="309"/>
    </row>
    <row r="1502">
      <c r="D1502" s="305"/>
      <c r="E1502" s="314"/>
      <c r="F1502" s="305"/>
      <c r="G1502" s="305"/>
      <c r="H1502" s="305"/>
      <c r="I1502" s="305"/>
      <c r="J1502" s="305"/>
      <c r="K1502" s="305"/>
      <c r="L1502" s="305"/>
      <c r="M1502" s="305"/>
      <c r="N1502" s="305"/>
      <c r="O1502" s="309"/>
      <c r="P1502" s="309"/>
      <c r="Q1502" s="309"/>
      <c r="R1502" s="309"/>
    </row>
    <row r="1503">
      <c r="D1503" s="305"/>
      <c r="E1503" s="314"/>
      <c r="F1503" s="305"/>
      <c r="G1503" s="305"/>
      <c r="H1503" s="305"/>
      <c r="I1503" s="305"/>
      <c r="J1503" s="305"/>
      <c r="K1503" s="305"/>
      <c r="L1503" s="305"/>
      <c r="M1503" s="305"/>
      <c r="N1503" s="305"/>
      <c r="O1503" s="309"/>
      <c r="P1503" s="309"/>
      <c r="Q1503" s="309"/>
      <c r="R1503" s="309"/>
    </row>
    <row r="1504">
      <c r="D1504" s="305"/>
      <c r="E1504" s="314"/>
      <c r="F1504" s="305"/>
      <c r="G1504" s="305"/>
      <c r="H1504" s="305"/>
      <c r="I1504" s="305"/>
      <c r="J1504" s="305"/>
      <c r="K1504" s="305"/>
      <c r="L1504" s="305"/>
      <c r="M1504" s="305"/>
      <c r="N1504" s="305"/>
      <c r="O1504" s="309"/>
      <c r="P1504" s="309"/>
      <c r="Q1504" s="309"/>
      <c r="R1504" s="309"/>
    </row>
    <row r="1505">
      <c r="D1505" s="305"/>
      <c r="E1505" s="314"/>
      <c r="F1505" s="305"/>
      <c r="G1505" s="305"/>
      <c r="H1505" s="305"/>
      <c r="I1505" s="305"/>
      <c r="J1505" s="305"/>
      <c r="K1505" s="305"/>
      <c r="L1505" s="305"/>
      <c r="M1505" s="305"/>
      <c r="N1505" s="305"/>
      <c r="O1505" s="309"/>
      <c r="P1505" s="309"/>
      <c r="Q1505" s="309"/>
      <c r="R1505" s="309"/>
    </row>
    <row r="1506">
      <c r="D1506" s="305"/>
      <c r="E1506" s="314"/>
      <c r="F1506" s="305"/>
      <c r="G1506" s="305"/>
      <c r="H1506" s="305"/>
      <c r="I1506" s="305"/>
      <c r="J1506" s="305"/>
      <c r="K1506" s="305"/>
      <c r="L1506" s="305"/>
      <c r="M1506" s="305"/>
      <c r="N1506" s="305"/>
      <c r="O1506" s="309"/>
      <c r="P1506" s="309"/>
      <c r="Q1506" s="309"/>
      <c r="R1506" s="309"/>
    </row>
    <row r="1507">
      <c r="D1507" s="305"/>
      <c r="E1507" s="314"/>
      <c r="F1507" s="305"/>
      <c r="G1507" s="305"/>
      <c r="H1507" s="305"/>
      <c r="I1507" s="305"/>
      <c r="J1507" s="305"/>
      <c r="K1507" s="305"/>
      <c r="L1507" s="305"/>
      <c r="M1507" s="305"/>
      <c r="N1507" s="305"/>
      <c r="O1507" s="309"/>
      <c r="P1507" s="309"/>
      <c r="Q1507" s="309"/>
      <c r="R1507" s="309"/>
    </row>
    <row r="1508">
      <c r="D1508" s="305"/>
      <c r="E1508" s="314"/>
      <c r="F1508" s="305"/>
      <c r="G1508" s="305"/>
      <c r="H1508" s="305"/>
      <c r="I1508" s="305"/>
      <c r="J1508" s="305"/>
      <c r="K1508" s="305"/>
      <c r="L1508" s="305"/>
      <c r="M1508" s="305"/>
      <c r="N1508" s="305"/>
      <c r="O1508" s="309"/>
      <c r="P1508" s="309"/>
      <c r="Q1508" s="309"/>
      <c r="R1508" s="309"/>
    </row>
    <row r="1509">
      <c r="D1509" s="305"/>
      <c r="E1509" s="314"/>
      <c r="F1509" s="305"/>
      <c r="G1509" s="305"/>
      <c r="H1509" s="305"/>
      <c r="I1509" s="305"/>
      <c r="J1509" s="305"/>
      <c r="K1509" s="305"/>
      <c r="L1509" s="305"/>
      <c r="M1509" s="305"/>
      <c r="N1509" s="305"/>
      <c r="O1509" s="309"/>
      <c r="P1509" s="309"/>
      <c r="Q1509" s="309"/>
      <c r="R1509" s="309"/>
    </row>
    <row r="1510">
      <c r="D1510" s="305"/>
      <c r="E1510" s="314"/>
      <c r="F1510" s="305"/>
      <c r="G1510" s="305"/>
      <c r="H1510" s="305"/>
      <c r="I1510" s="305"/>
      <c r="J1510" s="305"/>
      <c r="K1510" s="305"/>
      <c r="L1510" s="305"/>
      <c r="M1510" s="305"/>
      <c r="N1510" s="305"/>
      <c r="O1510" s="309"/>
      <c r="P1510" s="309"/>
      <c r="Q1510" s="309"/>
      <c r="R1510" s="309"/>
    </row>
    <row r="1511">
      <c r="D1511" s="305"/>
      <c r="E1511" s="314"/>
      <c r="F1511" s="305"/>
      <c r="G1511" s="305"/>
      <c r="H1511" s="305"/>
      <c r="I1511" s="305"/>
      <c r="J1511" s="305"/>
      <c r="K1511" s="305"/>
      <c r="L1511" s="305"/>
      <c r="M1511" s="305"/>
      <c r="N1511" s="305"/>
      <c r="O1511" s="309"/>
      <c r="P1511" s="309"/>
      <c r="Q1511" s="309"/>
      <c r="R1511" s="309"/>
    </row>
    <row r="1512">
      <c r="D1512" s="305"/>
      <c r="E1512" s="314"/>
      <c r="F1512" s="305"/>
      <c r="G1512" s="305"/>
      <c r="H1512" s="305"/>
      <c r="I1512" s="305"/>
      <c r="J1512" s="305"/>
      <c r="K1512" s="305"/>
      <c r="L1512" s="305"/>
      <c r="M1512" s="305"/>
      <c r="N1512" s="305"/>
      <c r="O1512" s="309"/>
      <c r="P1512" s="309"/>
      <c r="Q1512" s="309"/>
      <c r="R1512" s="309"/>
    </row>
    <row r="1513">
      <c r="D1513" s="305"/>
      <c r="E1513" s="314"/>
      <c r="F1513" s="305"/>
      <c r="G1513" s="305"/>
      <c r="H1513" s="305"/>
      <c r="I1513" s="305"/>
      <c r="J1513" s="305"/>
      <c r="K1513" s="305"/>
      <c r="L1513" s="305"/>
      <c r="M1513" s="305"/>
      <c r="N1513" s="305"/>
      <c r="O1513" s="309"/>
      <c r="P1513" s="309"/>
      <c r="Q1513" s="309"/>
      <c r="R1513" s="309"/>
    </row>
    <row r="1514">
      <c r="D1514" s="305"/>
      <c r="E1514" s="314"/>
      <c r="F1514" s="305"/>
      <c r="G1514" s="305"/>
      <c r="H1514" s="305"/>
      <c r="I1514" s="305"/>
      <c r="J1514" s="305"/>
      <c r="K1514" s="305"/>
      <c r="L1514" s="305"/>
      <c r="M1514" s="305"/>
      <c r="N1514" s="305"/>
      <c r="O1514" s="309"/>
      <c r="P1514" s="309"/>
      <c r="Q1514" s="309"/>
      <c r="R1514" s="309"/>
    </row>
    <row r="1515">
      <c r="D1515" s="305"/>
      <c r="E1515" s="314"/>
      <c r="F1515" s="305"/>
      <c r="G1515" s="305"/>
      <c r="H1515" s="305"/>
      <c r="I1515" s="305"/>
      <c r="J1515" s="305"/>
      <c r="K1515" s="305"/>
      <c r="L1515" s="305"/>
      <c r="M1515" s="305"/>
      <c r="N1515" s="305"/>
      <c r="O1515" s="309"/>
      <c r="P1515" s="309"/>
      <c r="Q1515" s="309"/>
      <c r="R1515" s="309"/>
    </row>
    <row r="1516">
      <c r="D1516" s="305"/>
      <c r="E1516" s="314"/>
      <c r="F1516" s="305"/>
      <c r="G1516" s="305"/>
      <c r="H1516" s="305"/>
      <c r="I1516" s="305"/>
      <c r="J1516" s="305"/>
      <c r="K1516" s="305"/>
      <c r="L1516" s="305"/>
      <c r="M1516" s="305"/>
      <c r="N1516" s="305"/>
      <c r="O1516" s="309"/>
      <c r="P1516" s="309"/>
      <c r="Q1516" s="309"/>
      <c r="R1516" s="309"/>
    </row>
    <row r="1517">
      <c r="D1517" s="305"/>
      <c r="E1517" s="314"/>
      <c r="F1517" s="305"/>
      <c r="G1517" s="305"/>
      <c r="H1517" s="305"/>
      <c r="I1517" s="305"/>
      <c r="J1517" s="305"/>
      <c r="K1517" s="305"/>
      <c r="L1517" s="305"/>
      <c r="M1517" s="305"/>
      <c r="N1517" s="305"/>
      <c r="O1517" s="309"/>
      <c r="P1517" s="309"/>
      <c r="Q1517" s="309"/>
      <c r="R1517" s="309"/>
    </row>
    <row r="1518">
      <c r="D1518" s="305"/>
      <c r="E1518" s="314"/>
      <c r="F1518" s="305"/>
      <c r="G1518" s="305"/>
      <c r="H1518" s="305"/>
      <c r="I1518" s="305"/>
      <c r="J1518" s="305"/>
      <c r="K1518" s="305"/>
      <c r="L1518" s="305"/>
      <c r="M1518" s="305"/>
      <c r="N1518" s="305"/>
      <c r="O1518" s="309"/>
      <c r="P1518" s="309"/>
      <c r="Q1518" s="309"/>
      <c r="R1518" s="309"/>
    </row>
    <row r="1519">
      <c r="D1519" s="305"/>
      <c r="E1519" s="314"/>
      <c r="F1519" s="305"/>
      <c r="G1519" s="305"/>
      <c r="H1519" s="305"/>
      <c r="I1519" s="305"/>
      <c r="J1519" s="305"/>
      <c r="K1519" s="305"/>
      <c r="L1519" s="305"/>
      <c r="M1519" s="305"/>
      <c r="N1519" s="305"/>
      <c r="O1519" s="309"/>
      <c r="P1519" s="309"/>
      <c r="Q1519" s="309"/>
      <c r="R1519" s="309"/>
    </row>
    <row r="1520">
      <c r="D1520" s="305"/>
      <c r="E1520" s="314"/>
      <c r="F1520" s="305"/>
      <c r="G1520" s="305"/>
      <c r="H1520" s="305"/>
      <c r="I1520" s="305"/>
      <c r="J1520" s="305"/>
      <c r="K1520" s="305"/>
      <c r="L1520" s="305"/>
      <c r="M1520" s="305"/>
      <c r="N1520" s="305"/>
      <c r="O1520" s="309"/>
      <c r="P1520" s="309"/>
      <c r="Q1520" s="309"/>
      <c r="R1520" s="309"/>
    </row>
    <row r="1521">
      <c r="D1521" s="305"/>
      <c r="E1521" s="314"/>
      <c r="F1521" s="305"/>
      <c r="G1521" s="305"/>
      <c r="H1521" s="305"/>
      <c r="I1521" s="305"/>
      <c r="J1521" s="305"/>
      <c r="K1521" s="305"/>
      <c r="L1521" s="305"/>
      <c r="M1521" s="305"/>
      <c r="N1521" s="305"/>
      <c r="O1521" s="309"/>
      <c r="P1521" s="309"/>
      <c r="Q1521" s="309"/>
      <c r="R1521" s="309"/>
    </row>
    <row r="1522">
      <c r="D1522" s="305"/>
      <c r="E1522" s="314"/>
      <c r="F1522" s="305"/>
      <c r="G1522" s="305"/>
      <c r="H1522" s="305"/>
      <c r="I1522" s="305"/>
      <c r="J1522" s="305"/>
      <c r="K1522" s="305"/>
      <c r="L1522" s="305"/>
      <c r="M1522" s="305"/>
      <c r="N1522" s="305"/>
      <c r="O1522" s="309"/>
      <c r="P1522" s="309"/>
      <c r="Q1522" s="309"/>
      <c r="R1522" s="309"/>
    </row>
    <row r="1523">
      <c r="D1523" s="305"/>
      <c r="E1523" s="314"/>
      <c r="F1523" s="305"/>
      <c r="G1523" s="305"/>
      <c r="H1523" s="305"/>
      <c r="I1523" s="305"/>
      <c r="J1523" s="305"/>
      <c r="K1523" s="305"/>
      <c r="L1523" s="305"/>
      <c r="M1523" s="305"/>
      <c r="N1523" s="305"/>
      <c r="O1523" s="309"/>
      <c r="P1523" s="309"/>
      <c r="Q1523" s="309"/>
      <c r="R1523" s="309"/>
    </row>
    <row r="1524">
      <c r="D1524" s="305"/>
      <c r="E1524" s="314"/>
      <c r="F1524" s="305"/>
      <c r="G1524" s="305"/>
      <c r="H1524" s="305"/>
      <c r="I1524" s="305"/>
      <c r="J1524" s="305"/>
      <c r="K1524" s="305"/>
      <c r="L1524" s="305"/>
      <c r="M1524" s="305"/>
      <c r="N1524" s="305"/>
      <c r="O1524" s="309"/>
      <c r="P1524" s="309"/>
      <c r="Q1524" s="309"/>
      <c r="R1524" s="309"/>
    </row>
    <row r="1525">
      <c r="D1525" s="305"/>
      <c r="E1525" s="314"/>
      <c r="F1525" s="305"/>
      <c r="G1525" s="305"/>
      <c r="H1525" s="305"/>
      <c r="I1525" s="305"/>
      <c r="J1525" s="305"/>
      <c r="K1525" s="305"/>
      <c r="L1525" s="305"/>
      <c r="M1525" s="305"/>
      <c r="N1525" s="305"/>
      <c r="O1525" s="309"/>
      <c r="P1525" s="309"/>
      <c r="Q1525" s="309"/>
      <c r="R1525" s="309"/>
    </row>
    <row r="1526">
      <c r="D1526" s="305"/>
      <c r="E1526" s="314"/>
      <c r="F1526" s="305"/>
      <c r="G1526" s="305"/>
      <c r="H1526" s="305"/>
      <c r="I1526" s="305"/>
      <c r="J1526" s="305"/>
      <c r="K1526" s="305"/>
      <c r="L1526" s="305"/>
      <c r="M1526" s="305"/>
      <c r="N1526" s="305"/>
      <c r="O1526" s="309"/>
      <c r="P1526" s="309"/>
      <c r="Q1526" s="309"/>
      <c r="R1526" s="309"/>
    </row>
    <row r="1527">
      <c r="D1527" s="305"/>
      <c r="E1527" s="314"/>
      <c r="F1527" s="305"/>
      <c r="G1527" s="305"/>
      <c r="H1527" s="305"/>
      <c r="I1527" s="305"/>
      <c r="J1527" s="305"/>
      <c r="K1527" s="305"/>
      <c r="L1527" s="305"/>
      <c r="M1527" s="305"/>
      <c r="N1527" s="305"/>
      <c r="O1527" s="309"/>
      <c r="P1527" s="309"/>
      <c r="Q1527" s="309"/>
      <c r="R1527" s="309"/>
    </row>
    <row r="1528">
      <c r="D1528" s="305"/>
      <c r="E1528" s="314"/>
      <c r="F1528" s="305"/>
      <c r="G1528" s="305"/>
      <c r="H1528" s="305"/>
      <c r="I1528" s="305"/>
      <c r="J1528" s="305"/>
      <c r="K1528" s="305"/>
      <c r="L1528" s="305"/>
      <c r="M1528" s="305"/>
      <c r="N1528" s="305"/>
      <c r="O1528" s="309"/>
      <c r="P1528" s="309"/>
      <c r="Q1528" s="309"/>
      <c r="R1528" s="309"/>
    </row>
    <row r="1529">
      <c r="D1529" s="305"/>
      <c r="E1529" s="314"/>
      <c r="F1529" s="305"/>
      <c r="G1529" s="305"/>
      <c r="H1529" s="305"/>
      <c r="I1529" s="305"/>
      <c r="J1529" s="305"/>
      <c r="K1529" s="305"/>
      <c r="L1529" s="305"/>
      <c r="M1529" s="305"/>
      <c r="N1529" s="305"/>
      <c r="O1529" s="309"/>
      <c r="P1529" s="309"/>
      <c r="Q1529" s="309"/>
      <c r="R1529" s="309"/>
    </row>
    <row r="1530">
      <c r="D1530" s="305"/>
      <c r="E1530" s="314"/>
      <c r="F1530" s="305"/>
      <c r="G1530" s="305"/>
      <c r="H1530" s="305"/>
      <c r="I1530" s="305"/>
      <c r="J1530" s="305"/>
      <c r="K1530" s="305"/>
      <c r="L1530" s="305"/>
      <c r="M1530" s="305"/>
      <c r="N1530" s="305"/>
      <c r="O1530" s="309"/>
      <c r="P1530" s="309"/>
      <c r="Q1530" s="309"/>
      <c r="R1530" s="309"/>
    </row>
    <row r="1531">
      <c r="D1531" s="305"/>
      <c r="E1531" s="314"/>
      <c r="F1531" s="305"/>
      <c r="G1531" s="305"/>
      <c r="H1531" s="305"/>
      <c r="I1531" s="305"/>
      <c r="J1531" s="305"/>
      <c r="K1531" s="305"/>
      <c r="L1531" s="305"/>
      <c r="M1531" s="305"/>
      <c r="N1531" s="305"/>
      <c r="O1531" s="309"/>
      <c r="P1531" s="309"/>
      <c r="Q1531" s="309"/>
      <c r="R1531" s="309"/>
    </row>
    <row r="1532">
      <c r="D1532" s="305"/>
      <c r="E1532" s="314"/>
      <c r="F1532" s="305"/>
      <c r="G1532" s="305"/>
      <c r="H1532" s="305"/>
      <c r="I1532" s="305"/>
      <c r="J1532" s="305"/>
      <c r="K1532" s="305"/>
      <c r="L1532" s="305"/>
      <c r="M1532" s="305"/>
      <c r="N1532" s="305"/>
      <c r="O1532" s="309"/>
      <c r="P1532" s="309"/>
      <c r="Q1532" s="309"/>
      <c r="R1532" s="309"/>
    </row>
    <row r="1533">
      <c r="D1533" s="305"/>
      <c r="E1533" s="314"/>
      <c r="F1533" s="305"/>
      <c r="G1533" s="305"/>
      <c r="H1533" s="305"/>
      <c r="I1533" s="305"/>
      <c r="J1533" s="305"/>
      <c r="K1533" s="305"/>
      <c r="L1533" s="305"/>
      <c r="M1533" s="305"/>
      <c r="N1533" s="305"/>
      <c r="O1533" s="309"/>
      <c r="P1533" s="309"/>
      <c r="Q1533" s="309"/>
      <c r="R1533" s="309"/>
    </row>
    <row r="1534">
      <c r="D1534" s="305"/>
      <c r="E1534" s="314"/>
      <c r="F1534" s="305"/>
      <c r="G1534" s="305"/>
      <c r="H1534" s="305"/>
      <c r="I1534" s="305"/>
      <c r="J1534" s="305"/>
      <c r="K1534" s="305"/>
      <c r="L1534" s="305"/>
      <c r="M1534" s="305"/>
      <c r="N1534" s="305"/>
      <c r="O1534" s="309"/>
      <c r="P1534" s="309"/>
      <c r="Q1534" s="309"/>
      <c r="R1534" s="309"/>
    </row>
    <row r="1535">
      <c r="D1535" s="305"/>
      <c r="E1535" s="314"/>
      <c r="F1535" s="305"/>
      <c r="G1535" s="305"/>
      <c r="H1535" s="305"/>
      <c r="I1535" s="305"/>
      <c r="J1535" s="305"/>
      <c r="K1535" s="305"/>
      <c r="L1535" s="305"/>
      <c r="M1535" s="305"/>
      <c r="N1535" s="305"/>
      <c r="O1535" s="309"/>
      <c r="P1535" s="309"/>
      <c r="Q1535" s="309"/>
      <c r="R1535" s="309"/>
    </row>
    <row r="1536">
      <c r="D1536" s="305"/>
      <c r="E1536" s="314"/>
      <c r="F1536" s="305"/>
      <c r="G1536" s="305"/>
      <c r="H1536" s="305"/>
      <c r="I1536" s="305"/>
      <c r="J1536" s="305"/>
      <c r="K1536" s="305"/>
      <c r="L1536" s="305"/>
      <c r="M1536" s="305"/>
      <c r="N1536" s="305"/>
      <c r="O1536" s="309"/>
      <c r="P1536" s="309"/>
      <c r="Q1536" s="309"/>
      <c r="R1536" s="309"/>
    </row>
  </sheetData>
  <pageMargins left="0.7" right="0.7" top="0.75" bottom="0.75" header="0.3" footer="0.3"/>
  <headerFooter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 enableFormatConditionsCalculation="0">
    <tabColor rgb="FF0070C0"/>
  </sheetPr>
  <dimension ref="B2:M179"/>
  <sheetViews>
    <sheetView showRuler="0" topLeftCell="A128" zoomScale="90" zoomScaleNormal="90" workbookViewId="0">
      <selection activeCell="D5" sqref="D5:L220"/>
    </sheetView>
  </sheetViews>
  <sheetFormatPr baseColWidth="10" defaultColWidth="8.83203125" defaultRowHeight="15" x14ac:dyDescent="0.2"/>
  <cols>
    <col min="3" max="3" bestFit="1" width="22.83203125" customWidth="1"/>
    <col min="4" max="11" bestFit="1" width="11.5" customWidth="1"/>
    <col min="12" max="12" bestFit="1" width="12.6640625" customWidth="1"/>
  </cols>
  <sheetData>
    <row r="2">
      <c r="B2" s="48" t="s">
        <v>612</v>
      </c>
    </row>
    <row r="3">
      <c r="B3" s="0" t="s">
        <v>92</v>
      </c>
    </row>
    <row r="4">
      <c r="B4" s="0" t="s">
        <v>581</v>
      </c>
      <c r="C4" s="0" t="s">
        <v>93</v>
      </c>
      <c r="D4" s="57">
        <v>2010</v>
      </c>
      <c r="E4" s="57">
        <v>2015</v>
      </c>
      <c r="F4" s="57">
        <v>2020</v>
      </c>
      <c r="G4" s="57">
        <v>2025</v>
      </c>
      <c r="H4" s="57">
        <v>2030</v>
      </c>
      <c r="I4" s="57">
        <v>2035</v>
      </c>
      <c r="J4" s="57">
        <v>2040</v>
      </c>
      <c r="K4" s="57">
        <v>2045</v>
      </c>
      <c r="L4" s="57">
        <v>2050</v>
      </c>
    </row>
    <row r="5">
      <c r="B5" s="0" t="s">
        <v>221</v>
      </c>
      <c r="C5" s="0" t="s">
        <v>96</v>
      </c>
      <c r="D5" s="426">
        <v>6.992091368594</v>
      </c>
      <c r="E5" s="426">
        <v>8.965842594183</v>
      </c>
      <c r="F5" s="426">
        <v>14.16714773144</v>
      </c>
      <c r="G5" s="426">
        <v>54.428819147825</v>
      </c>
      <c r="H5" s="426">
        <v>45.04522544317</v>
      </c>
      <c r="I5" s="426">
        <v>104.642539947136</v>
      </c>
      <c r="J5" s="426">
        <v>222.335971898386</v>
      </c>
      <c r="K5" s="426">
        <v>356.656954120878</v>
      </c>
      <c r="L5" s="426">
        <v>589.478086336264</v>
      </c>
      <c r="M5" s="283"/>
    </row>
    <row r="6">
      <c r="B6" s="0" t="s">
        <v>221</v>
      </c>
      <c r="C6" s="0" t="s">
        <v>97</v>
      </c>
      <c r="D6" s="426">
        <v>571.946209205268</v>
      </c>
      <c r="E6" s="426">
        <v>1218.81199491157</v>
      </c>
      <c r="F6" s="426">
        <v>2197.66615629178</v>
      </c>
      <c r="G6" s="426">
        <v>3419.87012360743</v>
      </c>
      <c r="H6" s="426">
        <v>2116.40520727968</v>
      </c>
      <c r="I6" s="426">
        <v>1143.05716676703</v>
      </c>
      <c r="J6" s="426">
        <v>501.994473621203</v>
      </c>
      <c r="K6" s="426">
        <v>145.315920611329</v>
      </c>
      <c r="L6" s="426">
        <v>0.510653825508</v>
      </c>
      <c r="M6" s="283"/>
    </row>
    <row r="7">
      <c r="B7" s="0" t="s">
        <v>221</v>
      </c>
      <c r="C7" s="0" t="s">
        <v>99</v>
      </c>
      <c r="D7" s="426">
        <v>6.992091368594</v>
      </c>
      <c r="E7" s="426"/>
      <c r="F7" s="426"/>
      <c r="G7" s="426"/>
      <c r="H7" s="426"/>
      <c r="I7" s="426"/>
      <c r="J7" s="426"/>
      <c r="K7" s="426"/>
      <c r="L7" s="426">
        <v>0.510653825508</v>
      </c>
      <c r="M7" s="283"/>
    </row>
    <row r="8">
      <c r="B8" s="0" t="s">
        <v>221</v>
      </c>
      <c r="C8" s="0" t="s">
        <v>100</v>
      </c>
      <c r="D8" s="426">
        <v>336.244313836266</v>
      </c>
      <c r="E8" s="426">
        <v>308.062335901652</v>
      </c>
      <c r="F8" s="426">
        <v>352.334479384532</v>
      </c>
      <c r="G8" s="426">
        <v>415.693497227752</v>
      </c>
      <c r="H8" s="426">
        <v>474.131285861122</v>
      </c>
      <c r="I8" s="426">
        <v>532.569074494492</v>
      </c>
      <c r="J8" s="426">
        <v>591.006863127862</v>
      </c>
      <c r="K8" s="426">
        <v>478.015651563931</v>
      </c>
      <c r="L8" s="426">
        <v>324.207212394601</v>
      </c>
      <c r="M8" s="283"/>
    </row>
    <row r="9">
      <c r="B9" s="0" t="s">
        <v>221</v>
      </c>
      <c r="C9" s="0" t="s">
        <v>107</v>
      </c>
      <c r="D9" s="426"/>
      <c r="E9" s="426">
        <v>9.62326483392</v>
      </c>
      <c r="F9" s="426">
        <v>103.774251126475</v>
      </c>
      <c r="G9" s="426">
        <v>115.73812225773</v>
      </c>
      <c r="H9" s="426">
        <v>153.870430795124</v>
      </c>
      <c r="I9" s="426">
        <v>213.194816435529</v>
      </c>
      <c r="J9" s="426">
        <v>289.510872537497</v>
      </c>
      <c r="K9" s="426"/>
      <c r="L9" s="426"/>
      <c r="M9" s="283"/>
    </row>
    <row r="10">
      <c r="B10" s="0" t="s">
        <v>221</v>
      </c>
      <c r="C10" s="0" t="s">
        <v>117</v>
      </c>
      <c r="D10" s="426">
        <v>65.7576</v>
      </c>
      <c r="E10" s="426">
        <v>64.26621</v>
      </c>
      <c r="F10" s="426">
        <v>64.26621</v>
      </c>
      <c r="G10" s="426">
        <v>63.8768025</v>
      </c>
      <c r="H10" s="426">
        <v>63.487395</v>
      </c>
      <c r="I10" s="426">
        <v>64.16685</v>
      </c>
      <c r="J10" s="426">
        <v>36.98865</v>
      </c>
      <c r="K10" s="426">
        <v>65.52576</v>
      </c>
      <c r="L10" s="426">
        <v>36.98865</v>
      </c>
      <c r="M10" s="283"/>
    </row>
    <row r="11">
      <c r="B11" s="0" t="s">
        <v>221</v>
      </c>
      <c r="C11" s="0" t="s">
        <v>109</v>
      </c>
      <c r="D11" s="426">
        <v>1380.64</v>
      </c>
      <c r="E11" s="426">
        <v>1199.25488670196</v>
      </c>
      <c r="F11" s="426">
        <v>2016.717193308886</v>
      </c>
      <c r="G11" s="426">
        <v>1997.9388637808181</v>
      </c>
      <c r="H11" s="426">
        <v>1427.7859194996979</v>
      </c>
      <c r="I11" s="426">
        <v>1776.7130974718921</v>
      </c>
      <c r="J11" s="426">
        <v>902.322132750955</v>
      </c>
      <c r="K11" s="426">
        <v>690.32</v>
      </c>
      <c r="L11" s="426">
        <v>690.32</v>
      </c>
      <c r="M11" s="283"/>
    </row>
    <row r="12">
      <c r="B12" s="0" t="s">
        <v>221</v>
      </c>
      <c r="C12" s="0" t="s">
        <v>111</v>
      </c>
      <c r="D12" s="426">
        <v>180.639934954525</v>
      </c>
      <c r="E12" s="426">
        <v>10.418034</v>
      </c>
      <c r="F12" s="426">
        <v>10.418034</v>
      </c>
      <c r="G12" s="426">
        <v>9.716745857143</v>
      </c>
      <c r="H12" s="426">
        <v>10.841077880254</v>
      </c>
      <c r="I12" s="426">
        <v>28.827073151507</v>
      </c>
      <c r="J12" s="426">
        <v>74.422481596796</v>
      </c>
      <c r="K12" s="426">
        <v>172.154138135844</v>
      </c>
      <c r="L12" s="426">
        <v>364.66758401865</v>
      </c>
      <c r="M12" s="283"/>
    </row>
    <row r="13">
      <c r="B13" s="0" t="s">
        <v>221</v>
      </c>
      <c r="C13" s="0" t="s">
        <v>113</v>
      </c>
      <c r="D13" s="426">
        <v>0.647</v>
      </c>
      <c r="E13" s="426">
        <v>0.3235</v>
      </c>
      <c r="F13" s="426">
        <v>0.3235</v>
      </c>
      <c r="G13" s="426">
        <v>0.319583333333</v>
      </c>
      <c r="H13" s="426">
        <v>0.315666666667</v>
      </c>
      <c r="I13" s="426">
        <v>0.31175</v>
      </c>
      <c r="J13" s="426">
        <v>0.307833333333</v>
      </c>
      <c r="K13" s="426">
        <v>0.303916666667</v>
      </c>
      <c r="L13" s="426">
        <v>0.3</v>
      </c>
      <c r="M13" s="283"/>
    </row>
    <row r="14">
      <c r="B14" s="0" t="s">
        <v>221</v>
      </c>
      <c r="C14" s="0" t="s">
        <v>115</v>
      </c>
      <c r="D14" s="426">
        <v>1.1</v>
      </c>
      <c r="E14" s="426">
        <v>403.055680345102</v>
      </c>
      <c r="F14" s="426">
        <v>458.841942590766</v>
      </c>
      <c r="G14" s="426">
        <v>358.561858498348</v>
      </c>
      <c r="H14" s="426">
        <v>611.635352422917</v>
      </c>
      <c r="I14" s="426">
        <v>560.430117710391</v>
      </c>
      <c r="J14" s="426">
        <v>420.573748808176</v>
      </c>
      <c r="K14" s="426">
        <v>329.581426944699</v>
      </c>
      <c r="L14" s="426">
        <v>243.222553721514</v>
      </c>
      <c r="M14" s="283"/>
    </row>
    <row r="15">
      <c r="B15" s="0" t="s">
        <v>221</v>
      </c>
      <c r="C15" s="0" t="s">
        <v>119</v>
      </c>
      <c r="D15" s="426">
        <v>59.367011765814</v>
      </c>
      <c r="E15" s="426">
        <v>51.324555308401</v>
      </c>
      <c r="F15" s="426">
        <v>71.738989196386</v>
      </c>
      <c r="G15" s="426">
        <v>14.307003755352</v>
      </c>
      <c r="H15" s="426">
        <v>39.994578679734</v>
      </c>
      <c r="I15" s="426">
        <v>17.168404506422</v>
      </c>
      <c r="J15" s="426">
        <v>18.729168552461</v>
      </c>
      <c r="K15" s="426">
        <v>185.225740660006</v>
      </c>
      <c r="L15" s="426">
        <v>379.85480721575</v>
      </c>
      <c r="M15" s="283"/>
    </row>
    <row r="16">
      <c r="B16" s="0" t="s">
        <v>221</v>
      </c>
      <c r="C16" s="0" t="s">
        <v>129</v>
      </c>
      <c r="D16" s="426">
        <v>30.6684</v>
      </c>
      <c r="E16" s="426">
        <v>28.33641</v>
      </c>
      <c r="F16" s="426">
        <v>28.33641</v>
      </c>
      <c r="G16" s="426">
        <v>27.52254</v>
      </c>
      <c r="H16" s="426">
        <v>17.250975</v>
      </c>
      <c r="I16" s="426">
        <v>26.951175</v>
      </c>
      <c r="J16" s="426">
        <v>27.19368</v>
      </c>
      <c r="K16" s="426">
        <v>17.250975</v>
      </c>
      <c r="L16" s="426">
        <v>17.250975</v>
      </c>
      <c r="M16" s="283"/>
    </row>
    <row r="17">
      <c r="B17" s="0" t="s">
        <v>221</v>
      </c>
      <c r="C17" s="0" t="s">
        <v>121</v>
      </c>
      <c r="D17" s="426">
        <v>3088.65846369459</v>
      </c>
      <c r="E17" s="426">
        <v>2295.83546369459</v>
      </c>
      <c r="F17" s="426">
        <v>2330.1589327871889</v>
      </c>
      <c r="G17" s="426">
        <v>1119.773005988513</v>
      </c>
      <c r="H17" s="426">
        <v>1650.6591563061429</v>
      </c>
      <c r="I17" s="426">
        <v>2817.8008873340141</v>
      </c>
      <c r="J17" s="426">
        <v>2460.8179237938139</v>
      </c>
      <c r="K17" s="426">
        <v>2642.32027717713</v>
      </c>
      <c r="L17" s="426">
        <v>2709.3697944747282</v>
      </c>
      <c r="M17" s="283"/>
    </row>
    <row r="18">
      <c r="B18" s="0" t="s">
        <v>221</v>
      </c>
      <c r="C18" s="0" t="s">
        <v>123</v>
      </c>
      <c r="D18" s="426">
        <v>706.985572</v>
      </c>
      <c r="E18" s="426">
        <v>380.873810601463</v>
      </c>
      <c r="F18" s="426">
        <v>355.787667688566</v>
      </c>
      <c r="G18" s="426">
        <v>340.519330782333</v>
      </c>
      <c r="H18" s="426">
        <v>303.065245142857</v>
      </c>
      <c r="I18" s="426">
        <v>277.851474714286</v>
      </c>
      <c r="J18" s="426">
        <v>252.637704285714</v>
      </c>
      <c r="K18" s="426">
        <v>227.423933857143</v>
      </c>
      <c r="L18" s="426">
        <v>202.210163428571</v>
      </c>
      <c r="M18" s="283"/>
    </row>
    <row r="19">
      <c r="B19" s="0" t="s">
        <v>221</v>
      </c>
      <c r="C19" s="0" t="s">
        <v>125</v>
      </c>
      <c r="D19" s="426">
        <v>102.995455745236</v>
      </c>
      <c r="E19" s="426">
        <v>2969.48963922531</v>
      </c>
      <c r="F19" s="426">
        <v>2514.90107729808</v>
      </c>
      <c r="G19" s="426">
        <v>2575.1358946381429</v>
      </c>
      <c r="H19" s="426">
        <v>2830.2634850420268</v>
      </c>
      <c r="I19" s="426">
        <v>2628.11523138021</v>
      </c>
      <c r="J19" s="426">
        <v>2425.966977718394</v>
      </c>
      <c r="K19" s="426">
        <v>2223.8187240565671</v>
      </c>
      <c r="L19" s="426">
        <v>2021.67047039475</v>
      </c>
      <c r="M19" s="283"/>
    </row>
    <row r="20">
      <c r="B20" s="0" t="s">
        <v>221</v>
      </c>
      <c r="C20" s="0" t="s">
        <v>127</v>
      </c>
      <c r="D20" s="426">
        <v>3008.3728403924169</v>
      </c>
      <c r="E20" s="426">
        <v>507.833129536686</v>
      </c>
      <c r="F20" s="426">
        <v>862.902163348525</v>
      </c>
      <c r="G20" s="426">
        <v>591.553343887912</v>
      </c>
      <c r="H20" s="426">
        <v>575.343490959842</v>
      </c>
      <c r="I20" s="426">
        <v>547.793228174872</v>
      </c>
      <c r="J20" s="426">
        <v>498.321625366956</v>
      </c>
      <c r="K20" s="426">
        <v>472.78772872551</v>
      </c>
      <c r="L20" s="426">
        <v>507.652557441338</v>
      </c>
      <c r="M20" s="283"/>
    </row>
    <row r="21">
      <c r="B21" s="0" t="s">
        <v>221</v>
      </c>
      <c r="C21" s="0" t="s">
        <v>101</v>
      </c>
      <c r="D21" s="426">
        <v>0.317945592</v>
      </c>
      <c r="E21" s="426">
        <v>0.486356948168</v>
      </c>
      <c r="F21" s="426">
        <v>0.502416</v>
      </c>
      <c r="G21" s="426">
        <v>0.502416</v>
      </c>
      <c r="H21" s="426">
        <v>0.502416</v>
      </c>
      <c r="I21" s="426">
        <v>0.502416</v>
      </c>
      <c r="J21" s="426">
        <v>0.502416</v>
      </c>
      <c r="K21" s="426">
        <v>0.502416</v>
      </c>
      <c r="L21" s="426">
        <v>0.502416</v>
      </c>
      <c r="M21" s="283"/>
    </row>
    <row r="22">
      <c r="B22" s="0" t="s">
        <v>221</v>
      </c>
      <c r="C22" s="0" t="s">
        <v>102</v>
      </c>
      <c r="D22" s="426">
        <v>186.8868</v>
      </c>
      <c r="E22" s="426">
        <v>161.681385142501</v>
      </c>
      <c r="F22" s="426">
        <v>189.644827109195</v>
      </c>
      <c r="G22" s="426">
        <v>70.101291595745</v>
      </c>
      <c r="H22" s="426">
        <v>183.658375355988</v>
      </c>
      <c r="I22" s="426">
        <v>207.336328947045</v>
      </c>
      <c r="J22" s="426">
        <v>207.336328947044</v>
      </c>
      <c r="K22" s="426">
        <v>207.336328947045</v>
      </c>
      <c r="L22" s="426">
        <v>207.336328947045</v>
      </c>
      <c r="M22" s="283"/>
    </row>
    <row r="23">
      <c r="B23" s="0" t="s">
        <v>221</v>
      </c>
      <c r="C23" s="0" t="s">
        <v>103</v>
      </c>
      <c r="D23" s="426">
        <v>3.633392088</v>
      </c>
      <c r="E23" s="426">
        <v>5.156578296</v>
      </c>
      <c r="F23" s="426">
        <v>4.400964504</v>
      </c>
      <c r="G23" s="426">
        <v>3.73185</v>
      </c>
      <c r="H23" s="426">
        <v>3.447</v>
      </c>
      <c r="I23" s="426">
        <v>3.16215</v>
      </c>
      <c r="J23" s="426">
        <v>12.130384712598</v>
      </c>
      <c r="K23" s="426">
        <v>32.386523410897</v>
      </c>
      <c r="L23" s="426">
        <v>73.546411073276</v>
      </c>
      <c r="M23" s="283"/>
    </row>
    <row r="24">
      <c r="B24" s="0" t="s">
        <v>221</v>
      </c>
      <c r="C24" s="0" t="s">
        <v>105</v>
      </c>
      <c r="D24" s="426">
        <v>19.224</v>
      </c>
      <c r="E24" s="426">
        <v>23.368734087764</v>
      </c>
      <c r="F24" s="426">
        <v>37.095537812322</v>
      </c>
      <c r="G24" s="426">
        <v>67.173133393721</v>
      </c>
      <c r="H24" s="426">
        <v>129.4910784</v>
      </c>
      <c r="I24" s="426">
        <v>137.16994536</v>
      </c>
      <c r="J24" s="426">
        <v>144.84881232</v>
      </c>
      <c r="K24" s="426">
        <v>152.52767928</v>
      </c>
      <c r="L24" s="426">
        <v>125.577583766794</v>
      </c>
      <c r="M24" s="283"/>
    </row>
    <row r="25">
      <c r="B25" s="0" t="s">
        <v>223</v>
      </c>
      <c r="C25" s="0" t="s">
        <v>96</v>
      </c>
      <c r="D25" s="426">
        <v>1763.21831894653</v>
      </c>
      <c r="E25" s="426">
        <v>1558.05646641899</v>
      </c>
      <c r="F25" s="426">
        <v>1241.06393211323</v>
      </c>
      <c r="G25" s="426">
        <v>1215.28407242098</v>
      </c>
      <c r="H25" s="426">
        <v>1210.12137775643</v>
      </c>
      <c r="I25" s="426">
        <v>1210.55955210755</v>
      </c>
      <c r="J25" s="426">
        <v>1214.28448050319</v>
      </c>
      <c r="K25" s="426">
        <v>1213.26544241642</v>
      </c>
      <c r="L25" s="426">
        <v>1211.39468086523</v>
      </c>
      <c r="M25" s="283"/>
    </row>
    <row r="26">
      <c r="B26" s="0" t="s">
        <v>223</v>
      </c>
      <c r="C26" s="0" t="s">
        <v>100</v>
      </c>
      <c r="D26" s="426">
        <v>1605.685807637502</v>
      </c>
      <c r="E26" s="426">
        <v>1571.092922317031</v>
      </c>
      <c r="F26" s="426">
        <v>1562.1464701300019</v>
      </c>
      <c r="G26" s="426">
        <v>1668.326853932756</v>
      </c>
      <c r="H26" s="426">
        <v>1832.471132668222</v>
      </c>
      <c r="I26" s="426">
        <v>1946.2766802265519</v>
      </c>
      <c r="J26" s="426">
        <v>2060.082227784882</v>
      </c>
      <c r="K26" s="426">
        <v>2806.2910138924408</v>
      </c>
      <c r="L26" s="426">
        <v>3176.5142400651848</v>
      </c>
      <c r="M26" s="283"/>
    </row>
    <row r="27">
      <c r="B27" s="0" t="s">
        <v>223</v>
      </c>
      <c r="C27" s="0" t="s">
        <v>107</v>
      </c>
      <c r="D27" s="426">
        <v>324.942554869207</v>
      </c>
      <c r="E27" s="426">
        <v>167.424557815783</v>
      </c>
      <c r="F27" s="426">
        <v>281.200336380952</v>
      </c>
      <c r="G27" s="426">
        <v>196.224163768643</v>
      </c>
      <c r="H27" s="426"/>
      <c r="I27" s="426"/>
      <c r="J27" s="426"/>
      <c r="K27" s="426"/>
      <c r="L27" s="426">
        <v>2.261907236038</v>
      </c>
      <c r="M27" s="283"/>
    </row>
    <row r="28">
      <c r="B28" s="0" t="s">
        <v>223</v>
      </c>
      <c r="C28" s="0" t="s">
        <v>117</v>
      </c>
      <c r="D28" s="426">
        <v>143.1756</v>
      </c>
      <c r="E28" s="426">
        <v>107.3817</v>
      </c>
      <c r="F28" s="426">
        <v>107.3817</v>
      </c>
      <c r="G28" s="426">
        <v>93.9589875</v>
      </c>
      <c r="H28" s="426">
        <v>80.536275</v>
      </c>
      <c r="I28" s="426">
        <v>80.536275</v>
      </c>
      <c r="J28" s="426">
        <v>80.536275</v>
      </c>
      <c r="K28" s="426">
        <v>80.536275</v>
      </c>
      <c r="L28" s="426">
        <v>80.536275</v>
      </c>
      <c r="M28" s="283"/>
    </row>
    <row r="29">
      <c r="B29" s="0" t="s">
        <v>223</v>
      </c>
      <c r="C29" s="0" t="s">
        <v>109</v>
      </c>
      <c r="D29" s="426">
        <v>162.272</v>
      </c>
      <c r="E29" s="426">
        <v>86.372893325686</v>
      </c>
      <c r="F29" s="426">
        <v>403.879407149155</v>
      </c>
      <c r="G29" s="426">
        <v>242.192500772586</v>
      </c>
      <c r="H29" s="426">
        <v>374.480260141366</v>
      </c>
      <c r="I29" s="426">
        <v>377.644260141366</v>
      </c>
      <c r="J29" s="426">
        <v>294.646023434168</v>
      </c>
      <c r="K29" s="426">
        <v>143.805086750764</v>
      </c>
      <c r="L29" s="426">
        <v>104.2125</v>
      </c>
      <c r="M29" s="283"/>
    </row>
    <row r="30">
      <c r="B30" s="0" t="s">
        <v>223</v>
      </c>
      <c r="C30" s="0" t="s">
        <v>111</v>
      </c>
      <c r="D30" s="426">
        <v>12.946263</v>
      </c>
      <c r="E30" s="426">
        <v>6.4731315</v>
      </c>
      <c r="F30" s="426">
        <v>6.4731315</v>
      </c>
      <c r="G30" s="426">
        <v>6.067907821429</v>
      </c>
      <c r="H30" s="426">
        <v>5.662684142857</v>
      </c>
      <c r="I30" s="426">
        <v>5.257460464286</v>
      </c>
      <c r="J30" s="426">
        <v>4.852236785714</v>
      </c>
      <c r="K30" s="426">
        <v>4.447013107143</v>
      </c>
      <c r="L30" s="426">
        <v>4.041789428571</v>
      </c>
      <c r="M30" s="283"/>
    </row>
    <row r="31">
      <c r="B31" s="0" t="s">
        <v>223</v>
      </c>
      <c r="C31" s="0" t="s">
        <v>113</v>
      </c>
      <c r="D31" s="426">
        <v>18.613455745236</v>
      </c>
      <c r="E31" s="426">
        <v>0.25</v>
      </c>
      <c r="F31" s="426">
        <v>0.25</v>
      </c>
      <c r="G31" s="426">
        <v>0.275</v>
      </c>
      <c r="H31" s="426">
        <v>0.3</v>
      </c>
      <c r="I31" s="426">
        <v>0.325</v>
      </c>
      <c r="J31" s="426">
        <v>0.35</v>
      </c>
      <c r="K31" s="426">
        <v>0.375</v>
      </c>
      <c r="L31" s="426">
        <v>0.4</v>
      </c>
      <c r="M31" s="283"/>
    </row>
    <row r="32">
      <c r="B32" s="0" t="s">
        <v>223</v>
      </c>
      <c r="C32" s="0" t="s">
        <v>115</v>
      </c>
      <c r="D32" s="426">
        <v>1.8</v>
      </c>
      <c r="E32" s="426">
        <v>98.239185736983</v>
      </c>
      <c r="F32" s="426">
        <v>312.133212757881</v>
      </c>
      <c r="G32" s="426">
        <v>35.398538708464</v>
      </c>
      <c r="H32" s="426">
        <v>6.834052758457</v>
      </c>
      <c r="I32" s="426">
        <v>1.872166655642</v>
      </c>
      <c r="J32" s="426">
        <v>1.8</v>
      </c>
      <c r="K32" s="426">
        <v>1.8</v>
      </c>
      <c r="L32" s="426">
        <v>1.8</v>
      </c>
      <c r="M32" s="283"/>
    </row>
    <row r="33">
      <c r="B33" s="0" t="s">
        <v>223</v>
      </c>
      <c r="C33" s="0" t="s">
        <v>119</v>
      </c>
      <c r="D33" s="426">
        <v>80.51363664368</v>
      </c>
      <c r="E33" s="426">
        <v>281.555174241767</v>
      </c>
      <c r="F33" s="426">
        <v>513.457018140906</v>
      </c>
      <c r="G33" s="426">
        <v>251.048002919372</v>
      </c>
      <c r="H33" s="426">
        <v>509.747325429375</v>
      </c>
      <c r="I33" s="426">
        <v>389.589646760304</v>
      </c>
      <c r="J33" s="426">
        <v>721.038639341155</v>
      </c>
      <c r="K33" s="426">
        <v>428.795008032554</v>
      </c>
      <c r="L33" s="426">
        <v>200.238412081776</v>
      </c>
      <c r="M33" s="283"/>
    </row>
    <row r="34">
      <c r="B34" s="0" t="s">
        <v>223</v>
      </c>
      <c r="C34" s="0" t="s">
        <v>129</v>
      </c>
      <c r="D34" s="426">
        <v>151.2072</v>
      </c>
      <c r="E34" s="426">
        <v>137.73762</v>
      </c>
      <c r="F34" s="426">
        <v>129.1365</v>
      </c>
      <c r="G34" s="426">
        <v>156.87747</v>
      </c>
      <c r="H34" s="426">
        <v>145.590288402139</v>
      </c>
      <c r="I34" s="426">
        <v>160.65765</v>
      </c>
      <c r="J34" s="426">
        <v>117.251555839766</v>
      </c>
      <c r="K34" s="426">
        <v>164.43783</v>
      </c>
      <c r="L34" s="426">
        <v>85.05405</v>
      </c>
      <c r="M34" s="283"/>
    </row>
    <row r="35">
      <c r="B35" s="0" t="s">
        <v>223</v>
      </c>
      <c r="C35" s="0" t="s">
        <v>121</v>
      </c>
      <c r="D35" s="426">
        <v>3456.727</v>
      </c>
      <c r="E35" s="426">
        <v>2981.31390789164</v>
      </c>
      <c r="F35" s="426">
        <v>3888.8768727861629</v>
      </c>
      <c r="G35" s="426">
        <v>3888.8768727861629</v>
      </c>
      <c r="H35" s="426">
        <v>3195.808348489732</v>
      </c>
      <c r="I35" s="426">
        <v>3594.13591226677</v>
      </c>
      <c r="J35" s="426">
        <v>2866.3681548277168</v>
      </c>
      <c r="K35" s="426">
        <v>2728.55602118968</v>
      </c>
      <c r="L35" s="426">
        <v>2720.64762738486</v>
      </c>
      <c r="M35" s="283"/>
    </row>
    <row r="36">
      <c r="B36" s="0" t="s">
        <v>223</v>
      </c>
      <c r="C36" s="0" t="s">
        <v>123</v>
      </c>
      <c r="D36" s="426">
        <v>1243.7077795</v>
      </c>
      <c r="E36" s="426">
        <v>1416.2281497545489</v>
      </c>
      <c r="F36" s="426">
        <v>1532.049774979833</v>
      </c>
      <c r="G36" s="426">
        <v>1507.763836795468</v>
      </c>
      <c r="H36" s="426">
        <v>1483.4658694505879</v>
      </c>
      <c r="I36" s="426">
        <v>1454.4840488102659</v>
      </c>
      <c r="J36" s="426">
        <v>1431.410876127854</v>
      </c>
      <c r="K36" s="426">
        <v>1359.057114847112</v>
      </c>
      <c r="L36" s="426">
        <v>1364.853420484452</v>
      </c>
      <c r="M36" s="283"/>
    </row>
    <row r="37">
      <c r="B37" s="0" t="s">
        <v>223</v>
      </c>
      <c r="C37" s="0" t="s">
        <v>125</v>
      </c>
      <c r="D37" s="426">
        <v>414.887581427907</v>
      </c>
      <c r="E37" s="426">
        <v>3848.08084138222</v>
      </c>
      <c r="F37" s="426">
        <v>3626.071496903</v>
      </c>
      <c r="G37" s="426">
        <v>3394.938648758216</v>
      </c>
      <c r="H37" s="426">
        <v>3168.3800524462231</v>
      </c>
      <c r="I37" s="426">
        <v>2941.82145613422</v>
      </c>
      <c r="J37" s="426">
        <v>2715.2628598222268</v>
      </c>
      <c r="K37" s="426">
        <v>2143.308720313883</v>
      </c>
      <c r="L37" s="426">
        <v>2133.85174396202</v>
      </c>
      <c r="M37" s="283"/>
    </row>
    <row r="38">
      <c r="B38" s="0" t="s">
        <v>223</v>
      </c>
      <c r="C38" s="0" t="s">
        <v>127</v>
      </c>
      <c r="D38" s="426">
        <v>4352.0072373269113</v>
      </c>
      <c r="E38" s="426">
        <v>405.477184271861</v>
      </c>
      <c r="F38" s="426">
        <v>704.355489209639</v>
      </c>
      <c r="G38" s="426">
        <v>417.274377017696</v>
      </c>
      <c r="H38" s="426">
        <v>577.907375541526</v>
      </c>
      <c r="I38" s="426">
        <v>583.975337829131</v>
      </c>
      <c r="J38" s="426">
        <v>767.788663747491</v>
      </c>
      <c r="K38" s="426">
        <v>1183.6993366930719</v>
      </c>
      <c r="L38" s="426">
        <v>1148.943618199912</v>
      </c>
      <c r="M38" s="283"/>
    </row>
    <row r="39">
      <c r="B39" s="0" t="s">
        <v>223</v>
      </c>
      <c r="C39" s="0" t="s">
        <v>101</v>
      </c>
      <c r="D39" s="426">
        <v>29.62342485047</v>
      </c>
      <c r="E39" s="426">
        <v>15.537888479938</v>
      </c>
      <c r="F39" s="426">
        <v>22.148172</v>
      </c>
      <c r="G39" s="426">
        <v>22.148172</v>
      </c>
      <c r="H39" s="426">
        <v>22.148172</v>
      </c>
      <c r="I39" s="426">
        <v>22.148172</v>
      </c>
      <c r="J39" s="426">
        <v>22.148172</v>
      </c>
      <c r="K39" s="426">
        <v>22.148172</v>
      </c>
      <c r="L39" s="426">
        <v>22.148172</v>
      </c>
      <c r="M39" s="283"/>
    </row>
    <row r="40">
      <c r="B40" s="0" t="s">
        <v>223</v>
      </c>
      <c r="C40" s="0" t="s">
        <v>102</v>
      </c>
      <c r="D40" s="426">
        <v>506.0016</v>
      </c>
      <c r="E40" s="426">
        <v>243.357382489019</v>
      </c>
      <c r="F40" s="426">
        <v>177.273425358712</v>
      </c>
      <c r="G40" s="426"/>
      <c r="H40" s="426"/>
      <c r="I40" s="426"/>
      <c r="J40" s="426"/>
      <c r="K40" s="426"/>
      <c r="L40" s="426"/>
      <c r="M40" s="283"/>
    </row>
    <row r="41">
      <c r="B41" s="0" t="s">
        <v>223</v>
      </c>
      <c r="C41" s="0" t="s">
        <v>103</v>
      </c>
      <c r="D41" s="426">
        <v>60.771619512</v>
      </c>
      <c r="E41" s="426">
        <v>53.415340408673</v>
      </c>
      <c r="F41" s="426">
        <v>78.216336</v>
      </c>
      <c r="G41" s="426">
        <v>130.424009448397</v>
      </c>
      <c r="H41" s="426">
        <v>237.849756</v>
      </c>
      <c r="I41" s="426">
        <v>232.592438964339</v>
      </c>
      <c r="J41" s="426">
        <v>397.483176</v>
      </c>
      <c r="K41" s="426">
        <v>477.299886</v>
      </c>
      <c r="L41" s="426">
        <v>557.116596</v>
      </c>
      <c r="M41" s="283"/>
    </row>
    <row r="42">
      <c r="B42" s="0" t="s">
        <v>223</v>
      </c>
      <c r="C42" s="0" t="s">
        <v>105</v>
      </c>
      <c r="D42" s="426">
        <v>136.0548</v>
      </c>
      <c r="E42" s="426">
        <v>162.510088268558</v>
      </c>
      <c r="F42" s="426">
        <v>223.814468859349</v>
      </c>
      <c r="G42" s="426">
        <v>332.419367942565</v>
      </c>
      <c r="H42" s="426">
        <v>513.574829010729</v>
      </c>
      <c r="I42" s="426">
        <v>537.593121</v>
      </c>
      <c r="J42" s="426">
        <v>539.236068</v>
      </c>
      <c r="K42" s="426">
        <v>540.879015</v>
      </c>
      <c r="L42" s="426">
        <v>542.521962</v>
      </c>
      <c r="M42" s="283"/>
    </row>
    <row r="43">
      <c r="B43" s="0" t="s">
        <v>224</v>
      </c>
      <c r="C43" s="0" t="s">
        <v>96</v>
      </c>
      <c r="D43" s="426">
        <v>3342.44628454284</v>
      </c>
      <c r="E43" s="426">
        <v>5274.87069252792</v>
      </c>
      <c r="F43" s="426">
        <v>5749.08651355146</v>
      </c>
      <c r="G43" s="426">
        <v>5841.42439091539</v>
      </c>
      <c r="H43" s="426">
        <v>5973.1402680265</v>
      </c>
      <c r="I43" s="426">
        <v>5600.44847385648</v>
      </c>
      <c r="J43" s="426">
        <v>5592.891353386949</v>
      </c>
      <c r="K43" s="426">
        <v>5155.0179619124974</v>
      </c>
      <c r="L43" s="426">
        <v>4199.8261185145093</v>
      </c>
      <c r="M43" s="283"/>
    </row>
    <row r="44">
      <c r="B44" s="0" t="s">
        <v>224</v>
      </c>
      <c r="C44" s="0" t="s">
        <v>97</v>
      </c>
      <c r="D44" s="426"/>
      <c r="E44" s="426"/>
      <c r="F44" s="426">
        <v>22.997901174508</v>
      </c>
      <c r="G44" s="426">
        <v>238.666872130111</v>
      </c>
      <c r="H44" s="426">
        <v>234.680162543475</v>
      </c>
      <c r="I44" s="426">
        <v>127.296893298829</v>
      </c>
      <c r="J44" s="426">
        <v>72.656556649252</v>
      </c>
      <c r="K44" s="426">
        <v>28.817610455179</v>
      </c>
      <c r="L44" s="426"/>
      <c r="M44" s="283"/>
    </row>
    <row r="45">
      <c r="B45" s="0" t="s">
        <v>224</v>
      </c>
      <c r="C45" s="0" t="s">
        <v>99</v>
      </c>
      <c r="D45" s="431"/>
      <c r="E45" s="431"/>
      <c r="F45" s="431"/>
      <c r="G45" s="431"/>
      <c r="H45" s="431"/>
      <c r="I45" s="431"/>
      <c r="J45" s="431"/>
      <c r="K45" s="431"/>
      <c r="L45" s="431"/>
      <c r="M45" s="283"/>
    </row>
    <row r="46">
      <c r="B46" s="0" t="s">
        <v>224</v>
      </c>
      <c r="C46" s="0" t="s">
        <v>100</v>
      </c>
      <c r="D46" s="426">
        <v>1452.088706775289</v>
      </c>
      <c r="E46" s="426">
        <v>1409.466684240723</v>
      </c>
      <c r="F46" s="426">
        <v>1347.655729414902</v>
      </c>
      <c r="G46" s="426">
        <v>1407.7203022429021</v>
      </c>
      <c r="H46" s="426">
        <v>1467.784875070902</v>
      </c>
      <c r="I46" s="426">
        <v>1527.8494478989021</v>
      </c>
      <c r="J46" s="426">
        <v>1587.914020726902</v>
      </c>
      <c r="K46" s="426">
        <v>2532.8543195549018</v>
      </c>
      <c r="L46" s="426">
        <v>3353.754709526987</v>
      </c>
      <c r="M46" s="283"/>
    </row>
    <row r="47">
      <c r="B47" s="0" t="s">
        <v>224</v>
      </c>
      <c r="C47" s="0" t="s">
        <v>107</v>
      </c>
      <c r="D47" s="426">
        <v>237.689532643486</v>
      </c>
      <c r="E47" s="426">
        <v>49.543681990576</v>
      </c>
      <c r="F47" s="426">
        <v>50.810421245428</v>
      </c>
      <c r="G47" s="426">
        <v>258.41451472105</v>
      </c>
      <c r="H47" s="426">
        <v>206.325457023055</v>
      </c>
      <c r="I47" s="426">
        <v>318.19133745394</v>
      </c>
      <c r="J47" s="426">
        <v>384.962257957755</v>
      </c>
      <c r="K47" s="426">
        <v>559.123178161312</v>
      </c>
      <c r="L47" s="426">
        <v>655.696819762713</v>
      </c>
      <c r="M47" s="283"/>
    </row>
    <row r="48">
      <c r="B48" s="0" t="s">
        <v>224</v>
      </c>
      <c r="C48" s="0" t="s">
        <v>117</v>
      </c>
      <c r="D48" s="426">
        <v>198.1229346916</v>
      </c>
      <c r="E48" s="426">
        <v>14.60034</v>
      </c>
      <c r="F48" s="426">
        <v>326.48813553549</v>
      </c>
      <c r="G48" s="426">
        <v>20.043585</v>
      </c>
      <c r="H48" s="426">
        <v>46.818155657301</v>
      </c>
      <c r="I48" s="426">
        <v>160.454795128238</v>
      </c>
      <c r="J48" s="426">
        <v>85.097395917852</v>
      </c>
      <c r="K48" s="426">
        <v>75.269495880367</v>
      </c>
      <c r="L48" s="426">
        <v>132.590092049496</v>
      </c>
      <c r="M48" s="283"/>
    </row>
    <row r="49">
      <c r="B49" s="0" t="s">
        <v>224</v>
      </c>
      <c r="C49" s="0" t="s">
        <v>109</v>
      </c>
      <c r="D49" s="426"/>
      <c r="E49" s="426">
        <v>0.2</v>
      </c>
      <c r="F49" s="426"/>
      <c r="G49" s="426"/>
      <c r="H49" s="426"/>
      <c r="I49" s="426"/>
      <c r="J49" s="426"/>
      <c r="K49" s="426"/>
      <c r="L49" s="426"/>
      <c r="M49" s="283"/>
    </row>
    <row r="50">
      <c r="B50" s="0" t="s">
        <v>224</v>
      </c>
      <c r="C50" s="0" t="s">
        <v>111</v>
      </c>
      <c r="D50" s="426">
        <v>310.01887125</v>
      </c>
      <c r="E50" s="426">
        <v>2853.1704095408491</v>
      </c>
      <c r="F50" s="426">
        <v>3314.948241810388</v>
      </c>
      <c r="G50" s="426">
        <v>3995.2577966394638</v>
      </c>
      <c r="H50" s="426">
        <v>4064.0319967248952</v>
      </c>
      <c r="I50" s="426">
        <v>3640.24047150462</v>
      </c>
      <c r="J50" s="426">
        <v>3716.874694003347</v>
      </c>
      <c r="K50" s="426">
        <v>3669.8030943436052</v>
      </c>
      <c r="L50" s="426">
        <v>3046.2031722291822</v>
      </c>
      <c r="M50" s="283"/>
    </row>
    <row r="51">
      <c r="B51" s="0" t="s">
        <v>224</v>
      </c>
      <c r="C51" s="0" t="s">
        <v>113</v>
      </c>
      <c r="D51" s="426">
        <v>0.264</v>
      </c>
      <c r="E51" s="426">
        <v>0.132</v>
      </c>
      <c r="F51" s="426">
        <v>0.132</v>
      </c>
      <c r="G51" s="426">
        <v>0.16</v>
      </c>
      <c r="H51" s="426">
        <v>0.188</v>
      </c>
      <c r="I51" s="426">
        <v>0.216</v>
      </c>
      <c r="J51" s="426">
        <v>0.244</v>
      </c>
      <c r="K51" s="426">
        <v>0.272</v>
      </c>
      <c r="L51" s="426">
        <v>0.3</v>
      </c>
      <c r="M51" s="283"/>
    </row>
    <row r="52">
      <c r="B52" s="0" t="s">
        <v>224</v>
      </c>
      <c r="C52" s="0" t="s">
        <v>115</v>
      </c>
      <c r="D52" s="426">
        <v>1.217374815289</v>
      </c>
      <c r="E52" s="426">
        <v>42.34754840796</v>
      </c>
      <c r="F52" s="426">
        <v>29.410426760805</v>
      </c>
      <c r="G52" s="426">
        <v>13.787893555747</v>
      </c>
      <c r="H52" s="426">
        <v>2.729557789255</v>
      </c>
      <c r="I52" s="426">
        <v>1.272166655642</v>
      </c>
      <c r="J52" s="426">
        <v>1.24270796384</v>
      </c>
      <c r="K52" s="426">
        <v>1.216828419295</v>
      </c>
      <c r="L52" s="426">
        <v>1.2</v>
      </c>
      <c r="M52" s="283"/>
    </row>
    <row r="53">
      <c r="B53" s="0" t="s">
        <v>224</v>
      </c>
      <c r="C53" s="0" t="s">
        <v>119</v>
      </c>
      <c r="D53" s="426">
        <v>359.158567606743</v>
      </c>
      <c r="E53" s="426">
        <v>335.996393824903</v>
      </c>
      <c r="F53" s="426">
        <v>414.760949722078</v>
      </c>
      <c r="G53" s="426">
        <v>650.52274262955</v>
      </c>
      <c r="H53" s="426">
        <v>584.536163686902</v>
      </c>
      <c r="I53" s="426">
        <v>515.868967098003</v>
      </c>
      <c r="J53" s="426">
        <v>478.373376442201</v>
      </c>
      <c r="K53" s="426">
        <v>0.323465976501</v>
      </c>
      <c r="L53" s="426"/>
      <c r="M53" s="283"/>
    </row>
    <row r="54">
      <c r="B54" s="0" t="s">
        <v>224</v>
      </c>
      <c r="C54" s="0" t="s">
        <v>129</v>
      </c>
      <c r="D54" s="426">
        <v>84.1788</v>
      </c>
      <c r="E54" s="426">
        <v>63.1341</v>
      </c>
      <c r="F54" s="426">
        <v>74.48148</v>
      </c>
      <c r="G54" s="426">
        <v>55.2423375</v>
      </c>
      <c r="H54" s="426">
        <v>47.350575</v>
      </c>
      <c r="I54" s="426">
        <v>47.350575</v>
      </c>
      <c r="J54" s="426">
        <v>47.350575</v>
      </c>
      <c r="K54" s="426">
        <v>56.677725</v>
      </c>
      <c r="L54" s="426">
        <v>56.8998</v>
      </c>
      <c r="M54" s="283"/>
    </row>
    <row r="55">
      <c r="B55" s="0" t="s">
        <v>224</v>
      </c>
      <c r="C55" s="0" t="s">
        <v>121</v>
      </c>
      <c r="D55" s="426">
        <v>1257.4946027493429</v>
      </c>
      <c r="E55" s="426">
        <v>1272.3075896991629</v>
      </c>
      <c r="F55" s="426">
        <v>1564.113996848318</v>
      </c>
      <c r="G55" s="426">
        <v>1433.364090471749</v>
      </c>
      <c r="H55" s="426">
        <v>1565.6518498405289</v>
      </c>
      <c r="I55" s="426">
        <v>2037.241690880546</v>
      </c>
      <c r="J55" s="426">
        <v>2078.874975268428</v>
      </c>
      <c r="K55" s="426">
        <v>1870.8565385850229</v>
      </c>
      <c r="L55" s="426">
        <v>1582.38240679204</v>
      </c>
      <c r="M55" s="283"/>
    </row>
    <row r="56">
      <c r="B56" s="0" t="s">
        <v>224</v>
      </c>
      <c r="C56" s="0" t="s">
        <v>123</v>
      </c>
      <c r="D56" s="426">
        <v>388.693972807831</v>
      </c>
      <c r="E56" s="426">
        <v>182.21633875</v>
      </c>
      <c r="F56" s="426">
        <v>182.21633875</v>
      </c>
      <c r="G56" s="426">
        <v>169.229457410714</v>
      </c>
      <c r="H56" s="426">
        <v>156.242576071429</v>
      </c>
      <c r="I56" s="426">
        <v>143.255694732143</v>
      </c>
      <c r="J56" s="426">
        <v>130.268813392857</v>
      </c>
      <c r="K56" s="426">
        <v>117.281932053571</v>
      </c>
      <c r="L56" s="426">
        <v>104.295050714286</v>
      </c>
      <c r="M56" s="283"/>
    </row>
    <row r="57">
      <c r="B57" s="0" t="s">
        <v>224</v>
      </c>
      <c r="C57" s="0" t="s">
        <v>125</v>
      </c>
      <c r="D57" s="426">
        <v>35.879</v>
      </c>
      <c r="E57" s="426">
        <v>1453.31417454656</v>
      </c>
      <c r="F57" s="426">
        <v>1466.65797580085</v>
      </c>
      <c r="G57" s="426">
        <v>1458.055495105536</v>
      </c>
      <c r="H57" s="426">
        <v>1567.716520751723</v>
      </c>
      <c r="I57" s="426">
        <v>1424.5337207073</v>
      </c>
      <c r="J57" s="426">
        <v>1455.618267701157</v>
      </c>
      <c r="K57" s="426">
        <v>1456.0052717335129</v>
      </c>
      <c r="L57" s="426">
        <v>1456.39227568858</v>
      </c>
      <c r="M57" s="283"/>
    </row>
    <row r="58">
      <c r="B58" s="0" t="s">
        <v>224</v>
      </c>
      <c r="C58" s="0" t="s">
        <v>127</v>
      </c>
      <c r="D58" s="426">
        <v>1692.98652320345</v>
      </c>
      <c r="E58" s="426">
        <v>216.417331151895</v>
      </c>
      <c r="F58" s="426">
        <v>214.93587880692</v>
      </c>
      <c r="G58" s="426">
        <v>118.517795329562</v>
      </c>
      <c r="H58" s="426">
        <v>45.683528385221</v>
      </c>
      <c r="I58" s="426">
        <v>10.228462896912</v>
      </c>
      <c r="J58" s="426">
        <v>13.933913294462</v>
      </c>
      <c r="K58" s="426">
        <v>220.411101820462</v>
      </c>
      <c r="L58" s="426">
        <v>254.255867139236</v>
      </c>
      <c r="M58" s="283"/>
    </row>
    <row r="59">
      <c r="B59" s="0" t="s">
        <v>224</v>
      </c>
      <c r="C59" s="0" t="s">
        <v>101</v>
      </c>
      <c r="D59" s="426">
        <v>0.63283482</v>
      </c>
      <c r="E59" s="426">
        <v>1.048651152409</v>
      </c>
      <c r="F59" s="426">
        <v>0.879228</v>
      </c>
      <c r="G59" s="426">
        <v>0.879228</v>
      </c>
      <c r="H59" s="426">
        <v>0.879228</v>
      </c>
      <c r="I59" s="426">
        <v>0.879228</v>
      </c>
      <c r="J59" s="426">
        <v>0.879228</v>
      </c>
      <c r="K59" s="426">
        <v>0.879228</v>
      </c>
      <c r="L59" s="426">
        <v>0.879228</v>
      </c>
      <c r="M59" s="283"/>
    </row>
    <row r="60">
      <c r="B60" s="0" t="s">
        <v>224</v>
      </c>
      <c r="C60" s="0" t="s">
        <v>102</v>
      </c>
      <c r="D60" s="426">
        <v>230.673480984</v>
      </c>
      <c r="E60" s="426">
        <v>220.266946780657</v>
      </c>
      <c r="F60" s="426">
        <v>281.855848041231</v>
      </c>
      <c r="G60" s="426">
        <v>314.942638496594</v>
      </c>
      <c r="H60" s="426">
        <v>419.685331462516</v>
      </c>
      <c r="I60" s="426">
        <v>460.297263018751</v>
      </c>
      <c r="J60" s="426">
        <v>436.407903485455</v>
      </c>
      <c r="K60" s="426">
        <v>430.095860275688</v>
      </c>
      <c r="L60" s="426">
        <v>430.381196836479</v>
      </c>
      <c r="M60" s="283"/>
    </row>
    <row r="61">
      <c r="B61" s="0" t="s">
        <v>224</v>
      </c>
      <c r="C61" s="0" t="s">
        <v>103</v>
      </c>
      <c r="D61" s="426">
        <v>2.7322065741</v>
      </c>
      <c r="E61" s="426">
        <v>2.369567465822</v>
      </c>
      <c r="F61" s="426">
        <v>2.3193</v>
      </c>
      <c r="G61" s="426">
        <v>2.31255</v>
      </c>
      <c r="H61" s="426">
        <v>2.3058</v>
      </c>
      <c r="I61" s="426">
        <v>10.251231622506</v>
      </c>
      <c r="J61" s="426">
        <v>34.035339827384</v>
      </c>
      <c r="K61" s="426">
        <v>82.00836</v>
      </c>
      <c r="L61" s="426">
        <v>97.239348</v>
      </c>
      <c r="M61" s="283"/>
    </row>
    <row r="62">
      <c r="B62" s="0" t="s">
        <v>224</v>
      </c>
      <c r="C62" s="0" t="s">
        <v>105</v>
      </c>
      <c r="D62" s="426">
        <v>9.21007238568</v>
      </c>
      <c r="E62" s="426">
        <v>9.198232574257</v>
      </c>
      <c r="F62" s="426">
        <v>9.2304</v>
      </c>
      <c r="G62" s="426">
        <v>9.225</v>
      </c>
      <c r="H62" s="426">
        <v>9.2196</v>
      </c>
      <c r="I62" s="426">
        <v>9.2142</v>
      </c>
      <c r="J62" s="426">
        <v>9.2088</v>
      </c>
      <c r="K62" s="426">
        <v>9.2034</v>
      </c>
      <c r="L62" s="426">
        <v>9.198</v>
      </c>
      <c r="M62" s="283"/>
    </row>
    <row r="63">
      <c r="B63" s="0" t="s">
        <v>225</v>
      </c>
      <c r="C63" s="0" t="s">
        <v>96</v>
      </c>
      <c r="D63" s="426">
        <v>849.20073351496</v>
      </c>
      <c r="E63" s="426">
        <v>805.258892238402</v>
      </c>
      <c r="F63" s="426">
        <v>664.701725447238</v>
      </c>
      <c r="G63" s="426">
        <v>661.414983787871</v>
      </c>
      <c r="H63" s="426">
        <v>651.736330704072</v>
      </c>
      <c r="I63" s="426">
        <v>657.114009724372</v>
      </c>
      <c r="J63" s="426">
        <v>664.208613455895</v>
      </c>
      <c r="K63" s="426">
        <v>675.696683940942</v>
      </c>
      <c r="L63" s="426">
        <v>706.71962608296</v>
      </c>
      <c r="M63" s="283"/>
    </row>
    <row r="64">
      <c r="B64" s="0" t="s">
        <v>225</v>
      </c>
      <c r="C64" s="0" t="s">
        <v>97</v>
      </c>
      <c r="D64" s="426"/>
      <c r="E64" s="426">
        <v>975.144607156753</v>
      </c>
      <c r="F64" s="426">
        <v>1136.93005829091</v>
      </c>
      <c r="G64" s="426">
        <v>1208.83269002847</v>
      </c>
      <c r="H64" s="426">
        <v>1154.45110598203</v>
      </c>
      <c r="I64" s="426">
        <v>878.465275887</v>
      </c>
      <c r="J64" s="426">
        <v>565.700585402175</v>
      </c>
      <c r="K64" s="426">
        <v>336.421427787872</v>
      </c>
      <c r="L64" s="426">
        <v>146.516882724708</v>
      </c>
      <c r="M64" s="283"/>
    </row>
    <row r="65">
      <c r="B65" s="0" t="s">
        <v>225</v>
      </c>
      <c r="C65" s="0" t="s">
        <v>99</v>
      </c>
      <c r="D65" s="426">
        <v>296.028597571907</v>
      </c>
      <c r="E65" s="426"/>
      <c r="F65" s="426"/>
      <c r="G65" s="426"/>
      <c r="H65" s="426"/>
      <c r="I65" s="426"/>
      <c r="J65" s="426"/>
      <c r="K65" s="426"/>
      <c r="L65" s="426"/>
      <c r="M65" s="283"/>
    </row>
    <row r="66">
      <c r="B66" s="0" t="s">
        <v>225</v>
      </c>
      <c r="C66" s="0" t="s">
        <v>100</v>
      </c>
      <c r="D66" s="426">
        <v>1123.428753155637</v>
      </c>
      <c r="E66" s="426">
        <v>1273.8879498412589</v>
      </c>
      <c r="F66" s="426">
        <v>1215.724562519965</v>
      </c>
      <c r="G66" s="426">
        <v>1250.3845048728649</v>
      </c>
      <c r="H66" s="426">
        <v>1285.044447225765</v>
      </c>
      <c r="I66" s="426">
        <v>1319.7043895786651</v>
      </c>
      <c r="J66" s="426">
        <v>1348.21373231152</v>
      </c>
      <c r="K66" s="426">
        <v>1610.507288939802</v>
      </c>
      <c r="L66" s="426">
        <v>1804.927946966156</v>
      </c>
      <c r="M66" s="283"/>
    </row>
    <row r="67">
      <c r="B67" s="0" t="s">
        <v>225</v>
      </c>
      <c r="C67" s="0" t="s">
        <v>107</v>
      </c>
      <c r="D67" s="426">
        <v>15</v>
      </c>
      <c r="E67" s="426">
        <v>30.359385396037</v>
      </c>
      <c r="F67" s="426">
        <v>396.923747651752</v>
      </c>
      <c r="G67" s="426">
        <v>561.426285907335</v>
      </c>
      <c r="H67" s="426">
        <v>645.732199572385</v>
      </c>
      <c r="I67" s="426">
        <v>432.800320072293</v>
      </c>
      <c r="J67" s="426">
        <v>473.165260536001</v>
      </c>
      <c r="K67" s="426">
        <v>428.371678808921</v>
      </c>
      <c r="L67" s="426">
        <v>633.364565292572</v>
      </c>
      <c r="M67" s="283"/>
    </row>
    <row r="68">
      <c r="B68" s="0" t="s">
        <v>225</v>
      </c>
      <c r="C68" s="0" t="s">
        <v>117</v>
      </c>
      <c r="D68" s="426">
        <v>37.71</v>
      </c>
      <c r="E68" s="426">
        <v>28.2825</v>
      </c>
      <c r="F68" s="426">
        <v>33.16815</v>
      </c>
      <c r="G68" s="426">
        <v>24.7471875</v>
      </c>
      <c r="H68" s="426">
        <v>21.211875</v>
      </c>
      <c r="I68" s="426">
        <v>31.183875</v>
      </c>
      <c r="J68" s="426">
        <v>31.433175</v>
      </c>
      <c r="K68" s="426">
        <v>41.009625</v>
      </c>
      <c r="L68" s="426">
        <v>41.481</v>
      </c>
      <c r="M68" s="283"/>
    </row>
    <row r="69">
      <c r="B69" s="0" t="s">
        <v>225</v>
      </c>
      <c r="C69" s="0" t="s">
        <v>109</v>
      </c>
      <c r="D69" s="426">
        <v>17.145</v>
      </c>
      <c r="E69" s="426">
        <v>842.669383904185</v>
      </c>
      <c r="F69" s="426">
        <v>842.669383904185</v>
      </c>
      <c r="G69" s="426">
        <v>500.160182823785</v>
      </c>
      <c r="H69" s="426">
        <v>567.856118231403</v>
      </c>
      <c r="I69" s="426">
        <v>746.527083206082</v>
      </c>
      <c r="J69" s="426">
        <v>538.655447855744</v>
      </c>
      <c r="K69" s="426">
        <v>439.072489863581</v>
      </c>
      <c r="L69" s="426">
        <v>199.916142168338</v>
      </c>
      <c r="M69" s="283"/>
    </row>
    <row r="70">
      <c r="B70" s="0" t="s">
        <v>225</v>
      </c>
      <c r="C70" s="0" t="s">
        <v>111</v>
      </c>
      <c r="D70" s="426">
        <v>19.146317333333</v>
      </c>
      <c r="E70" s="426">
        <v>9.573158666667</v>
      </c>
      <c r="F70" s="426">
        <v>9.573158666667</v>
      </c>
      <c r="G70" s="426">
        <v>8.89650447619</v>
      </c>
      <c r="H70" s="426">
        <v>8.219850285714</v>
      </c>
      <c r="I70" s="426">
        <v>7.543196095238</v>
      </c>
      <c r="J70" s="426">
        <v>6.866541904762</v>
      </c>
      <c r="K70" s="426">
        <v>6.189887714286</v>
      </c>
      <c r="L70" s="426">
        <v>5.51323352381</v>
      </c>
      <c r="M70" s="283"/>
    </row>
    <row r="71">
      <c r="B71" s="0" t="s">
        <v>225</v>
      </c>
      <c r="C71" s="0" t="s">
        <v>113</v>
      </c>
      <c r="D71" s="426">
        <v>321.850581427907</v>
      </c>
      <c r="E71" s="426">
        <v>0.2</v>
      </c>
      <c r="F71" s="426">
        <v>0.2</v>
      </c>
      <c r="G71" s="426">
        <v>0.2</v>
      </c>
      <c r="H71" s="426">
        <v>0.2</v>
      </c>
      <c r="I71" s="426">
        <v>0.2</v>
      </c>
      <c r="J71" s="426">
        <v>0.2</v>
      </c>
      <c r="K71" s="426">
        <v>0.2</v>
      </c>
      <c r="L71" s="426">
        <v>0.2</v>
      </c>
      <c r="M71" s="283"/>
    </row>
    <row r="72">
      <c r="B72" s="0" t="s">
        <v>225</v>
      </c>
      <c r="C72" s="0" t="s">
        <v>115</v>
      </c>
      <c r="D72" s="426">
        <v>0.8</v>
      </c>
      <c r="E72" s="426">
        <v>21.714078397105</v>
      </c>
      <c r="F72" s="426">
        <v>11.397665713216</v>
      </c>
      <c r="G72" s="426">
        <v>0.8</v>
      </c>
      <c r="H72" s="426">
        <v>0.8</v>
      </c>
      <c r="I72" s="426">
        <v>0.8</v>
      </c>
      <c r="J72" s="426">
        <v>0.8</v>
      </c>
      <c r="K72" s="426">
        <v>0.8</v>
      </c>
      <c r="L72" s="426">
        <v>0.8</v>
      </c>
      <c r="M72" s="283"/>
    </row>
    <row r="73">
      <c r="B73" s="0" t="s">
        <v>225</v>
      </c>
      <c r="C73" s="0" t="s">
        <v>119</v>
      </c>
      <c r="D73" s="426">
        <v>0.945214893262</v>
      </c>
      <c r="E73" s="426">
        <v>77.037986094628</v>
      </c>
      <c r="F73" s="426">
        <v>303.97324561632</v>
      </c>
      <c r="G73" s="426">
        <v>359.701673979312</v>
      </c>
      <c r="H73" s="426">
        <v>415.430102342304</v>
      </c>
      <c r="I73" s="426">
        <v>178.330970761575</v>
      </c>
      <c r="J73" s="426">
        <v>194.542877194445</v>
      </c>
      <c r="K73" s="426"/>
      <c r="L73" s="426"/>
      <c r="M73" s="283"/>
    </row>
    <row r="74">
      <c r="B74" s="0" t="s">
        <v>225</v>
      </c>
      <c r="C74" s="0" t="s">
        <v>129</v>
      </c>
      <c r="D74" s="426">
        <v>39.8664</v>
      </c>
      <c r="E74" s="426">
        <v>40.86306</v>
      </c>
      <c r="F74" s="426">
        <v>29.8998</v>
      </c>
      <c r="G74" s="426">
        <v>26.162325</v>
      </c>
      <c r="H74" s="426">
        <v>22.42485</v>
      </c>
      <c r="I74" s="426">
        <v>22.42485</v>
      </c>
      <c r="J74" s="426">
        <v>22.42485</v>
      </c>
      <c r="K74" s="426">
        <v>22.42485</v>
      </c>
      <c r="L74" s="426">
        <v>22.42485</v>
      </c>
      <c r="M74" s="283"/>
    </row>
    <row r="75">
      <c r="B75" s="0" t="s">
        <v>225</v>
      </c>
      <c r="C75" s="0" t="s">
        <v>121</v>
      </c>
      <c r="D75" s="426">
        <v>1192.6963406649779</v>
      </c>
      <c r="E75" s="426">
        <v>921.991840664978</v>
      </c>
      <c r="F75" s="426">
        <v>767.581670607427</v>
      </c>
      <c r="G75" s="426">
        <v>279.122</v>
      </c>
      <c r="H75" s="426">
        <v>385.786280113289</v>
      </c>
      <c r="I75" s="426">
        <v>845.101953404147</v>
      </c>
      <c r="J75" s="426">
        <v>913.574340664978</v>
      </c>
      <c r="K75" s="426">
        <v>913.574340664978</v>
      </c>
      <c r="L75" s="426">
        <v>850.006101571752</v>
      </c>
      <c r="M75" s="283"/>
    </row>
    <row r="76">
      <c r="B76" s="0" t="s">
        <v>225</v>
      </c>
      <c r="C76" s="0" t="s">
        <v>123</v>
      </c>
      <c r="D76" s="426">
        <v>217.292656968319</v>
      </c>
      <c r="E76" s="426">
        <v>150.403871120316</v>
      </c>
      <c r="F76" s="426">
        <v>224.595282831036</v>
      </c>
      <c r="G76" s="426">
        <v>225.142800114559</v>
      </c>
      <c r="H76" s="426">
        <v>225.690048173808</v>
      </c>
      <c r="I76" s="426">
        <v>212.578893324679</v>
      </c>
      <c r="J76" s="426">
        <v>208.186348882311</v>
      </c>
      <c r="K76" s="426">
        <v>196.393723753747</v>
      </c>
      <c r="L76" s="426">
        <v>174.607258168871</v>
      </c>
      <c r="M76" s="283"/>
    </row>
    <row r="77">
      <c r="B77" s="0" t="s">
        <v>225</v>
      </c>
      <c r="C77" s="0" t="s">
        <v>125</v>
      </c>
      <c r="D77" s="426">
        <v>25.86</v>
      </c>
      <c r="E77" s="426">
        <v>692.130627592294</v>
      </c>
      <c r="F77" s="426">
        <v>334.423181596872</v>
      </c>
      <c r="G77" s="426">
        <v>635.488479516298</v>
      </c>
      <c r="H77" s="426">
        <v>846.207199139841</v>
      </c>
      <c r="I77" s="426">
        <v>924.643111973648</v>
      </c>
      <c r="J77" s="426">
        <v>841.482156052817</v>
      </c>
      <c r="K77" s="426">
        <v>743.802964251541</v>
      </c>
      <c r="L77" s="426">
        <v>569.317497625394</v>
      </c>
      <c r="M77" s="283"/>
    </row>
    <row r="78">
      <c r="B78" s="0" t="s">
        <v>225</v>
      </c>
      <c r="C78" s="0" t="s">
        <v>127</v>
      </c>
      <c r="D78" s="426">
        <v>1687.311758542098</v>
      </c>
      <c r="E78" s="426">
        <v>406.792069563515</v>
      </c>
      <c r="F78" s="426">
        <v>750.250891861469</v>
      </c>
      <c r="G78" s="426">
        <v>433.710684366655</v>
      </c>
      <c r="H78" s="426">
        <v>416.27745503136</v>
      </c>
      <c r="I78" s="426">
        <v>463.445099473265</v>
      </c>
      <c r="J78" s="426">
        <v>629.389296611296</v>
      </c>
      <c r="K78" s="426">
        <v>843.694061783878</v>
      </c>
      <c r="L78" s="426">
        <v>1023.794344425575</v>
      </c>
      <c r="M78" s="283"/>
    </row>
    <row r="79">
      <c r="B79" s="0" t="s">
        <v>225</v>
      </c>
      <c r="C79" s="0" t="s">
        <v>101</v>
      </c>
      <c r="D79" s="426">
        <v>8.4646629</v>
      </c>
      <c r="E79" s="426">
        <v>12.027557497999</v>
      </c>
      <c r="F79" s="426">
        <v>7.239672</v>
      </c>
      <c r="G79" s="426">
        <v>8.88426</v>
      </c>
      <c r="H79" s="426">
        <v>10.528848</v>
      </c>
      <c r="I79" s="426">
        <v>12.173436</v>
      </c>
      <c r="J79" s="426">
        <v>13.818024</v>
      </c>
      <c r="K79" s="426">
        <v>15.462612</v>
      </c>
      <c r="L79" s="426">
        <v>17.1072</v>
      </c>
      <c r="M79" s="283"/>
    </row>
    <row r="80">
      <c r="B80" s="0" t="s">
        <v>225</v>
      </c>
      <c r="C80" s="0" t="s">
        <v>102</v>
      </c>
      <c r="D80" s="426">
        <v>173.844</v>
      </c>
      <c r="E80" s="426">
        <v>159.661274778684</v>
      </c>
      <c r="F80" s="426">
        <v>167.568000108344</v>
      </c>
      <c r="G80" s="426">
        <v>240.749584093084</v>
      </c>
      <c r="H80" s="426">
        <v>329.484343300629</v>
      </c>
      <c r="I80" s="426">
        <v>351.146422788836</v>
      </c>
      <c r="J80" s="426">
        <v>363.337215740657</v>
      </c>
      <c r="K80" s="426">
        <v>363.337215740657</v>
      </c>
      <c r="L80" s="426">
        <v>363.337215740657</v>
      </c>
      <c r="M80" s="283"/>
    </row>
    <row r="81">
      <c r="B81" s="0" t="s">
        <v>225</v>
      </c>
      <c r="C81" s="0" t="s">
        <v>103</v>
      </c>
      <c r="D81" s="426">
        <v>10.9385424288</v>
      </c>
      <c r="E81" s="426">
        <v>1.049839992</v>
      </c>
      <c r="F81" s="426">
        <v>0.6984</v>
      </c>
      <c r="G81" s="426">
        <v>0.6984</v>
      </c>
      <c r="H81" s="426">
        <v>0.7254</v>
      </c>
      <c r="I81" s="426">
        <v>0.71865</v>
      </c>
      <c r="J81" s="426">
        <v>0.7119</v>
      </c>
      <c r="K81" s="426">
        <v>0.70515</v>
      </c>
      <c r="L81" s="426">
        <v>0.6984</v>
      </c>
      <c r="M81" s="283"/>
    </row>
    <row r="82">
      <c r="B82" s="0" t="s">
        <v>225</v>
      </c>
      <c r="C82" s="0" t="s">
        <v>105</v>
      </c>
      <c r="D82" s="426">
        <v>15.858</v>
      </c>
      <c r="E82" s="426">
        <v>15.858</v>
      </c>
      <c r="F82" s="426">
        <v>15.858</v>
      </c>
      <c r="G82" s="426">
        <v>15.858</v>
      </c>
      <c r="H82" s="426">
        <v>15.8688</v>
      </c>
      <c r="I82" s="426">
        <v>15.8661</v>
      </c>
      <c r="J82" s="426">
        <v>15.8634</v>
      </c>
      <c r="K82" s="426">
        <v>15.8607</v>
      </c>
      <c r="L82" s="426">
        <v>15.858</v>
      </c>
      <c r="M82" s="283"/>
    </row>
    <row r="83">
      <c r="B83" s="0" t="s">
        <v>226</v>
      </c>
      <c r="C83" s="0" t="s">
        <v>96</v>
      </c>
      <c r="D83" s="426">
        <v>223.994908592867</v>
      </c>
      <c r="E83" s="426">
        <v>22</v>
      </c>
      <c r="F83" s="426">
        <v>34.436849702449</v>
      </c>
      <c r="G83" s="426">
        <v>91.468515897448</v>
      </c>
      <c r="H83" s="426">
        <v>185.187361897317</v>
      </c>
      <c r="I83" s="426">
        <v>126.035478005439</v>
      </c>
      <c r="J83" s="426">
        <v>245.943106572612</v>
      </c>
      <c r="K83" s="426">
        <v>189.014455374581</v>
      </c>
      <c r="L83" s="426">
        <v>137.031031848735</v>
      </c>
      <c r="M83" s="283"/>
    </row>
    <row r="84">
      <c r="B84" s="0" t="s">
        <v>226</v>
      </c>
      <c r="C84" s="0" t="s">
        <v>97</v>
      </c>
      <c r="D84" s="426">
        <v>34.673416968321</v>
      </c>
      <c r="E84" s="426"/>
      <c r="F84" s="426"/>
      <c r="G84" s="426"/>
      <c r="H84" s="426"/>
      <c r="I84" s="426"/>
      <c r="J84" s="426"/>
      <c r="K84" s="426"/>
      <c r="L84" s="426"/>
      <c r="M84" s="283"/>
    </row>
    <row r="85">
      <c r="B85" s="0" t="s">
        <v>226</v>
      </c>
      <c r="C85" s="0" t="s">
        <v>99</v>
      </c>
      <c r="D85" s="426">
        <v>34.673416968321</v>
      </c>
      <c r="E85" s="426"/>
      <c r="F85" s="426"/>
      <c r="G85" s="426"/>
      <c r="H85" s="426"/>
      <c r="I85" s="426"/>
      <c r="J85" s="426"/>
      <c r="K85" s="426"/>
      <c r="L85" s="426"/>
      <c r="M85" s="283"/>
    </row>
    <row r="86">
      <c r="B86" s="0" t="s">
        <v>226</v>
      </c>
      <c r="C86" s="0" t="s">
        <v>100</v>
      </c>
      <c r="D86" s="426">
        <v>687.287667234407</v>
      </c>
      <c r="E86" s="426">
        <v>725.328787196551</v>
      </c>
      <c r="F86" s="426">
        <v>663.566967287631</v>
      </c>
      <c r="G86" s="426">
        <v>734.641858002091</v>
      </c>
      <c r="H86" s="426">
        <v>818.216748716551</v>
      </c>
      <c r="I86" s="426">
        <v>895.541639431011</v>
      </c>
      <c r="J86" s="426">
        <v>972.866530145471</v>
      </c>
      <c r="K86" s="426">
        <v>1321.367380531146</v>
      </c>
      <c r="L86" s="426">
        <v>1706.269848993287</v>
      </c>
      <c r="M86" s="283"/>
    </row>
    <row r="87">
      <c r="B87" s="0" t="s">
        <v>226</v>
      </c>
      <c r="C87" s="0" t="s">
        <v>117</v>
      </c>
      <c r="D87" s="426">
        <v>51.2208</v>
      </c>
      <c r="E87" s="426">
        <v>52.50132</v>
      </c>
      <c r="F87" s="426">
        <v>52.50132</v>
      </c>
      <c r="G87" s="426">
        <v>47.736675</v>
      </c>
      <c r="H87" s="426">
        <v>37.412955</v>
      </c>
      <c r="I87" s="426">
        <v>48.1203</v>
      </c>
      <c r="J87" s="426">
        <v>48.603015</v>
      </c>
      <c r="K87" s="426">
        <v>38.90052</v>
      </c>
      <c r="L87" s="426">
        <v>36.76455</v>
      </c>
      <c r="M87" s="283"/>
    </row>
    <row r="88">
      <c r="B88" s="0" t="s">
        <v>226</v>
      </c>
      <c r="C88" s="0" t="s">
        <v>109</v>
      </c>
      <c r="D88" s="426">
        <v>23.499</v>
      </c>
      <c r="E88" s="426">
        <v>23.499</v>
      </c>
      <c r="F88" s="426">
        <v>11.7495</v>
      </c>
      <c r="G88" s="426">
        <v>11.7495</v>
      </c>
      <c r="H88" s="426">
        <v>11.7495</v>
      </c>
      <c r="I88" s="426">
        <v>11.7495</v>
      </c>
      <c r="J88" s="426">
        <v>11.7495</v>
      </c>
      <c r="K88" s="426">
        <v>11.7495</v>
      </c>
      <c r="L88" s="426">
        <v>11.7495</v>
      </c>
      <c r="M88" s="283"/>
    </row>
    <row r="89">
      <c r="B89" s="0" t="s">
        <v>226</v>
      </c>
      <c r="C89" s="0" t="s">
        <v>111</v>
      </c>
      <c r="D89" s="426">
        <v>210.574143586667</v>
      </c>
      <c r="E89" s="426">
        <v>1.652625</v>
      </c>
      <c r="F89" s="426">
        <v>1.652625</v>
      </c>
      <c r="G89" s="426">
        <v>1.548866071429</v>
      </c>
      <c r="H89" s="426">
        <v>1.445107142857</v>
      </c>
      <c r="I89" s="426">
        <v>1.341348214286</v>
      </c>
      <c r="J89" s="426">
        <v>1.237589285714</v>
      </c>
      <c r="K89" s="426">
        <v>1.133830357143</v>
      </c>
      <c r="L89" s="426">
        <v>1.030071428571</v>
      </c>
      <c r="M89" s="283"/>
    </row>
    <row r="90">
      <c r="B90" s="0" t="s">
        <v>226</v>
      </c>
      <c r="C90" s="0" t="s">
        <v>113</v>
      </c>
      <c r="D90" s="426">
        <v>0.019</v>
      </c>
      <c r="E90" s="426">
        <v>0.0095</v>
      </c>
      <c r="F90" s="426">
        <v>0.0095</v>
      </c>
      <c r="G90" s="426">
        <v>0.024583333333</v>
      </c>
      <c r="H90" s="426">
        <v>0.039666666667</v>
      </c>
      <c r="I90" s="426">
        <v>0.05475</v>
      </c>
      <c r="J90" s="426">
        <v>0.069833333333</v>
      </c>
      <c r="K90" s="426">
        <v>0.084916666667</v>
      </c>
      <c r="L90" s="426">
        <v>0.1</v>
      </c>
      <c r="M90" s="283"/>
    </row>
    <row r="91">
      <c r="B91" s="0" t="s">
        <v>226</v>
      </c>
      <c r="C91" s="0" t="s">
        <v>115</v>
      </c>
      <c r="D91" s="426">
        <v>0.7</v>
      </c>
      <c r="E91" s="426">
        <v>0.7</v>
      </c>
      <c r="F91" s="426">
        <v>0.7</v>
      </c>
      <c r="G91" s="426">
        <v>0.7</v>
      </c>
      <c r="H91" s="426">
        <v>0.7</v>
      </c>
      <c r="I91" s="426">
        <v>0.7</v>
      </c>
      <c r="J91" s="426">
        <v>0.7</v>
      </c>
      <c r="K91" s="426">
        <v>0.7</v>
      </c>
      <c r="L91" s="426">
        <v>0.7</v>
      </c>
      <c r="M91" s="283"/>
    </row>
    <row r="92">
      <c r="B92" s="0" t="s">
        <v>226</v>
      </c>
      <c r="C92" s="0" t="s">
        <v>119</v>
      </c>
      <c r="D92" s="426">
        <v>19.09656630312</v>
      </c>
      <c r="E92" s="426"/>
      <c r="F92" s="426">
        <v>783.848106519821</v>
      </c>
      <c r="G92" s="426">
        <v>489.936841008352</v>
      </c>
      <c r="H92" s="426">
        <v>511.495075798156</v>
      </c>
      <c r="I92" s="426">
        <v>415.029141755178</v>
      </c>
      <c r="J92" s="426">
        <v>310.237772182368</v>
      </c>
      <c r="K92" s="426"/>
      <c r="L92" s="426"/>
      <c r="M92" s="283"/>
    </row>
    <row r="93">
      <c r="B93" s="0" t="s">
        <v>226</v>
      </c>
      <c r="C93" s="0" t="s">
        <v>129</v>
      </c>
      <c r="D93" s="426">
        <v>140.256</v>
      </c>
      <c r="E93" s="426">
        <v>105.192</v>
      </c>
      <c r="F93" s="426">
        <v>105.192</v>
      </c>
      <c r="G93" s="426">
        <v>92.043</v>
      </c>
      <c r="H93" s="426">
        <v>82.374165</v>
      </c>
      <c r="I93" s="426">
        <v>78.894</v>
      </c>
      <c r="J93" s="426">
        <v>78.894</v>
      </c>
      <c r="K93" s="426">
        <v>95.87187</v>
      </c>
      <c r="L93" s="426">
        <v>86.039009080644</v>
      </c>
      <c r="M93" s="283"/>
    </row>
    <row r="94">
      <c r="B94" s="0" t="s">
        <v>226</v>
      </c>
      <c r="C94" s="0" t="s">
        <v>121</v>
      </c>
      <c r="D94" s="426">
        <v>1669.8337500570551</v>
      </c>
      <c r="E94" s="426">
        <v>1227.7334401426931</v>
      </c>
      <c r="F94" s="426">
        <v>1466.7437172595719</v>
      </c>
      <c r="G94" s="426">
        <v>1534.305216810872</v>
      </c>
      <c r="H94" s="426">
        <v>1642.6648892019939</v>
      </c>
      <c r="I94" s="426">
        <v>1591.619754583845</v>
      </c>
      <c r="J94" s="426">
        <v>1587.80255350203</v>
      </c>
      <c r="K94" s="426">
        <v>1494.1646802460609</v>
      </c>
      <c r="L94" s="426">
        <v>1490.8756016093289</v>
      </c>
      <c r="M94" s="283"/>
    </row>
    <row r="95">
      <c r="B95" s="0" t="s">
        <v>226</v>
      </c>
      <c r="C95" s="0" t="s">
        <v>123</v>
      </c>
      <c r="D95" s="426">
        <v>477.383517208333</v>
      </c>
      <c r="E95" s="426">
        <v>413.827546889252</v>
      </c>
      <c r="F95" s="426">
        <v>633.881454543738</v>
      </c>
      <c r="G95" s="426">
        <v>610.342709862024</v>
      </c>
      <c r="H95" s="426">
        <v>624.725897965681</v>
      </c>
      <c r="I95" s="426">
        <v>532.240892698157</v>
      </c>
      <c r="J95" s="426">
        <v>537.522236095364</v>
      </c>
      <c r="K95" s="426">
        <v>541.201125217996</v>
      </c>
      <c r="L95" s="426">
        <v>547.51173593143</v>
      </c>
      <c r="M95" s="283"/>
    </row>
    <row r="96">
      <c r="B96" s="0" t="s">
        <v>226</v>
      </c>
      <c r="C96" s="0" t="s">
        <v>125</v>
      </c>
      <c r="D96" s="426">
        <v>64.087</v>
      </c>
      <c r="E96" s="426">
        <v>2712.3764821456762</v>
      </c>
      <c r="F96" s="426">
        <v>2565.495884907572</v>
      </c>
      <c r="G96" s="426">
        <v>2716.415979037984</v>
      </c>
      <c r="H96" s="426">
        <v>2716.280948281491</v>
      </c>
      <c r="I96" s="426">
        <v>2682.2681845867319</v>
      </c>
      <c r="J96" s="426">
        <v>2639.7698743777942</v>
      </c>
      <c r="K96" s="426">
        <v>2715.68992374031</v>
      </c>
      <c r="L96" s="426">
        <v>2715.4973270400228</v>
      </c>
      <c r="M96" s="283"/>
    </row>
    <row r="97">
      <c r="B97" s="0" t="s">
        <v>226</v>
      </c>
      <c r="C97" s="0" t="s">
        <v>127</v>
      </c>
      <c r="D97" s="426">
        <v>3383.5826632628909</v>
      </c>
      <c r="E97" s="426">
        <v>501.525945101744</v>
      </c>
      <c r="F97" s="426">
        <v>486.099103663411</v>
      </c>
      <c r="G97" s="426">
        <v>249.653351235007</v>
      </c>
      <c r="H97" s="426">
        <v>284.755836680835</v>
      </c>
      <c r="I97" s="426">
        <v>117.753399098227</v>
      </c>
      <c r="J97" s="426">
        <v>226.150076109434</v>
      </c>
      <c r="K97" s="426">
        <v>110.256066019211</v>
      </c>
      <c r="L97" s="426">
        <v>121.811320750493</v>
      </c>
      <c r="M97" s="283"/>
    </row>
    <row r="98">
      <c r="B98" s="0" t="s">
        <v>226</v>
      </c>
      <c r="C98" s="0" t="s">
        <v>101</v>
      </c>
      <c r="D98" s="426">
        <v>3.809276244</v>
      </c>
      <c r="E98" s="426">
        <v>7.16150702437</v>
      </c>
      <c r="F98" s="426">
        <v>4.385988</v>
      </c>
      <c r="G98" s="426">
        <v>5.72859</v>
      </c>
      <c r="H98" s="426">
        <v>7.071192</v>
      </c>
      <c r="I98" s="426">
        <v>8.413794</v>
      </c>
      <c r="J98" s="426">
        <v>9.756396</v>
      </c>
      <c r="K98" s="426">
        <v>11.098998</v>
      </c>
      <c r="L98" s="426">
        <v>12.4416</v>
      </c>
      <c r="M98" s="283"/>
    </row>
    <row r="99">
      <c r="B99" s="0" t="s">
        <v>226</v>
      </c>
      <c r="C99" s="0" t="s">
        <v>102</v>
      </c>
      <c r="D99" s="426">
        <v>1542.6756</v>
      </c>
      <c r="E99" s="426">
        <v>1542.6756</v>
      </c>
      <c r="F99" s="426">
        <v>1294.43274375196</v>
      </c>
      <c r="G99" s="426">
        <v>1152.60263446838</v>
      </c>
      <c r="H99" s="426">
        <v>1352.60263446838</v>
      </c>
      <c r="I99" s="426">
        <v>1533.51638573392</v>
      </c>
      <c r="J99" s="426">
        <v>1598.07594720159</v>
      </c>
      <c r="K99" s="426">
        <v>1695.27793133945</v>
      </c>
      <c r="L99" s="426">
        <v>1711.4782620291</v>
      </c>
      <c r="M99" s="283"/>
    </row>
    <row r="100">
      <c r="B100" s="0" t="s">
        <v>226</v>
      </c>
      <c r="C100" s="0" t="s">
        <v>103</v>
      </c>
      <c r="D100" s="426">
        <v>4.511958228</v>
      </c>
      <c r="E100" s="426">
        <v>3.299529114</v>
      </c>
      <c r="F100" s="426">
        <v>2.0547</v>
      </c>
      <c r="G100" s="426">
        <v>2.05065</v>
      </c>
      <c r="H100" s="426">
        <v>2.0466</v>
      </c>
      <c r="I100" s="426">
        <v>2.04255</v>
      </c>
      <c r="J100" s="426">
        <v>2.0385</v>
      </c>
      <c r="K100" s="426">
        <v>2.03445</v>
      </c>
      <c r="L100" s="426">
        <v>2.0304</v>
      </c>
      <c r="M100" s="283"/>
    </row>
    <row r="101">
      <c r="B101" s="0" t="s">
        <v>226</v>
      </c>
      <c r="C101" s="0" t="s">
        <v>104</v>
      </c>
      <c r="D101" s="426">
        <v>1.908</v>
      </c>
      <c r="E101" s="426">
        <v>1.908</v>
      </c>
      <c r="F101" s="426">
        <v>1.908</v>
      </c>
      <c r="G101" s="426">
        <v>1.908</v>
      </c>
      <c r="H101" s="426">
        <v>1.908</v>
      </c>
      <c r="I101" s="426">
        <v>1.908</v>
      </c>
      <c r="J101" s="426">
        <v>1.908</v>
      </c>
      <c r="K101" s="426">
        <v>1.908</v>
      </c>
      <c r="L101" s="426">
        <v>1.908</v>
      </c>
      <c r="M101" s="283"/>
    </row>
    <row r="102">
      <c r="B102" s="0" t="s">
        <v>226</v>
      </c>
      <c r="C102" s="0" t="s">
        <v>105</v>
      </c>
      <c r="D102" s="426">
        <v>35.8884</v>
      </c>
      <c r="E102" s="426">
        <v>38.53755</v>
      </c>
      <c r="F102" s="426">
        <v>61.25209882569</v>
      </c>
      <c r="G102" s="426">
        <v>117.844379184909</v>
      </c>
      <c r="H102" s="426">
        <v>184.077103026632</v>
      </c>
      <c r="I102" s="426">
        <v>181.707676137537</v>
      </c>
      <c r="J102" s="426">
        <v>179.338249248441</v>
      </c>
      <c r="K102" s="426">
        <v>142.477835313525</v>
      </c>
      <c r="L102" s="426">
        <v>92.354547398745</v>
      </c>
      <c r="M102" s="283"/>
    </row>
    <row r="103">
      <c r="B103" s="0" t="s">
        <v>227</v>
      </c>
      <c r="C103" s="0" t="s">
        <v>96</v>
      </c>
      <c r="D103" s="426">
        <v>106.46834258365</v>
      </c>
      <c r="E103" s="426">
        <v>7.267285693385</v>
      </c>
      <c r="F103" s="426">
        <v>6.850463339367</v>
      </c>
      <c r="G103" s="426">
        <v>6.851458678367</v>
      </c>
      <c r="H103" s="426">
        <v>6.852442107346</v>
      </c>
      <c r="I103" s="426">
        <v>6.853341878416</v>
      </c>
      <c r="J103" s="426">
        <v>6.854235586255</v>
      </c>
      <c r="K103" s="426">
        <v>6.855151644031</v>
      </c>
      <c r="L103" s="426">
        <v>6.856112286902</v>
      </c>
      <c r="M103" s="283"/>
    </row>
    <row r="104">
      <c r="B104" s="0" t="s">
        <v>227</v>
      </c>
      <c r="C104" s="0" t="s">
        <v>97</v>
      </c>
      <c r="D104" s="426">
        <v>111.55356916343</v>
      </c>
      <c r="E104" s="426">
        <v>165.419181923634</v>
      </c>
      <c r="F104" s="426">
        <v>380.7638131534</v>
      </c>
      <c r="G104" s="426">
        <v>629.754177540139</v>
      </c>
      <c r="H104" s="426">
        <v>611.564256745215</v>
      </c>
      <c r="I104" s="426">
        <v>371.10241537238</v>
      </c>
      <c r="J104" s="426">
        <v>168.292187235897</v>
      </c>
      <c r="K104" s="426">
        <v>127.248680998164</v>
      </c>
      <c r="L104" s="426">
        <v>18.020696236427</v>
      </c>
      <c r="M104" s="283"/>
    </row>
    <row r="105">
      <c r="B105" s="0" t="s">
        <v>227</v>
      </c>
      <c r="C105" s="0" t="s">
        <v>99</v>
      </c>
      <c r="D105" s="426">
        <v>62.627760917699</v>
      </c>
      <c r="E105" s="426"/>
      <c r="F105" s="426"/>
      <c r="G105" s="426"/>
      <c r="H105" s="426"/>
      <c r="I105" s="426"/>
      <c r="J105" s="426"/>
      <c r="K105" s="426"/>
      <c r="L105" s="426"/>
      <c r="M105" s="283"/>
    </row>
    <row r="106">
      <c r="B106" s="0" t="s">
        <v>227</v>
      </c>
      <c r="C106" s="0" t="s">
        <v>100</v>
      </c>
      <c r="D106" s="426">
        <v>705.391488956251</v>
      </c>
      <c r="E106" s="426">
        <v>783.973141734915</v>
      </c>
      <c r="F106" s="426">
        <v>665.073085816102</v>
      </c>
      <c r="G106" s="426">
        <v>723.886390596499</v>
      </c>
      <c r="H106" s="426">
        <v>838.436131041082</v>
      </c>
      <c r="I106" s="426">
        <v>925.117653653572</v>
      </c>
      <c r="J106" s="426">
        <v>1011.799176266062</v>
      </c>
      <c r="K106" s="426">
        <v>1560.675098133031</v>
      </c>
      <c r="L106" s="426">
        <v>1833.8691756467019</v>
      </c>
      <c r="M106" s="283"/>
    </row>
    <row r="107">
      <c r="B107" s="0" t="s">
        <v>227</v>
      </c>
      <c r="C107" s="0" t="s">
        <v>107</v>
      </c>
      <c r="D107" s="426"/>
      <c r="E107" s="426">
        <v>17.6726806612</v>
      </c>
      <c r="F107" s="426">
        <v>468.436184988035</v>
      </c>
      <c r="G107" s="426">
        <v>564.083414638507</v>
      </c>
      <c r="H107" s="426">
        <v>624.291615784575</v>
      </c>
      <c r="I107" s="426">
        <v>580.949851038962</v>
      </c>
      <c r="J107" s="426">
        <v>581.528334040786</v>
      </c>
      <c r="K107" s="426">
        <v>844.738501989773</v>
      </c>
      <c r="L107" s="426">
        <v>713.639305938254</v>
      </c>
      <c r="M107" s="283"/>
    </row>
    <row r="108">
      <c r="B108" s="0" t="s">
        <v>227</v>
      </c>
      <c r="C108" s="0" t="s">
        <v>117</v>
      </c>
      <c r="D108" s="426">
        <v>148.7376</v>
      </c>
      <c r="E108" s="426">
        <v>122.46102</v>
      </c>
      <c r="F108" s="426">
        <v>118.01493</v>
      </c>
      <c r="G108" s="426">
        <v>114.2066925</v>
      </c>
      <c r="H108" s="426">
        <v>91.710843402139</v>
      </c>
      <c r="I108" s="426">
        <v>105.4323</v>
      </c>
      <c r="J108" s="426">
        <v>104.567315839766</v>
      </c>
      <c r="K108" s="426">
        <v>106.52067</v>
      </c>
      <c r="L108" s="426">
        <v>83.6649</v>
      </c>
      <c r="M108" s="283"/>
    </row>
    <row r="109">
      <c r="B109" s="0" t="s">
        <v>227</v>
      </c>
      <c r="C109" s="0" t="s">
        <v>109</v>
      </c>
      <c r="D109" s="426">
        <v>7.972</v>
      </c>
      <c r="E109" s="426">
        <v>3.986</v>
      </c>
      <c r="F109" s="426">
        <v>3.986</v>
      </c>
      <c r="G109" s="426">
        <v>3.986</v>
      </c>
      <c r="H109" s="426">
        <v>3.986</v>
      </c>
      <c r="I109" s="426">
        <v>3.986</v>
      </c>
      <c r="J109" s="426">
        <v>3.986</v>
      </c>
      <c r="K109" s="426">
        <v>3.986</v>
      </c>
      <c r="L109" s="426">
        <v>3.986</v>
      </c>
      <c r="M109" s="283"/>
    </row>
    <row r="110">
      <c r="B110" s="0" t="s">
        <v>227</v>
      </c>
      <c r="C110" s="0" t="s">
        <v>111</v>
      </c>
      <c r="D110" s="426">
        <v>0.373884</v>
      </c>
      <c r="E110" s="426">
        <v>0.186942</v>
      </c>
      <c r="F110" s="426">
        <v>0.186942</v>
      </c>
      <c r="G110" s="426">
        <v>0.195017571429</v>
      </c>
      <c r="H110" s="426">
        <v>0.203093142857</v>
      </c>
      <c r="I110" s="426">
        <v>0.211168714286</v>
      </c>
      <c r="J110" s="426">
        <v>0.219244285714</v>
      </c>
      <c r="K110" s="426">
        <v>0.227319857143</v>
      </c>
      <c r="L110" s="426">
        <v>0.235395428571</v>
      </c>
      <c r="M110" s="283"/>
    </row>
    <row r="111">
      <c r="B111" s="0" t="s">
        <v>227</v>
      </c>
      <c r="C111" s="0" t="s">
        <v>113</v>
      </c>
      <c r="D111" s="426">
        <v>0.316</v>
      </c>
      <c r="E111" s="426">
        <v>0.158</v>
      </c>
      <c r="F111" s="426">
        <v>0.158</v>
      </c>
      <c r="G111" s="426">
        <v>0.198333333333</v>
      </c>
      <c r="H111" s="426">
        <v>0.238666666667</v>
      </c>
      <c r="I111" s="426">
        <v>0.279</v>
      </c>
      <c r="J111" s="426">
        <v>0.319333333333</v>
      </c>
      <c r="K111" s="426">
        <v>0.359666666667</v>
      </c>
      <c r="L111" s="426">
        <v>0.4</v>
      </c>
      <c r="M111" s="283"/>
    </row>
    <row r="112">
      <c r="B112" s="0" t="s">
        <v>227</v>
      </c>
      <c r="C112" s="0" t="s">
        <v>115</v>
      </c>
      <c r="D112" s="426">
        <v>1.8254152186</v>
      </c>
      <c r="E112" s="426">
        <v>2.8067892886</v>
      </c>
      <c r="F112" s="426">
        <v>6.68636014257</v>
      </c>
      <c r="G112" s="426">
        <v>235.903021396103</v>
      </c>
      <c r="H112" s="426">
        <v>238.256755037698</v>
      </c>
      <c r="I112" s="426">
        <v>16.157038048781</v>
      </c>
      <c r="J112" s="426">
        <v>197.373906415149</v>
      </c>
      <c r="K112" s="426">
        <v>241.047251583661</v>
      </c>
      <c r="L112" s="426">
        <v>372.935551291881</v>
      </c>
      <c r="M112" s="283"/>
    </row>
    <row r="113">
      <c r="B113" s="0" t="s">
        <v>227</v>
      </c>
      <c r="C113" s="0" t="s">
        <v>119</v>
      </c>
      <c r="D113" s="426">
        <v>36.77985397455</v>
      </c>
      <c r="E113" s="426">
        <v>161.269415390463</v>
      </c>
      <c r="F113" s="426">
        <v>246.70438002918</v>
      </c>
      <c r="G113" s="426">
        <v>291.933516367863</v>
      </c>
      <c r="H113" s="426">
        <v>337.162652706546</v>
      </c>
      <c r="I113" s="426">
        <v>207.843827511692</v>
      </c>
      <c r="J113" s="426">
        <v>157.890803218675</v>
      </c>
      <c r="K113" s="426"/>
      <c r="L113" s="426"/>
      <c r="M113" s="283"/>
    </row>
    <row r="114">
      <c r="B114" s="0" t="s">
        <v>227</v>
      </c>
      <c r="C114" s="0" t="s">
        <v>129</v>
      </c>
      <c r="D114" s="426">
        <v>139.363607306809</v>
      </c>
      <c r="E114" s="426">
        <v>38.13273</v>
      </c>
      <c r="F114" s="426">
        <v>38.13273</v>
      </c>
      <c r="G114" s="426">
        <v>32.9875875</v>
      </c>
      <c r="H114" s="426">
        <v>28.275075</v>
      </c>
      <c r="I114" s="426">
        <v>44.433411088938</v>
      </c>
      <c r="J114" s="426">
        <v>39.30264</v>
      </c>
      <c r="K114" s="426">
        <v>56.284512287616</v>
      </c>
      <c r="L114" s="426">
        <v>94.490134486622</v>
      </c>
      <c r="M114" s="283"/>
    </row>
    <row r="115">
      <c r="B115" s="0" t="s">
        <v>227</v>
      </c>
      <c r="C115" s="0" t="s">
        <v>121</v>
      </c>
      <c r="D115" s="426">
        <v>3210.035</v>
      </c>
      <c r="E115" s="426">
        <v>2670.2021422298708</v>
      </c>
      <c r="F115" s="426">
        <v>2698.9662489041848</v>
      </c>
      <c r="G115" s="426">
        <v>2262.1594470174718</v>
      </c>
      <c r="H115" s="426">
        <v>2332.9609832314031</v>
      </c>
      <c r="I115" s="426">
        <v>2511.6319482060821</v>
      </c>
      <c r="J115" s="426">
        <v>2434.4746456582911</v>
      </c>
      <c r="K115" s="426">
        <v>2431.0467205961809</v>
      </c>
      <c r="L115" s="426">
        <v>2160.9533729009381</v>
      </c>
      <c r="M115" s="283"/>
    </row>
    <row r="116">
      <c r="B116" s="0" t="s">
        <v>227</v>
      </c>
      <c r="C116" s="0" t="s">
        <v>123</v>
      </c>
      <c r="D116" s="426">
        <v>672.1914665</v>
      </c>
      <c r="E116" s="426">
        <v>778.983923250945</v>
      </c>
      <c r="F116" s="426">
        <v>823.680005837313</v>
      </c>
      <c r="G116" s="426">
        <v>833.750872184059</v>
      </c>
      <c r="H116" s="426">
        <v>840.651082521436</v>
      </c>
      <c r="I116" s="426">
        <v>810.114362337213</v>
      </c>
      <c r="J116" s="426">
        <v>812.049039885942</v>
      </c>
      <c r="K116" s="426">
        <v>805.624369210219</v>
      </c>
      <c r="L116" s="426">
        <v>810.309658806035</v>
      </c>
      <c r="M116" s="283"/>
    </row>
    <row r="117">
      <c r="B117" s="0" t="s">
        <v>227</v>
      </c>
      <c r="C117" s="0" t="s">
        <v>125</v>
      </c>
      <c r="D117" s="426">
        <v>85.463</v>
      </c>
      <c r="E117" s="426">
        <v>1264.49460658439</v>
      </c>
      <c r="F117" s="426">
        <v>746.246996720375</v>
      </c>
      <c r="G117" s="426">
        <v>1316.4324247806869</v>
      </c>
      <c r="H117" s="426">
        <v>1357.812844616584</v>
      </c>
      <c r="I117" s="426">
        <v>1389.34846992273</v>
      </c>
      <c r="J117" s="426">
        <v>1406.529029561267</v>
      </c>
      <c r="K117" s="426">
        <v>1423.709589221213</v>
      </c>
      <c r="L117" s="426">
        <v>1422.47852115434</v>
      </c>
      <c r="M117" s="283"/>
    </row>
    <row r="118">
      <c r="B118" s="0" t="s">
        <v>227</v>
      </c>
      <c r="C118" s="0" t="s">
        <v>127</v>
      </c>
      <c r="D118" s="426">
        <v>3208.840052017933</v>
      </c>
      <c r="E118" s="426">
        <v>1629.5783983946731</v>
      </c>
      <c r="F118" s="426">
        <v>1864.400553214999</v>
      </c>
      <c r="G118" s="426">
        <v>1435.950233877332</v>
      </c>
      <c r="H118" s="426">
        <v>1472.6240497612489</v>
      </c>
      <c r="I118" s="426">
        <v>1074.0653272640359</v>
      </c>
      <c r="J118" s="426">
        <v>1265.0890135255729</v>
      </c>
      <c r="K118" s="426">
        <v>1219.7839371833979</v>
      </c>
      <c r="L118" s="426">
        <v>1347.998535239687</v>
      </c>
      <c r="M118" s="283"/>
    </row>
    <row r="119">
      <c r="B119" s="0" t="s">
        <v>227</v>
      </c>
      <c r="C119" s="0" t="s">
        <v>101</v>
      </c>
      <c r="D119" s="426">
        <v>24.991460496</v>
      </c>
      <c r="E119" s="426">
        <v>31.911343876001</v>
      </c>
      <c r="F119" s="426">
        <v>150.872038307523</v>
      </c>
      <c r="G119" s="426">
        <v>168.085646714467</v>
      </c>
      <c r="H119" s="426">
        <v>192.097579444393</v>
      </c>
      <c r="I119" s="426">
        <v>207.61308</v>
      </c>
      <c r="J119" s="426">
        <v>207.61308</v>
      </c>
      <c r="K119" s="426">
        <v>207.61308</v>
      </c>
      <c r="L119" s="426">
        <v>207.61308</v>
      </c>
      <c r="M119" s="283"/>
    </row>
    <row r="120">
      <c r="B120" s="0" t="s">
        <v>227</v>
      </c>
      <c r="C120" s="0" t="s">
        <v>103</v>
      </c>
      <c r="D120" s="426">
        <v>19.368602496</v>
      </c>
      <c r="E120" s="426">
        <v>13.347736725485</v>
      </c>
      <c r="F120" s="426">
        <v>7.328979570961</v>
      </c>
      <c r="G120" s="426">
        <v>7.335990125698</v>
      </c>
      <c r="H120" s="426">
        <v>7.342916793586</v>
      </c>
      <c r="I120" s="426">
        <v>7.349254226696</v>
      </c>
      <c r="J120" s="426">
        <v>25.708849510848</v>
      </c>
      <c r="K120" s="426">
        <v>68.404755661553</v>
      </c>
      <c r="L120" s="426">
        <v>67.966989071819</v>
      </c>
      <c r="M120" s="283"/>
    </row>
    <row r="121">
      <c r="B121" s="0" t="s">
        <v>227</v>
      </c>
      <c r="C121" s="0" t="s">
        <v>105</v>
      </c>
      <c r="D121" s="426">
        <v>40.284</v>
      </c>
      <c r="E121" s="426">
        <v>40.284</v>
      </c>
      <c r="F121" s="426">
        <v>58.910060287531</v>
      </c>
      <c r="G121" s="426">
        <v>66.547234196887</v>
      </c>
      <c r="H121" s="426">
        <v>126.591954450308</v>
      </c>
      <c r="I121" s="426">
        <v>142.990940120306</v>
      </c>
      <c r="J121" s="426">
        <v>255.264988259172</v>
      </c>
      <c r="K121" s="426">
        <v>245.924614671701</v>
      </c>
      <c r="L121" s="426">
        <v>231.68574623308</v>
      </c>
      <c r="M121" s="283"/>
    </row>
    <row r="122">
      <c r="B122" s="0" t="s">
        <v>228</v>
      </c>
      <c r="C122" s="0" t="s">
        <v>96</v>
      </c>
      <c r="D122" s="426">
        <v>127.130189449796</v>
      </c>
      <c r="E122" s="426">
        <v>51.838802919831</v>
      </c>
      <c r="F122" s="426">
        <v>77.564036340556</v>
      </c>
      <c r="G122" s="426">
        <v>58.462343686336</v>
      </c>
      <c r="H122" s="426">
        <v>127.022592982408</v>
      </c>
      <c r="I122" s="426">
        <v>203.02009100834</v>
      </c>
      <c r="J122" s="426">
        <v>28.452598227241</v>
      </c>
      <c r="K122" s="426">
        <v>19.887691629525</v>
      </c>
      <c r="L122" s="426">
        <v>34.045562463197</v>
      </c>
      <c r="M122" s="283"/>
    </row>
    <row r="123">
      <c r="B123" s="0" t="s">
        <v>228</v>
      </c>
      <c r="C123" s="0" t="s">
        <v>97</v>
      </c>
      <c r="D123" s="426">
        <v>66.180359300535</v>
      </c>
      <c r="E123" s="426"/>
      <c r="F123" s="426"/>
      <c r="G123" s="426"/>
      <c r="H123" s="426"/>
      <c r="I123" s="426"/>
      <c r="J123" s="426"/>
      <c r="K123" s="426"/>
      <c r="L123" s="426"/>
      <c r="M123" s="283"/>
    </row>
    <row r="124">
      <c r="B124" s="0" t="s">
        <v>228</v>
      </c>
      <c r="C124" s="0" t="s">
        <v>99</v>
      </c>
      <c r="D124" s="426">
        <v>66.180359300535</v>
      </c>
      <c r="E124" s="426"/>
      <c r="F124" s="426"/>
      <c r="G124" s="426"/>
      <c r="H124" s="426"/>
      <c r="I124" s="426"/>
      <c r="J124" s="426"/>
      <c r="K124" s="426"/>
      <c r="L124" s="426"/>
      <c r="M124" s="283"/>
    </row>
    <row r="125">
      <c r="B125" s="0" t="s">
        <v>228</v>
      </c>
      <c r="C125" s="0" t="s">
        <v>100</v>
      </c>
      <c r="D125" s="426">
        <v>758.802160944</v>
      </c>
      <c r="E125" s="426">
        <v>783.996174898848</v>
      </c>
      <c r="F125" s="426">
        <v>902.287794451373</v>
      </c>
      <c r="G125" s="426">
        <v>956.600428259493</v>
      </c>
      <c r="H125" s="426">
        <v>1070.90665791952</v>
      </c>
      <c r="I125" s="426">
        <v>1125.21929172764</v>
      </c>
      <c r="J125" s="426">
        <v>1179.53192553576</v>
      </c>
      <c r="K125" s="426">
        <v>1514.3553111743261</v>
      </c>
      <c r="L125" s="426">
        <v>1709.8967882419411</v>
      </c>
      <c r="M125" s="283"/>
    </row>
    <row r="126">
      <c r="B126" s="0" t="s">
        <v>228</v>
      </c>
      <c r="C126" s="0" t="s">
        <v>107</v>
      </c>
      <c r="D126" s="426"/>
      <c r="E126" s="426">
        <v>175.780914695651</v>
      </c>
      <c r="F126" s="426"/>
      <c r="G126" s="426">
        <v>53.647228727344</v>
      </c>
      <c r="H126" s="426">
        <v>61.300417232062</v>
      </c>
      <c r="I126" s="426">
        <v>174.165041024795</v>
      </c>
      <c r="J126" s="426">
        <v>148.206360307642</v>
      </c>
      <c r="K126" s="426">
        <v>466.706062704382</v>
      </c>
      <c r="L126" s="426">
        <v>386.937788405242</v>
      </c>
      <c r="M126" s="283"/>
    </row>
    <row r="127">
      <c r="B127" s="0" t="s">
        <v>228</v>
      </c>
      <c r="C127" s="0" t="s">
        <v>117</v>
      </c>
      <c r="D127" s="426">
        <v>7.1388</v>
      </c>
      <c r="E127" s="426">
        <v>5.3541</v>
      </c>
      <c r="F127" s="426">
        <v>5.3541</v>
      </c>
      <c r="G127" s="426">
        <v>4.6848375</v>
      </c>
      <c r="H127" s="426">
        <v>7.49574</v>
      </c>
      <c r="I127" s="426">
        <v>4.015575</v>
      </c>
      <c r="J127" s="426">
        <v>4.015575</v>
      </c>
      <c r="K127" s="426">
        <v>7.763445</v>
      </c>
      <c r="L127" s="426">
        <v>4.015575</v>
      </c>
      <c r="M127" s="283"/>
    </row>
    <row r="128">
      <c r="B128" s="0" t="s">
        <v>228</v>
      </c>
      <c r="C128" s="0" t="s">
        <v>111</v>
      </c>
      <c r="D128" s="426">
        <v>181.247977468319</v>
      </c>
      <c r="E128" s="426">
        <v>14.8014405</v>
      </c>
      <c r="F128" s="426">
        <v>14.8014405</v>
      </c>
      <c r="G128" s="426">
        <v>13.765623321428</v>
      </c>
      <c r="H128" s="426">
        <v>12.729806142857</v>
      </c>
      <c r="I128" s="426">
        <v>11.693988964286</v>
      </c>
      <c r="J128" s="426">
        <v>10.658171785714</v>
      </c>
      <c r="K128" s="426">
        <v>9.622354607143</v>
      </c>
      <c r="L128" s="426">
        <v>8.586537428571</v>
      </c>
      <c r="M128" s="283"/>
    </row>
    <row r="129">
      <c r="B129" s="0" t="s">
        <v>228</v>
      </c>
      <c r="C129" s="0" t="s">
        <v>119</v>
      </c>
      <c r="D129" s="426">
        <v>3.31532672528</v>
      </c>
      <c r="E129" s="426"/>
      <c r="F129" s="426">
        <v>148.037053200413</v>
      </c>
      <c r="G129" s="426">
        <v>168.835562540109</v>
      </c>
      <c r="H129" s="426">
        <v>194.993184905478</v>
      </c>
      <c r="I129" s="426">
        <v>232.327245917869</v>
      </c>
      <c r="J129" s="426">
        <v>91.313881711834</v>
      </c>
      <c r="K129" s="426"/>
      <c r="L129" s="426"/>
      <c r="M129" s="283"/>
    </row>
    <row r="130">
      <c r="B130" s="0" t="s">
        <v>228</v>
      </c>
      <c r="C130" s="0" t="s">
        <v>129</v>
      </c>
      <c r="D130" s="426">
        <v>12.6036</v>
      </c>
      <c r="E130" s="426">
        <v>12.91869</v>
      </c>
      <c r="F130" s="426">
        <v>12.91869</v>
      </c>
      <c r="G130" s="426">
        <v>8.2711125</v>
      </c>
      <c r="H130" s="426">
        <v>7.089525</v>
      </c>
      <c r="I130" s="426">
        <v>7.089525</v>
      </c>
      <c r="J130" s="426">
        <v>7.089525</v>
      </c>
      <c r="K130" s="426">
        <v>7.089525</v>
      </c>
      <c r="L130" s="426">
        <v>7.089525</v>
      </c>
      <c r="M130" s="283"/>
    </row>
    <row r="131">
      <c r="B131" s="0" t="s">
        <v>228</v>
      </c>
      <c r="C131" s="0" t="s">
        <v>121</v>
      </c>
      <c r="D131" s="426">
        <v>1696.128</v>
      </c>
      <c r="E131" s="426">
        <v>1134.7224190114871</v>
      </c>
      <c r="F131" s="426">
        <v>1327.7648044795931</v>
      </c>
      <c r="G131" s="426">
        <v>1369.2414749515251</v>
      </c>
      <c r="H131" s="426">
        <v>1401.604011211133</v>
      </c>
      <c r="I131" s="426">
        <v>1352.2036254062889</v>
      </c>
      <c r="J131" s="426">
        <v>1205.580418124405</v>
      </c>
      <c r="K131" s="426">
        <v>1131.390419011487</v>
      </c>
      <c r="L131" s="426">
        <v>1110.29961281036</v>
      </c>
      <c r="M131" s="283"/>
    </row>
    <row r="132">
      <c r="B132" s="0" t="s">
        <v>228</v>
      </c>
      <c r="C132" s="0" t="s">
        <v>123</v>
      </c>
      <c r="D132" s="426">
        <v>578.024866204525</v>
      </c>
      <c r="E132" s="426">
        <v>378.95461668225</v>
      </c>
      <c r="F132" s="426">
        <v>626.210721904194</v>
      </c>
      <c r="G132" s="426">
        <v>664.441750516052</v>
      </c>
      <c r="H132" s="426">
        <v>609.888630184251</v>
      </c>
      <c r="I132" s="426">
        <v>517.677614694787</v>
      </c>
      <c r="J132" s="426">
        <v>525.718749630434</v>
      </c>
      <c r="K132" s="426">
        <v>532.175660889404</v>
      </c>
      <c r="L132" s="426">
        <v>528.71127647648</v>
      </c>
      <c r="M132" s="283"/>
    </row>
    <row r="133">
      <c r="B133" s="0" t="s">
        <v>228</v>
      </c>
      <c r="C133" s="0" t="s">
        <v>125</v>
      </c>
      <c r="D133" s="426">
        <v>63.136</v>
      </c>
      <c r="E133" s="426">
        <v>902.357203209568</v>
      </c>
      <c r="F133" s="426">
        <v>907.973209257568</v>
      </c>
      <c r="G133" s="426">
        <v>907.692408955168</v>
      </c>
      <c r="H133" s="426">
        <v>907.411608652768</v>
      </c>
      <c r="I133" s="426">
        <v>907.032528244528</v>
      </c>
      <c r="J133" s="426">
        <v>906.653447836288</v>
      </c>
      <c r="K133" s="426">
        <v>906.274367428048</v>
      </c>
      <c r="L133" s="426">
        <v>906.274367428048</v>
      </c>
      <c r="M133" s="283"/>
    </row>
    <row r="134">
      <c r="B134" s="0" t="s">
        <v>228</v>
      </c>
      <c r="C134" s="0" t="s">
        <v>127</v>
      </c>
      <c r="D134" s="426">
        <v>2991.640153400735</v>
      </c>
      <c r="E134" s="426">
        <v>2116.069575030705</v>
      </c>
      <c r="F134" s="426">
        <v>1942.047255888129</v>
      </c>
      <c r="G134" s="426">
        <v>1975.6003464655489</v>
      </c>
      <c r="H134" s="426">
        <v>1995.6562524446249</v>
      </c>
      <c r="I134" s="426">
        <v>1931.933728165106</v>
      </c>
      <c r="J134" s="426">
        <v>1964.462969753092</v>
      </c>
      <c r="K134" s="426">
        <v>1964.4574521662439</v>
      </c>
      <c r="L134" s="426">
        <v>1989.445268327323</v>
      </c>
      <c r="M134" s="283"/>
    </row>
    <row r="135">
      <c r="B135" s="0" t="s">
        <v>228</v>
      </c>
      <c r="C135" s="0" t="s">
        <v>101</v>
      </c>
      <c r="D135" s="426">
        <v>1.8080340336</v>
      </c>
      <c r="E135" s="426">
        <v>11.554112114218</v>
      </c>
      <c r="F135" s="426">
        <v>9.632808</v>
      </c>
      <c r="G135" s="426">
        <v>11.65614</v>
      </c>
      <c r="H135" s="426">
        <v>13.679472</v>
      </c>
      <c r="I135" s="426">
        <v>15.702804</v>
      </c>
      <c r="J135" s="426">
        <v>17.726136</v>
      </c>
      <c r="K135" s="426">
        <v>19.749468</v>
      </c>
      <c r="L135" s="426">
        <v>21.7728</v>
      </c>
      <c r="M135" s="283"/>
    </row>
    <row r="136">
      <c r="B136" s="0" t="s">
        <v>228</v>
      </c>
      <c r="C136" s="0" t="s">
        <v>102</v>
      </c>
      <c r="D136" s="426">
        <v>223.164</v>
      </c>
      <c r="E136" s="426">
        <v>209.917906840564</v>
      </c>
      <c r="F136" s="426">
        <v>128.194748738062</v>
      </c>
      <c r="G136" s="426">
        <v>15.702638812296</v>
      </c>
      <c r="H136" s="426">
        <v>158.170839078775</v>
      </c>
      <c r="I136" s="426">
        <v>205.660239167601</v>
      </c>
      <c r="J136" s="426">
        <v>215.751902064468</v>
      </c>
      <c r="K136" s="426">
        <v>243.035745740639</v>
      </c>
      <c r="L136" s="426">
        <v>247.583053020001</v>
      </c>
      <c r="M136" s="283"/>
    </row>
    <row r="137">
      <c r="B137" s="0" t="s">
        <v>228</v>
      </c>
      <c r="C137" s="0" t="s">
        <v>103</v>
      </c>
      <c r="D137" s="426">
        <v>33.761454156</v>
      </c>
      <c r="E137" s="426">
        <v>28.898168238</v>
      </c>
      <c r="F137" s="426">
        <v>23.943293734737</v>
      </c>
      <c r="G137" s="426">
        <v>23.932043734736</v>
      </c>
      <c r="H137" s="426">
        <v>23.919850469997</v>
      </c>
      <c r="I137" s="426">
        <v>23.907453311275</v>
      </c>
      <c r="J137" s="426">
        <v>37.860419772266</v>
      </c>
      <c r="K137" s="426">
        <v>85.912710759684</v>
      </c>
      <c r="L137" s="426">
        <v>110.740371002882</v>
      </c>
      <c r="M137" s="283"/>
    </row>
    <row r="138">
      <c r="B138" s="0" t="s">
        <v>228</v>
      </c>
      <c r="C138" s="0" t="s">
        <v>105</v>
      </c>
      <c r="D138" s="426">
        <v>192.0492</v>
      </c>
      <c r="E138" s="426">
        <v>204.2912917406</v>
      </c>
      <c r="F138" s="426">
        <v>246.57094389541</v>
      </c>
      <c r="G138" s="426">
        <v>232.21144288775</v>
      </c>
      <c r="H138" s="426">
        <v>216.22948291024</v>
      </c>
      <c r="I138" s="426">
        <v>230.903238808227</v>
      </c>
      <c r="J138" s="426">
        <v>317.232060046906</v>
      </c>
      <c r="K138" s="426">
        <v>352.005017649742</v>
      </c>
      <c r="L138" s="426">
        <v>330.96097221835</v>
      </c>
      <c r="M138" s="283"/>
    </row>
    <row r="139">
      <c r="B139" s="0" t="s">
        <v>229</v>
      </c>
      <c r="C139" s="0" t="s">
        <v>96</v>
      </c>
      <c r="D139" s="426">
        <v>640.618775565368</v>
      </c>
      <c r="E139" s="426">
        <v>625.471105360385</v>
      </c>
      <c r="F139" s="426">
        <v>482.124906605059</v>
      </c>
      <c r="G139" s="426">
        <v>254.478406460917</v>
      </c>
      <c r="H139" s="426">
        <v>293.569816409397</v>
      </c>
      <c r="I139" s="426">
        <v>290.418544067351</v>
      </c>
      <c r="J139" s="426">
        <v>167.328126964969</v>
      </c>
      <c r="K139" s="426">
        <v>42.116452120662</v>
      </c>
      <c r="L139" s="426">
        <v>32.601298047986</v>
      </c>
      <c r="M139" s="283"/>
    </row>
    <row r="140">
      <c r="B140" s="0" t="s">
        <v>229</v>
      </c>
      <c r="C140" s="0" t="s">
        <v>97</v>
      </c>
      <c r="D140" s="426">
        <v>110.033855122133</v>
      </c>
      <c r="E140" s="426">
        <v>59.18061501542</v>
      </c>
      <c r="F140" s="426">
        <v>79.114748584061</v>
      </c>
      <c r="G140" s="426">
        <v>186.845158399593</v>
      </c>
      <c r="H140" s="426">
        <v>179.049308845721</v>
      </c>
      <c r="I140" s="426">
        <v>25.752559550157</v>
      </c>
      <c r="J140" s="426"/>
      <c r="K140" s="426"/>
      <c r="L140" s="426"/>
      <c r="M140" s="283"/>
    </row>
    <row r="141">
      <c r="B141" s="0" t="s">
        <v>229</v>
      </c>
      <c r="C141" s="0" t="s">
        <v>99</v>
      </c>
      <c r="D141" s="426">
        <v>56.366922202968</v>
      </c>
      <c r="E141" s="426"/>
      <c r="F141" s="426"/>
      <c r="G141" s="426"/>
      <c r="H141" s="426"/>
      <c r="I141" s="426"/>
      <c r="J141" s="426"/>
      <c r="K141" s="426"/>
      <c r="L141" s="426"/>
      <c r="M141" s="283"/>
    </row>
    <row r="142">
      <c r="B142" s="0" t="s">
        <v>229</v>
      </c>
      <c r="C142" s="0" t="s">
        <v>100</v>
      </c>
      <c r="D142" s="426">
        <v>903.648911309642</v>
      </c>
      <c r="E142" s="426">
        <v>801.756892892039</v>
      </c>
      <c r="F142" s="426">
        <v>1087.4011572804011</v>
      </c>
      <c r="G142" s="426">
        <v>1128.669115601798</v>
      </c>
      <c r="H142" s="426">
        <v>1230.603664412132</v>
      </c>
      <c r="I142" s="426">
        <v>1334.0688703492419</v>
      </c>
      <c r="J142" s="426">
        <v>1431.70578098086</v>
      </c>
      <c r="K142" s="426">
        <v>1402.864215284877</v>
      </c>
      <c r="L142" s="426">
        <v>1147.371915018924</v>
      </c>
      <c r="M142" s="283"/>
    </row>
    <row r="143">
      <c r="B143" s="0" t="s">
        <v>229</v>
      </c>
      <c r="C143" s="0" t="s">
        <v>107</v>
      </c>
      <c r="D143" s="426">
        <v>14.542768327332</v>
      </c>
      <c r="E143" s="426">
        <v>224.332049663001</v>
      </c>
      <c r="F143" s="426">
        <v>144.434432003848</v>
      </c>
      <c r="G143" s="426">
        <v>493.204169521234</v>
      </c>
      <c r="H143" s="426">
        <v>381.22795435111</v>
      </c>
      <c r="I143" s="426">
        <v>634.681195028623</v>
      </c>
      <c r="J143" s="426">
        <v>793.96161729139</v>
      </c>
      <c r="K143" s="426">
        <v>394.701167384479</v>
      </c>
      <c r="L143" s="426">
        <v>216.708888138094</v>
      </c>
      <c r="M143" s="283"/>
    </row>
    <row r="144">
      <c r="B144" s="0" t="s">
        <v>229</v>
      </c>
      <c r="C144" s="0" t="s">
        <v>117</v>
      </c>
      <c r="D144" s="426">
        <v>40.1364</v>
      </c>
      <c r="E144" s="426">
        <v>38.70342</v>
      </c>
      <c r="F144" s="426">
        <v>30.1023</v>
      </c>
      <c r="G144" s="426">
        <v>38.2637925</v>
      </c>
      <c r="H144" s="426">
        <v>37.824165</v>
      </c>
      <c r="I144" s="426">
        <v>38.215125</v>
      </c>
      <c r="J144" s="426">
        <v>22.576725</v>
      </c>
      <c r="K144" s="426">
        <v>38.997045</v>
      </c>
      <c r="L144" s="426">
        <v>22.576725</v>
      </c>
      <c r="M144" s="283"/>
    </row>
    <row r="145">
      <c r="B145" s="0" t="s">
        <v>229</v>
      </c>
      <c r="C145" s="0" t="s">
        <v>109</v>
      </c>
      <c r="D145" s="426">
        <v>31.33</v>
      </c>
      <c r="E145" s="426">
        <v>15.665</v>
      </c>
      <c r="F145" s="426">
        <v>106.218043755703</v>
      </c>
      <c r="G145" s="426">
        <v>106.218043755703</v>
      </c>
      <c r="H145" s="426">
        <v>15.665</v>
      </c>
      <c r="I145" s="426">
        <v>15.665</v>
      </c>
      <c r="J145" s="426">
        <v>15.665</v>
      </c>
      <c r="K145" s="426">
        <v>15.665</v>
      </c>
      <c r="L145" s="426">
        <v>15.665</v>
      </c>
      <c r="M145" s="283"/>
    </row>
    <row r="146">
      <c r="B146" s="0" t="s">
        <v>229</v>
      </c>
      <c r="C146" s="0" t="s">
        <v>111</v>
      </c>
      <c r="D146" s="426">
        <v>24.261295307831</v>
      </c>
      <c r="E146" s="426"/>
      <c r="F146" s="426"/>
      <c r="G146" s="426"/>
      <c r="H146" s="426"/>
      <c r="I146" s="426"/>
      <c r="J146" s="426"/>
      <c r="K146" s="426"/>
      <c r="L146" s="426"/>
      <c r="M146" s="283"/>
    </row>
    <row r="147">
      <c r="B147" s="0" t="s">
        <v>229</v>
      </c>
      <c r="C147" s="0" t="s">
        <v>113</v>
      </c>
      <c r="D147" s="426">
        <v>3.73</v>
      </c>
      <c r="E147" s="426">
        <v>1.865</v>
      </c>
      <c r="F147" s="426">
        <v>1.865</v>
      </c>
      <c r="G147" s="426">
        <v>1.6375</v>
      </c>
      <c r="H147" s="426">
        <v>1.41</v>
      </c>
      <c r="I147" s="426">
        <v>1.1825</v>
      </c>
      <c r="J147" s="426">
        <v>0.955</v>
      </c>
      <c r="K147" s="426">
        <v>0.7275</v>
      </c>
      <c r="L147" s="426">
        <v>0.5</v>
      </c>
      <c r="M147" s="283"/>
    </row>
    <row r="148">
      <c r="B148" s="0" t="s">
        <v>229</v>
      </c>
      <c r="C148" s="0" t="s">
        <v>115</v>
      </c>
      <c r="D148" s="426">
        <v>9.089183392512</v>
      </c>
      <c r="E148" s="426">
        <v>533.899978746638</v>
      </c>
      <c r="F148" s="426">
        <v>491.974023636642</v>
      </c>
      <c r="G148" s="426">
        <v>691.760776107651</v>
      </c>
      <c r="H148" s="426">
        <v>678.068892365714</v>
      </c>
      <c r="I148" s="426">
        <v>731.031770818586</v>
      </c>
      <c r="J148" s="426">
        <v>714.708300365935</v>
      </c>
      <c r="K148" s="426">
        <v>774.149726417916</v>
      </c>
      <c r="L148" s="426">
        <v>757.625446131889</v>
      </c>
      <c r="M148" s="283"/>
    </row>
    <row r="149">
      <c r="B149" s="0" t="s">
        <v>229</v>
      </c>
      <c r="C149" s="0" t="s">
        <v>119</v>
      </c>
      <c r="D149" s="426">
        <v>258.966155132668</v>
      </c>
      <c r="E149" s="426">
        <v>27.889820008558</v>
      </c>
      <c r="F149" s="426">
        <v>205.417948615228</v>
      </c>
      <c r="G149" s="426">
        <v>441.36675544198</v>
      </c>
      <c r="H149" s="426">
        <v>342.244807230622</v>
      </c>
      <c r="I149" s="426">
        <v>569.943927854431</v>
      </c>
      <c r="J149" s="426">
        <v>541.830023944478</v>
      </c>
      <c r="K149" s="426">
        <v>216.565181327282</v>
      </c>
      <c r="L149" s="426">
        <v>527.345009619191</v>
      </c>
      <c r="M149" s="283"/>
    </row>
    <row r="150">
      <c r="B150" s="0" t="s">
        <v>229</v>
      </c>
      <c r="C150" s="0" t="s">
        <v>129</v>
      </c>
      <c r="D150" s="426">
        <v>104.259727384791</v>
      </c>
      <c r="E150" s="426">
        <v>10.9701</v>
      </c>
      <c r="F150" s="426">
        <v>322.91333553549</v>
      </c>
      <c r="G150" s="426">
        <v>9.5988375</v>
      </c>
      <c r="H150" s="426">
        <v>34.781150657301</v>
      </c>
      <c r="I150" s="426">
        <v>142.778159039299</v>
      </c>
      <c r="J150" s="426">
        <v>72.580600917852</v>
      </c>
      <c r="K150" s="426">
        <v>45.799898592751</v>
      </c>
      <c r="L150" s="426">
        <v>74.413832562874</v>
      </c>
      <c r="M150" s="283"/>
    </row>
    <row r="151">
      <c r="B151" s="0" t="s">
        <v>229</v>
      </c>
      <c r="C151" s="0" t="s">
        <v>121</v>
      </c>
      <c r="D151" s="426">
        <v>341.477899357364</v>
      </c>
      <c r="E151" s="426">
        <v>723.473657435289</v>
      </c>
      <c r="F151" s="426">
        <v>335.925887583506</v>
      </c>
      <c r="G151" s="426">
        <v>597.886259556728</v>
      </c>
      <c r="H151" s="426">
        <v>582.955896112686</v>
      </c>
      <c r="I151" s="426">
        <v>790.014662734435</v>
      </c>
      <c r="J151" s="426">
        <v>878.394768489892</v>
      </c>
      <c r="K151" s="426">
        <v>1018.771392694019</v>
      </c>
      <c r="L151" s="426">
        <v>867.806708856737</v>
      </c>
      <c r="M151" s="283"/>
    </row>
    <row r="152">
      <c r="B152" s="0" t="s">
        <v>229</v>
      </c>
      <c r="C152" s="0" t="s">
        <v>123</v>
      </c>
      <c r="D152" s="426">
        <v>430.860380062086</v>
      </c>
      <c r="E152" s="426">
        <v>201.023388741442</v>
      </c>
      <c r="F152" s="426">
        <v>226.137439740888</v>
      </c>
      <c r="G152" s="426">
        <v>480.388680288759</v>
      </c>
      <c r="H152" s="426">
        <v>494.354223390347</v>
      </c>
      <c r="I152" s="426">
        <v>215.060905740792</v>
      </c>
      <c r="J152" s="426">
        <v>214.127197834418</v>
      </c>
      <c r="K152" s="426">
        <v>212.872671484983</v>
      </c>
      <c r="L152" s="426">
        <v>213.245605969896</v>
      </c>
      <c r="M152" s="283"/>
    </row>
    <row r="153">
      <c r="B153" s="0" t="s">
        <v>229</v>
      </c>
      <c r="C153" s="0" t="s">
        <v>125</v>
      </c>
      <c r="D153" s="426">
        <v>30.346</v>
      </c>
      <c r="E153" s="426">
        <v>1731.22911081317</v>
      </c>
      <c r="F153" s="426">
        <v>1661.15196105857</v>
      </c>
      <c r="G153" s="426">
        <v>1736.595389580403</v>
      </c>
      <c r="H153" s="426">
        <v>1736.067291575527</v>
      </c>
      <c r="I153" s="426">
        <v>1735.43398426894</v>
      </c>
      <c r="J153" s="426">
        <v>1734.800676962343</v>
      </c>
      <c r="K153" s="426">
        <v>1734.1673696557571</v>
      </c>
      <c r="L153" s="426">
        <v>1733.53406234917</v>
      </c>
      <c r="M153" s="283"/>
    </row>
    <row r="154">
      <c r="B154" s="0" t="s">
        <v>229</v>
      </c>
      <c r="C154" s="0" t="s">
        <v>127</v>
      </c>
      <c r="D154" s="426">
        <v>1194.3379372214031</v>
      </c>
      <c r="E154" s="426">
        <v>35.195220502596</v>
      </c>
      <c r="F154" s="426">
        <v>1.2</v>
      </c>
      <c r="G154" s="426">
        <v>1.2</v>
      </c>
      <c r="H154" s="426">
        <v>1.2</v>
      </c>
      <c r="I154" s="426">
        <v>1.2</v>
      </c>
      <c r="J154" s="426">
        <v>1.817306563874</v>
      </c>
      <c r="K154" s="426">
        <v>8.491159578829</v>
      </c>
      <c r="L154" s="426">
        <v>13.934270646313</v>
      </c>
      <c r="M154" s="283"/>
    </row>
    <row r="155">
      <c r="B155" s="0" t="s">
        <v>229</v>
      </c>
      <c r="C155" s="0" t="s">
        <v>101</v>
      </c>
      <c r="D155" s="426"/>
      <c r="E155" s="426">
        <v>0.83736</v>
      </c>
      <c r="F155" s="426">
        <v>0.41868</v>
      </c>
      <c r="G155" s="426">
        <v>0.41868</v>
      </c>
      <c r="H155" s="426">
        <v>0.41868</v>
      </c>
      <c r="I155" s="426">
        <v>0.41868</v>
      </c>
      <c r="J155" s="426">
        <v>0.41868</v>
      </c>
      <c r="K155" s="426">
        <v>0.41868</v>
      </c>
      <c r="L155" s="426">
        <v>0.41868</v>
      </c>
      <c r="M155" s="283"/>
    </row>
    <row r="156">
      <c r="B156" s="0" t="s">
        <v>229</v>
      </c>
      <c r="C156" s="0" t="s">
        <v>102</v>
      </c>
      <c r="D156" s="426">
        <v>186.8868</v>
      </c>
      <c r="E156" s="426">
        <v>186.8868</v>
      </c>
      <c r="F156" s="426">
        <v>186.8868</v>
      </c>
      <c r="G156" s="426">
        <v>166.15960935186</v>
      </c>
      <c r="H156" s="426">
        <v>193.956256092434</v>
      </c>
      <c r="I156" s="426">
        <v>202.072093772558</v>
      </c>
      <c r="J156" s="426">
        <v>203.577862398744</v>
      </c>
      <c r="K156" s="426">
        <v>201.892496554951</v>
      </c>
      <c r="L156" s="426">
        <v>207.336328947044</v>
      </c>
      <c r="M156" s="283"/>
    </row>
    <row r="157">
      <c r="B157" s="0" t="s">
        <v>229</v>
      </c>
      <c r="C157" s="0" t="s">
        <v>103</v>
      </c>
      <c r="D157" s="426">
        <v>3.313977228</v>
      </c>
      <c r="E157" s="426">
        <v>2.818888614</v>
      </c>
      <c r="F157" s="426">
        <v>2.3238</v>
      </c>
      <c r="G157" s="426">
        <v>2.3211</v>
      </c>
      <c r="H157" s="426">
        <v>2.3184</v>
      </c>
      <c r="I157" s="426">
        <v>2.3157</v>
      </c>
      <c r="J157" s="426">
        <v>20.432731653863</v>
      </c>
      <c r="K157" s="426">
        <v>58.805014406499</v>
      </c>
      <c r="L157" s="426">
        <v>58.674295930633</v>
      </c>
      <c r="M157" s="283"/>
    </row>
    <row r="158">
      <c r="B158" s="0" t="s">
        <v>229</v>
      </c>
      <c r="C158" s="0" t="s">
        <v>105</v>
      </c>
      <c r="D158" s="48">
        <v>19.224</v>
      </c>
      <c r="E158" s="48">
        <v>40.669896535715</v>
      </c>
      <c r="F158" s="48">
        <v>85.583520154803</v>
      </c>
      <c r="G158" s="48">
        <v>176.806929611164</v>
      </c>
      <c r="H158" s="48">
        <v>190.012928846678</v>
      </c>
      <c r="I158" s="48">
        <v>189.960557870835</v>
      </c>
      <c r="J158" s="48">
        <v>347.682648</v>
      </c>
      <c r="K158" s="48">
        <v>310.599542577885</v>
      </c>
      <c r="L158" s="48">
        <v>235.251144417185</v>
      </c>
      <c r="M158" s="283"/>
    </row>
    <row r="159">
      <c r="B159" s="0" t="s">
        <v>230</v>
      </c>
      <c r="C159" s="0" t="s">
        <v>96</v>
      </c>
      <c r="D159" s="48">
        <v>492.466376999467</v>
      </c>
      <c r="E159" s="48">
        <v>20.1426948</v>
      </c>
      <c r="F159" s="48">
        <v>20.1908268</v>
      </c>
      <c r="G159" s="48">
        <v>20.1863268</v>
      </c>
      <c r="H159" s="48">
        <v>20.1818268</v>
      </c>
      <c r="I159" s="48">
        <v>20.1757518</v>
      </c>
      <c r="J159" s="48">
        <v>20.1696768</v>
      </c>
      <c r="K159" s="48">
        <v>20.1636018</v>
      </c>
      <c r="L159" s="48">
        <v>20.1575268</v>
      </c>
      <c r="M159" s="283"/>
    </row>
    <row r="160">
      <c r="B160" s="0" t="s">
        <v>230</v>
      </c>
      <c r="C160" s="0" t="s">
        <v>97</v>
      </c>
      <c r="D160" s="48">
        <v>624.419075641099</v>
      </c>
      <c r="E160" s="48">
        <v>1170.74888152673</v>
      </c>
      <c r="F160" s="48">
        <v>1857.7744694943</v>
      </c>
      <c r="G160" s="48">
        <v>1988.36985572588</v>
      </c>
      <c r="H160" s="48">
        <v>2183.6447384389</v>
      </c>
      <c r="I160" s="48">
        <v>1857.68352134224</v>
      </c>
      <c r="J160" s="48">
        <v>1287.25088751656</v>
      </c>
      <c r="K160" s="48">
        <v>980.76537908678</v>
      </c>
      <c r="L160" s="48">
        <v>961.983275483284</v>
      </c>
      <c r="M160" s="283"/>
    </row>
    <row r="161">
      <c r="B161" s="0" t="s">
        <v>230</v>
      </c>
      <c r="C161" s="0" t="s">
        <v>100</v>
      </c>
      <c r="D161" s="48">
        <v>412.111250098877</v>
      </c>
      <c r="E161" s="48">
        <v>430.691916556842</v>
      </c>
      <c r="F161" s="48">
        <v>475.780428787601</v>
      </c>
      <c r="G161" s="48">
        <v>532.334479956236</v>
      </c>
      <c r="H161" s="48">
        <v>566.045582798651</v>
      </c>
      <c r="I161" s="48">
        <v>590.577005286295</v>
      </c>
      <c r="J161" s="48">
        <v>615.108427773939</v>
      </c>
      <c r="K161" s="48">
        <v>958.979817220303</v>
      </c>
      <c r="L161" s="48">
        <v>1280.1168826666669</v>
      </c>
      <c r="M161" s="283"/>
    </row>
    <row r="162">
      <c r="B162" s="0" t="s">
        <v>230</v>
      </c>
      <c r="C162" s="0" t="s">
        <v>107</v>
      </c>
      <c r="D162" s="48"/>
      <c r="E162" s="48"/>
      <c r="F162" s="48">
        <v>5.359113025673</v>
      </c>
      <c r="G162" s="48"/>
      <c r="H162" s="48"/>
      <c r="I162" s="48"/>
      <c r="J162" s="48"/>
      <c r="K162" s="48"/>
      <c r="L162" s="48"/>
      <c r="M162" s="283"/>
    </row>
    <row r="163">
      <c r="B163" s="0" t="s">
        <v>230</v>
      </c>
      <c r="C163" s="0" t="s">
        <v>117</v>
      </c>
      <c r="D163" s="48">
        <v>25.2</v>
      </c>
      <c r="E163" s="48">
        <v>18.9</v>
      </c>
      <c r="F163" s="48">
        <v>18.9</v>
      </c>
      <c r="G163" s="48">
        <v>16.5375</v>
      </c>
      <c r="H163" s="48">
        <v>14.175</v>
      </c>
      <c r="I163" s="48">
        <v>14.175</v>
      </c>
      <c r="J163" s="48">
        <v>14.175</v>
      </c>
      <c r="K163" s="48">
        <v>27.405</v>
      </c>
      <c r="L163" s="48">
        <v>21.320009080644</v>
      </c>
      <c r="M163" s="283"/>
    </row>
    <row r="164">
      <c r="B164" s="0" t="s">
        <v>230</v>
      </c>
      <c r="C164" s="0" t="s">
        <v>109</v>
      </c>
      <c r="D164" s="48">
        <v>281.949</v>
      </c>
      <c r="E164" s="48">
        <v>140.9745</v>
      </c>
      <c r="F164" s="48">
        <v>175.297969092599</v>
      </c>
      <c r="G164" s="48">
        <v>140.9745</v>
      </c>
      <c r="H164" s="48">
        <v>301.024353197376</v>
      </c>
      <c r="I164" s="48">
        <v>662.939923639424</v>
      </c>
      <c r="J164" s="48">
        <v>216.724518213334</v>
      </c>
      <c r="K164" s="48">
        <v>140.9745</v>
      </c>
      <c r="L164" s="48">
        <v>208.024017297598</v>
      </c>
      <c r="M164" s="283"/>
    </row>
    <row r="165">
      <c r="B165" s="0" t="s">
        <v>230</v>
      </c>
      <c r="C165" s="0" t="s">
        <v>111</v>
      </c>
      <c r="D165" s="48">
        <v>88.861260437086</v>
      </c>
      <c r="E165" s="48">
        <v>1.246324625</v>
      </c>
      <c r="F165" s="48">
        <v>1.246324625</v>
      </c>
      <c r="G165" s="48">
        <v>1.185872866071</v>
      </c>
      <c r="H165" s="48">
        <v>1.125421107143</v>
      </c>
      <c r="I165" s="48">
        <v>1.064969348214</v>
      </c>
      <c r="J165" s="48">
        <v>1.004517589286</v>
      </c>
      <c r="K165" s="48">
        <v>0.944065830357</v>
      </c>
      <c r="L165" s="48">
        <v>0.883614071429</v>
      </c>
      <c r="M165" s="283"/>
    </row>
    <row r="166">
      <c r="B166" s="0" t="s">
        <v>230</v>
      </c>
      <c r="C166" s="0" t="s">
        <v>113</v>
      </c>
      <c r="D166" s="48">
        <v>28.4</v>
      </c>
      <c r="E166" s="48">
        <v>491.269110137586</v>
      </c>
      <c r="F166" s="48">
        <v>478.614203128222</v>
      </c>
      <c r="G166" s="48">
        <v>828.979174379523</v>
      </c>
      <c r="H166" s="48">
        <v>646.936732157631</v>
      </c>
      <c r="I166" s="48">
        <v>656.698389499322</v>
      </c>
      <c r="J166" s="48">
        <v>666.455779297944</v>
      </c>
      <c r="K166" s="48">
        <v>634.569205447761</v>
      </c>
      <c r="L166" s="48">
        <v>473.856666369413</v>
      </c>
      <c r="M166" s="283"/>
    </row>
    <row r="167">
      <c r="B167" s="0" t="s">
        <v>230</v>
      </c>
      <c r="C167" s="0" t="s">
        <v>115</v>
      </c>
      <c r="D167" s="48">
        <v>53.900811496749</v>
      </c>
      <c r="E167" s="48">
        <v>102.556385890102</v>
      </c>
      <c r="F167" s="48">
        <v>307.098506741031</v>
      </c>
      <c r="G167" s="48">
        <v>127.408947076093</v>
      </c>
      <c r="H167" s="48">
        <v>143.904296268672</v>
      </c>
      <c r="I167" s="48">
        <v>229.750114160849</v>
      </c>
      <c r="J167" s="48">
        <v>29.188527270224</v>
      </c>
      <c r="K167" s="48">
        <v>2.8</v>
      </c>
      <c r="L167" s="48">
        <v>74.766711721479</v>
      </c>
      <c r="M167" s="283"/>
    </row>
    <row r="168">
      <c r="B168" s="0" t="s">
        <v>230</v>
      </c>
      <c r="C168" s="0" t="s">
        <v>119</v>
      </c>
      <c r="D168" s="48">
        <v>40.280265961632</v>
      </c>
      <c r="E168" s="48">
        <v>130.94602278978</v>
      </c>
      <c r="F168" s="48">
        <v>692.387860354961</v>
      </c>
      <c r="G168" s="48">
        <v>1694.813077908231</v>
      </c>
      <c r="H168" s="48">
        <v>1688.223819324571</v>
      </c>
      <c r="I168" s="48">
        <v>1853.491595325509</v>
      </c>
      <c r="J168" s="48">
        <v>2007.399538762297</v>
      </c>
      <c r="K168" s="48">
        <v>1862.7311930525241</v>
      </c>
      <c r="L168" s="48">
        <v>1501.171045856197</v>
      </c>
      <c r="M168" s="283"/>
    </row>
    <row r="169">
      <c r="B169" s="0" t="s">
        <v>230</v>
      </c>
      <c r="C169" s="0" t="s">
        <v>129</v>
      </c>
      <c r="D169" s="48">
        <v>14.796</v>
      </c>
      <c r="E169" s="48">
        <v>15.1659</v>
      </c>
      <c r="F169" s="48">
        <v>15.1659</v>
      </c>
      <c r="G169" s="48">
        <v>15.35085</v>
      </c>
      <c r="H169" s="48">
        <v>15.5358</v>
      </c>
      <c r="I169" s="48">
        <v>15.72075</v>
      </c>
      <c r="J169" s="48">
        <v>15.9057</v>
      </c>
      <c r="K169" s="48">
        <v>16.09065</v>
      </c>
      <c r="L169" s="48">
        <v>16.2756</v>
      </c>
      <c r="M169" s="283"/>
    </row>
    <row r="170">
      <c r="B170" s="0" t="s">
        <v>230</v>
      </c>
      <c r="C170" s="0" t="s">
        <v>121</v>
      </c>
      <c r="D170" s="48">
        <v>2848.49161</v>
      </c>
      <c r="E170" s="48">
        <v>2301.33037211959</v>
      </c>
      <c r="F170" s="48">
        <v>1760.382036496198</v>
      </c>
      <c r="G170" s="48">
        <v>1715.9022653445379</v>
      </c>
      <c r="H170" s="48">
        <v>1303.22837</v>
      </c>
      <c r="I170" s="48">
        <v>1897.319601653584</v>
      </c>
      <c r="J170" s="48">
        <v>2105.30837211959</v>
      </c>
      <c r="K170" s="48">
        <v>2366.8871059302</v>
      </c>
      <c r="L170" s="48">
        <v>2356.38624056242</v>
      </c>
      <c r="M170" s="283"/>
    </row>
    <row r="171">
      <c r="B171" s="0" t="s">
        <v>230</v>
      </c>
      <c r="C171" s="0" t="s">
        <v>123</v>
      </c>
      <c r="D171" s="48">
        <v>967.898738586667</v>
      </c>
      <c r="E171" s="48">
        <v>1322.4949212922979</v>
      </c>
      <c r="F171" s="48">
        <v>1434.8108180291331</v>
      </c>
      <c r="G171" s="48">
        <v>1366.3547906884689</v>
      </c>
      <c r="H171" s="48">
        <v>1361.290750454755</v>
      </c>
      <c r="I171" s="48">
        <v>1361.84646895797</v>
      </c>
      <c r="J171" s="48">
        <v>1366.960583423582</v>
      </c>
      <c r="K171" s="48">
        <v>1369.0526377277729</v>
      </c>
      <c r="L171" s="48">
        <v>1383.8050710299219</v>
      </c>
      <c r="M171" s="283"/>
    </row>
    <row r="172">
      <c r="B172" s="0" t="s">
        <v>230</v>
      </c>
      <c r="C172" s="0" t="s">
        <v>125</v>
      </c>
      <c r="D172" s="48">
        <v>50.47</v>
      </c>
      <c r="E172" s="48">
        <v>25.285</v>
      </c>
      <c r="F172" s="48">
        <v>25.285</v>
      </c>
      <c r="G172" s="48">
        <v>21.154166666667</v>
      </c>
      <c r="H172" s="48">
        <v>17.023333333333</v>
      </c>
      <c r="I172" s="48">
        <v>12.8925</v>
      </c>
      <c r="J172" s="48">
        <v>8.761666666667</v>
      </c>
      <c r="K172" s="48">
        <v>4.630833333333</v>
      </c>
      <c r="L172" s="48">
        <v>0.5</v>
      </c>
      <c r="M172" s="283"/>
    </row>
    <row r="173">
      <c r="B173" s="0" t="s">
        <v>230</v>
      </c>
      <c r="C173" s="0" t="s">
        <v>127</v>
      </c>
      <c r="D173" s="48">
        <v>2868.0878276754152</v>
      </c>
      <c r="E173" s="48">
        <v>2453.3391889955569</v>
      </c>
      <c r="F173" s="48">
        <v>2354.2770021157521</v>
      </c>
      <c r="G173" s="48">
        <v>2287.0977596547959</v>
      </c>
      <c r="H173" s="48">
        <v>2134.9802667165968</v>
      </c>
      <c r="I173" s="48">
        <v>2178.1277154832892</v>
      </c>
      <c r="J173" s="48">
        <v>2011.4155976216341</v>
      </c>
      <c r="K173" s="48">
        <v>1986.9669597449481</v>
      </c>
      <c r="L173" s="48">
        <v>1774.980319086349</v>
      </c>
      <c r="M173" s="283"/>
    </row>
    <row r="174">
      <c r="B174" s="0" t="s">
        <v>230</v>
      </c>
      <c r="C174" s="0" t="s">
        <v>101</v>
      </c>
      <c r="D174" s="48">
        <v>19.928850735868</v>
      </c>
      <c r="E174" s="48">
        <v>19.944430876188</v>
      </c>
      <c r="F174" s="48">
        <v>0.041868</v>
      </c>
      <c r="G174" s="48">
        <v>0.041868</v>
      </c>
      <c r="H174" s="48">
        <v>0.041868</v>
      </c>
      <c r="I174" s="48">
        <v>0.041868</v>
      </c>
      <c r="J174" s="48">
        <v>0.041868</v>
      </c>
      <c r="K174" s="48">
        <v>0.041868</v>
      </c>
      <c r="L174" s="48">
        <v>0.041868</v>
      </c>
      <c r="M174" s="283"/>
    </row>
    <row r="175">
      <c r="B175" s="0" t="s">
        <v>230</v>
      </c>
      <c r="C175" s="0" t="s">
        <v>102</v>
      </c>
      <c r="D175" s="48">
        <v>223.704</v>
      </c>
      <c r="E175" s="48">
        <v>212.890646936964</v>
      </c>
      <c r="F175" s="48">
        <v>136.976494820953</v>
      </c>
      <c r="G175" s="48">
        <v>28.401602841077</v>
      </c>
      <c r="H175" s="48">
        <v>214.538208519366</v>
      </c>
      <c r="I175" s="48">
        <v>248.182140904385</v>
      </c>
      <c r="J175" s="48">
        <v>248.182140904385</v>
      </c>
      <c r="K175" s="48">
        <v>248.182140904385</v>
      </c>
      <c r="L175" s="48">
        <v>248.182140904385</v>
      </c>
      <c r="M175" s="283"/>
    </row>
    <row r="176">
      <c r="B176" s="0" t="s">
        <v>230</v>
      </c>
      <c r="C176" s="0" t="s">
        <v>103</v>
      </c>
      <c r="D176" s="48">
        <v>0.52164064</v>
      </c>
      <c r="E176" s="48">
        <v>0.47738248</v>
      </c>
      <c r="F176" s="48">
        <v>14.230796327645</v>
      </c>
      <c r="G176" s="48">
        <v>14.129751876438</v>
      </c>
      <c r="H176" s="48">
        <v>14.102072119031</v>
      </c>
      <c r="I176" s="48">
        <v>41.978983938031</v>
      </c>
      <c r="J176" s="48">
        <v>98.073177244957</v>
      </c>
      <c r="K176" s="48">
        <v>175.785274922026</v>
      </c>
      <c r="L176" s="48">
        <v>263.591424952923</v>
      </c>
      <c r="M176" s="283"/>
    </row>
    <row r="177">
      <c r="B177" s="0" t="s">
        <v>230</v>
      </c>
      <c r="C177" s="0" t="s">
        <v>105</v>
      </c>
      <c r="D177" s="48">
        <v>51.60700584</v>
      </c>
      <c r="E177" s="48">
        <v>66.386496537599</v>
      </c>
      <c r="F177" s="48">
        <v>94.917941509137</v>
      </c>
      <c r="G177" s="48">
        <v>158.436114991462</v>
      </c>
      <c r="H177" s="48">
        <v>276.372425908812</v>
      </c>
      <c r="I177" s="48">
        <v>353.319633</v>
      </c>
      <c r="J177" s="48">
        <v>361.799328</v>
      </c>
      <c r="K177" s="48">
        <v>370.279023</v>
      </c>
      <c r="L177" s="48">
        <v>312.219706590688</v>
      </c>
      <c r="M177" s="283"/>
    </row>
    <row r="178">
      <c r="B178" s="0" t="s">
        <v>55</v>
      </c>
      <c r="D178" s="48">
        <v>78117.834844675977</v>
      </c>
      <c r="E178" s="48">
        <v>78483.0245264326</v>
      </c>
      <c r="F178" s="48">
        <v>87299.0343485542</v>
      </c>
      <c r="G178" s="48">
        <v>88999.961407409632</v>
      </c>
      <c r="H178" s="48">
        <v>90351.741292581413</v>
      </c>
      <c r="I178" s="48">
        <v>91422.7472158547</v>
      </c>
      <c r="J178" s="48">
        <v>88219.437072456727</v>
      </c>
      <c r="K178" s="48">
        <v>87956.017207781813</v>
      </c>
      <c r="L178" s="48">
        <v>86841.325174434562</v>
      </c>
      <c r="M178" s="283"/>
    </row>
    <row r="179">
      <c r="D179" s="283"/>
      <c r="E179" s="283"/>
      <c r="F179" s="283"/>
      <c r="G179" s="283"/>
      <c r="H179" s="283"/>
      <c r="I179" s="283"/>
      <c r="J179" s="283"/>
      <c r="K179" s="283"/>
      <c r="L179" s="283"/>
      <c r="M179" s="283"/>
    </row>
  </sheetData>
  <pageMargins left="0.7" right="0.7" top="0.75" bottom="0.75" header="0.3" footer="0.3"/>
  <pageSetup paperSize="9" orientation="portrait" horizontalDpi="0" verticalDpi="0"/>
  <headerFooter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 enableFormatConditionsCalculation="0"/>
  <dimension ref="B2:R163"/>
  <sheetViews>
    <sheetView showRuler="0" topLeftCell="A109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bestFit="1" width="19.5" customWidth="1"/>
    <col min="3" max="3" width="20.5" customWidth="1"/>
    <col min="4" max="12" bestFit="1" width="12" customWidth="1" style="293"/>
    <col min="13" max="13" bestFit="1" width="12" customWidth="1" style="296"/>
    <col min="14" max="18" width="9.1640625" customWidth="1" style="296"/>
    <col min="19" max="19" width="9.1640625" customWidth="1"/>
  </cols>
  <sheetData>
    <row r="2">
      <c r="B2" s="48" t="s">
        <v>607</v>
      </c>
    </row>
    <row r="3">
      <c r="B3" s="0" t="s">
        <v>92</v>
      </c>
    </row>
    <row r="4">
      <c r="B4" s="0" t="s">
        <v>581</v>
      </c>
      <c r="C4" s="0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297" t="s">
        <v>608</v>
      </c>
      <c r="D5" s="375"/>
      <c r="E5" s="375"/>
      <c r="F5" s="375"/>
      <c r="G5" s="375"/>
      <c r="H5" s="375"/>
      <c r="I5" s="375"/>
      <c r="J5" s="375"/>
      <c r="K5" s="375"/>
      <c r="L5" s="375"/>
      <c r="M5" s="300"/>
      <c r="N5" s="309"/>
      <c r="O5" s="309"/>
      <c r="P5" s="309"/>
      <c r="Q5" s="309"/>
      <c r="R5" s="309"/>
    </row>
    <row r="6">
      <c r="B6" s="0" t="s">
        <v>221</v>
      </c>
      <c r="C6" s="297" t="s">
        <v>133</v>
      </c>
      <c r="D6" s="290">
        <v>336.244313836266</v>
      </c>
      <c r="E6" s="290">
        <v>308.062335901652</v>
      </c>
      <c r="F6" s="290">
        <v>352.334479384532</v>
      </c>
      <c r="G6" s="290">
        <v>415.693497227752</v>
      </c>
      <c r="H6" s="290">
        <v>474.131285861122</v>
      </c>
      <c r="I6" s="385">
        <v>532.569074494492</v>
      </c>
      <c r="J6" s="290">
        <v>591.006863127862</v>
      </c>
      <c r="K6" s="385">
        <v>478.015651563931</v>
      </c>
      <c r="L6" s="290">
        <v>324.207212394601</v>
      </c>
      <c r="M6" s="300"/>
      <c r="N6" s="309"/>
      <c r="O6" s="309"/>
      <c r="P6" s="309"/>
      <c r="Q6" s="309"/>
      <c r="R6" s="309"/>
    </row>
    <row r="7">
      <c r="B7" s="0" t="s">
        <v>221</v>
      </c>
      <c r="C7" s="297" t="s">
        <v>134</v>
      </c>
      <c r="D7" s="290"/>
      <c r="E7" s="290">
        <v>22</v>
      </c>
      <c r="F7" s="290">
        <v>26.25528715844</v>
      </c>
      <c r="G7" s="290">
        <v>65.694809768484</v>
      </c>
      <c r="H7" s="290">
        <v>55.40648780917</v>
      </c>
      <c r="I7" s="385">
        <v>114.140363782636</v>
      </c>
      <c r="J7" s="290">
        <v>230.970357203386</v>
      </c>
      <c r="K7" s="385">
        <v>364.427900895378</v>
      </c>
      <c r="L7" s="290">
        <v>595.874940754756</v>
      </c>
      <c r="M7" s="300"/>
      <c r="N7" s="309"/>
      <c r="O7" s="309"/>
      <c r="P7" s="309"/>
      <c r="Q7" s="309"/>
      <c r="R7" s="309"/>
    </row>
    <row r="8">
      <c r="B8" s="0" t="s">
        <v>221</v>
      </c>
      <c r="C8" s="297" t="s">
        <v>101</v>
      </c>
      <c r="D8" s="290">
        <v>0.317945592</v>
      </c>
      <c r="E8" s="290">
        <v>0.486356948168</v>
      </c>
      <c r="F8" s="290">
        <v>0.502416</v>
      </c>
      <c r="G8" s="290">
        <v>0.502416</v>
      </c>
      <c r="H8" s="290">
        <v>0.502416</v>
      </c>
      <c r="I8" s="385">
        <v>0.502416</v>
      </c>
      <c r="J8" s="290">
        <v>0.502416</v>
      </c>
      <c r="K8" s="385">
        <v>0.502416</v>
      </c>
      <c r="L8" s="290">
        <v>0.502416</v>
      </c>
      <c r="M8" s="300"/>
      <c r="N8" s="309"/>
      <c r="O8" s="309"/>
      <c r="P8" s="309"/>
      <c r="Q8" s="309"/>
      <c r="R8" s="309"/>
    </row>
    <row r="9">
      <c r="B9" s="0" t="s">
        <v>221</v>
      </c>
      <c r="C9" s="297" t="s">
        <v>137</v>
      </c>
      <c r="D9" s="290">
        <v>1.89</v>
      </c>
      <c r="E9" s="290">
        <v>2.28006</v>
      </c>
      <c r="F9" s="290">
        <v>2.28006</v>
      </c>
      <c r="G9" s="290">
        <v>4.90005</v>
      </c>
      <c r="H9" s="290">
        <v>7.52004</v>
      </c>
      <c r="I9" s="385">
        <v>10.14003</v>
      </c>
      <c r="J9" s="290">
        <v>12.76002</v>
      </c>
      <c r="K9" s="385">
        <v>15.38001</v>
      </c>
      <c r="L9" s="290">
        <v>18</v>
      </c>
      <c r="M9" s="300"/>
      <c r="N9" s="309"/>
      <c r="O9" s="309"/>
      <c r="P9" s="309"/>
      <c r="Q9" s="309"/>
      <c r="R9" s="309"/>
    </row>
    <row r="10">
      <c r="B10" s="0" t="s">
        <v>221</v>
      </c>
      <c r="C10" s="297" t="s">
        <v>102</v>
      </c>
      <c r="D10" s="385">
        <v>186.8868</v>
      </c>
      <c r="E10" s="385">
        <v>161.681385142501</v>
      </c>
      <c r="F10" s="385">
        <v>189.644827109195</v>
      </c>
      <c r="G10" s="385">
        <v>70.101291595745</v>
      </c>
      <c r="H10" s="385">
        <v>183.658375355988</v>
      </c>
      <c r="I10" s="385">
        <v>207.336328947045</v>
      </c>
      <c r="J10" s="385">
        <v>207.336328947044</v>
      </c>
      <c r="K10" s="385">
        <v>207.336328947045</v>
      </c>
      <c r="L10" s="385">
        <v>207.336328947045</v>
      </c>
      <c r="M10" s="300"/>
      <c r="N10" s="309"/>
      <c r="O10" s="309"/>
      <c r="P10" s="309"/>
      <c r="Q10" s="309"/>
      <c r="R10" s="309"/>
    </row>
    <row r="11">
      <c r="B11" s="0" t="s">
        <v>221</v>
      </c>
      <c r="C11" s="297" t="s">
        <v>103</v>
      </c>
      <c r="D11" s="290">
        <v>3.633392088</v>
      </c>
      <c r="E11" s="290">
        <v>5.156578296</v>
      </c>
      <c r="F11" s="290">
        <v>4.400964504</v>
      </c>
      <c r="G11" s="290">
        <v>3.73185</v>
      </c>
      <c r="H11" s="290">
        <v>3.447</v>
      </c>
      <c r="I11" s="385">
        <v>3.16215</v>
      </c>
      <c r="J11" s="290">
        <v>12.130384712598</v>
      </c>
      <c r="K11" s="385">
        <v>32.386523410897</v>
      </c>
      <c r="L11" s="290">
        <v>73.546411073276</v>
      </c>
      <c r="M11" s="300"/>
      <c r="N11" s="309"/>
      <c r="O11" s="309"/>
      <c r="P11" s="309"/>
      <c r="Q11" s="309"/>
      <c r="R11" s="309"/>
    </row>
    <row r="12">
      <c r="B12" s="0" t="s">
        <v>221</v>
      </c>
      <c r="C12" s="297" t="s">
        <v>105</v>
      </c>
      <c r="D12" s="290">
        <v>19.224</v>
      </c>
      <c r="E12" s="290">
        <v>23.368734087764</v>
      </c>
      <c r="F12" s="290">
        <v>37.095537812322</v>
      </c>
      <c r="G12" s="290">
        <v>67.173133393721</v>
      </c>
      <c r="H12" s="290">
        <v>129.4910784</v>
      </c>
      <c r="I12" s="385">
        <v>137.16994536</v>
      </c>
      <c r="J12" s="290">
        <v>144.84881232</v>
      </c>
      <c r="K12" s="385">
        <v>152.52767928</v>
      </c>
      <c r="L12" s="290">
        <v>125.577583766794</v>
      </c>
      <c r="M12" s="300"/>
      <c r="N12" s="309"/>
      <c r="O12" s="309"/>
      <c r="P12" s="309"/>
      <c r="Q12" s="309"/>
      <c r="R12" s="309"/>
    </row>
    <row r="13">
      <c r="B13" s="0" t="s">
        <v>221</v>
      </c>
      <c r="C13" s="288" t="s">
        <v>135</v>
      </c>
      <c r="D13" s="290">
        <v>625.825055160619</v>
      </c>
      <c r="E13" s="290">
        <v>1380.9546785435141</v>
      </c>
      <c r="F13" s="290">
        <v>2398.3500277115058</v>
      </c>
      <c r="G13" s="290">
        <v>3685.7274301016191</v>
      </c>
      <c r="H13" s="290">
        <v>2319.005208296559</v>
      </c>
      <c r="I13" s="385">
        <v>1286.914747668995</v>
      </c>
      <c r="J13" s="290">
        <v>604.08308596185</v>
      </c>
      <c r="K13" s="385">
        <v>222.751658999783</v>
      </c>
      <c r="L13" s="290">
        <v>34.005055330832</v>
      </c>
      <c r="M13" s="300"/>
      <c r="N13" s="309"/>
      <c r="O13" s="309"/>
      <c r="P13" s="309"/>
      <c r="Q13" s="309"/>
      <c r="R13" s="309"/>
    </row>
    <row r="14">
      <c r="B14" s="0" t="s">
        <v>221</v>
      </c>
      <c r="C14" s="288" t="s">
        <v>136</v>
      </c>
      <c r="D14" s="290">
        <v>27.850158825951</v>
      </c>
      <c r="E14" s="290">
        <v>8.606720215993</v>
      </c>
      <c r="F14" s="290">
        <v>14.94757792508</v>
      </c>
      <c r="G14" s="290">
        <v>22.971083176136</v>
      </c>
      <c r="H14" s="290">
        <v>14.45306592414</v>
      </c>
      <c r="I14" s="385">
        <v>8.020621782247</v>
      </c>
      <c r="J14" s="290">
        <v>3.764912917758</v>
      </c>
      <c r="K14" s="385">
        <v>1.388286839856</v>
      </c>
      <c r="L14" s="290">
        <v>0.211934541886</v>
      </c>
      <c r="M14" s="300"/>
      <c r="N14" s="309"/>
      <c r="O14" s="309"/>
      <c r="P14" s="309"/>
      <c r="Q14" s="309"/>
      <c r="R14" s="309"/>
    </row>
    <row r="15">
      <c r="B15" s="0" t="s">
        <v>223</v>
      </c>
      <c r="C15" s="288" t="s">
        <v>608</v>
      </c>
      <c r="D15" s="375"/>
      <c r="E15" s="375"/>
      <c r="F15" s="375"/>
      <c r="G15" s="375"/>
      <c r="H15" s="375"/>
      <c r="I15" s="375"/>
      <c r="J15" s="375"/>
      <c r="K15" s="375"/>
      <c r="L15" s="375"/>
      <c r="M15" s="300"/>
      <c r="N15" s="309"/>
      <c r="O15" s="309"/>
      <c r="P15" s="309"/>
      <c r="Q15" s="309"/>
      <c r="R15" s="309"/>
    </row>
    <row r="16">
      <c r="B16" s="0" t="s">
        <v>223</v>
      </c>
      <c r="C16" s="288" t="s">
        <v>133</v>
      </c>
      <c r="D16" s="290">
        <v>1605.685807637502</v>
      </c>
      <c r="E16" s="290">
        <v>1571.092922317031</v>
      </c>
      <c r="F16" s="290">
        <v>1562.1464701300019</v>
      </c>
      <c r="G16" s="290">
        <v>1668.326853932756</v>
      </c>
      <c r="H16" s="290">
        <v>1832.471132668222</v>
      </c>
      <c r="I16" s="385">
        <v>1946.2766802265519</v>
      </c>
      <c r="J16" s="290">
        <v>2060.082227784882</v>
      </c>
      <c r="K16" s="385">
        <v>2806.2910138924408</v>
      </c>
      <c r="L16" s="290">
        <v>3176.5142400651848</v>
      </c>
      <c r="M16" s="300"/>
      <c r="N16" s="309"/>
      <c r="O16" s="309"/>
      <c r="P16" s="309"/>
      <c r="Q16" s="309"/>
      <c r="R16" s="309"/>
    </row>
    <row r="17">
      <c r="B17" s="0" t="s">
        <v>223</v>
      </c>
      <c r="C17" s="288" t="s">
        <v>134</v>
      </c>
      <c r="D17" s="290">
        <v>1779.028421475582</v>
      </c>
      <c r="E17" s="290">
        <v>1629.405351301888</v>
      </c>
      <c r="F17" s="290">
        <v>1278.00447862504</v>
      </c>
      <c r="G17" s="290">
        <v>1245.35740414531</v>
      </c>
      <c r="H17" s="290">
        <v>1237.89354284368</v>
      </c>
      <c r="I17" s="385">
        <v>1236.03069876015</v>
      </c>
      <c r="J17" s="290">
        <v>1237.45469569065</v>
      </c>
      <c r="K17" s="385">
        <v>1229.62187546447</v>
      </c>
      <c r="L17" s="290">
        <v>1227.93518040945</v>
      </c>
      <c r="M17" s="300"/>
      <c r="N17" s="309"/>
      <c r="O17" s="309"/>
      <c r="P17" s="309"/>
      <c r="Q17" s="309"/>
      <c r="R17" s="309"/>
    </row>
    <row r="18">
      <c r="B18" s="0" t="s">
        <v>223</v>
      </c>
      <c r="C18" s="288" t="s">
        <v>101</v>
      </c>
      <c r="D18" s="290">
        <v>29.62342485047</v>
      </c>
      <c r="E18" s="290">
        <v>15.537888479938</v>
      </c>
      <c r="F18" s="290">
        <v>22.148172</v>
      </c>
      <c r="G18" s="290">
        <v>22.148172</v>
      </c>
      <c r="H18" s="290">
        <v>22.148172</v>
      </c>
      <c r="I18" s="385">
        <v>22.148172</v>
      </c>
      <c r="J18" s="290">
        <v>22.148172</v>
      </c>
      <c r="K18" s="385">
        <v>22.148172</v>
      </c>
      <c r="L18" s="290">
        <v>22.148172</v>
      </c>
      <c r="M18" s="300"/>
      <c r="N18" s="309"/>
      <c r="O18" s="309"/>
      <c r="P18" s="309"/>
      <c r="Q18" s="309"/>
      <c r="R18" s="309"/>
    </row>
    <row r="19">
      <c r="B19" s="0" t="s">
        <v>223</v>
      </c>
      <c r="C19" s="288" t="s">
        <v>137</v>
      </c>
      <c r="D19" s="290">
        <v>73.5372</v>
      </c>
      <c r="E19" s="290">
        <v>92.282076</v>
      </c>
      <c r="F19" s="290">
        <v>92.282076</v>
      </c>
      <c r="G19" s="290">
        <v>92.282076</v>
      </c>
      <c r="H19" s="290">
        <v>92.282076</v>
      </c>
      <c r="I19" s="385">
        <v>92.282076</v>
      </c>
      <c r="J19" s="290">
        <v>92.282076</v>
      </c>
      <c r="K19" s="385">
        <v>92.282076</v>
      </c>
      <c r="L19" s="290">
        <v>92.282076</v>
      </c>
      <c r="M19" s="300"/>
      <c r="N19" s="309"/>
      <c r="O19" s="309"/>
      <c r="P19" s="309"/>
      <c r="Q19" s="309"/>
      <c r="R19" s="309"/>
    </row>
    <row r="20">
      <c r="B20" s="0" t="s">
        <v>223</v>
      </c>
      <c r="C20" s="288" t="s">
        <v>102</v>
      </c>
      <c r="D20" s="385">
        <v>506.0016</v>
      </c>
      <c r="E20" s="385">
        <v>243.357382489019</v>
      </c>
      <c r="F20" s="385">
        <v>177.273425358712</v>
      </c>
      <c r="G20" s="385"/>
      <c r="H20" s="385"/>
      <c r="I20" s="385"/>
      <c r="J20" s="385"/>
      <c r="K20" s="385"/>
      <c r="L20" s="385"/>
      <c r="M20" s="300"/>
      <c r="N20" s="309"/>
      <c r="O20" s="309"/>
      <c r="P20" s="309"/>
      <c r="Q20" s="309"/>
      <c r="R20" s="309"/>
    </row>
    <row r="21">
      <c r="B21" s="0" t="s">
        <v>223</v>
      </c>
      <c r="C21" s="288" t="s">
        <v>103</v>
      </c>
      <c r="D21" s="290">
        <v>60.771619512</v>
      </c>
      <c r="E21" s="290">
        <v>53.415340408673</v>
      </c>
      <c r="F21" s="290">
        <v>78.216336</v>
      </c>
      <c r="G21" s="290">
        <v>130.424009448397</v>
      </c>
      <c r="H21" s="290">
        <v>237.849756</v>
      </c>
      <c r="I21" s="385">
        <v>232.592438964339</v>
      </c>
      <c r="J21" s="290">
        <v>397.483176</v>
      </c>
      <c r="K21" s="385">
        <v>477.299886</v>
      </c>
      <c r="L21" s="290">
        <v>557.116596</v>
      </c>
      <c r="M21" s="300"/>
      <c r="N21" s="309"/>
      <c r="O21" s="309"/>
      <c r="P21" s="309"/>
      <c r="Q21" s="309"/>
      <c r="R21" s="309"/>
    </row>
    <row r="22">
      <c r="B22" s="0" t="s">
        <v>223</v>
      </c>
      <c r="C22" s="288" t="s">
        <v>105</v>
      </c>
      <c r="D22" s="290">
        <v>136.0548</v>
      </c>
      <c r="E22" s="290">
        <v>162.510088268558</v>
      </c>
      <c r="F22" s="290">
        <v>223.814468859349</v>
      </c>
      <c r="G22" s="290">
        <v>332.419367942565</v>
      </c>
      <c r="H22" s="290">
        <v>513.574829010729</v>
      </c>
      <c r="I22" s="385">
        <v>537.593121</v>
      </c>
      <c r="J22" s="290">
        <v>539.236068</v>
      </c>
      <c r="K22" s="385">
        <v>540.879015</v>
      </c>
      <c r="L22" s="290">
        <v>542.521962</v>
      </c>
      <c r="M22" s="300"/>
      <c r="N22" s="309"/>
      <c r="O22" s="309"/>
      <c r="P22" s="309"/>
      <c r="Q22" s="309"/>
      <c r="R22" s="309"/>
    </row>
    <row r="23">
      <c r="B23" s="0" t="s">
        <v>223</v>
      </c>
      <c r="C23" s="288" t="s">
        <v>135</v>
      </c>
      <c r="D23" s="290"/>
      <c r="E23" s="290">
        <v>76.478569171137</v>
      </c>
      <c r="F23" s="290">
        <v>176.221737454218</v>
      </c>
      <c r="G23" s="290">
        <v>303.522104119249</v>
      </c>
      <c r="H23" s="290">
        <v>508.85902559662</v>
      </c>
      <c r="I23" s="385">
        <v>416.057528784619</v>
      </c>
      <c r="J23" s="290">
        <v>215.604953280989</v>
      </c>
      <c r="K23" s="385">
        <v>33.734226268161</v>
      </c>
      <c r="L23" s="290">
        <v>3.55371345339</v>
      </c>
      <c r="M23" s="300"/>
      <c r="N23" s="309"/>
      <c r="O23" s="309"/>
      <c r="P23" s="309"/>
      <c r="Q23" s="309"/>
      <c r="R23" s="309"/>
    </row>
    <row r="24">
      <c r="B24" s="0" t="s">
        <v>223</v>
      </c>
      <c r="C24" s="288" t="s">
        <v>136</v>
      </c>
      <c r="D24" s="290">
        <v>13.410239446754</v>
      </c>
      <c r="E24" s="290">
        <v>13.410239446754</v>
      </c>
      <c r="F24" s="290">
        <v>13.410239446754</v>
      </c>
      <c r="G24" s="290">
        <v>13.410239446754</v>
      </c>
      <c r="H24" s="290">
        <v>13.410239446754</v>
      </c>
      <c r="I24" s="385">
        <v>13.410239446754</v>
      </c>
      <c r="J24" s="290">
        <v>13.410239446754</v>
      </c>
      <c r="K24" s="385">
        <v>13.410239446754</v>
      </c>
      <c r="L24" s="290">
        <v>13.410239446754</v>
      </c>
      <c r="M24" s="300"/>
      <c r="N24" s="309"/>
      <c r="O24" s="309"/>
      <c r="P24" s="309"/>
      <c r="Q24" s="309"/>
      <c r="R24" s="309"/>
    </row>
    <row r="25">
      <c r="B25" s="0" t="s">
        <v>224</v>
      </c>
      <c r="C25" s="288" t="s">
        <v>608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309"/>
    </row>
    <row r="26">
      <c r="B26" s="0" t="s">
        <v>224</v>
      </c>
      <c r="C26" s="288" t="s">
        <v>133</v>
      </c>
      <c r="D26" s="290">
        <v>1452.088706775289</v>
      </c>
      <c r="E26" s="290">
        <v>1409.466684240723</v>
      </c>
      <c r="F26" s="290">
        <v>1347.655729414902</v>
      </c>
      <c r="G26" s="290">
        <v>1407.7203022429021</v>
      </c>
      <c r="H26" s="290">
        <v>1467.784875070902</v>
      </c>
      <c r="I26" s="385">
        <v>1527.8494478989021</v>
      </c>
      <c r="J26" s="290">
        <v>1587.914020726902</v>
      </c>
      <c r="K26" s="385">
        <v>2532.8543195549018</v>
      </c>
      <c r="L26" s="290">
        <v>3353.754709526987</v>
      </c>
      <c r="M26" s="300"/>
      <c r="N26" s="309"/>
      <c r="O26" s="309"/>
      <c r="P26" s="309"/>
      <c r="Q26" s="309"/>
      <c r="R26" s="309"/>
    </row>
    <row r="27">
      <c r="B27" s="0" t="s">
        <v>224</v>
      </c>
      <c r="C27" s="288" t="s">
        <v>134</v>
      </c>
      <c r="D27" s="290">
        <v>6800.41460415616</v>
      </c>
      <c r="E27" s="290">
        <v>5517.291546820361</v>
      </c>
      <c r="F27" s="290">
        <v>5981.1929942124007</v>
      </c>
      <c r="G27" s="290">
        <v>6191.78175963595</v>
      </c>
      <c r="H27" s="290">
        <v>6312.761285484934</v>
      </c>
      <c r="I27" s="385">
        <v>5913.3817168026026</v>
      </c>
      <c r="J27" s="290">
        <v>5891.21942326352</v>
      </c>
      <c r="K27" s="385">
        <v>5425.59793616215</v>
      </c>
      <c r="L27" s="290">
        <v>4427.2675919005587</v>
      </c>
      <c r="M27" s="300"/>
      <c r="N27" s="309"/>
      <c r="O27" s="309"/>
      <c r="P27" s="309"/>
      <c r="Q27" s="309"/>
      <c r="R27" s="309"/>
    </row>
    <row r="28">
      <c r="B28" s="0" t="s">
        <v>224</v>
      </c>
      <c r="C28" s="288" t="s">
        <v>101</v>
      </c>
      <c r="D28" s="290">
        <v>0.63283482</v>
      </c>
      <c r="E28" s="290">
        <v>1.048651152409</v>
      </c>
      <c r="F28" s="290">
        <v>0.879228</v>
      </c>
      <c r="G28" s="290">
        <v>0.879228</v>
      </c>
      <c r="H28" s="290">
        <v>0.879228</v>
      </c>
      <c r="I28" s="385">
        <v>0.879228</v>
      </c>
      <c r="J28" s="290">
        <v>0.879228</v>
      </c>
      <c r="K28" s="385">
        <v>0.879228</v>
      </c>
      <c r="L28" s="290">
        <v>0.879228</v>
      </c>
      <c r="M28" s="300"/>
      <c r="N28" s="309"/>
      <c r="O28" s="309"/>
      <c r="P28" s="309"/>
      <c r="Q28" s="309"/>
      <c r="R28" s="309"/>
    </row>
    <row r="29">
      <c r="B29" s="0" t="s">
        <v>224</v>
      </c>
      <c r="C29" s="288" t="s">
        <v>137</v>
      </c>
      <c r="D29" s="290">
        <v>54.19926</v>
      </c>
      <c r="E29" s="290">
        <v>54.19926</v>
      </c>
      <c r="F29" s="290">
        <v>54.19926</v>
      </c>
      <c r="G29" s="290">
        <v>65.34105</v>
      </c>
      <c r="H29" s="290">
        <v>76.48284</v>
      </c>
      <c r="I29" s="385">
        <v>87.62463</v>
      </c>
      <c r="J29" s="290">
        <v>98.76642</v>
      </c>
      <c r="K29" s="385">
        <v>109.90821</v>
      </c>
      <c r="L29" s="290">
        <v>121.05</v>
      </c>
      <c r="M29" s="300"/>
      <c r="N29" s="309"/>
      <c r="O29" s="309"/>
      <c r="P29" s="309"/>
      <c r="Q29" s="309"/>
      <c r="R29" s="309"/>
    </row>
    <row r="30">
      <c r="B30" s="0" t="s">
        <v>224</v>
      </c>
      <c r="C30" s="288" t="s">
        <v>102</v>
      </c>
      <c r="D30" s="385">
        <v>230.673480984</v>
      </c>
      <c r="E30" s="385">
        <v>220.266946780657</v>
      </c>
      <c r="F30" s="385">
        <v>281.855848041231</v>
      </c>
      <c r="G30" s="385">
        <v>314.942638496594</v>
      </c>
      <c r="H30" s="385">
        <v>419.685331462516</v>
      </c>
      <c r="I30" s="385">
        <v>460.297263018751</v>
      </c>
      <c r="J30" s="385">
        <v>436.407903485455</v>
      </c>
      <c r="K30" s="385">
        <v>430.095860275688</v>
      </c>
      <c r="L30" s="385">
        <v>430.381196836479</v>
      </c>
      <c r="M30" s="300"/>
      <c r="N30" s="309"/>
      <c r="O30" s="309"/>
      <c r="P30" s="309"/>
      <c r="Q30" s="309"/>
      <c r="R30" s="309"/>
    </row>
    <row r="31">
      <c r="B31" s="0" t="s">
        <v>224</v>
      </c>
      <c r="C31" s="288" t="s">
        <v>103</v>
      </c>
      <c r="D31" s="290">
        <v>2.7322065741</v>
      </c>
      <c r="E31" s="290">
        <v>2.369567465822</v>
      </c>
      <c r="F31" s="290">
        <v>2.3193</v>
      </c>
      <c r="G31" s="290">
        <v>2.31255</v>
      </c>
      <c r="H31" s="290">
        <v>2.3058</v>
      </c>
      <c r="I31" s="385">
        <v>10.251231622506</v>
      </c>
      <c r="J31" s="290">
        <v>34.035339827384</v>
      </c>
      <c r="K31" s="385">
        <v>82.00836</v>
      </c>
      <c r="L31" s="290">
        <v>97.239348</v>
      </c>
      <c r="M31" s="300"/>
      <c r="N31" s="309"/>
      <c r="O31" s="309"/>
      <c r="P31" s="309"/>
      <c r="Q31" s="309"/>
      <c r="R31" s="309"/>
    </row>
    <row r="32">
      <c r="B32" s="0" t="s">
        <v>224</v>
      </c>
      <c r="C32" s="288" t="s">
        <v>105</v>
      </c>
      <c r="D32" s="290">
        <v>9.21007238568</v>
      </c>
      <c r="E32" s="290">
        <v>9.198232574257</v>
      </c>
      <c r="F32" s="290">
        <v>9.2304</v>
      </c>
      <c r="G32" s="290">
        <v>9.225</v>
      </c>
      <c r="H32" s="290">
        <v>9.2196</v>
      </c>
      <c r="I32" s="385">
        <v>9.2142</v>
      </c>
      <c r="J32" s="290">
        <v>9.2088</v>
      </c>
      <c r="K32" s="385">
        <v>9.2034</v>
      </c>
      <c r="L32" s="290">
        <v>9.198</v>
      </c>
      <c r="M32" s="300"/>
      <c r="N32" s="309"/>
      <c r="O32" s="309"/>
      <c r="P32" s="309"/>
      <c r="Q32" s="309"/>
      <c r="R32" s="309"/>
    </row>
    <row r="33">
      <c r="B33" s="0" t="s">
        <v>224</v>
      </c>
      <c r="C33" s="288" t="s">
        <v>135</v>
      </c>
      <c r="D33" s="290">
        <v>40.546928336058</v>
      </c>
      <c r="E33" s="290">
        <v>144.802960355525</v>
      </c>
      <c r="F33" s="290">
        <v>222.56675015444</v>
      </c>
      <c r="G33" s="290">
        <v>323.519038942555</v>
      </c>
      <c r="H33" s="290">
        <v>316.296185683716</v>
      </c>
      <c r="I33" s="385">
        <v>174.837169042944</v>
      </c>
      <c r="J33" s="290">
        <v>100.859413419458</v>
      </c>
      <c r="K33" s="385">
        <v>46.071932687829</v>
      </c>
      <c r="L33" s="290"/>
      <c r="M33" s="300"/>
      <c r="N33" s="309"/>
      <c r="O33" s="309"/>
      <c r="P33" s="309"/>
      <c r="Q33" s="309"/>
      <c r="R33" s="309"/>
    </row>
    <row r="34">
      <c r="B34" s="0" t="s">
        <v>224</v>
      </c>
      <c r="C34" s="288" t="s">
        <v>136</v>
      </c>
      <c r="D34" s="290">
        <v>46.349378656489</v>
      </c>
      <c r="E34" s="290">
        <v>46.394802413019</v>
      </c>
      <c r="F34" s="290">
        <v>46.426728109981</v>
      </c>
      <c r="G34" s="290">
        <v>46.467474288384</v>
      </c>
      <c r="H34" s="290">
        <v>46.44483318628</v>
      </c>
      <c r="I34" s="385">
        <v>46.395379341534</v>
      </c>
      <c r="J34" s="290">
        <v>46.356125154683</v>
      </c>
      <c r="K34" s="385">
        <v>46.3320038412</v>
      </c>
      <c r="L34" s="290">
        <v>46.3320038412</v>
      </c>
      <c r="M34" s="300"/>
      <c r="N34" s="309"/>
      <c r="O34" s="309"/>
      <c r="P34" s="309"/>
      <c r="Q34" s="309"/>
      <c r="R34" s="309"/>
    </row>
    <row r="35">
      <c r="B35" s="0" t="s">
        <v>225</v>
      </c>
      <c r="C35" s="288" t="s">
        <v>608</v>
      </c>
      <c r="D35" s="375"/>
      <c r="E35" s="375"/>
      <c r="F35" s="375"/>
      <c r="G35" s="375"/>
      <c r="H35" s="375"/>
      <c r="I35" s="375"/>
      <c r="J35" s="375"/>
      <c r="K35" s="375"/>
      <c r="L35" s="375"/>
      <c r="M35" s="300"/>
      <c r="N35" s="309"/>
      <c r="O35" s="309"/>
      <c r="P35" s="309"/>
      <c r="Q35" s="309"/>
      <c r="R35" s="309"/>
    </row>
    <row r="36">
      <c r="B36" s="0" t="s">
        <v>225</v>
      </c>
      <c r="C36" s="288" t="s">
        <v>133</v>
      </c>
      <c r="D36" s="290">
        <v>1123.428753155637</v>
      </c>
      <c r="E36" s="290">
        <v>1273.8879498412589</v>
      </c>
      <c r="F36" s="290">
        <v>1215.724562519965</v>
      </c>
      <c r="G36" s="290">
        <v>1250.3845048728649</v>
      </c>
      <c r="H36" s="290">
        <v>1285.044447225765</v>
      </c>
      <c r="I36" s="385">
        <v>1319.7043895786651</v>
      </c>
      <c r="J36" s="290">
        <v>1348.21373231152</v>
      </c>
      <c r="K36" s="385">
        <v>1610.507288939802</v>
      </c>
      <c r="L36" s="290">
        <v>1804.927946966156</v>
      </c>
      <c r="M36" s="300"/>
      <c r="N36" s="309"/>
      <c r="O36" s="309"/>
      <c r="P36" s="309"/>
      <c r="Q36" s="309"/>
      <c r="R36" s="309"/>
    </row>
    <row r="37">
      <c r="B37" s="0" t="s">
        <v>225</v>
      </c>
      <c r="C37" s="288" t="s">
        <v>134</v>
      </c>
      <c r="D37" s="290">
        <v>849.48408945027</v>
      </c>
      <c r="E37" s="290">
        <v>832.648725001915</v>
      </c>
      <c r="F37" s="290">
        <v>670.327681957429</v>
      </c>
      <c r="G37" s="290">
        <v>753.286192275486</v>
      </c>
      <c r="H37" s="290">
        <v>743.363784123226</v>
      </c>
      <c r="I37" s="385">
        <v>748.504084554966</v>
      </c>
      <c r="J37" s="290">
        <v>750.614647832876</v>
      </c>
      <c r="K37" s="385">
        <v>764.894281841062</v>
      </c>
      <c r="L37" s="290">
        <v>808.751842878928</v>
      </c>
      <c r="M37" s="300"/>
      <c r="N37" s="309"/>
      <c r="O37" s="309"/>
      <c r="P37" s="309"/>
      <c r="Q37" s="309"/>
      <c r="R37" s="309"/>
    </row>
    <row r="38">
      <c r="B38" s="0" t="s">
        <v>225</v>
      </c>
      <c r="C38" s="288" t="s">
        <v>101</v>
      </c>
      <c r="D38" s="290">
        <v>8.4646629</v>
      </c>
      <c r="E38" s="290">
        <v>12.027557497999</v>
      </c>
      <c r="F38" s="290">
        <v>7.239672</v>
      </c>
      <c r="G38" s="290">
        <v>8.88426</v>
      </c>
      <c r="H38" s="290">
        <v>10.528848</v>
      </c>
      <c r="I38" s="385">
        <v>12.173436</v>
      </c>
      <c r="J38" s="290">
        <v>13.818024</v>
      </c>
      <c r="K38" s="385">
        <v>15.462612</v>
      </c>
      <c r="L38" s="290">
        <v>17.1072</v>
      </c>
      <c r="M38" s="300"/>
      <c r="N38" s="309"/>
      <c r="O38" s="309"/>
      <c r="P38" s="309"/>
      <c r="Q38" s="309"/>
      <c r="R38" s="309"/>
    </row>
    <row r="39">
      <c r="B39" s="0" t="s">
        <v>225</v>
      </c>
      <c r="C39" s="288" t="s">
        <v>137</v>
      </c>
      <c r="D39" s="290">
        <v>162.2484</v>
      </c>
      <c r="E39" s="290">
        <v>162.441928</v>
      </c>
      <c r="F39" s="290">
        <v>162.441928</v>
      </c>
      <c r="G39" s="290">
        <v>205.268273333333</v>
      </c>
      <c r="H39" s="290">
        <v>248.094618666667</v>
      </c>
      <c r="I39" s="385">
        <v>290.920964</v>
      </c>
      <c r="J39" s="290">
        <v>333.747309333333</v>
      </c>
      <c r="K39" s="385">
        <v>376.573654666667</v>
      </c>
      <c r="L39" s="290">
        <v>419.4</v>
      </c>
      <c r="M39" s="300"/>
      <c r="N39" s="309"/>
      <c r="O39" s="309"/>
      <c r="P39" s="309"/>
      <c r="Q39" s="309"/>
      <c r="R39" s="309"/>
    </row>
    <row r="40">
      <c r="B40" s="0" t="s">
        <v>225</v>
      </c>
      <c r="C40" s="288" t="s">
        <v>102</v>
      </c>
      <c r="D40" s="385">
        <v>173.844</v>
      </c>
      <c r="E40" s="385">
        <v>159.661274778684</v>
      </c>
      <c r="F40" s="385">
        <v>167.568000108344</v>
      </c>
      <c r="G40" s="385">
        <v>240.749584093084</v>
      </c>
      <c r="H40" s="385">
        <v>329.484343300629</v>
      </c>
      <c r="I40" s="385">
        <v>351.146422788836</v>
      </c>
      <c r="J40" s="385">
        <v>363.337215740657</v>
      </c>
      <c r="K40" s="385">
        <v>363.337215740657</v>
      </c>
      <c r="L40" s="385">
        <v>363.337215740657</v>
      </c>
      <c r="M40" s="300"/>
      <c r="N40" s="309"/>
      <c r="O40" s="309"/>
      <c r="P40" s="309"/>
      <c r="Q40" s="309"/>
      <c r="R40" s="309"/>
    </row>
    <row r="41">
      <c r="B41" s="0" t="s">
        <v>225</v>
      </c>
      <c r="C41" s="288" t="s">
        <v>103</v>
      </c>
      <c r="D41" s="290">
        <v>10.9385424288</v>
      </c>
      <c r="E41" s="290">
        <v>1.049839992</v>
      </c>
      <c r="F41" s="290">
        <v>0.6984</v>
      </c>
      <c r="G41" s="290">
        <v>0.6984</v>
      </c>
      <c r="H41" s="290">
        <v>0.7254</v>
      </c>
      <c r="I41" s="385">
        <v>0.71865</v>
      </c>
      <c r="J41" s="290">
        <v>0.7119</v>
      </c>
      <c r="K41" s="385">
        <v>0.70515</v>
      </c>
      <c r="L41" s="290">
        <v>0.6984</v>
      </c>
      <c r="M41" s="300"/>
      <c r="N41" s="309"/>
      <c r="O41" s="309"/>
      <c r="P41" s="309"/>
      <c r="Q41" s="309"/>
      <c r="R41" s="309"/>
    </row>
    <row r="42">
      <c r="B42" s="0" t="s">
        <v>225</v>
      </c>
      <c r="C42" s="288" t="s">
        <v>105</v>
      </c>
      <c r="D42" s="290">
        <v>15.858</v>
      </c>
      <c r="E42" s="290">
        <v>15.858</v>
      </c>
      <c r="F42" s="290">
        <v>15.858</v>
      </c>
      <c r="G42" s="290">
        <v>15.858</v>
      </c>
      <c r="H42" s="290">
        <v>15.8688</v>
      </c>
      <c r="I42" s="385">
        <v>15.8661</v>
      </c>
      <c r="J42" s="290">
        <v>15.8634</v>
      </c>
      <c r="K42" s="385">
        <v>15.8607</v>
      </c>
      <c r="L42" s="290">
        <v>15.858</v>
      </c>
      <c r="M42" s="300"/>
      <c r="N42" s="309"/>
      <c r="O42" s="309"/>
      <c r="P42" s="309"/>
      <c r="Q42" s="309"/>
      <c r="R42" s="309"/>
    </row>
    <row r="43">
      <c r="B43" s="0" t="s">
        <v>225</v>
      </c>
      <c r="C43" s="288" t="s">
        <v>135</v>
      </c>
      <c r="D43" s="290">
        <v>224.943466904084</v>
      </c>
      <c r="E43" s="290">
        <v>1275.756217283978</v>
      </c>
      <c r="F43" s="290">
        <v>1456.1311080561709</v>
      </c>
      <c r="G43" s="290">
        <v>1442.444485732492</v>
      </c>
      <c r="H43" s="290">
        <v>1359.730253434459</v>
      </c>
      <c r="I43" s="385">
        <v>1016.458090036081</v>
      </c>
      <c r="J43" s="290">
        <v>650.652434490263</v>
      </c>
      <c r="K43" s="385">
        <v>383.647108842837</v>
      </c>
      <c r="L43" s="290">
        <v>159.962095093117</v>
      </c>
      <c r="M43" s="300"/>
      <c r="N43" s="309"/>
      <c r="O43" s="309"/>
      <c r="P43" s="309"/>
      <c r="Q43" s="309"/>
      <c r="R43" s="309"/>
    </row>
    <row r="44">
      <c r="B44" s="0" t="s">
        <v>225</v>
      </c>
      <c r="C44" s="288" t="s">
        <v>136</v>
      </c>
      <c r="D44" s="290">
        <v>116.374300362975</v>
      </c>
      <c r="E44" s="290">
        <v>641.996336798952</v>
      </c>
      <c r="F44" s="290">
        <v>534.598245524814</v>
      </c>
      <c r="G44" s="290">
        <v>539.372483894498</v>
      </c>
      <c r="H44" s="290">
        <v>342.631145944394</v>
      </c>
      <c r="I44" s="385">
        <v>160.92533985436</v>
      </c>
      <c r="J44" s="290">
        <v>99.287899839754</v>
      </c>
      <c r="K44" s="385">
        <v>62.284985071583</v>
      </c>
      <c r="L44" s="290">
        <v>45.307893613526</v>
      </c>
      <c r="M44" s="300"/>
      <c r="N44" s="309"/>
      <c r="O44" s="309"/>
      <c r="P44" s="309"/>
      <c r="Q44" s="309"/>
      <c r="R44" s="309"/>
    </row>
    <row r="45">
      <c r="B45" s="0" t="s">
        <v>226</v>
      </c>
      <c r="C45" s="288" t="s">
        <v>608</v>
      </c>
      <c r="D45" s="375"/>
      <c r="E45" s="375"/>
      <c r="F45" s="375"/>
      <c r="G45" s="375"/>
      <c r="H45" s="375"/>
      <c r="I45" s="375"/>
      <c r="J45" s="375"/>
      <c r="K45" s="375"/>
      <c r="L45" s="375"/>
      <c r="M45" s="300"/>
      <c r="N45" s="309"/>
      <c r="O45" s="309"/>
      <c r="P45" s="309"/>
      <c r="Q45" s="309"/>
      <c r="R45" s="309"/>
    </row>
    <row r="46">
      <c r="B46" s="0" t="s">
        <v>226</v>
      </c>
      <c r="C46" s="288" t="s">
        <v>133</v>
      </c>
      <c r="D46" s="290">
        <v>687.287667234407</v>
      </c>
      <c r="E46" s="290">
        <v>725.328787196551</v>
      </c>
      <c r="F46" s="290">
        <v>663.566967287631</v>
      </c>
      <c r="G46" s="290">
        <v>734.641858002091</v>
      </c>
      <c r="H46" s="290">
        <v>818.216748716551</v>
      </c>
      <c r="I46" s="385">
        <v>895.541639431011</v>
      </c>
      <c r="J46" s="290">
        <v>972.866530145471</v>
      </c>
      <c r="K46" s="385">
        <v>1321.367380531146</v>
      </c>
      <c r="L46" s="290">
        <v>1706.269848993287</v>
      </c>
      <c r="M46" s="300"/>
      <c r="N46" s="309"/>
      <c r="O46" s="309"/>
      <c r="P46" s="309"/>
      <c r="Q46" s="309"/>
      <c r="R46" s="309"/>
    </row>
    <row r="47">
      <c r="B47" s="0" t="s">
        <v>226</v>
      </c>
      <c r="C47" s="288" t="s">
        <v>134</v>
      </c>
      <c r="D47" s="290">
        <v>6.786007308</v>
      </c>
      <c r="E47" s="290">
        <v>22</v>
      </c>
      <c r="F47" s="290">
        <v>48.700248085456</v>
      </c>
      <c r="G47" s="290">
        <v>104.284752840129</v>
      </c>
      <c r="H47" s="290">
        <v>197.081398245322</v>
      </c>
      <c r="I47" s="385">
        <v>135.336906903189</v>
      </c>
      <c r="J47" s="290">
        <v>254.398951025112</v>
      </c>
      <c r="K47" s="385">
        <v>196.624715381831</v>
      </c>
      <c r="L47" s="290">
        <v>143.813598872052</v>
      </c>
      <c r="M47" s="300"/>
      <c r="N47" s="309"/>
      <c r="O47" s="309"/>
      <c r="P47" s="309"/>
      <c r="Q47" s="309"/>
      <c r="R47" s="309"/>
    </row>
    <row r="48">
      <c r="B48" s="0" t="s">
        <v>226</v>
      </c>
      <c r="C48" s="288" t="s">
        <v>101</v>
      </c>
      <c r="D48" s="290">
        <v>3.809276244</v>
      </c>
      <c r="E48" s="290">
        <v>7.16150702437</v>
      </c>
      <c r="F48" s="290">
        <v>4.385988</v>
      </c>
      <c r="G48" s="290">
        <v>5.72859</v>
      </c>
      <c r="H48" s="290">
        <v>7.071192</v>
      </c>
      <c r="I48" s="385">
        <v>8.413794</v>
      </c>
      <c r="J48" s="290">
        <v>9.756396</v>
      </c>
      <c r="K48" s="385">
        <v>11.098998</v>
      </c>
      <c r="L48" s="290">
        <v>12.4416</v>
      </c>
      <c r="M48" s="300"/>
      <c r="N48" s="309"/>
      <c r="O48" s="309"/>
      <c r="P48" s="309"/>
      <c r="Q48" s="309"/>
      <c r="R48" s="309"/>
    </row>
    <row r="49">
      <c r="B49" s="0" t="s">
        <v>226</v>
      </c>
      <c r="C49" s="288" t="s">
        <v>137</v>
      </c>
      <c r="D49" s="290">
        <v>223.2468</v>
      </c>
      <c r="E49" s="290">
        <v>225.14625</v>
      </c>
      <c r="F49" s="290">
        <v>246.790044</v>
      </c>
      <c r="G49" s="290">
        <v>264.45837</v>
      </c>
      <c r="H49" s="290">
        <v>282.126696</v>
      </c>
      <c r="I49" s="385">
        <v>299.795022</v>
      </c>
      <c r="J49" s="290">
        <v>317.463348</v>
      </c>
      <c r="K49" s="385">
        <v>335.131674</v>
      </c>
      <c r="L49" s="290">
        <v>352.8</v>
      </c>
      <c r="M49" s="300"/>
      <c r="N49" s="309"/>
      <c r="O49" s="309"/>
      <c r="P49" s="309"/>
      <c r="Q49" s="309"/>
      <c r="R49" s="309"/>
    </row>
    <row r="50">
      <c r="B50" s="0" t="s">
        <v>226</v>
      </c>
      <c r="C50" s="288" t="s">
        <v>102</v>
      </c>
      <c r="D50" s="385">
        <v>1542.6756</v>
      </c>
      <c r="E50" s="385">
        <v>1542.6756</v>
      </c>
      <c r="F50" s="385">
        <v>1294.43274375196</v>
      </c>
      <c r="G50" s="385">
        <v>1152.60263446838</v>
      </c>
      <c r="H50" s="385">
        <v>1352.60263446838</v>
      </c>
      <c r="I50" s="385">
        <v>1533.51638573392</v>
      </c>
      <c r="J50" s="385">
        <v>1598.07594720159</v>
      </c>
      <c r="K50" s="385">
        <v>1695.27793133945</v>
      </c>
      <c r="L50" s="385">
        <v>1711.4782620291</v>
      </c>
      <c r="M50" s="300"/>
      <c r="N50" s="309"/>
      <c r="O50" s="309"/>
      <c r="P50" s="309"/>
      <c r="Q50" s="309"/>
      <c r="R50" s="309"/>
    </row>
    <row r="51">
      <c r="B51" s="0" t="s">
        <v>226</v>
      </c>
      <c r="C51" s="288" t="s">
        <v>103</v>
      </c>
      <c r="D51" s="290">
        <v>4.511958228</v>
      </c>
      <c r="E51" s="290">
        <v>3.299529114</v>
      </c>
      <c r="F51" s="290">
        <v>2.0547</v>
      </c>
      <c r="G51" s="290">
        <v>2.05065</v>
      </c>
      <c r="H51" s="290">
        <v>2.0466</v>
      </c>
      <c r="I51" s="385">
        <v>2.04255</v>
      </c>
      <c r="J51" s="290">
        <v>2.0385</v>
      </c>
      <c r="K51" s="385">
        <v>2.03445</v>
      </c>
      <c r="L51" s="290">
        <v>2.0304</v>
      </c>
      <c r="M51" s="300"/>
      <c r="N51" s="309"/>
      <c r="O51" s="309"/>
      <c r="P51" s="309"/>
      <c r="Q51" s="309"/>
      <c r="R51" s="309"/>
    </row>
    <row r="52">
      <c r="B52" s="0" t="s">
        <v>226</v>
      </c>
      <c r="C52" s="288" t="s">
        <v>105</v>
      </c>
      <c r="D52" s="290">
        <v>35.8884</v>
      </c>
      <c r="E52" s="290">
        <v>38.53755</v>
      </c>
      <c r="F52" s="290">
        <v>61.25209882569</v>
      </c>
      <c r="G52" s="290">
        <v>117.844379184909</v>
      </c>
      <c r="H52" s="290">
        <v>184.077103026632</v>
      </c>
      <c r="I52" s="385">
        <v>181.707676137537</v>
      </c>
      <c r="J52" s="290">
        <v>179.338249248441</v>
      </c>
      <c r="K52" s="385">
        <v>142.477835313525</v>
      </c>
      <c r="L52" s="290">
        <v>92.354547398745</v>
      </c>
      <c r="M52" s="300"/>
      <c r="N52" s="309"/>
      <c r="O52" s="309"/>
      <c r="P52" s="309"/>
      <c r="Q52" s="309"/>
      <c r="R52" s="309"/>
    </row>
    <row r="53">
      <c r="B53" s="0" t="s">
        <v>226</v>
      </c>
      <c r="C53" s="288" t="s">
        <v>135</v>
      </c>
      <c r="D53" s="290">
        <v>33.049276421467</v>
      </c>
      <c r="E53" s="290">
        <v>84.276031645149</v>
      </c>
      <c r="F53" s="290">
        <v>77.727131785847</v>
      </c>
      <c r="G53" s="290">
        <v>84.276031645149</v>
      </c>
      <c r="H53" s="290">
        <v>84.276031645149</v>
      </c>
      <c r="I53" s="385">
        <v>82.820411029784</v>
      </c>
      <c r="J53" s="290">
        <v>80.999425707474</v>
      </c>
      <c r="K53" s="385">
        <v>84.276031645149</v>
      </c>
      <c r="L53" s="290">
        <v>84.276031645149</v>
      </c>
      <c r="M53" s="300"/>
      <c r="N53" s="309"/>
      <c r="O53" s="309"/>
      <c r="P53" s="309"/>
      <c r="Q53" s="309"/>
      <c r="R53" s="309"/>
    </row>
    <row r="54">
      <c r="B54" s="0" t="s">
        <v>226</v>
      </c>
      <c r="C54" s="288" t="s">
        <v>136</v>
      </c>
      <c r="D54" s="290">
        <v>3.083279112927</v>
      </c>
      <c r="E54" s="290">
        <v>3.57540114435</v>
      </c>
      <c r="F54" s="290">
        <v>3.536235901254</v>
      </c>
      <c r="G54" s="290">
        <v>3.57540114435</v>
      </c>
      <c r="H54" s="290">
        <v>3.57540114435</v>
      </c>
      <c r="I54" s="385">
        <v>3.56669590584</v>
      </c>
      <c r="J54" s="290">
        <v>3.555805628945</v>
      </c>
      <c r="K54" s="385">
        <v>3.57540114435</v>
      </c>
      <c r="L54" s="290">
        <v>3.57540114435</v>
      </c>
      <c r="M54" s="300"/>
      <c r="N54" s="309"/>
      <c r="O54" s="309"/>
      <c r="P54" s="309"/>
      <c r="Q54" s="309"/>
      <c r="R54" s="309"/>
    </row>
    <row r="55">
      <c r="B55" s="0" t="s">
        <v>227</v>
      </c>
      <c r="C55" s="288" t="s">
        <v>608</v>
      </c>
      <c r="D55" s="375"/>
      <c r="E55" s="375"/>
      <c r="F55" s="375"/>
      <c r="G55" s="375"/>
      <c r="H55" s="375"/>
      <c r="I55" s="375"/>
      <c r="J55" s="375"/>
      <c r="K55" s="375"/>
      <c r="L55" s="375"/>
      <c r="M55" s="300"/>
      <c r="N55" s="309"/>
      <c r="O55" s="309"/>
      <c r="P55" s="309"/>
      <c r="Q55" s="309"/>
      <c r="R55" s="309"/>
    </row>
    <row r="56">
      <c r="B56" s="0" t="s">
        <v>227</v>
      </c>
      <c r="C56" s="288" t="s">
        <v>133</v>
      </c>
      <c r="D56" s="290">
        <v>705.391488956251</v>
      </c>
      <c r="E56" s="290">
        <v>783.973141734915</v>
      </c>
      <c r="F56" s="290">
        <v>665.073085816102</v>
      </c>
      <c r="G56" s="290">
        <v>723.886390596499</v>
      </c>
      <c r="H56" s="290">
        <v>838.436131041082</v>
      </c>
      <c r="I56" s="385">
        <v>925.117653653572</v>
      </c>
      <c r="J56" s="290">
        <v>1011.799176266062</v>
      </c>
      <c r="K56" s="385">
        <v>1560.675098133031</v>
      </c>
      <c r="L56" s="290">
        <v>1833.8691756467019</v>
      </c>
      <c r="M56" s="300"/>
      <c r="N56" s="309"/>
      <c r="O56" s="309"/>
      <c r="P56" s="309"/>
      <c r="Q56" s="309"/>
      <c r="R56" s="309"/>
    </row>
    <row r="57">
      <c r="B57" s="0" t="s">
        <v>227</v>
      </c>
      <c r="C57" s="288" t="s">
        <v>134</v>
      </c>
      <c r="D57" s="290">
        <v>69.184063592141</v>
      </c>
      <c r="E57" s="290">
        <v>29.765658016551</v>
      </c>
      <c r="F57" s="290">
        <v>26.582738480112</v>
      </c>
      <c r="G57" s="290">
        <v>30.164973831488</v>
      </c>
      <c r="H57" s="290">
        <v>34.884186603877</v>
      </c>
      <c r="I57" s="385">
        <v>34.992117541843</v>
      </c>
      <c r="J57" s="290">
        <v>31.130154035884</v>
      </c>
      <c r="K57" s="385">
        <v>27.276142670906</v>
      </c>
      <c r="L57" s="290">
        <v>23.449638798884</v>
      </c>
      <c r="M57" s="300"/>
      <c r="N57" s="309"/>
      <c r="O57" s="309"/>
      <c r="P57" s="309"/>
      <c r="Q57" s="309"/>
      <c r="R57" s="309"/>
    </row>
    <row r="58">
      <c r="B58" s="0" t="s">
        <v>227</v>
      </c>
      <c r="C58" s="288" t="s">
        <v>101</v>
      </c>
      <c r="D58" s="290">
        <v>24.991460496</v>
      </c>
      <c r="E58" s="290">
        <v>31.911343876001</v>
      </c>
      <c r="F58" s="290">
        <v>150.872038307523</v>
      </c>
      <c r="G58" s="290">
        <v>168.085646714467</v>
      </c>
      <c r="H58" s="290">
        <v>192.097579444393</v>
      </c>
      <c r="I58" s="385">
        <v>207.61308</v>
      </c>
      <c r="J58" s="290">
        <v>207.61308</v>
      </c>
      <c r="K58" s="385">
        <v>207.61308</v>
      </c>
      <c r="L58" s="290">
        <v>207.61308</v>
      </c>
      <c r="M58" s="300"/>
      <c r="N58" s="309"/>
      <c r="O58" s="309"/>
      <c r="P58" s="309"/>
      <c r="Q58" s="309"/>
      <c r="R58" s="309"/>
    </row>
    <row r="59">
      <c r="B59" s="0" t="s">
        <v>227</v>
      </c>
      <c r="C59" s="288" t="s">
        <v>137</v>
      </c>
      <c r="D59" s="290">
        <v>322.2792</v>
      </c>
      <c r="E59" s="290">
        <v>392.793732</v>
      </c>
      <c r="F59" s="290">
        <v>392.793732</v>
      </c>
      <c r="G59" s="290">
        <v>396.32811</v>
      </c>
      <c r="H59" s="290">
        <v>399.862488</v>
      </c>
      <c r="I59" s="385">
        <v>403.396866</v>
      </c>
      <c r="J59" s="290">
        <v>406.931244</v>
      </c>
      <c r="K59" s="385">
        <v>410.465622</v>
      </c>
      <c r="L59" s="290">
        <v>414</v>
      </c>
      <c r="M59" s="300"/>
      <c r="N59" s="309"/>
      <c r="O59" s="309"/>
      <c r="P59" s="309"/>
      <c r="Q59" s="309"/>
      <c r="R59" s="309"/>
    </row>
    <row r="60">
      <c r="B60" s="0" t="s">
        <v>227</v>
      </c>
      <c r="C60" s="288" t="s">
        <v>102</v>
      </c>
      <c r="D60" s="375"/>
      <c r="E60" s="375"/>
      <c r="F60" s="375"/>
      <c r="G60" s="375"/>
      <c r="H60" s="375"/>
      <c r="I60" s="375"/>
      <c r="J60" s="375"/>
      <c r="K60" s="375"/>
      <c r="L60" s="375"/>
      <c r="M60" s="300"/>
      <c r="N60" s="309"/>
      <c r="O60" s="309"/>
      <c r="P60" s="309"/>
      <c r="Q60" s="309"/>
      <c r="R60" s="309"/>
    </row>
    <row r="61">
      <c r="B61" s="0" t="s">
        <v>227</v>
      </c>
      <c r="C61" s="288" t="s">
        <v>103</v>
      </c>
      <c r="D61" s="290">
        <v>19.368602496</v>
      </c>
      <c r="E61" s="290">
        <v>13.347736725485</v>
      </c>
      <c r="F61" s="290">
        <v>7.328979570961</v>
      </c>
      <c r="G61" s="290">
        <v>7.335990125698</v>
      </c>
      <c r="H61" s="290">
        <v>7.342916793586</v>
      </c>
      <c r="I61" s="385">
        <v>7.349254226696</v>
      </c>
      <c r="J61" s="290">
        <v>25.708849510848</v>
      </c>
      <c r="K61" s="385">
        <v>68.404755661553</v>
      </c>
      <c r="L61" s="290">
        <v>67.966989071819</v>
      </c>
      <c r="M61" s="300"/>
      <c r="N61" s="309"/>
      <c r="O61" s="309"/>
      <c r="P61" s="309"/>
      <c r="Q61" s="309"/>
      <c r="R61" s="309"/>
    </row>
    <row r="62">
      <c r="B62" s="0" t="s">
        <v>227</v>
      </c>
      <c r="C62" s="288" t="s">
        <v>105</v>
      </c>
      <c r="D62" s="290">
        <v>40.284</v>
      </c>
      <c r="E62" s="290">
        <v>40.284</v>
      </c>
      <c r="F62" s="290">
        <v>58.910060287531</v>
      </c>
      <c r="G62" s="290">
        <v>66.547234196887</v>
      </c>
      <c r="H62" s="290">
        <v>126.591954450308</v>
      </c>
      <c r="I62" s="385">
        <v>142.990940120306</v>
      </c>
      <c r="J62" s="290">
        <v>255.264988259172</v>
      </c>
      <c r="K62" s="385">
        <v>245.924614671701</v>
      </c>
      <c r="L62" s="290">
        <v>231.68574623308</v>
      </c>
      <c r="M62" s="300"/>
      <c r="N62" s="309"/>
      <c r="O62" s="309"/>
      <c r="P62" s="309"/>
      <c r="Q62" s="309"/>
      <c r="R62" s="309"/>
    </row>
    <row r="63">
      <c r="B63" s="0" t="s">
        <v>227</v>
      </c>
      <c r="C63" s="288" t="s">
        <v>135</v>
      </c>
      <c r="D63" s="290">
        <v>184.866706545838</v>
      </c>
      <c r="E63" s="290">
        <v>383.324184135314</v>
      </c>
      <c r="F63" s="290">
        <v>676.822153098076</v>
      </c>
      <c r="G63" s="290">
        <v>1061.1708387697579</v>
      </c>
      <c r="H63" s="290">
        <v>1031.0477920201629</v>
      </c>
      <c r="I63" s="385">
        <v>670.667772962842</v>
      </c>
      <c r="J63" s="290">
        <v>365.631334997602</v>
      </c>
      <c r="K63" s="385">
        <v>299.906836712728</v>
      </c>
      <c r="L63" s="290">
        <v>132.613233168742</v>
      </c>
      <c r="M63" s="300"/>
      <c r="N63" s="309"/>
      <c r="O63" s="309"/>
      <c r="P63" s="309"/>
      <c r="Q63" s="309"/>
      <c r="R63" s="309"/>
    </row>
    <row r="64">
      <c r="B64" s="0" t="s">
        <v>227</v>
      </c>
      <c r="C64" s="288" t="s">
        <v>136</v>
      </c>
      <c r="D64" s="290">
        <v>17.452498171331</v>
      </c>
      <c r="E64" s="290">
        <v>106.599145081186</v>
      </c>
      <c r="F64" s="290">
        <v>109.960306484105</v>
      </c>
      <c r="G64" s="290">
        <v>97.248406455406</v>
      </c>
      <c r="H64" s="290">
        <v>72.696214692413</v>
      </c>
      <c r="I64" s="385">
        <v>57.830503057813</v>
      </c>
      <c r="J64" s="290">
        <v>56.870188667022</v>
      </c>
      <c r="K64" s="385">
        <v>56.885069496614</v>
      </c>
      <c r="L64" s="290">
        <v>54.969210231303</v>
      </c>
      <c r="M64" s="300"/>
      <c r="N64" s="309"/>
      <c r="O64" s="309"/>
      <c r="P64" s="309"/>
      <c r="Q64" s="309"/>
      <c r="R64" s="309"/>
    </row>
    <row r="65">
      <c r="B65" s="0" t="s">
        <v>228</v>
      </c>
      <c r="C65" s="288" t="s">
        <v>608</v>
      </c>
      <c r="D65" s="375"/>
      <c r="E65" s="375"/>
      <c r="F65" s="375"/>
      <c r="G65" s="375"/>
      <c r="H65" s="375"/>
      <c r="I65" s="375"/>
      <c r="J65" s="375"/>
      <c r="K65" s="375"/>
      <c r="L65" s="375"/>
      <c r="M65" s="300"/>
      <c r="N65" s="309"/>
      <c r="O65" s="309"/>
      <c r="P65" s="309"/>
      <c r="Q65" s="309"/>
      <c r="R65" s="309"/>
    </row>
    <row r="66">
      <c r="B66" s="0" t="s">
        <v>228</v>
      </c>
      <c r="C66" s="288" t="s">
        <v>133</v>
      </c>
      <c r="D66" s="290">
        <v>758.802160944</v>
      </c>
      <c r="E66" s="290">
        <v>783.996174898848</v>
      </c>
      <c r="F66" s="290">
        <v>902.287794451373</v>
      </c>
      <c r="G66" s="290">
        <v>956.600428259493</v>
      </c>
      <c r="H66" s="290">
        <v>1070.90665791952</v>
      </c>
      <c r="I66" s="385">
        <v>1125.21929172764</v>
      </c>
      <c r="J66" s="290">
        <v>1179.53192553576</v>
      </c>
      <c r="K66" s="385">
        <v>1514.3553111743261</v>
      </c>
      <c r="L66" s="290">
        <v>1709.8967882419411</v>
      </c>
      <c r="M66" s="300"/>
      <c r="N66" s="309"/>
      <c r="O66" s="309"/>
      <c r="P66" s="309"/>
      <c r="Q66" s="309"/>
      <c r="R66" s="309"/>
    </row>
    <row r="67">
      <c r="B67" s="0" t="s">
        <v>228</v>
      </c>
      <c r="C67" s="288" t="s">
        <v>134</v>
      </c>
      <c r="D67" s="290">
        <v>32.984727569261</v>
      </c>
      <c r="E67" s="290">
        <v>57.533919382849</v>
      </c>
      <c r="F67" s="290">
        <v>86.980371031917</v>
      </c>
      <c r="G67" s="290">
        <v>70.083023360855</v>
      </c>
      <c r="H67" s="290">
        <v>140.644754623753</v>
      </c>
      <c r="I67" s="385">
        <v>218.691884889185</v>
      </c>
      <c r="J67" s="290">
        <v>39.338927057357</v>
      </c>
      <c r="K67" s="385">
        <v>29.406104054025</v>
      </c>
      <c r="L67" s="290">
        <v>45.613607127197</v>
      </c>
      <c r="M67" s="300"/>
      <c r="N67" s="309"/>
      <c r="O67" s="309"/>
      <c r="P67" s="309"/>
      <c r="Q67" s="309"/>
      <c r="R67" s="309"/>
    </row>
    <row r="68">
      <c r="B68" s="0" t="s">
        <v>228</v>
      </c>
      <c r="C68" s="288" t="s">
        <v>101</v>
      </c>
      <c r="D68" s="290">
        <v>1.8080340336</v>
      </c>
      <c r="E68" s="290">
        <v>11.554112114218</v>
      </c>
      <c r="F68" s="290">
        <v>9.632808</v>
      </c>
      <c r="G68" s="290">
        <v>11.65614</v>
      </c>
      <c r="H68" s="290">
        <v>13.679472</v>
      </c>
      <c r="I68" s="385">
        <v>15.702804</v>
      </c>
      <c r="J68" s="290">
        <v>17.726136</v>
      </c>
      <c r="K68" s="385">
        <v>19.749468</v>
      </c>
      <c r="L68" s="290">
        <v>21.7728</v>
      </c>
      <c r="M68" s="300"/>
      <c r="N68" s="309"/>
      <c r="O68" s="309"/>
      <c r="P68" s="309"/>
      <c r="Q68" s="309"/>
      <c r="R68" s="309"/>
    </row>
    <row r="69">
      <c r="B69" s="0" t="s">
        <v>228</v>
      </c>
      <c r="C69" s="288" t="s">
        <v>137</v>
      </c>
      <c r="D69" s="290">
        <v>210.3336</v>
      </c>
      <c r="E69" s="290">
        <v>290.2707</v>
      </c>
      <c r="F69" s="290">
        <v>290.2707</v>
      </c>
      <c r="G69" s="290">
        <v>291.76725</v>
      </c>
      <c r="H69" s="290">
        <v>285.477566233691</v>
      </c>
      <c r="I69" s="385">
        <v>294.76035</v>
      </c>
      <c r="J69" s="290">
        <v>296.2569</v>
      </c>
      <c r="K69" s="385">
        <v>297.75345</v>
      </c>
      <c r="L69" s="290">
        <v>299.25</v>
      </c>
      <c r="M69" s="300"/>
      <c r="N69" s="309"/>
      <c r="O69" s="309"/>
      <c r="P69" s="309"/>
      <c r="Q69" s="309"/>
      <c r="R69" s="309"/>
    </row>
    <row r="70">
      <c r="B70" s="0" t="s">
        <v>228</v>
      </c>
      <c r="C70" s="288" t="s">
        <v>102</v>
      </c>
      <c r="D70" s="385">
        <v>223.164</v>
      </c>
      <c r="E70" s="385">
        <v>209.917906840564</v>
      </c>
      <c r="F70" s="385">
        <v>128.194748738062</v>
      </c>
      <c r="G70" s="385">
        <v>15.702638812296</v>
      </c>
      <c r="H70" s="385">
        <v>158.170839078775</v>
      </c>
      <c r="I70" s="385">
        <v>205.660239167601</v>
      </c>
      <c r="J70" s="385">
        <v>215.751902064468</v>
      </c>
      <c r="K70" s="385">
        <v>243.035745740639</v>
      </c>
      <c r="L70" s="385">
        <v>247.583053020001</v>
      </c>
      <c r="M70" s="300"/>
      <c r="N70" s="309"/>
      <c r="O70" s="309"/>
      <c r="P70" s="309"/>
      <c r="Q70" s="309"/>
      <c r="R70" s="309"/>
    </row>
    <row r="71">
      <c r="B71" s="0" t="s">
        <v>228</v>
      </c>
      <c r="C71" s="288" t="s">
        <v>103</v>
      </c>
      <c r="D71" s="290">
        <v>33.761454156</v>
      </c>
      <c r="E71" s="290">
        <v>28.898168238</v>
      </c>
      <c r="F71" s="290">
        <v>23.943293734737</v>
      </c>
      <c r="G71" s="290">
        <v>23.932043734736</v>
      </c>
      <c r="H71" s="290">
        <v>23.919850469997</v>
      </c>
      <c r="I71" s="385">
        <v>23.907453311275</v>
      </c>
      <c r="J71" s="290">
        <v>37.860419772266</v>
      </c>
      <c r="K71" s="385">
        <v>85.912710759684</v>
      </c>
      <c r="L71" s="290">
        <v>110.740371002882</v>
      </c>
      <c r="M71" s="300"/>
      <c r="N71" s="309"/>
      <c r="O71" s="309"/>
      <c r="P71" s="309"/>
      <c r="Q71" s="309"/>
      <c r="R71" s="309"/>
    </row>
    <row r="72">
      <c r="B72" s="0" t="s">
        <v>228</v>
      </c>
      <c r="C72" s="288" t="s">
        <v>105</v>
      </c>
      <c r="D72" s="290">
        <v>192.0492</v>
      </c>
      <c r="E72" s="290">
        <v>204.2912917406</v>
      </c>
      <c r="F72" s="290">
        <v>246.57094389541</v>
      </c>
      <c r="G72" s="290">
        <v>232.21144288775</v>
      </c>
      <c r="H72" s="290">
        <v>216.22948291024</v>
      </c>
      <c r="I72" s="385">
        <v>230.903238808227</v>
      </c>
      <c r="J72" s="290">
        <v>317.232060046906</v>
      </c>
      <c r="K72" s="385">
        <v>352.005017649742</v>
      </c>
      <c r="L72" s="290">
        <v>330.96097221835</v>
      </c>
      <c r="M72" s="300"/>
      <c r="N72" s="309"/>
      <c r="O72" s="309"/>
      <c r="P72" s="309"/>
      <c r="Q72" s="309"/>
      <c r="R72" s="309"/>
    </row>
    <row r="73">
      <c r="B73" s="0" t="s">
        <v>228</v>
      </c>
      <c r="C73" s="288" t="s">
        <v>135</v>
      </c>
      <c r="D73" s="300"/>
      <c r="E73" s="300"/>
      <c r="F73" s="300"/>
      <c r="G73" s="300"/>
      <c r="H73" s="300"/>
      <c r="I73" s="375"/>
      <c r="J73" s="300"/>
      <c r="K73" s="375"/>
      <c r="L73" s="300"/>
      <c r="M73" s="300"/>
      <c r="N73" s="309"/>
      <c r="O73" s="309"/>
      <c r="P73" s="309"/>
      <c r="Q73" s="309"/>
      <c r="R73" s="309"/>
    </row>
    <row r="74">
      <c r="B74" s="0" t="s">
        <v>228</v>
      </c>
      <c r="C74" s="288" t="s">
        <v>136</v>
      </c>
      <c r="D74" s="300"/>
      <c r="E74" s="300"/>
      <c r="F74" s="300"/>
      <c r="G74" s="300"/>
      <c r="H74" s="300"/>
      <c r="I74" s="375"/>
      <c r="J74" s="300"/>
      <c r="K74" s="375"/>
      <c r="L74" s="300"/>
      <c r="M74" s="300"/>
      <c r="N74" s="309"/>
      <c r="O74" s="309"/>
      <c r="P74" s="309"/>
      <c r="Q74" s="309"/>
      <c r="R74" s="309"/>
    </row>
    <row r="75">
      <c r="B75" s="0" t="s">
        <v>229</v>
      </c>
      <c r="C75" s="288" t="s">
        <v>608</v>
      </c>
      <c r="D75" s="375"/>
      <c r="E75" s="375"/>
      <c r="F75" s="375"/>
      <c r="G75" s="375"/>
      <c r="H75" s="375"/>
      <c r="I75" s="375"/>
      <c r="J75" s="375"/>
      <c r="K75" s="375"/>
      <c r="L75" s="375"/>
      <c r="M75" s="300"/>
      <c r="N75" s="309"/>
      <c r="O75" s="309"/>
      <c r="P75" s="309"/>
      <c r="Q75" s="309"/>
      <c r="R75" s="309"/>
    </row>
    <row r="76">
      <c r="B76" s="0" t="s">
        <v>229</v>
      </c>
      <c r="C76" s="288" t="s">
        <v>133</v>
      </c>
      <c r="D76" s="290">
        <v>903.648911309642</v>
      </c>
      <c r="E76" s="290">
        <v>801.756892892039</v>
      </c>
      <c r="F76" s="290">
        <v>1087.4011572804011</v>
      </c>
      <c r="G76" s="290">
        <v>1128.669115601798</v>
      </c>
      <c r="H76" s="290">
        <v>1230.603664412132</v>
      </c>
      <c r="I76" s="385">
        <v>1334.0688703492419</v>
      </c>
      <c r="J76" s="290">
        <v>1431.70578098086</v>
      </c>
      <c r="K76" s="385">
        <v>1402.864215284877</v>
      </c>
      <c r="L76" s="290">
        <v>1147.371915018924</v>
      </c>
      <c r="M76" s="300"/>
      <c r="N76" s="309"/>
      <c r="O76" s="309"/>
      <c r="P76" s="309"/>
      <c r="Q76" s="309"/>
      <c r="R76" s="309"/>
    </row>
    <row r="77">
      <c r="B77" s="0" t="s">
        <v>229</v>
      </c>
      <c r="C77" s="288" t="s">
        <v>134</v>
      </c>
      <c r="D77" s="290">
        <v>574.7951700704</v>
      </c>
      <c r="E77" s="290">
        <v>635.831222207419</v>
      </c>
      <c r="F77" s="290">
        <v>487.347667463059</v>
      </c>
      <c r="G77" s="290">
        <v>259.328112971917</v>
      </c>
      <c r="H77" s="290">
        <v>298.046468573397</v>
      </c>
      <c r="I77" s="385">
        <v>294.522141884351</v>
      </c>
      <c r="J77" s="290">
        <v>171.058670434969</v>
      </c>
      <c r="K77" s="385">
        <v>45.473941243662</v>
      </c>
      <c r="L77" s="290">
        <v>35.585732823986</v>
      </c>
      <c r="M77" s="300"/>
      <c r="N77" s="309"/>
      <c r="O77" s="309"/>
      <c r="P77" s="309"/>
      <c r="Q77" s="309"/>
      <c r="R77" s="309"/>
    </row>
    <row r="78">
      <c r="B78" s="0" t="s">
        <v>229</v>
      </c>
      <c r="C78" s="288" t="s">
        <v>101</v>
      </c>
      <c r="D78" s="290"/>
      <c r="E78" s="290">
        <v>0.83736</v>
      </c>
      <c r="F78" s="290">
        <v>0.41868</v>
      </c>
      <c r="G78" s="290">
        <v>0.41868</v>
      </c>
      <c r="H78" s="290">
        <v>0.41868</v>
      </c>
      <c r="I78" s="385">
        <v>0.41868</v>
      </c>
      <c r="J78" s="290">
        <v>0.41868</v>
      </c>
      <c r="K78" s="385">
        <v>0.41868</v>
      </c>
      <c r="L78" s="290">
        <v>0.41868</v>
      </c>
      <c r="M78" s="300"/>
      <c r="N78" s="309"/>
      <c r="O78" s="309"/>
      <c r="P78" s="309"/>
      <c r="Q78" s="309"/>
      <c r="R78" s="309"/>
    </row>
    <row r="79">
      <c r="B79" s="0" t="s">
        <v>229</v>
      </c>
      <c r="C79" s="288" t="s">
        <v>137</v>
      </c>
      <c r="D79" s="290">
        <v>1.9404</v>
      </c>
      <c r="E79" s="290">
        <v>6.995982632283</v>
      </c>
      <c r="F79" s="290">
        <v>13.450070107405</v>
      </c>
      <c r="G79" s="290">
        <v>21.655371680068</v>
      </c>
      <c r="H79" s="290">
        <v>32.138690276753</v>
      </c>
      <c r="I79" s="385">
        <v>45.57990777292</v>
      </c>
      <c r="J79" s="290">
        <v>62.731774959226</v>
      </c>
      <c r="K79" s="385">
        <v>84.61947592995</v>
      </c>
      <c r="L79" s="290">
        <v>112.551434242792</v>
      </c>
      <c r="M79" s="300"/>
      <c r="N79" s="309"/>
      <c r="O79" s="309"/>
      <c r="P79" s="309"/>
      <c r="Q79" s="309"/>
      <c r="R79" s="309"/>
    </row>
    <row r="80">
      <c r="B80" s="0" t="s">
        <v>229</v>
      </c>
      <c r="C80" s="288" t="s">
        <v>102</v>
      </c>
      <c r="D80" s="385">
        <v>186.8868</v>
      </c>
      <c r="E80" s="385">
        <v>186.8868</v>
      </c>
      <c r="F80" s="385">
        <v>186.8868</v>
      </c>
      <c r="G80" s="385">
        <v>166.15960935186</v>
      </c>
      <c r="H80" s="385">
        <v>193.956256092434</v>
      </c>
      <c r="I80" s="385">
        <v>202.072093772558</v>
      </c>
      <c r="J80" s="385">
        <v>203.577862398744</v>
      </c>
      <c r="K80" s="385">
        <v>201.892496554951</v>
      </c>
      <c r="L80" s="385">
        <v>207.336328947044</v>
      </c>
      <c r="M80" s="300"/>
      <c r="N80" s="309"/>
      <c r="O80" s="309"/>
      <c r="P80" s="309"/>
      <c r="Q80" s="309"/>
      <c r="R80" s="309"/>
    </row>
    <row r="81">
      <c r="B81" s="0" t="s">
        <v>229</v>
      </c>
      <c r="C81" s="288" t="s">
        <v>103</v>
      </c>
      <c r="D81" s="290">
        <v>3.313977228</v>
      </c>
      <c r="E81" s="290">
        <v>2.818888614</v>
      </c>
      <c r="F81" s="290">
        <v>2.3238</v>
      </c>
      <c r="G81" s="290">
        <v>2.3211</v>
      </c>
      <c r="H81" s="290">
        <v>2.3184</v>
      </c>
      <c r="I81" s="385">
        <v>2.3157</v>
      </c>
      <c r="J81" s="290">
        <v>20.432731653863</v>
      </c>
      <c r="K81" s="385">
        <v>58.805014406499</v>
      </c>
      <c r="L81" s="290">
        <v>58.674295930633</v>
      </c>
      <c r="M81" s="300"/>
      <c r="N81" s="309"/>
      <c r="O81" s="309"/>
      <c r="P81" s="309"/>
      <c r="Q81" s="309"/>
      <c r="R81" s="309"/>
    </row>
    <row r="82">
      <c r="B82" s="0" t="s">
        <v>229</v>
      </c>
      <c r="C82" s="288" t="s">
        <v>105</v>
      </c>
      <c r="D82" s="290">
        <v>19.224</v>
      </c>
      <c r="E82" s="290">
        <v>40.669896535715</v>
      </c>
      <c r="F82" s="290">
        <v>85.583520154803</v>
      </c>
      <c r="G82" s="290">
        <v>176.806929611164</v>
      </c>
      <c r="H82" s="290">
        <v>190.012928846678</v>
      </c>
      <c r="I82" s="385">
        <v>189.960557870835</v>
      </c>
      <c r="J82" s="290">
        <v>347.682648</v>
      </c>
      <c r="K82" s="385">
        <v>310.599542577885</v>
      </c>
      <c r="L82" s="290">
        <v>235.251144417185</v>
      </c>
      <c r="M82" s="300"/>
      <c r="N82" s="309"/>
      <c r="O82" s="309"/>
      <c r="P82" s="309"/>
      <c r="Q82" s="309"/>
      <c r="R82" s="309"/>
    </row>
    <row r="83">
      <c r="B83" s="0" t="s">
        <v>229</v>
      </c>
      <c r="C83" s="288" t="s">
        <v>135</v>
      </c>
      <c r="D83" s="290">
        <v>91.496456499722</v>
      </c>
      <c r="E83" s="290">
        <v>153.912129877194</v>
      </c>
      <c r="F83" s="290">
        <v>184.975269350389</v>
      </c>
      <c r="G83" s="290">
        <v>337.713783054899</v>
      </c>
      <c r="H83" s="290">
        <v>326.626001919258</v>
      </c>
      <c r="I83" s="385">
        <v>110.892570798626</v>
      </c>
      <c r="J83" s="290">
        <v>29.682115458883</v>
      </c>
      <c r="K83" s="385">
        <v>10.644360269074</v>
      </c>
      <c r="L83" s="290"/>
      <c r="M83" s="300"/>
      <c r="N83" s="309"/>
      <c r="O83" s="309"/>
      <c r="P83" s="309"/>
      <c r="Q83" s="309"/>
      <c r="R83" s="309"/>
    </row>
    <row r="84">
      <c r="B84" s="0" t="s">
        <v>229</v>
      </c>
      <c r="C84" s="288" t="s">
        <v>136</v>
      </c>
      <c r="D84" s="290">
        <v>175.002999087603</v>
      </c>
      <c r="E84" s="290">
        <v>175.002999087603</v>
      </c>
      <c r="F84" s="290">
        <v>175.002999087603</v>
      </c>
      <c r="G84" s="290">
        <v>175.002999087603</v>
      </c>
      <c r="H84" s="290">
        <v>175.002999087603</v>
      </c>
      <c r="I84" s="385">
        <v>175.002999087603</v>
      </c>
      <c r="J84" s="290">
        <v>175.002999087603</v>
      </c>
      <c r="K84" s="385">
        <v>175.002999087603</v>
      </c>
      <c r="L84" s="290">
        <v>175.002999087603</v>
      </c>
      <c r="M84" s="300"/>
      <c r="N84" s="309"/>
      <c r="O84" s="309"/>
      <c r="P84" s="309"/>
      <c r="Q84" s="309"/>
      <c r="R84" s="309"/>
    </row>
    <row r="85">
      <c r="B85" s="0" t="s">
        <v>230</v>
      </c>
      <c r="C85" s="288" t="s">
        <v>608</v>
      </c>
      <c r="D85" s="375"/>
      <c r="E85" s="375"/>
      <c r="F85" s="375"/>
      <c r="G85" s="375"/>
      <c r="H85" s="375"/>
      <c r="I85" s="375"/>
      <c r="J85" s="375"/>
      <c r="K85" s="375"/>
      <c r="L85" s="375"/>
      <c r="M85" s="300"/>
      <c r="N85" s="309"/>
      <c r="O85" s="309"/>
      <c r="P85" s="309"/>
      <c r="Q85" s="309"/>
      <c r="R85" s="309"/>
    </row>
    <row r="86">
      <c r="B86" s="0" t="s">
        <v>230</v>
      </c>
      <c r="C86" s="288" t="s">
        <v>133</v>
      </c>
      <c r="D86" s="290">
        <v>412.111250098877</v>
      </c>
      <c r="E86" s="290">
        <v>430.691916556842</v>
      </c>
      <c r="F86" s="290">
        <v>475.780428787601</v>
      </c>
      <c r="G86" s="290">
        <v>532.334479956236</v>
      </c>
      <c r="H86" s="290">
        <v>566.045582798651</v>
      </c>
      <c r="I86" s="385">
        <v>590.577005286295</v>
      </c>
      <c r="J86" s="290">
        <v>615.108427773939</v>
      </c>
      <c r="K86" s="385">
        <v>958.979817220303</v>
      </c>
      <c r="L86" s="290">
        <v>1280.1168826666669</v>
      </c>
      <c r="M86" s="300"/>
      <c r="N86" s="309"/>
      <c r="O86" s="309"/>
      <c r="P86" s="309"/>
      <c r="Q86" s="309"/>
      <c r="R86" s="309"/>
    </row>
    <row r="87">
      <c r="B87" s="0" t="s">
        <v>230</v>
      </c>
      <c r="C87" s="288" t="s">
        <v>134</v>
      </c>
      <c r="D87" s="290">
        <v>463.70945268</v>
      </c>
      <c r="E87" s="290">
        <v>14.400378568567</v>
      </c>
      <c r="F87" s="290">
        <v>13.453958679554</v>
      </c>
      <c r="G87" s="290">
        <v>12.376942362659</v>
      </c>
      <c r="H87" s="290">
        <v>11.498370580811</v>
      </c>
      <c r="I87" s="385">
        <v>10.546721665071</v>
      </c>
      <c r="J87" s="290">
        <v>9.595072749332</v>
      </c>
      <c r="K87" s="385">
        <v>8.659293224281</v>
      </c>
      <c r="L87" s="290">
        <v>8.844321027917</v>
      </c>
      <c r="M87" s="300"/>
      <c r="N87" s="309"/>
      <c r="O87" s="309"/>
      <c r="P87" s="309"/>
      <c r="Q87" s="309"/>
      <c r="R87" s="309"/>
    </row>
    <row r="88">
      <c r="B88" s="0" t="s">
        <v>230</v>
      </c>
      <c r="C88" s="288" t="s">
        <v>101</v>
      </c>
      <c r="D88" s="290">
        <v>19.928850735868</v>
      </c>
      <c r="E88" s="290">
        <v>19.944430876188</v>
      </c>
      <c r="F88" s="290">
        <v>0.041868</v>
      </c>
      <c r="G88" s="290">
        <v>0.041868</v>
      </c>
      <c r="H88" s="290">
        <v>0.041868</v>
      </c>
      <c r="I88" s="385">
        <v>0.041868</v>
      </c>
      <c r="J88" s="290">
        <v>0.041868</v>
      </c>
      <c r="K88" s="385">
        <v>0.041868</v>
      </c>
      <c r="L88" s="290">
        <v>0.041868</v>
      </c>
      <c r="M88" s="300"/>
      <c r="N88" s="309"/>
      <c r="O88" s="309"/>
      <c r="P88" s="309"/>
      <c r="Q88" s="309"/>
      <c r="R88" s="309"/>
    </row>
    <row r="89">
      <c r="B89" s="0" t="s">
        <v>230</v>
      </c>
      <c r="C89" s="288" t="s">
        <v>137</v>
      </c>
      <c r="D89" s="290">
        <v>17.064216</v>
      </c>
      <c r="E89" s="290">
        <v>17.064216</v>
      </c>
      <c r="F89" s="290">
        <v>17.064216</v>
      </c>
      <c r="G89" s="290">
        <v>21.34518</v>
      </c>
      <c r="H89" s="290">
        <v>25.626144</v>
      </c>
      <c r="I89" s="385">
        <v>29.907108</v>
      </c>
      <c r="J89" s="290">
        <v>34.188072</v>
      </c>
      <c r="K89" s="385">
        <v>38.469036</v>
      </c>
      <c r="L89" s="290">
        <v>42.75</v>
      </c>
      <c r="M89" s="300"/>
      <c r="N89" s="309"/>
      <c r="O89" s="309"/>
      <c r="P89" s="309"/>
      <c r="Q89" s="309"/>
      <c r="R89" s="309"/>
    </row>
    <row r="90">
      <c r="B90" s="0" t="s">
        <v>230</v>
      </c>
      <c r="C90" s="288" t="s">
        <v>102</v>
      </c>
      <c r="D90" s="385">
        <v>223.704</v>
      </c>
      <c r="E90" s="385">
        <v>212.890646936964</v>
      </c>
      <c r="F90" s="385">
        <v>136.976494820953</v>
      </c>
      <c r="G90" s="385">
        <v>28.401602841077</v>
      </c>
      <c r="H90" s="385">
        <v>214.538208519366</v>
      </c>
      <c r="I90" s="385">
        <v>248.182140904385</v>
      </c>
      <c r="J90" s="385">
        <v>248.182140904385</v>
      </c>
      <c r="K90" s="385">
        <v>248.182140904385</v>
      </c>
      <c r="L90" s="385">
        <v>248.182140904385</v>
      </c>
      <c r="M90" s="300"/>
      <c r="N90" s="309"/>
      <c r="O90" s="309"/>
      <c r="P90" s="309"/>
      <c r="Q90" s="309"/>
      <c r="R90" s="309"/>
    </row>
    <row r="91">
      <c r="B91" s="0" t="s">
        <v>230</v>
      </c>
      <c r="C91" s="288" t="s">
        <v>103</v>
      </c>
      <c r="D91" s="290">
        <v>0.52164064</v>
      </c>
      <c r="E91" s="290">
        <v>0.47738248</v>
      </c>
      <c r="F91" s="290">
        <v>14.230796327645</v>
      </c>
      <c r="G91" s="290">
        <v>14.129751876438</v>
      </c>
      <c r="H91" s="290">
        <v>14.102072119031</v>
      </c>
      <c r="I91" s="385">
        <v>41.978983938031</v>
      </c>
      <c r="J91" s="290">
        <v>98.073177244957</v>
      </c>
      <c r="K91" s="385">
        <v>175.785274922026</v>
      </c>
      <c r="L91" s="290">
        <v>263.591424952923</v>
      </c>
      <c r="M91" s="300"/>
      <c r="N91" s="309"/>
      <c r="O91" s="309"/>
      <c r="P91" s="309"/>
      <c r="Q91" s="309"/>
      <c r="R91" s="309"/>
    </row>
    <row r="92">
      <c r="B92" s="0" t="s">
        <v>230</v>
      </c>
      <c r="C92" s="288" t="s">
        <v>105</v>
      </c>
      <c r="D92" s="290">
        <v>51.60700584</v>
      </c>
      <c r="E92" s="290">
        <v>66.386496537599</v>
      </c>
      <c r="F92" s="290">
        <v>94.917941509137</v>
      </c>
      <c r="G92" s="290">
        <v>158.436114991462</v>
      </c>
      <c r="H92" s="290">
        <v>276.372425908812</v>
      </c>
      <c r="I92" s="385">
        <v>353.319633</v>
      </c>
      <c r="J92" s="290">
        <v>361.799328</v>
      </c>
      <c r="K92" s="385">
        <v>370.279023</v>
      </c>
      <c r="L92" s="290">
        <v>312.219706590688</v>
      </c>
      <c r="M92" s="300"/>
      <c r="N92" s="309"/>
      <c r="O92" s="309"/>
      <c r="P92" s="309"/>
      <c r="Q92" s="309"/>
      <c r="R92" s="309"/>
    </row>
    <row r="93">
      <c r="B93" s="0" t="s">
        <v>230</v>
      </c>
      <c r="C93" s="288" t="s">
        <v>135</v>
      </c>
      <c r="D93" s="290">
        <v>757.303681901014</v>
      </c>
      <c r="E93" s="290">
        <v>1390.5948330110079</v>
      </c>
      <c r="F93" s="290">
        <v>2170.9770040236049</v>
      </c>
      <c r="G93" s="290">
        <v>2303.0359357125171</v>
      </c>
      <c r="H93" s="290">
        <v>2530.66911517298</v>
      </c>
      <c r="I93" s="385">
        <v>2161.0092832828841</v>
      </c>
      <c r="J93" s="290">
        <v>1512.43237417387</v>
      </c>
      <c r="K93" s="385">
        <v>1163.323724291485</v>
      </c>
      <c r="L93" s="290">
        <v>1147.6044372002109</v>
      </c>
      <c r="M93" s="300"/>
      <c r="N93" s="309"/>
      <c r="O93" s="309"/>
      <c r="P93" s="309"/>
      <c r="Q93" s="309"/>
      <c r="R93" s="309"/>
    </row>
    <row r="94">
      <c r="B94" s="0" t="s">
        <v>230</v>
      </c>
      <c r="C94" s="288" t="s">
        <v>136</v>
      </c>
      <c r="D94" s="290">
        <v>1061.8522339811011</v>
      </c>
      <c r="E94" s="290">
        <v>1109.4980236450949</v>
      </c>
      <c r="F94" s="290">
        <v>1168.210236364991</v>
      </c>
      <c r="G94" s="290">
        <v>1178.1457171805259</v>
      </c>
      <c r="H94" s="290">
        <v>1193.4661012095451</v>
      </c>
      <c r="I94" s="385">
        <v>1166.77531621019</v>
      </c>
      <c r="J94" s="290">
        <v>1115.651652992618</v>
      </c>
      <c r="K94" s="385">
        <v>1085.2839313352611</v>
      </c>
      <c r="L94" s="290">
        <v>1076.871349929432</v>
      </c>
      <c r="M94" s="300"/>
      <c r="N94" s="309"/>
      <c r="O94" s="309"/>
      <c r="P94" s="309"/>
      <c r="Q94" s="309"/>
      <c r="R94" s="309"/>
    </row>
    <row r="95">
      <c r="B95" s="0" t="s">
        <v>231</v>
      </c>
      <c r="C95" s="288" t="s">
        <v>608</v>
      </c>
      <c r="D95" s="375"/>
      <c r="E95" s="375"/>
      <c r="F95" s="375"/>
      <c r="G95" s="375"/>
      <c r="H95" s="375"/>
      <c r="I95" s="375"/>
      <c r="J95" s="375"/>
      <c r="K95" s="375"/>
      <c r="L95" s="375"/>
      <c r="M95" s="300"/>
      <c r="N95" s="309"/>
      <c r="O95" s="309"/>
      <c r="P95" s="309"/>
      <c r="Q95" s="309"/>
      <c r="R95" s="309"/>
    </row>
    <row r="96">
      <c r="B96" s="0" t="s">
        <v>231</v>
      </c>
      <c r="C96" s="288" t="s">
        <v>133</v>
      </c>
      <c r="D96" s="375"/>
      <c r="E96" s="375"/>
      <c r="F96" s="375"/>
      <c r="G96" s="375"/>
      <c r="H96" s="375"/>
      <c r="I96" s="375"/>
      <c r="J96" s="375"/>
      <c r="K96" s="375"/>
      <c r="L96" s="375"/>
      <c r="M96" s="300"/>
      <c r="N96" s="309"/>
      <c r="O96" s="309"/>
      <c r="P96" s="309"/>
      <c r="Q96" s="309"/>
      <c r="R96" s="309"/>
    </row>
    <row r="97">
      <c r="B97" s="0" t="s">
        <v>231</v>
      </c>
      <c r="C97" s="288" t="s">
        <v>134</v>
      </c>
      <c r="D97" s="375"/>
      <c r="E97" s="375"/>
      <c r="F97" s="375"/>
      <c r="G97" s="375"/>
      <c r="H97" s="375"/>
      <c r="I97" s="375"/>
      <c r="J97" s="375"/>
      <c r="K97" s="375"/>
      <c r="L97" s="375"/>
      <c r="M97" s="300"/>
      <c r="N97" s="309"/>
      <c r="O97" s="309"/>
      <c r="P97" s="309"/>
      <c r="Q97" s="309"/>
      <c r="R97" s="309"/>
    </row>
    <row r="98">
      <c r="B98" s="0" t="s">
        <v>231</v>
      </c>
      <c r="C98" s="288" t="s">
        <v>101</v>
      </c>
      <c r="D98" s="375"/>
      <c r="E98" s="375"/>
      <c r="F98" s="375"/>
      <c r="G98" s="375"/>
      <c r="H98" s="375"/>
      <c r="I98" s="375"/>
      <c r="J98" s="375"/>
      <c r="K98" s="375"/>
      <c r="L98" s="375"/>
      <c r="M98" s="300"/>
      <c r="N98" s="309"/>
      <c r="O98" s="309"/>
      <c r="P98" s="309"/>
      <c r="Q98" s="309"/>
      <c r="R98" s="309"/>
    </row>
    <row r="99">
      <c r="B99" s="0" t="s">
        <v>231</v>
      </c>
      <c r="C99" s="288" t="s">
        <v>137</v>
      </c>
      <c r="D99" s="375"/>
      <c r="E99" s="375"/>
      <c r="F99" s="375"/>
      <c r="G99" s="375"/>
      <c r="H99" s="375"/>
      <c r="I99" s="375"/>
      <c r="J99" s="375"/>
      <c r="K99" s="375"/>
      <c r="L99" s="375"/>
      <c r="M99" s="300"/>
      <c r="N99" s="309"/>
      <c r="O99" s="309"/>
      <c r="P99" s="309"/>
      <c r="Q99" s="309"/>
      <c r="R99" s="309"/>
    </row>
    <row r="100">
      <c r="B100" s="0" t="s">
        <v>231</v>
      </c>
      <c r="C100" s="288" t="s">
        <v>102</v>
      </c>
      <c r="D100" s="375"/>
      <c r="E100" s="375"/>
      <c r="F100" s="375"/>
      <c r="G100" s="375"/>
      <c r="H100" s="375"/>
      <c r="I100" s="375"/>
      <c r="J100" s="375"/>
      <c r="K100" s="375"/>
      <c r="L100" s="375"/>
      <c r="M100" s="300"/>
      <c r="N100" s="309"/>
      <c r="O100" s="309"/>
      <c r="P100" s="309"/>
      <c r="Q100" s="309"/>
      <c r="R100" s="309"/>
    </row>
    <row r="101">
      <c r="B101" s="0" t="s">
        <v>231</v>
      </c>
      <c r="C101" s="288" t="s">
        <v>103</v>
      </c>
      <c r="D101" s="375"/>
      <c r="E101" s="375"/>
      <c r="F101" s="375"/>
      <c r="G101" s="375"/>
      <c r="H101" s="375"/>
      <c r="I101" s="375"/>
      <c r="J101" s="375"/>
      <c r="K101" s="375"/>
      <c r="L101" s="375"/>
      <c r="M101" s="300"/>
      <c r="N101" s="309"/>
      <c r="O101" s="309"/>
      <c r="P101" s="309"/>
      <c r="Q101" s="309"/>
      <c r="R101" s="309"/>
    </row>
    <row r="102">
      <c r="B102" s="0" t="s">
        <v>231</v>
      </c>
      <c r="C102" s="288" t="s">
        <v>105</v>
      </c>
      <c r="D102" s="375"/>
      <c r="E102" s="375"/>
      <c r="F102" s="375"/>
      <c r="G102" s="375"/>
      <c r="H102" s="375"/>
      <c r="I102" s="375"/>
      <c r="J102" s="375"/>
      <c r="K102" s="375"/>
      <c r="L102" s="375"/>
      <c r="M102" s="300"/>
      <c r="N102" s="309"/>
      <c r="O102" s="309"/>
      <c r="P102" s="309"/>
      <c r="Q102" s="309"/>
      <c r="R102" s="309"/>
    </row>
    <row r="103">
      <c r="B103" s="0" t="s">
        <v>231</v>
      </c>
      <c r="C103" s="288" t="s">
        <v>135</v>
      </c>
      <c r="D103" s="375"/>
      <c r="E103" s="375"/>
      <c r="F103" s="375"/>
      <c r="G103" s="375"/>
      <c r="H103" s="375"/>
      <c r="I103" s="375"/>
      <c r="J103" s="375"/>
      <c r="K103" s="375"/>
      <c r="L103" s="375"/>
      <c r="M103" s="300"/>
      <c r="N103" s="309"/>
      <c r="O103" s="309"/>
      <c r="P103" s="309"/>
      <c r="Q103" s="309"/>
      <c r="R103" s="309"/>
    </row>
    <row r="104">
      <c r="B104" s="0" t="s">
        <v>231</v>
      </c>
      <c r="C104" s="288" t="s">
        <v>136</v>
      </c>
      <c r="D104" s="375"/>
      <c r="E104" s="375"/>
      <c r="F104" s="375"/>
      <c r="G104" s="375"/>
      <c r="H104" s="375"/>
      <c r="I104" s="375"/>
      <c r="J104" s="375"/>
      <c r="K104" s="375"/>
      <c r="L104" s="375"/>
      <c r="M104" s="300"/>
      <c r="N104" s="309"/>
      <c r="O104" s="309"/>
      <c r="P104" s="309"/>
      <c r="Q104" s="309"/>
      <c r="R104" s="309"/>
    </row>
    <row r="105">
      <c r="B105" s="0" t="s">
        <v>232</v>
      </c>
      <c r="C105" s="288" t="s">
        <v>608</v>
      </c>
      <c r="D105" s="375"/>
      <c r="E105" s="375"/>
      <c r="F105" s="375"/>
      <c r="G105" s="375"/>
      <c r="H105" s="375"/>
      <c r="I105" s="375"/>
      <c r="J105" s="375"/>
      <c r="K105" s="375"/>
      <c r="L105" s="375"/>
      <c r="M105" s="300"/>
      <c r="N105" s="309"/>
      <c r="O105" s="309"/>
      <c r="P105" s="309"/>
      <c r="Q105" s="309"/>
      <c r="R105" s="309"/>
    </row>
    <row r="106">
      <c r="B106" s="0" t="s">
        <v>232</v>
      </c>
      <c r="C106" s="288" t="s">
        <v>133</v>
      </c>
      <c r="D106" s="375"/>
      <c r="E106" s="375"/>
      <c r="F106" s="375"/>
      <c r="G106" s="375"/>
      <c r="H106" s="375"/>
      <c r="I106" s="375"/>
      <c r="J106" s="375"/>
      <c r="K106" s="375"/>
      <c r="L106" s="375"/>
      <c r="M106" s="300"/>
      <c r="N106" s="309"/>
      <c r="O106" s="309"/>
      <c r="P106" s="309"/>
      <c r="Q106" s="309"/>
      <c r="R106" s="309"/>
    </row>
    <row r="107">
      <c r="B107" s="0" t="s">
        <v>232</v>
      </c>
      <c r="C107" s="288" t="s">
        <v>134</v>
      </c>
      <c r="D107" s="375"/>
      <c r="E107" s="375"/>
      <c r="F107" s="375"/>
      <c r="G107" s="375"/>
      <c r="H107" s="375"/>
      <c r="I107" s="375"/>
      <c r="J107" s="375"/>
      <c r="K107" s="375"/>
      <c r="L107" s="375"/>
      <c r="M107" s="300"/>
      <c r="N107" s="309"/>
      <c r="O107" s="309"/>
      <c r="P107" s="309"/>
      <c r="Q107" s="309"/>
      <c r="R107" s="309"/>
    </row>
    <row r="108">
      <c r="B108" s="0" t="s">
        <v>232</v>
      </c>
      <c r="C108" s="288" t="s">
        <v>101</v>
      </c>
      <c r="D108" s="375"/>
      <c r="E108" s="375"/>
      <c r="F108" s="375"/>
      <c r="G108" s="375"/>
      <c r="H108" s="375"/>
      <c r="I108" s="375"/>
      <c r="J108" s="375"/>
      <c r="K108" s="375"/>
      <c r="L108" s="375"/>
      <c r="M108" s="300"/>
      <c r="N108" s="309"/>
      <c r="O108" s="309"/>
      <c r="P108" s="309"/>
      <c r="Q108" s="309"/>
      <c r="R108" s="309"/>
    </row>
    <row r="109">
      <c r="B109" s="0" t="s">
        <v>232</v>
      </c>
      <c r="C109" s="288" t="s">
        <v>137</v>
      </c>
      <c r="D109" s="375"/>
      <c r="E109" s="375"/>
      <c r="F109" s="375"/>
      <c r="G109" s="375"/>
      <c r="H109" s="375"/>
      <c r="I109" s="375"/>
      <c r="J109" s="375"/>
      <c r="K109" s="375"/>
      <c r="L109" s="375"/>
      <c r="M109" s="300"/>
      <c r="N109" s="309"/>
      <c r="O109" s="309"/>
      <c r="P109" s="309"/>
      <c r="Q109" s="309"/>
      <c r="R109" s="309"/>
    </row>
    <row r="110">
      <c r="B110" s="0" t="s">
        <v>232</v>
      </c>
      <c r="C110" s="288" t="s">
        <v>102</v>
      </c>
      <c r="D110" s="375"/>
      <c r="E110" s="375"/>
      <c r="F110" s="375"/>
      <c r="G110" s="375"/>
      <c r="H110" s="375"/>
      <c r="I110" s="375"/>
      <c r="J110" s="375"/>
      <c r="K110" s="375"/>
      <c r="L110" s="375"/>
      <c r="M110" s="300"/>
      <c r="N110" s="309"/>
      <c r="O110" s="309"/>
      <c r="P110" s="309"/>
      <c r="Q110" s="309"/>
      <c r="R110" s="309"/>
    </row>
    <row r="111">
      <c r="B111" s="0" t="s">
        <v>232</v>
      </c>
      <c r="C111" s="288" t="s">
        <v>103</v>
      </c>
      <c r="D111" s="375"/>
      <c r="E111" s="375"/>
      <c r="F111" s="375"/>
      <c r="G111" s="375"/>
      <c r="H111" s="375"/>
      <c r="I111" s="375"/>
      <c r="J111" s="375"/>
      <c r="K111" s="375"/>
      <c r="L111" s="375"/>
      <c r="M111" s="300"/>
      <c r="N111" s="309"/>
      <c r="O111" s="309"/>
      <c r="P111" s="309"/>
      <c r="Q111" s="309"/>
      <c r="R111" s="309"/>
    </row>
    <row r="112">
      <c r="B112" s="0" t="s">
        <v>232</v>
      </c>
      <c r="C112" s="288" t="s">
        <v>105</v>
      </c>
      <c r="D112" s="375"/>
      <c r="E112" s="375"/>
      <c r="F112" s="375"/>
      <c r="G112" s="375"/>
      <c r="H112" s="375"/>
      <c r="I112" s="375"/>
      <c r="J112" s="375"/>
      <c r="K112" s="375"/>
      <c r="L112" s="375"/>
      <c r="M112" s="300"/>
      <c r="N112" s="309"/>
      <c r="O112" s="309"/>
      <c r="P112" s="309"/>
      <c r="Q112" s="309"/>
      <c r="R112" s="309"/>
    </row>
    <row r="113">
      <c r="B113" s="0" t="s">
        <v>232</v>
      </c>
      <c r="C113" s="288" t="s">
        <v>135</v>
      </c>
      <c r="D113" s="375"/>
      <c r="E113" s="375"/>
      <c r="F113" s="375"/>
      <c r="G113" s="375"/>
      <c r="H113" s="375"/>
      <c r="I113" s="375"/>
      <c r="J113" s="375"/>
      <c r="K113" s="375"/>
      <c r="L113" s="375"/>
      <c r="M113" s="300"/>
      <c r="N113" s="309"/>
      <c r="O113" s="309"/>
      <c r="P113" s="309"/>
      <c r="Q113" s="309"/>
      <c r="R113" s="309"/>
    </row>
    <row r="114">
      <c r="B114" s="0" t="s">
        <v>232</v>
      </c>
      <c r="C114" s="288" t="s">
        <v>136</v>
      </c>
      <c r="D114" s="375"/>
      <c r="E114" s="375"/>
      <c r="F114" s="375"/>
      <c r="G114" s="375"/>
      <c r="H114" s="375"/>
      <c r="I114" s="375"/>
      <c r="J114" s="375"/>
      <c r="K114" s="375"/>
      <c r="L114" s="375"/>
      <c r="M114" s="300"/>
      <c r="N114" s="309"/>
      <c r="O114" s="309"/>
      <c r="P114" s="309"/>
      <c r="Q114" s="309"/>
      <c r="R114" s="309"/>
    </row>
    <row r="115">
      <c r="C115" s="288"/>
      <c r="D115" s="300"/>
      <c r="E115" s="300"/>
      <c r="F115" s="300"/>
      <c r="G115" s="300"/>
      <c r="H115" s="300"/>
      <c r="I115" s="300"/>
      <c r="J115" s="300"/>
      <c r="K115" s="300"/>
      <c r="L115" s="300"/>
      <c r="M115" s="300"/>
      <c r="N115" s="309"/>
      <c r="O115" s="309"/>
      <c r="P115" s="309"/>
      <c r="Q115" s="309"/>
      <c r="R115" s="309"/>
    </row>
    <row r="116">
      <c r="C116" s="288"/>
      <c r="D116" s="290"/>
      <c r="E116" s="290"/>
      <c r="F116" s="290"/>
      <c r="G116" s="290"/>
      <c r="H116" s="290"/>
      <c r="I116" s="290"/>
      <c r="J116" s="290"/>
      <c r="K116" s="290"/>
      <c r="L116" s="290"/>
      <c r="M116" s="309"/>
      <c r="N116" s="309"/>
      <c r="O116" s="309"/>
      <c r="P116" s="309"/>
      <c r="Q116" s="309"/>
      <c r="R116" s="309"/>
    </row>
    <row r="117">
      <c r="C117" s="288"/>
      <c r="D117" s="290"/>
      <c r="E117" s="290"/>
      <c r="F117" s="290"/>
      <c r="G117" s="290"/>
      <c r="H117" s="290"/>
      <c r="I117" s="290"/>
      <c r="J117" s="290"/>
      <c r="K117" s="290"/>
      <c r="L117" s="290"/>
      <c r="M117" s="309"/>
      <c r="N117" s="309"/>
      <c r="O117" s="309"/>
      <c r="P117" s="309"/>
      <c r="Q117" s="309"/>
      <c r="R117" s="309"/>
    </row>
    <row r="118">
      <c r="C118" s="288"/>
      <c r="D118" s="290"/>
      <c r="E118" s="290"/>
      <c r="F118" s="290"/>
      <c r="G118" s="290"/>
      <c r="H118" s="290"/>
      <c r="I118" s="290"/>
      <c r="J118" s="290"/>
      <c r="K118" s="290"/>
      <c r="L118" s="290"/>
      <c r="M118" s="309"/>
      <c r="N118" s="309"/>
      <c r="O118" s="309"/>
      <c r="P118" s="309"/>
      <c r="Q118" s="309"/>
      <c r="R118" s="309"/>
    </row>
    <row r="119">
      <c r="C119" s="288"/>
      <c r="D119" s="290"/>
      <c r="E119" s="290"/>
      <c r="F119" s="290"/>
      <c r="G119" s="290"/>
      <c r="H119" s="290"/>
      <c r="I119" s="290"/>
      <c r="J119" s="290"/>
      <c r="K119" s="290"/>
      <c r="L119" s="290"/>
      <c r="M119" s="309"/>
      <c r="N119" s="309"/>
      <c r="O119" s="309"/>
      <c r="P119" s="309"/>
      <c r="Q119" s="309"/>
      <c r="R119" s="309"/>
    </row>
    <row r="120">
      <c r="C120" s="288"/>
      <c r="D120" s="290"/>
      <c r="E120" s="290"/>
      <c r="F120" s="290"/>
      <c r="G120" s="290"/>
      <c r="H120" s="290"/>
      <c r="I120" s="290"/>
      <c r="J120" s="290"/>
      <c r="K120" s="290"/>
      <c r="L120" s="290"/>
      <c r="M120" s="309"/>
      <c r="N120" s="309"/>
      <c r="O120" s="309"/>
      <c r="P120" s="309"/>
      <c r="Q120" s="309"/>
      <c r="R120" s="309"/>
    </row>
    <row r="121">
      <c r="C121" s="288"/>
      <c r="D121" s="290"/>
      <c r="E121" s="290"/>
      <c r="F121" s="290"/>
      <c r="G121" s="290"/>
      <c r="H121" s="290"/>
      <c r="I121" s="290"/>
      <c r="J121" s="290"/>
      <c r="K121" s="290"/>
      <c r="L121" s="290"/>
      <c r="M121" s="309"/>
      <c r="N121" s="309"/>
      <c r="O121" s="309"/>
      <c r="P121" s="309"/>
      <c r="Q121" s="309"/>
      <c r="R121" s="309"/>
    </row>
    <row r="122">
      <c r="C122" s="288"/>
      <c r="D122" s="290"/>
      <c r="E122" s="290"/>
      <c r="F122" s="290"/>
      <c r="G122" s="290"/>
      <c r="H122" s="290"/>
      <c r="I122" s="290"/>
      <c r="J122" s="290"/>
      <c r="K122" s="290"/>
      <c r="L122" s="290"/>
      <c r="M122" s="309"/>
      <c r="N122" s="309"/>
      <c r="O122" s="309"/>
      <c r="P122" s="309"/>
      <c r="Q122" s="309"/>
      <c r="R122" s="309"/>
    </row>
    <row r="123">
      <c r="C123" s="288"/>
      <c r="D123" s="290"/>
      <c r="E123" s="290"/>
      <c r="F123" s="290"/>
      <c r="G123" s="290"/>
      <c r="H123" s="290"/>
      <c r="I123" s="290"/>
      <c r="J123" s="290"/>
      <c r="K123" s="290"/>
      <c r="L123" s="290"/>
      <c r="M123" s="309"/>
      <c r="N123" s="309"/>
      <c r="O123" s="309"/>
      <c r="P123" s="309"/>
      <c r="Q123" s="309"/>
      <c r="R123" s="309"/>
    </row>
    <row r="124">
      <c r="C124" s="288"/>
      <c r="D124" s="290"/>
      <c r="E124" s="290"/>
      <c r="F124" s="290"/>
      <c r="G124" s="290"/>
      <c r="H124" s="290"/>
      <c r="I124" s="290"/>
      <c r="J124" s="290"/>
      <c r="K124" s="290"/>
      <c r="L124" s="290"/>
      <c r="M124" s="309"/>
      <c r="N124" s="309"/>
      <c r="O124" s="309"/>
      <c r="P124" s="309"/>
      <c r="Q124" s="309"/>
      <c r="R124" s="309"/>
    </row>
    <row r="125">
      <c r="C125" s="288"/>
      <c r="D125" s="300"/>
      <c r="E125" s="300"/>
      <c r="F125" s="300"/>
      <c r="G125" s="300"/>
      <c r="H125" s="300"/>
      <c r="I125" s="300"/>
      <c r="J125" s="300"/>
      <c r="K125" s="300"/>
      <c r="L125" s="300"/>
      <c r="M125" s="309"/>
      <c r="N125" s="309"/>
      <c r="O125" s="309"/>
      <c r="P125" s="309"/>
      <c r="Q125" s="309"/>
      <c r="R125" s="309"/>
    </row>
    <row r="126">
      <c r="C126" s="288"/>
      <c r="D126" s="290"/>
      <c r="E126" s="290"/>
      <c r="F126" s="290"/>
      <c r="G126" s="290"/>
      <c r="H126" s="290"/>
      <c r="I126" s="290"/>
      <c r="J126" s="290"/>
      <c r="K126" s="290"/>
      <c r="L126" s="290"/>
      <c r="M126" s="309"/>
      <c r="N126" s="309"/>
      <c r="O126" s="309"/>
      <c r="P126" s="309"/>
      <c r="Q126" s="309"/>
      <c r="R126" s="309"/>
    </row>
    <row r="127">
      <c r="C127" s="288"/>
      <c r="D127" s="290"/>
      <c r="E127" s="290"/>
      <c r="F127" s="290"/>
      <c r="G127" s="290"/>
      <c r="H127" s="290"/>
      <c r="I127" s="290"/>
      <c r="J127" s="290"/>
      <c r="K127" s="290"/>
      <c r="L127" s="290"/>
      <c r="M127" s="309"/>
      <c r="N127" s="309"/>
      <c r="O127" s="309"/>
      <c r="P127" s="309"/>
      <c r="Q127" s="309"/>
      <c r="R127" s="309"/>
    </row>
    <row r="128">
      <c r="C128" s="288"/>
      <c r="D128" s="290"/>
      <c r="E128" s="290"/>
      <c r="F128" s="290"/>
      <c r="G128" s="290"/>
      <c r="H128" s="290"/>
      <c r="I128" s="290"/>
      <c r="J128" s="290"/>
      <c r="K128" s="290"/>
      <c r="L128" s="290"/>
      <c r="M128" s="309"/>
      <c r="N128" s="309"/>
      <c r="O128" s="309"/>
      <c r="P128" s="309"/>
      <c r="Q128" s="309"/>
      <c r="R128" s="309"/>
    </row>
    <row r="129">
      <c r="C129" s="288"/>
      <c r="D129" s="290"/>
      <c r="E129" s="290"/>
      <c r="F129" s="290"/>
      <c r="G129" s="290"/>
      <c r="H129" s="290"/>
      <c r="I129" s="290"/>
      <c r="J129" s="290"/>
      <c r="K129" s="290"/>
      <c r="L129" s="290"/>
      <c r="M129" s="309"/>
      <c r="N129" s="309"/>
      <c r="O129" s="309"/>
      <c r="P129" s="309"/>
      <c r="Q129" s="309"/>
      <c r="R129" s="309"/>
    </row>
    <row r="130">
      <c r="C130" s="288"/>
      <c r="D130" s="290"/>
      <c r="E130" s="290"/>
      <c r="F130" s="290"/>
      <c r="G130" s="290"/>
      <c r="H130" s="290"/>
      <c r="I130" s="290"/>
      <c r="J130" s="290"/>
      <c r="K130" s="290"/>
      <c r="L130" s="290"/>
      <c r="M130" s="309"/>
      <c r="N130" s="309"/>
      <c r="O130" s="309"/>
      <c r="P130" s="309"/>
      <c r="Q130" s="309"/>
      <c r="R130" s="309"/>
    </row>
    <row r="131">
      <c r="C131" s="288"/>
      <c r="D131" s="290"/>
      <c r="E131" s="290"/>
      <c r="F131" s="290"/>
      <c r="G131" s="290"/>
      <c r="H131" s="290"/>
      <c r="I131" s="290"/>
      <c r="J131" s="290"/>
      <c r="K131" s="290"/>
      <c r="L131" s="290"/>
      <c r="M131" s="309"/>
      <c r="N131" s="309"/>
      <c r="O131" s="309"/>
      <c r="P131" s="309"/>
      <c r="Q131" s="309"/>
      <c r="R131" s="309"/>
    </row>
    <row r="132">
      <c r="C132" s="288"/>
      <c r="D132" s="290"/>
      <c r="E132" s="290"/>
      <c r="F132" s="290"/>
      <c r="G132" s="290"/>
      <c r="H132" s="290"/>
      <c r="I132" s="290"/>
      <c r="J132" s="290"/>
      <c r="K132" s="290"/>
      <c r="L132" s="290"/>
      <c r="M132" s="309"/>
      <c r="N132" s="309"/>
      <c r="O132" s="309"/>
      <c r="P132" s="309"/>
      <c r="Q132" s="309"/>
      <c r="R132" s="309"/>
    </row>
    <row r="133">
      <c r="C133" s="288"/>
      <c r="D133" s="300"/>
      <c r="E133" s="300"/>
      <c r="F133" s="300"/>
      <c r="G133" s="300"/>
      <c r="H133" s="300"/>
      <c r="I133" s="300"/>
      <c r="J133" s="300"/>
      <c r="K133" s="300"/>
      <c r="L133" s="300"/>
      <c r="M133" s="309"/>
      <c r="N133" s="309"/>
      <c r="O133" s="309"/>
      <c r="P133" s="309"/>
      <c r="Q133" s="309"/>
      <c r="R133" s="309"/>
    </row>
    <row r="134">
      <c r="C134" s="288"/>
      <c r="D134" s="290"/>
      <c r="E134" s="290"/>
      <c r="F134" s="290"/>
      <c r="G134" s="290"/>
      <c r="H134" s="290"/>
      <c r="I134" s="290"/>
      <c r="J134" s="290"/>
      <c r="K134" s="290"/>
      <c r="L134" s="290"/>
      <c r="M134" s="309"/>
      <c r="N134" s="309"/>
      <c r="O134" s="309"/>
      <c r="P134" s="309"/>
      <c r="Q134" s="309"/>
      <c r="R134" s="309"/>
    </row>
    <row r="135">
      <c r="C135" s="288"/>
      <c r="D135" s="290"/>
      <c r="E135" s="290"/>
      <c r="F135" s="290"/>
      <c r="G135" s="290"/>
      <c r="H135" s="290"/>
      <c r="I135" s="290"/>
      <c r="J135" s="290"/>
      <c r="K135" s="290"/>
      <c r="L135" s="290"/>
      <c r="M135" s="309"/>
      <c r="N135" s="309"/>
      <c r="O135" s="309"/>
      <c r="P135" s="309"/>
      <c r="Q135" s="309"/>
      <c r="R135" s="309"/>
    </row>
    <row r="136">
      <c r="C136" s="288"/>
      <c r="D136" s="290"/>
      <c r="E136" s="290"/>
      <c r="F136" s="290"/>
      <c r="G136" s="290"/>
      <c r="H136" s="290"/>
      <c r="I136" s="290"/>
      <c r="J136" s="290"/>
      <c r="K136" s="290"/>
      <c r="L136" s="290"/>
      <c r="M136" s="309"/>
      <c r="N136" s="309"/>
      <c r="O136" s="309"/>
      <c r="P136" s="309"/>
      <c r="Q136" s="309"/>
      <c r="R136" s="309"/>
    </row>
    <row r="137">
      <c r="C137" s="288"/>
      <c r="D137" s="290"/>
      <c r="E137" s="290"/>
      <c r="F137" s="290"/>
      <c r="G137" s="290"/>
      <c r="H137" s="290"/>
      <c r="I137" s="290"/>
      <c r="J137" s="290"/>
      <c r="K137" s="290"/>
      <c r="L137" s="290"/>
      <c r="M137" s="309"/>
      <c r="N137" s="309"/>
      <c r="O137" s="309"/>
      <c r="P137" s="309"/>
      <c r="Q137" s="309"/>
      <c r="R137" s="309"/>
    </row>
    <row r="138">
      <c r="C138" s="288"/>
      <c r="D138" s="290"/>
      <c r="E138" s="290"/>
      <c r="F138" s="290"/>
      <c r="G138" s="290"/>
      <c r="H138" s="290"/>
      <c r="I138" s="290"/>
      <c r="J138" s="290"/>
      <c r="K138" s="290"/>
      <c r="L138" s="290"/>
      <c r="M138" s="309"/>
      <c r="N138" s="309"/>
      <c r="O138" s="309"/>
      <c r="P138" s="309"/>
      <c r="Q138" s="309"/>
      <c r="R138" s="309"/>
    </row>
    <row r="139">
      <c r="C139" s="288"/>
      <c r="D139" s="290"/>
      <c r="E139" s="290"/>
      <c r="F139" s="290"/>
      <c r="G139" s="290"/>
      <c r="H139" s="290"/>
      <c r="I139" s="290"/>
      <c r="J139" s="290"/>
      <c r="K139" s="290"/>
      <c r="L139" s="290"/>
      <c r="M139" s="309"/>
      <c r="N139" s="309"/>
      <c r="O139" s="309"/>
      <c r="P139" s="309"/>
      <c r="Q139" s="309"/>
      <c r="R139" s="309"/>
    </row>
    <row r="140">
      <c r="C140" s="288"/>
      <c r="D140" s="290"/>
      <c r="E140" s="290"/>
      <c r="F140" s="290"/>
      <c r="G140" s="290"/>
      <c r="H140" s="290"/>
      <c r="I140" s="290"/>
      <c r="J140" s="290"/>
      <c r="K140" s="290"/>
      <c r="L140" s="290"/>
      <c r="M140" s="309"/>
      <c r="N140" s="309"/>
      <c r="O140" s="309"/>
      <c r="P140" s="309"/>
      <c r="Q140" s="309"/>
      <c r="R140" s="309"/>
    </row>
    <row r="141">
      <c r="C141" s="288"/>
      <c r="D141" s="290"/>
      <c r="E141" s="290"/>
      <c r="F141" s="290"/>
      <c r="G141" s="290"/>
      <c r="H141" s="290"/>
      <c r="I141" s="290"/>
      <c r="J141" s="290"/>
      <c r="K141" s="290"/>
      <c r="L141" s="290"/>
      <c r="M141" s="309"/>
      <c r="N141" s="309"/>
      <c r="O141" s="309"/>
      <c r="P141" s="309"/>
      <c r="Q141" s="309"/>
      <c r="R141" s="309"/>
    </row>
    <row r="142">
      <c r="C142" s="288"/>
      <c r="D142" s="300"/>
      <c r="E142" s="300"/>
      <c r="F142" s="300"/>
      <c r="G142" s="300"/>
      <c r="H142" s="300"/>
      <c r="I142" s="300"/>
      <c r="J142" s="300"/>
      <c r="K142" s="300"/>
      <c r="L142" s="300"/>
      <c r="M142" s="309"/>
      <c r="N142" s="309"/>
      <c r="O142" s="309"/>
      <c r="P142" s="309"/>
      <c r="Q142" s="309"/>
      <c r="R142" s="309"/>
    </row>
    <row r="143">
      <c r="C143" s="288"/>
      <c r="D143" s="290"/>
      <c r="E143" s="290"/>
      <c r="F143" s="290"/>
      <c r="G143" s="290"/>
      <c r="H143" s="290"/>
      <c r="I143" s="290"/>
      <c r="J143" s="290"/>
      <c r="K143" s="290"/>
      <c r="L143" s="290"/>
      <c r="M143" s="309"/>
      <c r="N143" s="309"/>
      <c r="O143" s="309"/>
      <c r="P143" s="309"/>
      <c r="Q143" s="309"/>
      <c r="R143" s="309"/>
    </row>
    <row r="144">
      <c r="C144" s="288"/>
      <c r="D144" s="290"/>
      <c r="E144" s="290"/>
      <c r="F144" s="290"/>
      <c r="G144" s="290"/>
      <c r="H144" s="290"/>
      <c r="I144" s="290"/>
      <c r="J144" s="290"/>
      <c r="K144" s="290"/>
      <c r="L144" s="290"/>
      <c r="M144" s="309"/>
      <c r="N144" s="309"/>
      <c r="O144" s="309"/>
      <c r="P144" s="309"/>
      <c r="Q144" s="309"/>
      <c r="R144" s="309"/>
    </row>
    <row r="145">
      <c r="C145" s="288"/>
      <c r="D145" s="290"/>
      <c r="E145" s="290"/>
      <c r="F145" s="290"/>
      <c r="G145" s="290"/>
      <c r="H145" s="290"/>
      <c r="I145" s="290"/>
      <c r="J145" s="290"/>
      <c r="K145" s="290"/>
      <c r="L145" s="290"/>
      <c r="M145" s="309"/>
      <c r="N145" s="309"/>
      <c r="O145" s="309"/>
      <c r="P145" s="309"/>
      <c r="Q145" s="309"/>
      <c r="R145" s="309"/>
    </row>
    <row r="146">
      <c r="C146" s="288"/>
      <c r="D146" s="290"/>
      <c r="E146" s="290"/>
      <c r="F146" s="290"/>
      <c r="G146" s="290"/>
      <c r="H146" s="290"/>
      <c r="I146" s="290"/>
      <c r="J146" s="290"/>
      <c r="K146" s="290"/>
      <c r="L146" s="290"/>
      <c r="M146" s="309"/>
      <c r="N146" s="309"/>
      <c r="O146" s="309"/>
      <c r="P146" s="309"/>
      <c r="Q146" s="309"/>
      <c r="R146" s="309"/>
    </row>
    <row r="147">
      <c r="C147" s="288"/>
      <c r="D147" s="290"/>
      <c r="E147" s="290"/>
      <c r="F147" s="290"/>
      <c r="G147" s="290"/>
      <c r="H147" s="290"/>
      <c r="I147" s="290"/>
      <c r="J147" s="290"/>
      <c r="K147" s="290"/>
      <c r="L147" s="290"/>
      <c r="M147" s="309"/>
      <c r="N147" s="309"/>
      <c r="O147" s="309"/>
      <c r="P147" s="309"/>
      <c r="Q147" s="309"/>
      <c r="R147" s="309"/>
    </row>
    <row r="148">
      <c r="C148" s="288"/>
      <c r="D148" s="290"/>
      <c r="E148" s="290"/>
      <c r="F148" s="290"/>
      <c r="G148" s="290"/>
      <c r="H148" s="290"/>
      <c r="I148" s="290"/>
      <c r="J148" s="290"/>
      <c r="K148" s="290"/>
      <c r="L148" s="290"/>
      <c r="M148" s="309"/>
      <c r="N148" s="309"/>
      <c r="O148" s="309"/>
      <c r="P148" s="309"/>
      <c r="Q148" s="309"/>
      <c r="R148" s="309"/>
    </row>
    <row r="149">
      <c r="C149" s="288"/>
      <c r="D149" s="290"/>
      <c r="E149" s="290"/>
      <c r="F149" s="290"/>
      <c r="G149" s="290"/>
      <c r="H149" s="290"/>
      <c r="I149" s="290"/>
      <c r="J149" s="290"/>
      <c r="K149" s="290"/>
      <c r="L149" s="290"/>
      <c r="M149" s="309"/>
      <c r="N149" s="309"/>
      <c r="O149" s="309"/>
      <c r="P149" s="309"/>
      <c r="Q149" s="309"/>
      <c r="R149" s="309"/>
    </row>
    <row r="150">
      <c r="C150" s="288"/>
      <c r="D150" s="290"/>
      <c r="E150" s="290"/>
      <c r="F150" s="290"/>
      <c r="G150" s="290"/>
      <c r="H150" s="290"/>
      <c r="I150" s="290"/>
      <c r="J150" s="290"/>
      <c r="K150" s="290"/>
      <c r="L150" s="290"/>
      <c r="M150" s="309"/>
      <c r="N150" s="309"/>
      <c r="O150" s="309"/>
      <c r="P150" s="309"/>
      <c r="Q150" s="309"/>
      <c r="R150" s="309"/>
    </row>
    <row r="151">
      <c r="C151" s="288"/>
      <c r="D151" s="290"/>
      <c r="E151" s="290"/>
      <c r="F151" s="290"/>
      <c r="G151" s="290"/>
      <c r="H151" s="290"/>
      <c r="I151" s="290"/>
      <c r="J151" s="290"/>
      <c r="K151" s="290"/>
      <c r="L151" s="290"/>
      <c r="M151" s="309"/>
      <c r="N151" s="309"/>
      <c r="O151" s="309"/>
      <c r="P151" s="309"/>
      <c r="Q151" s="309"/>
      <c r="R151" s="309"/>
    </row>
    <row r="152">
      <c r="C152" s="288"/>
      <c r="D152" s="300"/>
      <c r="E152" s="300"/>
      <c r="F152" s="300"/>
      <c r="G152" s="300"/>
      <c r="H152" s="300"/>
      <c r="I152" s="300"/>
      <c r="J152" s="300"/>
      <c r="K152" s="300"/>
      <c r="L152" s="300"/>
      <c r="M152" s="309"/>
      <c r="N152" s="309"/>
      <c r="O152" s="309"/>
      <c r="P152" s="309"/>
      <c r="Q152" s="309"/>
      <c r="R152" s="309"/>
    </row>
    <row r="153">
      <c r="C153" s="288"/>
      <c r="D153" s="290"/>
      <c r="E153" s="290"/>
      <c r="F153" s="290"/>
      <c r="G153" s="290"/>
      <c r="H153" s="290"/>
      <c r="I153" s="290"/>
      <c r="J153" s="290"/>
      <c r="K153" s="290"/>
      <c r="L153" s="290"/>
      <c r="M153" s="309"/>
      <c r="N153" s="309"/>
      <c r="O153" s="309"/>
      <c r="P153" s="309"/>
      <c r="Q153" s="309"/>
      <c r="R153" s="309"/>
    </row>
    <row r="154">
      <c r="C154" s="288"/>
      <c r="D154" s="290"/>
      <c r="E154" s="290"/>
      <c r="F154" s="290"/>
      <c r="G154" s="290"/>
      <c r="H154" s="290"/>
      <c r="I154" s="290"/>
      <c r="J154" s="290"/>
      <c r="K154" s="290"/>
      <c r="L154" s="290"/>
      <c r="M154" s="309"/>
      <c r="N154" s="309"/>
      <c r="O154" s="309"/>
      <c r="P154" s="309"/>
      <c r="Q154" s="309"/>
      <c r="R154" s="309"/>
    </row>
    <row r="155">
      <c r="C155" s="288"/>
      <c r="D155" s="290"/>
      <c r="E155" s="290"/>
      <c r="F155" s="290"/>
      <c r="G155" s="290"/>
      <c r="H155" s="290"/>
      <c r="I155" s="290"/>
      <c r="J155" s="290"/>
      <c r="K155" s="290"/>
      <c r="L155" s="290"/>
      <c r="M155" s="309"/>
      <c r="N155" s="309"/>
      <c r="O155" s="309"/>
      <c r="P155" s="309"/>
      <c r="Q155" s="309"/>
      <c r="R155" s="309"/>
    </row>
    <row r="156">
      <c r="C156" s="288"/>
      <c r="D156" s="290"/>
      <c r="E156" s="290"/>
      <c r="F156" s="290"/>
      <c r="G156" s="290"/>
      <c r="H156" s="290"/>
      <c r="I156" s="290"/>
      <c r="J156" s="290"/>
      <c r="K156" s="290"/>
      <c r="L156" s="290"/>
      <c r="M156" s="309"/>
      <c r="N156" s="309"/>
      <c r="O156" s="309"/>
      <c r="P156" s="309"/>
      <c r="Q156" s="309"/>
      <c r="R156" s="309"/>
    </row>
    <row r="157">
      <c r="C157" s="288"/>
      <c r="D157" s="290"/>
      <c r="E157" s="290"/>
      <c r="F157" s="290"/>
      <c r="G157" s="290"/>
      <c r="H157" s="290"/>
      <c r="I157" s="290"/>
      <c r="J157" s="290"/>
      <c r="K157" s="290"/>
      <c r="L157" s="290"/>
      <c r="M157" s="309"/>
      <c r="N157" s="309"/>
      <c r="O157" s="309"/>
      <c r="P157" s="309"/>
      <c r="Q157" s="309"/>
      <c r="R157" s="309"/>
    </row>
    <row r="158">
      <c r="C158" s="288"/>
      <c r="D158" s="290"/>
      <c r="E158" s="290"/>
      <c r="F158" s="290"/>
      <c r="G158" s="290"/>
      <c r="H158" s="290"/>
      <c r="I158" s="290"/>
      <c r="J158" s="290"/>
      <c r="K158" s="290"/>
      <c r="L158" s="290"/>
      <c r="M158" s="309"/>
      <c r="N158" s="309"/>
      <c r="O158" s="309"/>
      <c r="P158" s="309"/>
      <c r="Q158" s="309"/>
      <c r="R158" s="309"/>
    </row>
    <row r="159">
      <c r="C159" s="288"/>
      <c r="D159" s="290"/>
      <c r="E159" s="290"/>
      <c r="F159" s="290"/>
      <c r="G159" s="290"/>
      <c r="H159" s="290"/>
      <c r="I159" s="290"/>
      <c r="J159" s="290"/>
      <c r="K159" s="290"/>
      <c r="L159" s="290"/>
      <c r="M159" s="309"/>
      <c r="N159" s="309"/>
      <c r="O159" s="309"/>
      <c r="P159" s="309"/>
      <c r="Q159" s="309"/>
      <c r="R159" s="309"/>
    </row>
    <row r="160">
      <c r="C160" s="288"/>
      <c r="D160" s="290"/>
      <c r="E160" s="290"/>
      <c r="F160" s="290"/>
      <c r="G160" s="290"/>
      <c r="H160" s="290"/>
      <c r="I160" s="290"/>
      <c r="J160" s="290"/>
      <c r="K160" s="290"/>
      <c r="L160" s="290"/>
      <c r="M160" s="309"/>
      <c r="N160" s="309"/>
      <c r="O160" s="309"/>
      <c r="P160" s="309"/>
      <c r="Q160" s="309"/>
      <c r="R160" s="309"/>
    </row>
    <row r="161">
      <c r="C161" s="288"/>
      <c r="D161" s="290"/>
      <c r="E161" s="290"/>
      <c r="F161" s="290"/>
      <c r="G161" s="290"/>
      <c r="H161" s="290"/>
      <c r="I161" s="290"/>
      <c r="J161" s="290"/>
      <c r="K161" s="290"/>
      <c r="L161" s="290"/>
      <c r="M161" s="309"/>
      <c r="N161" s="309"/>
      <c r="O161" s="309"/>
      <c r="P161" s="309"/>
      <c r="Q161" s="309"/>
      <c r="R161" s="309"/>
    </row>
    <row r="162">
      <c r="C162" s="288"/>
      <c r="D162" s="290"/>
      <c r="E162" s="290"/>
      <c r="F162" s="290"/>
      <c r="G162" s="290"/>
      <c r="H162" s="290"/>
      <c r="I162" s="290"/>
      <c r="J162" s="290"/>
      <c r="K162" s="290"/>
      <c r="L162" s="290"/>
      <c r="M162" s="309"/>
      <c r="N162" s="309"/>
      <c r="O162" s="309"/>
      <c r="P162" s="309"/>
      <c r="Q162" s="309"/>
      <c r="R162" s="309"/>
    </row>
    <row r="163">
      <c r="D163" s="295"/>
      <c r="E163" s="295"/>
      <c r="F163" s="295"/>
      <c r="G163" s="295"/>
      <c r="H163" s="295"/>
      <c r="I163" s="295"/>
      <c r="J163" s="295"/>
      <c r="K163" s="295"/>
      <c r="L163" s="295"/>
    </row>
  </sheetData>
  <pageMargins left="0.7" right="0.7" top="0.75" bottom="0.75" header="0.3" footer="0.3"/>
  <headerFooter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B2:R165"/>
  <sheetViews>
    <sheetView showRuler="0" topLeftCell="A111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bestFit="1" width="21.1640625" customWidth="1"/>
    <col min="3" max="3" width="19.5" customWidth="1"/>
    <col min="4" max="12" bestFit="1" width="12" customWidth="1" style="293"/>
    <col min="13" max="13" bestFit="1" width="12" customWidth="1" style="296"/>
    <col min="14" max="18" width="9.1640625" customWidth="1" style="296"/>
    <col min="19" max="19" width="9.1640625" customWidth="1"/>
  </cols>
  <sheetData>
    <row r="2">
      <c r="B2" s="48" t="s">
        <v>609</v>
      </c>
    </row>
    <row r="3">
      <c r="B3" s="0" t="s">
        <v>92</v>
      </c>
    </row>
    <row r="4">
      <c r="B4" s="0" t="s">
        <v>581</v>
      </c>
      <c r="C4" s="0" t="s">
        <v>585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0" t="s">
        <v>141</v>
      </c>
      <c r="D5" s="290">
        <v>7.872188832</v>
      </c>
      <c r="E5" s="290">
        <v>18.436834679585</v>
      </c>
      <c r="F5" s="290">
        <v>94.345269223342</v>
      </c>
      <c r="G5" s="290">
        <v>88.130666253235</v>
      </c>
      <c r="H5" s="290">
        <v>104.345269223342</v>
      </c>
      <c r="I5" s="385">
        <v>95.91787697076</v>
      </c>
      <c r="J5" s="290">
        <v>90</v>
      </c>
      <c r="K5" s="385">
        <v>111.473080391342</v>
      </c>
      <c r="L5" s="290">
        <v>101.903895571979</v>
      </c>
      <c r="M5" s="300"/>
      <c r="N5" s="309"/>
      <c r="O5" s="309"/>
      <c r="P5" s="309"/>
      <c r="Q5" s="309"/>
      <c r="R5" s="309"/>
    </row>
    <row r="6">
      <c r="B6" s="0" t="s">
        <v>221</v>
      </c>
      <c r="C6" s="0" t="s">
        <v>143</v>
      </c>
      <c r="D6" s="290">
        <v>67.901187456</v>
      </c>
      <c r="E6" s="290">
        <v>101.472553423518</v>
      </c>
      <c r="F6" s="290">
        <v>548.85379053268</v>
      </c>
      <c r="G6" s="290">
        <v>483.308650059476</v>
      </c>
      <c r="H6" s="290">
        <v>417.545186314914</v>
      </c>
      <c r="I6" s="385">
        <v>374.326144587386</v>
      </c>
      <c r="J6" s="290">
        <v>344.421051381932</v>
      </c>
      <c r="K6" s="385">
        <v>367.760064965247</v>
      </c>
      <c r="L6" s="290">
        <v>337.793293410013</v>
      </c>
      <c r="M6" s="300"/>
      <c r="N6" s="309"/>
      <c r="O6" s="309"/>
      <c r="P6" s="309"/>
      <c r="Q6" s="309"/>
      <c r="R6" s="309"/>
    </row>
    <row r="7">
      <c r="B7" s="0" t="s">
        <v>221</v>
      </c>
      <c r="C7" s="0" t="s">
        <v>144</v>
      </c>
      <c r="D7" s="290">
        <v>72.790967000577</v>
      </c>
      <c r="E7" s="290">
        <v>70.981356498058</v>
      </c>
      <c r="F7" s="290">
        <v>91.286874595602</v>
      </c>
      <c r="G7" s="290">
        <v>87.531762583894</v>
      </c>
      <c r="H7" s="290">
        <v>78.897778374564</v>
      </c>
      <c r="I7" s="385">
        <v>82.509972507763</v>
      </c>
      <c r="J7" s="290">
        <v>87.936073404084</v>
      </c>
      <c r="K7" s="385">
        <v>94.010018163425</v>
      </c>
      <c r="L7" s="290">
        <v>95.352801199365</v>
      </c>
      <c r="M7" s="300"/>
      <c r="N7" s="309"/>
      <c r="O7" s="309"/>
      <c r="P7" s="309"/>
      <c r="Q7" s="309"/>
      <c r="R7" s="309"/>
    </row>
    <row r="8">
      <c r="B8" s="0" t="s">
        <v>221</v>
      </c>
      <c r="C8" s="0" t="s">
        <v>145</v>
      </c>
      <c r="D8" s="290">
        <v>678.95960398107</v>
      </c>
      <c r="E8" s="290">
        <v>752.602406960927</v>
      </c>
      <c r="F8" s="290">
        <v>783.785831322723</v>
      </c>
      <c r="G8" s="290">
        <v>766.672746565352</v>
      </c>
      <c r="H8" s="290">
        <v>813.498273278251</v>
      </c>
      <c r="I8" s="385">
        <v>855.865464187117</v>
      </c>
      <c r="J8" s="290">
        <v>851.452261789432</v>
      </c>
      <c r="K8" s="385">
        <v>857.828373242794</v>
      </c>
      <c r="L8" s="290">
        <v>849.988764173257</v>
      </c>
      <c r="M8" s="300"/>
      <c r="N8" s="309"/>
      <c r="O8" s="309"/>
      <c r="P8" s="309"/>
      <c r="Q8" s="309"/>
      <c r="R8" s="309"/>
    </row>
    <row r="9">
      <c r="B9" s="0" t="s">
        <v>221</v>
      </c>
      <c r="C9" s="0" t="s">
        <v>154</v>
      </c>
      <c r="D9" s="375"/>
      <c r="E9" s="375"/>
      <c r="F9" s="375"/>
      <c r="G9" s="375"/>
      <c r="H9" s="375"/>
      <c r="I9" s="375"/>
      <c r="J9" s="375"/>
      <c r="K9" s="375"/>
      <c r="L9" s="375"/>
      <c r="M9" s="300"/>
      <c r="N9" s="309"/>
      <c r="O9" s="309"/>
      <c r="P9" s="309"/>
      <c r="Q9" s="309"/>
      <c r="R9" s="309"/>
    </row>
    <row r="10">
      <c r="B10" s="0" t="s">
        <v>221</v>
      </c>
      <c r="C10" s="0" t="s">
        <v>146</v>
      </c>
      <c r="D10" s="290">
        <v>1608.2560893770949</v>
      </c>
      <c r="E10" s="290">
        <v>1293.996938619219</v>
      </c>
      <c r="F10" s="290">
        <v>1400.312862766847</v>
      </c>
      <c r="G10" s="290">
        <v>1432.2209785388629</v>
      </c>
      <c r="H10" s="290">
        <v>1460.559934119872</v>
      </c>
      <c r="I10" s="385">
        <v>1362.2180466025061</v>
      </c>
      <c r="J10" s="290">
        <v>1350.8272056820781</v>
      </c>
      <c r="K10" s="385">
        <v>1379.0913002990569</v>
      </c>
      <c r="L10" s="290">
        <v>1418.847224994779</v>
      </c>
      <c r="M10" s="300"/>
      <c r="N10" s="309"/>
      <c r="O10" s="309"/>
      <c r="P10" s="309"/>
      <c r="Q10" s="309"/>
      <c r="R10" s="309"/>
    </row>
    <row r="11">
      <c r="B11" s="0" t="s">
        <v>221</v>
      </c>
      <c r="C11" s="0" t="s">
        <v>148</v>
      </c>
      <c r="D11" s="290">
        <v>149.181948349007</v>
      </c>
      <c r="E11" s="290">
        <v>229.736363442991</v>
      </c>
      <c r="F11" s="290">
        <v>261.116221474746</v>
      </c>
      <c r="G11" s="290">
        <v>261.760256611482</v>
      </c>
      <c r="H11" s="290">
        <v>211.979278875749</v>
      </c>
      <c r="I11" s="385">
        <v>141.644896311159</v>
      </c>
      <c r="J11" s="290">
        <v>130.839601559521</v>
      </c>
      <c r="K11" s="385">
        <v>123.531310573884</v>
      </c>
      <c r="L11" s="290">
        <v>129.101532770832</v>
      </c>
      <c r="M11" s="300"/>
      <c r="N11" s="309"/>
      <c r="O11" s="309"/>
      <c r="P11" s="309"/>
      <c r="Q11" s="309"/>
      <c r="R11" s="309"/>
    </row>
    <row r="12">
      <c r="B12" s="0" t="s">
        <v>221</v>
      </c>
      <c r="C12" s="0" t="s">
        <v>150</v>
      </c>
      <c r="D12" s="290"/>
      <c r="E12" s="290"/>
      <c r="F12" s="290"/>
      <c r="G12" s="290">
        <v>0.018</v>
      </c>
      <c r="H12" s="290">
        <v>0.018</v>
      </c>
      <c r="I12" s="385">
        <v>0.018</v>
      </c>
      <c r="J12" s="290">
        <v>0.018</v>
      </c>
      <c r="K12" s="385">
        <v>0.018</v>
      </c>
      <c r="L12" s="290">
        <v>0.012857142857</v>
      </c>
      <c r="M12" s="300"/>
      <c r="N12" s="309"/>
      <c r="O12" s="309"/>
      <c r="P12" s="309"/>
      <c r="Q12" s="309"/>
      <c r="R12" s="309"/>
    </row>
    <row r="13">
      <c r="B13" s="0" t="s">
        <v>221</v>
      </c>
      <c r="C13" s="0" t="s">
        <v>388</v>
      </c>
      <c r="D13" s="290">
        <v>3333.7702764624441</v>
      </c>
      <c r="E13" s="290">
        <v>3153.9921123076142</v>
      </c>
      <c r="F13" s="290">
        <v>2991.3298097868219</v>
      </c>
      <c r="G13" s="290">
        <v>2857.0919141202749</v>
      </c>
      <c r="H13" s="290">
        <v>2835.9037184836238</v>
      </c>
      <c r="I13" s="385">
        <v>2629.6117890668229</v>
      </c>
      <c r="J13" s="290">
        <v>2568.4416370024528</v>
      </c>
      <c r="K13" s="385">
        <v>2460.234544792057</v>
      </c>
      <c r="L13" s="290">
        <v>2386.7367874660931</v>
      </c>
      <c r="M13" s="300"/>
      <c r="N13" s="309"/>
      <c r="O13" s="309"/>
      <c r="P13" s="309"/>
      <c r="Q13" s="309"/>
      <c r="R13" s="309"/>
    </row>
    <row r="14">
      <c r="B14" s="0" t="s">
        <v>221</v>
      </c>
      <c r="C14" s="0" t="s">
        <v>156</v>
      </c>
      <c r="D14" s="290">
        <v>1.64373768</v>
      </c>
      <c r="E14" s="290">
        <v>5.750941618613</v>
      </c>
      <c r="F14" s="290">
        <v>4.643736878446</v>
      </c>
      <c r="G14" s="290">
        <v>3.602813390505</v>
      </c>
      <c r="H14" s="290">
        <v>2.984995801646</v>
      </c>
      <c r="I14" s="385">
        <v>2.352193399261</v>
      </c>
      <c r="J14" s="290">
        <v>1.722992306216</v>
      </c>
      <c r="K14" s="385">
        <v>1.098894298477</v>
      </c>
      <c r="L14" s="290">
        <v>0.480198573922</v>
      </c>
      <c r="M14" s="300"/>
      <c r="N14" s="309"/>
      <c r="O14" s="309"/>
      <c r="P14" s="309"/>
      <c r="Q14" s="309"/>
      <c r="R14" s="309"/>
    </row>
    <row r="15">
      <c r="B15" s="0" t="s">
        <v>223</v>
      </c>
      <c r="C15" s="0" t="s">
        <v>141</v>
      </c>
      <c r="D15" s="290">
        <v>40.991032872</v>
      </c>
      <c r="E15" s="290">
        <v>237.366371935708</v>
      </c>
      <c r="F15" s="290">
        <v>297.853307763379</v>
      </c>
      <c r="G15" s="290">
        <v>291.797265338925</v>
      </c>
      <c r="H15" s="290">
        <v>343.72246889153</v>
      </c>
      <c r="I15" s="385">
        <v>363.79817489153</v>
      </c>
      <c r="J15" s="290">
        <v>383.87388089153</v>
      </c>
      <c r="K15" s="385">
        <v>436.357803070726</v>
      </c>
      <c r="L15" s="290">
        <v>424.02529289153</v>
      </c>
      <c r="M15" s="300"/>
      <c r="N15" s="309"/>
      <c r="O15" s="309"/>
      <c r="P15" s="309"/>
      <c r="Q15" s="309"/>
      <c r="R15" s="309"/>
    </row>
    <row r="16">
      <c r="B16" s="0" t="s">
        <v>223</v>
      </c>
      <c r="C16" s="0" t="s">
        <v>143</v>
      </c>
      <c r="D16" s="290">
        <v>443.267553788184</v>
      </c>
      <c r="E16" s="290">
        <v>696.889402016333</v>
      </c>
      <c r="F16" s="290">
        <v>683.435010137159</v>
      </c>
      <c r="G16" s="290">
        <v>798.866600058598</v>
      </c>
      <c r="H16" s="290">
        <v>951.010439665011</v>
      </c>
      <c r="I16" s="385">
        <v>943.925344777376</v>
      </c>
      <c r="J16" s="290">
        <v>746.955291625244</v>
      </c>
      <c r="K16" s="385">
        <v>727.732277898325</v>
      </c>
      <c r="L16" s="290">
        <v>699.702665510289</v>
      </c>
      <c r="M16" s="300"/>
      <c r="N16" s="309"/>
      <c r="O16" s="309"/>
      <c r="P16" s="309"/>
      <c r="Q16" s="309"/>
      <c r="R16" s="309"/>
    </row>
    <row r="17">
      <c r="B17" s="0" t="s">
        <v>223</v>
      </c>
      <c r="C17" s="0" t="s">
        <v>144</v>
      </c>
      <c r="D17" s="290">
        <v>346.61055127726</v>
      </c>
      <c r="E17" s="290">
        <v>394.255881281806</v>
      </c>
      <c r="F17" s="290">
        <v>434.822016652171</v>
      </c>
      <c r="G17" s="290">
        <v>390.615147911414</v>
      </c>
      <c r="H17" s="290">
        <v>371.579463188245</v>
      </c>
      <c r="I17" s="385">
        <v>355.496554080717</v>
      </c>
      <c r="J17" s="290">
        <v>348.609133945137</v>
      </c>
      <c r="K17" s="385">
        <v>321.867411605926</v>
      </c>
      <c r="L17" s="290">
        <v>319.488342414319</v>
      </c>
      <c r="M17" s="300"/>
      <c r="N17" s="309"/>
      <c r="O17" s="309"/>
      <c r="P17" s="309"/>
      <c r="Q17" s="309"/>
      <c r="R17" s="309"/>
    </row>
    <row r="18">
      <c r="B18" s="0" t="s">
        <v>223</v>
      </c>
      <c r="C18" s="0" t="s">
        <v>145</v>
      </c>
      <c r="D18" s="290">
        <v>1967.5005912693839</v>
      </c>
      <c r="E18" s="290">
        <v>2009.536789375898</v>
      </c>
      <c r="F18" s="290">
        <v>1875.03053286761</v>
      </c>
      <c r="G18" s="290">
        <v>1930.790498406958</v>
      </c>
      <c r="H18" s="290">
        <v>1902.311346291362</v>
      </c>
      <c r="I18" s="385">
        <v>1952.7739933101029</v>
      </c>
      <c r="J18" s="290">
        <v>1942.183757197477</v>
      </c>
      <c r="K18" s="385">
        <v>1970.240472654669</v>
      </c>
      <c r="L18" s="290">
        <v>1974.5093208640351</v>
      </c>
      <c r="M18" s="300"/>
      <c r="N18" s="309"/>
      <c r="O18" s="309"/>
      <c r="P18" s="309"/>
      <c r="Q18" s="309"/>
      <c r="R18" s="309"/>
    </row>
    <row r="19">
      <c r="B19" s="0" t="s">
        <v>223</v>
      </c>
      <c r="C19" s="0" t="s">
        <v>154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00"/>
      <c r="N19" s="309"/>
      <c r="O19" s="309"/>
      <c r="P19" s="309"/>
      <c r="Q19" s="309"/>
      <c r="R19" s="309"/>
    </row>
    <row r="20">
      <c r="B20" s="0" t="s">
        <v>223</v>
      </c>
      <c r="C20" s="0" t="s">
        <v>146</v>
      </c>
      <c r="D20" s="290">
        <v>2652.3210108574081</v>
      </c>
      <c r="E20" s="290">
        <v>2127.3111267342292</v>
      </c>
      <c r="F20" s="290">
        <v>2318.4084682207558</v>
      </c>
      <c r="G20" s="290">
        <v>2315.2664685464292</v>
      </c>
      <c r="H20" s="290">
        <v>2364.594692920356</v>
      </c>
      <c r="I20" s="385">
        <v>2372.533694765285</v>
      </c>
      <c r="J20" s="290">
        <v>2478.1707212888732</v>
      </c>
      <c r="K20" s="385">
        <v>2360.8208595295191</v>
      </c>
      <c r="L20" s="290">
        <v>2369.240613223772</v>
      </c>
      <c r="M20" s="300"/>
      <c r="N20" s="309"/>
      <c r="O20" s="309"/>
      <c r="P20" s="309"/>
      <c r="Q20" s="309"/>
      <c r="R20" s="309"/>
    </row>
    <row r="21">
      <c r="B21" s="0" t="s">
        <v>223</v>
      </c>
      <c r="C21" s="0" t="s">
        <v>148</v>
      </c>
      <c r="D21" s="290">
        <v>465.3362170728</v>
      </c>
      <c r="E21" s="290">
        <v>309.240093275735</v>
      </c>
      <c r="F21" s="290">
        <v>316.200367551561</v>
      </c>
      <c r="G21" s="290">
        <v>316.289289205443</v>
      </c>
      <c r="H21" s="290">
        <v>340.020867204572</v>
      </c>
      <c r="I21" s="385">
        <v>274.172586772615</v>
      </c>
      <c r="J21" s="290">
        <v>303.849549551215</v>
      </c>
      <c r="K21" s="385">
        <v>381.407947702133</v>
      </c>
      <c r="L21" s="290">
        <v>387.506571715407</v>
      </c>
      <c r="M21" s="300"/>
      <c r="N21" s="309"/>
      <c r="O21" s="309"/>
      <c r="P21" s="309"/>
      <c r="Q21" s="309"/>
      <c r="R21" s="309"/>
    </row>
    <row r="22">
      <c r="B22" s="0" t="s">
        <v>223</v>
      </c>
      <c r="C22" s="0" t="s">
        <v>150</v>
      </c>
      <c r="D22" s="290"/>
      <c r="E22" s="290"/>
      <c r="F22" s="290"/>
      <c r="G22" s="290"/>
      <c r="H22" s="290">
        <v>0.1701</v>
      </c>
      <c r="I22" s="385">
        <v>0.1701</v>
      </c>
      <c r="J22" s="290"/>
      <c r="K22" s="385">
        <v>0.1701</v>
      </c>
      <c r="L22" s="290"/>
      <c r="M22" s="300"/>
      <c r="N22" s="309"/>
      <c r="O22" s="309"/>
      <c r="P22" s="309"/>
      <c r="Q22" s="309"/>
      <c r="R22" s="309"/>
    </row>
    <row r="23">
      <c r="B23" s="0" t="s">
        <v>223</v>
      </c>
      <c r="C23" s="0" t="s">
        <v>388</v>
      </c>
      <c r="D23" s="290">
        <v>4449.0775483434782</v>
      </c>
      <c r="E23" s="290">
        <v>3762.1010131314579</v>
      </c>
      <c r="F23" s="290">
        <v>3636.984384487248</v>
      </c>
      <c r="G23" s="290">
        <v>3421.29754031768</v>
      </c>
      <c r="H23" s="290">
        <v>3405.122666200999</v>
      </c>
      <c r="I23" s="385">
        <v>3210.721612941732</v>
      </c>
      <c r="J23" s="290">
        <v>3189.1224960865688</v>
      </c>
      <c r="K23" s="385">
        <v>3070.0054920688522</v>
      </c>
      <c r="L23" s="290">
        <v>3036.8822465557741</v>
      </c>
      <c r="M23" s="300"/>
      <c r="N23" s="309"/>
      <c r="O23" s="309"/>
      <c r="P23" s="309"/>
      <c r="Q23" s="309"/>
      <c r="R23" s="309"/>
    </row>
    <row r="24">
      <c r="B24" s="0" t="s">
        <v>223</v>
      </c>
      <c r="C24" s="0" t="s">
        <v>156</v>
      </c>
      <c r="D24" s="290">
        <v>37.792736352</v>
      </c>
      <c r="E24" s="290">
        <v>9.358209756</v>
      </c>
      <c r="F24" s="290"/>
      <c r="G24" s="290"/>
      <c r="H24" s="290">
        <v>0.04185</v>
      </c>
      <c r="I24" s="385">
        <v>0.04185</v>
      </c>
      <c r="J24" s="290"/>
      <c r="K24" s="385">
        <v>0.04185</v>
      </c>
      <c r="L24" s="290"/>
      <c r="M24" s="300"/>
      <c r="N24" s="309"/>
      <c r="O24" s="309"/>
      <c r="P24" s="309"/>
      <c r="Q24" s="309"/>
      <c r="R24" s="309"/>
    </row>
    <row r="25">
      <c r="B25" s="0" t="s">
        <v>224</v>
      </c>
      <c r="C25" s="0" t="s">
        <v>141</v>
      </c>
      <c r="D25" s="290">
        <v>53.010921434385</v>
      </c>
      <c r="E25" s="290">
        <v>209.854215586702</v>
      </c>
      <c r="F25" s="290">
        <v>116.001521593496</v>
      </c>
      <c r="G25" s="290">
        <v>148.335520084156</v>
      </c>
      <c r="H25" s="290">
        <v>164.901765703058</v>
      </c>
      <c r="I25" s="385">
        <v>132.272735014945</v>
      </c>
      <c r="J25" s="290">
        <v>124.467645782552</v>
      </c>
      <c r="K25" s="385">
        <v>122.001919620944</v>
      </c>
      <c r="L25" s="290">
        <v>120.753370406054</v>
      </c>
      <c r="M25" s="300"/>
      <c r="N25" s="309"/>
      <c r="O25" s="309"/>
      <c r="P25" s="309"/>
      <c r="Q25" s="309"/>
      <c r="R25" s="309"/>
    </row>
    <row r="26">
      <c r="B26" s="0" t="s">
        <v>224</v>
      </c>
      <c r="C26" s="0" t="s">
        <v>143</v>
      </c>
      <c r="D26" s="290">
        <v>395.339768949398</v>
      </c>
      <c r="E26" s="290">
        <v>316.918572783783</v>
      </c>
      <c r="F26" s="290">
        <v>364.764604016769</v>
      </c>
      <c r="G26" s="290">
        <v>330.798453567</v>
      </c>
      <c r="H26" s="290">
        <v>337.21386611593</v>
      </c>
      <c r="I26" s="385">
        <v>327.395324616654</v>
      </c>
      <c r="J26" s="290">
        <v>356.242811616288</v>
      </c>
      <c r="K26" s="385">
        <v>422.725890912033</v>
      </c>
      <c r="L26" s="290">
        <v>438.392526148355</v>
      </c>
      <c r="M26" s="300"/>
      <c r="N26" s="309"/>
      <c r="O26" s="309"/>
      <c r="P26" s="309"/>
      <c r="Q26" s="309"/>
      <c r="R26" s="309"/>
    </row>
    <row r="27">
      <c r="B27" s="0" t="s">
        <v>224</v>
      </c>
      <c r="C27" s="0" t="s">
        <v>144</v>
      </c>
      <c r="D27" s="290">
        <v>789.583737189885</v>
      </c>
      <c r="E27" s="290">
        <v>832.643963652244</v>
      </c>
      <c r="F27" s="290">
        <v>784.011090173259</v>
      </c>
      <c r="G27" s="290">
        <v>1067.669688896138</v>
      </c>
      <c r="H27" s="290">
        <v>1072.39942077815</v>
      </c>
      <c r="I27" s="385">
        <v>1031.068224115935</v>
      </c>
      <c r="J27" s="290">
        <v>959.302401210147</v>
      </c>
      <c r="K27" s="385">
        <v>859.466192952278</v>
      </c>
      <c r="L27" s="290">
        <v>762.593427646337</v>
      </c>
      <c r="M27" s="300"/>
      <c r="N27" s="309"/>
      <c r="O27" s="309"/>
      <c r="P27" s="309"/>
      <c r="Q27" s="309"/>
      <c r="R27" s="309"/>
    </row>
    <row r="28">
      <c r="B28" s="0" t="s">
        <v>224</v>
      </c>
      <c r="C28" s="0" t="s">
        <v>145</v>
      </c>
      <c r="D28" s="290">
        <v>746.9844930108</v>
      </c>
      <c r="E28" s="290">
        <v>839.406098771936</v>
      </c>
      <c r="F28" s="290">
        <v>827.907001173488</v>
      </c>
      <c r="G28" s="290">
        <v>900.063842036446</v>
      </c>
      <c r="H28" s="290">
        <v>926.983898065285</v>
      </c>
      <c r="I28" s="385">
        <v>942.077502597102</v>
      </c>
      <c r="J28" s="290">
        <v>974.226008781072</v>
      </c>
      <c r="K28" s="385">
        <v>997.478097039681</v>
      </c>
      <c r="L28" s="290">
        <v>997.830683136509</v>
      </c>
      <c r="M28" s="300"/>
      <c r="N28" s="309"/>
      <c r="O28" s="309"/>
      <c r="P28" s="309"/>
      <c r="Q28" s="309"/>
      <c r="R28" s="309"/>
    </row>
    <row r="29">
      <c r="B29" s="0" t="s">
        <v>224</v>
      </c>
      <c r="C29" s="0" t="s">
        <v>154</v>
      </c>
      <c r="D29" s="375"/>
      <c r="E29" s="375"/>
      <c r="F29" s="375"/>
      <c r="G29" s="375"/>
      <c r="H29" s="375"/>
      <c r="I29" s="375"/>
      <c r="J29" s="375"/>
      <c r="K29" s="375"/>
      <c r="L29" s="375"/>
      <c r="M29" s="300"/>
      <c r="N29" s="309"/>
      <c r="O29" s="309"/>
      <c r="P29" s="309"/>
      <c r="Q29" s="309"/>
      <c r="R29" s="309"/>
    </row>
    <row r="30">
      <c r="B30" s="0" t="s">
        <v>224</v>
      </c>
      <c r="C30" s="0" t="s">
        <v>146</v>
      </c>
      <c r="D30" s="290">
        <v>1079.5480074040511</v>
      </c>
      <c r="E30" s="290">
        <v>1106.860908093211</v>
      </c>
      <c r="F30" s="290">
        <v>1457.6388973164751</v>
      </c>
      <c r="G30" s="290">
        <v>1488.8511672083839</v>
      </c>
      <c r="H30" s="290">
        <v>1595.549533035643</v>
      </c>
      <c r="I30" s="385">
        <v>1806.6326669922489</v>
      </c>
      <c r="J30" s="290">
        <v>1860.4847607923309</v>
      </c>
      <c r="K30" s="385">
        <v>1642.8997869154889</v>
      </c>
      <c r="L30" s="290">
        <v>1616.003881826538</v>
      </c>
      <c r="M30" s="300"/>
      <c r="N30" s="309"/>
      <c r="O30" s="309"/>
      <c r="P30" s="309"/>
      <c r="Q30" s="309"/>
      <c r="R30" s="309"/>
    </row>
    <row r="31">
      <c r="B31" s="0" t="s">
        <v>224</v>
      </c>
      <c r="C31" s="0" t="s">
        <v>148</v>
      </c>
      <c r="D31" s="290">
        <v>476.98296980868</v>
      </c>
      <c r="E31" s="290">
        <v>357.309598915964</v>
      </c>
      <c r="F31" s="290">
        <v>193.927858259817</v>
      </c>
      <c r="G31" s="290">
        <v>168.213858470399</v>
      </c>
      <c r="H31" s="290">
        <v>153.088435948915</v>
      </c>
      <c r="I31" s="385">
        <v>138.114350991052</v>
      </c>
      <c r="J31" s="290">
        <v>141.54981128262</v>
      </c>
      <c r="K31" s="385">
        <v>111.219948977961</v>
      </c>
      <c r="L31" s="290">
        <v>122.531817958933</v>
      </c>
      <c r="M31" s="300"/>
      <c r="N31" s="309"/>
      <c r="O31" s="309"/>
      <c r="P31" s="309"/>
      <c r="Q31" s="309"/>
      <c r="R31" s="309"/>
    </row>
    <row r="32">
      <c r="B32" s="0" t="s">
        <v>224</v>
      </c>
      <c r="C32" s="0" t="s">
        <v>150</v>
      </c>
      <c r="D32" s="290">
        <v>0.797213969127</v>
      </c>
      <c r="E32" s="290">
        <v>18.394007567784</v>
      </c>
      <c r="F32" s="290">
        <v>25.775681708834</v>
      </c>
      <c r="G32" s="290">
        <v>23.594081708834</v>
      </c>
      <c r="H32" s="290">
        <v>121.400099151197</v>
      </c>
      <c r="I32" s="385">
        <v>160.570642081191</v>
      </c>
      <c r="J32" s="290">
        <v>160.570642081191</v>
      </c>
      <c r="K32" s="385">
        <v>160.570642081191</v>
      </c>
      <c r="L32" s="290">
        <v>78.827815978663</v>
      </c>
      <c r="M32" s="300"/>
      <c r="N32" s="309"/>
      <c r="O32" s="309"/>
      <c r="P32" s="309"/>
      <c r="Q32" s="309"/>
      <c r="R32" s="309"/>
    </row>
    <row r="33">
      <c r="B33" s="0" t="s">
        <v>224</v>
      </c>
      <c r="C33" s="0" t="s">
        <v>388</v>
      </c>
      <c r="D33" s="290">
        <v>1710.340632108421</v>
      </c>
      <c r="E33" s="290">
        <v>1621.199558531315</v>
      </c>
      <c r="F33" s="290">
        <v>1622.0404621511379</v>
      </c>
      <c r="G33" s="290">
        <v>1533.161794925187</v>
      </c>
      <c r="H33" s="290">
        <v>1464.0369300771019</v>
      </c>
      <c r="I33" s="385">
        <v>1394.5064414392421</v>
      </c>
      <c r="J33" s="290">
        <v>1422.250076797422</v>
      </c>
      <c r="K33" s="385">
        <v>1624.797701202911</v>
      </c>
      <c r="L33" s="290">
        <v>1655.213672552002</v>
      </c>
      <c r="M33" s="300"/>
      <c r="N33" s="309"/>
      <c r="O33" s="309"/>
      <c r="P33" s="309"/>
      <c r="Q33" s="309"/>
      <c r="R33" s="309"/>
    </row>
    <row r="34">
      <c r="B34" s="0" t="s">
        <v>224</v>
      </c>
      <c r="C34" s="0" t="s">
        <v>156</v>
      </c>
      <c r="D34" s="290">
        <v>1.11397377978</v>
      </c>
      <c r="E34" s="290">
        <v>0.962664871772</v>
      </c>
      <c r="F34" s="290">
        <v>0.767174296262</v>
      </c>
      <c r="G34" s="290">
        <v>2.565331679284</v>
      </c>
      <c r="H34" s="290">
        <v>2.189581679284</v>
      </c>
      <c r="I34" s="385">
        <v>1.821376236378</v>
      </c>
      <c r="J34" s="290">
        <v>1.460191703286</v>
      </c>
      <c r="K34" s="385">
        <v>1.098491963012</v>
      </c>
      <c r="L34" s="290">
        <v>0.720154837649</v>
      </c>
      <c r="M34" s="300"/>
      <c r="N34" s="309"/>
      <c r="O34" s="309"/>
      <c r="P34" s="309"/>
      <c r="Q34" s="309"/>
      <c r="R34" s="309"/>
    </row>
    <row r="35">
      <c r="B35" s="0" t="s">
        <v>225</v>
      </c>
      <c r="C35" s="0" t="s">
        <v>141</v>
      </c>
      <c r="D35" s="290"/>
      <c r="E35" s="290">
        <v>55.515515171416</v>
      </c>
      <c r="F35" s="290">
        <v>90.265426143321</v>
      </c>
      <c r="G35" s="290">
        <v>66.473062463648</v>
      </c>
      <c r="H35" s="290">
        <v>70</v>
      </c>
      <c r="I35" s="385">
        <v>72.758577848029</v>
      </c>
      <c r="J35" s="290">
        <v>71.607978227984</v>
      </c>
      <c r="K35" s="385">
        <v>70.698452503366</v>
      </c>
      <c r="L35" s="290">
        <v>64.98416678908</v>
      </c>
      <c r="M35" s="300"/>
      <c r="N35" s="309"/>
      <c r="O35" s="309"/>
      <c r="P35" s="309"/>
      <c r="Q35" s="309"/>
      <c r="R35" s="309"/>
    </row>
    <row r="36">
      <c r="B36" s="0" t="s">
        <v>225</v>
      </c>
      <c r="C36" s="0" t="s">
        <v>143</v>
      </c>
      <c r="D36" s="290">
        <v>312.01072780928</v>
      </c>
      <c r="E36" s="290">
        <v>389.775681638371</v>
      </c>
      <c r="F36" s="290">
        <v>392.784214466366</v>
      </c>
      <c r="G36" s="290">
        <v>338.27548853987</v>
      </c>
      <c r="H36" s="290">
        <v>300.505306983617</v>
      </c>
      <c r="I36" s="385">
        <v>258.11810936179</v>
      </c>
      <c r="J36" s="290">
        <v>211.940336832279</v>
      </c>
      <c r="K36" s="385">
        <v>153.890025152499</v>
      </c>
      <c r="L36" s="290">
        <v>149.007602713238</v>
      </c>
      <c r="M36" s="300"/>
      <c r="N36" s="309"/>
      <c r="O36" s="309"/>
      <c r="P36" s="309"/>
      <c r="Q36" s="309"/>
      <c r="R36" s="309"/>
    </row>
    <row r="37">
      <c r="B37" s="0" t="s">
        <v>225</v>
      </c>
      <c r="C37" s="0" t="s">
        <v>144</v>
      </c>
      <c r="D37" s="290">
        <v>86.281327958867</v>
      </c>
      <c r="E37" s="290">
        <v>61.049246643809</v>
      </c>
      <c r="F37" s="290">
        <v>129.894944691373</v>
      </c>
      <c r="G37" s="290">
        <v>215.220560738922</v>
      </c>
      <c r="H37" s="290">
        <v>207.739825223214</v>
      </c>
      <c r="I37" s="385">
        <v>201.629771509517</v>
      </c>
      <c r="J37" s="290">
        <v>194.203027142085</v>
      </c>
      <c r="K37" s="385">
        <v>186.503689256997</v>
      </c>
      <c r="L37" s="290">
        <v>189.31341805262</v>
      </c>
      <c r="M37" s="300"/>
      <c r="N37" s="309"/>
      <c r="O37" s="309"/>
      <c r="P37" s="309"/>
      <c r="Q37" s="309"/>
      <c r="R37" s="309"/>
    </row>
    <row r="38">
      <c r="B38" s="0" t="s">
        <v>225</v>
      </c>
      <c r="C38" s="0" t="s">
        <v>145</v>
      </c>
      <c r="D38" s="290">
        <v>664.1402437296</v>
      </c>
      <c r="E38" s="290">
        <v>735.872335230767</v>
      </c>
      <c r="F38" s="290">
        <v>674.036435291634</v>
      </c>
      <c r="G38" s="290">
        <v>663.361584412623</v>
      </c>
      <c r="H38" s="290">
        <v>706.216476893175</v>
      </c>
      <c r="I38" s="385">
        <v>730.304908399671</v>
      </c>
      <c r="J38" s="290">
        <v>759.776689893603</v>
      </c>
      <c r="K38" s="385">
        <v>782.785221416575</v>
      </c>
      <c r="L38" s="290">
        <v>818.555845229356</v>
      </c>
      <c r="M38" s="300"/>
      <c r="N38" s="309"/>
      <c r="O38" s="309"/>
      <c r="P38" s="309"/>
      <c r="Q38" s="309"/>
      <c r="R38" s="309"/>
    </row>
    <row r="39">
      <c r="B39" s="0" t="s">
        <v>225</v>
      </c>
      <c r="C39" s="0" t="s">
        <v>154</v>
      </c>
      <c r="D39" s="375"/>
      <c r="E39" s="375"/>
      <c r="F39" s="375"/>
      <c r="G39" s="375"/>
      <c r="H39" s="375"/>
      <c r="I39" s="375"/>
      <c r="J39" s="375"/>
      <c r="K39" s="375"/>
      <c r="L39" s="375"/>
      <c r="M39" s="300"/>
      <c r="N39" s="309"/>
      <c r="O39" s="309"/>
      <c r="P39" s="309"/>
      <c r="Q39" s="309"/>
      <c r="R39" s="309"/>
    </row>
    <row r="40">
      <c r="B40" s="0" t="s">
        <v>225</v>
      </c>
      <c r="C40" s="0" t="s">
        <v>146</v>
      </c>
      <c r="D40" s="290">
        <v>903.415887401591</v>
      </c>
      <c r="E40" s="290">
        <v>797.781404245956</v>
      </c>
      <c r="F40" s="290">
        <v>865.046013918043</v>
      </c>
      <c r="G40" s="290">
        <v>824.722278208087</v>
      </c>
      <c r="H40" s="290">
        <v>839.306493309598</v>
      </c>
      <c r="I40" s="385">
        <v>864.63995336709</v>
      </c>
      <c r="J40" s="290">
        <v>832.089906306059</v>
      </c>
      <c r="K40" s="385">
        <v>691.639906460371</v>
      </c>
      <c r="L40" s="290">
        <v>668.458972023467</v>
      </c>
      <c r="M40" s="300"/>
      <c r="N40" s="309"/>
      <c r="O40" s="309"/>
      <c r="P40" s="309"/>
      <c r="Q40" s="309"/>
      <c r="R40" s="309"/>
    </row>
    <row r="41">
      <c r="B41" s="0" t="s">
        <v>225</v>
      </c>
      <c r="C41" s="0" t="s">
        <v>148</v>
      </c>
      <c r="D41" s="290">
        <v>169.64616044124</v>
      </c>
      <c r="E41" s="290">
        <v>137.287733649577</v>
      </c>
      <c r="F41" s="290">
        <v>99.147072795355</v>
      </c>
      <c r="G41" s="290">
        <v>92.80253454056</v>
      </c>
      <c r="H41" s="290">
        <v>94.005401625456</v>
      </c>
      <c r="I41" s="385">
        <v>95.281621655532</v>
      </c>
      <c r="J41" s="290">
        <v>97.744800389299</v>
      </c>
      <c r="K41" s="385">
        <v>87.936211164926</v>
      </c>
      <c r="L41" s="290">
        <v>85.147573640093</v>
      </c>
      <c r="M41" s="300"/>
      <c r="N41" s="309"/>
      <c r="O41" s="309"/>
      <c r="P41" s="309"/>
      <c r="Q41" s="309"/>
      <c r="R41" s="309"/>
    </row>
    <row r="42">
      <c r="B42" s="0" t="s">
        <v>225</v>
      </c>
      <c r="C42" s="0" t="s">
        <v>150</v>
      </c>
      <c r="D42" s="300"/>
      <c r="E42" s="300"/>
      <c r="F42" s="300"/>
      <c r="G42" s="300"/>
      <c r="H42" s="300"/>
      <c r="I42" s="375"/>
      <c r="J42" s="300"/>
      <c r="K42" s="375"/>
      <c r="L42" s="300"/>
      <c r="M42" s="300"/>
      <c r="N42" s="309"/>
      <c r="O42" s="309"/>
      <c r="P42" s="309"/>
      <c r="Q42" s="309"/>
      <c r="R42" s="309"/>
    </row>
    <row r="43">
      <c r="B43" s="0" t="s">
        <v>225</v>
      </c>
      <c r="C43" s="0" t="s">
        <v>388</v>
      </c>
      <c r="D43" s="290">
        <v>1664.250535676377</v>
      </c>
      <c r="E43" s="290">
        <v>1516.2032966945731</v>
      </c>
      <c r="F43" s="290">
        <v>1431.5030272970339</v>
      </c>
      <c r="G43" s="290">
        <v>1414.8974547284611</v>
      </c>
      <c r="H43" s="290">
        <v>1411.743382845475</v>
      </c>
      <c r="I43" s="385">
        <v>1362.866516955542</v>
      </c>
      <c r="J43" s="290">
        <v>1392.841341196166</v>
      </c>
      <c r="K43" s="385">
        <v>1481.2599826206811</v>
      </c>
      <c r="L43" s="290">
        <v>1479.8764240413191</v>
      </c>
      <c r="M43" s="300"/>
      <c r="N43" s="309"/>
      <c r="O43" s="309"/>
      <c r="P43" s="309"/>
      <c r="Q43" s="309"/>
      <c r="R43" s="309"/>
    </row>
    <row r="44">
      <c r="B44" s="0" t="s">
        <v>225</v>
      </c>
      <c r="C44" s="0" t="s">
        <v>156</v>
      </c>
      <c r="D44" s="290">
        <v>18.7048053288</v>
      </c>
      <c r="E44" s="290">
        <v>7.378997489999</v>
      </c>
      <c r="F44" s="290">
        <v>7.239672</v>
      </c>
      <c r="G44" s="290">
        <v>7.744190851633</v>
      </c>
      <c r="H44" s="290">
        <v>8.218042997407</v>
      </c>
      <c r="I44" s="385">
        <v>7.703539176327</v>
      </c>
      <c r="J44" s="290">
        <v>7.169570577041</v>
      </c>
      <c r="K44" s="385">
        <v>6.60402546387</v>
      </c>
      <c r="L44" s="290">
        <v>6.406768039073</v>
      </c>
      <c r="M44" s="300"/>
      <c r="N44" s="309"/>
      <c r="O44" s="309"/>
      <c r="P44" s="309"/>
      <c r="Q44" s="309"/>
      <c r="R44" s="309"/>
    </row>
    <row r="45">
      <c r="B45" s="0" t="s">
        <v>226</v>
      </c>
      <c r="C45" s="0" t="s">
        <v>141</v>
      </c>
      <c r="D45" s="290">
        <v>16.699512348</v>
      </c>
      <c r="E45" s="290">
        <v>155.17470388479</v>
      </c>
      <c r="F45" s="290">
        <v>175.928897889055</v>
      </c>
      <c r="G45" s="290">
        <v>142.5</v>
      </c>
      <c r="H45" s="290">
        <v>188.428897889056</v>
      </c>
      <c r="I45" s="385">
        <v>187.295280334872</v>
      </c>
      <c r="J45" s="290">
        <v>188.134502616593</v>
      </c>
      <c r="K45" s="385">
        <v>185.495224419668</v>
      </c>
      <c r="L45" s="290">
        <v>202.027164897931</v>
      </c>
      <c r="M45" s="300"/>
      <c r="N45" s="309"/>
      <c r="O45" s="309"/>
      <c r="P45" s="309"/>
      <c r="Q45" s="309"/>
      <c r="R45" s="309"/>
    </row>
    <row r="46">
      <c r="B46" s="0" t="s">
        <v>226</v>
      </c>
      <c r="C46" s="0" t="s">
        <v>143</v>
      </c>
      <c r="D46" s="290">
        <v>446.432161932</v>
      </c>
      <c r="E46" s="290">
        <v>349.529778540092</v>
      </c>
      <c r="F46" s="290">
        <v>980.90211600535</v>
      </c>
      <c r="G46" s="290">
        <v>851.949057608152</v>
      </c>
      <c r="H46" s="290">
        <v>846.829474975239</v>
      </c>
      <c r="I46" s="385">
        <v>878.216284760441</v>
      </c>
      <c r="J46" s="290">
        <v>836.799858821544</v>
      </c>
      <c r="K46" s="385">
        <v>930.440725622016</v>
      </c>
      <c r="L46" s="290">
        <v>934.623545242686</v>
      </c>
      <c r="M46" s="300"/>
      <c r="N46" s="309"/>
      <c r="O46" s="309"/>
      <c r="P46" s="309"/>
      <c r="Q46" s="309"/>
      <c r="R46" s="309"/>
    </row>
    <row r="47">
      <c r="B47" s="0" t="s">
        <v>226</v>
      </c>
      <c r="C47" s="0" t="s">
        <v>144</v>
      </c>
      <c r="D47" s="290">
        <v>118.732111468603</v>
      </c>
      <c r="E47" s="290">
        <v>84.256382739267</v>
      </c>
      <c r="F47" s="290">
        <v>254.70855100649</v>
      </c>
      <c r="G47" s="290">
        <v>261.00099118277</v>
      </c>
      <c r="H47" s="290">
        <v>261.862529353678</v>
      </c>
      <c r="I47" s="385">
        <v>260.223329403174</v>
      </c>
      <c r="J47" s="290">
        <v>270.638856788963</v>
      </c>
      <c r="K47" s="385">
        <v>293.520389588632</v>
      </c>
      <c r="L47" s="290">
        <v>297.88978505741</v>
      </c>
      <c r="M47" s="300"/>
      <c r="N47" s="309"/>
      <c r="O47" s="309"/>
      <c r="P47" s="309"/>
      <c r="Q47" s="309"/>
      <c r="R47" s="309"/>
    </row>
    <row r="48">
      <c r="B48" s="0" t="s">
        <v>226</v>
      </c>
      <c r="C48" s="0" t="s">
        <v>145</v>
      </c>
      <c r="D48" s="290">
        <v>1585.445633928</v>
      </c>
      <c r="E48" s="290">
        <v>1698.77864168016</v>
      </c>
      <c r="F48" s="290">
        <v>1710.8385455249129</v>
      </c>
      <c r="G48" s="290">
        <v>1644.803548860179</v>
      </c>
      <c r="H48" s="290">
        <v>1885.815130064196</v>
      </c>
      <c r="I48" s="385">
        <v>1981.0398633995469</v>
      </c>
      <c r="J48" s="290">
        <v>2102.2559076091861</v>
      </c>
      <c r="K48" s="385">
        <v>2158.2748199284169</v>
      </c>
      <c r="L48" s="290">
        <v>2226.6361520326841</v>
      </c>
      <c r="M48" s="300"/>
      <c r="N48" s="309"/>
      <c r="O48" s="309"/>
      <c r="P48" s="309"/>
      <c r="Q48" s="309"/>
      <c r="R48" s="309"/>
    </row>
    <row r="49">
      <c r="B49" s="0" t="s">
        <v>226</v>
      </c>
      <c r="C49" s="0" t="s">
        <v>154</v>
      </c>
      <c r="D49" s="375"/>
      <c r="E49" s="375"/>
      <c r="F49" s="375"/>
      <c r="G49" s="375"/>
      <c r="H49" s="375"/>
      <c r="I49" s="375"/>
      <c r="J49" s="375"/>
      <c r="K49" s="375"/>
      <c r="L49" s="375"/>
      <c r="M49" s="300"/>
      <c r="N49" s="309"/>
      <c r="O49" s="309"/>
      <c r="P49" s="309"/>
      <c r="Q49" s="309"/>
      <c r="R49" s="309"/>
    </row>
    <row r="50">
      <c r="B50" s="0" t="s">
        <v>226</v>
      </c>
      <c r="C50" s="0" t="s">
        <v>146</v>
      </c>
      <c r="D50" s="290">
        <v>1361.5124695764339</v>
      </c>
      <c r="E50" s="290">
        <v>1046.6337741696991</v>
      </c>
      <c r="F50" s="290">
        <v>1155.4168100931381</v>
      </c>
      <c r="G50" s="290">
        <v>1261.537924375215</v>
      </c>
      <c r="H50" s="290">
        <v>1397.387622046369</v>
      </c>
      <c r="I50" s="385">
        <v>1480.358611085137</v>
      </c>
      <c r="J50" s="290">
        <v>1475.4045922736609</v>
      </c>
      <c r="K50" s="385">
        <v>1383.604686582968</v>
      </c>
      <c r="L50" s="290">
        <v>1391.8076689236441</v>
      </c>
      <c r="M50" s="300"/>
      <c r="N50" s="309"/>
      <c r="O50" s="309"/>
      <c r="P50" s="309"/>
      <c r="Q50" s="309"/>
      <c r="R50" s="309"/>
    </row>
    <row r="51">
      <c r="B51" s="0" t="s">
        <v>226</v>
      </c>
      <c r="C51" s="0" t="s">
        <v>148</v>
      </c>
      <c r="D51" s="290">
        <v>88.4623445424</v>
      </c>
      <c r="E51" s="290">
        <v>195.941708950639</v>
      </c>
      <c r="F51" s="290">
        <v>258.723966201525</v>
      </c>
      <c r="G51" s="290">
        <v>265.522453110223</v>
      </c>
      <c r="H51" s="290">
        <v>247.53558608996</v>
      </c>
      <c r="I51" s="385">
        <v>143.841609365191</v>
      </c>
      <c r="J51" s="290">
        <v>159.102654336265</v>
      </c>
      <c r="K51" s="385">
        <v>156.048269002757</v>
      </c>
      <c r="L51" s="290">
        <v>162.493163064503</v>
      </c>
      <c r="M51" s="300"/>
      <c r="N51" s="309"/>
      <c r="O51" s="309"/>
      <c r="P51" s="309"/>
      <c r="Q51" s="309"/>
      <c r="R51" s="309"/>
    </row>
    <row r="52">
      <c r="B52" s="0" t="s">
        <v>226</v>
      </c>
      <c r="C52" s="0" t="s">
        <v>150</v>
      </c>
      <c r="D52" s="290">
        <v>3.722211738</v>
      </c>
      <c r="E52" s="290"/>
      <c r="F52" s="290">
        <v>1.6281</v>
      </c>
      <c r="G52" s="290">
        <v>1.35675</v>
      </c>
      <c r="H52" s="290">
        <v>63.533792844775</v>
      </c>
      <c r="I52" s="385">
        <v>63.533792844775</v>
      </c>
      <c r="J52" s="290">
        <v>63.533792844775</v>
      </c>
      <c r="K52" s="385">
        <v>63.533792844775</v>
      </c>
      <c r="L52" s="290">
        <v>55.943857849707</v>
      </c>
      <c r="M52" s="300"/>
      <c r="N52" s="309"/>
      <c r="O52" s="309"/>
      <c r="P52" s="309"/>
      <c r="Q52" s="309"/>
      <c r="R52" s="309"/>
    </row>
    <row r="53">
      <c r="B53" s="0" t="s">
        <v>226</v>
      </c>
      <c r="C53" s="0" t="s">
        <v>388</v>
      </c>
      <c r="D53" s="290">
        <v>3461.52084855851</v>
      </c>
      <c r="E53" s="290">
        <v>3036.2719984854662</v>
      </c>
      <c r="F53" s="290">
        <v>2850.087096329512</v>
      </c>
      <c r="G53" s="290">
        <v>2751.42838871471</v>
      </c>
      <c r="H53" s="290">
        <v>2782.8980730019362</v>
      </c>
      <c r="I53" s="385">
        <v>2562.4327654112581</v>
      </c>
      <c r="J53" s="290">
        <v>2628.1062235412851</v>
      </c>
      <c r="K53" s="385">
        <v>2582.96869422995</v>
      </c>
      <c r="L53" s="290">
        <v>2594.523948961245</v>
      </c>
      <c r="M53" s="300"/>
      <c r="N53" s="309"/>
      <c r="O53" s="309"/>
      <c r="P53" s="309"/>
      <c r="Q53" s="309"/>
      <c r="R53" s="309"/>
    </row>
    <row r="54">
      <c r="B54" s="0" t="s">
        <v>226</v>
      </c>
      <c r="C54" s="0" t="s">
        <v>156</v>
      </c>
      <c r="D54" s="290">
        <v>6.290834472</v>
      </c>
      <c r="E54" s="290">
        <v>9.192621889212</v>
      </c>
      <c r="F54" s="290">
        <v>6.680988</v>
      </c>
      <c r="G54" s="290">
        <v>6.44746866467</v>
      </c>
      <c r="H54" s="290">
        <v>7.153081634996</v>
      </c>
      <c r="I54" s="385">
        <v>6.588729750842</v>
      </c>
      <c r="J54" s="290">
        <v>6.024629521616</v>
      </c>
      <c r="K54" s="385">
        <v>5.526189309491</v>
      </c>
      <c r="L54" s="290">
        <v>5.00497741705</v>
      </c>
      <c r="M54" s="300"/>
      <c r="N54" s="309"/>
      <c r="O54" s="309"/>
      <c r="P54" s="309"/>
      <c r="Q54" s="309"/>
      <c r="R54" s="309"/>
    </row>
    <row r="55">
      <c r="B55" s="0" t="s">
        <v>227</v>
      </c>
      <c r="C55" s="0" t="s">
        <v>141</v>
      </c>
      <c r="D55" s="290">
        <v>12.05861202</v>
      </c>
      <c r="E55" s="290">
        <v>121.085236020364</v>
      </c>
      <c r="F55" s="290">
        <v>168.385811931053</v>
      </c>
      <c r="G55" s="290">
        <v>157.084780855315</v>
      </c>
      <c r="H55" s="290">
        <v>247.05861202</v>
      </c>
      <c r="I55" s="385">
        <v>261.25</v>
      </c>
      <c r="J55" s="290">
        <v>287.5</v>
      </c>
      <c r="K55" s="385">
        <v>313.75</v>
      </c>
      <c r="L55" s="290">
        <v>297.383725140282</v>
      </c>
      <c r="M55" s="300"/>
      <c r="N55" s="309"/>
      <c r="O55" s="309"/>
      <c r="P55" s="309"/>
      <c r="Q55" s="309"/>
      <c r="R55" s="309"/>
    </row>
    <row r="56">
      <c r="B56" s="0" t="s">
        <v>227</v>
      </c>
      <c r="C56" s="0" t="s">
        <v>143</v>
      </c>
      <c r="D56" s="290">
        <v>298.167106932</v>
      </c>
      <c r="E56" s="290">
        <v>454.74021086132</v>
      </c>
      <c r="F56" s="290">
        <v>575.229943914739</v>
      </c>
      <c r="G56" s="290">
        <v>508.582848991079</v>
      </c>
      <c r="H56" s="290">
        <v>465.512359732729</v>
      </c>
      <c r="I56" s="385">
        <v>392.465810314015</v>
      </c>
      <c r="J56" s="290">
        <v>313.863949784288</v>
      </c>
      <c r="K56" s="385">
        <v>187.565673492728</v>
      </c>
      <c r="L56" s="290">
        <v>264.354520518491</v>
      </c>
      <c r="M56" s="300"/>
      <c r="N56" s="309"/>
      <c r="O56" s="309"/>
      <c r="P56" s="309"/>
      <c r="Q56" s="309"/>
      <c r="R56" s="309"/>
    </row>
    <row r="57">
      <c r="B57" s="0" t="s">
        <v>227</v>
      </c>
      <c r="C57" s="0" t="s">
        <v>144</v>
      </c>
      <c r="D57" s="290">
        <v>67.052498833927</v>
      </c>
      <c r="E57" s="290">
        <v>88.583198724873</v>
      </c>
      <c r="F57" s="290">
        <v>260.627798544744</v>
      </c>
      <c r="G57" s="290">
        <v>279.509132949751</v>
      </c>
      <c r="H57" s="290">
        <v>296.211916303147</v>
      </c>
      <c r="I57" s="385">
        <v>299.552846560167</v>
      </c>
      <c r="J57" s="290">
        <v>302.332394428445</v>
      </c>
      <c r="K57" s="385">
        <v>296.627627632161</v>
      </c>
      <c r="L57" s="290">
        <v>301.599948000559</v>
      </c>
      <c r="M57" s="300"/>
      <c r="N57" s="309"/>
      <c r="O57" s="309"/>
      <c r="P57" s="309"/>
      <c r="Q57" s="309"/>
      <c r="R57" s="309"/>
    </row>
    <row r="58">
      <c r="B58" s="0" t="s">
        <v>227</v>
      </c>
      <c r="C58" s="0" t="s">
        <v>145</v>
      </c>
      <c r="D58" s="290">
        <v>1212.5725983820221</v>
      </c>
      <c r="E58" s="290">
        <v>1356.09735204755</v>
      </c>
      <c r="F58" s="290">
        <v>1304.8044166558759</v>
      </c>
      <c r="G58" s="290">
        <v>1346.41408885222</v>
      </c>
      <c r="H58" s="290">
        <v>1387.842368887694</v>
      </c>
      <c r="I58" s="385">
        <v>1408.1212518023169</v>
      </c>
      <c r="J58" s="290">
        <v>1413.183795778863</v>
      </c>
      <c r="K58" s="385">
        <v>1413.155303567969</v>
      </c>
      <c r="L58" s="290">
        <v>1415.8978056944429</v>
      </c>
      <c r="M58" s="300"/>
      <c r="N58" s="309"/>
      <c r="O58" s="309"/>
      <c r="P58" s="309"/>
      <c r="Q58" s="309"/>
      <c r="R58" s="309"/>
    </row>
    <row r="59">
      <c r="B59" s="0" t="s">
        <v>227</v>
      </c>
      <c r="C59" s="0" t="s">
        <v>154</v>
      </c>
      <c r="D59" s="375"/>
      <c r="E59" s="375"/>
      <c r="F59" s="375"/>
      <c r="G59" s="375"/>
      <c r="H59" s="375"/>
      <c r="I59" s="375"/>
      <c r="J59" s="375"/>
      <c r="K59" s="375"/>
      <c r="L59" s="375"/>
      <c r="M59" s="300"/>
      <c r="N59" s="309"/>
      <c r="O59" s="309"/>
      <c r="P59" s="309"/>
      <c r="Q59" s="309"/>
      <c r="R59" s="309"/>
    </row>
    <row r="60">
      <c r="B60" s="0" t="s">
        <v>227</v>
      </c>
      <c r="C60" s="0" t="s">
        <v>146</v>
      </c>
      <c r="D60" s="290">
        <v>1972.297439696129</v>
      </c>
      <c r="E60" s="290">
        <v>1467.655348851456</v>
      </c>
      <c r="F60" s="290">
        <v>1575.0140596929209</v>
      </c>
      <c r="G60" s="290">
        <v>1540.020173742007</v>
      </c>
      <c r="H60" s="290">
        <v>1669.595194252661</v>
      </c>
      <c r="I60" s="385">
        <v>1616.954612702749</v>
      </c>
      <c r="J60" s="290">
        <v>1586.136036813497</v>
      </c>
      <c r="K60" s="385">
        <v>1699.845328664753</v>
      </c>
      <c r="L60" s="290">
        <v>1643.8549871259111</v>
      </c>
      <c r="M60" s="300"/>
      <c r="N60" s="309"/>
      <c r="O60" s="309"/>
      <c r="P60" s="309"/>
      <c r="Q60" s="309"/>
      <c r="R60" s="309"/>
    </row>
    <row r="61">
      <c r="B61" s="0" t="s">
        <v>227</v>
      </c>
      <c r="C61" s="0" t="s">
        <v>148</v>
      </c>
      <c r="D61" s="290">
        <v>138.083134212</v>
      </c>
      <c r="E61" s="290">
        <v>112.544611570141</v>
      </c>
      <c r="F61" s="290">
        <v>171.271934589433</v>
      </c>
      <c r="G61" s="290">
        <v>160.936426374869</v>
      </c>
      <c r="H61" s="290">
        <v>167.804319637144</v>
      </c>
      <c r="I61" s="385">
        <v>174.173406917269</v>
      </c>
      <c r="J61" s="290">
        <v>155.454983695091</v>
      </c>
      <c r="K61" s="385">
        <v>147.598125039665</v>
      </c>
      <c r="L61" s="290">
        <v>146.283903424623</v>
      </c>
      <c r="M61" s="300"/>
      <c r="N61" s="309"/>
      <c r="O61" s="309"/>
      <c r="P61" s="309"/>
      <c r="Q61" s="309"/>
      <c r="R61" s="309"/>
    </row>
    <row r="62">
      <c r="B62" s="0" t="s">
        <v>227</v>
      </c>
      <c r="C62" s="0" t="s">
        <v>150</v>
      </c>
      <c r="D62" s="300"/>
      <c r="E62" s="300"/>
      <c r="F62" s="300"/>
      <c r="G62" s="300"/>
      <c r="H62" s="300"/>
      <c r="I62" s="375"/>
      <c r="J62" s="300"/>
      <c r="K62" s="375"/>
      <c r="L62" s="300"/>
      <c r="M62" s="300"/>
      <c r="N62" s="309"/>
      <c r="O62" s="309"/>
      <c r="P62" s="309"/>
      <c r="Q62" s="309"/>
      <c r="R62" s="309"/>
    </row>
    <row r="63">
      <c r="B63" s="0" t="s">
        <v>227</v>
      </c>
      <c r="C63" s="0" t="s">
        <v>388</v>
      </c>
      <c r="D63" s="290">
        <v>3154.284672516219</v>
      </c>
      <c r="E63" s="290">
        <v>2825.7088079260088</v>
      </c>
      <c r="F63" s="290">
        <v>2567.5776521709422</v>
      </c>
      <c r="G63" s="290">
        <v>2426.657710581615</v>
      </c>
      <c r="H63" s="290">
        <v>2472.030756925818</v>
      </c>
      <c r="I63" s="385">
        <v>2280.839475736801</v>
      </c>
      <c r="J63" s="290">
        <v>2300.7991122710691</v>
      </c>
      <c r="K63" s="385">
        <v>2222.7124268515608</v>
      </c>
      <c r="L63" s="290">
        <v>2210.498153440396</v>
      </c>
      <c r="M63" s="300"/>
      <c r="N63" s="309"/>
      <c r="O63" s="309"/>
      <c r="P63" s="309"/>
      <c r="Q63" s="309"/>
      <c r="R63" s="309"/>
    </row>
    <row r="64">
      <c r="B64" s="0" t="s">
        <v>227</v>
      </c>
      <c r="C64" s="0" t="s">
        <v>156</v>
      </c>
      <c r="D64" s="290">
        <v>17.820862992</v>
      </c>
      <c r="E64" s="290">
        <v>15.490359732744</v>
      </c>
      <c r="F64" s="290">
        <v>18.049568685568</v>
      </c>
      <c r="G64" s="290">
        <v>27.553438448419</v>
      </c>
      <c r="H64" s="290">
        <v>44.129837672543</v>
      </c>
      <c r="I64" s="385">
        <v>40.45500027817</v>
      </c>
      <c r="J64" s="290">
        <v>42.125233996312</v>
      </c>
      <c r="K64" s="385">
        <v>25.468778891507</v>
      </c>
      <c r="L64" s="290">
        <v>9.297681080059</v>
      </c>
      <c r="M64" s="300"/>
      <c r="N64" s="309"/>
      <c r="O64" s="309"/>
      <c r="P64" s="309"/>
      <c r="Q64" s="309"/>
      <c r="R64" s="309"/>
    </row>
    <row r="65">
      <c r="B65" s="0" t="s">
        <v>228</v>
      </c>
      <c r="C65" s="0" t="s">
        <v>141</v>
      </c>
      <c r="D65" s="290">
        <v>9.631063512</v>
      </c>
      <c r="E65" s="290">
        <v>4.815531756</v>
      </c>
      <c r="F65" s="290">
        <v>154.572484196093</v>
      </c>
      <c r="G65" s="290">
        <v>154.572484196093</v>
      </c>
      <c r="H65" s="290">
        <v>214.566080048</v>
      </c>
      <c r="I65" s="385">
        <v>214.566080048</v>
      </c>
      <c r="J65" s="290">
        <v>214.566080048</v>
      </c>
      <c r="K65" s="385">
        <v>177.525342904696</v>
      </c>
      <c r="L65" s="290">
        <v>124.227038521572</v>
      </c>
      <c r="M65" s="300"/>
      <c r="N65" s="309"/>
      <c r="O65" s="309"/>
      <c r="P65" s="309"/>
      <c r="Q65" s="309"/>
      <c r="R65" s="309"/>
    </row>
    <row r="66">
      <c r="B66" s="0" t="s">
        <v>228</v>
      </c>
      <c r="C66" s="0" t="s">
        <v>143</v>
      </c>
      <c r="D66" s="290">
        <v>257.34752352</v>
      </c>
      <c r="E66" s="290">
        <v>112.602959416558</v>
      </c>
      <c r="F66" s="290">
        <v>287.09735808229</v>
      </c>
      <c r="G66" s="290">
        <v>308.561272502763</v>
      </c>
      <c r="H66" s="290">
        <v>381.378340171534</v>
      </c>
      <c r="I66" s="385">
        <v>360.160411199309</v>
      </c>
      <c r="J66" s="290">
        <v>342.520730436952</v>
      </c>
      <c r="K66" s="385">
        <v>331.297681877219</v>
      </c>
      <c r="L66" s="290">
        <v>318.614042287972</v>
      </c>
      <c r="M66" s="300"/>
      <c r="N66" s="309"/>
      <c r="O66" s="309"/>
      <c r="P66" s="309"/>
      <c r="Q66" s="309"/>
      <c r="R66" s="309"/>
    </row>
    <row r="67">
      <c r="B67" s="0" t="s">
        <v>228</v>
      </c>
      <c r="C67" s="0" t="s">
        <v>144</v>
      </c>
      <c r="D67" s="290">
        <v>65.024183290001</v>
      </c>
      <c r="E67" s="290">
        <v>93.265412539261</v>
      </c>
      <c r="F67" s="290">
        <v>196.25798134412</v>
      </c>
      <c r="G67" s="290">
        <v>216.7563866561</v>
      </c>
      <c r="H67" s="290">
        <v>231.904659490133</v>
      </c>
      <c r="I67" s="385">
        <v>226.885834151775</v>
      </c>
      <c r="J67" s="290">
        <v>226.914639184632</v>
      </c>
      <c r="K67" s="385">
        <v>222.340834303787</v>
      </c>
      <c r="L67" s="290">
        <v>233.955550799336</v>
      </c>
      <c r="M67" s="300"/>
      <c r="N67" s="309"/>
      <c r="O67" s="309"/>
      <c r="P67" s="309"/>
      <c r="Q67" s="309"/>
      <c r="R67" s="309"/>
    </row>
    <row r="68">
      <c r="B68" s="0" t="s">
        <v>228</v>
      </c>
      <c r="C68" s="0" t="s">
        <v>145</v>
      </c>
      <c r="D68" s="290">
        <v>1130.5445649011831</v>
      </c>
      <c r="E68" s="290">
        <v>1188.623663445464</v>
      </c>
      <c r="F68" s="290">
        <v>1155.716763257517</v>
      </c>
      <c r="G68" s="290">
        <v>1115.1820647308989</v>
      </c>
      <c r="H68" s="290">
        <v>1201.1483212842579</v>
      </c>
      <c r="I68" s="385">
        <v>1255.6471013673879</v>
      </c>
      <c r="J68" s="290">
        <v>1273.2916872233659</v>
      </c>
      <c r="K68" s="385">
        <v>1335.7833963700921</v>
      </c>
      <c r="L68" s="290">
        <v>1392.132433917403</v>
      </c>
      <c r="M68" s="300"/>
      <c r="N68" s="309"/>
      <c r="O68" s="309"/>
      <c r="P68" s="309"/>
      <c r="Q68" s="309"/>
      <c r="R68" s="309"/>
    </row>
    <row r="69">
      <c r="B69" s="0" t="s">
        <v>228</v>
      </c>
      <c r="C69" s="0" t="s">
        <v>154</v>
      </c>
      <c r="D69" s="375"/>
      <c r="E69" s="375"/>
      <c r="F69" s="375"/>
      <c r="G69" s="375"/>
      <c r="H69" s="375"/>
      <c r="I69" s="375"/>
      <c r="J69" s="375"/>
      <c r="K69" s="375"/>
      <c r="L69" s="375"/>
      <c r="M69" s="300"/>
      <c r="N69" s="309"/>
      <c r="O69" s="309"/>
      <c r="P69" s="309"/>
      <c r="Q69" s="309"/>
      <c r="R69" s="309"/>
    </row>
    <row r="70">
      <c r="B70" s="0" t="s">
        <v>228</v>
      </c>
      <c r="C70" s="0" t="s">
        <v>146</v>
      </c>
      <c r="D70" s="290">
        <v>696.9157638894</v>
      </c>
      <c r="E70" s="290">
        <v>629.50829523994</v>
      </c>
      <c r="F70" s="290">
        <v>564.946375539365</v>
      </c>
      <c r="G70" s="290">
        <v>549.860015452282</v>
      </c>
      <c r="H70" s="290">
        <v>608.99211002975</v>
      </c>
      <c r="I70" s="385">
        <v>610.685786834555</v>
      </c>
      <c r="J70" s="290">
        <v>595.489521578293</v>
      </c>
      <c r="K70" s="385">
        <v>614.986323712844</v>
      </c>
      <c r="L70" s="290">
        <v>597.742495073174</v>
      </c>
      <c r="M70" s="300"/>
      <c r="N70" s="309"/>
      <c r="O70" s="309"/>
      <c r="P70" s="309"/>
      <c r="Q70" s="309"/>
      <c r="R70" s="309"/>
    </row>
    <row r="71">
      <c r="B71" s="0" t="s">
        <v>228</v>
      </c>
      <c r="C71" s="0" t="s">
        <v>148</v>
      </c>
      <c r="D71" s="290">
        <v>0.813830184</v>
      </c>
      <c r="E71" s="290">
        <v>32.085818611831</v>
      </c>
      <c r="F71" s="290">
        <v>53.632675706044</v>
      </c>
      <c r="G71" s="290">
        <v>64.860439012722</v>
      </c>
      <c r="H71" s="290">
        <v>70.575244034792</v>
      </c>
      <c r="I71" s="385">
        <v>74.747415657676</v>
      </c>
      <c r="J71" s="290">
        <v>78.443023937655</v>
      </c>
      <c r="K71" s="385">
        <v>80.987191755616</v>
      </c>
      <c r="L71" s="290">
        <v>81.792524904261</v>
      </c>
      <c r="M71" s="300"/>
      <c r="N71" s="309"/>
      <c r="O71" s="309"/>
      <c r="P71" s="309"/>
      <c r="Q71" s="309"/>
      <c r="R71" s="309"/>
    </row>
    <row r="72">
      <c r="B72" s="0" t="s">
        <v>228</v>
      </c>
      <c r="C72" s="0" t="s">
        <v>150</v>
      </c>
      <c r="D72" s="290"/>
      <c r="E72" s="290"/>
      <c r="F72" s="290">
        <v>2.0169</v>
      </c>
      <c r="G72" s="290"/>
      <c r="H72" s="290"/>
      <c r="I72" s="385"/>
      <c r="J72" s="290">
        <v>0.33615</v>
      </c>
      <c r="K72" s="385">
        <v>0.33615</v>
      </c>
      <c r="L72" s="290"/>
      <c r="M72" s="300"/>
      <c r="N72" s="309"/>
      <c r="O72" s="309"/>
      <c r="P72" s="309"/>
      <c r="Q72" s="309"/>
      <c r="R72" s="309"/>
    </row>
    <row r="73">
      <c r="B73" s="0" t="s">
        <v>228</v>
      </c>
      <c r="C73" s="0" t="s">
        <v>388</v>
      </c>
      <c r="D73" s="290">
        <v>3136.1418186250648</v>
      </c>
      <c r="E73" s="290">
        <v>2783.7386383653252</v>
      </c>
      <c r="F73" s="290">
        <v>2608.509857658074</v>
      </c>
      <c r="G73" s="290">
        <v>2639.028309458417</v>
      </c>
      <c r="H73" s="290">
        <v>2655.015915982146</v>
      </c>
      <c r="I73" s="385">
        <v>2577.1017274240762</v>
      </c>
      <c r="J73" s="290">
        <v>2605.48573111854</v>
      </c>
      <c r="K73" s="385">
        <v>2601.5755366260332</v>
      </c>
      <c r="L73" s="290">
        <v>2622.72008752691</v>
      </c>
      <c r="M73" s="300"/>
      <c r="N73" s="309"/>
      <c r="O73" s="309"/>
      <c r="P73" s="309"/>
      <c r="Q73" s="309"/>
      <c r="R73" s="309"/>
    </row>
    <row r="74">
      <c r="B74" s="0" t="s">
        <v>228</v>
      </c>
      <c r="C74" s="0" t="s">
        <v>156</v>
      </c>
      <c r="D74" s="290">
        <v>11.0138881896</v>
      </c>
      <c r="E74" s="290">
        <v>13.364996334896</v>
      </c>
      <c r="F74" s="290">
        <v>4.193433700092</v>
      </c>
      <c r="G74" s="290">
        <v>5.831574398716</v>
      </c>
      <c r="H74" s="290">
        <v>7.529471315941</v>
      </c>
      <c r="I74" s="385">
        <v>7.15443869666</v>
      </c>
      <c r="J74" s="290">
        <v>4.584847860716</v>
      </c>
      <c r="K74" s="385">
        <v>3.3014410052</v>
      </c>
      <c r="L74" s="290">
        <v>1.747875081912</v>
      </c>
      <c r="M74" s="300"/>
      <c r="N74" s="309"/>
      <c r="O74" s="309"/>
      <c r="P74" s="309"/>
      <c r="Q74" s="309"/>
      <c r="R74" s="309"/>
    </row>
    <row r="75">
      <c r="B75" s="0" t="s">
        <v>229</v>
      </c>
      <c r="C75" s="0" t="s">
        <v>141</v>
      </c>
      <c r="D75" s="290">
        <v>13.336716456</v>
      </c>
      <c r="E75" s="290">
        <v>45.632469562101</v>
      </c>
      <c r="F75" s="290">
        <v>87.948781088851</v>
      </c>
      <c r="G75" s="290">
        <v>87.948781088851</v>
      </c>
      <c r="H75" s="290">
        <v>147.284617944487</v>
      </c>
      <c r="I75" s="385">
        <v>207.957140688895</v>
      </c>
      <c r="J75" s="290">
        <v>262.801368127813</v>
      </c>
      <c r="K75" s="385">
        <v>303.658954312471</v>
      </c>
      <c r="L75" s="290">
        <v>284.312765371461</v>
      </c>
      <c r="M75" s="300"/>
      <c r="N75" s="309"/>
      <c r="O75" s="309"/>
      <c r="P75" s="309"/>
      <c r="Q75" s="309"/>
      <c r="R75" s="309"/>
    </row>
    <row r="76">
      <c r="B76" s="0" t="s">
        <v>229</v>
      </c>
      <c r="C76" s="0" t="s">
        <v>143</v>
      </c>
      <c r="D76" s="290">
        <v>502.479391078573</v>
      </c>
      <c r="E76" s="290">
        <v>221.847939907584</v>
      </c>
      <c r="F76" s="290">
        <v>517.701683288823</v>
      </c>
      <c r="G76" s="290">
        <v>501.695704049951</v>
      </c>
      <c r="H76" s="290">
        <v>577.218469337532</v>
      </c>
      <c r="I76" s="385">
        <v>676.603981031017</v>
      </c>
      <c r="J76" s="290">
        <v>574.382489185543</v>
      </c>
      <c r="K76" s="385">
        <v>608.951773411047</v>
      </c>
      <c r="L76" s="290">
        <v>671.678654966237</v>
      </c>
      <c r="M76" s="300"/>
      <c r="N76" s="309"/>
      <c r="O76" s="309"/>
      <c r="P76" s="309"/>
      <c r="Q76" s="309"/>
      <c r="R76" s="309"/>
    </row>
    <row r="77">
      <c r="B77" s="0" t="s">
        <v>229</v>
      </c>
      <c r="C77" s="0" t="s">
        <v>144</v>
      </c>
      <c r="D77" s="290">
        <v>72.864531042582</v>
      </c>
      <c r="E77" s="290">
        <v>141.473797537846</v>
      </c>
      <c r="F77" s="290">
        <v>86.657570171235</v>
      </c>
      <c r="G77" s="290">
        <v>84.405274125684</v>
      </c>
      <c r="H77" s="290">
        <v>105.268920414176</v>
      </c>
      <c r="I77" s="385">
        <v>75.9716531665</v>
      </c>
      <c r="J77" s="290">
        <v>76.086137795554</v>
      </c>
      <c r="K77" s="385">
        <v>78.286100963119</v>
      </c>
      <c r="L77" s="290">
        <v>81.151207560181</v>
      </c>
      <c r="M77" s="300"/>
      <c r="N77" s="309"/>
      <c r="O77" s="309"/>
      <c r="P77" s="309"/>
      <c r="Q77" s="309"/>
      <c r="R77" s="309"/>
    </row>
    <row r="78">
      <c r="B78" s="0" t="s">
        <v>229</v>
      </c>
      <c r="C78" s="0" t="s">
        <v>145</v>
      </c>
      <c r="D78" s="290">
        <v>848.190256499481</v>
      </c>
      <c r="E78" s="290">
        <v>954.462629995816</v>
      </c>
      <c r="F78" s="290">
        <v>1054.82545216748</v>
      </c>
      <c r="G78" s="290">
        <v>1029.3221856362929</v>
      </c>
      <c r="H78" s="290">
        <v>1065.123291147625</v>
      </c>
      <c r="I78" s="385">
        <v>1086.8966168707</v>
      </c>
      <c r="J78" s="290">
        <v>1120.559072533541</v>
      </c>
      <c r="K78" s="385">
        <v>1122.831180755963</v>
      </c>
      <c r="L78" s="290">
        <v>1120.991145358804</v>
      </c>
      <c r="M78" s="300"/>
      <c r="N78" s="309"/>
      <c r="O78" s="309"/>
      <c r="P78" s="309"/>
      <c r="Q78" s="309"/>
      <c r="R78" s="309"/>
    </row>
    <row r="79">
      <c r="B79" s="0" t="s">
        <v>229</v>
      </c>
      <c r="C79" s="0" t="s">
        <v>154</v>
      </c>
      <c r="D79" s="375"/>
      <c r="E79" s="375"/>
      <c r="F79" s="375"/>
      <c r="G79" s="375"/>
      <c r="H79" s="375"/>
      <c r="I79" s="375"/>
      <c r="J79" s="375"/>
      <c r="K79" s="375"/>
      <c r="L79" s="375"/>
      <c r="M79" s="300"/>
      <c r="N79" s="309"/>
      <c r="O79" s="309"/>
      <c r="P79" s="309"/>
      <c r="Q79" s="309"/>
      <c r="R79" s="309"/>
    </row>
    <row r="80">
      <c r="B80" s="0" t="s">
        <v>229</v>
      </c>
      <c r="C80" s="0" t="s">
        <v>146</v>
      </c>
      <c r="D80" s="290">
        <v>198.532358051033</v>
      </c>
      <c r="E80" s="290">
        <v>343.53736786829</v>
      </c>
      <c r="F80" s="290">
        <v>350.039903659984</v>
      </c>
      <c r="G80" s="290">
        <v>307.905765627411</v>
      </c>
      <c r="H80" s="290">
        <v>375.914467180314</v>
      </c>
      <c r="I80" s="385">
        <v>336.182780136294</v>
      </c>
      <c r="J80" s="290">
        <v>399.95898607113</v>
      </c>
      <c r="K80" s="385">
        <v>359.62564004951</v>
      </c>
      <c r="L80" s="290">
        <v>279.1276154906</v>
      </c>
      <c r="M80" s="300"/>
      <c r="N80" s="309"/>
      <c r="O80" s="309"/>
      <c r="P80" s="309"/>
      <c r="Q80" s="309"/>
      <c r="R80" s="309"/>
    </row>
    <row r="81">
      <c r="B81" s="0" t="s">
        <v>229</v>
      </c>
      <c r="C81" s="0" t="s">
        <v>148</v>
      </c>
      <c r="D81" s="290">
        <v>477.45854611794</v>
      </c>
      <c r="E81" s="290">
        <v>188.044590698776</v>
      </c>
      <c r="F81" s="290">
        <v>187.792373494577</v>
      </c>
      <c r="G81" s="290">
        <v>191.694285653903</v>
      </c>
      <c r="H81" s="290">
        <v>187.654592261987</v>
      </c>
      <c r="I81" s="385">
        <v>183.683250105255</v>
      </c>
      <c r="J81" s="290">
        <v>165.800926112612</v>
      </c>
      <c r="K81" s="385">
        <v>159.213733457245</v>
      </c>
      <c r="L81" s="290">
        <v>163.626458243606</v>
      </c>
      <c r="M81" s="300"/>
      <c r="N81" s="309"/>
      <c r="O81" s="309"/>
      <c r="P81" s="309"/>
      <c r="Q81" s="309"/>
      <c r="R81" s="309"/>
    </row>
    <row r="82">
      <c r="B82" s="0" t="s">
        <v>229</v>
      </c>
      <c r="C82" s="0" t="s">
        <v>150</v>
      </c>
      <c r="D82" s="290">
        <v>1.961449608203</v>
      </c>
      <c r="E82" s="290">
        <v>10.79558288214</v>
      </c>
      <c r="F82" s="290">
        <v>10.79558288214</v>
      </c>
      <c r="G82" s="290">
        <v>1.961449608203</v>
      </c>
      <c r="H82" s="290">
        <v>10.79558288214</v>
      </c>
      <c r="I82" s="385"/>
      <c r="J82" s="290"/>
      <c r="K82" s="385"/>
      <c r="L82" s="290"/>
      <c r="M82" s="300"/>
      <c r="N82" s="309"/>
      <c r="O82" s="309"/>
      <c r="P82" s="309"/>
      <c r="Q82" s="309"/>
      <c r="R82" s="309"/>
    </row>
    <row r="83">
      <c r="B83" s="0" t="s">
        <v>229</v>
      </c>
      <c r="C83" s="0" t="s">
        <v>388</v>
      </c>
      <c r="D83" s="290">
        <v>1265.384215071578</v>
      </c>
      <c r="E83" s="290">
        <v>1272.379787014961</v>
      </c>
      <c r="F83" s="290">
        <v>1189.744139134863</v>
      </c>
      <c r="G83" s="290">
        <v>1078.81015633082</v>
      </c>
      <c r="H83" s="290">
        <v>1090.83937653306</v>
      </c>
      <c r="I83" s="385">
        <v>1035.5429604484359</v>
      </c>
      <c r="J83" s="290">
        <v>1050.8980886908951</v>
      </c>
      <c r="K83" s="385">
        <v>995.905446607712</v>
      </c>
      <c r="L83" s="290">
        <v>1015.518303947028</v>
      </c>
      <c r="M83" s="300"/>
      <c r="N83" s="309"/>
      <c r="O83" s="309"/>
      <c r="P83" s="309"/>
      <c r="Q83" s="309"/>
      <c r="R83" s="309"/>
    </row>
    <row r="84">
      <c r="B84" s="0" t="s">
        <v>229</v>
      </c>
      <c r="C84" s="0" t="s">
        <v>156</v>
      </c>
      <c r="D84" s="290">
        <v>1.056777228</v>
      </c>
      <c r="E84" s="290">
        <v>0.974068614</v>
      </c>
      <c r="F84" s="290">
        <v>0.47268</v>
      </c>
      <c r="G84" s="290">
        <v>0.045</v>
      </c>
      <c r="H84" s="290">
        <v>0.036</v>
      </c>
      <c r="I84" s="385">
        <v>0.027</v>
      </c>
      <c r="J84" s="290">
        <v>0.018</v>
      </c>
      <c r="K84" s="385">
        <v>0.009</v>
      </c>
      <c r="L84" s="290"/>
      <c r="M84" s="300"/>
      <c r="N84" s="309"/>
      <c r="O84" s="309"/>
      <c r="P84" s="309"/>
      <c r="Q84" s="309"/>
      <c r="R84" s="309"/>
    </row>
    <row r="85">
      <c r="B85" s="0" t="s">
        <v>230</v>
      </c>
      <c r="C85" s="0" t="s">
        <v>141</v>
      </c>
      <c r="D85" s="290">
        <v>14.611848264</v>
      </c>
      <c r="E85" s="290">
        <v>29.834449375832</v>
      </c>
      <c r="F85" s="290">
        <v>178.714469122492</v>
      </c>
      <c r="G85" s="290">
        <v>169.059386875136</v>
      </c>
      <c r="H85" s="290">
        <v>173.151360328</v>
      </c>
      <c r="I85" s="385">
        <v>181.25</v>
      </c>
      <c r="J85" s="290">
        <v>187.5</v>
      </c>
      <c r="K85" s="385">
        <v>195.352620858492</v>
      </c>
      <c r="L85" s="290">
        <v>200.534206952831</v>
      </c>
      <c r="M85" s="300"/>
      <c r="N85" s="309"/>
      <c r="O85" s="309"/>
      <c r="P85" s="309"/>
      <c r="Q85" s="309"/>
      <c r="R85" s="309"/>
    </row>
    <row r="86">
      <c r="B86" s="0" t="s">
        <v>230</v>
      </c>
      <c r="C86" s="0" t="s">
        <v>143</v>
      </c>
      <c r="D86" s="290">
        <v>52.147965679416</v>
      </c>
      <c r="E86" s="290">
        <v>203.79660064263</v>
      </c>
      <c r="F86" s="290">
        <v>573.084631566969</v>
      </c>
      <c r="G86" s="290">
        <v>398.26469888768</v>
      </c>
      <c r="H86" s="290">
        <v>301.48210946754</v>
      </c>
      <c r="I86" s="385">
        <v>370.31846380276</v>
      </c>
      <c r="J86" s="290">
        <v>267.969253421998</v>
      </c>
      <c r="K86" s="385">
        <v>232.342915155835</v>
      </c>
      <c r="L86" s="290">
        <v>235.559554276244</v>
      </c>
      <c r="M86" s="300"/>
      <c r="N86" s="309"/>
      <c r="O86" s="309"/>
      <c r="P86" s="309"/>
      <c r="Q86" s="309"/>
      <c r="R86" s="309"/>
    </row>
    <row r="87">
      <c r="B87" s="0" t="s">
        <v>230</v>
      </c>
      <c r="C87" s="0" t="s">
        <v>144</v>
      </c>
      <c r="D87" s="290">
        <v>168.061309861312</v>
      </c>
      <c r="E87" s="290">
        <v>183.014642616331</v>
      </c>
      <c r="F87" s="290">
        <v>299.776029785578</v>
      </c>
      <c r="G87" s="290">
        <v>248.179505379502</v>
      </c>
      <c r="H87" s="290">
        <v>246.191178755715</v>
      </c>
      <c r="I87" s="385">
        <v>249.684353504082</v>
      </c>
      <c r="J87" s="290">
        <v>257.667459464576</v>
      </c>
      <c r="K87" s="385">
        <v>266.469331655196</v>
      </c>
      <c r="L87" s="290">
        <v>279.3204181497</v>
      </c>
      <c r="M87" s="300"/>
      <c r="N87" s="309"/>
      <c r="O87" s="309"/>
      <c r="P87" s="309"/>
      <c r="Q87" s="309"/>
      <c r="R87" s="309"/>
    </row>
    <row r="88">
      <c r="B88" s="0" t="s">
        <v>230</v>
      </c>
      <c r="C88" s="0" t="s">
        <v>145</v>
      </c>
      <c r="D88" s="290">
        <v>1263.2361679182241</v>
      </c>
      <c r="E88" s="290">
        <v>1395.5962880093371</v>
      </c>
      <c r="F88" s="290">
        <v>1430.4363404828309</v>
      </c>
      <c r="G88" s="290">
        <v>1274.5366470551619</v>
      </c>
      <c r="H88" s="290">
        <v>1364.3221840039459</v>
      </c>
      <c r="I88" s="385">
        <v>1433.9874267693449</v>
      </c>
      <c r="J88" s="290">
        <v>1442.1520477568311</v>
      </c>
      <c r="K88" s="385">
        <v>1442.780310075432</v>
      </c>
      <c r="L88" s="290">
        <v>1467.592465996652</v>
      </c>
      <c r="M88" s="300"/>
      <c r="N88" s="309"/>
      <c r="O88" s="309"/>
      <c r="P88" s="309"/>
      <c r="Q88" s="309"/>
      <c r="R88" s="309"/>
    </row>
    <row r="89">
      <c r="B89" s="0" t="s">
        <v>230</v>
      </c>
      <c r="C89" s="0" t="s">
        <v>154</v>
      </c>
      <c r="D89" s="375"/>
      <c r="E89" s="375"/>
      <c r="F89" s="375"/>
      <c r="G89" s="375"/>
      <c r="H89" s="375"/>
      <c r="I89" s="375"/>
      <c r="J89" s="375"/>
      <c r="K89" s="375"/>
      <c r="L89" s="375"/>
      <c r="M89" s="300"/>
      <c r="N89" s="309"/>
      <c r="O89" s="309"/>
      <c r="P89" s="309"/>
      <c r="Q89" s="309"/>
      <c r="R89" s="309"/>
    </row>
    <row r="90">
      <c r="B90" s="0" t="s">
        <v>230</v>
      </c>
      <c r="C90" s="0" t="s">
        <v>146</v>
      </c>
      <c r="D90" s="290">
        <v>2128.6880257086132</v>
      </c>
      <c r="E90" s="290">
        <v>1881.789321246712</v>
      </c>
      <c r="F90" s="290">
        <v>1898.318363725695</v>
      </c>
      <c r="G90" s="290">
        <v>2110.383637582167</v>
      </c>
      <c r="H90" s="290">
        <v>2181.1078287731161</v>
      </c>
      <c r="I90" s="385">
        <v>2114.7892310059678</v>
      </c>
      <c r="J90" s="290">
        <v>2169.619994804505</v>
      </c>
      <c r="K90" s="385">
        <v>2186.288519308217</v>
      </c>
      <c r="L90" s="290">
        <v>2093.835997014784</v>
      </c>
      <c r="M90" s="300"/>
      <c r="N90" s="309"/>
      <c r="O90" s="309"/>
      <c r="P90" s="309"/>
      <c r="Q90" s="309"/>
      <c r="R90" s="309"/>
    </row>
    <row r="91">
      <c r="B91" s="0" t="s">
        <v>230</v>
      </c>
      <c r="C91" s="0" t="s">
        <v>148</v>
      </c>
      <c r="D91" s="290">
        <v>55.25456843098</v>
      </c>
      <c r="E91" s="290">
        <v>94.608145949357</v>
      </c>
      <c r="F91" s="290">
        <v>115.584871799951</v>
      </c>
      <c r="G91" s="290">
        <v>141.220028853453</v>
      </c>
      <c r="H91" s="290">
        <v>136.452208687194</v>
      </c>
      <c r="I91" s="385">
        <v>145.260117634872</v>
      </c>
      <c r="J91" s="290">
        <v>151.212780504803</v>
      </c>
      <c r="K91" s="385">
        <v>157.239559175389</v>
      </c>
      <c r="L91" s="290">
        <v>163.453715211854</v>
      </c>
      <c r="M91" s="300"/>
      <c r="N91" s="309"/>
      <c r="O91" s="309"/>
      <c r="P91" s="309"/>
      <c r="Q91" s="309"/>
      <c r="R91" s="309"/>
    </row>
    <row r="92">
      <c r="B92" s="0" t="s">
        <v>230</v>
      </c>
      <c r="C92" s="0" t="s">
        <v>150</v>
      </c>
      <c r="D92" s="290">
        <v>4.54200298317</v>
      </c>
      <c r="E92" s="290">
        <v>8.758593955282</v>
      </c>
      <c r="F92" s="290">
        <v>11.376515414517</v>
      </c>
      <c r="G92" s="290">
        <v>35.249641773426</v>
      </c>
      <c r="H92" s="290">
        <v>141.161223369876</v>
      </c>
      <c r="I92" s="385">
        <v>181.895928339064</v>
      </c>
      <c r="J92" s="290">
        <v>303.128992942046</v>
      </c>
      <c r="K92" s="385">
        <v>402.36070129899</v>
      </c>
      <c r="L92" s="290">
        <v>477.077126634473</v>
      </c>
      <c r="M92" s="300"/>
      <c r="N92" s="309"/>
      <c r="O92" s="309"/>
      <c r="P92" s="309"/>
      <c r="Q92" s="309"/>
      <c r="R92" s="309"/>
    </row>
    <row r="93">
      <c r="B93" s="0" t="s">
        <v>230</v>
      </c>
      <c r="C93" s="0" t="s">
        <v>388</v>
      </c>
      <c r="D93" s="290">
        <v>3198.122268007608</v>
      </c>
      <c r="E93" s="290">
        <v>2862.0702631414879</v>
      </c>
      <c r="F93" s="290">
        <v>2612.2647567233839</v>
      </c>
      <c r="G93" s="290">
        <v>2413.4088556808429</v>
      </c>
      <c r="H93" s="290">
        <v>2430.929589825203</v>
      </c>
      <c r="I93" s="385">
        <v>2348.4009575201849</v>
      </c>
      <c r="J93" s="290">
        <v>2322.4960404150052</v>
      </c>
      <c r="K93" s="385">
        <v>2323.2933436994881</v>
      </c>
      <c r="L93" s="290">
        <v>2178.939396884191</v>
      </c>
      <c r="M93" s="300"/>
      <c r="N93" s="309"/>
      <c r="O93" s="309"/>
      <c r="P93" s="309"/>
      <c r="Q93" s="309"/>
      <c r="R93" s="309"/>
    </row>
    <row r="94">
      <c r="B94" s="0" t="s">
        <v>230</v>
      </c>
      <c r="C94" s="0" t="s">
        <v>156</v>
      </c>
      <c r="D94" s="290">
        <v>7.35046248</v>
      </c>
      <c r="E94" s="290">
        <v>9.56672862032</v>
      </c>
      <c r="F94" s="290">
        <v>6.403041110235</v>
      </c>
      <c r="G94" s="290">
        <v>5.297924870235</v>
      </c>
      <c r="H94" s="290">
        <v>4.266173324035</v>
      </c>
      <c r="I94" s="385">
        <v>3.234836919215</v>
      </c>
      <c r="J94" s="290">
        <v>2.20359902771</v>
      </c>
      <c r="K94" s="385">
        <v>1.172477493378</v>
      </c>
      <c r="L94" s="290">
        <v>0.141829442474</v>
      </c>
      <c r="M94" s="300"/>
      <c r="N94" s="309"/>
      <c r="O94" s="309"/>
      <c r="P94" s="309"/>
      <c r="Q94" s="309"/>
      <c r="R94" s="309"/>
    </row>
    <row r="95">
      <c r="B95" s="0" t="s">
        <v>231</v>
      </c>
      <c r="C95" s="0" t="s">
        <v>141</v>
      </c>
      <c r="D95" s="375"/>
      <c r="E95" s="375"/>
      <c r="F95" s="375"/>
      <c r="G95" s="375"/>
      <c r="H95" s="375"/>
      <c r="I95" s="375"/>
      <c r="J95" s="375"/>
      <c r="K95" s="375"/>
      <c r="L95" s="375"/>
      <c r="M95" s="300"/>
      <c r="N95" s="309"/>
      <c r="O95" s="309"/>
      <c r="P95" s="309"/>
      <c r="Q95" s="309"/>
      <c r="R95" s="309"/>
    </row>
    <row r="96">
      <c r="B96" s="0" t="s">
        <v>231</v>
      </c>
      <c r="C96" s="0" t="s">
        <v>143</v>
      </c>
      <c r="D96" s="375"/>
      <c r="E96" s="375"/>
      <c r="F96" s="375"/>
      <c r="G96" s="375"/>
      <c r="H96" s="375"/>
      <c r="I96" s="375"/>
      <c r="J96" s="375"/>
      <c r="K96" s="375"/>
      <c r="L96" s="375"/>
      <c r="M96" s="300"/>
      <c r="N96" s="309"/>
      <c r="O96" s="309"/>
      <c r="P96" s="309"/>
      <c r="Q96" s="309"/>
      <c r="R96" s="309"/>
    </row>
    <row r="97">
      <c r="B97" s="0" t="s">
        <v>231</v>
      </c>
      <c r="C97" s="0" t="s">
        <v>144</v>
      </c>
      <c r="D97" s="375"/>
      <c r="E97" s="375"/>
      <c r="F97" s="375"/>
      <c r="G97" s="375"/>
      <c r="H97" s="375"/>
      <c r="I97" s="375"/>
      <c r="J97" s="375"/>
      <c r="K97" s="375"/>
      <c r="L97" s="375"/>
      <c r="M97" s="300"/>
      <c r="N97" s="309"/>
      <c r="O97" s="309"/>
      <c r="P97" s="309"/>
      <c r="Q97" s="309"/>
      <c r="R97" s="309"/>
    </row>
    <row r="98">
      <c r="B98" s="0" t="s">
        <v>231</v>
      </c>
      <c r="C98" s="0" t="s">
        <v>145</v>
      </c>
      <c r="D98" s="375"/>
      <c r="E98" s="375"/>
      <c r="F98" s="375"/>
      <c r="G98" s="375"/>
      <c r="H98" s="375"/>
      <c r="I98" s="375"/>
      <c r="J98" s="375"/>
      <c r="K98" s="375"/>
      <c r="L98" s="375"/>
      <c r="M98" s="300"/>
      <c r="N98" s="309"/>
      <c r="O98" s="309"/>
      <c r="P98" s="309"/>
      <c r="Q98" s="309"/>
      <c r="R98" s="309"/>
    </row>
    <row r="99">
      <c r="B99" s="0" t="s">
        <v>231</v>
      </c>
      <c r="C99" s="0" t="s">
        <v>154</v>
      </c>
      <c r="D99" s="375"/>
      <c r="E99" s="375"/>
      <c r="F99" s="375"/>
      <c r="G99" s="375"/>
      <c r="H99" s="375"/>
      <c r="I99" s="375"/>
      <c r="J99" s="375"/>
      <c r="K99" s="375"/>
      <c r="L99" s="375"/>
      <c r="M99" s="300"/>
      <c r="N99" s="309"/>
      <c r="O99" s="309"/>
      <c r="P99" s="309"/>
      <c r="Q99" s="309"/>
      <c r="R99" s="309"/>
    </row>
    <row r="100">
      <c r="B100" s="0" t="s">
        <v>231</v>
      </c>
      <c r="C100" s="0" t="s">
        <v>146</v>
      </c>
      <c r="D100" s="375"/>
      <c r="E100" s="375"/>
      <c r="F100" s="375"/>
      <c r="G100" s="375"/>
      <c r="H100" s="375"/>
      <c r="I100" s="375"/>
      <c r="J100" s="375"/>
      <c r="K100" s="375"/>
      <c r="L100" s="375"/>
      <c r="M100" s="300"/>
      <c r="N100" s="309"/>
      <c r="O100" s="309"/>
      <c r="P100" s="309"/>
      <c r="Q100" s="309"/>
      <c r="R100" s="309"/>
    </row>
    <row r="101">
      <c r="B101" s="0" t="s">
        <v>231</v>
      </c>
      <c r="C101" s="0" t="s">
        <v>148</v>
      </c>
      <c r="D101" s="375"/>
      <c r="E101" s="375"/>
      <c r="F101" s="375"/>
      <c r="G101" s="375"/>
      <c r="H101" s="375"/>
      <c r="I101" s="375"/>
      <c r="J101" s="375"/>
      <c r="K101" s="375"/>
      <c r="L101" s="375"/>
      <c r="M101" s="300"/>
      <c r="N101" s="309"/>
      <c r="O101" s="309"/>
      <c r="P101" s="309"/>
      <c r="Q101" s="309"/>
      <c r="R101" s="309"/>
    </row>
    <row r="102">
      <c r="B102" s="0" t="s">
        <v>231</v>
      </c>
      <c r="C102" s="0" t="s">
        <v>150</v>
      </c>
      <c r="D102" s="375"/>
      <c r="E102" s="375"/>
      <c r="F102" s="375"/>
      <c r="G102" s="375"/>
      <c r="H102" s="375"/>
      <c r="I102" s="375"/>
      <c r="J102" s="375"/>
      <c r="K102" s="375"/>
      <c r="L102" s="375"/>
      <c r="M102" s="300"/>
      <c r="N102" s="309"/>
      <c r="O102" s="309"/>
      <c r="P102" s="309"/>
      <c r="Q102" s="309"/>
      <c r="R102" s="309"/>
    </row>
    <row r="103">
      <c r="B103" s="0" t="s">
        <v>231</v>
      </c>
      <c r="C103" s="0" t="s">
        <v>388</v>
      </c>
      <c r="D103" s="375"/>
      <c r="E103" s="375"/>
      <c r="F103" s="375"/>
      <c r="G103" s="375"/>
      <c r="H103" s="375"/>
      <c r="I103" s="375"/>
      <c r="J103" s="375"/>
      <c r="K103" s="375"/>
      <c r="L103" s="375"/>
      <c r="M103" s="300"/>
      <c r="N103" s="309"/>
      <c r="O103" s="309"/>
      <c r="P103" s="309"/>
      <c r="Q103" s="309"/>
      <c r="R103" s="309"/>
    </row>
    <row r="104">
      <c r="B104" s="0" t="s">
        <v>231</v>
      </c>
      <c r="C104" s="0" t="s">
        <v>156</v>
      </c>
      <c r="D104" s="375"/>
      <c r="E104" s="375"/>
      <c r="F104" s="375"/>
      <c r="G104" s="375"/>
      <c r="H104" s="375"/>
      <c r="I104" s="375"/>
      <c r="J104" s="375"/>
      <c r="K104" s="375"/>
      <c r="L104" s="375"/>
      <c r="M104" s="300"/>
      <c r="N104" s="309"/>
      <c r="O104" s="309"/>
      <c r="P104" s="309"/>
      <c r="Q104" s="309"/>
      <c r="R104" s="309"/>
    </row>
    <row r="105">
      <c r="B105" s="0" t="s">
        <v>232</v>
      </c>
      <c r="C105" s="0" t="s">
        <v>141</v>
      </c>
      <c r="D105" s="375"/>
      <c r="E105" s="375"/>
      <c r="F105" s="375"/>
      <c r="G105" s="375"/>
      <c r="H105" s="375"/>
      <c r="I105" s="375"/>
      <c r="J105" s="375"/>
      <c r="K105" s="375"/>
      <c r="L105" s="375"/>
      <c r="M105" s="300"/>
      <c r="N105" s="309"/>
      <c r="O105" s="309"/>
      <c r="P105" s="309"/>
      <c r="Q105" s="309"/>
      <c r="R105" s="309"/>
    </row>
    <row r="106">
      <c r="B106" s="0" t="s">
        <v>232</v>
      </c>
      <c r="C106" s="0" t="s">
        <v>143</v>
      </c>
      <c r="D106" s="375"/>
      <c r="E106" s="375"/>
      <c r="F106" s="375"/>
      <c r="G106" s="375"/>
      <c r="H106" s="375"/>
      <c r="I106" s="375"/>
      <c r="J106" s="375"/>
      <c r="K106" s="375"/>
      <c r="L106" s="375"/>
      <c r="M106" s="300"/>
      <c r="N106" s="309"/>
      <c r="O106" s="309"/>
      <c r="P106" s="309"/>
      <c r="Q106" s="309"/>
      <c r="R106" s="309"/>
    </row>
    <row r="107">
      <c r="B107" s="0" t="s">
        <v>232</v>
      </c>
      <c r="C107" s="0" t="s">
        <v>144</v>
      </c>
      <c r="D107" s="375"/>
      <c r="E107" s="375"/>
      <c r="F107" s="375"/>
      <c r="G107" s="375"/>
      <c r="H107" s="375"/>
      <c r="I107" s="375"/>
      <c r="J107" s="375"/>
      <c r="K107" s="375"/>
      <c r="L107" s="375"/>
      <c r="M107" s="300"/>
      <c r="N107" s="309"/>
      <c r="O107" s="309"/>
      <c r="P107" s="309"/>
      <c r="Q107" s="309"/>
      <c r="R107" s="309"/>
    </row>
    <row r="108">
      <c r="B108" s="0" t="s">
        <v>232</v>
      </c>
      <c r="C108" s="0" t="s">
        <v>145</v>
      </c>
      <c r="D108" s="375"/>
      <c r="E108" s="375"/>
      <c r="F108" s="375"/>
      <c r="G108" s="375"/>
      <c r="H108" s="375"/>
      <c r="I108" s="375"/>
      <c r="J108" s="375"/>
      <c r="K108" s="375"/>
      <c r="L108" s="375"/>
      <c r="M108" s="300"/>
      <c r="N108" s="309"/>
      <c r="O108" s="309"/>
      <c r="P108" s="309"/>
      <c r="Q108" s="309"/>
      <c r="R108" s="309"/>
    </row>
    <row r="109">
      <c r="B109" s="0" t="s">
        <v>232</v>
      </c>
      <c r="C109" s="0" t="s">
        <v>154</v>
      </c>
      <c r="D109" s="375"/>
      <c r="E109" s="375"/>
      <c r="F109" s="375"/>
      <c r="G109" s="375"/>
      <c r="H109" s="375"/>
      <c r="I109" s="375"/>
      <c r="J109" s="375"/>
      <c r="K109" s="375"/>
      <c r="L109" s="375"/>
      <c r="M109" s="300"/>
      <c r="N109" s="309"/>
      <c r="O109" s="309"/>
      <c r="P109" s="309"/>
      <c r="Q109" s="309"/>
      <c r="R109" s="309"/>
    </row>
    <row r="110">
      <c r="B110" s="0" t="s">
        <v>232</v>
      </c>
      <c r="C110" s="0" t="s">
        <v>146</v>
      </c>
      <c r="D110" s="375"/>
      <c r="E110" s="375"/>
      <c r="F110" s="375"/>
      <c r="G110" s="375"/>
      <c r="H110" s="375"/>
      <c r="I110" s="375"/>
      <c r="J110" s="375"/>
      <c r="K110" s="375"/>
      <c r="L110" s="375"/>
      <c r="M110" s="300"/>
      <c r="N110" s="309"/>
      <c r="O110" s="309"/>
      <c r="P110" s="309"/>
      <c r="Q110" s="309"/>
      <c r="R110" s="309"/>
    </row>
    <row r="111">
      <c r="B111" s="0" t="s">
        <v>232</v>
      </c>
      <c r="C111" s="0" t="s">
        <v>148</v>
      </c>
      <c r="D111" s="375"/>
      <c r="E111" s="375"/>
      <c r="F111" s="375"/>
      <c r="G111" s="375"/>
      <c r="H111" s="375"/>
      <c r="I111" s="375"/>
      <c r="J111" s="375"/>
      <c r="K111" s="375"/>
      <c r="L111" s="375"/>
      <c r="M111" s="300"/>
      <c r="N111" s="309"/>
      <c r="O111" s="309"/>
      <c r="P111" s="309"/>
      <c r="Q111" s="309"/>
      <c r="R111" s="309"/>
    </row>
    <row r="112">
      <c r="B112" s="0" t="s">
        <v>232</v>
      </c>
      <c r="C112" s="0" t="s">
        <v>150</v>
      </c>
      <c r="D112" s="375"/>
      <c r="E112" s="375"/>
      <c r="F112" s="375"/>
      <c r="G112" s="375"/>
      <c r="H112" s="375"/>
      <c r="I112" s="375"/>
      <c r="J112" s="375"/>
      <c r="K112" s="375"/>
      <c r="L112" s="375"/>
      <c r="M112" s="300"/>
      <c r="N112" s="309"/>
      <c r="O112" s="309"/>
      <c r="P112" s="309"/>
      <c r="Q112" s="309"/>
      <c r="R112" s="309"/>
    </row>
    <row r="113">
      <c r="B113" s="0" t="s">
        <v>232</v>
      </c>
      <c r="C113" s="0" t="s">
        <v>388</v>
      </c>
      <c r="D113" s="375"/>
      <c r="E113" s="375"/>
      <c r="F113" s="375"/>
      <c r="G113" s="375"/>
      <c r="H113" s="375"/>
      <c r="I113" s="375"/>
      <c r="J113" s="375"/>
      <c r="K113" s="375"/>
      <c r="L113" s="375"/>
      <c r="M113" s="300"/>
      <c r="N113" s="309"/>
      <c r="O113" s="309"/>
      <c r="P113" s="309"/>
      <c r="Q113" s="309"/>
      <c r="R113" s="309"/>
    </row>
    <row r="114">
      <c r="B114" s="0" t="s">
        <v>232</v>
      </c>
      <c r="C114" s="0" t="s">
        <v>156</v>
      </c>
      <c r="D114" s="375"/>
      <c r="E114" s="375"/>
      <c r="F114" s="375"/>
      <c r="G114" s="375"/>
      <c r="H114" s="375"/>
      <c r="I114" s="375"/>
      <c r="J114" s="375"/>
      <c r="K114" s="375"/>
      <c r="L114" s="375"/>
      <c r="M114" s="300"/>
      <c r="N114" s="309"/>
      <c r="O114" s="309"/>
      <c r="P114" s="309"/>
      <c r="Q114" s="309"/>
      <c r="R114" s="309"/>
    </row>
    <row r="115">
      <c r="D115" s="300"/>
      <c r="E115" s="300"/>
      <c r="F115" s="300"/>
      <c r="G115" s="300"/>
      <c r="H115" s="300"/>
      <c r="I115" s="300"/>
      <c r="J115" s="300"/>
      <c r="K115" s="300"/>
      <c r="L115" s="300"/>
      <c r="M115" s="300"/>
      <c r="N115" s="309"/>
      <c r="O115" s="309"/>
      <c r="P115" s="309"/>
      <c r="Q115" s="309"/>
      <c r="R115" s="309"/>
    </row>
    <row r="116">
      <c r="D116" s="290"/>
      <c r="E116" s="290"/>
      <c r="F116" s="290"/>
      <c r="G116" s="290"/>
      <c r="H116" s="290"/>
      <c r="I116" s="290"/>
      <c r="J116" s="290"/>
      <c r="K116" s="290"/>
      <c r="L116" s="290"/>
      <c r="M116" s="309"/>
      <c r="N116" s="309"/>
      <c r="O116" s="309"/>
      <c r="P116" s="309"/>
      <c r="Q116" s="309"/>
      <c r="R116" s="309"/>
    </row>
    <row r="117">
      <c r="D117" s="290"/>
      <c r="E117" s="290"/>
      <c r="F117" s="290"/>
      <c r="G117" s="290"/>
      <c r="H117" s="290"/>
      <c r="I117" s="290"/>
      <c r="J117" s="290"/>
      <c r="K117" s="290"/>
      <c r="L117" s="290"/>
      <c r="M117" s="309"/>
      <c r="N117" s="309"/>
      <c r="O117" s="309"/>
      <c r="P117" s="309"/>
      <c r="Q117" s="309"/>
      <c r="R117" s="309"/>
    </row>
    <row r="118">
      <c r="D118" s="290"/>
      <c r="E118" s="290"/>
      <c r="F118" s="290"/>
      <c r="G118" s="290"/>
      <c r="H118" s="290"/>
      <c r="I118" s="290"/>
      <c r="J118" s="290"/>
      <c r="K118" s="290"/>
      <c r="L118" s="290"/>
      <c r="M118" s="309"/>
      <c r="N118" s="309"/>
      <c r="O118" s="309"/>
      <c r="P118" s="309"/>
      <c r="Q118" s="309"/>
      <c r="R118" s="309"/>
    </row>
    <row r="119">
      <c r="D119" s="290"/>
      <c r="E119" s="290"/>
      <c r="F119" s="290"/>
      <c r="G119" s="290"/>
      <c r="H119" s="290"/>
      <c r="I119" s="290"/>
      <c r="J119" s="290"/>
      <c r="K119" s="290"/>
      <c r="L119" s="290"/>
      <c r="M119" s="309"/>
      <c r="N119" s="309"/>
      <c r="O119" s="309"/>
      <c r="P119" s="309"/>
      <c r="Q119" s="309"/>
      <c r="R119" s="309"/>
    </row>
    <row r="120">
      <c r="D120" s="290"/>
      <c r="E120" s="290"/>
      <c r="F120" s="290"/>
      <c r="G120" s="290"/>
      <c r="H120" s="290"/>
      <c r="I120" s="290"/>
      <c r="J120" s="290"/>
      <c r="K120" s="290"/>
      <c r="L120" s="290"/>
      <c r="M120" s="309"/>
      <c r="N120" s="309"/>
      <c r="O120" s="309"/>
      <c r="P120" s="309"/>
      <c r="Q120" s="309"/>
      <c r="R120" s="309"/>
    </row>
    <row r="121">
      <c r="D121" s="290"/>
      <c r="E121" s="290"/>
      <c r="F121" s="290"/>
      <c r="G121" s="290"/>
      <c r="H121" s="290"/>
      <c r="I121" s="290"/>
      <c r="J121" s="290"/>
      <c r="K121" s="290"/>
      <c r="L121" s="290"/>
      <c r="M121" s="309"/>
      <c r="N121" s="309"/>
      <c r="O121" s="309"/>
      <c r="P121" s="309"/>
      <c r="Q121" s="309"/>
      <c r="R121" s="309"/>
    </row>
    <row r="122">
      <c r="D122" s="290"/>
      <c r="E122" s="290"/>
      <c r="F122" s="290"/>
      <c r="G122" s="290"/>
      <c r="H122" s="290"/>
      <c r="I122" s="290"/>
      <c r="J122" s="290"/>
      <c r="K122" s="290"/>
      <c r="L122" s="290"/>
      <c r="M122" s="309"/>
      <c r="N122" s="309"/>
      <c r="O122" s="309"/>
      <c r="P122" s="309"/>
      <c r="Q122" s="309"/>
      <c r="R122" s="309"/>
    </row>
    <row r="123">
      <c r="D123" s="290"/>
      <c r="E123" s="290"/>
      <c r="F123" s="290"/>
      <c r="G123" s="290"/>
      <c r="H123" s="290"/>
      <c r="I123" s="290"/>
      <c r="J123" s="290"/>
      <c r="K123" s="290"/>
      <c r="L123" s="290"/>
      <c r="M123" s="309"/>
      <c r="N123" s="309"/>
      <c r="O123" s="309"/>
      <c r="P123" s="309"/>
      <c r="Q123" s="309"/>
      <c r="R123" s="309"/>
    </row>
    <row r="124">
      <c r="D124" s="290"/>
      <c r="E124" s="290"/>
      <c r="F124" s="290"/>
      <c r="G124" s="290"/>
      <c r="H124" s="290"/>
      <c r="I124" s="290"/>
      <c r="J124" s="290"/>
      <c r="K124" s="290"/>
      <c r="L124" s="290"/>
      <c r="M124" s="309"/>
      <c r="N124" s="309"/>
      <c r="O124" s="309"/>
      <c r="P124" s="309"/>
      <c r="Q124" s="309"/>
      <c r="R124" s="309"/>
    </row>
    <row r="125">
      <c r="D125" s="290"/>
      <c r="E125" s="290"/>
      <c r="F125" s="290"/>
      <c r="G125" s="290"/>
      <c r="H125" s="290"/>
      <c r="I125" s="290"/>
      <c r="J125" s="290"/>
      <c r="K125" s="290"/>
      <c r="L125" s="290"/>
      <c r="M125" s="309"/>
      <c r="N125" s="309"/>
      <c r="O125" s="309"/>
      <c r="P125" s="309"/>
      <c r="Q125" s="309"/>
      <c r="R125" s="309"/>
    </row>
    <row r="126">
      <c r="D126" s="290"/>
      <c r="E126" s="290"/>
      <c r="F126" s="290"/>
      <c r="G126" s="290"/>
      <c r="H126" s="290"/>
      <c r="I126" s="290"/>
      <c r="J126" s="290"/>
      <c r="K126" s="290"/>
      <c r="L126" s="290"/>
      <c r="M126" s="309"/>
      <c r="N126" s="309"/>
      <c r="O126" s="309"/>
      <c r="P126" s="309"/>
      <c r="Q126" s="309"/>
      <c r="R126" s="309"/>
    </row>
    <row r="127">
      <c r="D127" s="290"/>
      <c r="E127" s="290"/>
      <c r="F127" s="290"/>
      <c r="G127" s="290"/>
      <c r="H127" s="290"/>
      <c r="I127" s="290"/>
      <c r="J127" s="290"/>
      <c r="K127" s="290"/>
      <c r="L127" s="290"/>
      <c r="M127" s="309"/>
      <c r="N127" s="309"/>
      <c r="O127" s="309"/>
      <c r="P127" s="309"/>
      <c r="Q127" s="309"/>
      <c r="R127" s="309"/>
    </row>
    <row r="128">
      <c r="D128" s="290"/>
      <c r="E128" s="290"/>
      <c r="F128" s="290"/>
      <c r="G128" s="290"/>
      <c r="H128" s="290"/>
      <c r="I128" s="290"/>
      <c r="J128" s="290"/>
      <c r="K128" s="290"/>
      <c r="L128" s="290"/>
      <c r="M128" s="309"/>
      <c r="N128" s="309"/>
      <c r="O128" s="309"/>
      <c r="P128" s="309"/>
      <c r="Q128" s="309"/>
      <c r="R128" s="309"/>
    </row>
    <row r="129">
      <c r="D129" s="290"/>
      <c r="E129" s="290"/>
      <c r="F129" s="290"/>
      <c r="G129" s="290"/>
      <c r="H129" s="290"/>
      <c r="I129" s="290"/>
      <c r="J129" s="290"/>
      <c r="K129" s="290"/>
      <c r="L129" s="290"/>
      <c r="M129" s="309"/>
      <c r="N129" s="309"/>
      <c r="O129" s="309"/>
      <c r="P129" s="309"/>
      <c r="Q129" s="309"/>
      <c r="R129" s="309"/>
    </row>
    <row r="130">
      <c r="D130" s="290"/>
      <c r="E130" s="290"/>
      <c r="F130" s="290"/>
      <c r="G130" s="290"/>
      <c r="H130" s="290"/>
      <c r="I130" s="290"/>
      <c r="J130" s="290"/>
      <c r="K130" s="290"/>
      <c r="L130" s="290"/>
      <c r="M130" s="309"/>
      <c r="N130" s="309"/>
      <c r="O130" s="309"/>
      <c r="P130" s="309"/>
      <c r="Q130" s="309"/>
      <c r="R130" s="309"/>
    </row>
    <row r="131">
      <c r="D131" s="290"/>
      <c r="E131" s="290"/>
      <c r="F131" s="290"/>
      <c r="G131" s="290"/>
      <c r="H131" s="290"/>
      <c r="I131" s="290"/>
      <c r="J131" s="290"/>
      <c r="K131" s="290"/>
      <c r="L131" s="290"/>
      <c r="M131" s="309"/>
      <c r="N131" s="309"/>
      <c r="O131" s="309"/>
      <c r="P131" s="309"/>
      <c r="Q131" s="309"/>
      <c r="R131" s="309"/>
    </row>
    <row r="132">
      <c r="D132" s="290"/>
      <c r="E132" s="290"/>
      <c r="F132" s="290"/>
      <c r="G132" s="290"/>
      <c r="H132" s="290"/>
      <c r="I132" s="290"/>
      <c r="J132" s="290"/>
      <c r="K132" s="290"/>
      <c r="L132" s="290"/>
      <c r="M132" s="309"/>
      <c r="N132" s="309"/>
      <c r="O132" s="309"/>
      <c r="P132" s="309"/>
      <c r="Q132" s="309"/>
      <c r="R132" s="309"/>
    </row>
    <row r="133">
      <c r="D133" s="290"/>
      <c r="E133" s="290"/>
      <c r="F133" s="290"/>
      <c r="G133" s="290"/>
      <c r="H133" s="290"/>
      <c r="I133" s="290"/>
      <c r="J133" s="290"/>
      <c r="K133" s="290"/>
      <c r="L133" s="290"/>
      <c r="M133" s="309"/>
      <c r="N133" s="309"/>
      <c r="O133" s="309"/>
      <c r="P133" s="309"/>
      <c r="Q133" s="309"/>
      <c r="R133" s="309"/>
    </row>
    <row r="134">
      <c r="D134" s="290"/>
      <c r="E134" s="290"/>
      <c r="F134" s="290"/>
      <c r="G134" s="290"/>
      <c r="H134" s="290"/>
      <c r="I134" s="290"/>
      <c r="J134" s="290"/>
      <c r="K134" s="290"/>
      <c r="L134" s="290"/>
      <c r="M134" s="309"/>
      <c r="N134" s="309"/>
      <c r="O134" s="309"/>
      <c r="P134" s="309"/>
      <c r="Q134" s="309"/>
      <c r="R134" s="309"/>
    </row>
    <row r="135">
      <c r="D135" s="290"/>
      <c r="E135" s="290"/>
      <c r="F135" s="290"/>
      <c r="G135" s="290"/>
      <c r="H135" s="290"/>
      <c r="I135" s="290"/>
      <c r="J135" s="290"/>
      <c r="K135" s="290"/>
      <c r="L135" s="290"/>
      <c r="M135" s="309"/>
      <c r="N135" s="309"/>
      <c r="O135" s="309"/>
      <c r="P135" s="309"/>
      <c r="Q135" s="309"/>
      <c r="R135" s="309"/>
    </row>
    <row r="136">
      <c r="D136" s="290"/>
      <c r="E136" s="290"/>
      <c r="F136" s="290"/>
      <c r="G136" s="290"/>
      <c r="H136" s="290"/>
      <c r="I136" s="290"/>
      <c r="J136" s="290"/>
      <c r="K136" s="290"/>
      <c r="L136" s="290"/>
      <c r="M136" s="309"/>
      <c r="N136" s="309"/>
      <c r="O136" s="309"/>
      <c r="P136" s="309"/>
      <c r="Q136" s="309"/>
      <c r="R136" s="309"/>
    </row>
    <row r="137">
      <c r="D137" s="290"/>
      <c r="E137" s="290"/>
      <c r="F137" s="290"/>
      <c r="G137" s="290"/>
      <c r="H137" s="290"/>
      <c r="I137" s="290"/>
      <c r="J137" s="290"/>
      <c r="K137" s="290"/>
      <c r="L137" s="290"/>
      <c r="M137" s="309"/>
      <c r="N137" s="309"/>
      <c r="O137" s="309"/>
      <c r="P137" s="309"/>
      <c r="Q137" s="309"/>
      <c r="R137" s="309"/>
    </row>
    <row r="138">
      <c r="D138" s="290"/>
      <c r="E138" s="290"/>
      <c r="F138" s="290"/>
      <c r="G138" s="290"/>
      <c r="H138" s="290"/>
      <c r="I138" s="290"/>
      <c r="J138" s="290"/>
      <c r="K138" s="290"/>
      <c r="L138" s="290"/>
      <c r="M138" s="309"/>
      <c r="N138" s="309"/>
      <c r="O138" s="309"/>
      <c r="P138" s="309"/>
      <c r="Q138" s="309"/>
      <c r="R138" s="309"/>
    </row>
    <row r="139">
      <c r="D139" s="290"/>
      <c r="E139" s="290"/>
      <c r="F139" s="290"/>
      <c r="G139" s="290"/>
      <c r="H139" s="290"/>
      <c r="I139" s="290"/>
      <c r="J139" s="290"/>
      <c r="K139" s="290"/>
      <c r="L139" s="290"/>
      <c r="M139" s="309"/>
      <c r="N139" s="309"/>
      <c r="O139" s="309"/>
      <c r="P139" s="309"/>
      <c r="Q139" s="309"/>
      <c r="R139" s="309"/>
    </row>
    <row r="140">
      <c r="D140" s="290"/>
      <c r="E140" s="290"/>
      <c r="F140" s="290"/>
      <c r="G140" s="290"/>
      <c r="H140" s="290"/>
      <c r="I140" s="290"/>
      <c r="J140" s="290"/>
      <c r="K140" s="290"/>
      <c r="L140" s="290"/>
      <c r="M140" s="309"/>
      <c r="N140" s="309"/>
      <c r="O140" s="309"/>
      <c r="P140" s="309"/>
      <c r="Q140" s="309"/>
      <c r="R140" s="309"/>
    </row>
    <row r="141">
      <c r="D141" s="290"/>
      <c r="E141" s="290"/>
      <c r="F141" s="290"/>
      <c r="G141" s="290"/>
      <c r="H141" s="290"/>
      <c r="I141" s="290"/>
      <c r="J141" s="290"/>
      <c r="K141" s="290"/>
      <c r="L141" s="290"/>
      <c r="M141" s="309"/>
      <c r="N141" s="309"/>
      <c r="O141" s="309"/>
      <c r="P141" s="309"/>
      <c r="Q141" s="309"/>
      <c r="R141" s="309"/>
    </row>
    <row r="142">
      <c r="D142" s="290"/>
      <c r="E142" s="290"/>
      <c r="F142" s="290"/>
      <c r="G142" s="290"/>
      <c r="H142" s="290"/>
      <c r="I142" s="290"/>
      <c r="J142" s="290"/>
      <c r="K142" s="290"/>
      <c r="L142" s="290"/>
      <c r="M142" s="309"/>
      <c r="N142" s="309"/>
      <c r="O142" s="309"/>
      <c r="P142" s="309"/>
      <c r="Q142" s="309"/>
      <c r="R142" s="309"/>
    </row>
    <row r="143">
      <c r="D143" s="290"/>
      <c r="E143" s="290"/>
      <c r="F143" s="290"/>
      <c r="G143" s="290"/>
      <c r="H143" s="290"/>
      <c r="I143" s="290"/>
      <c r="J143" s="290"/>
      <c r="K143" s="290"/>
      <c r="L143" s="290"/>
      <c r="M143" s="309"/>
      <c r="N143" s="309"/>
      <c r="O143" s="309"/>
      <c r="P143" s="309"/>
      <c r="Q143" s="309"/>
      <c r="R143" s="309"/>
    </row>
    <row r="144">
      <c r="D144" s="290"/>
      <c r="E144" s="290"/>
      <c r="F144" s="290"/>
      <c r="G144" s="290"/>
      <c r="H144" s="290"/>
      <c r="I144" s="290"/>
      <c r="J144" s="290"/>
      <c r="K144" s="290"/>
      <c r="L144" s="290"/>
      <c r="M144" s="309"/>
      <c r="N144" s="309"/>
      <c r="O144" s="309"/>
      <c r="P144" s="309"/>
      <c r="Q144" s="309"/>
      <c r="R144" s="309"/>
    </row>
    <row r="145">
      <c r="D145" s="290"/>
      <c r="E145" s="290"/>
      <c r="F145" s="290"/>
      <c r="G145" s="290"/>
      <c r="H145" s="290"/>
      <c r="I145" s="290"/>
      <c r="J145" s="290"/>
      <c r="K145" s="290"/>
      <c r="L145" s="290"/>
      <c r="M145" s="309"/>
      <c r="N145" s="309"/>
      <c r="O145" s="309"/>
      <c r="P145" s="309"/>
      <c r="Q145" s="309"/>
      <c r="R145" s="309"/>
    </row>
    <row r="146">
      <c r="D146" s="290"/>
      <c r="E146" s="290"/>
      <c r="F146" s="290"/>
      <c r="G146" s="290"/>
      <c r="H146" s="290"/>
      <c r="I146" s="290"/>
      <c r="J146" s="290"/>
      <c r="K146" s="290"/>
      <c r="L146" s="290"/>
      <c r="M146" s="309"/>
      <c r="N146" s="309"/>
      <c r="O146" s="309"/>
      <c r="P146" s="309"/>
      <c r="Q146" s="309"/>
      <c r="R146" s="309"/>
    </row>
    <row r="147">
      <c r="D147" s="290"/>
      <c r="E147" s="290"/>
      <c r="F147" s="290"/>
      <c r="G147" s="290"/>
      <c r="H147" s="290"/>
      <c r="I147" s="290"/>
      <c r="J147" s="290"/>
      <c r="K147" s="290"/>
      <c r="L147" s="290"/>
      <c r="M147" s="309"/>
      <c r="N147" s="309"/>
      <c r="O147" s="309"/>
      <c r="P147" s="309"/>
      <c r="Q147" s="309"/>
      <c r="R147" s="309"/>
    </row>
    <row r="148">
      <c r="D148" s="290"/>
      <c r="E148" s="290"/>
      <c r="F148" s="290"/>
      <c r="G148" s="290"/>
      <c r="H148" s="290"/>
      <c r="I148" s="290"/>
      <c r="J148" s="290"/>
      <c r="K148" s="290"/>
      <c r="L148" s="290"/>
      <c r="M148" s="309"/>
      <c r="N148" s="309"/>
      <c r="O148" s="309"/>
      <c r="P148" s="309"/>
      <c r="Q148" s="309"/>
      <c r="R148" s="309"/>
    </row>
    <row r="149">
      <c r="D149" s="303"/>
      <c r="E149" s="303"/>
      <c r="F149" s="303"/>
      <c r="G149" s="303"/>
      <c r="H149" s="303"/>
      <c r="I149" s="303"/>
      <c r="J149" s="303"/>
      <c r="K149" s="303"/>
      <c r="L149" s="303"/>
    </row>
    <row r="150">
      <c r="D150" s="303"/>
      <c r="E150" s="303"/>
      <c r="F150" s="303"/>
      <c r="G150" s="303"/>
      <c r="H150" s="303"/>
      <c r="I150" s="303"/>
      <c r="J150" s="303"/>
      <c r="K150" s="303"/>
      <c r="L150" s="303"/>
    </row>
    <row r="151">
      <c r="D151" s="303"/>
      <c r="E151" s="303"/>
      <c r="F151" s="303"/>
      <c r="G151" s="303"/>
      <c r="H151" s="303"/>
      <c r="I151" s="303"/>
      <c r="J151" s="303"/>
      <c r="K151" s="303"/>
      <c r="L151" s="303"/>
    </row>
    <row r="152">
      <c r="D152" s="361"/>
      <c r="E152" s="361"/>
      <c r="F152" s="361"/>
      <c r="G152" s="361"/>
      <c r="H152" s="361"/>
      <c r="I152" s="361"/>
      <c r="J152" s="361"/>
      <c r="K152" s="361"/>
      <c r="L152" s="303"/>
    </row>
    <row r="153">
      <c r="D153" s="303"/>
      <c r="E153" s="303"/>
      <c r="F153" s="303"/>
      <c r="G153" s="303"/>
      <c r="H153" s="303"/>
      <c r="I153" s="303"/>
      <c r="J153" s="303"/>
      <c r="K153" s="303"/>
      <c r="L153" s="303"/>
    </row>
    <row r="154">
      <c r="D154" s="303"/>
      <c r="E154" s="303"/>
      <c r="F154" s="303"/>
      <c r="G154" s="303"/>
      <c r="H154" s="303"/>
      <c r="I154" s="303"/>
      <c r="J154" s="303"/>
      <c r="K154" s="303"/>
      <c r="L154" s="303"/>
    </row>
    <row r="155">
      <c r="D155" s="303"/>
      <c r="E155" s="303"/>
      <c r="F155" s="303"/>
      <c r="G155" s="303"/>
      <c r="H155" s="303"/>
      <c r="I155" s="303"/>
      <c r="J155" s="303"/>
      <c r="K155" s="303"/>
      <c r="L155" s="303"/>
    </row>
    <row r="156">
      <c r="D156" s="303"/>
      <c r="E156" s="303"/>
      <c r="F156" s="303"/>
      <c r="G156" s="303"/>
      <c r="H156" s="303"/>
      <c r="I156" s="303"/>
      <c r="J156" s="303"/>
      <c r="K156" s="303"/>
      <c r="L156" s="303"/>
    </row>
    <row r="157">
      <c r="D157" s="303"/>
      <c r="E157" s="303"/>
      <c r="F157" s="303"/>
      <c r="G157" s="303"/>
      <c r="H157" s="303"/>
      <c r="I157" s="303"/>
      <c r="J157" s="303"/>
      <c r="K157" s="303"/>
      <c r="L157" s="303"/>
    </row>
    <row r="158">
      <c r="D158" s="303"/>
      <c r="E158" s="303"/>
      <c r="F158" s="303"/>
      <c r="G158" s="303"/>
      <c r="H158" s="303"/>
      <c r="I158" s="303"/>
      <c r="J158" s="303"/>
      <c r="K158" s="303"/>
      <c r="L158" s="303"/>
    </row>
    <row r="159">
      <c r="D159" s="303"/>
      <c r="E159" s="303"/>
      <c r="F159" s="303"/>
      <c r="G159" s="361"/>
      <c r="H159" s="361"/>
      <c r="I159" s="361"/>
      <c r="J159" s="361"/>
      <c r="K159" s="303"/>
      <c r="L159" s="303"/>
      <c r="N159" s="369"/>
      <c r="O159" s="369"/>
    </row>
    <row r="160">
      <c r="D160" s="303"/>
      <c r="E160" s="303"/>
      <c r="F160" s="303"/>
      <c r="G160" s="303"/>
      <c r="H160" s="303"/>
      <c r="I160" s="303"/>
      <c r="J160" s="303"/>
      <c r="K160" s="303"/>
      <c r="L160" s="303"/>
    </row>
    <row r="161">
      <c r="D161" s="303"/>
      <c r="E161" s="303"/>
      <c r="F161" s="303"/>
      <c r="G161" s="303"/>
      <c r="H161" s="303"/>
      <c r="I161" s="303"/>
      <c r="J161" s="303"/>
      <c r="K161" s="303"/>
      <c r="L161" s="303"/>
    </row>
    <row r="162">
      <c r="D162" s="361"/>
      <c r="E162" s="361"/>
      <c r="F162" s="361"/>
      <c r="G162" s="361"/>
      <c r="H162" s="361"/>
      <c r="I162" s="361"/>
      <c r="J162" s="361"/>
      <c r="K162" s="361"/>
      <c r="L162" s="303"/>
    </row>
    <row r="163">
      <c r="D163" s="303"/>
      <c r="E163" s="303"/>
      <c r="F163" s="303"/>
      <c r="G163" s="303"/>
      <c r="H163" s="303"/>
      <c r="I163" s="303"/>
      <c r="J163" s="303"/>
      <c r="K163" s="303"/>
      <c r="L163" s="303"/>
    </row>
    <row r="164">
      <c r="D164" s="303"/>
      <c r="E164" s="303"/>
      <c r="F164" s="303"/>
      <c r="G164" s="303"/>
      <c r="H164" s="303"/>
      <c r="I164" s="303"/>
      <c r="J164" s="303"/>
      <c r="K164" s="303"/>
      <c r="L164" s="303"/>
    </row>
    <row r="165">
      <c r="D165" s="295"/>
      <c r="E165" s="295"/>
      <c r="F165" s="295"/>
      <c r="G165" s="295"/>
      <c r="H165" s="295"/>
      <c r="I165" s="295"/>
      <c r="J165" s="295"/>
      <c r="K165" s="295"/>
      <c r="L165" s="295"/>
    </row>
  </sheetData>
  <pageMargins left="0.7" right="0.7" top="0.75" bottom="0.75" header="0.3" footer="0.3"/>
  <headerFooter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S133"/>
  <sheetViews>
    <sheetView showRuler="0" topLeftCell="A75" zoomScale="80" zoomScaleNormal="80" workbookViewId="0">
      <selection activeCell="D5" sqref="D5:L86"/>
    </sheetView>
  </sheetViews>
  <sheetFormatPr baseColWidth="10" defaultColWidth="8.83203125" defaultRowHeight="15" x14ac:dyDescent="0.2"/>
  <cols>
    <col min="2" max="2" bestFit="1" width="21.5" customWidth="1"/>
    <col min="3" max="3" width="30.6640625" customWidth="1"/>
    <col min="4" max="12" bestFit="1" width="9" customWidth="1" style="291"/>
    <col min="13" max="13" bestFit="1" width="9" customWidth="1" style="296"/>
    <col min="14" max="18" width="9.1640625" customWidth="1" style="296"/>
    <col min="19" max="19" width="9.1640625" customWidth="1" style="59"/>
  </cols>
  <sheetData>
    <row r="2">
      <c r="B2" s="48" t="s">
        <v>610</v>
      </c>
    </row>
    <row r="3">
      <c r="B3" s="0" t="s">
        <v>92</v>
      </c>
    </row>
    <row r="4">
      <c r="B4" s="0" t="s">
        <v>581</v>
      </c>
      <c r="C4" s="55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56" t="s">
        <v>62</v>
      </c>
      <c r="D5" s="290">
        <v>172.461891416346</v>
      </c>
      <c r="E5" s="290">
        <v>184.710357528657</v>
      </c>
      <c r="F5" s="290">
        <v>193.814589292081</v>
      </c>
      <c r="G5" s="290">
        <v>201.641982783982</v>
      </c>
      <c r="H5" s="290">
        <v>211.076246557519</v>
      </c>
      <c r="I5" s="385">
        <v>222.215663397313</v>
      </c>
      <c r="J5" s="290">
        <v>235.391698444219</v>
      </c>
      <c r="K5" s="385">
        <v>251.453638437284</v>
      </c>
      <c r="L5" s="290">
        <v>270.570686238516</v>
      </c>
      <c r="M5" s="300"/>
      <c r="N5" s="309"/>
      <c r="O5" s="309"/>
      <c r="P5" s="309"/>
      <c r="Q5" s="309"/>
      <c r="R5" s="309"/>
    </row>
    <row r="6">
      <c r="B6" s="0" t="s">
        <v>221</v>
      </c>
      <c r="C6" s="56" t="s">
        <v>64</v>
      </c>
      <c r="D6" s="290">
        <v>633.908357388</v>
      </c>
      <c r="E6" s="290">
        <v>590.259435426346</v>
      </c>
      <c r="F6" s="290">
        <v>794.674309884897</v>
      </c>
      <c r="G6" s="290">
        <v>767.319122803175</v>
      </c>
      <c r="H6" s="290">
        <v>749.996088078553</v>
      </c>
      <c r="I6" s="385">
        <v>705.577061260797</v>
      </c>
      <c r="J6" s="290">
        <v>677.728712775696</v>
      </c>
      <c r="K6" s="385">
        <v>663.880656871281</v>
      </c>
      <c r="L6" s="290">
        <v>675.204539593584</v>
      </c>
      <c r="M6" s="300"/>
      <c r="N6" s="309"/>
      <c r="O6" s="309"/>
      <c r="P6" s="309"/>
      <c r="Q6" s="309"/>
      <c r="R6" s="309"/>
    </row>
    <row r="7">
      <c r="B7" s="0" t="s">
        <v>221</v>
      </c>
      <c r="C7" s="56" t="s">
        <v>66</v>
      </c>
      <c r="D7" s="290">
        <v>2068.8673603336219</v>
      </c>
      <c r="E7" s="290">
        <v>2010.2987857579189</v>
      </c>
      <c r="F7" s="290">
        <v>1995.5682211802041</v>
      </c>
      <c r="G7" s="290">
        <v>1954.752356956292</v>
      </c>
      <c r="H7" s="290">
        <v>1923.9383857309131</v>
      </c>
      <c r="I7" s="385">
        <v>1866.969473084838</v>
      </c>
      <c r="J7" s="290">
        <v>1841.7705535634191</v>
      </c>
      <c r="K7" s="385">
        <v>1839.8184013250041</v>
      </c>
      <c r="L7" s="290">
        <v>1841.2252403062639</v>
      </c>
      <c r="M7" s="300"/>
      <c r="N7" s="309"/>
      <c r="O7" s="309"/>
      <c r="P7" s="309"/>
      <c r="Q7" s="309"/>
      <c r="R7" s="309"/>
    </row>
    <row r="8">
      <c r="B8" s="0" t="s">
        <v>221</v>
      </c>
      <c r="C8" s="56" t="s">
        <v>70</v>
      </c>
      <c r="D8" s="290">
        <v>877.970536487999</v>
      </c>
      <c r="E8" s="290">
        <v>737.561770085276</v>
      </c>
      <c r="F8" s="290">
        <v>1097.8902458336479</v>
      </c>
      <c r="G8" s="290">
        <v>1049.3038792763859</v>
      </c>
      <c r="H8" s="290">
        <v>1057.9349316693349</v>
      </c>
      <c r="I8" s="385">
        <v>899.602089474035</v>
      </c>
      <c r="J8" s="290">
        <v>866.093634743673</v>
      </c>
      <c r="K8" s="385">
        <v>856.641906900909</v>
      </c>
      <c r="L8" s="290">
        <v>800.500796168533</v>
      </c>
      <c r="M8" s="300"/>
      <c r="N8" s="309"/>
      <c r="O8" s="309"/>
      <c r="P8" s="309"/>
      <c r="Q8" s="309"/>
      <c r="R8" s="309"/>
    </row>
    <row r="9">
      <c r="B9" s="0" t="s">
        <v>221</v>
      </c>
      <c r="C9" s="56" t="s">
        <v>73</v>
      </c>
      <c r="D9" s="290">
        <v>2071.157418300108</v>
      </c>
      <c r="E9" s="290">
        <v>1986.7781247408809</v>
      </c>
      <c r="F9" s="290">
        <v>1979.8072849270579</v>
      </c>
      <c r="G9" s="290">
        <v>1879.8740475530931</v>
      </c>
      <c r="H9" s="290">
        <v>1863.9380592058519</v>
      </c>
      <c r="I9" s="385">
        <v>1748.907897624465</v>
      </c>
      <c r="J9" s="290">
        <v>1717.5266265221589</v>
      </c>
      <c r="K9" s="385">
        <v>1707.0299688926691</v>
      </c>
      <c r="L9" s="290">
        <v>1665.430010865698</v>
      </c>
      <c r="M9" s="300"/>
      <c r="N9" s="309"/>
      <c r="O9" s="309"/>
      <c r="P9" s="309"/>
      <c r="Q9" s="309"/>
      <c r="R9" s="309"/>
    </row>
    <row r="10">
      <c r="B10" s="0" t="s">
        <v>221</v>
      </c>
      <c r="C10" s="56" t="s">
        <v>79</v>
      </c>
      <c r="D10" s="290">
        <v>96.010435212118</v>
      </c>
      <c r="E10" s="290">
        <v>117.361034011446</v>
      </c>
      <c r="F10" s="290">
        <v>113.919745463319</v>
      </c>
      <c r="G10" s="290">
        <v>127.446398750154</v>
      </c>
      <c r="H10" s="290">
        <v>118.848723229791</v>
      </c>
      <c r="I10" s="385">
        <v>101.192198791326</v>
      </c>
      <c r="J10" s="290">
        <v>87.147597076551</v>
      </c>
      <c r="K10" s="385">
        <v>76.221014299138</v>
      </c>
      <c r="L10" s="290">
        <v>67.286082130502</v>
      </c>
      <c r="M10" s="300"/>
      <c r="N10" s="309"/>
      <c r="O10" s="309"/>
      <c r="P10" s="309"/>
      <c r="Q10" s="309"/>
      <c r="R10" s="309"/>
    </row>
    <row r="11">
      <c r="B11" s="0" t="s">
        <v>223</v>
      </c>
      <c r="C11" s="56" t="s">
        <v>62</v>
      </c>
      <c r="D11" s="290">
        <v>54.736815752183</v>
      </c>
      <c r="E11" s="290">
        <v>44.37741630027</v>
      </c>
      <c r="F11" s="290">
        <v>53.756058406137</v>
      </c>
      <c r="G11" s="290">
        <v>65.324564905122</v>
      </c>
      <c r="H11" s="290">
        <v>79.445937921643</v>
      </c>
      <c r="I11" s="385">
        <v>96.619963124386</v>
      </c>
      <c r="J11" s="290">
        <v>117.029368155749</v>
      </c>
      <c r="K11" s="385">
        <v>123.667486250646</v>
      </c>
      <c r="L11" s="290">
        <v>131.103387931888</v>
      </c>
      <c r="M11" s="300"/>
      <c r="N11" s="309"/>
      <c r="O11" s="309"/>
      <c r="P11" s="309"/>
      <c r="Q11" s="309"/>
      <c r="R11" s="309"/>
    </row>
    <row r="12">
      <c r="B12" s="0" t="s">
        <v>223</v>
      </c>
      <c r="C12" s="56" t="s">
        <v>64</v>
      </c>
      <c r="D12" s="290">
        <v>1344.42292932</v>
      </c>
      <c r="E12" s="290">
        <v>1143.0471576879411</v>
      </c>
      <c r="F12" s="290">
        <v>1310.5128985739609</v>
      </c>
      <c r="G12" s="290">
        <v>1281.24290050591</v>
      </c>
      <c r="H12" s="290">
        <v>1253.013050208433</v>
      </c>
      <c r="I12" s="385">
        <v>1214.8571794857089</v>
      </c>
      <c r="J12" s="290">
        <v>1274.653146496056</v>
      </c>
      <c r="K12" s="385">
        <v>1317.5394466596069</v>
      </c>
      <c r="L12" s="290">
        <v>1324.2669073180721</v>
      </c>
      <c r="M12" s="300"/>
      <c r="N12" s="309"/>
      <c r="O12" s="309"/>
      <c r="P12" s="309"/>
      <c r="Q12" s="309"/>
      <c r="R12" s="309"/>
    </row>
    <row r="13" s="55" customFormat="1">
      <c r="B13" s="55" t="s">
        <v>223</v>
      </c>
      <c r="C13" s="56" t="s">
        <v>66</v>
      </c>
      <c r="D13" s="290">
        <v>3414.1558595490042</v>
      </c>
      <c r="E13" s="290">
        <v>3127.0429581706712</v>
      </c>
      <c r="F13" s="290">
        <v>3109.5088125243578</v>
      </c>
      <c r="G13" s="290">
        <v>3132.59635751954</v>
      </c>
      <c r="H13" s="290">
        <v>3153.7520455658232</v>
      </c>
      <c r="I13" s="385">
        <v>3191.6485340775948</v>
      </c>
      <c r="J13" s="290">
        <v>3220.63757256098</v>
      </c>
      <c r="K13" s="385">
        <v>3339.81206331257</v>
      </c>
      <c r="L13" s="290">
        <v>3424.436633234026</v>
      </c>
      <c r="M13" s="300"/>
      <c r="N13" s="309"/>
      <c r="O13" s="309"/>
      <c r="P13" s="309"/>
      <c r="Q13" s="309"/>
      <c r="R13" s="309"/>
      <c r="S13" s="59"/>
    </row>
    <row r="14">
      <c r="B14" s="0" t="s">
        <v>223</v>
      </c>
      <c r="C14" s="55" t="s">
        <v>70</v>
      </c>
      <c r="D14" s="290">
        <v>2597.008819319999</v>
      </c>
      <c r="E14" s="290">
        <v>2279.8638967071811</v>
      </c>
      <c r="F14" s="290">
        <v>2206.1090700947639</v>
      </c>
      <c r="G14" s="290">
        <v>2348.7934810711781</v>
      </c>
      <c r="H14" s="290">
        <v>2520.883718455952</v>
      </c>
      <c r="I14" s="385">
        <v>2447.790164476336</v>
      </c>
      <c r="J14" s="290">
        <v>2262.4236764248881</v>
      </c>
      <c r="K14" s="385">
        <v>2029.8149910514469</v>
      </c>
      <c r="L14" s="290">
        <v>1930.32387526902</v>
      </c>
      <c r="M14" s="300"/>
      <c r="N14" s="309"/>
      <c r="O14" s="309"/>
      <c r="P14" s="309"/>
      <c r="Q14" s="309"/>
      <c r="R14" s="309"/>
    </row>
    <row r="15">
      <c r="B15" s="0" t="s">
        <v>223</v>
      </c>
      <c r="C15" s="55" t="s">
        <v>73</v>
      </c>
      <c r="D15" s="290">
        <v>2655.7132638900762</v>
      </c>
      <c r="E15" s="290">
        <v>2774.4181139400662</v>
      </c>
      <c r="F15" s="290">
        <v>2731.9289726923171</v>
      </c>
      <c r="G15" s="290">
        <v>2493.652856845692</v>
      </c>
      <c r="H15" s="290">
        <v>2533.7713147338409</v>
      </c>
      <c r="I15" s="385">
        <v>2394.51546446785</v>
      </c>
      <c r="J15" s="290">
        <v>2400.7119336669</v>
      </c>
      <c r="K15" s="385">
        <v>2364.9743059786961</v>
      </c>
      <c r="L15" s="290">
        <v>2308.84832279344</v>
      </c>
      <c r="M15" s="300"/>
      <c r="N15" s="309"/>
      <c r="O15" s="309"/>
      <c r="P15" s="309"/>
      <c r="Q15" s="309"/>
      <c r="R15" s="309"/>
    </row>
    <row r="16">
      <c r="B16" s="0" t="s">
        <v>223</v>
      </c>
      <c r="C16" s="55" t="s">
        <v>79</v>
      </c>
      <c r="D16" s="290">
        <v>336.859554001253</v>
      </c>
      <c r="E16" s="290">
        <v>177.309344701038</v>
      </c>
      <c r="F16" s="290">
        <v>150.918275388347</v>
      </c>
      <c r="G16" s="290">
        <v>143.312648938004</v>
      </c>
      <c r="H16" s="290">
        <v>137.707827476383</v>
      </c>
      <c r="I16" s="385">
        <v>128.202605907481</v>
      </c>
      <c r="J16" s="290">
        <v>117.309133281474</v>
      </c>
      <c r="K16" s="385">
        <v>92.835921277184</v>
      </c>
      <c r="L16" s="290">
        <v>92.37592662868</v>
      </c>
      <c r="M16" s="300"/>
      <c r="N16" s="309"/>
      <c r="O16" s="309"/>
      <c r="P16" s="309"/>
      <c r="Q16" s="309"/>
      <c r="R16" s="309"/>
    </row>
    <row r="17">
      <c r="B17" s="0" t="s">
        <v>224</v>
      </c>
      <c r="C17" s="55" t="s">
        <v>62</v>
      </c>
      <c r="D17" s="290">
        <v>189.161382456</v>
      </c>
      <c r="E17" s="290">
        <v>201.05911266075</v>
      </c>
      <c r="F17" s="290">
        <v>178.222474040661</v>
      </c>
      <c r="G17" s="290">
        <v>178.222474040661</v>
      </c>
      <c r="H17" s="290">
        <v>157.46714296845</v>
      </c>
      <c r="I17" s="385">
        <v>150.013454252045</v>
      </c>
      <c r="J17" s="290">
        <v>144.95055924033</v>
      </c>
      <c r="K17" s="385">
        <v>140.574386502021</v>
      </c>
      <c r="L17" s="290">
        <v>137.450132011858</v>
      </c>
      <c r="M17" s="300"/>
      <c r="N17" s="309"/>
      <c r="O17" s="309"/>
      <c r="P17" s="309"/>
      <c r="Q17" s="309"/>
      <c r="R17" s="309"/>
    </row>
    <row r="18">
      <c r="B18" s="0" t="s">
        <v>224</v>
      </c>
      <c r="C18" s="55" t="s">
        <v>64</v>
      </c>
      <c r="D18" s="290">
        <v>645.888676248</v>
      </c>
      <c r="E18" s="290">
        <v>589.689596180759</v>
      </c>
      <c r="F18" s="290">
        <v>612.736261280602</v>
      </c>
      <c r="G18" s="290">
        <v>618.062078909064</v>
      </c>
      <c r="H18" s="290">
        <v>606.897992621582</v>
      </c>
      <c r="I18" s="385">
        <v>569.783373709181</v>
      </c>
      <c r="J18" s="290">
        <v>564.255481975964</v>
      </c>
      <c r="K18" s="385">
        <v>558.50745219549</v>
      </c>
      <c r="L18" s="290">
        <v>539.462016353547</v>
      </c>
      <c r="M18" s="300"/>
      <c r="N18" s="309"/>
      <c r="O18" s="309"/>
      <c r="P18" s="309"/>
      <c r="Q18" s="309"/>
      <c r="R18" s="309"/>
    </row>
    <row r="19">
      <c r="B19" s="0" t="s">
        <v>224</v>
      </c>
      <c r="C19" s="55" t="s">
        <v>66</v>
      </c>
      <c r="D19" s="290">
        <v>1477.0272984539249</v>
      </c>
      <c r="E19" s="290">
        <v>1639.718738422843</v>
      </c>
      <c r="F19" s="290">
        <v>1830.8960807348069</v>
      </c>
      <c r="G19" s="290">
        <v>2024.4364638102861</v>
      </c>
      <c r="H19" s="290">
        <v>2032.931119945426</v>
      </c>
      <c r="I19" s="385">
        <v>2193.5052691557071</v>
      </c>
      <c r="J19" s="290">
        <v>2245.58339573934</v>
      </c>
      <c r="K19" s="385">
        <v>2254.273484980929</v>
      </c>
      <c r="L19" s="290">
        <v>2260.6869183271692</v>
      </c>
      <c r="M19" s="300"/>
      <c r="N19" s="309"/>
      <c r="O19" s="309"/>
      <c r="P19" s="309"/>
      <c r="Q19" s="309"/>
      <c r="R19" s="309"/>
    </row>
    <row r="20">
      <c r="B20" s="0" t="s">
        <v>224</v>
      </c>
      <c r="C20" s="55" t="s">
        <v>70</v>
      </c>
      <c r="D20" s="290">
        <v>1425.749300316</v>
      </c>
      <c r="E20" s="290">
        <v>1159.9796125060959</v>
      </c>
      <c r="F20" s="290">
        <v>1117.25700330279</v>
      </c>
      <c r="G20" s="290">
        <v>1256.3940532856579</v>
      </c>
      <c r="H20" s="290">
        <v>1406.9769390085121</v>
      </c>
      <c r="I20" s="385">
        <v>1425.106872543671</v>
      </c>
      <c r="J20" s="290">
        <v>1433.876091740721</v>
      </c>
      <c r="K20" s="385">
        <v>1440.5790790277149</v>
      </c>
      <c r="L20" s="290">
        <v>1407.98899742387</v>
      </c>
      <c r="M20" s="300"/>
      <c r="N20" s="309"/>
      <c r="O20" s="309"/>
      <c r="P20" s="309"/>
      <c r="Q20" s="309"/>
      <c r="R20" s="309"/>
    </row>
    <row r="21">
      <c r="B21" s="0" t="s">
        <v>224</v>
      </c>
      <c r="C21" s="0" t="s">
        <v>73</v>
      </c>
      <c r="D21" s="290">
        <v>1275.875868184514</v>
      </c>
      <c r="E21" s="290">
        <v>1369.799017054891</v>
      </c>
      <c r="F21" s="290">
        <v>1302.228394267918</v>
      </c>
      <c r="G21" s="290">
        <v>1246.307660307386</v>
      </c>
      <c r="H21" s="290">
        <v>1298.0601616858651</v>
      </c>
      <c r="I21" s="385">
        <v>1283.817104777527</v>
      </c>
      <c r="J21" s="290">
        <v>1308.5491873811829</v>
      </c>
      <c r="K21" s="385">
        <v>1267.2326676015309</v>
      </c>
      <c r="L21" s="290">
        <v>1203.54496086385</v>
      </c>
      <c r="M21" s="300"/>
      <c r="N21" s="309"/>
      <c r="O21" s="309"/>
      <c r="P21" s="309"/>
      <c r="Q21" s="309"/>
      <c r="R21" s="309"/>
    </row>
    <row r="22">
      <c r="B22" s="0" t="s">
        <v>224</v>
      </c>
      <c r="C22" s="0" t="s">
        <v>79</v>
      </c>
      <c r="D22" s="290">
        <v>239.999191996088</v>
      </c>
      <c r="E22" s="290">
        <v>343.303511949374</v>
      </c>
      <c r="F22" s="290">
        <v>351.494077062761</v>
      </c>
      <c r="G22" s="290">
        <v>339.831008222774</v>
      </c>
      <c r="H22" s="290">
        <v>335.430174324729</v>
      </c>
      <c r="I22" s="385">
        <v>312.233189646617</v>
      </c>
      <c r="J22" s="290">
        <v>303.339633969372</v>
      </c>
      <c r="K22" s="385">
        <v>281.091601357813</v>
      </c>
      <c r="L22" s="290">
        <v>243.734325510747</v>
      </c>
      <c r="M22" s="300"/>
      <c r="N22" s="309"/>
      <c r="O22" s="309"/>
      <c r="P22" s="309"/>
      <c r="Q22" s="309"/>
      <c r="R22" s="309"/>
    </row>
    <row r="23">
      <c r="B23" s="0" t="s">
        <v>225</v>
      </c>
      <c r="C23" s="0" t="s">
        <v>62</v>
      </c>
      <c r="D23" s="290">
        <v>91.971058788</v>
      </c>
      <c r="E23" s="290">
        <v>90.761828390625</v>
      </c>
      <c r="F23" s="290">
        <v>76.638344641547</v>
      </c>
      <c r="G23" s="290">
        <v>76.845793222171</v>
      </c>
      <c r="H23" s="290">
        <v>68.940370280204</v>
      </c>
      <c r="I23" s="385">
        <v>66.268822904122</v>
      </c>
      <c r="J23" s="290">
        <v>64.487020779419</v>
      </c>
      <c r="K23" s="385">
        <v>63.214822787631</v>
      </c>
      <c r="L23" s="290">
        <v>62.892809353141</v>
      </c>
      <c r="M23" s="300"/>
      <c r="N23" s="309"/>
      <c r="O23" s="309"/>
      <c r="P23" s="309"/>
      <c r="Q23" s="309"/>
      <c r="R23" s="309"/>
    </row>
    <row r="24">
      <c r="B24" s="0" t="s">
        <v>225</v>
      </c>
      <c r="C24" s="0" t="s">
        <v>64</v>
      </c>
      <c r="D24" s="290">
        <v>409.7924703</v>
      </c>
      <c r="E24" s="290">
        <v>369.362524246276</v>
      </c>
      <c r="F24" s="290">
        <v>412.918756948688</v>
      </c>
      <c r="G24" s="290">
        <v>398.089816401501</v>
      </c>
      <c r="H24" s="290">
        <v>397.842251102237</v>
      </c>
      <c r="I24" s="385">
        <v>401.152160679193</v>
      </c>
      <c r="J24" s="290">
        <v>392.637551666371</v>
      </c>
      <c r="K24" s="385">
        <v>378.583759399241</v>
      </c>
      <c r="L24" s="290">
        <v>397.537935544521</v>
      </c>
      <c r="M24" s="300"/>
      <c r="N24" s="309"/>
      <c r="O24" s="309"/>
      <c r="P24" s="309"/>
      <c r="Q24" s="309"/>
      <c r="R24" s="309"/>
    </row>
    <row r="25">
      <c r="B25" s="0" t="s">
        <v>225</v>
      </c>
      <c r="C25" s="0" t="s">
        <v>66</v>
      </c>
      <c r="D25" s="290">
        <v>1020.926404782843</v>
      </c>
      <c r="E25" s="290">
        <v>915.070266541099</v>
      </c>
      <c r="F25" s="290">
        <v>896.10111919082</v>
      </c>
      <c r="G25" s="290">
        <v>891.207246945038</v>
      </c>
      <c r="H25" s="290">
        <v>893.106484837796</v>
      </c>
      <c r="I25" s="385">
        <v>874.552365537688</v>
      </c>
      <c r="J25" s="290">
        <v>888.864570518941</v>
      </c>
      <c r="K25" s="385">
        <v>905.852410373689</v>
      </c>
      <c r="L25" s="290">
        <v>914.109942952453</v>
      </c>
      <c r="M25" s="300"/>
      <c r="N25" s="309"/>
      <c r="O25" s="309"/>
      <c r="P25" s="309"/>
      <c r="Q25" s="309"/>
      <c r="R25" s="309"/>
    </row>
    <row r="26">
      <c r="B26" s="0" t="s">
        <v>225</v>
      </c>
      <c r="C26" s="0" t="s">
        <v>70</v>
      </c>
      <c r="D26" s="290">
        <v>996.9712662528</v>
      </c>
      <c r="E26" s="290">
        <v>941.877921587939</v>
      </c>
      <c r="F26" s="290">
        <v>935.829464749688</v>
      </c>
      <c r="G26" s="290">
        <v>930.902133610767</v>
      </c>
      <c r="H26" s="290">
        <v>959.313758353714</v>
      </c>
      <c r="I26" s="385">
        <v>949.20278762957</v>
      </c>
      <c r="J26" s="290">
        <v>926.095636464769</v>
      </c>
      <c r="K26" s="385">
        <v>888.407332259839</v>
      </c>
      <c r="L26" s="290">
        <v>902.715704847916</v>
      </c>
      <c r="M26" s="300"/>
      <c r="N26" s="309"/>
      <c r="O26" s="309"/>
      <c r="P26" s="309"/>
      <c r="Q26" s="309"/>
      <c r="R26" s="309"/>
    </row>
    <row r="27">
      <c r="B27" s="0" t="s">
        <v>225</v>
      </c>
      <c r="C27" s="0" t="s">
        <v>73</v>
      </c>
      <c r="D27" s="290">
        <v>1173.3566637047761</v>
      </c>
      <c r="E27" s="290">
        <v>1179.9119064866891</v>
      </c>
      <c r="F27" s="290">
        <v>1190.9600388138131</v>
      </c>
      <c r="G27" s="290">
        <v>1139.0195406702439</v>
      </c>
      <c r="H27" s="290">
        <v>1150.8016741009119</v>
      </c>
      <c r="I27" s="385">
        <v>1165.484703931834</v>
      </c>
      <c r="J27" s="290">
        <v>1182.6970205340681</v>
      </c>
      <c r="K27" s="385">
        <v>1130.769108076134</v>
      </c>
      <c r="L27" s="290">
        <v>1106.3387178356661</v>
      </c>
      <c r="M27" s="300"/>
      <c r="N27" s="309"/>
      <c r="O27" s="309"/>
      <c r="P27" s="309"/>
      <c r="Q27" s="309"/>
      <c r="R27" s="309"/>
    </row>
    <row r="28">
      <c r="B28" s="0" t="s">
        <v>225</v>
      </c>
      <c r="C28" s="0" t="s">
        <v>79</v>
      </c>
      <c r="D28" s="290">
        <v>125.431824517336</v>
      </c>
      <c r="E28" s="290">
        <v>203.879763511839</v>
      </c>
      <c r="F28" s="290">
        <v>177.469082258569</v>
      </c>
      <c r="G28" s="290">
        <v>187.432623634081</v>
      </c>
      <c r="H28" s="290">
        <v>167.730391203079</v>
      </c>
      <c r="I28" s="385">
        <v>136.642157591093</v>
      </c>
      <c r="J28" s="290">
        <v>112.59185060095</v>
      </c>
      <c r="K28" s="385">
        <v>94.490081142751</v>
      </c>
      <c r="L28" s="290">
        <v>78.155659994549</v>
      </c>
      <c r="M28" s="300"/>
      <c r="N28" s="309"/>
      <c r="O28" s="309"/>
      <c r="P28" s="309"/>
      <c r="Q28" s="309"/>
      <c r="R28" s="309"/>
    </row>
    <row r="29">
      <c r="B29" s="0" t="s">
        <v>226</v>
      </c>
      <c r="C29" s="0" t="s">
        <v>62</v>
      </c>
      <c r="D29" s="290">
        <v>145.77537438</v>
      </c>
      <c r="E29" s="290">
        <v>164.788903627641</v>
      </c>
      <c r="F29" s="290">
        <v>192.875766709656</v>
      </c>
      <c r="G29" s="290">
        <v>224.037365659831</v>
      </c>
      <c r="H29" s="290">
        <v>255.86400337381</v>
      </c>
      <c r="I29" s="385">
        <v>287.915050729682</v>
      </c>
      <c r="J29" s="290">
        <v>319.824578516242</v>
      </c>
      <c r="K29" s="385">
        <v>351.524353540223</v>
      </c>
      <c r="L29" s="290">
        <v>383.231165177857</v>
      </c>
      <c r="M29" s="300"/>
      <c r="N29" s="309"/>
      <c r="O29" s="309"/>
      <c r="P29" s="309"/>
      <c r="Q29" s="309"/>
      <c r="R29" s="309"/>
    </row>
    <row r="30">
      <c r="B30" s="0" t="s">
        <v>226</v>
      </c>
      <c r="C30" s="0" t="s">
        <v>64</v>
      </c>
      <c r="D30" s="290">
        <v>979.865776656</v>
      </c>
      <c r="E30" s="290">
        <v>907.660893873955</v>
      </c>
      <c r="F30" s="290">
        <v>1190.6894393139289</v>
      </c>
      <c r="G30" s="290">
        <v>1156.9974664713391</v>
      </c>
      <c r="H30" s="290">
        <v>1158.6189435731369</v>
      </c>
      <c r="I30" s="385">
        <v>1166.66934836906</v>
      </c>
      <c r="J30" s="290">
        <v>1213.6748113601991</v>
      </c>
      <c r="K30" s="385">
        <v>1146.796432884146</v>
      </c>
      <c r="L30" s="290">
        <v>1141.07358833832</v>
      </c>
      <c r="M30" s="300"/>
      <c r="N30" s="309"/>
      <c r="O30" s="309"/>
      <c r="P30" s="309"/>
      <c r="Q30" s="309"/>
      <c r="R30" s="309"/>
    </row>
    <row r="31">
      <c r="B31" s="0" t="s">
        <v>226</v>
      </c>
      <c r="C31" s="0" t="s">
        <v>66</v>
      </c>
      <c r="D31" s="290">
        <v>1944.6279278435759</v>
      </c>
      <c r="E31" s="290">
        <v>1853.74461695111</v>
      </c>
      <c r="F31" s="290">
        <v>1906.2985895708191</v>
      </c>
      <c r="G31" s="290">
        <v>1931.194688962559</v>
      </c>
      <c r="H31" s="290">
        <v>1971.220035426074</v>
      </c>
      <c r="I31" s="385">
        <v>2000.380338393139</v>
      </c>
      <c r="J31" s="290">
        <v>2046.486416351544</v>
      </c>
      <c r="K31" s="385">
        <v>2115.7624791189128</v>
      </c>
      <c r="L31" s="290">
        <v>2175.61182626154</v>
      </c>
      <c r="M31" s="300"/>
      <c r="N31" s="309"/>
      <c r="O31" s="309"/>
      <c r="P31" s="309"/>
      <c r="Q31" s="309"/>
      <c r="R31" s="309"/>
    </row>
    <row r="32">
      <c r="B32" s="0" t="s">
        <v>226</v>
      </c>
      <c r="C32" s="0" t="s">
        <v>70</v>
      </c>
      <c r="D32" s="290">
        <v>1844.260614144001</v>
      </c>
      <c r="E32" s="290">
        <v>1317.309569288502</v>
      </c>
      <c r="F32" s="290">
        <v>1823.5183075872551</v>
      </c>
      <c r="G32" s="290">
        <v>1786.0542112458129</v>
      </c>
      <c r="H32" s="290">
        <v>2053.449491675713</v>
      </c>
      <c r="I32" s="385">
        <v>2042.1858845743809</v>
      </c>
      <c r="J32" s="290">
        <v>2031.681869495726</v>
      </c>
      <c r="K32" s="385">
        <v>2061.7448217743672</v>
      </c>
      <c r="L32" s="290">
        <v>2076.4238903656128</v>
      </c>
      <c r="M32" s="300"/>
      <c r="N32" s="309"/>
      <c r="O32" s="309"/>
      <c r="P32" s="309"/>
      <c r="Q32" s="309"/>
      <c r="R32" s="309"/>
    </row>
    <row r="33">
      <c r="B33" s="0" t="s">
        <v>226</v>
      </c>
      <c r="C33" s="0" t="s">
        <v>73</v>
      </c>
      <c r="D33" s="290">
        <v>2158.01830614071</v>
      </c>
      <c r="E33" s="290">
        <v>2244.911870186806</v>
      </c>
      <c r="F33" s="290">
        <v>2199.625154530318</v>
      </c>
      <c r="G33" s="290">
        <v>2003.7824799612949</v>
      </c>
      <c r="H33" s="290">
        <v>2158.7386354936348</v>
      </c>
      <c r="I33" s="385">
        <v>1986.32872312746</v>
      </c>
      <c r="J33" s="290">
        <v>2040.252617528557</v>
      </c>
      <c r="K33" s="385">
        <v>2004.3390519619779</v>
      </c>
      <c r="L33" s="290">
        <v>2016.196403545672</v>
      </c>
      <c r="M33" s="300"/>
      <c r="N33" s="309"/>
      <c r="O33" s="309"/>
      <c r="P33" s="309"/>
      <c r="Q33" s="309"/>
      <c r="R33" s="309"/>
    </row>
    <row r="34">
      <c r="B34" s="0" t="s">
        <v>226</v>
      </c>
      <c r="C34" s="0" t="s">
        <v>79</v>
      </c>
      <c r="D34" s="290">
        <v>16.27012939966</v>
      </c>
      <c r="E34" s="290">
        <v>87.363756411311</v>
      </c>
      <c r="F34" s="290">
        <v>81.907813338008</v>
      </c>
      <c r="G34" s="290">
        <v>84.480370215083</v>
      </c>
      <c r="H34" s="290">
        <v>83.553078357836</v>
      </c>
      <c r="I34" s="385">
        <v>80.050921161515</v>
      </c>
      <c r="J34" s="290">
        <v>78.080725101622</v>
      </c>
      <c r="K34" s="385">
        <v>79.245652249047</v>
      </c>
      <c r="L34" s="290">
        <v>78.413389757857</v>
      </c>
      <c r="M34" s="300"/>
      <c r="N34" s="309"/>
      <c r="O34" s="309"/>
      <c r="P34" s="309"/>
      <c r="Q34" s="309"/>
      <c r="R34" s="309"/>
    </row>
    <row r="35">
      <c r="B35" s="0" t="s">
        <v>227</v>
      </c>
      <c r="C35" s="0" t="s">
        <v>62</v>
      </c>
      <c r="D35" s="290">
        <v>126.043990812</v>
      </c>
      <c r="E35" s="290">
        <v>152.534581408394</v>
      </c>
      <c r="F35" s="290">
        <v>159.709979774836</v>
      </c>
      <c r="G35" s="290">
        <v>167.620675076244</v>
      </c>
      <c r="H35" s="290">
        <v>174.968397020773</v>
      </c>
      <c r="I35" s="385">
        <v>181.906594197368</v>
      </c>
      <c r="J35" s="290">
        <v>188.798037378686</v>
      </c>
      <c r="K35" s="385">
        <v>195.861822475713</v>
      </c>
      <c r="L35" s="290">
        <v>203.431476559223</v>
      </c>
      <c r="M35" s="300"/>
      <c r="N35" s="309"/>
      <c r="O35" s="309"/>
      <c r="P35" s="309"/>
      <c r="Q35" s="309"/>
      <c r="R35" s="309"/>
    </row>
    <row r="36">
      <c r="B36" s="0" t="s">
        <v>227</v>
      </c>
      <c r="C36" s="0" t="s">
        <v>64</v>
      </c>
      <c r="D36" s="290">
        <v>830.304655848</v>
      </c>
      <c r="E36" s="290">
        <v>721.112608129974</v>
      </c>
      <c r="F36" s="290">
        <v>876.915573375606</v>
      </c>
      <c r="G36" s="290">
        <v>852.374896259418</v>
      </c>
      <c r="H36" s="290">
        <v>887.647824620276</v>
      </c>
      <c r="I36" s="385">
        <v>875.741983946827</v>
      </c>
      <c r="J36" s="290">
        <v>864.599375756006</v>
      </c>
      <c r="K36" s="385">
        <v>867.203501876326</v>
      </c>
      <c r="L36" s="290">
        <v>878.799034650211</v>
      </c>
      <c r="M36" s="300"/>
      <c r="N36" s="309"/>
      <c r="O36" s="309"/>
      <c r="P36" s="309"/>
      <c r="Q36" s="309"/>
      <c r="R36" s="309"/>
    </row>
    <row r="37">
      <c r="B37" s="0" t="s">
        <v>227</v>
      </c>
      <c r="C37" s="0" t="s">
        <v>66</v>
      </c>
      <c r="D37" s="290">
        <v>1921.0829146695</v>
      </c>
      <c r="E37" s="290">
        <v>1759.6280680936411</v>
      </c>
      <c r="F37" s="290">
        <v>1785.49762182672</v>
      </c>
      <c r="G37" s="290">
        <v>1755.83691772102</v>
      </c>
      <c r="H37" s="290">
        <v>1766.814146617382</v>
      </c>
      <c r="I37" s="385">
        <v>1722.156022405047</v>
      </c>
      <c r="J37" s="290">
        <v>1720.5702983416211</v>
      </c>
      <c r="K37" s="385">
        <v>1725.648466491959</v>
      </c>
      <c r="L37" s="290">
        <v>1745.946388015476</v>
      </c>
      <c r="M37" s="300"/>
      <c r="N37" s="309"/>
      <c r="O37" s="309"/>
      <c r="P37" s="309"/>
      <c r="Q37" s="309"/>
      <c r="R37" s="309"/>
    </row>
    <row r="38">
      <c r="B38" s="0" t="s">
        <v>227</v>
      </c>
      <c r="C38" s="0" t="s">
        <v>70</v>
      </c>
      <c r="D38" s="290">
        <v>1605.6358740720009</v>
      </c>
      <c r="E38" s="290">
        <v>1399.825950531965</v>
      </c>
      <c r="F38" s="290">
        <v>1436.4097847025071</v>
      </c>
      <c r="G38" s="290">
        <v>1496.951131755902</v>
      </c>
      <c r="H38" s="290">
        <v>1594.7206837233789</v>
      </c>
      <c r="I38" s="385">
        <v>1514.2335675713821</v>
      </c>
      <c r="J38" s="290">
        <v>1421.89122031546</v>
      </c>
      <c r="K38" s="385">
        <v>1341.975176764483</v>
      </c>
      <c r="L38" s="290">
        <v>1321.717270065516</v>
      </c>
      <c r="M38" s="300"/>
      <c r="N38" s="309"/>
      <c r="O38" s="309"/>
      <c r="P38" s="309"/>
      <c r="Q38" s="309"/>
      <c r="R38" s="309"/>
    </row>
    <row r="39">
      <c r="B39" s="0" t="s">
        <v>227</v>
      </c>
      <c r="C39" s="0" t="s">
        <v>73</v>
      </c>
      <c r="D39" s="290">
        <v>2244.478102330841</v>
      </c>
      <c r="E39" s="290">
        <v>2275.2409108693591</v>
      </c>
      <c r="F39" s="290">
        <v>2242.203008768859</v>
      </c>
      <c r="G39" s="290">
        <v>2029.401149046329</v>
      </c>
      <c r="H39" s="290">
        <v>2185.2988927675019</v>
      </c>
      <c r="I39" s="385">
        <v>2055.4598450498529</v>
      </c>
      <c r="J39" s="290">
        <v>2094.905920146994</v>
      </c>
      <c r="K39" s="385">
        <v>2072.178921734931</v>
      </c>
      <c r="L39" s="290">
        <v>2045.542627764177</v>
      </c>
      <c r="M39" s="300"/>
      <c r="N39" s="309"/>
      <c r="O39" s="309"/>
      <c r="P39" s="309"/>
      <c r="Q39" s="309"/>
      <c r="R39" s="309"/>
    </row>
    <row r="40">
      <c r="B40" s="0" t="s">
        <v>227</v>
      </c>
      <c r="C40" s="0" t="s">
        <v>79</v>
      </c>
      <c r="D40" s="290">
        <v>144.791387851955</v>
      </c>
      <c r="E40" s="290">
        <v>133.563006701125</v>
      </c>
      <c r="F40" s="290">
        <v>140.225217736747</v>
      </c>
      <c r="G40" s="290">
        <v>144.573830936361</v>
      </c>
      <c r="H40" s="290">
        <v>140.735420682426</v>
      </c>
      <c r="I40" s="385">
        <v>124.31439114101</v>
      </c>
      <c r="J40" s="290">
        <v>110.630654828799</v>
      </c>
      <c r="K40" s="385">
        <v>103.855374796931</v>
      </c>
      <c r="L40" s="290">
        <v>93.733927370161</v>
      </c>
      <c r="M40" s="300"/>
      <c r="N40" s="309"/>
      <c r="O40" s="309"/>
      <c r="P40" s="309"/>
      <c r="Q40" s="309"/>
      <c r="R40" s="309"/>
    </row>
    <row r="41">
      <c r="B41" s="0" t="s">
        <v>228</v>
      </c>
      <c r="C41" s="0" t="s">
        <v>62</v>
      </c>
      <c r="D41" s="290">
        <v>151.564258763984</v>
      </c>
      <c r="E41" s="290">
        <v>109.15415749275</v>
      </c>
      <c r="F41" s="290">
        <v>103.417735315795</v>
      </c>
      <c r="G41" s="290">
        <v>104.585076252616</v>
      </c>
      <c r="H41" s="290">
        <v>101.203422243298</v>
      </c>
      <c r="I41" s="385">
        <v>97.061002645898</v>
      </c>
      <c r="J41" s="290">
        <v>92.820915273572</v>
      </c>
      <c r="K41" s="385">
        <v>88.216338292396</v>
      </c>
      <c r="L41" s="290">
        <v>83.840179033711</v>
      </c>
      <c r="M41" s="300"/>
      <c r="N41" s="309"/>
      <c r="O41" s="309"/>
      <c r="P41" s="309"/>
      <c r="Q41" s="309"/>
      <c r="R41" s="309"/>
    </row>
    <row r="42">
      <c r="B42" s="0" t="s">
        <v>228</v>
      </c>
      <c r="C42" s="0" t="s">
        <v>64</v>
      </c>
      <c r="D42" s="290">
        <v>510.265287036</v>
      </c>
      <c r="E42" s="290">
        <v>495.369530657011</v>
      </c>
      <c r="F42" s="290">
        <v>546.132900909207</v>
      </c>
      <c r="G42" s="290">
        <v>554.912265095199</v>
      </c>
      <c r="H42" s="290">
        <v>587.097821674097</v>
      </c>
      <c r="I42" s="385">
        <v>617.559317882133</v>
      </c>
      <c r="J42" s="290">
        <v>639.709554730078</v>
      </c>
      <c r="K42" s="385">
        <v>653.633456140387</v>
      </c>
      <c r="L42" s="290">
        <v>663.478945096065</v>
      </c>
      <c r="M42" s="300"/>
      <c r="N42" s="309"/>
      <c r="O42" s="309"/>
      <c r="P42" s="309"/>
      <c r="Q42" s="309"/>
      <c r="R42" s="309"/>
    </row>
    <row r="43">
      <c r="B43" s="0" t="s">
        <v>228</v>
      </c>
      <c r="C43" s="0" t="s">
        <v>66</v>
      </c>
      <c r="D43" s="290">
        <v>1537.045457208764</v>
      </c>
      <c r="E43" s="290">
        <v>1378.7148163483571</v>
      </c>
      <c r="F43" s="290">
        <v>1436.565155353748</v>
      </c>
      <c r="G43" s="290">
        <v>1414.1864253990641</v>
      </c>
      <c r="H43" s="290">
        <v>1435.828629333432</v>
      </c>
      <c r="I43" s="385">
        <v>1340.2550968869029</v>
      </c>
      <c r="J43" s="290">
        <v>1319.7481710937</v>
      </c>
      <c r="K43" s="385">
        <v>1309.6162777094289</v>
      </c>
      <c r="L43" s="290">
        <v>1300.4068718871119</v>
      </c>
      <c r="M43" s="300"/>
      <c r="N43" s="309"/>
      <c r="O43" s="309"/>
      <c r="P43" s="309"/>
      <c r="Q43" s="309"/>
      <c r="R43" s="309"/>
    </row>
    <row r="44">
      <c r="B44" s="0" t="s">
        <v>228</v>
      </c>
      <c r="C44" s="0" t="s">
        <v>70</v>
      </c>
      <c r="D44" s="290">
        <v>808.201952496</v>
      </c>
      <c r="E44" s="290">
        <v>651.542763265574</v>
      </c>
      <c r="F44" s="290">
        <v>624.331435137453</v>
      </c>
      <c r="G44" s="290">
        <v>711.094410210477</v>
      </c>
      <c r="H44" s="290">
        <v>852.339991626703</v>
      </c>
      <c r="I44" s="385">
        <v>852.587227313507</v>
      </c>
      <c r="J44" s="290">
        <v>870.917849688434</v>
      </c>
      <c r="K44" s="385">
        <v>877.495940122725</v>
      </c>
      <c r="L44" s="290">
        <v>899.027195141937</v>
      </c>
      <c r="M44" s="300"/>
      <c r="N44" s="309"/>
      <c r="O44" s="309"/>
      <c r="P44" s="309"/>
      <c r="Q44" s="309"/>
      <c r="R44" s="309"/>
    </row>
    <row r="45">
      <c r="B45" s="0" t="s">
        <v>228</v>
      </c>
      <c r="C45" s="0" t="s">
        <v>73</v>
      </c>
      <c r="D45" s="290">
        <v>2260.094182531524</v>
      </c>
      <c r="E45" s="290">
        <v>2183.46744078361</v>
      </c>
      <c r="F45" s="290">
        <v>2278.1032973299889</v>
      </c>
      <c r="G45" s="290">
        <v>2233.840283230164</v>
      </c>
      <c r="H45" s="290">
        <v>2359.032420736633</v>
      </c>
      <c r="I45" s="385">
        <v>2384.1316551853538</v>
      </c>
      <c r="J45" s="290">
        <v>2389.8664891627291</v>
      </c>
      <c r="K45" s="385">
        <v>2413.210976525987</v>
      </c>
      <c r="L45" s="290">
        <v>2401.8543306886609</v>
      </c>
      <c r="M45" s="300"/>
      <c r="N45" s="309"/>
      <c r="O45" s="309"/>
      <c r="P45" s="309"/>
      <c r="Q45" s="309"/>
      <c r="R45" s="309"/>
    </row>
    <row r="46">
      <c r="B46" s="0" t="s">
        <v>228</v>
      </c>
      <c r="C46" s="0" t="s">
        <v>79</v>
      </c>
      <c r="D46" s="290">
        <v>40.261498074979</v>
      </c>
      <c r="E46" s="290">
        <v>39.756607161973</v>
      </c>
      <c r="F46" s="290">
        <v>38.393305437404</v>
      </c>
      <c r="G46" s="290">
        <v>36.034086220473</v>
      </c>
      <c r="H46" s="290">
        <v>35.607856742388</v>
      </c>
      <c r="I46" s="385">
        <v>35.354495465643</v>
      </c>
      <c r="J46" s="290">
        <v>28.56943143964</v>
      </c>
      <c r="K46" s="385">
        <v>25.960909764561</v>
      </c>
      <c r="L46" s="290">
        <v>24.324526265054</v>
      </c>
      <c r="M46" s="300"/>
      <c r="N46" s="309"/>
      <c r="O46" s="309"/>
      <c r="P46" s="309"/>
      <c r="Q46" s="309"/>
      <c r="R46" s="309"/>
    </row>
    <row r="47">
      <c r="B47" s="0" t="s">
        <v>229</v>
      </c>
      <c r="C47" s="0" t="s">
        <v>62</v>
      </c>
      <c r="D47" s="290">
        <v>73.56061062</v>
      </c>
      <c r="E47" s="290">
        <v>92.555995978996</v>
      </c>
      <c r="F47" s="290">
        <v>100.310350302745</v>
      </c>
      <c r="G47" s="290">
        <v>101.633098497077</v>
      </c>
      <c r="H47" s="290">
        <v>106.4087948794</v>
      </c>
      <c r="I47" s="385">
        <v>111.346539786889</v>
      </c>
      <c r="J47" s="290">
        <v>116.533589801507</v>
      </c>
      <c r="K47" s="385">
        <v>122.142684534367</v>
      </c>
      <c r="L47" s="290">
        <v>128.083237100808</v>
      </c>
      <c r="M47" s="300"/>
      <c r="N47" s="309"/>
      <c r="O47" s="309"/>
      <c r="P47" s="309"/>
      <c r="Q47" s="309"/>
      <c r="R47" s="309"/>
    </row>
    <row r="48">
      <c r="B48" s="0" t="s">
        <v>229</v>
      </c>
      <c r="C48" s="0" t="s">
        <v>64</v>
      </c>
      <c r="D48" s="290">
        <v>380.39506344</v>
      </c>
      <c r="E48" s="290">
        <v>347.613342445321</v>
      </c>
      <c r="F48" s="290">
        <v>383.565231346926</v>
      </c>
      <c r="G48" s="290">
        <v>383.064082586977</v>
      </c>
      <c r="H48" s="290">
        <v>380.312412088126</v>
      </c>
      <c r="I48" s="385">
        <v>380.389647182262</v>
      </c>
      <c r="J48" s="290">
        <v>383.998395470614</v>
      </c>
      <c r="K48" s="385">
        <v>388.555105200805</v>
      </c>
      <c r="L48" s="290">
        <v>390.311693260781</v>
      </c>
      <c r="M48" s="300"/>
      <c r="N48" s="309"/>
      <c r="O48" s="309"/>
      <c r="P48" s="309"/>
      <c r="Q48" s="309"/>
      <c r="R48" s="309"/>
    </row>
    <row r="49">
      <c r="B49" s="0" t="s">
        <v>229</v>
      </c>
      <c r="C49" s="0" t="s">
        <v>66</v>
      </c>
      <c r="D49" s="290">
        <v>1250.7359139523271</v>
      </c>
      <c r="E49" s="290">
        <v>1133.716502828592</v>
      </c>
      <c r="F49" s="290">
        <v>1071.5826929069381</v>
      </c>
      <c r="G49" s="290">
        <v>1110.86933135536</v>
      </c>
      <c r="H49" s="290">
        <v>1078.6074258436579</v>
      </c>
      <c r="I49" s="385">
        <v>1099.1597501554311</v>
      </c>
      <c r="J49" s="290">
        <v>1088.157462946856</v>
      </c>
      <c r="K49" s="385">
        <v>1115.787330182095</v>
      </c>
      <c r="L49" s="290">
        <v>1134.274720106569</v>
      </c>
      <c r="M49" s="300"/>
      <c r="N49" s="309"/>
      <c r="O49" s="309"/>
      <c r="P49" s="309"/>
      <c r="Q49" s="309"/>
      <c r="R49" s="309"/>
    </row>
    <row r="50">
      <c r="B50" s="0" t="s">
        <v>229</v>
      </c>
      <c r="C50" s="0" t="s">
        <v>70</v>
      </c>
      <c r="D50" s="290">
        <v>762.595809984001</v>
      </c>
      <c r="E50" s="290">
        <v>628.502119363023</v>
      </c>
      <c r="F50" s="290">
        <v>926.306774793129</v>
      </c>
      <c r="G50" s="290">
        <v>728.886511317817</v>
      </c>
      <c r="H50" s="290">
        <v>966.507810854603</v>
      </c>
      <c r="I50" s="385">
        <v>979.95209263364</v>
      </c>
      <c r="J50" s="290">
        <v>971.960675360038</v>
      </c>
      <c r="K50" s="385">
        <v>890.550848073433</v>
      </c>
      <c r="L50" s="290">
        <v>858.745355598077</v>
      </c>
      <c r="M50" s="300"/>
      <c r="N50" s="309"/>
      <c r="O50" s="309"/>
      <c r="P50" s="309"/>
      <c r="Q50" s="309"/>
      <c r="R50" s="309"/>
    </row>
    <row r="51">
      <c r="B51" s="0" t="s">
        <v>229</v>
      </c>
      <c r="C51" s="0" t="s">
        <v>73</v>
      </c>
      <c r="D51" s="290">
        <v>895.08882997605</v>
      </c>
      <c r="E51" s="290">
        <v>913.708450491643</v>
      </c>
      <c r="F51" s="290">
        <v>943.463281299577</v>
      </c>
      <c r="G51" s="290">
        <v>892.144264075755</v>
      </c>
      <c r="H51" s="290">
        <v>961.841023850607</v>
      </c>
      <c r="I51" s="385">
        <v>972.426164375957</v>
      </c>
      <c r="J51" s="290">
        <v>1033.098786185541</v>
      </c>
      <c r="K51" s="385">
        <v>1055.66142638229</v>
      </c>
      <c r="L51" s="290">
        <v>1049.9268845375559</v>
      </c>
      <c r="M51" s="300"/>
      <c r="N51" s="309"/>
      <c r="O51" s="309"/>
      <c r="P51" s="309"/>
      <c r="Q51" s="309"/>
      <c r="R51" s="309"/>
    </row>
    <row r="52">
      <c r="B52" s="0" t="s">
        <v>229</v>
      </c>
      <c r="C52" s="0" t="s">
        <v>79</v>
      </c>
      <c r="D52" s="290">
        <v>18.888013181014</v>
      </c>
      <c r="E52" s="290">
        <v>63.05182297394</v>
      </c>
      <c r="F52" s="290">
        <v>60.749835238636</v>
      </c>
      <c r="G52" s="290">
        <v>67.19131428813</v>
      </c>
      <c r="H52" s="290">
        <v>66.457850184927</v>
      </c>
      <c r="I52" s="385">
        <v>59.591188312917</v>
      </c>
      <c r="J52" s="290">
        <v>56.75615875253</v>
      </c>
      <c r="K52" s="385">
        <v>55.784435184076</v>
      </c>
      <c r="L52" s="290">
        <v>55.064260334124</v>
      </c>
      <c r="M52" s="300"/>
      <c r="N52" s="309"/>
      <c r="O52" s="309"/>
      <c r="P52" s="309"/>
      <c r="Q52" s="309"/>
      <c r="R52" s="309"/>
    </row>
    <row r="53">
      <c r="B53" s="0" t="s">
        <v>230</v>
      </c>
      <c r="C53" s="0" t="s">
        <v>62</v>
      </c>
      <c r="D53" s="290">
        <v>51.16160056</v>
      </c>
      <c r="E53" s="290">
        <v>50.446619033001</v>
      </c>
      <c r="F53" s="290">
        <v>50.089089198338</v>
      </c>
      <c r="G53" s="290">
        <v>48.572213204669</v>
      </c>
      <c r="H53" s="290">
        <v>46.590207890526</v>
      </c>
      <c r="I53" s="385">
        <v>45.588683195938</v>
      </c>
      <c r="J53" s="290">
        <v>44.637460976927</v>
      </c>
      <c r="K53" s="385">
        <v>43.745652592804</v>
      </c>
      <c r="L53" s="290">
        <v>43.202139125023</v>
      </c>
      <c r="M53" s="300"/>
      <c r="N53" s="309"/>
      <c r="O53" s="309"/>
      <c r="P53" s="309"/>
      <c r="Q53" s="309"/>
      <c r="R53" s="309"/>
    </row>
    <row r="54">
      <c r="B54" s="0" t="s">
        <v>230</v>
      </c>
      <c r="C54" s="0" t="s">
        <v>64</v>
      </c>
      <c r="D54" s="290">
        <v>677.184843879229</v>
      </c>
      <c r="E54" s="290">
        <v>679.797585756185</v>
      </c>
      <c r="F54" s="290">
        <v>765.551182079515</v>
      </c>
      <c r="G54" s="290">
        <v>743.594618404771</v>
      </c>
      <c r="H54" s="290">
        <v>739.396257547424</v>
      </c>
      <c r="I54" s="385">
        <v>764.581147149441</v>
      </c>
      <c r="J54" s="290">
        <v>787.333562596277</v>
      </c>
      <c r="K54" s="385">
        <v>804.656781693204</v>
      </c>
      <c r="L54" s="290">
        <v>802.122579309628</v>
      </c>
      <c r="M54" s="300"/>
      <c r="N54" s="309"/>
      <c r="O54" s="309"/>
      <c r="P54" s="309"/>
      <c r="Q54" s="309"/>
      <c r="R54" s="309"/>
    </row>
    <row r="55">
      <c r="B55" s="0" t="s">
        <v>230</v>
      </c>
      <c r="C55" s="0" t="s">
        <v>66</v>
      </c>
      <c r="D55" s="290">
        <v>1568.5386056249411</v>
      </c>
      <c r="E55" s="290">
        <v>1486.410224165505</v>
      </c>
      <c r="F55" s="290">
        <v>1488.437211409065</v>
      </c>
      <c r="G55" s="290">
        <v>1447.6806690468241</v>
      </c>
      <c r="H55" s="290">
        <v>1454.278434197226</v>
      </c>
      <c r="I55" s="385">
        <v>1494.11829803023</v>
      </c>
      <c r="J55" s="290">
        <v>1521.1781436458109</v>
      </c>
      <c r="K55" s="385">
        <v>1562.1011420256591</v>
      </c>
      <c r="L55" s="290">
        <v>1609.635784654098</v>
      </c>
      <c r="M55" s="300"/>
      <c r="N55" s="309"/>
      <c r="O55" s="309"/>
      <c r="P55" s="309"/>
      <c r="Q55" s="309"/>
      <c r="R55" s="309"/>
    </row>
    <row r="56">
      <c r="B56" s="0" t="s">
        <v>230</v>
      </c>
      <c r="C56" s="0" t="s">
        <v>70</v>
      </c>
      <c r="D56" s="290">
        <v>1999.923451668</v>
      </c>
      <c r="E56" s="290">
        <v>1900.261965277834</v>
      </c>
      <c r="F56" s="290">
        <v>2124.0035196603449</v>
      </c>
      <c r="G56" s="290">
        <v>2030.962473929141</v>
      </c>
      <c r="H56" s="290">
        <v>2073.498856964703</v>
      </c>
      <c r="I56" s="385">
        <v>2072.6607067970281</v>
      </c>
      <c r="J56" s="290">
        <v>2008.8924049390539</v>
      </c>
      <c r="K56" s="385">
        <v>1894.20455121</v>
      </c>
      <c r="L56" s="290">
        <v>1749.2882166069151</v>
      </c>
      <c r="M56" s="300"/>
      <c r="N56" s="309"/>
      <c r="O56" s="309"/>
      <c r="P56" s="309"/>
      <c r="Q56" s="309"/>
      <c r="R56" s="309"/>
    </row>
    <row r="57">
      <c r="B57" s="0" t="s">
        <v>230</v>
      </c>
      <c r="C57" s="0" t="s">
        <v>73</v>
      </c>
      <c r="D57" s="290">
        <v>2481.5884579493459</v>
      </c>
      <c r="E57" s="290">
        <v>2423.9885529111762</v>
      </c>
      <c r="F57" s="290">
        <v>2536.8993145300951</v>
      </c>
      <c r="G57" s="290">
        <v>2370.0228751731161</v>
      </c>
      <c r="H57" s="290">
        <v>2496.093783849421</v>
      </c>
      <c r="I57" s="385">
        <v>2500.2868051707269</v>
      </c>
      <c r="J57" s="290">
        <v>2620.0783627285491</v>
      </c>
      <c r="K57" s="385">
        <v>2796.1691001452582</v>
      </c>
      <c r="L57" s="290">
        <v>2781.356878889168</v>
      </c>
      <c r="M57" s="300"/>
      <c r="N57" s="309"/>
      <c r="O57" s="309"/>
      <c r="P57" s="309"/>
      <c r="Q57" s="309"/>
      <c r="R57" s="309"/>
    </row>
    <row r="58">
      <c r="B58" s="0" t="s">
        <v>230</v>
      </c>
      <c r="C58" s="0" t="s">
        <v>79</v>
      </c>
      <c r="D58" s="290">
        <v>113.617659651808</v>
      </c>
      <c r="E58" s="290">
        <v>128.130086413586</v>
      </c>
      <c r="F58" s="290">
        <v>160.978702854294</v>
      </c>
      <c r="G58" s="290">
        <v>154.767477199084</v>
      </c>
      <c r="H58" s="290">
        <v>169.206316085323</v>
      </c>
      <c r="I58" s="385">
        <v>151.585675152125</v>
      </c>
      <c r="J58" s="290">
        <v>121.830233450857</v>
      </c>
      <c r="K58" s="385">
        <v>106.422551053492</v>
      </c>
      <c r="L58" s="290">
        <v>110.849111978371</v>
      </c>
      <c r="M58" s="300"/>
      <c r="N58" s="309"/>
      <c r="O58" s="309"/>
      <c r="P58" s="309"/>
      <c r="Q58" s="309"/>
      <c r="R58" s="309"/>
    </row>
    <row r="59">
      <c r="B59" s="0" t="s">
        <v>231</v>
      </c>
      <c r="C59" s="0" t="s">
        <v>62</v>
      </c>
      <c r="D59" s="375"/>
      <c r="E59" s="375"/>
      <c r="F59" s="375"/>
      <c r="G59" s="375"/>
      <c r="H59" s="375"/>
      <c r="I59" s="375"/>
      <c r="J59" s="375"/>
      <c r="K59" s="375"/>
      <c r="L59" s="375"/>
      <c r="M59" s="300"/>
      <c r="N59" s="309"/>
      <c r="O59" s="309"/>
      <c r="P59" s="309"/>
      <c r="Q59" s="309"/>
      <c r="R59" s="309"/>
    </row>
    <row r="60">
      <c r="B60" s="0" t="s">
        <v>231</v>
      </c>
      <c r="C60" s="0" t="s">
        <v>64</v>
      </c>
      <c r="D60" s="375"/>
      <c r="E60" s="375"/>
      <c r="F60" s="375"/>
      <c r="G60" s="375"/>
      <c r="H60" s="375"/>
      <c r="I60" s="375"/>
      <c r="J60" s="375"/>
      <c r="K60" s="375"/>
      <c r="L60" s="375"/>
      <c r="M60" s="300"/>
      <c r="N60" s="309"/>
      <c r="O60" s="309"/>
      <c r="P60" s="309"/>
      <c r="Q60" s="309"/>
      <c r="R60" s="309"/>
    </row>
    <row r="61">
      <c r="B61" s="0" t="s">
        <v>231</v>
      </c>
      <c r="C61" s="0" t="s">
        <v>66</v>
      </c>
      <c r="D61" s="375"/>
      <c r="E61" s="375"/>
      <c r="F61" s="375"/>
      <c r="G61" s="375"/>
      <c r="H61" s="375"/>
      <c r="I61" s="375"/>
      <c r="J61" s="375"/>
      <c r="K61" s="375"/>
      <c r="L61" s="375"/>
      <c r="M61" s="300"/>
      <c r="N61" s="309"/>
      <c r="O61" s="309"/>
      <c r="P61" s="309"/>
      <c r="Q61" s="309"/>
      <c r="R61" s="309"/>
    </row>
    <row r="62">
      <c r="B62" s="0" t="s">
        <v>231</v>
      </c>
      <c r="C62" s="0" t="s">
        <v>70</v>
      </c>
      <c r="D62" s="375"/>
      <c r="E62" s="375"/>
      <c r="F62" s="375"/>
      <c r="G62" s="375"/>
      <c r="H62" s="375"/>
      <c r="I62" s="375"/>
      <c r="J62" s="375"/>
      <c r="K62" s="375"/>
      <c r="L62" s="375"/>
      <c r="M62" s="300"/>
      <c r="N62" s="309"/>
      <c r="O62" s="309"/>
      <c r="P62" s="309"/>
      <c r="Q62" s="309"/>
      <c r="R62" s="309"/>
    </row>
    <row r="63">
      <c r="B63" s="0" t="s">
        <v>231</v>
      </c>
      <c r="C63" s="0" t="s">
        <v>73</v>
      </c>
      <c r="D63" s="375"/>
      <c r="E63" s="375"/>
      <c r="F63" s="375"/>
      <c r="G63" s="375"/>
      <c r="H63" s="375"/>
      <c r="I63" s="375"/>
      <c r="J63" s="375"/>
      <c r="K63" s="375"/>
      <c r="L63" s="375"/>
      <c r="M63" s="300"/>
      <c r="N63" s="309"/>
      <c r="O63" s="309"/>
      <c r="P63" s="309"/>
      <c r="Q63" s="309"/>
      <c r="R63" s="309"/>
    </row>
    <row r="64">
      <c r="B64" s="0" t="s">
        <v>231</v>
      </c>
      <c r="C64" s="0" t="s">
        <v>79</v>
      </c>
      <c r="D64" s="375"/>
      <c r="E64" s="375"/>
      <c r="F64" s="375"/>
      <c r="G64" s="375"/>
      <c r="H64" s="375"/>
      <c r="I64" s="375"/>
      <c r="J64" s="375"/>
      <c r="K64" s="375"/>
      <c r="L64" s="375"/>
      <c r="M64" s="300"/>
      <c r="N64" s="309"/>
      <c r="O64" s="309"/>
      <c r="P64" s="309"/>
      <c r="Q64" s="309"/>
      <c r="R64" s="309"/>
    </row>
    <row r="65">
      <c r="B65" s="0" t="s">
        <v>232</v>
      </c>
      <c r="C65" s="0" t="s">
        <v>62</v>
      </c>
      <c r="D65" s="375"/>
      <c r="E65" s="375"/>
      <c r="F65" s="375"/>
      <c r="G65" s="375"/>
      <c r="H65" s="375"/>
      <c r="I65" s="375"/>
      <c r="J65" s="375"/>
      <c r="K65" s="375"/>
      <c r="L65" s="375"/>
      <c r="M65" s="300"/>
      <c r="N65" s="309"/>
      <c r="O65" s="309"/>
      <c r="P65" s="309"/>
      <c r="Q65" s="309"/>
      <c r="R65" s="309"/>
    </row>
    <row r="66">
      <c r="B66" s="0" t="s">
        <v>232</v>
      </c>
      <c r="C66" s="0" t="s">
        <v>64</v>
      </c>
      <c r="D66" s="375"/>
      <c r="E66" s="375"/>
      <c r="F66" s="375"/>
      <c r="G66" s="375"/>
      <c r="H66" s="375"/>
      <c r="I66" s="375"/>
      <c r="J66" s="375"/>
      <c r="K66" s="375"/>
      <c r="L66" s="375"/>
      <c r="M66" s="300"/>
      <c r="N66" s="309"/>
      <c r="O66" s="309"/>
      <c r="P66" s="309"/>
      <c r="Q66" s="309"/>
      <c r="R66" s="309"/>
    </row>
    <row r="67">
      <c r="B67" s="0" t="s">
        <v>232</v>
      </c>
      <c r="C67" s="0" t="s">
        <v>66</v>
      </c>
      <c r="D67" s="375"/>
      <c r="E67" s="375"/>
      <c r="F67" s="375"/>
      <c r="G67" s="375"/>
      <c r="H67" s="375"/>
      <c r="I67" s="375"/>
      <c r="J67" s="375"/>
      <c r="K67" s="375"/>
      <c r="L67" s="375"/>
      <c r="M67" s="300"/>
      <c r="N67" s="309"/>
      <c r="O67" s="309"/>
      <c r="P67" s="309"/>
      <c r="Q67" s="309"/>
      <c r="R67" s="309"/>
    </row>
    <row r="68">
      <c r="B68" s="0" t="s">
        <v>232</v>
      </c>
      <c r="C68" s="0" t="s">
        <v>70</v>
      </c>
      <c r="D68" s="375"/>
      <c r="E68" s="375"/>
      <c r="F68" s="375"/>
      <c r="G68" s="375"/>
      <c r="H68" s="375"/>
      <c r="I68" s="375"/>
      <c r="J68" s="375"/>
      <c r="K68" s="375"/>
      <c r="L68" s="375"/>
      <c r="M68" s="300"/>
      <c r="N68" s="309"/>
      <c r="O68" s="309"/>
      <c r="P68" s="309"/>
      <c r="Q68" s="309"/>
      <c r="R68" s="309"/>
    </row>
    <row r="69">
      <c r="B69" s="0" t="s">
        <v>232</v>
      </c>
      <c r="C69" s="0" t="s">
        <v>73</v>
      </c>
      <c r="D69" s="375"/>
      <c r="E69" s="375"/>
      <c r="F69" s="375"/>
      <c r="G69" s="375"/>
      <c r="H69" s="375"/>
      <c r="I69" s="375"/>
      <c r="J69" s="375"/>
      <c r="K69" s="375"/>
      <c r="L69" s="375"/>
      <c r="M69" s="300"/>
      <c r="N69" s="309"/>
      <c r="O69" s="309"/>
      <c r="P69" s="309"/>
      <c r="Q69" s="309"/>
      <c r="R69" s="309"/>
    </row>
    <row r="70">
      <c r="B70" s="0" t="s">
        <v>232</v>
      </c>
      <c r="C70" s="0" t="s">
        <v>79</v>
      </c>
      <c r="D70" s="375"/>
      <c r="E70" s="375"/>
      <c r="F70" s="375"/>
      <c r="G70" s="375"/>
      <c r="H70" s="375"/>
      <c r="I70" s="375"/>
      <c r="J70" s="375"/>
      <c r="K70" s="375"/>
      <c r="L70" s="375"/>
      <c r="M70" s="300"/>
      <c r="N70" s="309"/>
      <c r="O70" s="309"/>
      <c r="P70" s="309"/>
      <c r="Q70" s="309"/>
      <c r="R70" s="309"/>
    </row>
    <row r="71"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9"/>
      <c r="O71" s="309"/>
      <c r="P71" s="309"/>
      <c r="Q71" s="309"/>
      <c r="R71" s="309"/>
    </row>
    <row r="72">
      <c r="D72" s="290"/>
      <c r="E72" s="290"/>
      <c r="F72" s="290"/>
      <c r="G72" s="290"/>
      <c r="H72" s="290"/>
      <c r="I72" s="290"/>
      <c r="J72" s="290"/>
      <c r="K72" s="290"/>
      <c r="L72" s="290"/>
      <c r="M72" s="309"/>
      <c r="N72" s="309"/>
      <c r="O72" s="309"/>
      <c r="P72" s="309"/>
      <c r="Q72" s="309"/>
      <c r="R72" s="309"/>
    </row>
    <row r="73">
      <c r="D73" s="290"/>
      <c r="E73" s="290"/>
      <c r="F73" s="290"/>
      <c r="G73" s="290"/>
      <c r="H73" s="290"/>
      <c r="I73" s="290"/>
      <c r="J73" s="290"/>
      <c r="K73" s="290"/>
      <c r="L73" s="290"/>
      <c r="M73" s="309"/>
      <c r="N73" s="309"/>
      <c r="O73" s="309"/>
      <c r="P73" s="309"/>
      <c r="Q73" s="309"/>
      <c r="R73" s="309"/>
    </row>
    <row r="74">
      <c r="D74" s="290"/>
      <c r="E74" s="290"/>
      <c r="F74" s="290"/>
      <c r="G74" s="290"/>
      <c r="H74" s="290"/>
      <c r="I74" s="290"/>
      <c r="J74" s="290"/>
      <c r="K74" s="290"/>
      <c r="L74" s="290"/>
      <c r="M74" s="309"/>
      <c r="N74" s="309"/>
      <c r="O74" s="309"/>
      <c r="P74" s="309"/>
      <c r="Q74" s="309"/>
      <c r="R74" s="309"/>
    </row>
    <row r="75">
      <c r="D75" s="290"/>
      <c r="E75" s="290"/>
      <c r="F75" s="290"/>
      <c r="G75" s="290"/>
      <c r="H75" s="290"/>
      <c r="I75" s="290"/>
      <c r="J75" s="290"/>
      <c r="K75" s="290"/>
      <c r="L75" s="290"/>
      <c r="M75" s="309"/>
      <c r="N75" s="309"/>
      <c r="O75" s="309"/>
      <c r="P75" s="309"/>
      <c r="Q75" s="309"/>
      <c r="R75" s="309"/>
    </row>
    <row r="76">
      <c r="D76" s="290"/>
      <c r="E76" s="290"/>
      <c r="F76" s="290"/>
      <c r="G76" s="290"/>
      <c r="H76" s="290"/>
      <c r="I76" s="290"/>
      <c r="J76" s="290"/>
      <c r="K76" s="290"/>
      <c r="L76" s="290"/>
      <c r="M76" s="309"/>
      <c r="N76" s="309"/>
      <c r="O76" s="309"/>
      <c r="P76" s="309"/>
      <c r="Q76" s="309"/>
      <c r="R76" s="309"/>
    </row>
    <row r="77">
      <c r="D77" s="290"/>
      <c r="E77" s="290"/>
      <c r="F77" s="290"/>
      <c r="G77" s="290"/>
      <c r="H77" s="290"/>
      <c r="I77" s="290"/>
      <c r="J77" s="290"/>
      <c r="K77" s="290"/>
      <c r="L77" s="290"/>
      <c r="M77" s="309"/>
      <c r="N77" s="309"/>
      <c r="O77" s="309"/>
      <c r="P77" s="309"/>
      <c r="Q77" s="309"/>
      <c r="R77" s="309"/>
    </row>
    <row r="78">
      <c r="D78" s="290"/>
      <c r="E78" s="290"/>
      <c r="F78" s="290"/>
      <c r="G78" s="290"/>
      <c r="H78" s="290"/>
      <c r="I78" s="290"/>
      <c r="J78" s="290"/>
      <c r="K78" s="290"/>
      <c r="L78" s="290"/>
      <c r="M78" s="309"/>
      <c r="N78" s="309"/>
      <c r="O78" s="309"/>
      <c r="P78" s="309"/>
      <c r="Q78" s="309"/>
      <c r="R78" s="309"/>
    </row>
    <row r="79">
      <c r="D79" s="290"/>
      <c r="E79" s="290"/>
      <c r="F79" s="290"/>
      <c r="G79" s="290"/>
      <c r="H79" s="290"/>
      <c r="I79" s="290"/>
      <c r="J79" s="290"/>
      <c r="K79" s="290"/>
      <c r="L79" s="290"/>
      <c r="M79" s="309"/>
      <c r="N79" s="309"/>
      <c r="O79" s="309"/>
      <c r="P79" s="309"/>
      <c r="Q79" s="309"/>
      <c r="R79" s="309"/>
    </row>
    <row r="80">
      <c r="D80" s="290"/>
      <c r="E80" s="290"/>
      <c r="F80" s="290"/>
      <c r="G80" s="290"/>
      <c r="H80" s="290"/>
      <c r="I80" s="290"/>
      <c r="J80" s="290"/>
      <c r="K80" s="290"/>
      <c r="L80" s="290"/>
      <c r="M80" s="309"/>
      <c r="N80" s="309"/>
      <c r="O80" s="309"/>
      <c r="P80" s="309"/>
      <c r="Q80" s="309"/>
      <c r="R80" s="309"/>
    </row>
    <row r="81">
      <c r="D81" s="290"/>
      <c r="E81" s="290"/>
      <c r="F81" s="290"/>
      <c r="G81" s="290"/>
      <c r="H81" s="290"/>
      <c r="I81" s="290"/>
      <c r="J81" s="290"/>
      <c r="K81" s="290"/>
      <c r="L81" s="290"/>
      <c r="M81" s="309"/>
      <c r="N81" s="309"/>
      <c r="O81" s="309"/>
      <c r="P81" s="309"/>
      <c r="Q81" s="309"/>
      <c r="R81" s="309"/>
    </row>
    <row r="82">
      <c r="D82" s="290"/>
      <c r="E82" s="290"/>
      <c r="F82" s="290"/>
      <c r="G82" s="290"/>
      <c r="H82" s="290"/>
      <c r="I82" s="290"/>
      <c r="J82" s="290"/>
      <c r="K82" s="290"/>
      <c r="L82" s="290"/>
      <c r="M82" s="309"/>
      <c r="N82" s="309"/>
      <c r="O82" s="309"/>
      <c r="P82" s="309"/>
      <c r="Q82" s="309"/>
      <c r="R82" s="309"/>
    </row>
    <row r="83">
      <c r="D83" s="290"/>
      <c r="E83" s="290"/>
      <c r="F83" s="290"/>
      <c r="G83" s="290"/>
      <c r="H83" s="290"/>
      <c r="I83" s="290"/>
      <c r="J83" s="290"/>
      <c r="K83" s="290"/>
      <c r="L83" s="290"/>
      <c r="M83" s="309"/>
      <c r="N83" s="309"/>
      <c r="O83" s="309"/>
      <c r="P83" s="309"/>
      <c r="Q83" s="309"/>
      <c r="R83" s="309"/>
    </row>
    <row r="84">
      <c r="D84" s="290"/>
      <c r="E84" s="290"/>
      <c r="F84" s="290"/>
      <c r="G84" s="290"/>
      <c r="H84" s="290"/>
      <c r="I84" s="290"/>
      <c r="J84" s="290"/>
      <c r="K84" s="290"/>
      <c r="L84" s="290"/>
      <c r="M84" s="309"/>
      <c r="N84" s="309"/>
      <c r="O84" s="309"/>
      <c r="P84" s="309"/>
      <c r="Q84" s="309"/>
      <c r="R84" s="309"/>
    </row>
    <row r="85">
      <c r="D85" s="290"/>
      <c r="E85" s="290"/>
      <c r="F85" s="290"/>
      <c r="G85" s="290"/>
      <c r="H85" s="290"/>
      <c r="I85" s="290"/>
      <c r="J85" s="290"/>
      <c r="K85" s="290"/>
      <c r="L85" s="290"/>
      <c r="M85" s="309"/>
      <c r="N85" s="309"/>
      <c r="O85" s="309"/>
      <c r="P85" s="309"/>
      <c r="Q85" s="309"/>
      <c r="R85" s="309"/>
    </row>
    <row r="86">
      <c r="D86" s="290"/>
      <c r="E86" s="290"/>
      <c r="F86" s="290"/>
      <c r="G86" s="290"/>
      <c r="H86" s="290"/>
      <c r="I86" s="290"/>
      <c r="J86" s="290"/>
      <c r="K86" s="290"/>
      <c r="L86" s="290"/>
      <c r="M86" s="309"/>
      <c r="N86" s="309"/>
      <c r="O86" s="309"/>
      <c r="P86" s="309"/>
      <c r="Q86" s="309"/>
      <c r="R86" s="309"/>
    </row>
    <row r="87">
      <c r="D87" s="290"/>
      <c r="E87" s="290"/>
      <c r="F87" s="290"/>
      <c r="G87" s="290"/>
      <c r="H87" s="290"/>
      <c r="I87" s="290"/>
      <c r="J87" s="290"/>
      <c r="K87" s="290"/>
      <c r="L87" s="290"/>
      <c r="M87" s="309"/>
      <c r="N87" s="309"/>
      <c r="O87" s="309"/>
      <c r="P87" s="309"/>
      <c r="Q87" s="309"/>
      <c r="R87" s="309"/>
    </row>
    <row r="88">
      <c r="D88" s="290"/>
      <c r="E88" s="290"/>
      <c r="F88" s="290"/>
      <c r="G88" s="290"/>
      <c r="H88" s="290"/>
      <c r="I88" s="290"/>
      <c r="J88" s="290"/>
      <c r="K88" s="290"/>
      <c r="L88" s="290"/>
      <c r="M88" s="309"/>
      <c r="N88" s="309"/>
      <c r="O88" s="309"/>
      <c r="P88" s="309"/>
      <c r="Q88" s="309"/>
      <c r="R88" s="309"/>
    </row>
    <row r="89">
      <c r="D89" s="290"/>
      <c r="E89" s="290"/>
      <c r="F89" s="290"/>
      <c r="G89" s="290"/>
      <c r="H89" s="290"/>
      <c r="I89" s="290"/>
      <c r="J89" s="290"/>
      <c r="K89" s="290"/>
      <c r="L89" s="290"/>
      <c r="M89" s="309"/>
      <c r="N89" s="309"/>
      <c r="O89" s="309"/>
      <c r="P89" s="309"/>
      <c r="Q89" s="309"/>
      <c r="R89" s="309"/>
    </row>
    <row r="90">
      <c r="D90" s="290"/>
      <c r="E90" s="290"/>
      <c r="F90" s="290"/>
      <c r="G90" s="290"/>
      <c r="H90" s="290"/>
      <c r="I90" s="290"/>
      <c r="J90" s="290"/>
      <c r="K90" s="290"/>
      <c r="L90" s="290"/>
      <c r="M90" s="309"/>
      <c r="N90" s="309"/>
      <c r="O90" s="309"/>
      <c r="P90" s="309"/>
      <c r="Q90" s="309"/>
      <c r="R90" s="309"/>
    </row>
    <row r="91">
      <c r="D91" s="290"/>
      <c r="E91" s="290"/>
      <c r="F91" s="290"/>
      <c r="G91" s="290"/>
      <c r="H91" s="290"/>
      <c r="I91" s="290"/>
      <c r="J91" s="290"/>
      <c r="K91" s="290"/>
      <c r="L91" s="290"/>
      <c r="M91" s="309"/>
      <c r="N91" s="309"/>
      <c r="O91" s="309"/>
      <c r="P91" s="309"/>
      <c r="Q91" s="309"/>
      <c r="R91" s="309"/>
    </row>
    <row r="92">
      <c r="D92" s="290"/>
      <c r="E92" s="290"/>
      <c r="F92" s="290"/>
      <c r="G92" s="290"/>
      <c r="H92" s="290"/>
      <c r="I92" s="290"/>
      <c r="J92" s="290"/>
      <c r="K92" s="290"/>
      <c r="L92" s="290"/>
      <c r="M92" s="309"/>
      <c r="N92" s="309"/>
      <c r="O92" s="309"/>
      <c r="P92" s="309"/>
      <c r="Q92" s="309"/>
      <c r="R92" s="309"/>
    </row>
    <row r="93">
      <c r="D93" s="290"/>
      <c r="E93" s="290"/>
      <c r="F93" s="290"/>
      <c r="G93" s="290"/>
      <c r="H93" s="290"/>
      <c r="I93" s="290"/>
      <c r="J93" s="290"/>
      <c r="K93" s="290"/>
      <c r="L93" s="290"/>
      <c r="M93" s="309"/>
      <c r="N93" s="309"/>
      <c r="O93" s="309"/>
      <c r="P93" s="309"/>
      <c r="Q93" s="309"/>
      <c r="R93" s="309"/>
    </row>
    <row r="94">
      <c r="D94" s="290"/>
      <c r="E94" s="290"/>
      <c r="F94" s="290"/>
      <c r="G94" s="290"/>
      <c r="H94" s="290"/>
      <c r="I94" s="290"/>
      <c r="J94" s="290"/>
      <c r="K94" s="290"/>
      <c r="L94" s="290"/>
      <c r="M94" s="309"/>
      <c r="N94" s="309"/>
      <c r="O94" s="309"/>
      <c r="P94" s="309"/>
      <c r="Q94" s="309"/>
      <c r="R94" s="309"/>
    </row>
    <row r="95">
      <c r="D95" s="290"/>
      <c r="E95" s="290"/>
      <c r="F95" s="290"/>
      <c r="G95" s="290"/>
      <c r="H95" s="290"/>
      <c r="I95" s="290"/>
      <c r="J95" s="290"/>
      <c r="K95" s="290"/>
      <c r="L95" s="290"/>
      <c r="M95" s="309"/>
      <c r="N95" s="309"/>
      <c r="O95" s="309"/>
      <c r="P95" s="309"/>
      <c r="Q95" s="309"/>
      <c r="R95" s="309"/>
    </row>
    <row r="96">
      <c r="D96" s="290"/>
      <c r="E96" s="290"/>
      <c r="F96" s="290"/>
      <c r="G96" s="290"/>
      <c r="H96" s="290"/>
      <c r="I96" s="290"/>
      <c r="J96" s="290"/>
      <c r="K96" s="290"/>
      <c r="L96" s="290"/>
      <c r="M96" s="309"/>
      <c r="N96" s="309"/>
      <c r="O96" s="309"/>
      <c r="P96" s="309"/>
      <c r="Q96" s="309"/>
      <c r="R96" s="309"/>
    </row>
    <row r="97">
      <c r="D97" s="290"/>
      <c r="E97" s="290"/>
      <c r="F97" s="290"/>
      <c r="G97" s="290"/>
      <c r="H97" s="290"/>
      <c r="I97" s="290"/>
      <c r="J97" s="290"/>
      <c r="K97" s="290"/>
      <c r="L97" s="290"/>
      <c r="M97" s="309"/>
      <c r="N97" s="309"/>
      <c r="O97" s="309"/>
      <c r="P97" s="309"/>
      <c r="Q97" s="309"/>
      <c r="R97" s="309"/>
    </row>
    <row r="98">
      <c r="D98" s="290"/>
      <c r="E98" s="290"/>
      <c r="F98" s="290"/>
      <c r="G98" s="290"/>
      <c r="H98" s="290"/>
      <c r="I98" s="290"/>
      <c r="J98" s="290"/>
      <c r="K98" s="290"/>
      <c r="L98" s="290"/>
      <c r="M98" s="309"/>
      <c r="N98" s="309"/>
      <c r="O98" s="309"/>
      <c r="P98" s="309"/>
      <c r="Q98" s="309"/>
      <c r="R98" s="309"/>
    </row>
    <row r="99">
      <c r="D99" s="290"/>
      <c r="E99" s="290"/>
      <c r="F99" s="290"/>
      <c r="G99" s="290"/>
      <c r="H99" s="290"/>
      <c r="I99" s="290"/>
      <c r="J99" s="290"/>
      <c r="K99" s="290"/>
      <c r="L99" s="290"/>
      <c r="M99" s="309"/>
      <c r="N99" s="309"/>
      <c r="O99" s="309"/>
      <c r="P99" s="309"/>
      <c r="Q99" s="309"/>
      <c r="R99" s="309"/>
    </row>
    <row r="100">
      <c r="D100" s="290"/>
      <c r="E100" s="290"/>
      <c r="F100" s="290"/>
      <c r="G100" s="290"/>
      <c r="H100" s="290"/>
      <c r="I100" s="290"/>
      <c r="J100" s="290"/>
      <c r="K100" s="290"/>
      <c r="L100" s="290"/>
      <c r="M100" s="309"/>
      <c r="N100" s="309"/>
      <c r="O100" s="309"/>
      <c r="P100" s="309"/>
      <c r="Q100" s="309"/>
      <c r="R100" s="309"/>
    </row>
    <row r="101">
      <c r="D101" s="300"/>
      <c r="E101" s="300"/>
      <c r="F101" s="300"/>
      <c r="G101" s="300"/>
      <c r="H101" s="300"/>
      <c r="I101" s="300"/>
      <c r="J101" s="300"/>
      <c r="K101" s="300"/>
      <c r="L101" s="300"/>
      <c r="M101" s="309"/>
      <c r="N101" s="309"/>
      <c r="O101" s="309"/>
      <c r="P101" s="309"/>
      <c r="Q101" s="309"/>
      <c r="R101" s="309"/>
    </row>
    <row r="102">
      <c r="D102" s="290"/>
      <c r="E102" s="290"/>
      <c r="F102" s="290"/>
      <c r="G102" s="290"/>
      <c r="H102" s="290"/>
      <c r="I102" s="290"/>
      <c r="J102" s="290"/>
      <c r="K102" s="290"/>
      <c r="L102" s="290"/>
      <c r="M102" s="309"/>
      <c r="N102" s="309"/>
      <c r="O102" s="309"/>
      <c r="P102" s="309"/>
      <c r="Q102" s="309"/>
      <c r="R102" s="309"/>
    </row>
    <row r="103">
      <c r="D103" s="290"/>
      <c r="E103" s="290"/>
      <c r="F103" s="290"/>
      <c r="G103" s="290"/>
      <c r="H103" s="290"/>
      <c r="I103" s="290"/>
      <c r="J103" s="290"/>
      <c r="K103" s="290"/>
      <c r="L103" s="290"/>
      <c r="M103" s="309"/>
      <c r="N103" s="309"/>
      <c r="O103" s="309"/>
      <c r="P103" s="309"/>
      <c r="Q103" s="309"/>
      <c r="R103" s="309"/>
    </row>
    <row r="104">
      <c r="D104" s="290"/>
      <c r="E104" s="290"/>
      <c r="F104" s="290"/>
      <c r="G104" s="290"/>
      <c r="H104" s="290"/>
      <c r="I104" s="290"/>
      <c r="J104" s="290"/>
      <c r="K104" s="290"/>
      <c r="L104" s="290"/>
      <c r="M104" s="309"/>
      <c r="N104" s="309"/>
      <c r="O104" s="309"/>
      <c r="P104" s="309"/>
      <c r="Q104" s="309"/>
      <c r="R104" s="309"/>
    </row>
    <row r="105">
      <c r="D105" s="290"/>
      <c r="E105" s="290"/>
      <c r="F105" s="290"/>
      <c r="G105" s="290"/>
      <c r="H105" s="290"/>
      <c r="I105" s="290"/>
      <c r="J105" s="290"/>
      <c r="K105" s="290"/>
      <c r="L105" s="290"/>
      <c r="M105" s="309"/>
      <c r="N105" s="309"/>
      <c r="O105" s="309"/>
      <c r="P105" s="309"/>
      <c r="Q105" s="309"/>
      <c r="R105" s="309"/>
    </row>
    <row r="106">
      <c r="D106" s="290"/>
      <c r="E106" s="290"/>
      <c r="F106" s="290"/>
      <c r="G106" s="290"/>
      <c r="H106" s="290"/>
      <c r="I106" s="290"/>
      <c r="J106" s="290"/>
      <c r="K106" s="290"/>
      <c r="L106" s="290"/>
      <c r="M106" s="309"/>
      <c r="N106" s="309"/>
      <c r="O106" s="309"/>
      <c r="P106" s="309"/>
      <c r="Q106" s="309"/>
      <c r="R106" s="309"/>
    </row>
    <row r="107">
      <c r="D107" s="290"/>
      <c r="E107" s="290"/>
      <c r="F107" s="290"/>
      <c r="G107" s="290"/>
      <c r="H107" s="290"/>
      <c r="I107" s="290"/>
      <c r="J107" s="290"/>
      <c r="K107" s="290"/>
      <c r="L107" s="290"/>
      <c r="M107" s="309"/>
      <c r="N107" s="309"/>
      <c r="O107" s="309"/>
      <c r="P107" s="309"/>
      <c r="Q107" s="309"/>
      <c r="R107" s="309"/>
    </row>
    <row r="108">
      <c r="D108" s="290"/>
      <c r="E108" s="290"/>
      <c r="F108" s="290"/>
      <c r="G108" s="290"/>
      <c r="H108" s="290"/>
      <c r="I108" s="290"/>
      <c r="J108" s="290"/>
      <c r="K108" s="290"/>
      <c r="L108" s="290"/>
      <c r="M108" s="309"/>
      <c r="N108" s="309"/>
      <c r="O108" s="309"/>
      <c r="P108" s="309"/>
      <c r="Q108" s="309"/>
      <c r="R108" s="309"/>
    </row>
    <row r="109">
      <c r="D109" s="290"/>
      <c r="E109" s="290"/>
      <c r="F109" s="290"/>
      <c r="G109" s="290"/>
      <c r="H109" s="290"/>
      <c r="I109" s="290"/>
      <c r="J109" s="290"/>
      <c r="K109" s="290"/>
      <c r="L109" s="290"/>
      <c r="M109" s="309"/>
      <c r="N109" s="309"/>
      <c r="O109" s="309"/>
      <c r="P109" s="309"/>
      <c r="Q109" s="309"/>
      <c r="R109" s="309"/>
    </row>
    <row r="110">
      <c r="D110" s="290"/>
      <c r="E110" s="290"/>
      <c r="F110" s="290"/>
      <c r="G110" s="290"/>
      <c r="H110" s="290"/>
      <c r="I110" s="290"/>
      <c r="J110" s="290"/>
      <c r="K110" s="290"/>
      <c r="L110" s="290"/>
      <c r="M110" s="309"/>
      <c r="N110" s="309"/>
      <c r="O110" s="309"/>
      <c r="P110" s="309"/>
      <c r="Q110" s="309"/>
      <c r="R110" s="309"/>
    </row>
    <row r="111">
      <c r="D111" s="290"/>
      <c r="E111" s="290"/>
      <c r="F111" s="290"/>
      <c r="G111" s="290"/>
      <c r="H111" s="290"/>
      <c r="I111" s="290"/>
      <c r="J111" s="290"/>
      <c r="K111" s="290"/>
      <c r="L111" s="290"/>
      <c r="M111" s="309"/>
      <c r="N111" s="309"/>
      <c r="O111" s="309"/>
      <c r="P111" s="309"/>
      <c r="Q111" s="309"/>
      <c r="R111" s="309"/>
    </row>
    <row r="112">
      <c r="D112" s="290"/>
      <c r="E112" s="290"/>
      <c r="F112" s="290"/>
      <c r="G112" s="290"/>
      <c r="H112" s="290"/>
      <c r="I112" s="290"/>
      <c r="J112" s="290"/>
      <c r="K112" s="290"/>
      <c r="L112" s="290"/>
      <c r="M112" s="309"/>
      <c r="N112" s="309"/>
      <c r="O112" s="309"/>
      <c r="P112" s="309"/>
      <c r="Q112" s="309"/>
      <c r="R112" s="309"/>
    </row>
    <row r="113">
      <c r="D113" s="290"/>
      <c r="E113" s="290"/>
      <c r="F113" s="290"/>
      <c r="G113" s="290"/>
      <c r="H113" s="290"/>
      <c r="I113" s="290"/>
      <c r="J113" s="290"/>
      <c r="K113" s="290"/>
      <c r="L113" s="290"/>
      <c r="M113" s="309"/>
      <c r="N113" s="309"/>
      <c r="O113" s="309"/>
      <c r="P113" s="309"/>
      <c r="Q113" s="309"/>
      <c r="R113" s="309"/>
    </row>
    <row r="114">
      <c r="D114" s="290"/>
      <c r="E114" s="290"/>
      <c r="F114" s="290"/>
      <c r="G114" s="290"/>
      <c r="H114" s="290"/>
      <c r="I114" s="290"/>
      <c r="J114" s="290"/>
      <c r="K114" s="290"/>
      <c r="L114" s="290"/>
      <c r="M114" s="309"/>
      <c r="N114" s="309"/>
      <c r="O114" s="309"/>
      <c r="P114" s="309"/>
      <c r="Q114" s="309"/>
      <c r="R114" s="309"/>
    </row>
    <row r="115">
      <c r="D115" s="290"/>
      <c r="E115" s="290"/>
      <c r="F115" s="290"/>
      <c r="G115" s="290"/>
      <c r="H115" s="290"/>
      <c r="I115" s="290"/>
      <c r="J115" s="290"/>
      <c r="K115" s="290"/>
      <c r="L115" s="290"/>
      <c r="M115" s="309"/>
      <c r="N115" s="309"/>
      <c r="O115" s="309"/>
      <c r="P115" s="309"/>
      <c r="Q115" s="309"/>
      <c r="R115" s="309"/>
    </row>
    <row r="116">
      <c r="D116" s="290"/>
      <c r="E116" s="290"/>
      <c r="F116" s="290"/>
      <c r="G116" s="290"/>
      <c r="H116" s="290"/>
      <c r="I116" s="290"/>
      <c r="J116" s="290"/>
      <c r="K116" s="290"/>
      <c r="L116" s="290"/>
      <c r="M116" s="309"/>
      <c r="N116" s="309"/>
      <c r="O116" s="309"/>
      <c r="P116" s="309"/>
      <c r="Q116" s="309"/>
      <c r="R116" s="309"/>
    </row>
    <row r="117">
      <c r="D117" s="290"/>
      <c r="E117" s="290"/>
      <c r="F117" s="290"/>
      <c r="G117" s="290"/>
      <c r="H117" s="290"/>
      <c r="I117" s="290"/>
      <c r="J117" s="290"/>
      <c r="K117" s="290"/>
      <c r="L117" s="290"/>
      <c r="M117" s="309"/>
      <c r="N117" s="309"/>
      <c r="O117" s="309"/>
      <c r="P117" s="309"/>
      <c r="Q117" s="309"/>
      <c r="R117" s="309"/>
    </row>
    <row r="118">
      <c r="D118" s="290"/>
      <c r="E118" s="290"/>
      <c r="F118" s="290"/>
      <c r="G118" s="290"/>
      <c r="H118" s="290"/>
      <c r="I118" s="290"/>
      <c r="J118" s="290"/>
      <c r="K118" s="290"/>
      <c r="L118" s="290"/>
      <c r="M118" s="309"/>
      <c r="N118" s="309"/>
      <c r="O118" s="309"/>
      <c r="P118" s="309"/>
      <c r="Q118" s="309"/>
      <c r="R118" s="309"/>
    </row>
    <row r="119">
      <c r="D119" s="290"/>
      <c r="E119" s="290"/>
      <c r="F119" s="290"/>
      <c r="G119" s="290"/>
      <c r="H119" s="290"/>
      <c r="I119" s="290"/>
      <c r="J119" s="290"/>
      <c r="K119" s="290"/>
      <c r="L119" s="290"/>
      <c r="M119" s="309"/>
      <c r="N119" s="309"/>
      <c r="O119" s="309"/>
      <c r="P119" s="309"/>
      <c r="Q119" s="309"/>
      <c r="R119" s="309"/>
    </row>
    <row r="120">
      <c r="D120" s="290"/>
      <c r="E120" s="290"/>
      <c r="F120" s="290"/>
      <c r="G120" s="290"/>
      <c r="H120" s="290"/>
      <c r="I120" s="290"/>
      <c r="J120" s="290"/>
      <c r="K120" s="290"/>
      <c r="L120" s="290"/>
      <c r="M120" s="309"/>
      <c r="N120" s="309"/>
      <c r="O120" s="309"/>
      <c r="P120" s="309"/>
      <c r="Q120" s="309"/>
      <c r="R120" s="309"/>
    </row>
    <row r="121">
      <c r="D121" s="290"/>
      <c r="E121" s="290"/>
      <c r="F121" s="290"/>
      <c r="G121" s="290"/>
      <c r="H121" s="290"/>
      <c r="I121" s="290"/>
      <c r="J121" s="290"/>
      <c r="K121" s="290"/>
      <c r="L121" s="290"/>
      <c r="M121" s="309"/>
      <c r="N121" s="309"/>
      <c r="O121" s="309"/>
      <c r="P121" s="309"/>
      <c r="Q121" s="309"/>
      <c r="R121" s="309"/>
    </row>
    <row r="122">
      <c r="D122" s="290"/>
      <c r="E122" s="290"/>
      <c r="F122" s="290"/>
      <c r="G122" s="290"/>
      <c r="H122" s="290"/>
      <c r="I122" s="290"/>
      <c r="J122" s="290"/>
      <c r="K122" s="290"/>
      <c r="L122" s="290"/>
      <c r="M122" s="309"/>
      <c r="N122" s="309"/>
      <c r="O122" s="309"/>
      <c r="P122" s="309"/>
      <c r="Q122" s="309"/>
      <c r="R122" s="309"/>
    </row>
    <row r="123">
      <c r="D123" s="290"/>
      <c r="E123" s="290"/>
      <c r="F123" s="290"/>
      <c r="G123" s="290"/>
      <c r="H123" s="290"/>
      <c r="I123" s="290"/>
      <c r="J123" s="290"/>
      <c r="K123" s="290"/>
      <c r="L123" s="290"/>
      <c r="M123" s="309"/>
      <c r="N123" s="309"/>
      <c r="O123" s="309"/>
      <c r="P123" s="309"/>
      <c r="Q123" s="309"/>
      <c r="R123" s="309"/>
    </row>
    <row r="124">
      <c r="D124" s="290"/>
      <c r="E124" s="290"/>
      <c r="F124" s="290"/>
      <c r="G124" s="290"/>
      <c r="H124" s="290"/>
      <c r="I124" s="290"/>
      <c r="J124" s="290"/>
      <c r="K124" s="290"/>
      <c r="L124" s="290"/>
      <c r="M124" s="309"/>
      <c r="N124" s="309"/>
      <c r="O124" s="309"/>
      <c r="P124" s="309"/>
      <c r="Q124" s="309"/>
      <c r="R124" s="309"/>
    </row>
    <row r="125">
      <c r="D125" s="290"/>
      <c r="E125" s="290"/>
      <c r="F125" s="290"/>
      <c r="G125" s="290"/>
      <c r="H125" s="290"/>
      <c r="I125" s="290"/>
      <c r="J125" s="290"/>
      <c r="K125" s="290"/>
      <c r="L125" s="290"/>
      <c r="M125" s="309"/>
      <c r="N125" s="309"/>
      <c r="O125" s="309"/>
      <c r="P125" s="309"/>
      <c r="Q125" s="309"/>
      <c r="R125" s="309"/>
    </row>
    <row r="126">
      <c r="D126" s="290"/>
      <c r="E126" s="290"/>
      <c r="F126" s="290"/>
      <c r="G126" s="290"/>
      <c r="H126" s="290"/>
      <c r="I126" s="290"/>
      <c r="J126" s="290"/>
      <c r="K126" s="290"/>
      <c r="L126" s="290"/>
      <c r="M126" s="309"/>
      <c r="N126" s="309"/>
      <c r="O126" s="309"/>
      <c r="P126" s="309"/>
      <c r="Q126" s="309"/>
      <c r="R126" s="309"/>
    </row>
    <row r="127">
      <c r="D127" s="290"/>
      <c r="E127" s="290"/>
      <c r="F127" s="290"/>
      <c r="G127" s="290"/>
      <c r="H127" s="290"/>
      <c r="I127" s="290"/>
      <c r="J127" s="290"/>
      <c r="K127" s="290"/>
      <c r="L127" s="290"/>
      <c r="M127" s="309"/>
      <c r="N127" s="309"/>
      <c r="O127" s="309"/>
      <c r="P127" s="309"/>
      <c r="Q127" s="309"/>
      <c r="R127" s="309"/>
    </row>
    <row r="128">
      <c r="D128" s="290"/>
      <c r="E128" s="290"/>
      <c r="F128" s="290"/>
      <c r="G128" s="290"/>
      <c r="H128" s="290"/>
      <c r="I128" s="290"/>
      <c r="J128" s="290"/>
      <c r="K128" s="290"/>
      <c r="L128" s="290"/>
      <c r="M128" s="309"/>
      <c r="N128" s="309"/>
      <c r="O128" s="309"/>
      <c r="P128" s="309"/>
      <c r="Q128" s="309"/>
      <c r="R128" s="309"/>
    </row>
    <row r="129">
      <c r="D129" s="290"/>
      <c r="E129" s="290"/>
      <c r="F129" s="290"/>
      <c r="G129" s="290"/>
      <c r="H129" s="290"/>
      <c r="I129" s="290"/>
      <c r="J129" s="290"/>
      <c r="K129" s="290"/>
      <c r="L129" s="290"/>
      <c r="M129" s="309"/>
      <c r="N129" s="309"/>
      <c r="O129" s="309"/>
      <c r="P129" s="309"/>
      <c r="Q129" s="309"/>
      <c r="R129" s="309"/>
    </row>
    <row r="130">
      <c r="D130" s="290"/>
      <c r="E130" s="290"/>
      <c r="F130" s="290"/>
      <c r="G130" s="290"/>
      <c r="H130" s="290"/>
      <c r="I130" s="290"/>
      <c r="J130" s="290"/>
      <c r="K130" s="290"/>
      <c r="L130" s="290"/>
      <c r="M130" s="309"/>
      <c r="N130" s="309"/>
      <c r="O130" s="309"/>
      <c r="P130" s="309"/>
      <c r="Q130" s="309"/>
      <c r="R130" s="309"/>
    </row>
    <row r="131">
      <c r="D131" s="290"/>
      <c r="E131" s="290"/>
      <c r="F131" s="290"/>
      <c r="G131" s="290"/>
      <c r="H131" s="290"/>
      <c r="I131" s="290"/>
      <c r="J131" s="290"/>
      <c r="K131" s="290"/>
      <c r="L131" s="290"/>
      <c r="M131" s="309"/>
      <c r="N131" s="309"/>
      <c r="O131" s="309"/>
      <c r="P131" s="309"/>
      <c r="Q131" s="309"/>
      <c r="R131" s="309"/>
    </row>
    <row r="132">
      <c r="D132" s="290"/>
      <c r="E132" s="290"/>
      <c r="F132" s="290"/>
      <c r="G132" s="290"/>
      <c r="H132" s="290"/>
      <c r="I132" s="290"/>
      <c r="J132" s="290"/>
      <c r="K132" s="290"/>
      <c r="L132" s="290"/>
      <c r="M132" s="309"/>
      <c r="N132" s="309"/>
      <c r="O132" s="309"/>
      <c r="P132" s="309"/>
      <c r="Q132" s="309"/>
      <c r="R132" s="309"/>
    </row>
    <row r="133">
      <c r="D133" s="292"/>
      <c r="E133" s="292"/>
      <c r="F133" s="292"/>
      <c r="G133" s="292"/>
      <c r="H133" s="292"/>
      <c r="I133" s="292"/>
      <c r="J133" s="292"/>
      <c r="K133" s="292"/>
      <c r="L133" s="292"/>
    </row>
  </sheetData>
  <pageMargins left="0.7" right="0.7" top="0.75" bottom="0.75" header="0.3" footer="0.3"/>
  <headerFooter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B2:R117"/>
  <sheetViews>
    <sheetView showRuler="0" topLeftCell="A66" zoomScale="90" zoomScaleNormal="90" workbookViewId="0">
      <selection activeCell="D5" sqref="D5:L91"/>
    </sheetView>
  </sheetViews>
  <sheetFormatPr baseColWidth="10" defaultColWidth="8.83203125" defaultRowHeight="15" x14ac:dyDescent="0.2"/>
  <cols>
    <col min="2" max="2" bestFit="1" width="21.1640625" customWidth="1"/>
    <col min="3" max="3" bestFit="1" width="12.5" customWidth="1"/>
    <col min="4" max="5" bestFit="1" width="11.5" customWidth="1" style="293"/>
    <col min="6" max="12" bestFit="1" width="12.5" customWidth="1" style="293"/>
    <col min="13" max="13" bestFit="1" width="12.5" customWidth="1" style="296"/>
    <col min="14" max="18" width="9.1640625" customWidth="1" style="296"/>
    <col min="19" max="19" width="9.1640625" customWidth="1"/>
  </cols>
  <sheetData>
    <row r="2">
      <c r="B2" s="48" t="s">
        <v>611</v>
      </c>
    </row>
    <row r="3">
      <c r="B3" s="0" t="s">
        <v>498</v>
      </c>
    </row>
    <row r="4">
      <c r="B4" s="0" t="s">
        <v>581</v>
      </c>
      <c r="C4" s="55" t="s">
        <v>585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56" t="s">
        <v>162</v>
      </c>
      <c r="D5" s="290">
        <v>8495.19069452339</v>
      </c>
      <c r="E5" s="290">
        <v>8774.87806851602</v>
      </c>
      <c r="F5" s="290">
        <v>9203.95999676236</v>
      </c>
      <c r="G5" s="290">
        <v>9573.77821027333</v>
      </c>
      <c r="H5" s="290">
        <v>10019.5156806241</v>
      </c>
      <c r="I5" s="385">
        <v>10545.8159413059</v>
      </c>
      <c r="J5" s="290">
        <v>11168.3396137451</v>
      </c>
      <c r="K5" s="385">
        <v>11927.2126613186</v>
      </c>
      <c r="L5" s="290">
        <v>12830.4293544324</v>
      </c>
      <c r="M5" s="300"/>
      <c r="N5" s="309"/>
      <c r="O5" s="309"/>
      <c r="P5" s="309"/>
      <c r="Q5" s="309"/>
      <c r="R5" s="309"/>
    </row>
    <row r="6">
      <c r="B6" s="0" t="s">
        <v>221</v>
      </c>
      <c r="C6" s="56" t="s">
        <v>164</v>
      </c>
      <c r="D6" s="290">
        <v>23180.624838766</v>
      </c>
      <c r="E6" s="290">
        <v>11590.3127151143</v>
      </c>
      <c r="F6" s="290">
        <v>7630.4973037549</v>
      </c>
      <c r="G6" s="290">
        <v>9035.09516036456</v>
      </c>
      <c r="H6" s="290">
        <v>9035.09501249892</v>
      </c>
      <c r="I6" s="385">
        <v>10875.8228432328</v>
      </c>
      <c r="J6" s="290">
        <v>11758.5563168724</v>
      </c>
      <c r="K6" s="385">
        <v>13770.0903003244</v>
      </c>
      <c r="L6" s="290">
        <v>15644.1331701652</v>
      </c>
      <c r="M6" s="300"/>
      <c r="N6" s="309"/>
      <c r="O6" s="309"/>
      <c r="P6" s="309"/>
      <c r="Q6" s="309"/>
      <c r="R6" s="309"/>
    </row>
    <row r="7">
      <c r="B7" s="0" t="s">
        <v>221</v>
      </c>
      <c r="C7" s="56" t="s">
        <v>165</v>
      </c>
      <c r="D7" s="290">
        <v>66718.3008913001</v>
      </c>
      <c r="E7" s="290">
        <v>80384.219013670518</v>
      </c>
      <c r="F7" s="290">
        <v>71865.166382969823</v>
      </c>
      <c r="G7" s="290">
        <v>82864.710413693028</v>
      </c>
      <c r="H7" s="290">
        <v>62674.57930763792</v>
      </c>
      <c r="I7" s="385">
        <v>58407.293013832023</v>
      </c>
      <c r="J7" s="290">
        <v>51837.0813124003</v>
      </c>
      <c r="K7" s="385">
        <v>50767.337003665147</v>
      </c>
      <c r="L7" s="290">
        <v>41504.340110485835</v>
      </c>
      <c r="M7" s="300"/>
      <c r="N7" s="309"/>
      <c r="O7" s="309"/>
      <c r="P7" s="309"/>
      <c r="Q7" s="309"/>
      <c r="R7" s="309"/>
    </row>
    <row r="8">
      <c r="B8" s="0" t="s">
        <v>221</v>
      </c>
      <c r="C8" s="56" t="s">
        <v>171</v>
      </c>
      <c r="D8" s="290">
        <v>51778.2606226238</v>
      </c>
      <c r="E8" s="290">
        <v>48283.6037313995</v>
      </c>
      <c r="F8" s="290">
        <v>46096.3687989103</v>
      </c>
      <c r="G8" s="290">
        <v>40841.060801475</v>
      </c>
      <c r="H8" s="290">
        <v>39957.9745349294</v>
      </c>
      <c r="I8" s="385">
        <v>33516.3090432785</v>
      </c>
      <c r="J8" s="290">
        <v>32209.7272947537</v>
      </c>
      <c r="K8" s="385">
        <v>33128.1989594503</v>
      </c>
      <c r="L8" s="290">
        <v>31486.7984500228</v>
      </c>
      <c r="M8" s="300"/>
      <c r="N8" s="309"/>
      <c r="O8" s="309"/>
      <c r="P8" s="309"/>
      <c r="Q8" s="309"/>
      <c r="R8" s="309"/>
    </row>
    <row r="9">
      <c r="B9" s="0" t="s">
        <v>221</v>
      </c>
      <c r="C9" s="56" t="s">
        <v>174</v>
      </c>
      <c r="D9" s="290">
        <v>40451.3311345792</v>
      </c>
      <c r="E9" s="290">
        <v>25502.577446102463</v>
      </c>
      <c r="F9" s="290">
        <v>20206.44074382661</v>
      </c>
      <c r="G9" s="290">
        <v>23188.284567090112</v>
      </c>
      <c r="H9" s="290">
        <v>27218.621065984011</v>
      </c>
      <c r="I9" s="385">
        <v>27398.27795370531</v>
      </c>
      <c r="J9" s="290">
        <v>25929.751175499412</v>
      </c>
      <c r="K9" s="385">
        <v>25286.983260485111</v>
      </c>
      <c r="L9" s="290">
        <v>24641.778038776811</v>
      </c>
      <c r="M9" s="300"/>
      <c r="N9" s="309"/>
      <c r="O9" s="309"/>
      <c r="P9" s="309"/>
      <c r="Q9" s="309"/>
      <c r="R9" s="309"/>
    </row>
    <row r="10">
      <c r="B10" s="0" t="s">
        <v>221</v>
      </c>
      <c r="C10" s="56" t="s">
        <v>175</v>
      </c>
      <c r="D10" s="290">
        <v>77289.8107042571</v>
      </c>
      <c r="E10" s="290">
        <v>72862.9699300347</v>
      </c>
      <c r="F10" s="290">
        <v>67551.9050616499</v>
      </c>
      <c r="G10" s="290">
        <v>62640.8053591813</v>
      </c>
      <c r="H10" s="290">
        <v>58939.9790135638</v>
      </c>
      <c r="I10" s="385">
        <v>55441.6039526288</v>
      </c>
      <c r="J10" s="290">
        <v>55722.0326715554</v>
      </c>
      <c r="K10" s="385">
        <v>53435.4736345569</v>
      </c>
      <c r="L10" s="290">
        <v>51648.4958605284</v>
      </c>
      <c r="M10" s="300"/>
      <c r="N10" s="309"/>
      <c r="O10" s="309"/>
      <c r="P10" s="309"/>
      <c r="Q10" s="309"/>
      <c r="R10" s="309"/>
    </row>
    <row r="11">
      <c r="B11" s="0" t="s">
        <v>221</v>
      </c>
      <c r="C11" s="56" t="s">
        <v>177</v>
      </c>
      <c r="D11" s="290">
        <v>17420.608691374946</v>
      </c>
      <c r="E11" s="290">
        <v>33636.44005259293</v>
      </c>
      <c r="F11" s="290">
        <v>31565.532178453948</v>
      </c>
      <c r="G11" s="290">
        <v>32892.89896406456</v>
      </c>
      <c r="H11" s="290">
        <v>31437.325158607011</v>
      </c>
      <c r="I11" s="385">
        <v>27772.65134619219</v>
      </c>
      <c r="J11" s="290">
        <v>24625.435931165259</v>
      </c>
      <c r="K11" s="385">
        <v>21924.83670131395</v>
      </c>
      <c r="L11" s="290">
        <v>19509.616395885259</v>
      </c>
      <c r="M11" s="300"/>
      <c r="N11" s="309"/>
      <c r="O11" s="309"/>
      <c r="P11" s="309"/>
      <c r="Q11" s="309"/>
      <c r="R11" s="309"/>
    </row>
    <row r="12">
      <c r="B12" s="0" t="s">
        <v>223</v>
      </c>
      <c r="C12" s="55" t="s">
        <v>162</v>
      </c>
      <c r="D12" s="300"/>
      <c r="E12" s="300"/>
      <c r="F12" s="300"/>
      <c r="G12" s="300"/>
      <c r="H12" s="300"/>
      <c r="I12" s="375"/>
      <c r="J12" s="300"/>
      <c r="K12" s="375"/>
      <c r="L12" s="300"/>
      <c r="M12" s="300"/>
      <c r="N12" s="309"/>
      <c r="O12" s="309"/>
      <c r="P12" s="309"/>
      <c r="Q12" s="309"/>
      <c r="R12" s="309"/>
    </row>
    <row r="13">
      <c r="B13" s="0" t="s">
        <v>223</v>
      </c>
      <c r="C13" s="55" t="s">
        <v>164</v>
      </c>
      <c r="D13" s="290">
        <v>46258.494576676</v>
      </c>
      <c r="E13" s="290">
        <v>28273.1775839441</v>
      </c>
      <c r="F13" s="290">
        <v>14899.3140354206</v>
      </c>
      <c r="G13" s="290">
        <v>14899.3140354206</v>
      </c>
      <c r="H13" s="290">
        <v>13704.0791635347</v>
      </c>
      <c r="I13" s="385">
        <v>16427.9616795817</v>
      </c>
      <c r="J13" s="290">
        <v>20515.8305613234</v>
      </c>
      <c r="K13" s="385">
        <v>23448.0535329598</v>
      </c>
      <c r="L13" s="290">
        <v>24282.817466919</v>
      </c>
      <c r="M13" s="300"/>
      <c r="N13" s="309"/>
      <c r="O13" s="309"/>
      <c r="P13" s="309"/>
      <c r="Q13" s="309"/>
      <c r="R13" s="309"/>
    </row>
    <row r="14">
      <c r="B14" s="0" t="s">
        <v>223</v>
      </c>
      <c r="C14" s="55" t="s">
        <v>165</v>
      </c>
      <c r="D14" s="290">
        <v>283843.700256697</v>
      </c>
      <c r="E14" s="290">
        <v>301790.859251716</v>
      </c>
      <c r="F14" s="290">
        <v>167141.26771982163</v>
      </c>
      <c r="G14" s="290">
        <v>160648.87968093567</v>
      </c>
      <c r="H14" s="290">
        <v>113417.42389116873</v>
      </c>
      <c r="I14" s="385">
        <v>81684.192143866589</v>
      </c>
      <c r="J14" s="290">
        <v>36618.268843454149</v>
      </c>
      <c r="K14" s="385">
        <v>29200.717892398916</v>
      </c>
      <c r="L14" s="290">
        <v>10288.774977313517</v>
      </c>
      <c r="M14" s="300"/>
      <c r="N14" s="309"/>
      <c r="O14" s="309"/>
      <c r="P14" s="309"/>
      <c r="Q14" s="309"/>
      <c r="R14" s="309"/>
    </row>
    <row r="15">
      <c r="B15" s="0" t="s">
        <v>223</v>
      </c>
      <c r="C15" s="55" t="s">
        <v>171</v>
      </c>
      <c r="D15" s="290">
        <v>97204.40897608</v>
      </c>
      <c r="E15" s="290">
        <v>82484.8751158152</v>
      </c>
      <c r="F15" s="290">
        <v>77488.3983429819</v>
      </c>
      <c r="G15" s="290">
        <v>63710.2529027077</v>
      </c>
      <c r="H15" s="290">
        <v>56775.3378722699</v>
      </c>
      <c r="I15" s="385">
        <v>53722.2844654881</v>
      </c>
      <c r="J15" s="290">
        <v>51120.4634284757</v>
      </c>
      <c r="K15" s="385">
        <v>37368.4962980268</v>
      </c>
      <c r="L15" s="290">
        <v>30238.2415372401</v>
      </c>
      <c r="M15" s="300"/>
      <c r="N15" s="309"/>
      <c r="O15" s="309"/>
      <c r="P15" s="309"/>
      <c r="Q15" s="309"/>
      <c r="R15" s="309"/>
    </row>
    <row r="16">
      <c r="B16" s="0" t="s">
        <v>223</v>
      </c>
      <c r="C16" s="55" t="s">
        <v>174</v>
      </c>
      <c r="D16" s="290">
        <v>102030.856579057</v>
      </c>
      <c r="E16" s="290">
        <v>55997.4552391815</v>
      </c>
      <c r="F16" s="290">
        <v>56572.296288438185</v>
      </c>
      <c r="G16" s="290">
        <v>61336.362132068483</v>
      </c>
      <c r="H16" s="290">
        <v>68103.9271024488</v>
      </c>
      <c r="I16" s="385">
        <v>69504.412853805188</v>
      </c>
      <c r="J16" s="290">
        <v>68880.0156030339</v>
      </c>
      <c r="K16" s="385">
        <v>70208.160770120288</v>
      </c>
      <c r="L16" s="290">
        <v>67262.048165452</v>
      </c>
      <c r="M16" s="300"/>
      <c r="N16" s="309"/>
      <c r="O16" s="309"/>
      <c r="P16" s="309"/>
      <c r="Q16" s="309"/>
      <c r="R16" s="309"/>
    </row>
    <row r="17">
      <c r="B17" s="0" t="s">
        <v>223</v>
      </c>
      <c r="C17" s="0" t="s">
        <v>175</v>
      </c>
      <c r="D17" s="290">
        <v>152647.585855672</v>
      </c>
      <c r="E17" s="290">
        <v>141137.905769928</v>
      </c>
      <c r="F17" s="290">
        <v>134655.569004396</v>
      </c>
      <c r="G17" s="290">
        <v>128903.340708124</v>
      </c>
      <c r="H17" s="290">
        <v>122368.689228964</v>
      </c>
      <c r="I17" s="385">
        <v>118243.949183639</v>
      </c>
      <c r="J17" s="290">
        <v>116556.404598207</v>
      </c>
      <c r="K17" s="385">
        <v>112284.237179947</v>
      </c>
      <c r="L17" s="290">
        <v>110026.88999964</v>
      </c>
      <c r="M17" s="300"/>
      <c r="N17" s="309"/>
      <c r="O17" s="309"/>
      <c r="P17" s="309"/>
      <c r="Q17" s="309"/>
      <c r="R17" s="309"/>
    </row>
    <row r="18">
      <c r="B18" s="0" t="s">
        <v>223</v>
      </c>
      <c r="C18" s="0" t="s">
        <v>177</v>
      </c>
      <c r="D18" s="290">
        <v>48465.359206082721</v>
      </c>
      <c r="E18" s="290">
        <v>76686.86155618378</v>
      </c>
      <c r="F18" s="290">
        <v>65994.405076021183</v>
      </c>
      <c r="G18" s="290">
        <v>62101.679708667762</v>
      </c>
      <c r="H18" s="290">
        <v>58955.816646244362</v>
      </c>
      <c r="I18" s="385">
        <v>54118.052713901379</v>
      </c>
      <c r="J18" s="290">
        <v>48670.384984128192</v>
      </c>
      <c r="K18" s="385">
        <v>40350.192199279845</v>
      </c>
      <c r="L18" s="290">
        <v>37696.705205158767</v>
      </c>
      <c r="M18" s="300"/>
      <c r="N18" s="309"/>
      <c r="O18" s="309"/>
      <c r="P18" s="309"/>
      <c r="Q18" s="309"/>
      <c r="R18" s="309"/>
    </row>
    <row r="19">
      <c r="B19" s="0" t="s">
        <v>224</v>
      </c>
      <c r="C19" s="0" t="s">
        <v>162</v>
      </c>
      <c r="D19" s="290">
        <v>13167.238966615</v>
      </c>
      <c r="E19" s="290">
        <v>13167.238966615</v>
      </c>
      <c r="F19" s="290">
        <v>11675.78584546</v>
      </c>
      <c r="G19" s="290">
        <v>11675.7858454599</v>
      </c>
      <c r="H19" s="290">
        <v>10320.2622141918</v>
      </c>
      <c r="I19" s="385">
        <v>9833.46433272001</v>
      </c>
      <c r="J19" s="290">
        <v>9502.80837704619</v>
      </c>
      <c r="K19" s="385">
        <v>9217.00202008421</v>
      </c>
      <c r="L19" s="290">
        <v>9013.5695751505682</v>
      </c>
      <c r="M19" s="300"/>
      <c r="N19" s="309"/>
      <c r="O19" s="309"/>
      <c r="P19" s="309"/>
      <c r="Q19" s="309"/>
      <c r="R19" s="309"/>
    </row>
    <row r="20">
      <c r="B20" s="0" t="s">
        <v>224</v>
      </c>
      <c r="C20" s="0" t="s">
        <v>164</v>
      </c>
      <c r="D20" s="290">
        <v>18761.533389544</v>
      </c>
      <c r="E20" s="290">
        <v>11875.10720234</v>
      </c>
      <c r="F20" s="290">
        <v>10992.1806519452</v>
      </c>
      <c r="G20" s="290">
        <v>6770.92703048384</v>
      </c>
      <c r="H20" s="290">
        <v>6770.92703048384</v>
      </c>
      <c r="I20" s="385">
        <v>8074.86655135076</v>
      </c>
      <c r="J20" s="290">
        <v>7438.12090055802</v>
      </c>
      <c r="K20" s="385">
        <v>9609.46221654252</v>
      </c>
      <c r="L20" s="290">
        <v>10884.8404446198</v>
      </c>
      <c r="M20" s="300"/>
      <c r="N20" s="309"/>
      <c r="O20" s="309"/>
      <c r="P20" s="309"/>
      <c r="Q20" s="309"/>
      <c r="R20" s="309"/>
    </row>
    <row r="21">
      <c r="B21" s="0" t="s">
        <v>224</v>
      </c>
      <c r="C21" s="0" t="s">
        <v>165</v>
      </c>
      <c r="D21" s="290">
        <v>231166.513823195</v>
      </c>
      <c r="E21" s="290">
        <v>197434.25661152726</v>
      </c>
      <c r="F21" s="290">
        <v>203977.63317330054</v>
      </c>
      <c r="G21" s="290">
        <v>125289.67911938425</v>
      </c>
      <c r="H21" s="290">
        <v>123578.94658719926</v>
      </c>
      <c r="I21" s="385">
        <v>130577.26199973143</v>
      </c>
      <c r="J21" s="290">
        <v>115635.12987207749</v>
      </c>
      <c r="K21" s="385">
        <v>64722.36842472908</v>
      </c>
      <c r="L21" s="290">
        <v>26318.577872245194</v>
      </c>
      <c r="M21" s="300"/>
      <c r="N21" s="309"/>
      <c r="O21" s="309"/>
      <c r="P21" s="309"/>
      <c r="Q21" s="309"/>
      <c r="R21" s="309"/>
    </row>
    <row r="22">
      <c r="B22" s="0" t="s">
        <v>224</v>
      </c>
      <c r="C22" s="0" t="s">
        <v>171</v>
      </c>
      <c r="D22" s="290">
        <v>54603.6294728689</v>
      </c>
      <c r="E22" s="290">
        <v>63663.9610207887</v>
      </c>
      <c r="F22" s="290">
        <v>61973.6516991232</v>
      </c>
      <c r="G22" s="290">
        <v>69785.0568323562</v>
      </c>
      <c r="H22" s="290">
        <v>72364.9465435737</v>
      </c>
      <c r="I22" s="385">
        <v>68080.2045421806</v>
      </c>
      <c r="J22" s="290">
        <v>64006.2164888279</v>
      </c>
      <c r="K22" s="385">
        <v>59325.7579870678</v>
      </c>
      <c r="L22" s="290">
        <v>54894.7906929875</v>
      </c>
      <c r="M22" s="300"/>
      <c r="N22" s="309"/>
      <c r="O22" s="309"/>
      <c r="P22" s="309"/>
      <c r="Q22" s="309"/>
      <c r="R22" s="309"/>
    </row>
    <row r="23">
      <c r="B23" s="0" t="s">
        <v>224</v>
      </c>
      <c r="C23" s="0" t="s">
        <v>174</v>
      </c>
      <c r="D23" s="290">
        <v>51829.9481846861</v>
      </c>
      <c r="E23" s="290">
        <v>33756.945153384942</v>
      </c>
      <c r="F23" s="290">
        <v>43781.542409876274</v>
      </c>
      <c r="G23" s="290">
        <v>56303.079219945073</v>
      </c>
      <c r="H23" s="290">
        <v>66494.857372487662</v>
      </c>
      <c r="I23" s="385">
        <v>67170.570055888471</v>
      </c>
      <c r="J23" s="290">
        <v>66500.655018436562</v>
      </c>
      <c r="K23" s="385">
        <v>71036.557102406266</v>
      </c>
      <c r="L23" s="290">
        <v>69124.274660589028</v>
      </c>
      <c r="M23" s="300"/>
      <c r="N23" s="309"/>
      <c r="O23" s="309"/>
      <c r="P23" s="309"/>
      <c r="Q23" s="309"/>
      <c r="R23" s="309"/>
    </row>
    <row r="24">
      <c r="B24" s="0" t="s">
        <v>224</v>
      </c>
      <c r="C24" s="0" t="s">
        <v>175</v>
      </c>
      <c r="D24" s="290">
        <v>82813.6767647282</v>
      </c>
      <c r="E24" s="290">
        <v>75331.103377165</v>
      </c>
      <c r="F24" s="290">
        <v>79909.5022074681</v>
      </c>
      <c r="G24" s="290">
        <v>72217.8533006527</v>
      </c>
      <c r="H24" s="290">
        <v>63382.1650761386</v>
      </c>
      <c r="I24" s="385">
        <v>61957.7983956245</v>
      </c>
      <c r="J24" s="290">
        <v>63398.7703578668</v>
      </c>
      <c r="K24" s="385">
        <v>56716.0976212026</v>
      </c>
      <c r="L24" s="290">
        <v>57502.7344600754</v>
      </c>
      <c r="M24" s="300"/>
      <c r="N24" s="309"/>
      <c r="O24" s="309"/>
      <c r="P24" s="309"/>
      <c r="Q24" s="309"/>
      <c r="R24" s="309"/>
    </row>
    <row r="25">
      <c r="B25" s="0" t="s">
        <v>224</v>
      </c>
      <c r="C25" s="0" t="s">
        <v>177</v>
      </c>
      <c r="D25" s="290">
        <v>34907.173735035394</v>
      </c>
      <c r="E25" s="290">
        <v>53194.0474667818</v>
      </c>
      <c r="F25" s="290">
        <v>53133.209970058633</v>
      </c>
      <c r="G25" s="290">
        <v>57214.70052282184</v>
      </c>
      <c r="H25" s="290">
        <v>55726.2641655551</v>
      </c>
      <c r="I25" s="385">
        <v>51838.010134797529</v>
      </c>
      <c r="J25" s="290">
        <v>49889.080090270734</v>
      </c>
      <c r="K25" s="385">
        <v>46378.7527479307</v>
      </c>
      <c r="L25" s="290">
        <v>41165.31918627712</v>
      </c>
      <c r="M25" s="300"/>
      <c r="N25" s="309"/>
      <c r="O25" s="309"/>
      <c r="P25" s="309"/>
      <c r="Q25" s="309"/>
      <c r="R25" s="309"/>
    </row>
    <row r="26">
      <c r="B26" s="0" t="s">
        <v>225</v>
      </c>
      <c r="C26" s="0" t="s">
        <v>162</v>
      </c>
      <c r="D26" s="290">
        <v>5115.0080095746</v>
      </c>
      <c r="E26" s="290">
        <v>5115.0080095746</v>
      </c>
      <c r="F26" s="290">
        <v>4337.5335015811024</v>
      </c>
      <c r="G26" s="290">
        <v>4337.0798540562846</v>
      </c>
      <c r="H26" s="290">
        <v>3904.50485538129</v>
      </c>
      <c r="I26" s="385">
        <v>3755.925656591</v>
      </c>
      <c r="J26" s="290">
        <v>3656.83000353688</v>
      </c>
      <c r="K26" s="385">
        <v>3586.07619239047</v>
      </c>
      <c r="L26" s="290">
        <v>3557.5818911338</v>
      </c>
      <c r="M26" s="300"/>
      <c r="N26" s="309"/>
      <c r="O26" s="309"/>
      <c r="P26" s="309"/>
      <c r="Q26" s="309"/>
      <c r="R26" s="309"/>
    </row>
    <row r="27">
      <c r="B27" s="0" t="s">
        <v>225</v>
      </c>
      <c r="C27" s="0" t="s">
        <v>164</v>
      </c>
      <c r="D27" s="290">
        <v>9329.52792757675</v>
      </c>
      <c r="E27" s="290">
        <v>5773.58592337366</v>
      </c>
      <c r="F27" s="290">
        <v>7712.04255743631</v>
      </c>
      <c r="G27" s="290">
        <v>7615.38108256868</v>
      </c>
      <c r="H27" s="290">
        <v>7615.38108256868</v>
      </c>
      <c r="I27" s="385">
        <v>7484.18289121193</v>
      </c>
      <c r="J27" s="290">
        <v>5248.84978309966</v>
      </c>
      <c r="K27" s="385">
        <v>5946.43252981156</v>
      </c>
      <c r="L27" s="290">
        <v>6157.42310153137</v>
      </c>
      <c r="M27" s="300"/>
      <c r="N27" s="309"/>
      <c r="O27" s="309"/>
      <c r="P27" s="309"/>
      <c r="Q27" s="309"/>
      <c r="R27" s="309"/>
    </row>
    <row r="28">
      <c r="B28" s="0" t="s">
        <v>225</v>
      </c>
      <c r="C28" s="0" t="s">
        <v>165</v>
      </c>
      <c r="D28" s="290">
        <v>118413.273189882</v>
      </c>
      <c r="E28" s="290">
        <v>119526.728259742</v>
      </c>
      <c r="F28" s="290">
        <v>99577.6451960045</v>
      </c>
      <c r="G28" s="290">
        <v>61630.919799302646</v>
      </c>
      <c r="H28" s="290">
        <v>33815.053873852987</v>
      </c>
      <c r="I28" s="385">
        <v>25267.328390365259</v>
      </c>
      <c r="J28" s="290">
        <v>16683.885818266033</v>
      </c>
      <c r="K28" s="385">
        <v>12064.459732635556</v>
      </c>
      <c r="L28" s="290">
        <v>9746.42896731052</v>
      </c>
      <c r="M28" s="300"/>
      <c r="N28" s="309"/>
      <c r="O28" s="309"/>
      <c r="P28" s="309"/>
      <c r="Q28" s="309"/>
      <c r="R28" s="309"/>
    </row>
    <row r="29">
      <c r="B29" s="0" t="s">
        <v>225</v>
      </c>
      <c r="C29" s="0" t="s">
        <v>171</v>
      </c>
      <c r="D29" s="290">
        <v>32097.1235086582</v>
      </c>
      <c r="E29" s="290">
        <v>24411.6662662137</v>
      </c>
      <c r="F29" s="290">
        <v>20766.0316726763</v>
      </c>
      <c r="G29" s="290">
        <v>17934.2258795155</v>
      </c>
      <c r="H29" s="290">
        <v>16735.6580545681</v>
      </c>
      <c r="I29" s="385">
        <v>15355.3846547578</v>
      </c>
      <c r="J29" s="290">
        <v>14262.846091039</v>
      </c>
      <c r="K29" s="385">
        <v>13931.8285556022</v>
      </c>
      <c r="L29" s="290">
        <v>14368.6273961961</v>
      </c>
      <c r="M29" s="300"/>
      <c r="N29" s="309"/>
      <c r="O29" s="309"/>
      <c r="P29" s="309"/>
      <c r="Q29" s="309"/>
      <c r="R29" s="309"/>
    </row>
    <row r="30">
      <c r="B30" s="0" t="s">
        <v>225</v>
      </c>
      <c r="C30" s="0" t="s">
        <v>174</v>
      </c>
      <c r="D30" s="290">
        <v>25641.4931482825</v>
      </c>
      <c r="E30" s="290">
        <v>14835.097738144696</v>
      </c>
      <c r="F30" s="290">
        <v>23313.219464751997</v>
      </c>
      <c r="G30" s="290">
        <v>26809.4766312409</v>
      </c>
      <c r="H30" s="290">
        <v>29276.562621136534</v>
      </c>
      <c r="I30" s="385">
        <v>30476.738891046833</v>
      </c>
      <c r="J30" s="290">
        <v>32424.772998200835</v>
      </c>
      <c r="K30" s="385">
        <v>38816.21353259484</v>
      </c>
      <c r="L30" s="290">
        <v>39700.8936542728</v>
      </c>
      <c r="M30" s="300"/>
      <c r="N30" s="309"/>
      <c r="O30" s="309"/>
      <c r="P30" s="309"/>
      <c r="Q30" s="309"/>
      <c r="R30" s="309"/>
    </row>
    <row r="31">
      <c r="B31" s="0" t="s">
        <v>225</v>
      </c>
      <c r="C31" s="0" t="s">
        <v>175</v>
      </c>
      <c r="D31" s="290">
        <v>69509.5767687054</v>
      </c>
      <c r="E31" s="290">
        <v>64663.4349432225</v>
      </c>
      <c r="F31" s="290">
        <v>64287.9837193025</v>
      </c>
      <c r="G31" s="290">
        <v>62115.4297375038</v>
      </c>
      <c r="H31" s="290">
        <v>60744.9569494173</v>
      </c>
      <c r="I31" s="385">
        <v>60262.171049472</v>
      </c>
      <c r="J31" s="290">
        <v>61070.53912065</v>
      </c>
      <c r="K31" s="385">
        <v>54697.7372400251</v>
      </c>
      <c r="L31" s="290">
        <v>53008.8907095633</v>
      </c>
      <c r="M31" s="300"/>
      <c r="N31" s="309"/>
      <c r="O31" s="309"/>
      <c r="P31" s="309"/>
      <c r="Q31" s="309"/>
      <c r="R31" s="309"/>
    </row>
    <row r="32">
      <c r="B32" s="0" t="s">
        <v>225</v>
      </c>
      <c r="C32" s="0" t="s">
        <v>177</v>
      </c>
      <c r="D32" s="290">
        <v>12548.587744820758</v>
      </c>
      <c r="E32" s="290">
        <v>27985.46257652864</v>
      </c>
      <c r="F32" s="290">
        <v>22139.819472989242</v>
      </c>
      <c r="G32" s="290">
        <v>29224.64068809005</v>
      </c>
      <c r="H32" s="290">
        <v>27420.185649668139</v>
      </c>
      <c r="I32" s="385">
        <v>24035.431776698497</v>
      </c>
      <c r="J32" s="290">
        <v>20342.957602526039</v>
      </c>
      <c r="K32" s="385">
        <v>17359.22702095237</v>
      </c>
      <c r="L32" s="290">
        <v>14257.45084609998</v>
      </c>
      <c r="M32" s="300"/>
      <c r="N32" s="309"/>
      <c r="O32" s="309"/>
      <c r="P32" s="309"/>
      <c r="Q32" s="309"/>
      <c r="R32" s="309"/>
    </row>
    <row r="33">
      <c r="B33" s="0" t="s">
        <v>226</v>
      </c>
      <c r="C33" s="0" t="s">
        <v>162</v>
      </c>
      <c r="D33" s="290">
        <v>9697.35787001597</v>
      </c>
      <c r="E33" s="290">
        <v>11188.6961212996</v>
      </c>
      <c r="F33" s="290">
        <v>13065.2595967341</v>
      </c>
      <c r="G33" s="290">
        <v>15104.423340649588</v>
      </c>
      <c r="H33" s="290">
        <v>17269.4528061352</v>
      </c>
      <c r="I33" s="385">
        <v>19376.8125519629</v>
      </c>
      <c r="J33" s="290">
        <v>21499.5175131098</v>
      </c>
      <c r="K33" s="385">
        <v>23608.2691737656</v>
      </c>
      <c r="L33" s="290">
        <v>25717.4889283026</v>
      </c>
      <c r="M33" s="300"/>
      <c r="N33" s="309"/>
      <c r="O33" s="309"/>
      <c r="P33" s="309"/>
      <c r="Q33" s="309"/>
      <c r="R33" s="309"/>
    </row>
    <row r="34">
      <c r="B34" s="0" t="s">
        <v>226</v>
      </c>
      <c r="C34" s="0" t="s">
        <v>164</v>
      </c>
      <c r="D34" s="290">
        <v>28547.7120490908</v>
      </c>
      <c r="E34" s="290">
        <v>14273.8560245454</v>
      </c>
      <c r="F34" s="290">
        <v>7458.09091418714</v>
      </c>
      <c r="G34" s="290">
        <v>9384.60346067042</v>
      </c>
      <c r="H34" s="290">
        <v>9384.60346067042</v>
      </c>
      <c r="I34" s="385">
        <v>9252.50793148119</v>
      </c>
      <c r="J34" s="290">
        <v>6076.58556188447</v>
      </c>
      <c r="K34" s="385">
        <v>9525.43063031458</v>
      </c>
      <c r="L34" s="290">
        <v>9427.71168833543</v>
      </c>
      <c r="M34" s="300"/>
      <c r="N34" s="309"/>
      <c r="O34" s="309"/>
      <c r="P34" s="309"/>
      <c r="Q34" s="309"/>
      <c r="R34" s="309"/>
    </row>
    <row r="35">
      <c r="B35" s="0" t="s">
        <v>226</v>
      </c>
      <c r="C35" s="0" t="s">
        <v>165</v>
      </c>
      <c r="D35" s="290">
        <v>38565.1047944898</v>
      </c>
      <c r="E35" s="290">
        <v>13130.3287304573</v>
      </c>
      <c r="F35" s="290">
        <v>50161.9992701959</v>
      </c>
      <c r="G35" s="290">
        <v>50220.1625204738</v>
      </c>
      <c r="H35" s="290">
        <v>46795.6235932843</v>
      </c>
      <c r="I35" s="385">
        <v>26726.1410036558</v>
      </c>
      <c r="J35" s="290">
        <v>35919.417071420219</v>
      </c>
      <c r="K35" s="385">
        <v>21484.382678929695</v>
      </c>
      <c r="L35" s="290">
        <v>7388.9497928130249</v>
      </c>
      <c r="M35" s="300"/>
      <c r="N35" s="309"/>
      <c r="O35" s="309"/>
      <c r="P35" s="309"/>
      <c r="Q35" s="309"/>
      <c r="R35" s="309"/>
    </row>
    <row r="36">
      <c r="B36" s="0" t="s">
        <v>226</v>
      </c>
      <c r="C36" s="0" t="s">
        <v>171</v>
      </c>
      <c r="D36" s="290">
        <v>52197.8236126643</v>
      </c>
      <c r="E36" s="290">
        <v>53360.0080721608</v>
      </c>
      <c r="F36" s="290">
        <v>43806.3287477712</v>
      </c>
      <c r="G36" s="290">
        <v>43220.4576513614</v>
      </c>
      <c r="H36" s="290">
        <v>40382.0274345384</v>
      </c>
      <c r="I36" s="385">
        <v>35884.8373709223</v>
      </c>
      <c r="J36" s="290">
        <v>33772.1462641554</v>
      </c>
      <c r="K36" s="385">
        <v>32888.6746478518</v>
      </c>
      <c r="L36" s="290">
        <v>32444.2331467584</v>
      </c>
      <c r="M36" s="300"/>
      <c r="N36" s="309"/>
      <c r="O36" s="309"/>
      <c r="P36" s="309"/>
      <c r="Q36" s="309"/>
      <c r="R36" s="309"/>
    </row>
    <row r="37">
      <c r="B37" s="0" t="s">
        <v>226</v>
      </c>
      <c r="C37" s="0" t="s">
        <v>174</v>
      </c>
      <c r="D37" s="290">
        <v>57529.8553282906</v>
      </c>
      <c r="E37" s="290">
        <v>20477.249111063651</v>
      </c>
      <c r="F37" s="290">
        <v>22164.714687281168</v>
      </c>
      <c r="G37" s="290">
        <v>25464.770154080532</v>
      </c>
      <c r="H37" s="290">
        <v>32638.788177106166</v>
      </c>
      <c r="I37" s="385">
        <v>35505.471673234861</v>
      </c>
      <c r="J37" s="290">
        <v>35632.12593552786</v>
      </c>
      <c r="K37" s="385">
        <v>33871.389448515365</v>
      </c>
      <c r="L37" s="290">
        <v>33636.59922018506</v>
      </c>
      <c r="M37" s="300"/>
      <c r="N37" s="309"/>
      <c r="O37" s="309"/>
      <c r="P37" s="309"/>
      <c r="Q37" s="309"/>
      <c r="R37" s="309"/>
    </row>
    <row r="38">
      <c r="B38" s="0" t="s">
        <v>226</v>
      </c>
      <c r="C38" s="0" t="s">
        <v>175</v>
      </c>
      <c r="D38" s="290">
        <v>128224.977409974</v>
      </c>
      <c r="E38" s="290">
        <v>118007.848165208</v>
      </c>
      <c r="F38" s="290">
        <v>120130.963910695</v>
      </c>
      <c r="G38" s="290">
        <v>108988.996662242</v>
      </c>
      <c r="H38" s="290">
        <v>100504.706866021</v>
      </c>
      <c r="I38" s="385">
        <v>95540.6162626472</v>
      </c>
      <c r="J38" s="290">
        <v>96760.5300780069</v>
      </c>
      <c r="K38" s="385">
        <v>92230.325268965</v>
      </c>
      <c r="L38" s="290">
        <v>90451.2241486502</v>
      </c>
      <c r="M38" s="300"/>
      <c r="N38" s="309"/>
      <c r="O38" s="309"/>
      <c r="P38" s="309"/>
      <c r="Q38" s="309"/>
      <c r="R38" s="309"/>
    </row>
    <row r="39">
      <c r="B39" s="0" t="s">
        <v>226</v>
      </c>
      <c r="C39" s="0" t="s">
        <v>177</v>
      </c>
      <c r="D39" s="290">
        <v>14794.573069106284</v>
      </c>
      <c r="E39" s="290">
        <v>33734.347810224041</v>
      </c>
      <c r="F39" s="290">
        <v>31813.8450732051</v>
      </c>
      <c r="G39" s="290">
        <v>31911.096009255991</v>
      </c>
      <c r="H39" s="290">
        <v>31028.429377615379</v>
      </c>
      <c r="I39" s="385">
        <v>29705.616657465689</v>
      </c>
      <c r="J39" s="290">
        <v>28507.34964548007</v>
      </c>
      <c r="K39" s="385">
        <v>28215.376083874289</v>
      </c>
      <c r="L39" s="290">
        <v>27342.827691710791</v>
      </c>
      <c r="M39" s="300"/>
      <c r="N39" s="309"/>
      <c r="O39" s="309"/>
      <c r="P39" s="309"/>
      <c r="Q39" s="309"/>
      <c r="R39" s="309"/>
    </row>
    <row r="40">
      <c r="B40" s="0" t="s">
        <v>227</v>
      </c>
      <c r="C40" s="0" t="s">
        <v>162</v>
      </c>
      <c r="D40" s="290">
        <v>7614.7681169051</v>
      </c>
      <c r="E40" s="290">
        <v>7864.743710778</v>
      </c>
      <c r="F40" s="290">
        <v>8232.83011943297</v>
      </c>
      <c r="G40" s="290">
        <v>8625.51534654451</v>
      </c>
      <c r="H40" s="290">
        <v>9013.50178323135</v>
      </c>
      <c r="I40" s="385">
        <v>9368.48315818352</v>
      </c>
      <c r="J40" s="290">
        <v>9721.07244235106</v>
      </c>
      <c r="K40" s="385">
        <v>10082.4793153884</v>
      </c>
      <c r="L40" s="290">
        <v>10461.476083341</v>
      </c>
      <c r="M40" s="300"/>
      <c r="N40" s="309"/>
      <c r="O40" s="309"/>
      <c r="P40" s="309"/>
      <c r="Q40" s="309"/>
      <c r="R40" s="309"/>
    </row>
    <row r="41">
      <c r="B41" s="0" t="s">
        <v>227</v>
      </c>
      <c r="C41" s="0" t="s">
        <v>164</v>
      </c>
      <c r="D41" s="290">
        <v>24902.2701277784</v>
      </c>
      <c r="E41" s="290">
        <v>14650.9790122808</v>
      </c>
      <c r="F41" s="290">
        <v>12323.6714636613</v>
      </c>
      <c r="G41" s="290">
        <v>14354.7826312345</v>
      </c>
      <c r="H41" s="290">
        <v>13255.1902408602</v>
      </c>
      <c r="I41" s="385">
        <v>15233.5779932864</v>
      </c>
      <c r="J41" s="290">
        <v>15119.7429158791</v>
      </c>
      <c r="K41" s="385">
        <v>18032.3883310987</v>
      </c>
      <c r="L41" s="290">
        <v>20476.7054537867</v>
      </c>
      <c r="M41" s="300"/>
      <c r="N41" s="309"/>
      <c r="O41" s="309"/>
      <c r="P41" s="309"/>
      <c r="Q41" s="309"/>
      <c r="R41" s="309"/>
    </row>
    <row r="42">
      <c r="B42" s="0" t="s">
        <v>227</v>
      </c>
      <c r="C42" s="0" t="s">
        <v>165</v>
      </c>
      <c r="D42" s="290">
        <v>113378.187314591</v>
      </c>
      <c r="E42" s="290">
        <v>137439.675166978</v>
      </c>
      <c r="F42" s="290">
        <v>105080.98905911762</v>
      </c>
      <c r="G42" s="290">
        <v>119948.58054464866</v>
      </c>
      <c r="H42" s="290">
        <v>107252.14092991313</v>
      </c>
      <c r="I42" s="385">
        <v>103127.59146893585</v>
      </c>
      <c r="J42" s="290">
        <v>82733.654970093732</v>
      </c>
      <c r="K42" s="385">
        <v>68361.656494072013</v>
      </c>
      <c r="L42" s="290">
        <v>39477.144351733034</v>
      </c>
      <c r="M42" s="300"/>
      <c r="N42" s="309"/>
      <c r="O42" s="309"/>
      <c r="P42" s="309"/>
      <c r="Q42" s="309"/>
      <c r="R42" s="309"/>
    </row>
    <row r="43">
      <c r="B43" s="0" t="s">
        <v>227</v>
      </c>
      <c r="C43" s="0" t="s">
        <v>171</v>
      </c>
      <c r="D43" s="290">
        <v>61442.220500907</v>
      </c>
      <c r="E43" s="290">
        <v>50659.7456348071</v>
      </c>
      <c r="F43" s="290">
        <v>40786.0262894237</v>
      </c>
      <c r="G43" s="290">
        <v>36350.5811278484</v>
      </c>
      <c r="H43" s="290">
        <v>32204.6665607856</v>
      </c>
      <c r="I43" s="385">
        <v>27573.3752553884</v>
      </c>
      <c r="J43" s="290">
        <v>25873.7251621115</v>
      </c>
      <c r="K43" s="385">
        <v>25487.6587639245</v>
      </c>
      <c r="L43" s="290">
        <v>24549.4825054968</v>
      </c>
      <c r="M43" s="300"/>
      <c r="N43" s="309"/>
      <c r="O43" s="309"/>
      <c r="P43" s="309"/>
      <c r="Q43" s="309"/>
      <c r="R43" s="309"/>
    </row>
    <row r="44">
      <c r="B44" s="0" t="s">
        <v>227</v>
      </c>
      <c r="C44" s="0" t="s">
        <v>174</v>
      </c>
      <c r="D44" s="290">
        <v>61293.5994161309</v>
      </c>
      <c r="E44" s="290">
        <v>32719.318699445783</v>
      </c>
      <c r="F44" s="290">
        <v>33713.960998093229</v>
      </c>
      <c r="G44" s="290">
        <v>37495.310151325168</v>
      </c>
      <c r="H44" s="290">
        <v>46101.770117016429</v>
      </c>
      <c r="I44" s="385">
        <v>46598.664966703429</v>
      </c>
      <c r="J44" s="290">
        <v>46230.538269802331</v>
      </c>
      <c r="K44" s="385">
        <v>50857.805292918434</v>
      </c>
      <c r="L44" s="290">
        <v>49326.693610161507</v>
      </c>
      <c r="M44" s="300"/>
      <c r="N44" s="309"/>
      <c r="O44" s="309"/>
      <c r="P44" s="309"/>
      <c r="Q44" s="309"/>
      <c r="R44" s="309"/>
    </row>
    <row r="45">
      <c r="B45" s="0" t="s">
        <v>227</v>
      </c>
      <c r="C45" s="0" t="s">
        <v>175</v>
      </c>
      <c r="D45" s="290">
        <v>134152.689770993</v>
      </c>
      <c r="E45" s="290">
        <v>123060.620251797</v>
      </c>
      <c r="F45" s="290">
        <v>114578.931389911</v>
      </c>
      <c r="G45" s="290">
        <v>108410.331188636</v>
      </c>
      <c r="H45" s="290">
        <v>101162.117252915</v>
      </c>
      <c r="I45" s="385">
        <v>99043.7340056261</v>
      </c>
      <c r="J45" s="290">
        <v>99859.2854931215</v>
      </c>
      <c r="K45" s="385">
        <v>93210.9261063586</v>
      </c>
      <c r="L45" s="290">
        <v>91250.3097967267</v>
      </c>
      <c r="M45" s="300"/>
      <c r="N45" s="309"/>
      <c r="O45" s="309"/>
      <c r="P45" s="309"/>
      <c r="Q45" s="309"/>
      <c r="R45" s="309"/>
    </row>
    <row r="46">
      <c r="B46" s="0" t="s">
        <v>227</v>
      </c>
      <c r="C46" s="0" t="s">
        <v>177</v>
      </c>
      <c r="D46" s="290">
        <v>23814.58658198269</v>
      </c>
      <c r="E46" s="290">
        <v>32787.611965447482</v>
      </c>
      <c r="F46" s="290">
        <v>29585.358860155251</v>
      </c>
      <c r="G46" s="290">
        <v>35169.851386289352</v>
      </c>
      <c r="H46" s="290">
        <v>33828.32123516556</v>
      </c>
      <c r="I46" s="385">
        <v>30027.149837788689</v>
      </c>
      <c r="J46" s="290">
        <v>26816.341768652768</v>
      </c>
      <c r="K46" s="385">
        <v>25239.643123003472</v>
      </c>
      <c r="L46" s="290">
        <v>22834.69650805198</v>
      </c>
      <c r="M46" s="300"/>
      <c r="N46" s="309"/>
      <c r="O46" s="309"/>
      <c r="P46" s="309"/>
      <c r="Q46" s="309"/>
      <c r="R46" s="309"/>
    </row>
    <row r="47">
      <c r="B47" s="0" t="s">
        <v>228</v>
      </c>
      <c r="C47" s="0" t="s">
        <v>162</v>
      </c>
      <c r="D47" s="290">
        <v>6183.16591699957</v>
      </c>
      <c r="E47" s="290">
        <v>6183.1659169996</v>
      </c>
      <c r="F47" s="290">
        <v>5878.333893326685</v>
      </c>
      <c r="G47" s="290">
        <v>5877.9533319167986</v>
      </c>
      <c r="H47" s="290">
        <v>5677.88262488128</v>
      </c>
      <c r="I47" s="385">
        <v>5462.1449336364576</v>
      </c>
      <c r="J47" s="290">
        <v>5228.15346538142</v>
      </c>
      <c r="K47" s="385">
        <v>4974.2481275020818</v>
      </c>
      <c r="L47" s="290">
        <v>4718.26716239085</v>
      </c>
      <c r="M47" s="300"/>
      <c r="N47" s="309"/>
      <c r="O47" s="309"/>
      <c r="P47" s="309"/>
      <c r="Q47" s="309"/>
      <c r="R47" s="309"/>
    </row>
    <row r="48">
      <c r="B48" s="0" t="s">
        <v>228</v>
      </c>
      <c r="C48" s="0" t="s">
        <v>164</v>
      </c>
      <c r="D48" s="290">
        <v>8364.34659232777</v>
      </c>
      <c r="E48" s="290">
        <v>4182.17329616389</v>
      </c>
      <c r="F48" s="290">
        <v>5643.2372408938</v>
      </c>
      <c r="G48" s="290">
        <v>7258.09776764826</v>
      </c>
      <c r="H48" s="290">
        <v>8218.01780293867</v>
      </c>
      <c r="I48" s="385">
        <v>8038.5851561382</v>
      </c>
      <c r="J48" s="290">
        <v>7863.12739401051</v>
      </c>
      <c r="K48" s="385">
        <v>7680.33159274281</v>
      </c>
      <c r="L48" s="290">
        <v>7530.53299862929</v>
      </c>
      <c r="M48" s="300"/>
      <c r="N48" s="309"/>
      <c r="O48" s="309"/>
      <c r="P48" s="309"/>
      <c r="Q48" s="309"/>
      <c r="R48" s="309"/>
    </row>
    <row r="49">
      <c r="B49" s="0" t="s">
        <v>228</v>
      </c>
      <c r="C49" s="0" t="s">
        <v>165</v>
      </c>
      <c r="D49" s="290">
        <v>65461.6012405492</v>
      </c>
      <c r="E49" s="290">
        <v>61773.1810637456</v>
      </c>
      <c r="F49" s="290">
        <v>70459.8110435252</v>
      </c>
      <c r="G49" s="290">
        <v>77554.015414250534</v>
      </c>
      <c r="H49" s="290">
        <v>70737.405431278283</v>
      </c>
      <c r="I49" s="385">
        <v>68890.760397219288</v>
      </c>
      <c r="J49" s="290">
        <v>48475.763545258531</v>
      </c>
      <c r="K49" s="385">
        <v>37267.980077609682</v>
      </c>
      <c r="L49" s="290">
        <v>17829.199919751583</v>
      </c>
      <c r="M49" s="300"/>
      <c r="N49" s="309"/>
      <c r="O49" s="309"/>
      <c r="P49" s="309"/>
      <c r="Q49" s="309"/>
      <c r="R49" s="309"/>
    </row>
    <row r="50">
      <c r="B50" s="0" t="s">
        <v>228</v>
      </c>
      <c r="C50" s="0" t="s">
        <v>171</v>
      </c>
      <c r="D50" s="290">
        <v>51344.741660809</v>
      </c>
      <c r="E50" s="290">
        <v>48911.6305832267</v>
      </c>
      <c r="F50" s="290">
        <v>30859.719091109</v>
      </c>
      <c r="G50" s="290">
        <v>28177.9652400863</v>
      </c>
      <c r="H50" s="290">
        <v>23127.1359476222</v>
      </c>
      <c r="I50" s="385">
        <v>17249.024981881</v>
      </c>
      <c r="J50" s="290">
        <v>16052.0560147536</v>
      </c>
      <c r="K50" s="385">
        <v>14723.5753651889</v>
      </c>
      <c r="L50" s="290">
        <v>16863.6860366368</v>
      </c>
      <c r="M50" s="300"/>
      <c r="N50" s="309"/>
      <c r="O50" s="309"/>
      <c r="P50" s="309"/>
      <c r="Q50" s="309"/>
      <c r="R50" s="309"/>
    </row>
    <row r="51">
      <c r="B51" s="0" t="s">
        <v>228</v>
      </c>
      <c r="C51" s="0" t="s">
        <v>174</v>
      </c>
      <c r="D51" s="290">
        <v>21973.8051070463</v>
      </c>
      <c r="E51" s="290">
        <v>8030.598934778307</v>
      </c>
      <c r="F51" s="290">
        <v>10698.109054381088</v>
      </c>
      <c r="G51" s="290">
        <v>17116.904685916394</v>
      </c>
      <c r="H51" s="290">
        <v>16128.812001542394</v>
      </c>
      <c r="I51" s="385">
        <v>17627.754306801689</v>
      </c>
      <c r="J51" s="290">
        <v>18445.059696934295</v>
      </c>
      <c r="K51" s="385">
        <v>16967.74458862529</v>
      </c>
      <c r="L51" s="290">
        <v>17071.715661400896</v>
      </c>
      <c r="M51" s="300"/>
      <c r="N51" s="309"/>
      <c r="O51" s="309"/>
      <c r="P51" s="309"/>
      <c r="Q51" s="309"/>
      <c r="R51" s="309"/>
    </row>
    <row r="52">
      <c r="B52" s="0" t="s">
        <v>228</v>
      </c>
      <c r="C52" s="0" t="s">
        <v>175</v>
      </c>
      <c r="D52" s="290">
        <v>123039.384470575</v>
      </c>
      <c r="E52" s="290">
        <v>116395.386411367</v>
      </c>
      <c r="F52" s="290">
        <v>112410.651613422</v>
      </c>
      <c r="G52" s="290">
        <v>103455.088509654</v>
      </c>
      <c r="H52" s="290">
        <v>103141.131342523</v>
      </c>
      <c r="I52" s="385">
        <v>102266.72861096</v>
      </c>
      <c r="J52" s="290">
        <v>102057.933652825</v>
      </c>
      <c r="K52" s="385">
        <v>104073.014095138</v>
      </c>
      <c r="L52" s="290">
        <v>104497.334820694</v>
      </c>
      <c r="M52" s="300"/>
      <c r="N52" s="309"/>
      <c r="O52" s="309"/>
      <c r="P52" s="309"/>
      <c r="Q52" s="309"/>
      <c r="R52" s="309"/>
    </row>
    <row r="53">
      <c r="B53" s="0" t="s">
        <v>228</v>
      </c>
      <c r="C53" s="0" t="s">
        <v>177</v>
      </c>
      <c r="D53" s="290">
        <v>8377.0437922471374</v>
      </c>
      <c r="E53" s="290">
        <v>14012.7401221656</v>
      </c>
      <c r="F53" s="290">
        <v>13882.698044783629</v>
      </c>
      <c r="G53" s="290">
        <v>13253.33042799304</v>
      </c>
      <c r="H53" s="290">
        <v>12630.400489860609</v>
      </c>
      <c r="I53" s="385">
        <v>12293.982613778549</v>
      </c>
      <c r="J53" s="290">
        <v>11285.42921449027</v>
      </c>
      <c r="K53" s="385">
        <v>10658.930658068481</v>
      </c>
      <c r="L53" s="290">
        <v>10252.674431763731</v>
      </c>
      <c r="M53" s="300"/>
      <c r="N53" s="309"/>
      <c r="O53" s="309"/>
      <c r="P53" s="309"/>
      <c r="Q53" s="309"/>
      <c r="R53" s="309"/>
    </row>
    <row r="54">
      <c r="B54" s="0" t="s">
        <v>229</v>
      </c>
      <c r="C54" s="0" t="s">
        <v>162</v>
      </c>
      <c r="D54" s="290">
        <v>4169.04958435461</v>
      </c>
      <c r="E54" s="290">
        <v>4388.48090042278</v>
      </c>
      <c r="F54" s="290">
        <v>4600.95374217973</v>
      </c>
      <c r="G54" s="290">
        <v>4816.79662508118</v>
      </c>
      <c r="H54" s="290">
        <v>5042.46823833912</v>
      </c>
      <c r="I54" s="385">
        <v>5275.79732166487</v>
      </c>
      <c r="J54" s="290">
        <v>5520.90711322985</v>
      </c>
      <c r="K54" s="385">
        <v>5785.96028159425</v>
      </c>
      <c r="L54" s="290">
        <v>6066.67621788707</v>
      </c>
      <c r="M54" s="300"/>
      <c r="N54" s="309"/>
      <c r="O54" s="309"/>
      <c r="P54" s="309"/>
      <c r="Q54" s="309"/>
      <c r="R54" s="309"/>
    </row>
    <row r="55">
      <c r="B55" s="0" t="s">
        <v>229</v>
      </c>
      <c r="C55" s="0" t="s">
        <v>164</v>
      </c>
      <c r="D55" s="290">
        <v>3947.3226206787</v>
      </c>
      <c r="E55" s="290">
        <v>1973.66131033935</v>
      </c>
      <c r="F55" s="290"/>
      <c r="G55" s="290">
        <v>262.076200245786</v>
      </c>
      <c r="H55" s="290">
        <v>602.432560306278</v>
      </c>
      <c r="I55" s="385">
        <v>1044.8594030098</v>
      </c>
      <c r="J55" s="290">
        <v>1306.76680194624</v>
      </c>
      <c r="K55" s="385">
        <v>2321.69314893898</v>
      </c>
      <c r="L55" s="290">
        <v>2765.27167303357</v>
      </c>
      <c r="M55" s="300"/>
      <c r="N55" s="309"/>
      <c r="O55" s="309"/>
      <c r="P55" s="309"/>
      <c r="Q55" s="309"/>
      <c r="R55" s="309"/>
    </row>
    <row r="56">
      <c r="B56" s="0" t="s">
        <v>229</v>
      </c>
      <c r="C56" s="0" t="s">
        <v>165</v>
      </c>
      <c r="D56" s="290">
        <v>58009.2509498472</v>
      </c>
      <c r="E56" s="290">
        <v>89308.61354599781</v>
      </c>
      <c r="F56" s="290">
        <v>63038.0257908898</v>
      </c>
      <c r="G56" s="290">
        <v>87453.9345775785</v>
      </c>
      <c r="H56" s="290">
        <v>89953.2962725894</v>
      </c>
      <c r="I56" s="385">
        <v>65381.3933356183</v>
      </c>
      <c r="J56" s="290">
        <v>47877.9198792052</v>
      </c>
      <c r="K56" s="385">
        <v>43119.147406738</v>
      </c>
      <c r="L56" s="290">
        <v>36738.987863883</v>
      </c>
      <c r="M56" s="300"/>
      <c r="N56" s="309"/>
      <c r="O56" s="309"/>
      <c r="P56" s="309"/>
      <c r="Q56" s="309"/>
      <c r="R56" s="309"/>
    </row>
    <row r="57">
      <c r="B57" s="0" t="s">
        <v>229</v>
      </c>
      <c r="C57" s="0" t="s">
        <v>171</v>
      </c>
      <c r="D57" s="290">
        <v>22007.6994363969</v>
      </c>
      <c r="E57" s="290">
        <v>35919.2583980615</v>
      </c>
      <c r="F57" s="290">
        <v>24506.4506147837</v>
      </c>
      <c r="G57" s="290">
        <v>14378.1770344576</v>
      </c>
      <c r="H57" s="290">
        <v>18596.155635621</v>
      </c>
      <c r="I57" s="385">
        <v>10817.4637015004</v>
      </c>
      <c r="J57" s="290">
        <v>11324.319972769</v>
      </c>
      <c r="K57" s="385">
        <v>6743.19378271192</v>
      </c>
      <c r="L57" s="290">
        <v>6863.82750553568</v>
      </c>
      <c r="M57" s="300"/>
      <c r="N57" s="309"/>
      <c r="O57" s="309"/>
      <c r="P57" s="309"/>
      <c r="Q57" s="309"/>
      <c r="R57" s="309"/>
    </row>
    <row r="58">
      <c r="B58" s="0" t="s">
        <v>229</v>
      </c>
      <c r="C58" s="0" t="s">
        <v>174</v>
      </c>
      <c r="D58" s="290">
        <v>5541.17317474418</v>
      </c>
      <c r="E58" s="290">
        <v>5836.4411855793087</v>
      </c>
      <c r="F58" s="290">
        <v>5172.4693174289687</v>
      </c>
      <c r="G58" s="290">
        <v>5050.5421284601489</v>
      </c>
      <c r="H58" s="290">
        <v>5558.3271742787592</v>
      </c>
      <c r="I58" s="385">
        <v>6494.2423475353089</v>
      </c>
      <c r="J58" s="290">
        <v>8011.1569982872488</v>
      </c>
      <c r="K58" s="385">
        <v>7931.6555707029192</v>
      </c>
      <c r="L58" s="290">
        <v>5940.8044806849384</v>
      </c>
      <c r="M58" s="300"/>
      <c r="N58" s="309"/>
      <c r="O58" s="309"/>
      <c r="P58" s="309"/>
      <c r="Q58" s="309"/>
      <c r="R58" s="309"/>
    </row>
    <row r="59">
      <c r="B59" s="0" t="s">
        <v>229</v>
      </c>
      <c r="C59" s="0" t="s">
        <v>175</v>
      </c>
      <c r="D59" s="290">
        <v>49078.0101637411</v>
      </c>
      <c r="E59" s="290">
        <v>46506.9878149647</v>
      </c>
      <c r="F59" s="290">
        <v>43609.8846798844</v>
      </c>
      <c r="G59" s="290">
        <v>40852.1464013702</v>
      </c>
      <c r="H59" s="290">
        <v>39152.7111207483</v>
      </c>
      <c r="I59" s="385">
        <v>36797.4125001247</v>
      </c>
      <c r="J59" s="290">
        <v>35740.4063358434</v>
      </c>
      <c r="K59" s="385">
        <v>34274.0240617163</v>
      </c>
      <c r="L59" s="290">
        <v>34997.6357513365</v>
      </c>
      <c r="M59" s="300"/>
      <c r="N59" s="309"/>
      <c r="O59" s="309"/>
      <c r="P59" s="309"/>
      <c r="Q59" s="309"/>
      <c r="R59" s="309"/>
    </row>
    <row r="60">
      <c r="B60" s="0" t="s">
        <v>229</v>
      </c>
      <c r="C60" s="0" t="s">
        <v>177</v>
      </c>
      <c r="D60" s="290">
        <v>10508.90014078983</v>
      </c>
      <c r="E60" s="290">
        <v>20861.44233236714</v>
      </c>
      <c r="F60" s="290">
        <v>19713.656072823702</v>
      </c>
      <c r="G60" s="290">
        <v>20430.326524749762</v>
      </c>
      <c r="H60" s="290">
        <v>20466.859276666069</v>
      </c>
      <c r="I60" s="385">
        <v>17511.596326059858</v>
      </c>
      <c r="J60" s="290">
        <v>16417.56270553104</v>
      </c>
      <c r="K60" s="385">
        <v>15799.793528015562</v>
      </c>
      <c r="L60" s="290">
        <v>15246.347430604052</v>
      </c>
      <c r="M60" s="300"/>
      <c r="N60" s="309"/>
      <c r="O60" s="309"/>
      <c r="P60" s="309"/>
      <c r="Q60" s="309"/>
      <c r="R60" s="309"/>
    </row>
    <row r="61">
      <c r="B61" s="0" t="s">
        <v>230</v>
      </c>
      <c r="C61" s="0" t="s">
        <v>162</v>
      </c>
      <c r="D61" s="290">
        <v>1910.71387246611</v>
      </c>
      <c r="E61" s="290">
        <v>1910.71387246611</v>
      </c>
      <c r="F61" s="290">
        <v>1832.84980273074</v>
      </c>
      <c r="G61" s="290">
        <v>1832.84980273074</v>
      </c>
      <c r="H61" s="290">
        <v>1757.3470613057</v>
      </c>
      <c r="I61" s="385">
        <v>1719.87022731343</v>
      </c>
      <c r="J61" s="290">
        <v>1684.27570090356</v>
      </c>
      <c r="K61" s="385">
        <v>1650.90442713938</v>
      </c>
      <c r="L61" s="290">
        <v>1626.58006690356</v>
      </c>
      <c r="M61" s="300"/>
      <c r="N61" s="309"/>
      <c r="O61" s="309"/>
      <c r="P61" s="309"/>
      <c r="Q61" s="309"/>
      <c r="R61" s="309"/>
    </row>
    <row r="62">
      <c r="B62" s="0" t="s">
        <v>230</v>
      </c>
      <c r="C62" s="0" t="s">
        <v>164</v>
      </c>
      <c r="D62" s="290">
        <v>18398.0323900799</v>
      </c>
      <c r="E62" s="290">
        <v>12452.4117497599</v>
      </c>
      <c r="F62" s="290">
        <v>11528.6730525903</v>
      </c>
      <c r="G62" s="290">
        <v>10661.7861386274</v>
      </c>
      <c r="H62" s="290">
        <v>11822.8003948275</v>
      </c>
      <c r="I62" s="385">
        <v>12935.8553946001</v>
      </c>
      <c r="J62" s="290">
        <v>14359.5303114397</v>
      </c>
      <c r="K62" s="385">
        <v>15107.9679336915</v>
      </c>
      <c r="L62" s="290">
        <v>16472.8125665489</v>
      </c>
      <c r="M62" s="300"/>
      <c r="N62" s="309"/>
      <c r="O62" s="309"/>
      <c r="P62" s="309"/>
      <c r="Q62" s="309"/>
      <c r="R62" s="309"/>
    </row>
    <row r="63">
      <c r="B63" s="0" t="s">
        <v>230</v>
      </c>
      <c r="C63" s="0" t="s">
        <v>165</v>
      </c>
      <c r="D63" s="290">
        <v>165536.725879149</v>
      </c>
      <c r="E63" s="290">
        <v>167160.160099131</v>
      </c>
      <c r="F63" s="290">
        <v>152341.933481336</v>
      </c>
      <c r="G63" s="290">
        <v>81227.2186029722</v>
      </c>
      <c r="H63" s="290">
        <v>53820.4046076572</v>
      </c>
      <c r="I63" s="385">
        <v>43369.4094342984</v>
      </c>
      <c r="J63" s="290">
        <v>36111.7267541543</v>
      </c>
      <c r="K63" s="385">
        <v>23419.3049947016</v>
      </c>
      <c r="L63" s="290">
        <v>21445.8292206102</v>
      </c>
      <c r="M63" s="300"/>
      <c r="N63" s="309"/>
      <c r="O63" s="309"/>
      <c r="P63" s="309"/>
      <c r="Q63" s="309"/>
      <c r="R63" s="309"/>
    </row>
    <row r="64">
      <c r="B64" s="0" t="s">
        <v>230</v>
      </c>
      <c r="C64" s="0" t="s">
        <v>171</v>
      </c>
      <c r="D64" s="290">
        <v>52493.1561562959</v>
      </c>
      <c r="E64" s="290">
        <v>45959.8785818911</v>
      </c>
      <c r="F64" s="290">
        <v>42970.3015914896</v>
      </c>
      <c r="G64" s="290">
        <v>30867.4455221753</v>
      </c>
      <c r="H64" s="290">
        <v>28707.0175632066</v>
      </c>
      <c r="I64" s="385">
        <v>21234.639256496</v>
      </c>
      <c r="J64" s="290">
        <v>19911.3749197509</v>
      </c>
      <c r="K64" s="385">
        <v>18427.927106372</v>
      </c>
      <c r="L64" s="290">
        <v>16632.8317444326</v>
      </c>
      <c r="M64" s="300"/>
      <c r="N64" s="309"/>
      <c r="O64" s="309"/>
      <c r="P64" s="309"/>
      <c r="Q64" s="309"/>
      <c r="R64" s="309"/>
    </row>
    <row r="65">
      <c r="B65" s="0" t="s">
        <v>230</v>
      </c>
      <c r="C65" s="0" t="s">
        <v>174</v>
      </c>
      <c r="D65" s="290">
        <v>90287.8959112101</v>
      </c>
      <c r="E65" s="290">
        <v>67760.473618543168</v>
      </c>
      <c r="F65" s="290">
        <v>59254.473476913765</v>
      </c>
      <c r="G65" s="290">
        <v>68612.7648837077</v>
      </c>
      <c r="H65" s="290">
        <v>70961.2717200793</v>
      </c>
      <c r="I65" s="385">
        <v>74113.7464790216</v>
      </c>
      <c r="J65" s="290">
        <v>75970.121423392</v>
      </c>
      <c r="K65" s="385">
        <v>73052.713212498042</v>
      </c>
      <c r="L65" s="290">
        <v>66338.6441789244</v>
      </c>
      <c r="M65" s="300"/>
      <c r="N65" s="309"/>
      <c r="O65" s="309"/>
      <c r="P65" s="309"/>
      <c r="Q65" s="309"/>
      <c r="R65" s="309"/>
    </row>
    <row r="66">
      <c r="B66" s="0" t="s">
        <v>230</v>
      </c>
      <c r="C66" s="0" t="s">
        <v>175</v>
      </c>
      <c r="D66" s="290">
        <v>136360.02039223</v>
      </c>
      <c r="E66" s="290">
        <v>127815.92720229</v>
      </c>
      <c r="F66" s="290">
        <v>122589.74191677</v>
      </c>
      <c r="G66" s="290">
        <v>114362.237846044</v>
      </c>
      <c r="H66" s="290">
        <v>111919.609625044</v>
      </c>
      <c r="I66" s="385">
        <v>107237.035495749</v>
      </c>
      <c r="J66" s="290">
        <v>104903.365676336</v>
      </c>
      <c r="K66" s="385">
        <v>107442.864232254</v>
      </c>
      <c r="L66" s="290">
        <v>96310.5449351272</v>
      </c>
      <c r="M66" s="300"/>
      <c r="N66" s="309"/>
      <c r="O66" s="309"/>
      <c r="P66" s="309"/>
      <c r="Q66" s="309"/>
      <c r="R66" s="309"/>
    </row>
    <row r="67">
      <c r="B67" s="0" t="s">
        <v>230</v>
      </c>
      <c r="C67" s="0" t="s">
        <v>177</v>
      </c>
      <c r="D67" s="290">
        <v>25241.69453508241</v>
      </c>
      <c r="E67" s="290">
        <v>25168.415058402454</v>
      </c>
      <c r="F67" s="290">
        <v>27550.815841723081</v>
      </c>
      <c r="G67" s="290">
        <v>23555.085460188471</v>
      </c>
      <c r="H67" s="290">
        <v>25047.381517964608</v>
      </c>
      <c r="I67" s="385">
        <v>22849.237094644781</v>
      </c>
      <c r="J67" s="290">
        <v>19616.202117232289</v>
      </c>
      <c r="K67" s="385">
        <v>17816.894330028328</v>
      </c>
      <c r="L67" s="290">
        <v>18369.767578837909</v>
      </c>
      <c r="M67" s="300"/>
      <c r="N67" s="309"/>
      <c r="O67" s="309"/>
      <c r="P67" s="309"/>
      <c r="Q67" s="309"/>
      <c r="R67" s="309"/>
    </row>
    <row r="68">
      <c r="B68" s="0" t="s">
        <v>231</v>
      </c>
      <c r="C68" s="0" t="s">
        <v>162</v>
      </c>
      <c r="D68" s="375"/>
      <c r="E68" s="375"/>
      <c r="F68" s="375"/>
      <c r="G68" s="375"/>
      <c r="H68" s="375"/>
      <c r="I68" s="375"/>
      <c r="J68" s="375"/>
      <c r="K68" s="375"/>
      <c r="L68" s="375"/>
      <c r="M68" s="300"/>
      <c r="N68" s="309"/>
      <c r="O68" s="309"/>
      <c r="P68" s="309"/>
      <c r="Q68" s="309"/>
      <c r="R68" s="309"/>
    </row>
    <row r="69">
      <c r="B69" s="0" t="s">
        <v>231</v>
      </c>
      <c r="C69" s="0" t="s">
        <v>164</v>
      </c>
      <c r="D69" s="375"/>
      <c r="E69" s="375"/>
      <c r="F69" s="375"/>
      <c r="G69" s="375"/>
      <c r="H69" s="375"/>
      <c r="I69" s="375"/>
      <c r="J69" s="375"/>
      <c r="K69" s="375"/>
      <c r="L69" s="375"/>
      <c r="M69" s="300"/>
      <c r="N69" s="309"/>
      <c r="O69" s="309"/>
      <c r="P69" s="309"/>
      <c r="Q69" s="309"/>
      <c r="R69" s="309"/>
    </row>
    <row r="70">
      <c r="B70" s="0" t="s">
        <v>231</v>
      </c>
      <c r="C70" s="0" t="s">
        <v>165</v>
      </c>
      <c r="D70" s="375"/>
      <c r="E70" s="375"/>
      <c r="F70" s="375"/>
      <c r="G70" s="375"/>
      <c r="H70" s="375"/>
      <c r="I70" s="375"/>
      <c r="J70" s="375"/>
      <c r="K70" s="375"/>
      <c r="L70" s="375"/>
      <c r="M70" s="300"/>
      <c r="N70" s="309"/>
      <c r="O70" s="309"/>
      <c r="P70" s="309"/>
      <c r="Q70" s="309"/>
      <c r="R70" s="309"/>
    </row>
    <row r="71">
      <c r="B71" s="0" t="s">
        <v>231</v>
      </c>
      <c r="C71" s="0" t="s">
        <v>171</v>
      </c>
      <c r="D71" s="375"/>
      <c r="E71" s="375"/>
      <c r="F71" s="375"/>
      <c r="G71" s="375"/>
      <c r="H71" s="375"/>
      <c r="I71" s="375"/>
      <c r="J71" s="375"/>
      <c r="K71" s="375"/>
      <c r="L71" s="375"/>
      <c r="M71" s="300"/>
      <c r="N71" s="309"/>
      <c r="O71" s="309"/>
      <c r="P71" s="309"/>
      <c r="Q71" s="309"/>
      <c r="R71" s="309"/>
    </row>
    <row r="72">
      <c r="B72" s="0" t="s">
        <v>231</v>
      </c>
      <c r="C72" s="0" t="s">
        <v>174</v>
      </c>
      <c r="D72" s="375"/>
      <c r="E72" s="375"/>
      <c r="F72" s="375"/>
      <c r="G72" s="375"/>
      <c r="H72" s="375"/>
      <c r="I72" s="375"/>
      <c r="J72" s="375"/>
      <c r="K72" s="375"/>
      <c r="L72" s="375"/>
      <c r="M72" s="300"/>
      <c r="N72" s="309"/>
      <c r="O72" s="309"/>
      <c r="P72" s="309"/>
      <c r="Q72" s="309"/>
      <c r="R72" s="309"/>
    </row>
    <row r="73">
      <c r="B73" s="0" t="s">
        <v>231</v>
      </c>
      <c r="C73" s="0" t="s">
        <v>175</v>
      </c>
      <c r="D73" s="375"/>
      <c r="E73" s="375"/>
      <c r="F73" s="375"/>
      <c r="G73" s="375"/>
      <c r="H73" s="375"/>
      <c r="I73" s="375"/>
      <c r="J73" s="375"/>
      <c r="K73" s="375"/>
      <c r="L73" s="375"/>
      <c r="M73" s="300"/>
      <c r="N73" s="309"/>
      <c r="O73" s="309"/>
      <c r="P73" s="309"/>
      <c r="Q73" s="309"/>
      <c r="R73" s="309"/>
    </row>
    <row r="74">
      <c r="B74" s="0" t="s">
        <v>231</v>
      </c>
      <c r="C74" s="0" t="s">
        <v>177</v>
      </c>
      <c r="D74" s="375"/>
      <c r="E74" s="375"/>
      <c r="F74" s="375"/>
      <c r="G74" s="375"/>
      <c r="H74" s="375"/>
      <c r="I74" s="375"/>
      <c r="J74" s="375"/>
      <c r="K74" s="375"/>
      <c r="L74" s="375"/>
      <c r="M74" s="300"/>
      <c r="N74" s="309"/>
      <c r="O74" s="309"/>
      <c r="P74" s="309"/>
      <c r="Q74" s="309"/>
      <c r="R74" s="309"/>
    </row>
    <row r="75">
      <c r="B75" s="0" t="s">
        <v>232</v>
      </c>
      <c r="C75" s="0" t="s">
        <v>162</v>
      </c>
      <c r="D75" s="375"/>
      <c r="E75" s="375"/>
      <c r="F75" s="375"/>
      <c r="G75" s="375"/>
      <c r="H75" s="375"/>
      <c r="I75" s="375"/>
      <c r="J75" s="375"/>
      <c r="K75" s="375"/>
      <c r="L75" s="375"/>
      <c r="M75" s="300"/>
      <c r="N75" s="309"/>
      <c r="O75" s="309"/>
      <c r="P75" s="309"/>
      <c r="Q75" s="309"/>
      <c r="R75" s="309"/>
    </row>
    <row r="76">
      <c r="B76" s="0" t="s">
        <v>232</v>
      </c>
      <c r="C76" s="0" t="s">
        <v>164</v>
      </c>
      <c r="D76" s="375"/>
      <c r="E76" s="375"/>
      <c r="F76" s="375"/>
      <c r="G76" s="375"/>
      <c r="H76" s="375"/>
      <c r="I76" s="375"/>
      <c r="J76" s="375"/>
      <c r="K76" s="375"/>
      <c r="L76" s="375"/>
      <c r="M76" s="300"/>
      <c r="N76" s="309"/>
      <c r="O76" s="309"/>
      <c r="P76" s="309"/>
      <c r="Q76" s="309"/>
      <c r="R76" s="309"/>
    </row>
    <row r="77">
      <c r="B77" s="0" t="s">
        <v>232</v>
      </c>
      <c r="C77" s="0" t="s">
        <v>165</v>
      </c>
      <c r="D77" s="375"/>
      <c r="E77" s="375"/>
      <c r="F77" s="375"/>
      <c r="G77" s="375"/>
      <c r="H77" s="375"/>
      <c r="I77" s="375"/>
      <c r="J77" s="375"/>
      <c r="K77" s="375"/>
      <c r="L77" s="375"/>
      <c r="M77" s="300"/>
      <c r="N77" s="309"/>
      <c r="O77" s="309"/>
      <c r="P77" s="309"/>
      <c r="Q77" s="309"/>
      <c r="R77" s="309"/>
    </row>
    <row r="78">
      <c r="B78" s="0" t="s">
        <v>232</v>
      </c>
      <c r="C78" s="0" t="s">
        <v>171</v>
      </c>
      <c r="D78" s="375"/>
      <c r="E78" s="375"/>
      <c r="F78" s="375"/>
      <c r="G78" s="375"/>
      <c r="H78" s="375"/>
      <c r="I78" s="375"/>
      <c r="J78" s="375"/>
      <c r="K78" s="375"/>
      <c r="L78" s="375"/>
      <c r="M78" s="300"/>
      <c r="N78" s="309"/>
      <c r="O78" s="309"/>
      <c r="P78" s="309"/>
      <c r="Q78" s="309"/>
      <c r="R78" s="309"/>
    </row>
    <row r="79">
      <c r="B79" s="0" t="s">
        <v>232</v>
      </c>
      <c r="C79" s="0" t="s">
        <v>174</v>
      </c>
      <c r="D79" s="375"/>
      <c r="E79" s="375"/>
      <c r="F79" s="375"/>
      <c r="G79" s="375"/>
      <c r="H79" s="375"/>
      <c r="I79" s="375"/>
      <c r="J79" s="375"/>
      <c r="K79" s="375"/>
      <c r="L79" s="375"/>
      <c r="M79" s="300"/>
      <c r="N79" s="309"/>
      <c r="O79" s="309"/>
      <c r="P79" s="309"/>
      <c r="Q79" s="309"/>
      <c r="R79" s="309"/>
    </row>
    <row r="80">
      <c r="B80" s="0" t="s">
        <v>232</v>
      </c>
      <c r="C80" s="0" t="s">
        <v>175</v>
      </c>
      <c r="D80" s="375"/>
      <c r="E80" s="375"/>
      <c r="F80" s="375"/>
      <c r="G80" s="375"/>
      <c r="H80" s="375"/>
      <c r="I80" s="375"/>
      <c r="J80" s="375"/>
      <c r="K80" s="375"/>
      <c r="L80" s="375"/>
      <c r="M80" s="300"/>
      <c r="N80" s="309"/>
      <c r="O80" s="309"/>
      <c r="P80" s="309"/>
      <c r="Q80" s="309"/>
      <c r="R80" s="309"/>
    </row>
    <row r="81">
      <c r="B81" s="0" t="s">
        <v>232</v>
      </c>
      <c r="C81" s="0" t="s">
        <v>177</v>
      </c>
      <c r="D81" s="375"/>
      <c r="E81" s="375"/>
      <c r="F81" s="375"/>
      <c r="G81" s="375"/>
      <c r="H81" s="375"/>
      <c r="I81" s="375"/>
      <c r="J81" s="375"/>
      <c r="K81" s="375"/>
      <c r="L81" s="375"/>
      <c r="M81" s="300"/>
      <c r="N81" s="309"/>
      <c r="O81" s="309"/>
      <c r="P81" s="309"/>
      <c r="Q81" s="309"/>
      <c r="R81" s="309"/>
    </row>
    <row r="82">
      <c r="D82" s="300"/>
      <c r="E82" s="300"/>
      <c r="F82" s="300"/>
      <c r="G82" s="300"/>
      <c r="H82" s="300"/>
      <c r="I82" s="300"/>
      <c r="J82" s="300"/>
      <c r="K82" s="300"/>
      <c r="L82" s="300"/>
      <c r="M82" s="300"/>
      <c r="N82" s="309"/>
      <c r="O82" s="309"/>
      <c r="P82" s="309"/>
      <c r="Q82" s="309"/>
      <c r="R82" s="309"/>
    </row>
    <row r="83">
      <c r="D83" s="290"/>
      <c r="E83" s="290"/>
      <c r="F83" s="290"/>
      <c r="G83" s="290"/>
      <c r="H83" s="290"/>
      <c r="I83" s="290"/>
      <c r="J83" s="290"/>
      <c r="K83" s="290"/>
      <c r="L83" s="290"/>
      <c r="M83" s="309"/>
      <c r="N83" s="309"/>
      <c r="O83" s="309"/>
      <c r="P83" s="309"/>
      <c r="Q83" s="309"/>
      <c r="R83" s="309"/>
    </row>
    <row r="84">
      <c r="D84" s="290"/>
      <c r="E84" s="290"/>
      <c r="F84" s="290"/>
      <c r="G84" s="290"/>
      <c r="H84" s="290"/>
      <c r="I84" s="290"/>
      <c r="J84" s="290"/>
      <c r="K84" s="290"/>
      <c r="L84" s="290"/>
      <c r="M84" s="309"/>
      <c r="N84" s="309"/>
      <c r="O84" s="309"/>
      <c r="P84" s="309"/>
      <c r="Q84" s="309"/>
      <c r="R84" s="309"/>
    </row>
    <row r="85">
      <c r="D85" s="290"/>
      <c r="E85" s="290"/>
      <c r="F85" s="290"/>
      <c r="G85" s="290"/>
      <c r="H85" s="290"/>
      <c r="I85" s="290"/>
      <c r="J85" s="290"/>
      <c r="K85" s="290"/>
      <c r="L85" s="290"/>
      <c r="M85" s="309"/>
      <c r="N85" s="309"/>
      <c r="O85" s="309"/>
      <c r="P85" s="309"/>
      <c r="Q85" s="309"/>
      <c r="R85" s="309"/>
    </row>
    <row r="86">
      <c r="D86" s="290"/>
      <c r="E86" s="290"/>
      <c r="F86" s="290"/>
      <c r="G86" s="290"/>
      <c r="H86" s="290"/>
      <c r="I86" s="290"/>
      <c r="J86" s="290"/>
      <c r="K86" s="290"/>
      <c r="L86" s="290"/>
      <c r="M86" s="309"/>
      <c r="N86" s="309"/>
      <c r="O86" s="309"/>
      <c r="P86" s="309"/>
      <c r="Q86" s="309"/>
      <c r="R86" s="309"/>
    </row>
    <row r="87">
      <c r="D87" s="290"/>
      <c r="E87" s="290"/>
      <c r="F87" s="290"/>
      <c r="G87" s="290"/>
      <c r="H87" s="290"/>
      <c r="I87" s="290"/>
      <c r="J87" s="290"/>
      <c r="K87" s="290"/>
      <c r="L87" s="290"/>
      <c r="M87" s="309"/>
      <c r="N87" s="309"/>
      <c r="O87" s="309"/>
      <c r="P87" s="309"/>
      <c r="Q87" s="309"/>
      <c r="R87" s="309"/>
    </row>
    <row r="88">
      <c r="D88" s="290"/>
      <c r="E88" s="290"/>
      <c r="F88" s="290"/>
      <c r="G88" s="290"/>
      <c r="H88" s="290"/>
      <c r="I88" s="290"/>
      <c r="J88" s="290"/>
      <c r="K88" s="290"/>
      <c r="L88" s="290"/>
      <c r="M88" s="309"/>
      <c r="N88" s="309"/>
      <c r="O88" s="309"/>
      <c r="P88" s="309"/>
      <c r="Q88" s="309"/>
      <c r="R88" s="309"/>
    </row>
    <row r="89">
      <c r="D89" s="290"/>
      <c r="E89" s="290"/>
      <c r="F89" s="290"/>
      <c r="G89" s="290"/>
      <c r="H89" s="290"/>
      <c r="I89" s="290"/>
      <c r="J89" s="290"/>
      <c r="K89" s="290"/>
      <c r="L89" s="290"/>
      <c r="M89" s="309"/>
      <c r="N89" s="309"/>
      <c r="O89" s="309"/>
      <c r="P89" s="309"/>
      <c r="Q89" s="309"/>
      <c r="R89" s="309"/>
    </row>
    <row r="90">
      <c r="D90" s="290"/>
      <c r="E90" s="290"/>
      <c r="F90" s="290"/>
      <c r="G90" s="290"/>
      <c r="H90" s="290"/>
      <c r="I90" s="290"/>
      <c r="J90" s="290"/>
      <c r="K90" s="290"/>
      <c r="L90" s="290"/>
      <c r="M90" s="309"/>
      <c r="N90" s="309"/>
      <c r="O90" s="309"/>
      <c r="P90" s="309"/>
      <c r="Q90" s="309"/>
      <c r="R90" s="309"/>
    </row>
    <row r="91">
      <c r="D91" s="290"/>
      <c r="E91" s="290"/>
      <c r="F91" s="290"/>
      <c r="G91" s="290"/>
      <c r="H91" s="290"/>
      <c r="I91" s="290"/>
      <c r="J91" s="290"/>
      <c r="K91" s="290"/>
      <c r="L91" s="290"/>
      <c r="M91" s="309"/>
      <c r="N91" s="309"/>
      <c r="O91" s="309"/>
      <c r="P91" s="309"/>
      <c r="Q91" s="309"/>
      <c r="R91" s="309"/>
    </row>
    <row r="92">
      <c r="D92" s="290"/>
      <c r="E92" s="290"/>
      <c r="F92" s="290"/>
      <c r="G92" s="290"/>
      <c r="H92" s="290"/>
      <c r="I92" s="290"/>
      <c r="J92" s="290"/>
      <c r="K92" s="290"/>
      <c r="L92" s="290"/>
      <c r="M92" s="309"/>
      <c r="N92" s="309"/>
      <c r="O92" s="309"/>
      <c r="P92" s="309"/>
      <c r="Q92" s="309"/>
      <c r="R92" s="309"/>
    </row>
    <row r="93">
      <c r="D93" s="290"/>
      <c r="E93" s="290"/>
      <c r="F93" s="290"/>
      <c r="G93" s="290"/>
      <c r="H93" s="290"/>
      <c r="I93" s="290"/>
      <c r="J93" s="290"/>
      <c r="K93" s="290"/>
      <c r="L93" s="290"/>
      <c r="M93" s="309"/>
      <c r="N93" s="309"/>
      <c r="O93" s="309"/>
      <c r="P93" s="309"/>
      <c r="Q93" s="309"/>
      <c r="R93" s="309"/>
    </row>
    <row r="94">
      <c r="D94" s="290"/>
      <c r="E94" s="290"/>
      <c r="F94" s="290"/>
      <c r="G94" s="290"/>
      <c r="H94" s="290"/>
      <c r="I94" s="290"/>
      <c r="J94" s="290"/>
      <c r="K94" s="290"/>
      <c r="L94" s="290"/>
      <c r="M94" s="309"/>
      <c r="N94" s="309"/>
      <c r="O94" s="309"/>
      <c r="P94" s="309"/>
      <c r="Q94" s="309"/>
      <c r="R94" s="309"/>
    </row>
    <row r="95">
      <c r="D95" s="290"/>
      <c r="E95" s="290"/>
      <c r="F95" s="290"/>
      <c r="G95" s="290"/>
      <c r="H95" s="290"/>
      <c r="I95" s="290"/>
      <c r="J95" s="290"/>
      <c r="K95" s="290"/>
      <c r="L95" s="290"/>
      <c r="M95" s="309"/>
      <c r="N95" s="309"/>
      <c r="O95" s="309"/>
      <c r="P95" s="309"/>
      <c r="Q95" s="309"/>
      <c r="R95" s="309"/>
    </row>
    <row r="96">
      <c r="D96" s="290"/>
      <c r="E96" s="290"/>
      <c r="F96" s="290"/>
      <c r="G96" s="290"/>
      <c r="H96" s="290"/>
      <c r="I96" s="290"/>
      <c r="J96" s="290"/>
      <c r="K96" s="290"/>
      <c r="L96" s="290"/>
      <c r="M96" s="309"/>
      <c r="N96" s="309"/>
      <c r="O96" s="309"/>
      <c r="P96" s="309"/>
      <c r="Q96" s="309"/>
      <c r="R96" s="309"/>
    </row>
    <row r="97">
      <c r="D97" s="290"/>
      <c r="E97" s="290"/>
      <c r="F97" s="290"/>
      <c r="G97" s="290"/>
      <c r="H97" s="290"/>
      <c r="I97" s="290"/>
      <c r="J97" s="290"/>
      <c r="K97" s="290"/>
      <c r="L97" s="290"/>
      <c r="M97" s="309"/>
      <c r="N97" s="309"/>
      <c r="O97" s="309"/>
      <c r="P97" s="309"/>
      <c r="Q97" s="309"/>
      <c r="R97" s="309"/>
    </row>
    <row r="98">
      <c r="D98" s="290"/>
      <c r="E98" s="290"/>
      <c r="F98" s="290"/>
      <c r="G98" s="290"/>
      <c r="H98" s="290"/>
      <c r="I98" s="290"/>
      <c r="J98" s="290"/>
      <c r="K98" s="290"/>
      <c r="L98" s="290"/>
      <c r="M98" s="309"/>
      <c r="N98" s="309"/>
      <c r="O98" s="309"/>
      <c r="P98" s="309"/>
      <c r="Q98" s="309"/>
      <c r="R98" s="309"/>
    </row>
    <row r="99">
      <c r="D99" s="290"/>
      <c r="E99" s="290"/>
      <c r="F99" s="290"/>
      <c r="G99" s="290"/>
      <c r="H99" s="290"/>
      <c r="I99" s="290"/>
      <c r="J99" s="290"/>
      <c r="K99" s="290"/>
      <c r="L99" s="290"/>
      <c r="M99" s="309"/>
      <c r="N99" s="309"/>
      <c r="O99" s="309"/>
      <c r="P99" s="309"/>
      <c r="Q99" s="309"/>
      <c r="R99" s="309"/>
    </row>
    <row r="100">
      <c r="D100" s="290"/>
      <c r="E100" s="290"/>
      <c r="F100" s="290"/>
      <c r="G100" s="290"/>
      <c r="H100" s="290"/>
      <c r="I100" s="290"/>
      <c r="J100" s="290"/>
      <c r="K100" s="290"/>
      <c r="L100" s="290"/>
      <c r="M100" s="309"/>
      <c r="N100" s="309"/>
      <c r="O100" s="309"/>
      <c r="P100" s="309"/>
      <c r="Q100" s="309"/>
      <c r="R100" s="309"/>
    </row>
    <row r="101">
      <c r="D101" s="290"/>
      <c r="E101" s="290"/>
      <c r="F101" s="290"/>
      <c r="G101" s="290"/>
      <c r="H101" s="290"/>
      <c r="I101" s="290"/>
      <c r="J101" s="290"/>
      <c r="K101" s="290"/>
      <c r="L101" s="290"/>
      <c r="M101" s="309"/>
      <c r="N101" s="309"/>
      <c r="O101" s="309"/>
      <c r="P101" s="309"/>
      <c r="Q101" s="309"/>
      <c r="R101" s="309"/>
    </row>
    <row r="102">
      <c r="D102" s="290"/>
      <c r="E102" s="290"/>
      <c r="F102" s="290"/>
      <c r="G102" s="290"/>
      <c r="H102" s="290"/>
      <c r="I102" s="290"/>
      <c r="J102" s="290"/>
      <c r="K102" s="290"/>
      <c r="L102" s="290"/>
      <c r="M102" s="309"/>
      <c r="N102" s="309"/>
      <c r="O102" s="309"/>
      <c r="P102" s="309"/>
      <c r="Q102" s="309"/>
      <c r="R102" s="309"/>
    </row>
    <row r="103">
      <c r="D103" s="290"/>
      <c r="E103" s="290"/>
      <c r="F103" s="290"/>
      <c r="G103" s="290"/>
      <c r="H103" s="290"/>
      <c r="I103" s="290"/>
      <c r="J103" s="290"/>
      <c r="K103" s="290"/>
      <c r="L103" s="290"/>
      <c r="M103" s="309"/>
      <c r="N103" s="309"/>
      <c r="O103" s="309"/>
      <c r="P103" s="309"/>
      <c r="Q103" s="309"/>
      <c r="R103" s="309"/>
    </row>
    <row r="104">
      <c r="D104" s="290"/>
      <c r="E104" s="290"/>
      <c r="F104" s="290"/>
      <c r="G104" s="290"/>
      <c r="H104" s="290"/>
      <c r="I104" s="290"/>
      <c r="J104" s="290"/>
      <c r="K104" s="290"/>
      <c r="L104" s="290"/>
      <c r="M104" s="309"/>
      <c r="N104" s="309"/>
      <c r="O104" s="309"/>
      <c r="P104" s="309"/>
      <c r="Q104" s="309"/>
      <c r="R104" s="309"/>
    </row>
    <row r="105">
      <c r="D105" s="290"/>
      <c r="E105" s="290"/>
      <c r="F105" s="290"/>
      <c r="G105" s="290"/>
      <c r="H105" s="290"/>
      <c r="I105" s="290"/>
      <c r="J105" s="290"/>
      <c r="K105" s="290"/>
      <c r="L105" s="290"/>
      <c r="M105" s="309"/>
      <c r="N105" s="309"/>
      <c r="O105" s="309"/>
      <c r="P105" s="309"/>
      <c r="Q105" s="309"/>
      <c r="R105" s="309"/>
    </row>
    <row r="106">
      <c r="D106" s="290"/>
      <c r="E106" s="290"/>
      <c r="F106" s="290"/>
      <c r="G106" s="290"/>
      <c r="H106" s="290"/>
      <c r="I106" s="290"/>
      <c r="J106" s="290"/>
      <c r="K106" s="290"/>
      <c r="L106" s="290"/>
      <c r="M106" s="309"/>
      <c r="N106" s="309"/>
      <c r="O106" s="309"/>
      <c r="P106" s="309"/>
      <c r="Q106" s="309"/>
      <c r="R106" s="309"/>
    </row>
    <row r="107">
      <c r="D107" s="290"/>
      <c r="E107" s="290"/>
      <c r="F107" s="290"/>
      <c r="G107" s="290"/>
      <c r="H107" s="290"/>
      <c r="I107" s="290"/>
      <c r="J107" s="290"/>
      <c r="K107" s="290"/>
      <c r="L107" s="290"/>
      <c r="M107" s="309"/>
      <c r="N107" s="309"/>
      <c r="O107" s="309"/>
      <c r="P107" s="309"/>
      <c r="Q107" s="309"/>
      <c r="R107" s="309"/>
    </row>
    <row r="108">
      <c r="D108" s="290"/>
      <c r="E108" s="290"/>
      <c r="F108" s="290"/>
      <c r="G108" s="290"/>
      <c r="H108" s="290"/>
      <c r="I108" s="290"/>
      <c r="J108" s="290"/>
      <c r="K108" s="290"/>
      <c r="L108" s="290"/>
      <c r="M108" s="309"/>
      <c r="N108" s="309"/>
      <c r="O108" s="309"/>
      <c r="P108" s="309"/>
      <c r="Q108" s="309"/>
      <c r="R108" s="309"/>
    </row>
    <row r="109">
      <c r="D109" s="290"/>
      <c r="E109" s="290"/>
      <c r="F109" s="290"/>
      <c r="G109" s="290"/>
      <c r="H109" s="290"/>
      <c r="I109" s="290"/>
      <c r="J109" s="290"/>
      <c r="K109" s="290"/>
      <c r="L109" s="290"/>
      <c r="M109" s="309"/>
      <c r="N109" s="309"/>
      <c r="O109" s="309"/>
      <c r="P109" s="309"/>
      <c r="Q109" s="309"/>
      <c r="R109" s="309"/>
    </row>
    <row r="110">
      <c r="D110" s="290"/>
      <c r="E110" s="290"/>
      <c r="F110" s="290"/>
      <c r="G110" s="290"/>
      <c r="H110" s="290"/>
      <c r="I110" s="290"/>
      <c r="J110" s="290"/>
      <c r="K110" s="290"/>
      <c r="L110" s="290"/>
      <c r="M110" s="309"/>
      <c r="N110" s="309"/>
      <c r="O110" s="309"/>
      <c r="P110" s="309"/>
      <c r="Q110" s="309"/>
      <c r="R110" s="309"/>
    </row>
    <row r="111">
      <c r="D111" s="290"/>
      <c r="E111" s="290"/>
      <c r="F111" s="290"/>
      <c r="G111" s="290"/>
      <c r="H111" s="290"/>
      <c r="I111" s="290"/>
      <c r="J111" s="290"/>
      <c r="K111" s="290"/>
      <c r="L111" s="290"/>
      <c r="M111" s="309"/>
      <c r="N111" s="309"/>
      <c r="O111" s="309"/>
      <c r="P111" s="309"/>
      <c r="Q111" s="309"/>
      <c r="R111" s="309"/>
    </row>
    <row r="112">
      <c r="D112" s="290"/>
      <c r="E112" s="290"/>
      <c r="F112" s="290"/>
      <c r="G112" s="290"/>
      <c r="H112" s="290"/>
      <c r="I112" s="290"/>
      <c r="J112" s="290"/>
      <c r="K112" s="290"/>
      <c r="L112" s="290"/>
      <c r="M112" s="309"/>
      <c r="N112" s="309"/>
      <c r="O112" s="309"/>
      <c r="P112" s="309"/>
      <c r="Q112" s="309"/>
      <c r="R112" s="309"/>
    </row>
    <row r="113">
      <c r="D113" s="290"/>
      <c r="E113" s="290"/>
      <c r="F113" s="290"/>
      <c r="G113" s="290"/>
      <c r="H113" s="290"/>
      <c r="I113" s="290"/>
      <c r="J113" s="290"/>
      <c r="K113" s="290"/>
      <c r="L113" s="290"/>
      <c r="M113" s="309"/>
      <c r="N113" s="309"/>
      <c r="O113" s="309"/>
      <c r="P113" s="309"/>
      <c r="Q113" s="309"/>
      <c r="R113" s="309"/>
    </row>
    <row r="114">
      <c r="D114" s="290"/>
      <c r="E114" s="290"/>
      <c r="F114" s="290"/>
      <c r="G114" s="290"/>
      <c r="H114" s="290"/>
      <c r="I114" s="290"/>
      <c r="J114" s="290"/>
      <c r="K114" s="290"/>
      <c r="L114" s="290"/>
      <c r="M114" s="309"/>
      <c r="N114" s="309"/>
      <c r="O114" s="309"/>
      <c r="P114" s="309"/>
      <c r="Q114" s="309"/>
      <c r="R114" s="309"/>
    </row>
    <row r="115">
      <c r="D115" s="290"/>
      <c r="E115" s="290"/>
      <c r="F115" s="290"/>
      <c r="G115" s="290"/>
      <c r="H115" s="290"/>
      <c r="I115" s="290"/>
      <c r="J115" s="290"/>
      <c r="K115" s="290"/>
      <c r="L115" s="290"/>
      <c r="M115" s="309"/>
      <c r="N115" s="309"/>
      <c r="O115" s="309"/>
      <c r="P115" s="309"/>
      <c r="Q115" s="309"/>
      <c r="R115" s="309"/>
    </row>
    <row r="116">
      <c r="D116" s="290"/>
      <c r="E116" s="290"/>
      <c r="F116" s="290"/>
      <c r="G116" s="290"/>
      <c r="H116" s="290"/>
      <c r="I116" s="290"/>
      <c r="J116" s="290"/>
      <c r="K116" s="290"/>
      <c r="L116" s="290"/>
      <c r="M116" s="309"/>
      <c r="N116" s="309"/>
      <c r="O116" s="309"/>
      <c r="P116" s="309"/>
      <c r="Q116" s="309"/>
      <c r="R116" s="309"/>
    </row>
    <row r="117">
      <c r="D117" s="295"/>
      <c r="E117" s="295"/>
      <c r="F117" s="295"/>
      <c r="G117" s="295"/>
      <c r="H117" s="295"/>
      <c r="I117" s="295"/>
      <c r="J117" s="295"/>
      <c r="K117" s="295"/>
      <c r="L117" s="295"/>
    </row>
  </sheetData>
  <pageMargins left="0.7" right="0.7" top="0.75" bottom="0.75" header="0.3" footer="0.3"/>
  <headerFooter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B2:T53"/>
  <sheetViews>
    <sheetView showRuler="0" zoomScale="70" zoomScaleNormal="70" workbookViewId="0">
      <selection activeCell="D5" sqref="D5:L39"/>
    </sheetView>
  </sheetViews>
  <sheetFormatPr baseColWidth="10" defaultColWidth="8.83203125" defaultRowHeight="15" x14ac:dyDescent="0.2"/>
  <cols>
    <col min="2" max="2" bestFit="1" width="21.1640625" customWidth="1"/>
    <col min="3" max="3" bestFit="1" width="21.1640625" customWidth="1" style="59"/>
    <col min="4" max="4" width="8.5" customWidth="1" style="302"/>
    <col min="5" max="5" width="10.6640625" customWidth="1" style="291"/>
    <col min="6" max="6" width="11.1640625" customWidth="1" style="291"/>
    <col min="7" max="9" bestFit="1" width="11.6640625" customWidth="1" style="291"/>
    <col min="10" max="10" width="13.5" customWidth="1" style="291"/>
    <col min="11" max="11" width="13.33203125" customWidth="1" style="291"/>
    <col min="12" max="12" bestFit="1" width="12.6640625" customWidth="1" style="291"/>
    <col min="13" max="14" bestFit="1" width="12.6640625" customWidth="1" style="296"/>
    <col min="15" max="16" bestFit="1" width="11.1640625" customWidth="1" style="296"/>
    <col min="17" max="18" bestFit="1" width="12" customWidth="1" style="296"/>
    <col min="19" max="20" width="9.1640625" customWidth="1" style="59"/>
  </cols>
  <sheetData>
    <row r="2">
      <c r="B2" s="48" t="s">
        <v>646</v>
      </c>
    </row>
    <row r="3">
      <c r="B3" s="0" t="s">
        <v>498</v>
      </c>
    </row>
    <row r="4">
      <c r="B4" s="0" t="s">
        <v>581</v>
      </c>
      <c r="C4" s="59" t="s">
        <v>585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59" t="s">
        <v>165</v>
      </c>
      <c r="D5" s="375"/>
      <c r="E5" s="385"/>
      <c r="F5" s="385"/>
      <c r="G5" s="385">
        <v>5750.18043074498</v>
      </c>
      <c r="H5" s="385">
        <v>11052.0779997666</v>
      </c>
      <c r="I5" s="385">
        <v>13064.4759659605</v>
      </c>
      <c r="J5" s="385">
        <v>17619.0724888901</v>
      </c>
      <c r="K5" s="385">
        <v>19327.9474054165</v>
      </c>
      <c r="L5" s="290">
        <v>21826.4440324101</v>
      </c>
      <c r="M5" s="300"/>
      <c r="N5" s="309"/>
      <c r="O5" s="309"/>
      <c r="P5" s="309"/>
      <c r="Q5" s="309"/>
      <c r="R5" s="309"/>
    </row>
    <row r="6">
      <c r="B6" s="0" t="s">
        <v>221</v>
      </c>
      <c r="C6" s="59" t="s">
        <v>171</v>
      </c>
      <c r="D6" s="375"/>
      <c r="E6" s="385"/>
      <c r="F6" s="385"/>
      <c r="G6" s="385">
        <v>3064.81138779045</v>
      </c>
      <c r="H6" s="385">
        <v>4467.63631449966</v>
      </c>
      <c r="I6" s="385">
        <v>7861.87254333479</v>
      </c>
      <c r="J6" s="385">
        <v>10211.2251779823</v>
      </c>
      <c r="K6" s="385">
        <v>9044.27608079095</v>
      </c>
      <c r="L6" s="385">
        <v>10749.4751135359</v>
      </c>
      <c r="M6" s="300"/>
      <c r="N6" s="309"/>
      <c r="O6" s="309"/>
      <c r="P6" s="309"/>
      <c r="Q6" s="309"/>
      <c r="R6" s="309"/>
    </row>
    <row r="7">
      <c r="B7" s="0" t="s">
        <v>221</v>
      </c>
      <c r="C7" s="59" t="s">
        <v>177</v>
      </c>
      <c r="D7" s="375"/>
      <c r="E7" s="375"/>
      <c r="F7" s="375"/>
      <c r="G7" s="375"/>
      <c r="H7" s="375"/>
      <c r="I7" s="375"/>
      <c r="J7" s="375"/>
      <c r="K7" s="375"/>
      <c r="L7" s="300"/>
      <c r="M7" s="300"/>
      <c r="N7" s="309"/>
      <c r="O7" s="309"/>
      <c r="P7" s="309"/>
      <c r="Q7" s="309"/>
      <c r="R7" s="309"/>
    </row>
    <row r="8">
      <c r="B8" s="0" t="s">
        <v>223</v>
      </c>
      <c r="C8" s="59" t="s">
        <v>165</v>
      </c>
      <c r="D8" s="375"/>
      <c r="E8" s="385"/>
      <c r="F8" s="385"/>
      <c r="G8" s="385">
        <v>56538.4224981509</v>
      </c>
      <c r="H8" s="385">
        <v>68878.9520644042</v>
      </c>
      <c r="I8" s="385">
        <v>75375.6343733521</v>
      </c>
      <c r="J8" s="385">
        <v>90597.8999695511</v>
      </c>
      <c r="K8" s="385">
        <v>90048.3017912063</v>
      </c>
      <c r="L8" s="290">
        <v>22427.2711261955</v>
      </c>
      <c r="M8" s="300"/>
      <c r="N8" s="309"/>
      <c r="O8" s="309"/>
      <c r="P8" s="309"/>
      <c r="Q8" s="309"/>
      <c r="R8" s="309"/>
    </row>
    <row r="9">
      <c r="B9" s="0" t="s">
        <v>223</v>
      </c>
      <c r="C9" s="59" t="s">
        <v>171</v>
      </c>
      <c r="D9" s="375"/>
      <c r="E9" s="385"/>
      <c r="F9" s="385"/>
      <c r="G9" s="385">
        <v>8045.70821420092</v>
      </c>
      <c r="H9" s="385">
        <v>11467.6349866017</v>
      </c>
      <c r="I9" s="385">
        <v>15182.7613750487</v>
      </c>
      <c r="J9" s="385">
        <v>19149.2446264844</v>
      </c>
      <c r="K9" s="385">
        <v>25206.4575469547</v>
      </c>
      <c r="L9" s="385">
        <v>35278.2123827465</v>
      </c>
      <c r="M9" s="300"/>
      <c r="N9" s="309"/>
      <c r="O9" s="309"/>
      <c r="P9" s="309"/>
      <c r="Q9" s="309"/>
      <c r="R9" s="309"/>
    </row>
    <row r="10">
      <c r="B10" s="0" t="s">
        <v>223</v>
      </c>
      <c r="C10" s="59" t="s">
        <v>177</v>
      </c>
      <c r="D10" s="375"/>
      <c r="E10" s="385">
        <v>0.029498838967</v>
      </c>
      <c r="F10" s="385">
        <v>0.029498838967</v>
      </c>
      <c r="G10" s="385">
        <v>0.029498838967</v>
      </c>
      <c r="H10" s="385">
        <v>0.029498838967</v>
      </c>
      <c r="I10" s="385">
        <v>0.029498838967</v>
      </c>
      <c r="J10" s="385">
        <v>0.029498838967</v>
      </c>
      <c r="K10" s="385">
        <v>0.029498838967</v>
      </c>
      <c r="L10" s="290">
        <v>0.029498838967</v>
      </c>
      <c r="M10" s="300"/>
      <c r="N10" s="309"/>
      <c r="O10" s="309"/>
      <c r="P10" s="309"/>
      <c r="Q10" s="309"/>
      <c r="R10" s="309"/>
    </row>
    <row r="11">
      <c r="B11" s="0" t="s">
        <v>224</v>
      </c>
      <c r="C11" s="59" t="s">
        <v>165</v>
      </c>
      <c r="D11" s="375"/>
      <c r="E11" s="385"/>
      <c r="F11" s="385"/>
      <c r="G11" s="385">
        <v>1742.77136545631</v>
      </c>
      <c r="H11" s="385">
        <v>10113.5181403872</v>
      </c>
      <c r="I11" s="385">
        <v>17555.3452783121</v>
      </c>
      <c r="J11" s="385">
        <v>26301.720359669</v>
      </c>
      <c r="K11" s="385">
        <v>43493.9846444804</v>
      </c>
      <c r="L11" s="290">
        <v>38237.6200576945</v>
      </c>
      <c r="M11" s="300"/>
      <c r="N11" s="309"/>
      <c r="O11" s="309"/>
      <c r="P11" s="309"/>
      <c r="Q11" s="309"/>
      <c r="R11" s="309"/>
    </row>
    <row r="12">
      <c r="B12" s="0" t="s">
        <v>224</v>
      </c>
      <c r="C12" s="59" t="s">
        <v>171</v>
      </c>
      <c r="D12" s="375"/>
      <c r="E12" s="385"/>
      <c r="F12" s="385"/>
      <c r="G12" s="385">
        <v>5163.85978305408</v>
      </c>
      <c r="H12" s="385">
        <v>8398.17505566198</v>
      </c>
      <c r="I12" s="385">
        <v>12640.3710428525</v>
      </c>
      <c r="J12" s="385">
        <v>16259.5056017884</v>
      </c>
      <c r="K12" s="385">
        <v>18050.6942137742</v>
      </c>
      <c r="L12" s="385">
        <v>19873.9179825888</v>
      </c>
      <c r="M12" s="300"/>
      <c r="N12" s="309"/>
      <c r="O12" s="309"/>
      <c r="P12" s="309"/>
      <c r="Q12" s="309"/>
      <c r="R12" s="309"/>
    </row>
    <row r="13">
      <c r="B13" s="0" t="s">
        <v>224</v>
      </c>
      <c r="C13" s="59" t="s">
        <v>177</v>
      </c>
      <c r="D13" s="375"/>
      <c r="E13" s="385">
        <v>0.114263987873</v>
      </c>
      <c r="F13" s="385">
        <v>0.114263987873</v>
      </c>
      <c r="G13" s="385">
        <v>0.114263987873</v>
      </c>
      <c r="H13" s="385">
        <v>0.114263987873</v>
      </c>
      <c r="I13" s="385">
        <v>0.114263987873</v>
      </c>
      <c r="J13" s="385">
        <v>0.114263987873</v>
      </c>
      <c r="K13" s="385">
        <v>0.114263987873</v>
      </c>
      <c r="L13" s="290">
        <v>0.114263987873</v>
      </c>
      <c r="M13" s="300"/>
      <c r="N13" s="309"/>
      <c r="O13" s="309"/>
      <c r="P13" s="309"/>
      <c r="Q13" s="309"/>
      <c r="R13" s="309"/>
    </row>
    <row r="14">
      <c r="B14" s="0" t="s">
        <v>225</v>
      </c>
      <c r="C14" s="59" t="s">
        <v>165</v>
      </c>
      <c r="D14" s="375"/>
      <c r="E14" s="385"/>
      <c r="F14" s="385"/>
      <c r="G14" s="385">
        <v>4119.0960679518</v>
      </c>
      <c r="H14" s="385">
        <v>12345.4288105132</v>
      </c>
      <c r="I14" s="385">
        <v>18041.2265058821</v>
      </c>
      <c r="J14" s="385">
        <v>23133.6991856193</v>
      </c>
      <c r="K14" s="385">
        <v>24786.8596189081</v>
      </c>
      <c r="L14" s="290">
        <v>25852.8876252285</v>
      </c>
      <c r="M14" s="300"/>
      <c r="N14" s="309"/>
      <c r="O14" s="309"/>
      <c r="P14" s="309"/>
      <c r="Q14" s="309"/>
      <c r="R14" s="309"/>
    </row>
    <row r="15">
      <c r="B15" s="0" t="s">
        <v>225</v>
      </c>
      <c r="C15" s="59" t="s">
        <v>171</v>
      </c>
      <c r="D15" s="375"/>
      <c r="E15" s="385"/>
      <c r="F15" s="385"/>
      <c r="G15" s="385">
        <v>2276.34915788766</v>
      </c>
      <c r="H15" s="385">
        <v>3293.4854629728</v>
      </c>
      <c r="I15" s="385">
        <v>4624.69186305266</v>
      </c>
      <c r="J15" s="385">
        <v>5557.54619605521</v>
      </c>
      <c r="K15" s="385">
        <v>5073.68371458062</v>
      </c>
      <c r="L15" s="385">
        <v>5042.38601414724</v>
      </c>
      <c r="M15" s="300"/>
      <c r="N15" s="309"/>
      <c r="O15" s="309"/>
      <c r="P15" s="309"/>
      <c r="Q15" s="309"/>
      <c r="R15" s="309"/>
    </row>
    <row r="16">
      <c r="B16" s="0" t="s">
        <v>225</v>
      </c>
      <c r="C16" s="59" t="s">
        <v>177</v>
      </c>
      <c r="D16" s="375"/>
      <c r="E16" s="385">
        <v>1.519291940745</v>
      </c>
      <c r="F16" s="385">
        <v>1.28407538406</v>
      </c>
      <c r="G16" s="385">
        <v>1.266763782813</v>
      </c>
      <c r="H16" s="385">
        <v>0.781043269992</v>
      </c>
      <c r="I16" s="385">
        <v>0.340198531616</v>
      </c>
      <c r="J16" s="385">
        <v>0.197982651767</v>
      </c>
      <c r="K16" s="385">
        <v>0.118136737543</v>
      </c>
      <c r="L16" s="290">
        <v>0.091931110572</v>
      </c>
      <c r="M16" s="300"/>
      <c r="N16" s="309"/>
      <c r="O16" s="309"/>
      <c r="P16" s="309"/>
      <c r="Q16" s="309"/>
      <c r="R16" s="309"/>
    </row>
    <row r="17">
      <c r="B17" s="0" t="s">
        <v>226</v>
      </c>
      <c r="C17" s="59" t="s">
        <v>165</v>
      </c>
      <c r="D17" s="375"/>
      <c r="E17" s="385"/>
      <c r="F17" s="385"/>
      <c r="G17" s="385">
        <v>3407.62578338021</v>
      </c>
      <c r="H17" s="385">
        <v>17051.2506085896</v>
      </c>
      <c r="I17" s="385">
        <v>17572.4863974647</v>
      </c>
      <c r="J17" s="385">
        <v>20250.571243577</v>
      </c>
      <c r="K17" s="385">
        <v>27687.5120465897</v>
      </c>
      <c r="L17" s="290">
        <v>36265.2441949035</v>
      </c>
      <c r="M17" s="300"/>
      <c r="N17" s="309"/>
      <c r="O17" s="309"/>
      <c r="P17" s="309"/>
      <c r="Q17" s="309"/>
      <c r="R17" s="309"/>
    </row>
    <row r="18">
      <c r="B18" s="0" t="s">
        <v>226</v>
      </c>
      <c r="C18" s="59" t="s">
        <v>171</v>
      </c>
      <c r="D18" s="375"/>
      <c r="E18" s="385"/>
      <c r="F18" s="385"/>
      <c r="G18" s="385">
        <v>4703.53063483883</v>
      </c>
      <c r="H18" s="385">
        <v>6685.1479245186</v>
      </c>
      <c r="I18" s="385">
        <v>9780.42602751969</v>
      </c>
      <c r="J18" s="385">
        <v>12252.6995492111</v>
      </c>
      <c r="K18" s="385">
        <v>12325.9939743122</v>
      </c>
      <c r="L18" s="385">
        <v>14225.1513362353</v>
      </c>
      <c r="M18" s="300"/>
      <c r="N18" s="309"/>
      <c r="O18" s="309"/>
      <c r="P18" s="309"/>
      <c r="Q18" s="309"/>
      <c r="R18" s="309"/>
    </row>
    <row r="19">
      <c r="B19" s="0" t="s">
        <v>226</v>
      </c>
      <c r="C19" s="59" t="s">
        <v>177</v>
      </c>
      <c r="D19" s="375"/>
      <c r="E19" s="385">
        <v>0.006756222519</v>
      </c>
      <c r="F19" s="385">
        <v>0.006756222519</v>
      </c>
      <c r="G19" s="385">
        <v>0.006756222519</v>
      </c>
      <c r="H19" s="385">
        <v>0.006756222519</v>
      </c>
      <c r="I19" s="385">
        <v>0.006756222519</v>
      </c>
      <c r="J19" s="385">
        <v>0.006756222519</v>
      </c>
      <c r="K19" s="385">
        <v>0.006756222519</v>
      </c>
      <c r="L19" s="290">
        <v>0.006756222519</v>
      </c>
      <c r="M19" s="300"/>
      <c r="N19" s="309"/>
      <c r="O19" s="309"/>
      <c r="P19" s="309"/>
      <c r="Q19" s="309"/>
      <c r="R19" s="309"/>
    </row>
    <row r="20">
      <c r="B20" s="0" t="s">
        <v>227</v>
      </c>
      <c r="C20" s="59" t="s">
        <v>165</v>
      </c>
      <c r="D20" s="375"/>
      <c r="E20" s="385"/>
      <c r="F20" s="385"/>
      <c r="G20" s="385">
        <v>3713.44361569424</v>
      </c>
      <c r="H20" s="385">
        <v>12414.8023320574</v>
      </c>
      <c r="I20" s="385">
        <v>15418.5939787685</v>
      </c>
      <c r="J20" s="385">
        <v>22621.1409437701</v>
      </c>
      <c r="K20" s="385">
        <v>29260.2802710523</v>
      </c>
      <c r="L20" s="290">
        <v>40981.5650267147</v>
      </c>
      <c r="M20" s="300"/>
      <c r="N20" s="309"/>
      <c r="O20" s="309"/>
      <c r="P20" s="309"/>
      <c r="Q20" s="309"/>
      <c r="R20" s="309"/>
    </row>
    <row r="21">
      <c r="B21" s="0" t="s">
        <v>227</v>
      </c>
      <c r="C21" s="59" t="s">
        <v>171</v>
      </c>
      <c r="D21" s="375"/>
      <c r="E21" s="385"/>
      <c r="F21" s="385"/>
      <c r="G21" s="385">
        <v>5200.68838979419</v>
      </c>
      <c r="H21" s="385">
        <v>7293.73094951972</v>
      </c>
      <c r="I21" s="385">
        <v>9935.18580905591</v>
      </c>
      <c r="J21" s="385">
        <v>11985.9693930224</v>
      </c>
      <c r="K21" s="385">
        <v>12226.7473963114</v>
      </c>
      <c r="L21" s="385">
        <v>12560.0456421533</v>
      </c>
      <c r="M21" s="300"/>
      <c r="N21" s="309"/>
      <c r="O21" s="309"/>
      <c r="P21" s="309"/>
      <c r="Q21" s="309"/>
      <c r="R21" s="309"/>
    </row>
    <row r="22">
      <c r="B22" s="0" t="s">
        <v>227</v>
      </c>
      <c r="C22" s="59" t="s">
        <v>177</v>
      </c>
      <c r="D22" s="375"/>
      <c r="E22" s="385">
        <v>0.224832323684</v>
      </c>
      <c r="F22" s="385">
        <v>0.224832323684</v>
      </c>
      <c r="G22" s="385">
        <v>0.194790852659</v>
      </c>
      <c r="H22" s="385">
        <v>0.146408763158</v>
      </c>
      <c r="I22" s="385">
        <v>0.117658943869</v>
      </c>
      <c r="J22" s="385">
        <v>0.117658943869</v>
      </c>
      <c r="K22" s="385">
        <v>0.117658943869</v>
      </c>
      <c r="L22" s="290">
        <v>0.117658943869</v>
      </c>
      <c r="M22" s="300"/>
      <c r="N22" s="309"/>
      <c r="O22" s="309"/>
      <c r="P22" s="309"/>
      <c r="Q22" s="309"/>
      <c r="R22" s="309"/>
    </row>
    <row r="23">
      <c r="B23" s="0" t="s">
        <v>228</v>
      </c>
      <c r="C23" s="59" t="s">
        <v>165</v>
      </c>
      <c r="D23" s="375"/>
      <c r="E23" s="385"/>
      <c r="F23" s="385"/>
      <c r="G23" s="385">
        <v>6308.41484304058</v>
      </c>
      <c r="H23" s="385">
        <v>13249.66852441</v>
      </c>
      <c r="I23" s="385">
        <v>14486.8016604137</v>
      </c>
      <c r="J23" s="385">
        <v>18251.0136040346</v>
      </c>
      <c r="K23" s="385">
        <v>24688.4763338998</v>
      </c>
      <c r="L23" s="290">
        <v>30769.3039699895</v>
      </c>
      <c r="M23" s="300"/>
      <c r="N23" s="309"/>
      <c r="O23" s="309"/>
      <c r="P23" s="309"/>
      <c r="Q23" s="309"/>
      <c r="R23" s="309"/>
    </row>
    <row r="24">
      <c r="B24" s="0" t="s">
        <v>228</v>
      </c>
      <c r="C24" s="59" t="s">
        <v>171</v>
      </c>
      <c r="D24" s="375"/>
      <c r="E24" s="385"/>
      <c r="F24" s="385"/>
      <c r="G24" s="385">
        <v>3613.79268719475</v>
      </c>
      <c r="H24" s="385">
        <v>4930.53255422558</v>
      </c>
      <c r="I24" s="385">
        <v>6593.74046449634</v>
      </c>
      <c r="J24" s="385">
        <v>6724.54213537525</v>
      </c>
      <c r="K24" s="385">
        <v>6824.02883959709</v>
      </c>
      <c r="L24" s="385">
        <v>4627.62924624971</v>
      </c>
      <c r="M24" s="300"/>
      <c r="N24" s="309"/>
      <c r="O24" s="309"/>
      <c r="P24" s="309"/>
      <c r="Q24" s="309"/>
      <c r="R24" s="309"/>
    </row>
    <row r="25">
      <c r="B25" s="0" t="s">
        <v>228</v>
      </c>
      <c r="C25" s="59" t="s">
        <v>177</v>
      </c>
      <c r="D25" s="375"/>
      <c r="E25" s="375"/>
      <c r="F25" s="375"/>
      <c r="G25" s="375"/>
      <c r="H25" s="375"/>
      <c r="I25" s="375"/>
      <c r="J25" s="375"/>
      <c r="K25" s="375"/>
      <c r="L25" s="300"/>
      <c r="M25" s="300"/>
      <c r="N25" s="309"/>
      <c r="O25" s="309"/>
      <c r="P25" s="309"/>
      <c r="Q25" s="309"/>
      <c r="R25" s="309"/>
    </row>
    <row r="26">
      <c r="B26" s="0" t="s">
        <v>229</v>
      </c>
      <c r="C26" s="59" t="s">
        <v>165</v>
      </c>
      <c r="D26" s="375"/>
      <c r="E26" s="385"/>
      <c r="F26" s="385"/>
      <c r="G26" s="385"/>
      <c r="H26" s="385"/>
      <c r="I26" s="385">
        <v>5034.55588190327</v>
      </c>
      <c r="J26" s="385">
        <v>8504.50189004303</v>
      </c>
      <c r="K26" s="385">
        <v>9223.07098355101</v>
      </c>
      <c r="L26" s="290">
        <v>11074.2141300821</v>
      </c>
      <c r="M26" s="300"/>
      <c r="N26" s="309"/>
      <c r="O26" s="309"/>
      <c r="P26" s="309"/>
      <c r="Q26" s="309"/>
      <c r="R26" s="309"/>
    </row>
    <row r="27">
      <c r="B27" s="0" t="s">
        <v>229</v>
      </c>
      <c r="C27" s="59" t="s">
        <v>171</v>
      </c>
      <c r="D27" s="375"/>
      <c r="E27" s="385"/>
      <c r="F27" s="385"/>
      <c r="G27" s="385">
        <v>1834.8227128334</v>
      </c>
      <c r="H27" s="385">
        <v>2698.93440037792</v>
      </c>
      <c r="I27" s="385">
        <v>3913.01468488446</v>
      </c>
      <c r="J27" s="385">
        <v>5050.14898331046</v>
      </c>
      <c r="K27" s="385">
        <v>4996.45607648148</v>
      </c>
      <c r="L27" s="385">
        <v>2166.47622385525</v>
      </c>
      <c r="M27" s="300"/>
      <c r="N27" s="309"/>
      <c r="O27" s="309"/>
      <c r="P27" s="309"/>
      <c r="Q27" s="309"/>
      <c r="R27" s="309"/>
    </row>
    <row r="28">
      <c r="B28" s="0" t="s">
        <v>229</v>
      </c>
      <c r="C28" s="59" t="s">
        <v>177</v>
      </c>
      <c r="D28" s="375"/>
      <c r="E28" s="385">
        <v>0.384958472168</v>
      </c>
      <c r="F28" s="385">
        <v>0.384958472168</v>
      </c>
      <c r="G28" s="385">
        <v>0.384958472168</v>
      </c>
      <c r="H28" s="385">
        <v>0.384958472168</v>
      </c>
      <c r="I28" s="385">
        <v>0.384958472168</v>
      </c>
      <c r="J28" s="385">
        <v>0.384958472168</v>
      </c>
      <c r="K28" s="385">
        <v>0.384958472168</v>
      </c>
      <c r="L28" s="290">
        <v>0.384958472168</v>
      </c>
      <c r="M28" s="300"/>
      <c r="N28" s="309"/>
      <c r="O28" s="309"/>
      <c r="P28" s="309"/>
      <c r="Q28" s="309"/>
      <c r="R28" s="309"/>
    </row>
    <row r="29">
      <c r="B29" s="0" t="s">
        <v>230</v>
      </c>
      <c r="C29" s="59" t="s">
        <v>165</v>
      </c>
      <c r="D29" s="375"/>
      <c r="E29" s="385"/>
      <c r="F29" s="385"/>
      <c r="G29" s="385">
        <v>4590.34274480682</v>
      </c>
      <c r="H29" s="385">
        <v>9824.51691862841</v>
      </c>
      <c r="I29" s="385">
        <v>17611.9578735363</v>
      </c>
      <c r="J29" s="385">
        <v>25943.6626411141</v>
      </c>
      <c r="K29" s="385">
        <v>36575.6811580445</v>
      </c>
      <c r="L29" s="290">
        <v>42586.4102340327</v>
      </c>
      <c r="M29" s="300"/>
      <c r="N29" s="309"/>
      <c r="O29" s="309"/>
      <c r="P29" s="309"/>
      <c r="Q29" s="309"/>
      <c r="R29" s="309"/>
    </row>
    <row r="30">
      <c r="B30" s="0" t="s">
        <v>230</v>
      </c>
      <c r="C30" s="59" t="s">
        <v>171</v>
      </c>
      <c r="D30" s="375"/>
      <c r="E30" s="385"/>
      <c r="F30" s="385"/>
      <c r="G30" s="385">
        <v>4908.81372107017</v>
      </c>
      <c r="H30" s="385">
        <v>7018.8792281303</v>
      </c>
      <c r="I30" s="385">
        <v>9296.26139282821</v>
      </c>
      <c r="J30" s="385">
        <v>11659.9348242436</v>
      </c>
      <c r="K30" s="385">
        <v>14340.6153903808</v>
      </c>
      <c r="L30" s="385">
        <v>17993.1768068874</v>
      </c>
      <c r="M30" s="300"/>
      <c r="N30" s="309"/>
      <c r="O30" s="309"/>
      <c r="P30" s="309"/>
      <c r="Q30" s="309"/>
      <c r="R30" s="309"/>
    </row>
    <row r="31">
      <c r="B31" s="0" t="s">
        <v>230</v>
      </c>
      <c r="C31" s="59" t="s">
        <v>177</v>
      </c>
      <c r="D31" s="375"/>
      <c r="E31" s="385">
        <v>2.21045159848</v>
      </c>
      <c r="F31" s="385">
        <v>2.21045159848</v>
      </c>
      <c r="G31" s="385">
        <v>2.21045159848</v>
      </c>
      <c r="H31" s="385">
        <v>2.21045159848</v>
      </c>
      <c r="I31" s="385">
        <v>2.21045159848</v>
      </c>
      <c r="J31" s="385">
        <v>2.21045159848</v>
      </c>
      <c r="K31" s="385">
        <v>2.21045159848</v>
      </c>
      <c r="L31" s="290">
        <v>2.21045159848</v>
      </c>
      <c r="M31" s="300"/>
      <c r="N31" s="309"/>
      <c r="O31" s="309"/>
      <c r="P31" s="309"/>
      <c r="Q31" s="309"/>
      <c r="R31" s="309"/>
    </row>
    <row r="32">
      <c r="B32" s="0" t="s">
        <v>231</v>
      </c>
      <c r="C32" s="59" t="s">
        <v>165</v>
      </c>
      <c r="D32" s="375"/>
      <c r="E32" s="375"/>
      <c r="F32" s="375"/>
      <c r="G32" s="375"/>
      <c r="H32" s="375"/>
      <c r="I32" s="375"/>
      <c r="J32" s="375"/>
      <c r="K32" s="375"/>
      <c r="L32" s="375"/>
      <c r="M32" s="300"/>
      <c r="N32" s="309"/>
      <c r="O32" s="309"/>
      <c r="P32" s="309"/>
      <c r="Q32" s="309"/>
      <c r="R32" s="309"/>
    </row>
    <row r="33">
      <c r="B33" s="0" t="s">
        <v>231</v>
      </c>
      <c r="C33" s="59" t="s">
        <v>171</v>
      </c>
      <c r="D33" s="375"/>
      <c r="E33" s="375"/>
      <c r="F33" s="375"/>
      <c r="G33" s="375"/>
      <c r="H33" s="375"/>
      <c r="I33" s="375"/>
      <c r="J33" s="375"/>
      <c r="K33" s="375"/>
      <c r="L33" s="375"/>
      <c r="M33" s="300"/>
      <c r="N33" s="309"/>
      <c r="O33" s="309"/>
      <c r="P33" s="309"/>
      <c r="Q33" s="309"/>
      <c r="R33" s="309"/>
    </row>
    <row r="34">
      <c r="B34" s="0" t="s">
        <v>231</v>
      </c>
      <c r="C34" s="59" t="s">
        <v>177</v>
      </c>
      <c r="D34" s="375"/>
      <c r="E34" s="375"/>
      <c r="F34" s="375"/>
      <c r="G34" s="375"/>
      <c r="H34" s="375"/>
      <c r="I34" s="375"/>
      <c r="J34" s="375"/>
      <c r="K34" s="375"/>
      <c r="L34" s="375"/>
      <c r="M34" s="300"/>
      <c r="N34" s="309"/>
      <c r="O34" s="309"/>
      <c r="P34" s="309"/>
      <c r="Q34" s="309"/>
      <c r="R34" s="309"/>
    </row>
    <row r="35">
      <c r="B35" s="0" t="s">
        <v>232</v>
      </c>
      <c r="C35" s="59" t="s">
        <v>165</v>
      </c>
      <c r="D35" s="375"/>
      <c r="E35" s="375"/>
      <c r="F35" s="375"/>
      <c r="G35" s="375"/>
      <c r="H35" s="375"/>
      <c r="I35" s="375"/>
      <c r="J35" s="375"/>
      <c r="K35" s="375"/>
      <c r="L35" s="375"/>
      <c r="M35" s="300"/>
      <c r="N35" s="309"/>
      <c r="O35" s="309"/>
      <c r="P35" s="309"/>
      <c r="Q35" s="309"/>
      <c r="R35" s="309"/>
    </row>
    <row r="36">
      <c r="B36" s="0" t="s">
        <v>232</v>
      </c>
      <c r="C36" s="59" t="s">
        <v>171</v>
      </c>
      <c r="D36" s="375"/>
      <c r="E36" s="375"/>
      <c r="F36" s="375"/>
      <c r="G36" s="375"/>
      <c r="H36" s="375"/>
      <c r="I36" s="375"/>
      <c r="J36" s="375"/>
      <c r="K36" s="375"/>
      <c r="L36" s="375"/>
      <c r="M36" s="300"/>
      <c r="N36" s="309"/>
      <c r="O36" s="309"/>
      <c r="P36" s="309"/>
      <c r="Q36" s="309"/>
      <c r="R36" s="309"/>
    </row>
    <row r="37">
      <c r="B37" s="0" t="s">
        <v>232</v>
      </c>
      <c r="C37" s="59" t="s">
        <v>177</v>
      </c>
      <c r="D37" s="375"/>
      <c r="E37" s="375"/>
      <c r="F37" s="375"/>
      <c r="G37" s="375"/>
      <c r="H37" s="375"/>
      <c r="I37" s="375"/>
      <c r="J37" s="375"/>
      <c r="K37" s="375"/>
      <c r="L37" s="375"/>
      <c r="M37" s="300"/>
      <c r="N37" s="309"/>
      <c r="O37" s="309"/>
      <c r="P37" s="309"/>
      <c r="Q37" s="309"/>
      <c r="R37" s="309"/>
    </row>
    <row r="38"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9"/>
      <c r="O38" s="309"/>
      <c r="P38" s="309"/>
      <c r="Q38" s="309"/>
      <c r="R38" s="309"/>
    </row>
    <row r="39">
      <c r="D39" s="300"/>
      <c r="E39" s="290"/>
      <c r="F39" s="290"/>
      <c r="G39" s="290"/>
      <c r="H39" s="290"/>
      <c r="I39" s="290"/>
      <c r="J39" s="290"/>
      <c r="K39" s="290"/>
      <c r="L39" s="290"/>
      <c r="M39" s="309"/>
      <c r="N39" s="309"/>
      <c r="O39" s="309"/>
      <c r="P39" s="309"/>
      <c r="Q39" s="309"/>
      <c r="R39" s="309"/>
    </row>
    <row r="40">
      <c r="D40" s="300"/>
      <c r="E40" s="290"/>
      <c r="F40" s="290"/>
      <c r="G40" s="290"/>
      <c r="H40" s="290"/>
      <c r="I40" s="290"/>
      <c r="J40" s="290"/>
      <c r="K40" s="290"/>
      <c r="L40" s="290"/>
      <c r="M40" s="309"/>
      <c r="N40" s="309"/>
      <c r="O40" s="309"/>
      <c r="P40" s="309"/>
      <c r="Q40" s="309"/>
      <c r="R40" s="309"/>
    </row>
    <row r="41">
      <c r="D41" s="300"/>
      <c r="E41" s="290"/>
      <c r="F41" s="290"/>
      <c r="G41" s="290"/>
      <c r="H41" s="290"/>
      <c r="I41" s="290"/>
      <c r="J41" s="290"/>
      <c r="K41" s="290"/>
      <c r="L41" s="290"/>
      <c r="M41" s="309"/>
      <c r="N41" s="309"/>
      <c r="O41" s="309"/>
      <c r="P41" s="309"/>
      <c r="Q41" s="309"/>
      <c r="R41" s="309"/>
    </row>
    <row r="42">
      <c r="D42" s="300"/>
      <c r="E42" s="290"/>
      <c r="F42" s="290"/>
      <c r="G42" s="290"/>
      <c r="H42" s="290"/>
      <c r="I42" s="290"/>
      <c r="J42" s="290"/>
      <c r="K42" s="290"/>
      <c r="L42" s="290"/>
      <c r="M42" s="309"/>
      <c r="N42" s="309"/>
      <c r="O42" s="309"/>
      <c r="P42" s="309"/>
      <c r="Q42" s="309"/>
      <c r="R42" s="309"/>
    </row>
    <row r="43">
      <c r="D43" s="300"/>
      <c r="E43" s="290"/>
      <c r="F43" s="290"/>
      <c r="G43" s="290"/>
      <c r="H43" s="290"/>
      <c r="I43" s="290"/>
      <c r="J43" s="290"/>
      <c r="K43" s="290"/>
      <c r="L43" s="290"/>
      <c r="M43" s="309"/>
      <c r="N43" s="309"/>
      <c r="O43" s="309"/>
      <c r="P43" s="309"/>
      <c r="Q43" s="309"/>
      <c r="R43" s="309"/>
    </row>
    <row r="44">
      <c r="D44" s="300"/>
      <c r="E44" s="290"/>
      <c r="F44" s="290"/>
      <c r="G44" s="290"/>
      <c r="H44" s="290"/>
      <c r="I44" s="290"/>
      <c r="J44" s="290"/>
      <c r="K44" s="290"/>
      <c r="L44" s="290"/>
      <c r="M44" s="309"/>
      <c r="N44" s="309"/>
      <c r="O44" s="309"/>
      <c r="P44" s="309"/>
      <c r="Q44" s="309"/>
      <c r="R44" s="309"/>
    </row>
    <row r="45">
      <c r="D45" s="300"/>
      <c r="E45" s="290"/>
      <c r="F45" s="290"/>
      <c r="G45" s="290"/>
      <c r="H45" s="290"/>
      <c r="I45" s="290"/>
      <c r="J45" s="290"/>
      <c r="K45" s="290"/>
      <c r="L45" s="290"/>
      <c r="M45" s="309"/>
      <c r="N45" s="309"/>
      <c r="O45" s="309"/>
      <c r="P45" s="309"/>
      <c r="Q45" s="309"/>
      <c r="R45" s="309"/>
    </row>
    <row r="46">
      <c r="D46" s="300"/>
      <c r="E46" s="290"/>
      <c r="F46" s="290"/>
      <c r="G46" s="290"/>
      <c r="H46" s="290"/>
      <c r="I46" s="290"/>
      <c r="J46" s="290"/>
      <c r="K46" s="290"/>
      <c r="L46" s="290"/>
      <c r="M46" s="309"/>
      <c r="N46" s="309"/>
      <c r="O46" s="309"/>
      <c r="P46" s="309"/>
      <c r="Q46" s="309"/>
      <c r="R46" s="309"/>
    </row>
    <row r="47">
      <c r="D47" s="300"/>
      <c r="E47" s="290"/>
      <c r="F47" s="290"/>
      <c r="G47" s="290"/>
      <c r="H47" s="290"/>
      <c r="I47" s="290"/>
      <c r="J47" s="290"/>
      <c r="K47" s="290"/>
      <c r="L47" s="290"/>
      <c r="M47" s="309"/>
      <c r="N47" s="309"/>
      <c r="O47" s="309"/>
      <c r="P47" s="309"/>
      <c r="Q47" s="309"/>
      <c r="R47" s="309"/>
    </row>
    <row r="48">
      <c r="D48" s="300"/>
      <c r="E48" s="290"/>
      <c r="F48" s="290"/>
      <c r="G48" s="290"/>
      <c r="H48" s="290"/>
      <c r="I48" s="290"/>
      <c r="J48" s="290"/>
      <c r="K48" s="290"/>
      <c r="L48" s="290"/>
      <c r="M48" s="309"/>
      <c r="N48" s="309"/>
      <c r="O48" s="309"/>
      <c r="P48" s="309"/>
      <c r="Q48" s="309"/>
      <c r="R48" s="309"/>
    </row>
    <row r="49">
      <c r="D49" s="300"/>
      <c r="E49" s="290"/>
      <c r="F49" s="290"/>
      <c r="G49" s="290"/>
      <c r="H49" s="290"/>
      <c r="I49" s="290"/>
      <c r="J49" s="290"/>
      <c r="K49" s="290"/>
      <c r="L49" s="290"/>
      <c r="M49" s="309"/>
      <c r="N49" s="309"/>
      <c r="O49" s="309"/>
      <c r="P49" s="309"/>
      <c r="Q49" s="309"/>
      <c r="R49" s="309"/>
    </row>
    <row r="50">
      <c r="D50" s="300"/>
      <c r="E50" s="290"/>
      <c r="F50" s="290"/>
      <c r="G50" s="290"/>
      <c r="H50" s="290"/>
      <c r="I50" s="290"/>
      <c r="J50" s="290"/>
      <c r="K50" s="290"/>
      <c r="L50" s="290"/>
      <c r="M50" s="309"/>
      <c r="N50" s="309"/>
      <c r="O50" s="309"/>
      <c r="P50" s="309"/>
      <c r="Q50" s="309"/>
      <c r="R50" s="309"/>
    </row>
    <row r="51">
      <c r="D51" s="300"/>
      <c r="E51" s="290"/>
      <c r="F51" s="290"/>
      <c r="G51" s="290"/>
      <c r="H51" s="290"/>
      <c r="I51" s="290"/>
      <c r="J51" s="290"/>
      <c r="K51" s="290"/>
      <c r="L51" s="290"/>
      <c r="M51" s="309"/>
      <c r="N51" s="309"/>
      <c r="O51" s="309"/>
      <c r="P51" s="309"/>
      <c r="Q51" s="309"/>
      <c r="R51" s="309"/>
    </row>
    <row r="52">
      <c r="D52" s="300"/>
      <c r="E52" s="290"/>
      <c r="F52" s="290"/>
      <c r="G52" s="290"/>
      <c r="H52" s="290"/>
      <c r="I52" s="290"/>
      <c r="J52" s="290"/>
      <c r="K52" s="290"/>
      <c r="L52" s="290"/>
      <c r="M52" s="309"/>
      <c r="N52" s="309"/>
      <c r="O52" s="309"/>
      <c r="P52" s="309"/>
      <c r="Q52" s="309"/>
      <c r="R52" s="309"/>
    </row>
    <row r="53" s="55" customFormat="1">
      <c r="C53" s="59"/>
      <c r="D53" s="295"/>
      <c r="E53" s="295"/>
      <c r="F53" s="295"/>
      <c r="G53" s="295"/>
      <c r="H53" s="295"/>
      <c r="I53" s="295"/>
      <c r="J53" s="295"/>
      <c r="K53" s="295"/>
      <c r="L53" s="295"/>
      <c r="M53" s="296"/>
      <c r="N53" s="296"/>
      <c r="O53" s="296"/>
      <c r="P53" s="296"/>
      <c r="Q53" s="296"/>
      <c r="R53" s="296"/>
      <c r="S53" s="59"/>
      <c r="T53" s="59"/>
    </row>
  </sheetData>
  <pageMargins left="0.7" right="0.7" top="0.75" bottom="0.75" header="0.3" footer="0.3"/>
  <headerFooter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B2:R37"/>
  <sheetViews>
    <sheetView showRuler="0" zoomScale="80" zoomScaleNormal="80" workbookViewId="0">
      <selection activeCell="D5" sqref="D5:L29"/>
    </sheetView>
  </sheetViews>
  <sheetFormatPr baseColWidth="10" defaultColWidth="8.83203125" defaultRowHeight="15" x14ac:dyDescent="0.2"/>
  <cols>
    <col min="2" max="2" bestFit="1" width="18.1640625" customWidth="1"/>
    <col min="3" max="3" bestFit="1" width="17.5" customWidth="1" style="59"/>
    <col min="4" max="12" width="10.6640625" customWidth="1"/>
    <col min="13" max="13" width="7.33203125" customWidth="1" style="59"/>
    <col min="14" max="18" bestFit="1" width="5" customWidth="1" style="59"/>
    <col min="19" max="20" width="9.1640625" customWidth="1"/>
  </cols>
  <sheetData>
    <row r="2">
      <c r="B2" s="48" t="s">
        <v>647</v>
      </c>
    </row>
    <row r="3">
      <c r="B3" s="0" t="s">
        <v>498</v>
      </c>
    </row>
    <row r="4">
      <c r="B4" s="0" t="s">
        <v>581</v>
      </c>
      <c r="C4" s="59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59" t="s">
        <v>170</v>
      </c>
      <c r="D5" s="374"/>
      <c r="E5" s="374"/>
      <c r="F5" s="374"/>
      <c r="G5" s="386"/>
      <c r="H5" s="386"/>
      <c r="I5" s="386"/>
      <c r="J5" s="386"/>
      <c r="K5" s="386"/>
      <c r="L5" s="386">
        <v>3712.44583500554</v>
      </c>
      <c r="M5" s="286"/>
      <c r="N5" s="366"/>
      <c r="O5" s="366"/>
      <c r="P5" s="366"/>
      <c r="Q5" s="366"/>
      <c r="R5" s="366"/>
    </row>
    <row r="6">
      <c r="B6" s="0" t="s">
        <v>221</v>
      </c>
      <c r="C6" s="59" t="s">
        <v>184</v>
      </c>
      <c r="D6" s="374"/>
      <c r="E6" s="374"/>
      <c r="F6" s="374"/>
      <c r="G6" s="374"/>
      <c r="H6" s="374"/>
      <c r="I6" s="374"/>
      <c r="J6" s="374"/>
      <c r="K6" s="374"/>
      <c r="L6" s="374"/>
      <c r="M6" s="286"/>
      <c r="N6" s="366"/>
      <c r="O6" s="366"/>
      <c r="P6" s="366"/>
      <c r="Q6" s="366"/>
      <c r="R6" s="366"/>
    </row>
    <row r="7">
      <c r="B7" s="0" t="s">
        <v>223</v>
      </c>
      <c r="C7" s="59" t="s">
        <v>170</v>
      </c>
      <c r="D7" s="374"/>
      <c r="E7" s="374"/>
      <c r="F7" s="374"/>
      <c r="G7" s="386"/>
      <c r="H7" s="386">
        <v>3175.42338269707</v>
      </c>
      <c r="I7" s="386">
        <v>25000.9811643388</v>
      </c>
      <c r="J7" s="386">
        <v>35111.4747886696</v>
      </c>
      <c r="K7" s="386">
        <v>67059.9432887704</v>
      </c>
      <c r="L7" s="386">
        <v>95445.5414137515</v>
      </c>
      <c r="M7" s="286"/>
      <c r="N7" s="366"/>
      <c r="O7" s="366"/>
      <c r="P7" s="366"/>
      <c r="Q7" s="366"/>
      <c r="R7" s="366"/>
    </row>
    <row r="8">
      <c r="B8" s="0" t="s">
        <v>223</v>
      </c>
      <c r="C8" s="59" t="s">
        <v>184</v>
      </c>
      <c r="D8" s="374"/>
      <c r="E8" s="374"/>
      <c r="F8" s="374"/>
      <c r="G8" s="374"/>
      <c r="H8" s="374"/>
      <c r="I8" s="374"/>
      <c r="J8" s="374"/>
      <c r="K8" s="374"/>
      <c r="L8" s="374"/>
      <c r="M8" s="286"/>
      <c r="N8" s="366"/>
      <c r="O8" s="366"/>
      <c r="P8" s="366"/>
      <c r="Q8" s="366"/>
      <c r="R8" s="366"/>
    </row>
    <row r="9">
      <c r="B9" s="0" t="s">
        <v>224</v>
      </c>
      <c r="C9" s="59" t="s">
        <v>170</v>
      </c>
      <c r="D9" s="374"/>
      <c r="E9" s="374"/>
      <c r="F9" s="374"/>
      <c r="G9" s="386"/>
      <c r="H9" s="386"/>
      <c r="I9" s="386"/>
      <c r="J9" s="386"/>
      <c r="K9" s="386"/>
      <c r="L9" s="386">
        <v>13460.9198350831</v>
      </c>
      <c r="M9" s="286"/>
      <c r="N9" s="366"/>
      <c r="O9" s="366"/>
      <c r="P9" s="366"/>
      <c r="Q9" s="366"/>
      <c r="R9" s="366"/>
    </row>
    <row r="10">
      <c r="B10" s="0" t="s">
        <v>224</v>
      </c>
      <c r="C10" s="59" t="s">
        <v>184</v>
      </c>
      <c r="D10" s="374"/>
      <c r="E10" s="374"/>
      <c r="F10" s="374"/>
      <c r="G10" s="374"/>
      <c r="H10" s="374"/>
      <c r="I10" s="374"/>
      <c r="J10" s="374"/>
      <c r="K10" s="374"/>
      <c r="L10" s="374"/>
      <c r="M10" s="286"/>
      <c r="N10" s="366"/>
      <c r="O10" s="366"/>
      <c r="P10" s="366"/>
      <c r="Q10" s="366"/>
      <c r="R10" s="366"/>
    </row>
    <row r="11">
      <c r="B11" s="0" t="s">
        <v>225</v>
      </c>
      <c r="C11" s="59" t="s">
        <v>170</v>
      </c>
      <c r="D11" s="374"/>
      <c r="E11" s="374"/>
      <c r="F11" s="374"/>
      <c r="G11" s="374"/>
      <c r="H11" s="374"/>
      <c r="I11" s="374"/>
      <c r="J11" s="374"/>
      <c r="K11" s="374"/>
      <c r="L11" s="374"/>
      <c r="M11" s="286"/>
      <c r="N11" s="366"/>
      <c r="O11" s="366"/>
      <c r="P11" s="366"/>
      <c r="Q11" s="366"/>
      <c r="R11" s="366"/>
    </row>
    <row r="12">
      <c r="B12" s="0" t="s">
        <v>225</v>
      </c>
      <c r="C12" s="59" t="s">
        <v>184</v>
      </c>
      <c r="D12" s="374"/>
      <c r="E12" s="374"/>
      <c r="F12" s="374"/>
      <c r="G12" s="374"/>
      <c r="H12" s="374"/>
      <c r="I12" s="374"/>
      <c r="J12" s="374"/>
      <c r="K12" s="374"/>
      <c r="L12" s="374"/>
      <c r="M12" s="286"/>
      <c r="N12" s="366"/>
      <c r="O12" s="366"/>
      <c r="P12" s="366"/>
      <c r="Q12" s="366"/>
      <c r="R12" s="366"/>
    </row>
    <row r="13">
      <c r="B13" s="0" t="s">
        <v>226</v>
      </c>
      <c r="C13" s="59" t="s">
        <v>170</v>
      </c>
      <c r="D13" s="374"/>
      <c r="E13" s="374"/>
      <c r="F13" s="374"/>
      <c r="G13" s="386"/>
      <c r="H13" s="386"/>
      <c r="I13" s="386"/>
      <c r="J13" s="386"/>
      <c r="K13" s="386"/>
      <c r="L13" s="386">
        <v>19011.0069569893</v>
      </c>
      <c r="M13" s="286"/>
      <c r="N13" s="366"/>
      <c r="O13" s="366"/>
      <c r="P13" s="366"/>
      <c r="Q13" s="366"/>
      <c r="R13" s="366"/>
    </row>
    <row r="14">
      <c r="B14" s="0" t="s">
        <v>226</v>
      </c>
      <c r="C14" s="59" t="s">
        <v>184</v>
      </c>
      <c r="D14" s="374"/>
      <c r="E14" s="374"/>
      <c r="F14" s="374"/>
      <c r="G14" s="374"/>
      <c r="H14" s="374"/>
      <c r="I14" s="374"/>
      <c r="J14" s="374"/>
      <c r="K14" s="374"/>
      <c r="L14" s="374"/>
      <c r="M14" s="286"/>
      <c r="N14" s="366"/>
      <c r="O14" s="366"/>
      <c r="P14" s="366"/>
      <c r="Q14" s="366"/>
      <c r="R14" s="366"/>
    </row>
    <row r="15">
      <c r="B15" s="0" t="s">
        <v>227</v>
      </c>
      <c r="C15" s="59" t="s">
        <v>170</v>
      </c>
      <c r="D15" s="374"/>
      <c r="E15" s="374"/>
      <c r="F15" s="374"/>
      <c r="G15" s="386"/>
      <c r="H15" s="386"/>
      <c r="I15" s="386"/>
      <c r="J15" s="386"/>
      <c r="K15" s="386"/>
      <c r="L15" s="386">
        <v>21665.3067277539</v>
      </c>
      <c r="M15" s="286"/>
      <c r="N15" s="366"/>
      <c r="O15" s="366"/>
      <c r="P15" s="366"/>
      <c r="Q15" s="366"/>
      <c r="R15" s="366"/>
    </row>
    <row r="16">
      <c r="B16" s="0" t="s">
        <v>227</v>
      </c>
      <c r="C16" s="59" t="s">
        <v>184</v>
      </c>
      <c r="D16" s="374"/>
      <c r="E16" s="374"/>
      <c r="F16" s="374"/>
      <c r="G16" s="374"/>
      <c r="H16" s="374"/>
      <c r="I16" s="374"/>
      <c r="J16" s="374"/>
      <c r="K16" s="374"/>
      <c r="L16" s="374"/>
      <c r="M16" s="286"/>
      <c r="N16" s="366"/>
      <c r="O16" s="366"/>
      <c r="P16" s="366"/>
      <c r="Q16" s="366"/>
      <c r="R16" s="366"/>
    </row>
    <row r="17">
      <c r="B17" s="0" t="s">
        <v>228</v>
      </c>
      <c r="C17" s="59" t="s">
        <v>170</v>
      </c>
      <c r="D17" s="374"/>
      <c r="E17" s="374"/>
      <c r="F17" s="374"/>
      <c r="G17" s="386"/>
      <c r="H17" s="386"/>
      <c r="I17" s="386"/>
      <c r="J17" s="386"/>
      <c r="K17" s="386"/>
      <c r="L17" s="386">
        <v>24800.7867418286</v>
      </c>
      <c r="M17" s="286"/>
      <c r="N17" s="366"/>
      <c r="O17" s="366"/>
      <c r="P17" s="366"/>
      <c r="Q17" s="366"/>
      <c r="R17" s="366"/>
    </row>
    <row r="18">
      <c r="B18" s="0" t="s">
        <v>228</v>
      </c>
      <c r="C18" s="59" t="s">
        <v>184</v>
      </c>
      <c r="D18" s="374"/>
      <c r="E18" s="374"/>
      <c r="F18" s="374"/>
      <c r="G18" s="374"/>
      <c r="H18" s="374"/>
      <c r="I18" s="374"/>
      <c r="J18" s="374"/>
      <c r="K18" s="374"/>
      <c r="L18" s="374"/>
      <c r="M18" s="286"/>
      <c r="N18" s="366"/>
      <c r="O18" s="366"/>
      <c r="P18" s="366"/>
      <c r="Q18" s="366"/>
      <c r="R18" s="366"/>
    </row>
    <row r="19">
      <c r="B19" s="0" t="s">
        <v>229</v>
      </c>
      <c r="C19" s="59" t="s">
        <v>170</v>
      </c>
      <c r="D19" s="374"/>
      <c r="E19" s="374"/>
      <c r="F19" s="374"/>
      <c r="G19" s="386"/>
      <c r="H19" s="386"/>
      <c r="I19" s="386"/>
      <c r="J19" s="386"/>
      <c r="K19" s="386"/>
      <c r="L19" s="386">
        <v>10457.5036573362</v>
      </c>
      <c r="M19" s="286"/>
      <c r="N19" s="366"/>
      <c r="O19" s="366"/>
      <c r="P19" s="366"/>
      <c r="Q19" s="366"/>
      <c r="R19" s="366"/>
    </row>
    <row r="20">
      <c r="B20" s="0" t="s">
        <v>229</v>
      </c>
      <c r="C20" s="59" t="s">
        <v>184</v>
      </c>
      <c r="D20" s="374"/>
      <c r="E20" s="374"/>
      <c r="F20" s="374"/>
      <c r="G20" s="374"/>
      <c r="H20" s="374"/>
      <c r="I20" s="374"/>
      <c r="J20" s="374"/>
      <c r="K20" s="374"/>
      <c r="L20" s="374"/>
      <c r="M20" s="286"/>
      <c r="N20" s="366"/>
      <c r="O20" s="366"/>
      <c r="P20" s="366"/>
      <c r="Q20" s="366"/>
      <c r="R20" s="366"/>
    </row>
    <row r="21">
      <c r="B21" s="0" t="s">
        <v>230</v>
      </c>
      <c r="C21" s="59" t="s">
        <v>170</v>
      </c>
      <c r="D21" s="374"/>
      <c r="E21" s="374"/>
      <c r="F21" s="374"/>
      <c r="G21" s="386">
        <v>42206.4380523958</v>
      </c>
      <c r="H21" s="386">
        <v>49792.4363105213</v>
      </c>
      <c r="I21" s="386">
        <v>63885.9512270448</v>
      </c>
      <c r="J21" s="386">
        <v>87652.3087726172</v>
      </c>
      <c r="K21" s="386">
        <v>106683.842130579</v>
      </c>
      <c r="L21" s="386">
        <v>121631.830209765</v>
      </c>
      <c r="M21" s="286"/>
      <c r="N21" s="366"/>
      <c r="O21" s="366"/>
      <c r="P21" s="366"/>
      <c r="Q21" s="366"/>
      <c r="R21" s="366"/>
    </row>
    <row r="22">
      <c r="B22" s="0" t="s">
        <v>230</v>
      </c>
      <c r="C22" s="59" t="s">
        <v>184</v>
      </c>
      <c r="D22" s="374"/>
      <c r="E22" s="374"/>
      <c r="F22" s="374"/>
      <c r="G22" s="374"/>
      <c r="H22" s="374"/>
      <c r="I22" s="374"/>
      <c r="J22" s="374"/>
      <c r="K22" s="374"/>
      <c r="L22" s="374"/>
      <c r="M22" s="286"/>
      <c r="N22" s="366"/>
      <c r="O22" s="366"/>
      <c r="P22" s="366"/>
      <c r="Q22" s="366"/>
      <c r="R22" s="366"/>
    </row>
    <row r="23">
      <c r="B23" s="0" t="s">
        <v>231</v>
      </c>
      <c r="C23" s="59" t="s">
        <v>170</v>
      </c>
      <c r="D23" s="374"/>
      <c r="E23" s="374"/>
      <c r="F23" s="374"/>
      <c r="G23" s="374"/>
      <c r="H23" s="374"/>
      <c r="I23" s="374"/>
      <c r="J23" s="374"/>
      <c r="K23" s="374"/>
      <c r="L23" s="374"/>
      <c r="M23" s="286"/>
      <c r="N23" s="366"/>
      <c r="O23" s="366"/>
      <c r="P23" s="366"/>
      <c r="Q23" s="366"/>
      <c r="R23" s="366"/>
    </row>
    <row r="24">
      <c r="B24" s="0" t="s">
        <v>231</v>
      </c>
      <c r="C24" s="59" t="s">
        <v>184</v>
      </c>
      <c r="D24" s="374"/>
      <c r="E24" s="374"/>
      <c r="F24" s="374"/>
      <c r="G24" s="374"/>
      <c r="H24" s="374"/>
      <c r="I24" s="374"/>
      <c r="J24" s="374"/>
      <c r="K24" s="374"/>
      <c r="L24" s="374"/>
      <c r="M24" s="286"/>
      <c r="N24" s="366"/>
      <c r="O24" s="366"/>
      <c r="P24" s="366"/>
      <c r="Q24" s="366"/>
      <c r="R24" s="366"/>
    </row>
    <row r="25">
      <c r="B25" s="0" t="s">
        <v>232</v>
      </c>
      <c r="C25" s="59" t="s">
        <v>170</v>
      </c>
      <c r="D25" s="374"/>
      <c r="E25" s="374"/>
      <c r="F25" s="374"/>
      <c r="G25" s="374"/>
      <c r="H25" s="374"/>
      <c r="I25" s="374"/>
      <c r="J25" s="374"/>
      <c r="K25" s="374"/>
      <c r="L25" s="374"/>
      <c r="M25" s="286"/>
      <c r="N25" s="366"/>
      <c r="O25" s="366"/>
      <c r="P25" s="366"/>
      <c r="Q25" s="366"/>
      <c r="R25" s="366"/>
    </row>
    <row r="26">
      <c r="B26" s="0" t="s">
        <v>232</v>
      </c>
      <c r="C26" s="59" t="s">
        <v>184</v>
      </c>
      <c r="D26" s="374"/>
      <c r="E26" s="374"/>
      <c r="F26" s="374"/>
      <c r="G26" s="374"/>
      <c r="H26" s="374"/>
      <c r="I26" s="374"/>
      <c r="J26" s="374"/>
      <c r="K26" s="374"/>
      <c r="L26" s="374"/>
      <c r="M26" s="286"/>
      <c r="N26" s="366"/>
      <c r="O26" s="366"/>
      <c r="P26" s="366"/>
      <c r="Q26" s="366"/>
      <c r="R26" s="366"/>
    </row>
    <row r="27">
      <c r="D27" s="286"/>
      <c r="E27" s="286"/>
      <c r="F27" s="286"/>
      <c r="G27" s="286"/>
      <c r="H27" s="286"/>
      <c r="I27" s="286"/>
      <c r="J27" s="286"/>
      <c r="K27" s="286"/>
      <c r="L27" s="286"/>
      <c r="M27" s="286"/>
      <c r="N27" s="366"/>
      <c r="O27" s="366"/>
      <c r="P27" s="366"/>
      <c r="Q27" s="366"/>
      <c r="R27" s="366"/>
    </row>
    <row r="28">
      <c r="D28" s="285"/>
      <c r="E28" s="285"/>
      <c r="F28" s="285"/>
      <c r="G28" s="285"/>
      <c r="H28" s="285"/>
      <c r="I28" s="285"/>
      <c r="J28" s="285"/>
      <c r="K28" s="285"/>
      <c r="L28" s="285"/>
      <c r="M28" s="366"/>
      <c r="N28" s="366"/>
      <c r="O28" s="366"/>
      <c r="P28" s="366"/>
      <c r="Q28" s="366"/>
      <c r="R28" s="366"/>
    </row>
    <row r="29">
      <c r="D29" s="285"/>
      <c r="E29" s="285"/>
      <c r="F29" s="285"/>
      <c r="G29" s="285"/>
      <c r="H29" s="285"/>
      <c r="I29" s="285"/>
      <c r="J29" s="285"/>
      <c r="K29" s="285"/>
      <c r="L29" s="285"/>
      <c r="M29" s="366"/>
      <c r="N29" s="366"/>
      <c r="O29" s="366"/>
      <c r="P29" s="366"/>
      <c r="Q29" s="366"/>
      <c r="R29" s="366"/>
    </row>
    <row r="30">
      <c r="D30" s="285"/>
      <c r="E30" s="285"/>
      <c r="F30" s="285"/>
      <c r="G30" s="285"/>
      <c r="H30" s="285"/>
      <c r="I30" s="285"/>
      <c r="J30" s="285"/>
      <c r="K30" s="285"/>
      <c r="L30" s="285"/>
      <c r="M30" s="366"/>
      <c r="N30" s="366"/>
      <c r="O30" s="366"/>
      <c r="P30" s="366"/>
      <c r="Q30" s="366"/>
      <c r="R30" s="366"/>
    </row>
    <row r="31">
      <c r="D31" s="285"/>
      <c r="E31" s="285"/>
      <c r="F31" s="285"/>
      <c r="G31" s="285"/>
      <c r="H31" s="285"/>
      <c r="I31" s="285"/>
      <c r="J31" s="285"/>
      <c r="K31" s="285"/>
      <c r="L31" s="285"/>
      <c r="M31" s="366"/>
      <c r="N31" s="366"/>
      <c r="O31" s="366"/>
      <c r="P31" s="366"/>
      <c r="Q31" s="366"/>
      <c r="R31" s="366"/>
    </row>
    <row r="32">
      <c r="D32" s="285"/>
      <c r="E32" s="285"/>
      <c r="F32" s="285"/>
      <c r="G32" s="285"/>
      <c r="H32" s="285"/>
      <c r="I32" s="285"/>
      <c r="J32" s="285"/>
      <c r="K32" s="285"/>
      <c r="L32" s="285"/>
      <c r="M32" s="366"/>
      <c r="N32" s="366"/>
      <c r="O32" s="366"/>
      <c r="P32" s="366"/>
      <c r="Q32" s="366"/>
      <c r="R32" s="366"/>
    </row>
    <row r="33">
      <c r="D33" s="285"/>
      <c r="E33" s="285"/>
      <c r="F33" s="285"/>
      <c r="G33" s="285"/>
      <c r="H33" s="285"/>
      <c r="I33" s="285"/>
      <c r="J33" s="285"/>
      <c r="K33" s="285"/>
      <c r="L33" s="285"/>
      <c r="M33" s="366"/>
      <c r="N33" s="366"/>
      <c r="O33" s="366"/>
      <c r="P33" s="366"/>
      <c r="Q33" s="366"/>
      <c r="R33" s="366"/>
    </row>
    <row r="34">
      <c r="D34" s="285"/>
      <c r="E34" s="285"/>
      <c r="F34" s="285"/>
      <c r="G34" s="285"/>
      <c r="H34" s="285"/>
      <c r="I34" s="285"/>
      <c r="J34" s="285"/>
      <c r="K34" s="285"/>
      <c r="L34" s="285"/>
      <c r="M34" s="366"/>
      <c r="N34" s="366"/>
      <c r="O34" s="366"/>
      <c r="P34" s="366"/>
      <c r="Q34" s="366"/>
      <c r="R34" s="366"/>
    </row>
    <row r="35">
      <c r="D35" s="285"/>
      <c r="E35" s="285"/>
      <c r="F35" s="285"/>
      <c r="G35" s="285"/>
      <c r="H35" s="285"/>
      <c r="I35" s="285"/>
      <c r="J35" s="285"/>
      <c r="K35" s="285"/>
      <c r="L35" s="285"/>
      <c r="M35" s="366"/>
      <c r="N35" s="366"/>
      <c r="O35" s="366"/>
      <c r="P35" s="366"/>
      <c r="Q35" s="366"/>
      <c r="R35" s="366"/>
    </row>
    <row r="36">
      <c r="D36" s="285"/>
      <c r="E36" s="285"/>
      <c r="F36" s="285"/>
      <c r="G36" s="285"/>
      <c r="H36" s="285"/>
      <c r="I36" s="285"/>
      <c r="J36" s="285"/>
      <c r="K36" s="285"/>
      <c r="L36" s="285"/>
      <c r="M36" s="366"/>
      <c r="N36" s="366"/>
      <c r="O36" s="366"/>
      <c r="P36" s="366"/>
      <c r="Q36" s="366"/>
      <c r="R36" s="366"/>
    </row>
    <row r="37">
      <c r="D37" s="286"/>
      <c r="E37" s="286"/>
      <c r="F37" s="286"/>
      <c r="G37" s="286"/>
      <c r="H37" s="286"/>
      <c r="I37" s="286"/>
      <c r="J37" s="286"/>
      <c r="K37" s="286"/>
      <c r="L37" s="286"/>
      <c r="M37" s="366"/>
      <c r="N37" s="366"/>
      <c r="O37" s="366"/>
      <c r="P37" s="366"/>
      <c r="Q37" s="366"/>
      <c r="R37" s="366"/>
    </row>
  </sheetData>
  <pageMargins left="0.7" right="0.7" top="0.75" bottom="0.75" header="0.3" footer="0.3"/>
  <headerFooter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>
    <tabColor rgb="FFFF0000"/>
  </sheetPr>
  <dimension ref="B2:S1527"/>
  <sheetViews>
    <sheetView showRuler="0" zoomScale="80" zoomScaleNormal="80" workbookViewId="0">
      <selection activeCell="C5" sqref="C5:K16"/>
    </sheetView>
  </sheetViews>
  <sheetFormatPr baseColWidth="10" defaultColWidth="8.83203125" defaultRowHeight="15" x14ac:dyDescent="0.2"/>
  <cols>
    <col min="2" max="2" bestFit="1" width="21.1640625" customWidth="1"/>
    <col min="3" max="3" bestFit="1" width="10.1640625" customWidth="1"/>
    <col min="4" max="11" bestFit="1" width="7.5" customWidth="1" style="293"/>
    <col min="12" max="13" bestFit="1" width="7.5" customWidth="1" style="296"/>
    <col min="14" max="18" width="21.83203125" customWidth="1" style="296"/>
    <col min="19" max="19" width="21.83203125" customWidth="1" style="55"/>
    <col min="20" max="23" width="21.83203125" customWidth="1"/>
  </cols>
  <sheetData>
    <row r="2">
      <c r="B2" s="48" t="s">
        <v>648</v>
      </c>
    </row>
    <row r="3">
      <c r="B3" s="0" t="s">
        <v>498</v>
      </c>
    </row>
    <row r="4" s="291" customFormat="1">
      <c r="B4" s="291" t="s">
        <v>585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  <c r="S4" s="302"/>
    </row>
    <row r="5">
      <c r="B5" s="0" t="s">
        <v>200</v>
      </c>
      <c r="C5" s="49">
        <v>877370.79847091739</v>
      </c>
      <c r="D5" s="290">
        <v>877462.5796250233</v>
      </c>
      <c r="E5" s="290">
        <v>877522.962447949</v>
      </c>
      <c r="F5" s="290">
        <v>877554.97733928345</v>
      </c>
      <c r="G5" s="290">
        <v>877558.23408673145</v>
      </c>
      <c r="H5" s="290">
        <v>877579.00474438269</v>
      </c>
      <c r="I5" s="290">
        <v>877603.91404551081</v>
      </c>
      <c r="J5" s="290">
        <v>877631.13865590573</v>
      </c>
      <c r="K5" s="290">
        <v>877661.90629528242</v>
      </c>
      <c r="L5" s="300"/>
      <c r="M5" s="309"/>
      <c r="N5" s="309"/>
      <c r="O5" s="309"/>
      <c r="P5" s="309"/>
      <c r="Q5" s="309"/>
      <c r="R5" s="309"/>
    </row>
    <row r="6">
      <c r="B6" s="0" t="s">
        <v>201</v>
      </c>
      <c r="C6" s="49">
        <v>1104.1219245237421</v>
      </c>
      <c r="D6" s="290">
        <v>654.05467103717</v>
      </c>
      <c r="E6" s="290">
        <v>312.435337981332</v>
      </c>
      <c r="F6" s="290">
        <v>294.414318631507</v>
      </c>
      <c r="G6" s="290">
        <v>274.874099373229</v>
      </c>
      <c r="H6" s="290">
        <v>315.133407396803</v>
      </c>
      <c r="I6" s="290">
        <v>316.020018711592</v>
      </c>
      <c r="J6" s="290">
        <v>358.339378174623</v>
      </c>
      <c r="K6" s="290">
        <v>436.210650504562</v>
      </c>
      <c r="L6" s="300"/>
      <c r="M6" s="309"/>
      <c r="N6" s="309"/>
      <c r="O6" s="309"/>
      <c r="P6" s="309"/>
      <c r="Q6" s="309"/>
      <c r="R6" s="309"/>
    </row>
    <row r="7">
      <c r="B7" s="0" t="s">
        <v>202</v>
      </c>
      <c r="C7" s="49">
        <v>20027.461426722079</v>
      </c>
      <c r="D7" s="290">
        <v>17508.014255462123</v>
      </c>
      <c r="E7" s="290">
        <v>16086.394437880968</v>
      </c>
      <c r="F7" s="290">
        <v>15170.0142050781</v>
      </c>
      <c r="G7" s="290">
        <v>13843.242804552126</v>
      </c>
      <c r="H7" s="290">
        <v>12676.491660307631</v>
      </c>
      <c r="I7" s="290">
        <v>11637.100875841455</v>
      </c>
      <c r="J7" s="290">
        <v>10160.010827512773</v>
      </c>
      <c r="K7" s="290">
        <v>8077.26817998251</v>
      </c>
      <c r="L7" s="300"/>
      <c r="M7" s="309"/>
      <c r="N7" s="309"/>
      <c r="O7" s="309"/>
      <c r="P7" s="309"/>
      <c r="Q7" s="309"/>
      <c r="R7" s="309"/>
    </row>
    <row r="8">
      <c r="B8" s="0" t="s">
        <v>203</v>
      </c>
      <c r="C8" s="49">
        <v>273020.01014510129</v>
      </c>
      <c r="D8" s="290">
        <v>5660.0502338671486</v>
      </c>
      <c r="E8" s="290">
        <v>11888.030664091815</v>
      </c>
      <c r="F8" s="290">
        <v>7770.8146896711769</v>
      </c>
      <c r="G8" s="290">
        <v>5984.34275850988</v>
      </c>
      <c r="H8" s="290">
        <v>8277.2422611963884</v>
      </c>
      <c r="I8" s="290">
        <v>7847.2176834726533</v>
      </c>
      <c r="J8" s="290">
        <v>10162.769914379009</v>
      </c>
      <c r="K8" s="290">
        <v>33097.688132285577</v>
      </c>
      <c r="L8" s="300"/>
      <c r="M8" s="309"/>
      <c r="N8" s="309"/>
      <c r="O8" s="309"/>
      <c r="P8" s="309"/>
      <c r="Q8" s="309"/>
      <c r="R8" s="309"/>
    </row>
    <row r="9">
      <c r="B9" s="0" t="s">
        <v>204</v>
      </c>
      <c r="C9" s="49">
        <v>8359.527415762801</v>
      </c>
      <c r="D9" s="290">
        <v>11669.547051731648</v>
      </c>
      <c r="E9" s="290">
        <v>11838.56846003385</v>
      </c>
      <c r="F9" s="290">
        <v>13611.303905455028</v>
      </c>
      <c r="G9" s="290">
        <v>14374.461308450998</v>
      </c>
      <c r="H9" s="290">
        <v>12393.659306951535</v>
      </c>
      <c r="I9" s="290">
        <v>10400.11396226621</v>
      </c>
      <c r="J9" s="290">
        <v>8008.0032148955988</v>
      </c>
      <c r="K9" s="290">
        <v>7603.44024954176</v>
      </c>
      <c r="L9" s="300"/>
      <c r="M9" s="309"/>
      <c r="N9" s="309"/>
      <c r="O9" s="309"/>
      <c r="P9" s="309"/>
      <c r="Q9" s="309"/>
      <c r="R9" s="309"/>
    </row>
    <row r="10">
      <c r="B10" s="0" t="s">
        <v>205</v>
      </c>
      <c r="C10" s="49">
        <v>75695.372258428179</v>
      </c>
      <c r="D10" s="290">
        <v>70553.082956306956</v>
      </c>
      <c r="E10" s="290">
        <v>68620.372327173187</v>
      </c>
      <c r="F10" s="290">
        <v>65999.281660348643</v>
      </c>
      <c r="G10" s="290">
        <v>64005.648461252043</v>
      </c>
      <c r="H10" s="290">
        <v>62387.001118430941</v>
      </c>
      <c r="I10" s="290">
        <v>62148.282487657205</v>
      </c>
      <c r="J10" s="290">
        <v>59990.242686234262</v>
      </c>
      <c r="K10" s="290">
        <v>58919.819356364147</v>
      </c>
      <c r="L10" s="300"/>
      <c r="M10" s="309"/>
      <c r="N10" s="309"/>
      <c r="O10" s="309"/>
      <c r="P10" s="309"/>
      <c r="Q10" s="309"/>
      <c r="R10" s="309"/>
    </row>
    <row r="11">
      <c r="B11" s="0" t="s">
        <v>207</v>
      </c>
      <c r="C11" s="49">
        <v>769.872728141438</v>
      </c>
      <c r="D11" s="290">
        <v>1497.853366715965</v>
      </c>
      <c r="E11" s="290">
        <v>1322.6740627164261</v>
      </c>
      <c r="F11" s="290">
        <v>1479.418913569071</v>
      </c>
      <c r="G11" s="290">
        <v>1460.2030403103549</v>
      </c>
      <c r="H11" s="290">
        <v>1340.020385982885</v>
      </c>
      <c r="I11" s="290">
        <v>1234.1471081425041</v>
      </c>
      <c r="J11" s="290">
        <v>1123.2377268065241</v>
      </c>
      <c r="K11" s="290">
        <v>1036.0010366120759</v>
      </c>
      <c r="L11" s="300"/>
      <c r="M11" s="309"/>
      <c r="N11" s="309"/>
      <c r="O11" s="309"/>
      <c r="P11" s="309"/>
      <c r="Q11" s="309"/>
      <c r="R11" s="309"/>
    </row>
    <row r="12">
      <c r="C12" s="283"/>
      <c r="D12" s="300"/>
      <c r="E12" s="300"/>
      <c r="F12" s="300"/>
      <c r="G12" s="300"/>
      <c r="H12" s="300"/>
      <c r="I12" s="300"/>
      <c r="J12" s="300"/>
      <c r="K12" s="300"/>
      <c r="L12" s="300"/>
      <c r="M12" s="309"/>
      <c r="N12" s="309"/>
      <c r="O12" s="309"/>
      <c r="P12" s="309"/>
      <c r="Q12" s="309"/>
      <c r="R12" s="309"/>
    </row>
    <row r="13">
      <c r="D13" s="305"/>
      <c r="E13" s="305"/>
      <c r="F13" s="305"/>
      <c r="G13" s="305"/>
      <c r="H13" s="305"/>
      <c r="I13" s="305"/>
      <c r="J13" s="305"/>
      <c r="K13" s="305"/>
      <c r="L13" s="309"/>
      <c r="M13" s="309"/>
      <c r="N13" s="309"/>
      <c r="O13" s="309"/>
      <c r="P13" s="309"/>
      <c r="Q13" s="309"/>
      <c r="R13" s="309"/>
    </row>
    <row r="14">
      <c r="D14" s="305"/>
      <c r="E14" s="305"/>
      <c r="F14" s="305"/>
      <c r="G14" s="305"/>
      <c r="H14" s="305"/>
      <c r="I14" s="305"/>
      <c r="J14" s="305"/>
      <c r="K14" s="305"/>
      <c r="L14" s="309"/>
      <c r="M14" s="309"/>
      <c r="N14" s="309"/>
      <c r="O14" s="309"/>
      <c r="P14" s="309"/>
      <c r="Q14" s="309"/>
      <c r="R14" s="309"/>
    </row>
    <row r="15">
      <c r="D15" s="305"/>
      <c r="E15" s="305"/>
      <c r="F15" s="305"/>
      <c r="G15" s="305"/>
      <c r="H15" s="305"/>
      <c r="I15" s="305"/>
      <c r="J15" s="305"/>
      <c r="K15" s="305"/>
      <c r="L15" s="309"/>
      <c r="M15" s="309"/>
      <c r="N15" s="309"/>
      <c r="O15" s="309"/>
      <c r="P15" s="309"/>
      <c r="Q15" s="309"/>
      <c r="R15" s="309"/>
    </row>
    <row r="16">
      <c r="D16" s="305"/>
      <c r="E16" s="305"/>
      <c r="F16" s="305"/>
      <c r="G16" s="305"/>
      <c r="H16" s="305"/>
      <c r="I16" s="305"/>
      <c r="J16" s="305"/>
      <c r="K16" s="305"/>
      <c r="L16" s="309"/>
      <c r="M16" s="309"/>
      <c r="N16" s="309"/>
      <c r="O16" s="309"/>
      <c r="P16" s="309"/>
      <c r="Q16" s="309"/>
      <c r="R16" s="309"/>
    </row>
    <row r="17">
      <c r="D17" s="305"/>
      <c r="E17" s="305"/>
      <c r="F17" s="305"/>
      <c r="G17" s="305"/>
      <c r="H17" s="305"/>
      <c r="I17" s="305"/>
      <c r="J17" s="305"/>
      <c r="K17" s="305"/>
      <c r="L17" s="309"/>
      <c r="M17" s="309"/>
      <c r="N17" s="309"/>
      <c r="O17" s="309"/>
      <c r="P17" s="309"/>
      <c r="Q17" s="309"/>
      <c r="R17" s="309"/>
    </row>
    <row r="18">
      <c r="D18" s="305"/>
      <c r="E18" s="305"/>
      <c r="F18" s="305"/>
      <c r="G18" s="305"/>
      <c r="H18" s="305"/>
      <c r="I18" s="305"/>
      <c r="J18" s="305"/>
      <c r="K18" s="305"/>
      <c r="L18" s="309"/>
      <c r="M18" s="309"/>
      <c r="N18" s="309"/>
      <c r="O18" s="309"/>
      <c r="P18" s="309"/>
      <c r="Q18" s="309"/>
      <c r="R18" s="309"/>
    </row>
    <row r="19">
      <c r="D19" s="305"/>
      <c r="E19" s="305"/>
      <c r="F19" s="305"/>
      <c r="G19" s="305"/>
      <c r="H19" s="305"/>
      <c r="I19" s="305"/>
      <c r="J19" s="305"/>
      <c r="K19" s="305"/>
      <c r="L19" s="309"/>
      <c r="M19" s="309"/>
      <c r="N19" s="309"/>
      <c r="O19" s="309"/>
      <c r="P19" s="309"/>
      <c r="Q19" s="309"/>
      <c r="R19" s="309"/>
    </row>
    <row r="20">
      <c r="D20" s="305"/>
      <c r="E20" s="305"/>
      <c r="F20" s="305"/>
      <c r="G20" s="305"/>
      <c r="H20" s="305"/>
      <c r="I20" s="305"/>
      <c r="J20" s="305"/>
      <c r="K20" s="305"/>
      <c r="L20" s="309"/>
      <c r="M20" s="309"/>
      <c r="N20" s="309"/>
      <c r="O20" s="309"/>
      <c r="P20" s="309"/>
      <c r="Q20" s="309"/>
      <c r="R20" s="309"/>
    </row>
    <row r="21">
      <c r="D21" s="305"/>
      <c r="E21" s="305"/>
      <c r="F21" s="305"/>
      <c r="G21" s="305"/>
      <c r="H21" s="305"/>
      <c r="I21" s="305"/>
      <c r="J21" s="305"/>
      <c r="K21" s="305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9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B2:S1527"/>
  <sheetViews>
    <sheetView showRuler="0" zoomScale="80" zoomScaleNormal="80" workbookViewId="0">
      <selection activeCell="C5" sqref="C5:K7"/>
    </sheetView>
  </sheetViews>
  <sheetFormatPr baseColWidth="10" defaultColWidth="8.83203125" defaultRowHeight="15" x14ac:dyDescent="0.2"/>
  <cols>
    <col min="2" max="2" bestFit="1" width="19.33203125" customWidth="1"/>
    <col min="3" max="3" bestFit="1" width="9.1640625" customWidth="1"/>
    <col min="4" max="5" bestFit="1" width="6.5" customWidth="1" style="293"/>
    <col min="6" max="11" bestFit="1" width="7.5" customWidth="1" style="293"/>
    <col min="12" max="17" bestFit="1" width="7.5" customWidth="1" style="296"/>
    <col min="18" max="18" width="9.1640625" customWidth="1" style="296"/>
    <col min="19" max="19" width="9.1640625" customWidth="1" style="55"/>
  </cols>
  <sheetData>
    <row r="2">
      <c r="B2" s="48" t="s">
        <v>660</v>
      </c>
    </row>
    <row r="3">
      <c r="B3" s="0" t="s">
        <v>498</v>
      </c>
    </row>
    <row r="4" s="291" customFormat="1">
      <c r="B4" s="291" t="s">
        <v>93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  <c r="S4" s="302"/>
    </row>
    <row r="5">
      <c r="B5" s="0" t="s">
        <v>77</v>
      </c>
      <c r="C5" s="238">
        <v>12327.377992283427</v>
      </c>
      <c r="D5" s="290">
        <v>12013.309534642813</v>
      </c>
      <c r="E5" s="290">
        <v>11807.393222897626</v>
      </c>
      <c r="F5" s="290">
        <v>11692.986806372937</v>
      </c>
      <c r="G5" s="290">
        <v>11541.929982673926</v>
      </c>
      <c r="H5" s="385">
        <v>11346.410512212784</v>
      </c>
      <c r="I5" s="290">
        <v>11195.137207429269</v>
      </c>
      <c r="J5" s="385">
        <v>11036.47397722789</v>
      </c>
      <c r="K5" s="290">
        <v>10860.303548630291</v>
      </c>
      <c r="L5" s="300"/>
      <c r="M5" s="309"/>
      <c r="N5" s="309"/>
      <c r="O5" s="309"/>
      <c r="P5" s="309"/>
      <c r="Q5" s="309"/>
      <c r="R5" s="309"/>
    </row>
    <row r="6">
      <c r="B6" s="0" t="s">
        <v>75</v>
      </c>
      <c r="C6" s="238">
        <v>6950.2935549365457</v>
      </c>
      <c r="D6" s="290">
        <v>6882.5747207303584</v>
      </c>
      <c r="E6" s="290">
        <v>7155.3411601082908</v>
      </c>
      <c r="F6" s="290">
        <v>7149.6920413012094</v>
      </c>
      <c r="G6" s="290">
        <v>7274.3467498233676</v>
      </c>
      <c r="H6" s="385">
        <v>7118.2593499399718</v>
      </c>
      <c r="I6" s="290">
        <v>7071.3778375376678</v>
      </c>
      <c r="J6" s="385">
        <v>6907.4985164671616</v>
      </c>
      <c r="K6" s="290">
        <v>6763.0218551238486</v>
      </c>
      <c r="L6" s="300"/>
      <c r="M6" s="309"/>
      <c r="N6" s="309"/>
      <c r="O6" s="309"/>
      <c r="P6" s="309"/>
      <c r="Q6" s="309"/>
      <c r="R6" s="309"/>
    </row>
    <row r="7">
      <c r="C7" s="283"/>
      <c r="D7" s="300"/>
      <c r="E7" s="300"/>
      <c r="F7" s="300"/>
      <c r="G7" s="300"/>
      <c r="H7" s="300"/>
      <c r="I7" s="300"/>
      <c r="J7" s="300"/>
      <c r="K7" s="300"/>
      <c r="L7" s="300"/>
      <c r="M7" s="309"/>
      <c r="N7" s="309"/>
      <c r="O7" s="309"/>
      <c r="P7" s="309"/>
      <c r="Q7" s="309"/>
      <c r="R7" s="309"/>
    </row>
    <row r="8">
      <c r="D8" s="305"/>
      <c r="E8" s="305"/>
      <c r="F8" s="305"/>
      <c r="G8" s="305"/>
      <c r="H8" s="305"/>
      <c r="I8" s="305"/>
      <c r="J8" s="305"/>
      <c r="K8" s="305"/>
      <c r="L8" s="309"/>
      <c r="M8" s="309"/>
      <c r="N8" s="309"/>
      <c r="O8" s="309"/>
      <c r="P8" s="309"/>
      <c r="Q8" s="309"/>
      <c r="R8" s="309"/>
    </row>
    <row r="9">
      <c r="D9" s="305"/>
      <c r="E9" s="305"/>
      <c r="F9" s="305"/>
      <c r="G9" s="305"/>
      <c r="H9" s="305"/>
      <c r="I9" s="305"/>
      <c r="J9" s="305"/>
      <c r="K9" s="305"/>
      <c r="L9" s="309"/>
      <c r="M9" s="309"/>
      <c r="N9" s="309"/>
      <c r="O9" s="309"/>
      <c r="P9" s="309"/>
      <c r="Q9" s="309"/>
      <c r="R9" s="309"/>
    </row>
    <row r="10">
      <c r="D10" s="305"/>
      <c r="E10" s="305"/>
      <c r="F10" s="305"/>
      <c r="G10" s="305"/>
      <c r="H10" s="305"/>
      <c r="I10" s="305"/>
      <c r="J10" s="305"/>
      <c r="K10" s="305"/>
      <c r="L10" s="309"/>
      <c r="M10" s="309"/>
      <c r="N10" s="309"/>
      <c r="O10" s="309"/>
      <c r="P10" s="309"/>
      <c r="Q10" s="309"/>
      <c r="R10" s="309"/>
    </row>
    <row r="11">
      <c r="D11" s="305"/>
      <c r="E11" s="305"/>
      <c r="F11" s="305"/>
      <c r="G11" s="305"/>
      <c r="H11" s="305"/>
      <c r="I11" s="305"/>
      <c r="J11" s="305"/>
      <c r="K11" s="305"/>
      <c r="L11" s="309"/>
      <c r="M11" s="309"/>
      <c r="N11" s="309"/>
      <c r="O11" s="309"/>
      <c r="P11" s="309"/>
      <c r="Q11" s="309"/>
      <c r="R11" s="309"/>
    </row>
    <row r="12">
      <c r="D12" s="305"/>
      <c r="E12" s="305"/>
      <c r="F12" s="305"/>
      <c r="G12" s="305"/>
      <c r="H12" s="305"/>
      <c r="I12" s="305"/>
      <c r="J12" s="305"/>
      <c r="K12" s="305"/>
      <c r="L12" s="309"/>
      <c r="M12" s="309"/>
      <c r="N12" s="309"/>
      <c r="O12" s="309"/>
      <c r="P12" s="309"/>
      <c r="Q12" s="309"/>
      <c r="R12" s="309"/>
    </row>
    <row r="13">
      <c r="D13" s="305"/>
      <c r="E13" s="305"/>
      <c r="F13" s="305"/>
      <c r="G13" s="305"/>
      <c r="H13" s="305"/>
      <c r="I13" s="305"/>
      <c r="J13" s="305"/>
      <c r="K13" s="305"/>
      <c r="L13" s="309"/>
      <c r="M13" s="309"/>
      <c r="N13" s="309"/>
      <c r="O13" s="309"/>
      <c r="P13" s="309"/>
      <c r="Q13" s="309"/>
      <c r="R13" s="309"/>
    </row>
    <row r="14">
      <c r="D14" s="305"/>
      <c r="E14" s="305"/>
      <c r="F14" s="305"/>
      <c r="G14" s="305"/>
      <c r="H14" s="305"/>
      <c r="I14" s="305"/>
      <c r="J14" s="305"/>
      <c r="K14" s="305"/>
      <c r="L14" s="309"/>
      <c r="M14" s="309"/>
      <c r="N14" s="309"/>
      <c r="O14" s="309"/>
      <c r="P14" s="309"/>
      <c r="Q14" s="309"/>
      <c r="R14" s="309"/>
    </row>
    <row r="15">
      <c r="D15" s="305"/>
      <c r="E15" s="305"/>
      <c r="F15" s="305"/>
      <c r="G15" s="305"/>
      <c r="H15" s="305"/>
      <c r="I15" s="305"/>
      <c r="J15" s="305"/>
      <c r="K15" s="305"/>
      <c r="L15" s="309"/>
      <c r="M15" s="309"/>
      <c r="N15" s="309"/>
      <c r="O15" s="309"/>
      <c r="P15" s="309"/>
      <c r="Q15" s="309"/>
      <c r="R15" s="309"/>
    </row>
    <row r="16">
      <c r="D16" s="305"/>
      <c r="E16" s="305"/>
      <c r="F16" s="305"/>
      <c r="G16" s="305"/>
      <c r="H16" s="305"/>
      <c r="I16" s="305"/>
      <c r="J16" s="305"/>
      <c r="K16" s="305"/>
      <c r="L16" s="309"/>
      <c r="M16" s="309"/>
      <c r="N16" s="309"/>
      <c r="O16" s="309"/>
      <c r="P16" s="309"/>
      <c r="Q16" s="309"/>
      <c r="R16" s="309"/>
    </row>
    <row r="17">
      <c r="D17" s="305"/>
      <c r="E17" s="305"/>
      <c r="F17" s="305"/>
      <c r="G17" s="305"/>
      <c r="H17" s="305"/>
      <c r="I17" s="305"/>
      <c r="J17" s="305"/>
      <c r="K17" s="305"/>
      <c r="L17" s="309"/>
      <c r="M17" s="309"/>
      <c r="N17" s="309"/>
      <c r="O17" s="309"/>
      <c r="P17" s="309"/>
      <c r="Q17" s="309"/>
      <c r="R17" s="309"/>
    </row>
    <row r="18">
      <c r="D18" s="305"/>
      <c r="E18" s="305"/>
      <c r="F18" s="305"/>
      <c r="G18" s="305"/>
      <c r="H18" s="305"/>
      <c r="I18" s="305"/>
      <c r="J18" s="305"/>
      <c r="K18" s="305"/>
      <c r="L18" s="309"/>
      <c r="M18" s="309"/>
      <c r="N18" s="309"/>
      <c r="O18" s="309"/>
      <c r="P18" s="309"/>
      <c r="Q18" s="309"/>
      <c r="R18" s="309"/>
    </row>
    <row r="19">
      <c r="D19" s="305"/>
      <c r="E19" s="305"/>
      <c r="F19" s="305"/>
      <c r="G19" s="305"/>
      <c r="H19" s="305"/>
      <c r="I19" s="305"/>
      <c r="J19" s="305"/>
      <c r="K19" s="305"/>
      <c r="L19" s="309"/>
      <c r="M19" s="309"/>
      <c r="N19" s="309"/>
      <c r="O19" s="309"/>
      <c r="P19" s="309"/>
      <c r="Q19" s="309"/>
      <c r="R19" s="309"/>
    </row>
    <row r="20">
      <c r="D20" s="305"/>
      <c r="E20" s="305"/>
      <c r="F20" s="305"/>
      <c r="G20" s="305"/>
      <c r="H20" s="305"/>
      <c r="I20" s="305"/>
      <c r="J20" s="305"/>
      <c r="K20" s="305"/>
      <c r="L20" s="309"/>
      <c r="M20" s="309"/>
      <c r="N20" s="309"/>
      <c r="O20" s="309"/>
      <c r="P20" s="309"/>
      <c r="Q20" s="309"/>
      <c r="R20" s="309"/>
    </row>
    <row r="21">
      <c r="D21" s="305"/>
      <c r="E21" s="305"/>
      <c r="F21" s="305"/>
      <c r="G21" s="305"/>
      <c r="H21" s="305"/>
      <c r="I21" s="305"/>
      <c r="J21" s="305"/>
      <c r="K21" s="305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9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bestFit="1" width="21.1640625" customWidth="1"/>
    <col min="3" max="3" bestFit="1" width="12.6640625" customWidth="1"/>
    <col min="4" max="11" bestFit="1" width="10.1640625" customWidth="1" style="293"/>
    <col min="12" max="14" bestFit="1" width="10.1640625" customWidth="1" style="296"/>
    <col min="15" max="17" bestFit="1" width="5" customWidth="1" style="296"/>
    <col min="18" max="18" width="9.1640625" customWidth="1" style="296"/>
    <col min="19" max="19" width="9.1640625" customWidth="1"/>
  </cols>
  <sheetData>
    <row r="2">
      <c r="B2" s="48" t="s">
        <v>661</v>
      </c>
    </row>
    <row r="3">
      <c r="B3" s="0" t="s">
        <v>498</v>
      </c>
    </row>
    <row r="4">
      <c r="B4" s="0" t="s">
        <v>585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209</v>
      </c>
      <c r="C5" s="289">
        <v>9157952.2218572963</v>
      </c>
      <c r="D5" s="290">
        <v>8789887.2535175234</v>
      </c>
      <c r="E5" s="290">
        <v>8808977.5706969462</v>
      </c>
      <c r="F5" s="290">
        <v>8882678.4907860942</v>
      </c>
      <c r="G5" s="290">
        <v>8838857.9981201012</v>
      </c>
      <c r="H5" s="385">
        <v>8851533.3032090645</v>
      </c>
      <c r="I5" s="290">
        <v>8857106.5792566352</v>
      </c>
      <c r="J5" s="385">
        <v>8880858.46197383</v>
      </c>
      <c r="K5" s="290">
        <v>8929292.64866247</v>
      </c>
      <c r="L5" s="300"/>
      <c r="M5" s="309"/>
      <c r="N5" s="309"/>
      <c r="O5" s="309"/>
      <c r="P5" s="309"/>
      <c r="Q5" s="309"/>
      <c r="R5" s="309"/>
    </row>
    <row r="6">
      <c r="B6" s="0" t="s">
        <v>210</v>
      </c>
      <c r="C6" s="289">
        <v>41399.984474261051</v>
      </c>
      <c r="D6" s="290">
        <v>26570.236083963824</v>
      </c>
      <c r="E6" s="290">
        <v>15465.87875845606</v>
      </c>
      <c r="F6" s="290">
        <v>15655.853125232676</v>
      </c>
      <c r="G6" s="290">
        <v>14509.156627975326</v>
      </c>
      <c r="H6" s="385">
        <v>17502.05632745316</v>
      </c>
      <c r="I6" s="290">
        <v>18017.068835776929</v>
      </c>
      <c r="J6" s="385">
        <v>20160.076827235527</v>
      </c>
      <c r="K6" s="290">
        <v>23963.180009755688</v>
      </c>
      <c r="L6" s="300"/>
      <c r="M6" s="309"/>
      <c r="N6" s="309"/>
      <c r="O6" s="309"/>
      <c r="P6" s="309"/>
      <c r="Q6" s="309"/>
      <c r="R6" s="309"/>
    </row>
    <row r="7">
      <c r="B7" s="0" t="s">
        <v>211</v>
      </c>
      <c r="C7" s="289">
        <v>11132.545418984904</v>
      </c>
      <c r="D7" s="290">
        <v>10317.843691929149</v>
      </c>
      <c r="E7" s="290">
        <v>7921.753693660592</v>
      </c>
      <c r="F7" s="290">
        <v>7577.4627628518519</v>
      </c>
      <c r="G7" s="290">
        <v>7254.5571357579629</v>
      </c>
      <c r="H7" s="385">
        <v>6508.6913351601543</v>
      </c>
      <c r="I7" s="290">
        <v>6325.056403549559</v>
      </c>
      <c r="J7" s="385">
        <v>5544.4819497860226</v>
      </c>
      <c r="K7" s="290">
        <v>4142.93091453054</v>
      </c>
      <c r="L7" s="300"/>
      <c r="M7" s="309"/>
      <c r="N7" s="309"/>
      <c r="O7" s="309"/>
      <c r="P7" s="309"/>
      <c r="Q7" s="309"/>
      <c r="R7" s="309"/>
    </row>
    <row r="8">
      <c r="B8" s="0" t="s">
        <v>212</v>
      </c>
      <c r="C8" s="289">
        <v>340897.44145387528</v>
      </c>
      <c r="D8" s="290">
        <v>34477.890839867294</v>
      </c>
      <c r="E8" s="290">
        <v>214138.45750979779</v>
      </c>
      <c r="F8" s="290">
        <v>327522.12571164168</v>
      </c>
      <c r="G8" s="290">
        <v>300205.826433508</v>
      </c>
      <c r="H8" s="385">
        <v>498704.44776907552</v>
      </c>
      <c r="I8" s="290">
        <v>472048.80738516973</v>
      </c>
      <c r="J8" s="385">
        <v>655614.34367411188</v>
      </c>
      <c r="K8" s="290">
        <v>709018.70010491437</v>
      </c>
      <c r="L8" s="300"/>
      <c r="M8" s="309"/>
      <c r="N8" s="309"/>
      <c r="O8" s="309"/>
      <c r="P8" s="309"/>
      <c r="Q8" s="309"/>
      <c r="R8" s="309"/>
    </row>
    <row r="9">
      <c r="B9" s="0" t="s">
        <v>213</v>
      </c>
      <c r="C9" s="289">
        <v>1208118.6449802462</v>
      </c>
      <c r="D9" s="290">
        <v>1523074.5581605756</v>
      </c>
      <c r="E9" s="290">
        <v>1550038.5831443879</v>
      </c>
      <c r="F9" s="290">
        <v>1681288.4674524216</v>
      </c>
      <c r="G9" s="290">
        <v>1735298.5708813709</v>
      </c>
      <c r="H9" s="385">
        <v>1586940.6883622145</v>
      </c>
      <c r="I9" s="290">
        <v>1438057.7399871799</v>
      </c>
      <c r="J9" s="385">
        <v>1240049.62026978</v>
      </c>
      <c r="K9" s="290">
        <v>1210789.6812815859</v>
      </c>
      <c r="L9" s="300"/>
      <c r="M9" s="309"/>
      <c r="N9" s="309"/>
      <c r="O9" s="309"/>
      <c r="P9" s="309"/>
      <c r="Q9" s="309"/>
      <c r="R9" s="309"/>
    </row>
    <row r="10">
      <c r="B10" s="0" t="s">
        <v>214</v>
      </c>
      <c r="C10" s="289">
        <v>51867.1377309239</v>
      </c>
      <c r="D10" s="290">
        <v>48467.975091963577</v>
      </c>
      <c r="E10" s="290">
        <v>47477.225087283936</v>
      </c>
      <c r="F10" s="290">
        <v>45678.864974293683</v>
      </c>
      <c r="G10" s="290">
        <v>44375.610732439272</v>
      </c>
      <c r="H10" s="385">
        <v>42499.493367501636</v>
      </c>
      <c r="I10" s="290">
        <v>42211.28828987226</v>
      </c>
      <c r="J10" s="385">
        <v>40058.1634006034</v>
      </c>
      <c r="K10" s="290">
        <v>39689.383324939357</v>
      </c>
      <c r="L10" s="300"/>
      <c r="M10" s="309"/>
      <c r="N10" s="309"/>
      <c r="O10" s="309"/>
      <c r="P10" s="309"/>
      <c r="Q10" s="309"/>
      <c r="R10" s="309"/>
    </row>
    <row r="11">
      <c r="B11" s="0" t="s">
        <v>217</v>
      </c>
      <c r="C11" s="289">
        <v>11938051.589592323</v>
      </c>
      <c r="D11" s="290">
        <v>15487705.351353703</v>
      </c>
      <c r="E11" s="290">
        <v>15745200.376601897</v>
      </c>
      <c r="F11" s="290">
        <v>15890547.620267943</v>
      </c>
      <c r="G11" s="290">
        <v>18451887.508218266</v>
      </c>
      <c r="H11" s="385">
        <v>14780315.132898519</v>
      </c>
      <c r="I11" s="290">
        <v>13917514.845302785</v>
      </c>
      <c r="J11" s="385">
        <v>9768539.6619446818</v>
      </c>
      <c r="K11" s="290">
        <v>7641590.8973234165</v>
      </c>
      <c r="L11" s="300"/>
      <c r="M11" s="309"/>
      <c r="N11" s="309"/>
      <c r="O11" s="309"/>
      <c r="P11" s="309"/>
      <c r="Q11" s="309"/>
      <c r="R11" s="309"/>
    </row>
    <row r="12">
      <c r="C12" s="301"/>
      <c r="D12" s="300"/>
      <c r="E12" s="300"/>
      <c r="F12" s="300"/>
      <c r="G12" s="300"/>
      <c r="H12" s="300"/>
      <c r="I12" s="300"/>
      <c r="J12" s="300"/>
      <c r="K12" s="300"/>
      <c r="L12" s="300"/>
      <c r="M12" s="309"/>
      <c r="N12" s="309"/>
      <c r="O12" s="309"/>
      <c r="P12" s="309"/>
      <c r="Q12" s="309"/>
      <c r="R12" s="309"/>
    </row>
    <row r="13">
      <c r="D13" s="305"/>
      <c r="E13" s="305"/>
      <c r="F13" s="305"/>
      <c r="G13" s="305"/>
      <c r="H13" s="305"/>
      <c r="I13" s="305"/>
      <c r="J13" s="305"/>
      <c r="K13" s="305"/>
      <c r="L13" s="309"/>
      <c r="M13" s="309"/>
      <c r="N13" s="309"/>
      <c r="O13" s="309"/>
      <c r="P13" s="309"/>
      <c r="Q13" s="309"/>
      <c r="R13" s="309"/>
    </row>
    <row r="14">
      <c r="D14" s="305"/>
      <c r="E14" s="305"/>
      <c r="F14" s="305"/>
      <c r="G14" s="305"/>
      <c r="H14" s="305"/>
      <c r="I14" s="305"/>
      <c r="J14" s="305"/>
      <c r="K14" s="305"/>
      <c r="L14" s="309"/>
      <c r="M14" s="309"/>
      <c r="N14" s="309"/>
      <c r="O14" s="309"/>
      <c r="P14" s="309"/>
      <c r="Q14" s="309"/>
      <c r="R14" s="309"/>
    </row>
    <row r="15">
      <c r="D15" s="305"/>
      <c r="E15" s="305"/>
      <c r="F15" s="305"/>
      <c r="G15" s="305"/>
      <c r="H15" s="305"/>
      <c r="I15" s="305"/>
      <c r="J15" s="305"/>
      <c r="K15" s="305"/>
      <c r="L15" s="309"/>
      <c r="M15" s="309"/>
      <c r="N15" s="309"/>
      <c r="O15" s="309"/>
      <c r="P15" s="309"/>
      <c r="Q15" s="309"/>
      <c r="R15" s="309"/>
    </row>
    <row r="16">
      <c r="D16" s="305"/>
      <c r="E16" s="305"/>
      <c r="F16" s="305"/>
      <c r="G16" s="305"/>
      <c r="H16" s="305"/>
      <c r="I16" s="305"/>
      <c r="J16" s="305"/>
      <c r="K16" s="305"/>
      <c r="L16" s="309"/>
      <c r="M16" s="309"/>
      <c r="N16" s="309"/>
      <c r="O16" s="309"/>
      <c r="P16" s="309"/>
      <c r="Q16" s="309"/>
      <c r="R16" s="309"/>
    </row>
    <row r="17">
      <c r="D17" s="305"/>
      <c r="E17" s="305"/>
      <c r="F17" s="305"/>
      <c r="G17" s="305"/>
      <c r="H17" s="305"/>
      <c r="I17" s="305"/>
      <c r="J17" s="305"/>
      <c r="K17" s="305"/>
      <c r="L17" s="309"/>
      <c r="M17" s="309"/>
      <c r="N17" s="309"/>
      <c r="O17" s="309"/>
      <c r="P17" s="309"/>
      <c r="Q17" s="309"/>
      <c r="R17" s="309"/>
    </row>
    <row r="18">
      <c r="D18" s="305"/>
      <c r="E18" s="305"/>
      <c r="F18" s="305"/>
      <c r="G18" s="305"/>
      <c r="H18" s="305"/>
      <c r="I18" s="305"/>
      <c r="J18" s="305"/>
      <c r="K18" s="305"/>
      <c r="L18" s="309"/>
      <c r="M18" s="309"/>
      <c r="N18" s="309"/>
      <c r="O18" s="309"/>
      <c r="P18" s="309"/>
      <c r="Q18" s="309"/>
      <c r="R18" s="309"/>
    </row>
    <row r="19">
      <c r="D19" s="305"/>
      <c r="E19" s="305"/>
      <c r="F19" s="305"/>
      <c r="G19" s="305"/>
      <c r="H19" s="305"/>
      <c r="I19" s="305"/>
      <c r="J19" s="305"/>
      <c r="K19" s="305"/>
      <c r="L19" s="309"/>
      <c r="M19" s="309"/>
      <c r="N19" s="309"/>
      <c r="O19" s="309"/>
      <c r="P19" s="309"/>
      <c r="Q19" s="309"/>
      <c r="R19" s="309"/>
    </row>
    <row r="20">
      <c r="D20" s="305"/>
      <c r="E20" s="305"/>
      <c r="F20" s="305"/>
      <c r="G20" s="305"/>
      <c r="H20" s="305"/>
      <c r="I20" s="305"/>
      <c r="J20" s="305"/>
      <c r="K20" s="305"/>
      <c r="L20" s="309"/>
      <c r="M20" s="309"/>
      <c r="N20" s="309"/>
      <c r="O20" s="309"/>
      <c r="P20" s="309"/>
      <c r="Q20" s="309"/>
      <c r="R20" s="309"/>
    </row>
    <row r="21">
      <c r="D21" s="305"/>
      <c r="E21" s="305"/>
      <c r="F21" s="305"/>
      <c r="G21" s="305"/>
      <c r="H21" s="305"/>
      <c r="I21" s="305"/>
      <c r="J21" s="305"/>
      <c r="K21" s="305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9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B2:R1527"/>
  <sheetViews>
    <sheetView showRuler="0" zoomScale="80" zoomScaleNormal="80" workbookViewId="0">
      <selection activeCell="C5" sqref="C5:K8"/>
    </sheetView>
  </sheetViews>
  <sheetFormatPr baseColWidth="10" defaultColWidth="8.83203125" defaultRowHeight="15" x14ac:dyDescent="0.2"/>
  <cols>
    <col min="2" max="2" bestFit="1" width="19.33203125" customWidth="1"/>
    <col min="3" max="3" width="10.33203125" customWidth="1"/>
    <col min="4" max="11" width="10.33203125" customWidth="1" style="293"/>
    <col min="12" max="17" bestFit="1" width="7.5" customWidth="1" style="296"/>
    <col min="18" max="18" width="9.1640625" customWidth="1" style="296"/>
    <col min="19" max="19" width="9.1640625" customWidth="1"/>
  </cols>
  <sheetData>
    <row r="2">
      <c r="B2" s="48" t="s">
        <v>662</v>
      </c>
    </row>
    <row r="3">
      <c r="B3" s="0" t="s">
        <v>498</v>
      </c>
    </row>
    <row r="4">
      <c r="B4" s="0" t="s">
        <v>93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77</v>
      </c>
      <c r="C5" s="285">
        <v>11678.61170533521</v>
      </c>
      <c r="D5" s="290">
        <v>11398.4267413774</v>
      </c>
      <c r="E5" s="290">
        <v>11215.322732316441</v>
      </c>
      <c r="F5" s="290">
        <v>11145.358144797832</v>
      </c>
      <c r="G5" s="290">
        <v>11039.380137252634</v>
      </c>
      <c r="H5" s="385">
        <v>10889.775934394765</v>
      </c>
      <c r="I5" s="290">
        <v>10783.304357955882</v>
      </c>
      <c r="J5" s="385">
        <v>10669.215712522528</v>
      </c>
      <c r="K5" s="290">
        <v>10530.936860038251</v>
      </c>
      <c r="L5" s="300"/>
      <c r="M5" s="309"/>
      <c r="N5" s="309"/>
      <c r="O5" s="309"/>
      <c r="P5" s="309"/>
      <c r="Q5" s="309"/>
      <c r="R5" s="309"/>
    </row>
    <row r="6">
      <c r="B6" s="0" t="s">
        <v>75</v>
      </c>
      <c r="C6" s="285">
        <v>1904.2056795989929</v>
      </c>
      <c r="D6" s="290">
        <v>1891.7927779944041</v>
      </c>
      <c r="E6" s="290">
        <v>2324.205193891049</v>
      </c>
      <c r="F6" s="290">
        <v>2210.17275505569</v>
      </c>
      <c r="G6" s="290">
        <v>2268.3731950813071</v>
      </c>
      <c r="H6" s="385">
        <v>2072.8562436693</v>
      </c>
      <c r="I6" s="290">
        <v>2024.3286987794229</v>
      </c>
      <c r="J6" s="385">
        <v>1786.3994100303</v>
      </c>
      <c r="K6" s="290">
        <v>1623.9127576429471</v>
      </c>
      <c r="L6" s="300"/>
      <c r="M6" s="309"/>
      <c r="N6" s="309"/>
      <c r="O6" s="309"/>
      <c r="P6" s="309"/>
      <c r="Q6" s="309"/>
      <c r="R6" s="309"/>
    </row>
    <row r="7">
      <c r="C7" s="283"/>
      <c r="D7" s="300"/>
      <c r="E7" s="300"/>
      <c r="F7" s="300"/>
      <c r="G7" s="300"/>
      <c r="H7" s="300"/>
      <c r="I7" s="300"/>
      <c r="J7" s="300"/>
      <c r="K7" s="300"/>
      <c r="L7" s="300"/>
      <c r="M7" s="309"/>
      <c r="N7" s="309"/>
      <c r="O7" s="309"/>
      <c r="P7" s="309"/>
      <c r="Q7" s="309"/>
      <c r="R7" s="309"/>
    </row>
    <row r="8">
      <c r="D8" s="305"/>
      <c r="E8" s="305"/>
      <c r="F8" s="305"/>
      <c r="G8" s="305"/>
      <c r="H8" s="305"/>
      <c r="I8" s="305"/>
      <c r="J8" s="305"/>
      <c r="K8" s="305"/>
      <c r="L8" s="309"/>
      <c r="M8" s="309"/>
      <c r="N8" s="309"/>
      <c r="O8" s="309"/>
      <c r="P8" s="309"/>
      <c r="Q8" s="309"/>
      <c r="R8" s="309"/>
    </row>
    <row r="9">
      <c r="D9" s="305"/>
      <c r="E9" s="305"/>
      <c r="F9" s="305"/>
      <c r="G9" s="305"/>
      <c r="H9" s="305"/>
      <c r="I9" s="305"/>
      <c r="J9" s="305"/>
      <c r="K9" s="305"/>
      <c r="L9" s="309"/>
      <c r="M9" s="309"/>
      <c r="N9" s="309"/>
      <c r="O9" s="309"/>
      <c r="P9" s="309"/>
      <c r="Q9" s="309"/>
      <c r="R9" s="309"/>
    </row>
    <row r="10">
      <c r="D10" s="305"/>
      <c r="E10" s="305"/>
      <c r="F10" s="305"/>
      <c r="G10" s="305"/>
      <c r="H10" s="305"/>
      <c r="I10" s="305"/>
      <c r="J10" s="305"/>
      <c r="K10" s="305"/>
      <c r="L10" s="309"/>
      <c r="M10" s="309"/>
      <c r="N10" s="309"/>
      <c r="O10" s="309"/>
      <c r="P10" s="309"/>
      <c r="Q10" s="309"/>
      <c r="R10" s="309"/>
    </row>
    <row r="11">
      <c r="D11" s="305"/>
      <c r="E11" s="305"/>
      <c r="F11" s="305"/>
      <c r="G11" s="305"/>
      <c r="H11" s="305"/>
      <c r="I11" s="305"/>
      <c r="J11" s="305"/>
      <c r="K11" s="305"/>
      <c r="L11" s="309"/>
      <c r="M11" s="309"/>
      <c r="N11" s="309"/>
      <c r="O11" s="309"/>
      <c r="P11" s="309"/>
      <c r="Q11" s="309"/>
      <c r="R11" s="309"/>
    </row>
    <row r="12">
      <c r="D12" s="305"/>
      <c r="E12" s="305"/>
      <c r="F12" s="305"/>
      <c r="G12" s="305"/>
      <c r="H12" s="305"/>
      <c r="I12" s="305"/>
      <c r="J12" s="305"/>
      <c r="K12" s="305"/>
      <c r="L12" s="309"/>
      <c r="M12" s="309"/>
      <c r="N12" s="309"/>
      <c r="O12" s="309"/>
      <c r="P12" s="309"/>
      <c r="Q12" s="309"/>
      <c r="R12" s="309"/>
    </row>
    <row r="13">
      <c r="D13" s="305"/>
      <c r="E13" s="305"/>
      <c r="F13" s="305"/>
      <c r="G13" s="305"/>
      <c r="H13" s="305"/>
      <c r="I13" s="305"/>
      <c r="J13" s="305"/>
      <c r="K13" s="305"/>
      <c r="L13" s="309"/>
      <c r="M13" s="309"/>
      <c r="N13" s="309"/>
      <c r="O13" s="309"/>
      <c r="P13" s="309"/>
      <c r="Q13" s="309"/>
      <c r="R13" s="309"/>
    </row>
    <row r="14">
      <c r="D14" s="305"/>
      <c r="E14" s="305"/>
      <c r="F14" s="305"/>
      <c r="G14" s="305"/>
      <c r="H14" s="305"/>
      <c r="I14" s="305"/>
      <c r="J14" s="305"/>
      <c r="K14" s="305"/>
      <c r="L14" s="309"/>
      <c r="M14" s="309"/>
      <c r="N14" s="309"/>
      <c r="O14" s="309"/>
      <c r="P14" s="309"/>
      <c r="Q14" s="309"/>
      <c r="R14" s="309"/>
    </row>
    <row r="15">
      <c r="D15" s="305"/>
      <c r="E15" s="305"/>
      <c r="F15" s="305"/>
      <c r="G15" s="305"/>
      <c r="H15" s="305"/>
      <c r="I15" s="305"/>
      <c r="J15" s="305"/>
      <c r="K15" s="305"/>
      <c r="L15" s="309"/>
      <c r="M15" s="309"/>
      <c r="N15" s="309"/>
      <c r="O15" s="309"/>
      <c r="P15" s="309"/>
      <c r="Q15" s="309"/>
      <c r="R15" s="309"/>
    </row>
    <row r="16">
      <c r="D16" s="305"/>
      <c r="E16" s="305"/>
      <c r="F16" s="305"/>
      <c r="G16" s="305"/>
      <c r="H16" s="305"/>
      <c r="I16" s="305"/>
      <c r="J16" s="305"/>
      <c r="K16" s="305"/>
      <c r="L16" s="309"/>
      <c r="M16" s="309"/>
      <c r="N16" s="309"/>
      <c r="O16" s="309"/>
      <c r="P16" s="309"/>
      <c r="Q16" s="309"/>
      <c r="R16" s="309"/>
    </row>
    <row r="17">
      <c r="D17" s="305"/>
      <c r="E17" s="305"/>
      <c r="F17" s="305"/>
      <c r="G17" s="305"/>
      <c r="H17" s="305"/>
      <c r="I17" s="305"/>
      <c r="J17" s="305"/>
      <c r="K17" s="305"/>
      <c r="L17" s="309"/>
      <c r="M17" s="309"/>
      <c r="N17" s="309"/>
      <c r="O17" s="309"/>
      <c r="P17" s="309"/>
      <c r="Q17" s="309"/>
      <c r="R17" s="309"/>
    </row>
    <row r="18">
      <c r="D18" s="305"/>
      <c r="E18" s="305"/>
      <c r="F18" s="305"/>
      <c r="G18" s="305"/>
      <c r="H18" s="305"/>
      <c r="I18" s="305"/>
      <c r="J18" s="305"/>
      <c r="K18" s="305"/>
      <c r="L18" s="309"/>
      <c r="M18" s="309"/>
      <c r="N18" s="309"/>
      <c r="O18" s="309"/>
      <c r="P18" s="309"/>
      <c r="Q18" s="309"/>
      <c r="R18" s="309"/>
    </row>
    <row r="19">
      <c r="D19" s="305"/>
      <c r="E19" s="305"/>
      <c r="F19" s="305"/>
      <c r="G19" s="305"/>
      <c r="H19" s="305"/>
      <c r="I19" s="305"/>
      <c r="J19" s="305"/>
      <c r="K19" s="305"/>
      <c r="L19" s="309"/>
      <c r="M19" s="309"/>
      <c r="N19" s="309"/>
      <c r="O19" s="309"/>
      <c r="P19" s="309"/>
      <c r="Q19" s="309"/>
      <c r="R19" s="309"/>
    </row>
    <row r="20">
      <c r="D20" s="305"/>
      <c r="E20" s="305"/>
      <c r="F20" s="305"/>
      <c r="G20" s="305"/>
      <c r="H20" s="305"/>
      <c r="I20" s="305"/>
      <c r="J20" s="305"/>
      <c r="K20" s="305"/>
      <c r="L20" s="309"/>
      <c r="M20" s="309"/>
      <c r="N20" s="309"/>
      <c r="O20" s="309"/>
      <c r="P20" s="309"/>
      <c r="Q20" s="309"/>
      <c r="R20" s="309"/>
    </row>
    <row r="21">
      <c r="D21" s="305"/>
      <c r="E21" s="305"/>
      <c r="F21" s="305"/>
      <c r="G21" s="305"/>
      <c r="H21" s="305"/>
      <c r="I21" s="305"/>
      <c r="J21" s="305"/>
      <c r="K21" s="305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9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B2:R1526"/>
  <sheetViews>
    <sheetView showRuler="0" zoomScale="85" zoomScaleNormal="85" workbookViewId="0">
      <selection activeCell="C5" sqref="C5:K16"/>
    </sheetView>
  </sheetViews>
  <sheetFormatPr baseColWidth="10" defaultColWidth="8.83203125" defaultRowHeight="15" x14ac:dyDescent="0.2"/>
  <cols>
    <col min="2" max="2" bestFit="1" width="20" customWidth="1"/>
    <col min="3" max="3" bestFit="1" width="11.6640625" customWidth="1"/>
    <col min="4" max="11" bestFit="1" width="9.33203125" customWidth="1" style="293"/>
    <col min="12" max="17" bestFit="1" width="9.33203125" customWidth="1" style="296"/>
    <col min="18" max="18" width="9.1640625" customWidth="1" style="296"/>
    <col min="19" max="19" width="9.1640625" customWidth="1"/>
  </cols>
  <sheetData>
    <row r="2">
      <c r="B2" s="48" t="s">
        <v>663</v>
      </c>
      <c r="C2" s="48"/>
      <c r="D2" s="303"/>
    </row>
    <row r="3">
      <c r="B3" s="0" t="s">
        <v>498</v>
      </c>
    </row>
    <row r="4">
      <c r="B4" s="0" t="s">
        <v>499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221</v>
      </c>
      <c r="C5" s="289">
        <v>285334.127577425</v>
      </c>
      <c r="D5" s="290">
        <v>281035.00095743</v>
      </c>
      <c r="E5" s="290">
        <v>254119.870466328</v>
      </c>
      <c r="F5" s="290">
        <v>261036.633476142</v>
      </c>
      <c r="G5" s="290">
        <v>239283.089773845</v>
      </c>
      <c r="H5" s="385">
        <v>223957.774094175</v>
      </c>
      <c r="I5" s="290">
        <v>213250.924315992</v>
      </c>
      <c r="J5" s="385">
        <v>210240.132521114</v>
      </c>
      <c r="K5" s="290">
        <v>193553.145545291</v>
      </c>
      <c r="L5" s="300"/>
      <c r="M5" s="309"/>
      <c r="N5" s="309"/>
      <c r="O5" s="309"/>
      <c r="P5" s="309"/>
      <c r="Q5" s="309"/>
      <c r="R5" s="309"/>
    </row>
    <row r="6">
      <c r="B6" s="0" t="s">
        <v>223</v>
      </c>
      <c r="C6" s="289">
        <v>730450.405450265</v>
      </c>
      <c r="D6" s="290">
        <v>686371.134516768</v>
      </c>
      <c r="E6" s="290">
        <v>516751.250467079</v>
      </c>
      <c r="F6" s="290">
        <v>491599.829167924</v>
      </c>
      <c r="G6" s="290">
        <v>430149.850521934</v>
      </c>
      <c r="H6" s="385">
        <v>368699.871875944</v>
      </c>
      <c r="I6" s="290">
        <v>307249.893229953</v>
      </c>
      <c r="J6" s="385">
        <v>245799.914583963</v>
      </c>
      <c r="K6" s="290">
        <v>184349.935937972</v>
      </c>
      <c r="L6" s="300"/>
      <c r="M6" s="309"/>
      <c r="N6" s="309"/>
      <c r="O6" s="309"/>
      <c r="P6" s="309"/>
      <c r="Q6" s="309"/>
      <c r="R6" s="309"/>
    </row>
    <row r="7">
      <c r="B7" s="0" t="s">
        <v>224</v>
      </c>
      <c r="C7" s="289">
        <v>487249.714336673</v>
      </c>
      <c r="D7" s="290">
        <v>448422.659798602</v>
      </c>
      <c r="E7" s="290">
        <v>465443.505957232</v>
      </c>
      <c r="F7" s="290">
        <v>399257.081871104</v>
      </c>
      <c r="G7" s="290">
        <v>398638.36898963</v>
      </c>
      <c r="H7" s="385">
        <v>397532.176012293</v>
      </c>
      <c r="I7" s="290">
        <v>376370.781105084</v>
      </c>
      <c r="J7" s="385">
        <v>317005.998119963</v>
      </c>
      <c r="K7" s="290">
        <v>255443.187056862</v>
      </c>
      <c r="L7" s="300"/>
      <c r="M7" s="309"/>
      <c r="N7" s="309"/>
      <c r="O7" s="309"/>
      <c r="P7" s="309"/>
      <c r="Q7" s="309"/>
      <c r="R7" s="309"/>
    </row>
    <row r="8">
      <c r="B8" s="0" t="s">
        <v>225</v>
      </c>
      <c r="C8" s="289">
        <v>272654.5902975</v>
      </c>
      <c r="D8" s="290">
        <v>262310.983716799</v>
      </c>
      <c r="E8" s="290">
        <v>242134.275584742</v>
      </c>
      <c r="F8" s="290">
        <v>209667.153672278</v>
      </c>
      <c r="G8" s="290">
        <v>179512.303086593</v>
      </c>
      <c r="H8" s="385">
        <v>166637.163310143</v>
      </c>
      <c r="I8" s="290">
        <v>153690.681417318</v>
      </c>
      <c r="J8" s="385">
        <v>146401.974804012</v>
      </c>
      <c r="K8" s="290">
        <v>140797.296566108</v>
      </c>
      <c r="L8" s="300"/>
      <c r="M8" s="309"/>
      <c r="N8" s="309"/>
      <c r="O8" s="309"/>
      <c r="P8" s="309"/>
      <c r="Q8" s="309"/>
      <c r="R8" s="309"/>
    </row>
    <row r="9">
      <c r="B9" s="0" t="s">
        <v>226</v>
      </c>
      <c r="C9" s="289">
        <v>329557.404133631</v>
      </c>
      <c r="D9" s="290">
        <v>264172.334034959</v>
      </c>
      <c r="E9" s="290">
        <v>288601.20220007</v>
      </c>
      <c r="F9" s="290">
        <v>284294.509798734</v>
      </c>
      <c r="G9" s="290">
        <v>278003.631715371</v>
      </c>
      <c r="H9" s="385">
        <v>251992.00345137</v>
      </c>
      <c r="I9" s="290">
        <v>258167.672069585</v>
      </c>
      <c r="J9" s="385">
        <v>241823.847932216</v>
      </c>
      <c r="K9" s="290">
        <v>207398.027659766</v>
      </c>
      <c r="L9" s="300"/>
      <c r="M9" s="309"/>
      <c r="N9" s="309"/>
      <c r="O9" s="309"/>
      <c r="P9" s="309"/>
      <c r="Q9" s="309"/>
      <c r="R9" s="309"/>
    </row>
    <row r="10">
      <c r="B10" s="0" t="s">
        <v>227</v>
      </c>
      <c r="C10" s="289">
        <v>426598.321829288</v>
      </c>
      <c r="D10" s="290">
        <v>399182.694441534</v>
      </c>
      <c r="E10" s="290">
        <v>344301.768179796</v>
      </c>
      <c r="F10" s="290">
        <v>360354.952376526</v>
      </c>
      <c r="G10" s="290">
        <v>342817.708119887</v>
      </c>
      <c r="H10" s="385">
        <v>330972.576685913</v>
      </c>
      <c r="I10" s="290">
        <v>306354.361022012</v>
      </c>
      <c r="J10" s="385">
        <v>291272.557426764</v>
      </c>
      <c r="K10" s="290">
        <v>236711.201581544</v>
      </c>
      <c r="L10" s="300"/>
      <c r="M10" s="309"/>
      <c r="N10" s="309"/>
      <c r="O10" s="309"/>
      <c r="P10" s="309"/>
      <c r="Q10" s="309"/>
      <c r="R10" s="309"/>
    </row>
    <row r="11">
      <c r="B11" s="0" t="s">
        <v>228</v>
      </c>
      <c r="C11" s="289">
        <v>284744.088780554</v>
      </c>
      <c r="D11" s="290">
        <v>259488.876328447</v>
      </c>
      <c r="E11" s="290">
        <v>249832.559981441</v>
      </c>
      <c r="F11" s="290">
        <v>252693.355377466</v>
      </c>
      <c r="G11" s="290">
        <v>239660.785640647</v>
      </c>
      <c r="H11" s="385">
        <v>231828.981000415</v>
      </c>
      <c r="I11" s="290">
        <v>209407.522983653</v>
      </c>
      <c r="J11" s="385">
        <v>196345.824504875</v>
      </c>
      <c r="K11" s="290">
        <v>153962.624289439</v>
      </c>
      <c r="L11" s="300"/>
      <c r="M11" s="309"/>
      <c r="N11" s="309"/>
      <c r="O11" s="309"/>
      <c r="P11" s="309"/>
      <c r="Q11" s="309"/>
      <c r="R11" s="309"/>
    </row>
    <row r="12">
      <c r="B12" s="0" t="s">
        <v>229</v>
      </c>
      <c r="C12" s="289">
        <v>153261.406070552</v>
      </c>
      <c r="D12" s="290">
        <v>204794.885487733</v>
      </c>
      <c r="E12" s="290">
        <v>160641.44021799</v>
      </c>
      <c r="F12" s="290">
        <v>173243.999491943</v>
      </c>
      <c r="G12" s="290">
        <v>179372.250278549</v>
      </c>
      <c r="H12" s="385">
        <v>143322.764935513</v>
      </c>
      <c r="I12" s="290">
        <v>126199.039806812</v>
      </c>
      <c r="J12" s="385">
        <v>115975.467780418</v>
      </c>
      <c r="K12" s="290">
        <v>98162.0472656284</v>
      </c>
      <c r="L12" s="300"/>
      <c r="M12" s="309"/>
      <c r="N12" s="309"/>
      <c r="O12" s="309"/>
      <c r="P12" s="309"/>
      <c r="Q12" s="309"/>
      <c r="R12" s="309"/>
    </row>
    <row r="13">
      <c r="B13" s="0" t="s">
        <v>230</v>
      </c>
      <c r="C13" s="289">
        <v>490228.239136513</v>
      </c>
      <c r="D13" s="290">
        <v>448227.980182484</v>
      </c>
      <c r="E13" s="290">
        <v>418068.789163553</v>
      </c>
      <c r="F13" s="290">
        <v>288912.95020405</v>
      </c>
      <c r="G13" s="290">
        <v>254243.396179564</v>
      </c>
      <c r="H13" s="385">
        <v>219573.842155078</v>
      </c>
      <c r="I13" s="290">
        <v>184904.288130592</v>
      </c>
      <c r="J13" s="385">
        <v>150234.734106106</v>
      </c>
      <c r="K13" s="290">
        <v>115565.18008162</v>
      </c>
      <c r="L13" s="300"/>
      <c r="M13" s="309"/>
      <c r="N13" s="309"/>
      <c r="O13" s="309"/>
      <c r="P13" s="309"/>
      <c r="Q13" s="309"/>
      <c r="R13" s="309"/>
    </row>
    <row r="14">
      <c r="B14" s="0" t="s">
        <v>231</v>
      </c>
      <c r="C14" s="374"/>
      <c r="D14" s="375"/>
      <c r="E14" s="375"/>
      <c r="F14" s="375"/>
      <c r="G14" s="375"/>
      <c r="H14" s="375"/>
      <c r="I14" s="375"/>
      <c r="J14" s="375"/>
      <c r="K14" s="375"/>
      <c r="L14" s="300"/>
      <c r="M14" s="309"/>
      <c r="N14" s="309"/>
      <c r="O14" s="309"/>
      <c r="P14" s="309"/>
      <c r="Q14" s="309"/>
      <c r="R14" s="309"/>
    </row>
    <row r="15">
      <c r="B15" s="0" t="s">
        <v>232</v>
      </c>
      <c r="C15" s="374"/>
      <c r="D15" s="375"/>
      <c r="E15" s="375"/>
      <c r="F15" s="375"/>
      <c r="G15" s="375"/>
      <c r="H15" s="375"/>
      <c r="I15" s="375"/>
      <c r="J15" s="375"/>
      <c r="K15" s="375"/>
      <c r="L15" s="300"/>
      <c r="M15" s="309"/>
      <c r="N15" s="309"/>
      <c r="O15" s="309"/>
      <c r="P15" s="309"/>
      <c r="Q15" s="309"/>
      <c r="R15" s="309"/>
    </row>
    <row r="16">
      <c r="C16" s="301"/>
      <c r="D16" s="300"/>
      <c r="E16" s="300"/>
      <c r="F16" s="300"/>
      <c r="G16" s="300"/>
      <c r="H16" s="300"/>
      <c r="I16" s="300"/>
      <c r="J16" s="300"/>
      <c r="K16" s="300"/>
      <c r="L16" s="300"/>
      <c r="M16" s="309"/>
      <c r="N16" s="309"/>
      <c r="O16" s="309"/>
      <c r="P16" s="309"/>
      <c r="Q16" s="309"/>
      <c r="R16" s="309"/>
    </row>
    <row r="17">
      <c r="C17" s="289"/>
      <c r="D17" s="290"/>
      <c r="E17" s="290"/>
      <c r="F17" s="290"/>
      <c r="G17" s="290"/>
      <c r="H17" s="290"/>
      <c r="I17" s="290"/>
      <c r="J17" s="290"/>
      <c r="K17" s="290"/>
      <c r="L17" s="309"/>
      <c r="M17" s="309"/>
      <c r="N17" s="309"/>
      <c r="O17" s="309"/>
      <c r="P17" s="309"/>
      <c r="Q17" s="309"/>
      <c r="R17" s="309"/>
    </row>
    <row r="18">
      <c r="C18" s="289"/>
      <c r="D18" s="290"/>
      <c r="E18" s="290"/>
      <c r="F18" s="290"/>
      <c r="G18" s="290"/>
      <c r="H18" s="290"/>
      <c r="I18" s="290"/>
      <c r="J18" s="290"/>
      <c r="K18" s="290"/>
      <c r="L18" s="309"/>
      <c r="M18" s="309"/>
      <c r="N18" s="309"/>
      <c r="O18" s="309"/>
      <c r="P18" s="309"/>
      <c r="Q18" s="309"/>
      <c r="R18" s="309"/>
    </row>
    <row r="19">
      <c r="C19" s="289"/>
      <c r="D19" s="290"/>
      <c r="E19" s="290"/>
      <c r="F19" s="290"/>
      <c r="G19" s="290"/>
      <c r="H19" s="290"/>
      <c r="I19" s="290"/>
      <c r="J19" s="290"/>
      <c r="K19" s="290"/>
      <c r="L19" s="309"/>
      <c r="M19" s="309"/>
      <c r="N19" s="309"/>
      <c r="O19" s="309"/>
      <c r="P19" s="309"/>
      <c r="Q19" s="309"/>
      <c r="R19" s="309"/>
    </row>
    <row r="20">
      <c r="C20" s="48"/>
      <c r="D20" s="290"/>
      <c r="E20" s="290"/>
      <c r="F20" s="290"/>
      <c r="G20" s="290"/>
      <c r="H20" s="290"/>
      <c r="I20" s="290"/>
      <c r="J20" s="290"/>
      <c r="K20" s="290"/>
      <c r="L20" s="309"/>
      <c r="M20" s="309"/>
      <c r="N20" s="309"/>
      <c r="O20" s="309"/>
      <c r="P20" s="309"/>
      <c r="Q20" s="309"/>
      <c r="R20" s="309"/>
    </row>
    <row r="21">
      <c r="C21" s="283"/>
      <c r="D21" s="300"/>
      <c r="E21" s="300"/>
      <c r="F21" s="300"/>
      <c r="G21" s="300"/>
      <c r="H21" s="300"/>
      <c r="I21" s="300"/>
      <c r="J21" s="300"/>
      <c r="K21" s="300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</sheetData>
  <pageMargins left="0.7" right="0.7" top="0.75" bottom="0.75" header="0.3" footer="0.3"/>
  <headerFooter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bestFit="1" width="20.1640625" customWidth="1"/>
    <col min="3" max="3" bestFit="1" width="12.6640625" customWidth="1"/>
    <col min="4" max="11" bestFit="1" width="10.1640625" customWidth="1" style="293"/>
    <col min="12" max="14" bestFit="1" width="10.1640625" customWidth="1" style="296"/>
    <col min="15" max="17" bestFit="1" width="5" customWidth="1" style="296"/>
    <col min="18" max="18" width="9.1640625" customWidth="1" style="296"/>
    <col min="19" max="19" width="9.1640625" customWidth="1"/>
  </cols>
  <sheetData>
    <row r="2">
      <c r="B2" s="48" t="s">
        <v>659</v>
      </c>
    </row>
    <row r="3">
      <c r="B3" s="0" t="s">
        <v>498</v>
      </c>
    </row>
    <row r="4">
      <c r="B4" s="0" t="s">
        <v>499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221</v>
      </c>
      <c r="C5" s="289">
        <v>990800.12953825761</v>
      </c>
      <c r="D5" s="290">
        <v>1258808.3868051241</v>
      </c>
      <c r="E5" s="290">
        <v>1732579.0862276629</v>
      </c>
      <c r="F5" s="290">
        <v>2273215.93706486</v>
      </c>
      <c r="G5" s="290">
        <v>1660611.6812734501</v>
      </c>
      <c r="H5" s="385">
        <v>1248114.925238569</v>
      </c>
      <c r="I5" s="290">
        <v>927023.63169178367</v>
      </c>
      <c r="J5" s="385">
        <v>784767.1287239287</v>
      </c>
      <c r="K5" s="290">
        <v>694062.38296100032</v>
      </c>
      <c r="L5" s="300"/>
      <c r="M5" s="309"/>
      <c r="N5" s="309"/>
      <c r="O5" s="309"/>
      <c r="P5" s="309"/>
      <c r="Q5" s="309"/>
      <c r="R5" s="309"/>
    </row>
    <row r="6">
      <c r="B6" s="0" t="s">
        <v>223</v>
      </c>
      <c r="C6" s="289">
        <v>2727595.329909693</v>
      </c>
      <c r="D6" s="290">
        <v>2791668.7529897681</v>
      </c>
      <c r="E6" s="290">
        <v>2841334.0696283993</v>
      </c>
      <c r="F6" s="290">
        <v>3125478.6737846341</v>
      </c>
      <c r="G6" s="290">
        <v>3632191.5352621758</v>
      </c>
      <c r="H6" s="385">
        <v>3417054.4428659426</v>
      </c>
      <c r="I6" s="290">
        <v>2890582.027103819</v>
      </c>
      <c r="J6" s="385">
        <v>2514229.5709140291</v>
      </c>
      <c r="K6" s="290">
        <v>2466751.2621544595</v>
      </c>
      <c r="L6" s="300"/>
      <c r="M6" s="309"/>
      <c r="N6" s="309"/>
      <c r="O6" s="309"/>
      <c r="P6" s="309"/>
      <c r="Q6" s="309"/>
      <c r="R6" s="309"/>
    </row>
    <row r="7">
      <c r="B7" s="0" t="s">
        <v>224</v>
      </c>
      <c r="C7" s="289">
        <v>2389119.5051171985</v>
      </c>
      <c r="D7" s="290">
        <v>2676788.534990781</v>
      </c>
      <c r="E7" s="290">
        <v>2976040.199436713</v>
      </c>
      <c r="F7" s="290">
        <v>3283593.0597199616</v>
      </c>
      <c r="G7" s="290">
        <v>3303458.556945886</v>
      </c>
      <c r="H7" s="385">
        <v>2826909.8689479111</v>
      </c>
      <c r="I7" s="290">
        <v>2623422.9363553063</v>
      </c>
      <c r="J7" s="385">
        <v>2380066.019764096</v>
      </c>
      <c r="K7" s="290">
        <v>2000468.6414293386</v>
      </c>
      <c r="L7" s="300"/>
      <c r="M7" s="309"/>
      <c r="N7" s="309"/>
      <c r="O7" s="309"/>
      <c r="P7" s="309"/>
      <c r="Q7" s="309"/>
      <c r="R7" s="309"/>
    </row>
    <row r="8">
      <c r="B8" s="0" t="s">
        <v>225</v>
      </c>
      <c r="C8" s="289">
        <v>2435290.6384138921</v>
      </c>
      <c r="D8" s="290">
        <v>3400192.1140134488</v>
      </c>
      <c r="E8" s="290">
        <v>3493420.5563145871</v>
      </c>
      <c r="F8" s="290">
        <v>3474087.3255616389</v>
      </c>
      <c r="G8" s="290">
        <v>3355050.3369882526</v>
      </c>
      <c r="H8" s="385">
        <v>3020715.5393479327</v>
      </c>
      <c r="I8" s="290">
        <v>2612589.9565446777</v>
      </c>
      <c r="J8" s="385">
        <v>2337522.2063097283</v>
      </c>
      <c r="K8" s="290">
        <v>2138992.1801931434</v>
      </c>
      <c r="L8" s="300"/>
      <c r="M8" s="309"/>
      <c r="N8" s="309"/>
      <c r="O8" s="309"/>
      <c r="P8" s="309"/>
      <c r="Q8" s="309"/>
      <c r="R8" s="309"/>
    </row>
    <row r="9">
      <c r="B9" s="0" t="s">
        <v>226</v>
      </c>
      <c r="C9" s="289">
        <v>2181717.468946462</v>
      </c>
      <c r="D9" s="290">
        <v>2935958.1881603454</v>
      </c>
      <c r="E9" s="290">
        <v>3554581.5793239567</v>
      </c>
      <c r="F9" s="290">
        <v>5027013.4396624621</v>
      </c>
      <c r="G9" s="290">
        <v>7153981.9923858577</v>
      </c>
      <c r="H9" s="385">
        <v>5701908.9551877379</v>
      </c>
      <c r="I9" s="290">
        <v>8488317.2222362272</v>
      </c>
      <c r="J9" s="385">
        <v>7169733.0561911967</v>
      </c>
      <c r="K9" s="290">
        <v>5927973.9000264741</v>
      </c>
      <c r="L9" s="300"/>
      <c r="M9" s="309"/>
      <c r="N9" s="309"/>
      <c r="O9" s="309"/>
      <c r="P9" s="309"/>
      <c r="Q9" s="309"/>
      <c r="R9" s="309"/>
    </row>
    <row r="10">
      <c r="B10" s="0" t="s">
        <v>227</v>
      </c>
      <c r="C10" s="289">
        <v>1058983.8978951741</v>
      </c>
      <c r="D10" s="290">
        <v>1057731.6102460884</v>
      </c>
      <c r="E10" s="290">
        <v>1076164.7334413268</v>
      </c>
      <c r="F10" s="290">
        <v>1102367.7531086477</v>
      </c>
      <c r="G10" s="290">
        <v>1084555.2361777509</v>
      </c>
      <c r="H10" s="385">
        <v>1038279.662468734</v>
      </c>
      <c r="I10" s="290">
        <v>994107.04006295</v>
      </c>
      <c r="J10" s="385">
        <v>952449.16919567587</v>
      </c>
      <c r="K10" s="290">
        <v>967084.685826179</v>
      </c>
      <c r="L10" s="300"/>
      <c r="M10" s="309"/>
      <c r="N10" s="309"/>
      <c r="O10" s="309"/>
      <c r="P10" s="309"/>
      <c r="Q10" s="309"/>
      <c r="R10" s="309"/>
    </row>
    <row r="11">
      <c r="B11" s="0" t="s">
        <v>228</v>
      </c>
      <c r="C11" s="289">
        <v>1445926.3215565493</v>
      </c>
      <c r="D11" s="290">
        <v>1399846.5820328642</v>
      </c>
      <c r="E11" s="290">
        <v>1531084.2198264718</v>
      </c>
      <c r="F11" s="290">
        <v>1546925.8724715614</v>
      </c>
      <c r="G11" s="290">
        <v>1653558.2022896812</v>
      </c>
      <c r="H11" s="385">
        <v>1744987.866726337</v>
      </c>
      <c r="I11" s="290">
        <v>1513943.916092294</v>
      </c>
      <c r="J11" s="385">
        <v>1499401.4154653889</v>
      </c>
      <c r="K11" s="290">
        <v>1516619.0392993847</v>
      </c>
      <c r="L11" s="300"/>
      <c r="M11" s="309"/>
      <c r="N11" s="309"/>
      <c r="O11" s="309"/>
      <c r="P11" s="309"/>
      <c r="Q11" s="309"/>
      <c r="R11" s="309"/>
    </row>
    <row r="12">
      <c r="B12" s="0" t="s">
        <v>229</v>
      </c>
      <c r="C12" s="289">
        <v>7621825.9311735965</v>
      </c>
      <c r="D12" s="290">
        <v>8385888.5218085237</v>
      </c>
      <c r="E12" s="290">
        <v>6740185.9508361351</v>
      </c>
      <c r="F12" s="290">
        <v>4559824.0173565606</v>
      </c>
      <c r="G12" s="290">
        <v>5004401.8535033511</v>
      </c>
      <c r="H12" s="385">
        <v>4399631.2715293</v>
      </c>
      <c r="I12" s="290">
        <v>2690595.2931964714</v>
      </c>
      <c r="J12" s="385">
        <v>1185693.0256952976</v>
      </c>
      <c r="K12" s="290">
        <v>1058808.393008691</v>
      </c>
      <c r="L12" s="300"/>
      <c r="M12" s="309"/>
      <c r="N12" s="309"/>
      <c r="O12" s="309"/>
      <c r="P12" s="309"/>
      <c r="Q12" s="309"/>
      <c r="R12" s="309"/>
    </row>
    <row r="13">
      <c r="B13" s="0" t="s">
        <v>230</v>
      </c>
      <c r="C13" s="289">
        <v>1898160.3429570864</v>
      </c>
      <c r="D13" s="290">
        <v>2013618.4176925814</v>
      </c>
      <c r="E13" s="290">
        <v>2443829.45045718</v>
      </c>
      <c r="F13" s="290">
        <v>2458442.8063501492</v>
      </c>
      <c r="G13" s="290">
        <v>2544579.8333230116</v>
      </c>
      <c r="H13" s="385">
        <v>2386401.2809565263</v>
      </c>
      <c r="I13" s="290">
        <v>2010699.3621774372</v>
      </c>
      <c r="J13" s="385">
        <v>1786963.2177806878</v>
      </c>
      <c r="K13" s="290">
        <v>1787726.9367229422</v>
      </c>
      <c r="L13" s="300"/>
      <c r="M13" s="309"/>
      <c r="N13" s="309"/>
      <c r="O13" s="309"/>
      <c r="P13" s="309"/>
      <c r="Q13" s="309"/>
      <c r="R13" s="309"/>
    </row>
    <row r="14">
      <c r="B14" s="0" t="s">
        <v>231</v>
      </c>
      <c r="C14" s="374"/>
      <c r="D14" s="375"/>
      <c r="E14" s="375"/>
      <c r="F14" s="375"/>
      <c r="G14" s="375"/>
      <c r="H14" s="375"/>
      <c r="I14" s="375"/>
      <c r="J14" s="375"/>
      <c r="K14" s="375"/>
      <c r="L14" s="300"/>
      <c r="M14" s="309"/>
      <c r="N14" s="309"/>
      <c r="O14" s="309"/>
      <c r="P14" s="309"/>
      <c r="Q14" s="309"/>
      <c r="R14" s="309"/>
    </row>
    <row r="15">
      <c r="B15" s="0" t="s">
        <v>232</v>
      </c>
      <c r="C15" s="374"/>
      <c r="D15" s="375"/>
      <c r="E15" s="375"/>
      <c r="F15" s="375"/>
      <c r="G15" s="375"/>
      <c r="H15" s="375"/>
      <c r="I15" s="375"/>
      <c r="J15" s="375"/>
      <c r="K15" s="375"/>
      <c r="L15" s="300"/>
      <c r="M15" s="309"/>
      <c r="N15" s="309"/>
      <c r="O15" s="309"/>
      <c r="P15" s="309"/>
      <c r="Q15" s="309"/>
      <c r="R15" s="309"/>
    </row>
    <row r="16">
      <c r="C16" s="301"/>
      <c r="D16" s="300"/>
      <c r="E16" s="300"/>
      <c r="F16" s="300"/>
      <c r="G16" s="300"/>
      <c r="H16" s="300"/>
      <c r="I16" s="300"/>
      <c r="J16" s="300"/>
      <c r="K16" s="300"/>
      <c r="L16" s="300"/>
      <c r="M16" s="309"/>
      <c r="N16" s="309"/>
      <c r="O16" s="309"/>
      <c r="P16" s="309"/>
      <c r="Q16" s="309"/>
      <c r="R16" s="309"/>
    </row>
    <row r="17">
      <c r="C17" s="289"/>
      <c r="D17" s="290"/>
      <c r="E17" s="290"/>
      <c r="F17" s="290"/>
      <c r="G17" s="290"/>
      <c r="H17" s="290"/>
      <c r="I17" s="290"/>
      <c r="J17" s="290"/>
      <c r="K17" s="290"/>
      <c r="L17" s="309"/>
      <c r="M17" s="309"/>
      <c r="N17" s="309"/>
      <c r="O17" s="309"/>
      <c r="P17" s="309"/>
      <c r="Q17" s="309"/>
      <c r="R17" s="309"/>
    </row>
    <row r="18">
      <c r="C18" s="289"/>
      <c r="D18" s="290"/>
      <c r="E18" s="290"/>
      <c r="F18" s="290"/>
      <c r="G18" s="290"/>
      <c r="H18" s="290"/>
      <c r="I18" s="290"/>
      <c r="J18" s="290"/>
      <c r="K18" s="290"/>
      <c r="L18" s="309"/>
      <c r="M18" s="309"/>
      <c r="N18" s="309"/>
      <c r="O18" s="309"/>
      <c r="P18" s="309"/>
      <c r="Q18" s="309"/>
      <c r="R18" s="309"/>
    </row>
    <row r="19">
      <c r="C19" s="289"/>
      <c r="D19" s="290"/>
      <c r="E19" s="290"/>
      <c r="F19" s="290"/>
      <c r="G19" s="290"/>
      <c r="H19" s="290"/>
      <c r="I19" s="290"/>
      <c r="J19" s="290"/>
      <c r="K19" s="290"/>
      <c r="L19" s="309"/>
      <c r="M19" s="309"/>
      <c r="N19" s="309"/>
      <c r="O19" s="309"/>
      <c r="P19" s="309"/>
      <c r="Q19" s="309"/>
      <c r="R19" s="309"/>
    </row>
    <row r="20">
      <c r="C20" s="289"/>
      <c r="D20" s="290"/>
      <c r="E20" s="290"/>
      <c r="F20" s="290"/>
      <c r="G20" s="290"/>
      <c r="H20" s="290"/>
      <c r="I20" s="290"/>
      <c r="J20" s="290"/>
      <c r="K20" s="290"/>
      <c r="L20" s="309"/>
      <c r="M20" s="309"/>
      <c r="N20" s="309"/>
      <c r="O20" s="309"/>
      <c r="P20" s="309"/>
      <c r="Q20" s="309"/>
      <c r="R20" s="309"/>
    </row>
    <row r="21">
      <c r="C21" s="283"/>
      <c r="D21" s="300"/>
      <c r="E21" s="300"/>
      <c r="F21" s="300"/>
      <c r="G21" s="300"/>
      <c r="H21" s="300"/>
      <c r="I21" s="300"/>
      <c r="J21" s="300"/>
      <c r="K21" s="300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9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B2:R1527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2" max="2" bestFit="1" width="19.83203125" customWidth="1"/>
    <col min="3" max="3" width="9.5" customWidth="1"/>
    <col min="4" max="11" width="9.5" customWidth="1" style="293"/>
    <col min="12" max="14" bestFit="1" width="7.5" customWidth="1" style="296"/>
    <col min="15" max="17" bestFit="1" width="5" customWidth="1" style="296"/>
    <col min="18" max="18" width="9.1640625" customWidth="1" style="296"/>
    <col min="19" max="19" width="9.1640625" customWidth="1"/>
  </cols>
  <sheetData>
    <row r="2">
      <c r="B2" s="48" t="s">
        <v>658</v>
      </c>
    </row>
    <row r="3">
      <c r="B3" s="0" t="s">
        <v>498</v>
      </c>
    </row>
    <row r="4">
      <c r="B4" s="0" t="s">
        <v>499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221</v>
      </c>
      <c r="C5" s="289">
        <v>99498.42214333087</v>
      </c>
      <c r="D5" s="290">
        <v>49493.926361076417</v>
      </c>
      <c r="E5" s="290">
        <v>48879.675755324191</v>
      </c>
      <c r="F5" s="290">
        <v>48711.126711055011</v>
      </c>
      <c r="G5" s="290">
        <v>47625.297266254442</v>
      </c>
      <c r="H5" s="385">
        <v>47772.853011893021</v>
      </c>
      <c r="I5" s="290">
        <v>47459.10742785308</v>
      </c>
      <c r="J5" s="385">
        <v>47405.918605918458</v>
      </c>
      <c r="K5" s="290">
        <v>46990.705444489176</v>
      </c>
      <c r="L5" s="300"/>
      <c r="M5" s="309"/>
      <c r="N5" s="309"/>
      <c r="O5" s="309"/>
      <c r="P5" s="309"/>
      <c r="Q5" s="309"/>
      <c r="R5" s="309"/>
    </row>
    <row r="6">
      <c r="B6" s="0" t="s">
        <v>223</v>
      </c>
      <c r="C6" s="289">
        <v>165344.61703633438</v>
      </c>
      <c r="D6" s="290">
        <v>130314.94946895045</v>
      </c>
      <c r="E6" s="290">
        <v>124606.70443015071</v>
      </c>
      <c r="F6" s="290">
        <v>125025.6253530699</v>
      </c>
      <c r="G6" s="290">
        <v>124461.22411349432</v>
      </c>
      <c r="H6" s="385">
        <v>123672.89007187117</v>
      </c>
      <c r="I6" s="290">
        <v>122248.93875162482</v>
      </c>
      <c r="J6" s="385">
        <v>121191.11725095318</v>
      </c>
      <c r="K6" s="290">
        <v>134024.362933611</v>
      </c>
      <c r="L6" s="300"/>
      <c r="M6" s="309"/>
      <c r="N6" s="309"/>
      <c r="O6" s="309"/>
      <c r="P6" s="309"/>
      <c r="Q6" s="309"/>
      <c r="R6" s="309"/>
    </row>
    <row r="7">
      <c r="B7" s="0" t="s">
        <v>224</v>
      </c>
      <c r="C7" s="289">
        <v>147180.35330785945</v>
      </c>
      <c r="D7" s="290">
        <v>120955.93349545707</v>
      </c>
      <c r="E7" s="290">
        <v>122705.04343293342</v>
      </c>
      <c r="F7" s="290">
        <v>121399.43968841863</v>
      </c>
      <c r="G7" s="290">
        <v>120925.47536379333</v>
      </c>
      <c r="H7" s="385">
        <v>120826.5314636142</v>
      </c>
      <c r="I7" s="290">
        <v>120834.94591188926</v>
      </c>
      <c r="J7" s="385">
        <v>120223.5232266954</v>
      </c>
      <c r="K7" s="290">
        <v>119701.86714715384</v>
      </c>
      <c r="L7" s="300"/>
      <c r="M7" s="309"/>
      <c r="N7" s="309"/>
      <c r="O7" s="309"/>
      <c r="P7" s="309"/>
      <c r="Q7" s="309"/>
      <c r="R7" s="309"/>
    </row>
    <row r="8">
      <c r="B8" s="0" t="s">
        <v>225</v>
      </c>
      <c r="C8" s="289">
        <v>123417.47037390478</v>
      </c>
      <c r="D8" s="290">
        <v>102012.63607369357</v>
      </c>
      <c r="E8" s="290">
        <v>109982.20693213584</v>
      </c>
      <c r="F8" s="290">
        <v>105082.49271137973</v>
      </c>
      <c r="G8" s="290">
        <v>104568.54112082148</v>
      </c>
      <c r="H8" s="385">
        <v>104175.93047820868</v>
      </c>
      <c r="I8" s="290">
        <v>103921.00960147263</v>
      </c>
      <c r="J8" s="385">
        <v>103298.12647858408</v>
      </c>
      <c r="K8" s="290">
        <v>104699.12580430697</v>
      </c>
      <c r="L8" s="300"/>
      <c r="M8" s="309"/>
      <c r="N8" s="309"/>
      <c r="O8" s="309"/>
      <c r="P8" s="309"/>
      <c r="Q8" s="309"/>
      <c r="R8" s="309"/>
    </row>
    <row r="9">
      <c r="B9" s="0" t="s">
        <v>226</v>
      </c>
      <c r="C9" s="289">
        <v>251022.55159764597</v>
      </c>
      <c r="D9" s="290">
        <v>198122.16222285252</v>
      </c>
      <c r="E9" s="290">
        <v>200271.5959713195</v>
      </c>
      <c r="F9" s="290">
        <v>201222.17926571603</v>
      </c>
      <c r="G9" s="290">
        <v>200498.39163738207</v>
      </c>
      <c r="H9" s="385">
        <v>200073.52123403244</v>
      </c>
      <c r="I9" s="290">
        <v>200094.38673035864</v>
      </c>
      <c r="J9" s="385">
        <v>200164.36655193008</v>
      </c>
      <c r="K9" s="290">
        <v>200016.18309093185</v>
      </c>
      <c r="L9" s="300"/>
      <c r="M9" s="309"/>
      <c r="N9" s="309"/>
      <c r="O9" s="309"/>
      <c r="P9" s="309"/>
      <c r="Q9" s="309"/>
      <c r="R9" s="309"/>
    </row>
    <row r="10">
      <c r="B10" s="0" t="s">
        <v>227</v>
      </c>
      <c r="C10" s="289">
        <v>122762.59050680352</v>
      </c>
      <c r="D10" s="290">
        <v>85870.474408552807</v>
      </c>
      <c r="E10" s="290">
        <v>83159.430377993049</v>
      </c>
      <c r="F10" s="290">
        <v>82922.5599215727</v>
      </c>
      <c r="G10" s="290">
        <v>82160.042867660726</v>
      </c>
      <c r="H10" s="385">
        <v>81657.596829539427</v>
      </c>
      <c r="I10" s="290">
        <v>81277.198197395963</v>
      </c>
      <c r="J10" s="385">
        <v>80218.0940468811</v>
      </c>
      <c r="K10" s="290">
        <v>80233.15529552236</v>
      </c>
      <c r="L10" s="300"/>
      <c r="M10" s="309"/>
      <c r="N10" s="309"/>
      <c r="O10" s="309"/>
      <c r="P10" s="309"/>
      <c r="Q10" s="309"/>
      <c r="R10" s="309"/>
    </row>
    <row r="11">
      <c r="B11" s="0" t="s">
        <v>228</v>
      </c>
      <c r="C11" s="289">
        <v>115013.06267488661</v>
      </c>
      <c r="D11" s="290">
        <v>98666.217863957529</v>
      </c>
      <c r="E11" s="290">
        <v>100599.31228570966</v>
      </c>
      <c r="F11" s="290">
        <v>100581.76115031797</v>
      </c>
      <c r="G11" s="290">
        <v>100902.41856524408</v>
      </c>
      <c r="H11" s="385">
        <v>100699.36350556122</v>
      </c>
      <c r="I11" s="290">
        <v>100484.82924554184</v>
      </c>
      <c r="J11" s="385">
        <v>100317.01142782792</v>
      </c>
      <c r="K11" s="290">
        <v>100171.86666122095</v>
      </c>
      <c r="L11" s="300"/>
      <c r="M11" s="309"/>
      <c r="N11" s="309"/>
      <c r="O11" s="309"/>
      <c r="P11" s="309"/>
      <c r="Q11" s="309"/>
      <c r="R11" s="309"/>
    </row>
    <row r="12">
      <c r="B12" s="0" t="s">
        <v>229</v>
      </c>
      <c r="C12" s="289">
        <v>69151.802530638553</v>
      </c>
      <c r="D12" s="290">
        <v>55750.048828523315</v>
      </c>
      <c r="E12" s="290">
        <v>55977.701870586861</v>
      </c>
      <c r="F12" s="290">
        <v>56951.230435044534</v>
      </c>
      <c r="G12" s="290">
        <v>57127.765323841493</v>
      </c>
      <c r="H12" s="385">
        <v>57013.36874255877</v>
      </c>
      <c r="I12" s="290">
        <v>56316.341045485824</v>
      </c>
      <c r="J12" s="385">
        <v>56384.619260186904</v>
      </c>
      <c r="K12" s="290">
        <v>56659.837969467786</v>
      </c>
      <c r="L12" s="300"/>
      <c r="M12" s="309"/>
      <c r="N12" s="309"/>
      <c r="O12" s="309"/>
      <c r="P12" s="309"/>
      <c r="Q12" s="309"/>
      <c r="R12" s="309"/>
    </row>
    <row r="13">
      <c r="B13" s="0" t="s">
        <v>230</v>
      </c>
      <c r="C13" s="289">
        <v>162956.29419819283</v>
      </c>
      <c r="D13" s="290">
        <v>143818.83343708055</v>
      </c>
      <c r="E13" s="290">
        <v>141409.76668167338</v>
      </c>
      <c r="F13" s="290">
        <v>139983.80979546261</v>
      </c>
      <c r="G13" s="290">
        <v>139231.85030068812</v>
      </c>
      <c r="H13" s="385">
        <v>139076.49754736997</v>
      </c>
      <c r="I13" s="290">
        <v>138550.03926998033</v>
      </c>
      <c r="J13" s="385">
        <v>138230.96555493158</v>
      </c>
      <c r="K13" s="290">
        <v>144335.229553869</v>
      </c>
      <c r="L13" s="300"/>
      <c r="M13" s="309"/>
      <c r="N13" s="309"/>
      <c r="O13" s="309"/>
      <c r="P13" s="309"/>
      <c r="Q13" s="309"/>
      <c r="R13" s="309"/>
    </row>
    <row r="14">
      <c r="B14" s="0" t="s">
        <v>231</v>
      </c>
      <c r="C14" s="374"/>
      <c r="D14" s="375"/>
      <c r="E14" s="375"/>
      <c r="F14" s="375"/>
      <c r="G14" s="375"/>
      <c r="H14" s="375"/>
      <c r="I14" s="375"/>
      <c r="J14" s="375"/>
      <c r="K14" s="375"/>
      <c r="L14" s="300"/>
      <c r="M14" s="309"/>
      <c r="N14" s="309"/>
      <c r="O14" s="309"/>
      <c r="P14" s="309"/>
      <c r="Q14" s="309"/>
      <c r="R14" s="309"/>
    </row>
    <row r="15">
      <c r="B15" s="0" t="s">
        <v>232</v>
      </c>
      <c r="C15" s="374"/>
      <c r="D15" s="375"/>
      <c r="E15" s="375"/>
      <c r="F15" s="375"/>
      <c r="G15" s="375"/>
      <c r="H15" s="375"/>
      <c r="I15" s="375"/>
      <c r="J15" s="375"/>
      <c r="K15" s="375"/>
      <c r="L15" s="300"/>
      <c r="M15" s="309"/>
      <c r="N15" s="309"/>
      <c r="O15" s="309"/>
      <c r="P15" s="309"/>
      <c r="Q15" s="309"/>
      <c r="R15" s="309"/>
    </row>
    <row r="16">
      <c r="C16" s="301"/>
      <c r="D16" s="300"/>
      <c r="E16" s="300"/>
      <c r="F16" s="300"/>
      <c r="G16" s="300"/>
      <c r="H16" s="300"/>
      <c r="I16" s="300"/>
      <c r="J16" s="300"/>
      <c r="K16" s="300"/>
      <c r="L16" s="300"/>
      <c r="M16" s="309"/>
      <c r="N16" s="309"/>
      <c r="O16" s="309"/>
      <c r="P16" s="309"/>
      <c r="Q16" s="309"/>
      <c r="R16" s="309"/>
    </row>
    <row r="17">
      <c r="C17" s="289"/>
      <c r="D17" s="290"/>
      <c r="E17" s="290"/>
      <c r="F17" s="290"/>
      <c r="G17" s="290"/>
      <c r="H17" s="290"/>
      <c r="I17" s="290"/>
      <c r="J17" s="290"/>
      <c r="K17" s="290"/>
      <c r="L17" s="309"/>
      <c r="M17" s="309"/>
      <c r="N17" s="309"/>
      <c r="O17" s="309"/>
      <c r="P17" s="309"/>
      <c r="Q17" s="309"/>
      <c r="R17" s="309"/>
    </row>
    <row r="18">
      <c r="C18" s="289"/>
      <c r="D18" s="290"/>
      <c r="E18" s="290"/>
      <c r="F18" s="290"/>
      <c r="G18" s="290"/>
      <c r="H18" s="290"/>
      <c r="I18" s="290"/>
      <c r="J18" s="290"/>
      <c r="K18" s="290"/>
      <c r="L18" s="309"/>
      <c r="M18" s="309"/>
      <c r="N18" s="309"/>
      <c r="O18" s="309"/>
      <c r="P18" s="309"/>
      <c r="Q18" s="309"/>
      <c r="R18" s="309"/>
    </row>
    <row r="19">
      <c r="C19" s="289"/>
      <c r="D19" s="290"/>
      <c r="E19" s="290"/>
      <c r="F19" s="290"/>
      <c r="G19" s="290"/>
      <c r="H19" s="290"/>
      <c r="I19" s="290"/>
      <c r="J19" s="290"/>
      <c r="K19" s="290"/>
      <c r="L19" s="309"/>
      <c r="M19" s="309"/>
      <c r="N19" s="309"/>
      <c r="O19" s="309"/>
      <c r="P19" s="309"/>
      <c r="Q19" s="309"/>
      <c r="R19" s="309"/>
    </row>
    <row r="20">
      <c r="C20" s="289"/>
      <c r="D20" s="290"/>
      <c r="E20" s="290"/>
      <c r="F20" s="290"/>
      <c r="G20" s="290"/>
      <c r="H20" s="290"/>
      <c r="I20" s="290"/>
      <c r="J20" s="290"/>
      <c r="K20" s="290"/>
      <c r="L20" s="309"/>
      <c r="M20" s="309"/>
      <c r="N20" s="309"/>
      <c r="O20" s="309"/>
      <c r="P20" s="309"/>
      <c r="Q20" s="309"/>
      <c r="R20" s="309"/>
    </row>
    <row r="21">
      <c r="C21" s="283"/>
      <c r="D21" s="300"/>
      <c r="E21" s="300"/>
      <c r="F21" s="300"/>
      <c r="G21" s="300"/>
      <c r="H21" s="300"/>
      <c r="I21" s="300"/>
      <c r="J21" s="300"/>
      <c r="K21" s="300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9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9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9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9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9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9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9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 enableFormatConditionsCalculation="0">
    <tabColor rgb="FFFF0000"/>
  </sheetPr>
  <dimension ref="B2:R1500"/>
  <sheetViews>
    <sheetView showRuler="0" zoomScale="85" zoomScaleNormal="85" workbookViewId="0">
      <selection activeCell="D5" sqref="D5:L69"/>
    </sheetView>
  </sheetViews>
  <sheetFormatPr baseColWidth="10" defaultColWidth="8.83203125" defaultRowHeight="15" x14ac:dyDescent="0.2"/>
  <cols>
    <col min="2" max="2" width="10.6640625" customWidth="1"/>
    <col min="3" max="3" bestFit="1" width="14.5" customWidth="1"/>
    <col min="4" max="12" bestFit="1" width="9.33203125" customWidth="1" style="293"/>
    <col min="13" max="13" bestFit="1" width="9.33203125" customWidth="1" style="296"/>
    <col min="14" max="18" bestFit="1" width="10.33203125" customWidth="1" style="296"/>
    <col min="19" max="19" width="9.1640625" customWidth="1"/>
  </cols>
  <sheetData>
    <row r="2">
      <c r="B2" s="48" t="s">
        <v>656</v>
      </c>
    </row>
    <row r="3">
      <c r="B3" s="0" t="s">
        <v>498</v>
      </c>
    </row>
    <row r="4">
      <c r="B4" s="0" t="s">
        <v>598</v>
      </c>
      <c r="C4" s="0" t="s">
        <v>499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</row>
    <row r="5">
      <c r="B5" s="0" t="s">
        <v>267</v>
      </c>
      <c r="C5" s="288" t="s">
        <v>221</v>
      </c>
      <c r="D5" s="290">
        <v>51777.2606226238</v>
      </c>
      <c r="E5" s="290">
        <v>48282.603731399533</v>
      </c>
      <c r="F5" s="290">
        <v>46095.368798910305</v>
      </c>
      <c r="G5" s="290">
        <v>43904.87218926545</v>
      </c>
      <c r="H5" s="290">
        <v>44424.610849429082</v>
      </c>
      <c r="I5" s="385">
        <v>41377.181586613304</v>
      </c>
      <c r="J5" s="290">
        <v>42419.952472736026</v>
      </c>
      <c r="K5" s="385">
        <v>42171.475040241326</v>
      </c>
      <c r="L5" s="290">
        <v>42235.273563558658</v>
      </c>
      <c r="M5" s="300"/>
      <c r="N5" s="309"/>
      <c r="O5" s="309"/>
      <c r="P5" s="309"/>
      <c r="Q5" s="309"/>
      <c r="R5" s="309"/>
    </row>
    <row r="6">
      <c r="B6" s="0" t="s">
        <v>267</v>
      </c>
      <c r="C6" s="288" t="s">
        <v>223</v>
      </c>
      <c r="D6" s="290">
        <v>97203.408976080056</v>
      </c>
      <c r="E6" s="290">
        <v>82483.875115815244</v>
      </c>
      <c r="F6" s="290">
        <v>77487.398342981876</v>
      </c>
      <c r="G6" s="290">
        <v>71754.961116908569</v>
      </c>
      <c r="H6" s="290">
        <v>68241.9728588716</v>
      </c>
      <c r="I6" s="385">
        <v>68904.045840536812</v>
      </c>
      <c r="J6" s="290">
        <v>70268.7080549601</v>
      </c>
      <c r="K6" s="385">
        <v>62573.953844981515</v>
      </c>
      <c r="L6" s="290">
        <v>65515.453919986525</v>
      </c>
      <c r="M6" s="300"/>
      <c r="N6" s="309"/>
      <c r="O6" s="309"/>
      <c r="P6" s="309"/>
      <c r="Q6" s="309"/>
      <c r="R6" s="309"/>
    </row>
    <row r="7">
      <c r="B7" s="0" t="s">
        <v>267</v>
      </c>
      <c r="C7" s="288" t="s">
        <v>224</v>
      </c>
      <c r="D7" s="290">
        <v>54602.629472868968</v>
      </c>
      <c r="E7" s="290">
        <v>63662.961020788753</v>
      </c>
      <c r="F7" s="290">
        <v>61972.651699123315</v>
      </c>
      <c r="G7" s="290">
        <v>74947.916615410359</v>
      </c>
      <c r="H7" s="290">
        <v>80762.121599235747</v>
      </c>
      <c r="I7" s="385">
        <v>80719.575585033235</v>
      </c>
      <c r="J7" s="290">
        <v>80264.722090616371</v>
      </c>
      <c r="K7" s="385">
        <v>77375.452200841974</v>
      </c>
      <c r="L7" s="290">
        <v>74767.708675576243</v>
      </c>
      <c r="M7" s="300"/>
      <c r="N7" s="309"/>
      <c r="O7" s="309"/>
      <c r="P7" s="309"/>
      <c r="Q7" s="309"/>
      <c r="R7" s="309"/>
    </row>
    <row r="8">
      <c r="B8" s="0" t="s">
        <v>267</v>
      </c>
      <c r="C8" s="288" t="s">
        <v>225</v>
      </c>
      <c r="D8" s="290">
        <v>32096.123508658216</v>
      </c>
      <c r="E8" s="290">
        <v>24410.666266213655</v>
      </c>
      <c r="F8" s="290">
        <v>20765.031672676294</v>
      </c>
      <c r="G8" s="290">
        <v>20209.575037403076</v>
      </c>
      <c r="H8" s="290">
        <v>20028.143517540873</v>
      </c>
      <c r="I8" s="385">
        <v>19979.076517810503</v>
      </c>
      <c r="J8" s="290">
        <v>19819.392287094335</v>
      </c>
      <c r="K8" s="385">
        <v>19004.512270182768</v>
      </c>
      <c r="L8" s="290">
        <v>19410.013410343272</v>
      </c>
      <c r="M8" s="300"/>
      <c r="N8" s="309"/>
      <c r="O8" s="309"/>
      <c r="P8" s="309"/>
      <c r="Q8" s="309"/>
      <c r="R8" s="309"/>
    </row>
    <row r="9">
      <c r="B9" s="0" t="s">
        <v>267</v>
      </c>
      <c r="C9" s="288" t="s">
        <v>226</v>
      </c>
      <c r="D9" s="290">
        <v>52196.8236126644</v>
      </c>
      <c r="E9" s="290">
        <v>53359.008072160832</v>
      </c>
      <c r="F9" s="290">
        <v>43805.328747771295</v>
      </c>
      <c r="G9" s="290">
        <v>47922.988286200241</v>
      </c>
      <c r="H9" s="290">
        <v>47066.175359057059</v>
      </c>
      <c r="I9" s="385">
        <v>45664.263398441792</v>
      </c>
      <c r="J9" s="290">
        <v>46023.8458133666</v>
      </c>
      <c r="K9" s="385">
        <v>45213.668622164056</v>
      </c>
      <c r="L9" s="290">
        <v>46668.384482993708</v>
      </c>
      <c r="M9" s="300"/>
      <c r="N9" s="309"/>
      <c r="O9" s="309"/>
      <c r="P9" s="309"/>
      <c r="Q9" s="309"/>
      <c r="R9" s="309"/>
    </row>
    <row r="10">
      <c r="B10" s="0" t="s">
        <v>267</v>
      </c>
      <c r="C10" s="288" t="s">
        <v>227</v>
      </c>
      <c r="D10" s="290">
        <v>61441.220500906973</v>
      </c>
      <c r="E10" s="290">
        <v>50658.7456348071</v>
      </c>
      <c r="F10" s="290">
        <v>40785.026289423789</v>
      </c>
      <c r="G10" s="290">
        <v>41550.26951764262</v>
      </c>
      <c r="H10" s="290">
        <v>39497.397510305345</v>
      </c>
      <c r="I10" s="385">
        <v>37507.561064444395</v>
      </c>
      <c r="J10" s="290">
        <v>37858.694555133909</v>
      </c>
      <c r="K10" s="385">
        <v>37713.406160236</v>
      </c>
      <c r="L10" s="290">
        <v>37108.528147650104</v>
      </c>
      <c r="M10" s="300"/>
      <c r="N10" s="309"/>
      <c r="O10" s="309"/>
      <c r="P10" s="309"/>
      <c r="Q10" s="309"/>
      <c r="R10" s="309"/>
    </row>
    <row r="11">
      <c r="B11" s="0" t="s">
        <v>267</v>
      </c>
      <c r="C11" s="288" t="s">
        <v>228</v>
      </c>
      <c r="D11" s="290">
        <v>51343.741660809086</v>
      </c>
      <c r="E11" s="290">
        <v>48910.630583226688</v>
      </c>
      <c r="F11" s="290">
        <v>30858.719091108927</v>
      </c>
      <c r="G11" s="290">
        <v>31790.757927280993</v>
      </c>
      <c r="H11" s="290">
        <v>28056.668501847736</v>
      </c>
      <c r="I11" s="385">
        <v>23841.765446377362</v>
      </c>
      <c r="J11" s="290">
        <v>22775.598150128913</v>
      </c>
      <c r="K11" s="385">
        <v>21546.604204785934</v>
      </c>
      <c r="L11" s="290">
        <v>21490.315282886389</v>
      </c>
      <c r="M11" s="300"/>
      <c r="N11" s="309"/>
      <c r="O11" s="309"/>
      <c r="P11" s="309"/>
      <c r="Q11" s="309"/>
      <c r="R11" s="309"/>
    </row>
    <row r="12">
      <c r="B12" s="0" t="s">
        <v>267</v>
      </c>
      <c r="C12" s="288" t="s">
        <v>229</v>
      </c>
      <c r="D12" s="290">
        <v>22006.699436396932</v>
      </c>
      <c r="E12" s="290">
        <v>35918.258398061545</v>
      </c>
      <c r="F12" s="290">
        <v>24505.450614783753</v>
      </c>
      <c r="G12" s="290">
        <v>16211.999747290989</v>
      </c>
      <c r="H12" s="290">
        <v>21294.090035998921</v>
      </c>
      <c r="I12" s="385">
        <v>14729.478386384839</v>
      </c>
      <c r="J12" s="290">
        <v>16373.468956079472</v>
      </c>
      <c r="K12" s="385">
        <v>11738.649859193411</v>
      </c>
      <c r="L12" s="290">
        <v>9029.30372939093</v>
      </c>
      <c r="M12" s="300"/>
      <c r="N12" s="309"/>
      <c r="O12" s="309"/>
      <c r="P12" s="309"/>
      <c r="Q12" s="309"/>
      <c r="R12" s="309"/>
    </row>
    <row r="13">
      <c r="B13" s="0" t="s">
        <v>267</v>
      </c>
      <c r="C13" s="288" t="s">
        <v>230</v>
      </c>
      <c r="D13" s="290">
        <v>52492.15615629602</v>
      </c>
      <c r="E13" s="290">
        <v>45958.87858189112</v>
      </c>
      <c r="F13" s="290">
        <v>42969.301591489588</v>
      </c>
      <c r="G13" s="290">
        <v>35775.259243245484</v>
      </c>
      <c r="H13" s="290">
        <v>35724.896791336891</v>
      </c>
      <c r="I13" s="385">
        <v>30529.900649324281</v>
      </c>
      <c r="J13" s="290">
        <v>31570.309743994509</v>
      </c>
      <c r="K13" s="385">
        <v>32767.542496752721</v>
      </c>
      <c r="L13" s="290">
        <v>34625.008551320047</v>
      </c>
      <c r="M13" s="300"/>
      <c r="N13" s="309"/>
      <c r="O13" s="309"/>
      <c r="P13" s="309"/>
      <c r="Q13" s="309"/>
      <c r="R13" s="309"/>
    </row>
    <row r="14">
      <c r="B14" s="0" t="s">
        <v>267</v>
      </c>
      <c r="C14" s="288" t="s">
        <v>231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00"/>
      <c r="N14" s="309"/>
      <c r="O14" s="309"/>
      <c r="P14" s="309"/>
      <c r="Q14" s="309"/>
      <c r="R14" s="309"/>
    </row>
    <row r="15">
      <c r="B15" s="0" t="s">
        <v>267</v>
      </c>
      <c r="C15" s="288" t="s">
        <v>232</v>
      </c>
      <c r="D15" s="375"/>
      <c r="E15" s="375"/>
      <c r="F15" s="375"/>
      <c r="G15" s="375"/>
      <c r="H15" s="375"/>
      <c r="I15" s="375"/>
      <c r="J15" s="375"/>
      <c r="K15" s="375"/>
      <c r="L15" s="375"/>
      <c r="M15" s="300"/>
      <c r="N15" s="309"/>
      <c r="O15" s="309"/>
      <c r="P15" s="309"/>
      <c r="Q15" s="309"/>
      <c r="R15" s="309"/>
    </row>
    <row r="16">
      <c r="B16" s="0" t="s">
        <v>268</v>
      </c>
      <c r="C16" s="0" t="s">
        <v>221</v>
      </c>
      <c r="D16" s="290">
        <v>1</v>
      </c>
      <c r="E16" s="290">
        <v>1</v>
      </c>
      <c r="F16" s="290">
        <v>1</v>
      </c>
      <c r="G16" s="290">
        <v>1</v>
      </c>
      <c r="H16" s="290">
        <v>1</v>
      </c>
      <c r="I16" s="385">
        <v>1</v>
      </c>
      <c r="J16" s="290">
        <v>1</v>
      </c>
      <c r="K16" s="385">
        <v>1</v>
      </c>
      <c r="L16" s="290">
        <v>1</v>
      </c>
      <c r="M16" s="300"/>
      <c r="N16" s="309"/>
      <c r="O16" s="309"/>
      <c r="P16" s="309"/>
      <c r="Q16" s="309"/>
      <c r="R16" s="309"/>
    </row>
    <row r="17">
      <c r="B17" s="0" t="s">
        <v>268</v>
      </c>
      <c r="C17" s="0" t="s">
        <v>223</v>
      </c>
      <c r="D17" s="290">
        <v>1</v>
      </c>
      <c r="E17" s="290">
        <v>1</v>
      </c>
      <c r="F17" s="290">
        <v>1</v>
      </c>
      <c r="G17" s="290">
        <v>1</v>
      </c>
      <c r="H17" s="290">
        <v>1</v>
      </c>
      <c r="I17" s="385">
        <v>1</v>
      </c>
      <c r="J17" s="290">
        <v>1</v>
      </c>
      <c r="K17" s="385">
        <v>1</v>
      </c>
      <c r="L17" s="290">
        <v>1</v>
      </c>
      <c r="M17" s="300"/>
      <c r="N17" s="309"/>
      <c r="O17" s="309"/>
      <c r="P17" s="309"/>
      <c r="Q17" s="309"/>
      <c r="R17" s="309"/>
    </row>
    <row r="18">
      <c r="B18" s="0" t="s">
        <v>268</v>
      </c>
      <c r="C18" s="0" t="s">
        <v>224</v>
      </c>
      <c r="D18" s="290">
        <v>1</v>
      </c>
      <c r="E18" s="290">
        <v>1</v>
      </c>
      <c r="F18" s="290">
        <v>1</v>
      </c>
      <c r="G18" s="290">
        <v>1</v>
      </c>
      <c r="H18" s="290">
        <v>1</v>
      </c>
      <c r="I18" s="385">
        <v>1</v>
      </c>
      <c r="J18" s="290">
        <v>1</v>
      </c>
      <c r="K18" s="385">
        <v>1</v>
      </c>
      <c r="L18" s="290">
        <v>1</v>
      </c>
      <c r="M18" s="300"/>
      <c r="N18" s="309"/>
      <c r="O18" s="309"/>
      <c r="P18" s="309"/>
      <c r="Q18" s="309"/>
      <c r="R18" s="309"/>
    </row>
    <row r="19">
      <c r="B19" s="0" t="s">
        <v>268</v>
      </c>
      <c r="C19" s="0" t="s">
        <v>225</v>
      </c>
      <c r="D19" s="290">
        <v>1</v>
      </c>
      <c r="E19" s="290">
        <v>1</v>
      </c>
      <c r="F19" s="290">
        <v>1</v>
      </c>
      <c r="G19" s="290">
        <v>1</v>
      </c>
      <c r="H19" s="290">
        <v>1</v>
      </c>
      <c r="I19" s="385">
        <v>1</v>
      </c>
      <c r="J19" s="290">
        <v>1</v>
      </c>
      <c r="K19" s="385">
        <v>1</v>
      </c>
      <c r="L19" s="290">
        <v>1</v>
      </c>
      <c r="M19" s="300"/>
      <c r="N19" s="309"/>
      <c r="O19" s="309"/>
      <c r="P19" s="309"/>
      <c r="Q19" s="309"/>
      <c r="R19" s="309"/>
    </row>
    <row r="20">
      <c r="B20" s="0" t="s">
        <v>268</v>
      </c>
      <c r="C20" s="0" t="s">
        <v>226</v>
      </c>
      <c r="D20" s="290">
        <v>1</v>
      </c>
      <c r="E20" s="290">
        <v>1</v>
      </c>
      <c r="F20" s="290">
        <v>1</v>
      </c>
      <c r="G20" s="290">
        <v>1</v>
      </c>
      <c r="H20" s="290">
        <v>1</v>
      </c>
      <c r="I20" s="385">
        <v>1</v>
      </c>
      <c r="J20" s="290">
        <v>1</v>
      </c>
      <c r="K20" s="385">
        <v>1</v>
      </c>
      <c r="L20" s="290">
        <v>1</v>
      </c>
      <c r="M20" s="300"/>
      <c r="N20" s="309"/>
      <c r="O20" s="309"/>
      <c r="P20" s="309"/>
      <c r="Q20" s="309"/>
      <c r="R20" s="309"/>
    </row>
    <row r="21">
      <c r="B21" s="0" t="s">
        <v>268</v>
      </c>
      <c r="C21" s="0" t="s">
        <v>227</v>
      </c>
      <c r="D21" s="290">
        <v>1</v>
      </c>
      <c r="E21" s="290">
        <v>1</v>
      </c>
      <c r="F21" s="290">
        <v>1</v>
      </c>
      <c r="G21" s="290">
        <v>1</v>
      </c>
      <c r="H21" s="290">
        <v>1</v>
      </c>
      <c r="I21" s="385">
        <v>1</v>
      </c>
      <c r="J21" s="290">
        <v>1</v>
      </c>
      <c r="K21" s="385">
        <v>1</v>
      </c>
      <c r="L21" s="290">
        <v>1</v>
      </c>
      <c r="M21" s="300"/>
      <c r="N21" s="309"/>
      <c r="O21" s="309"/>
      <c r="P21" s="309"/>
      <c r="Q21" s="309"/>
      <c r="R21" s="309"/>
    </row>
    <row r="22">
      <c r="B22" s="0" t="s">
        <v>268</v>
      </c>
      <c r="C22" s="0" t="s">
        <v>228</v>
      </c>
      <c r="D22" s="290">
        <v>1</v>
      </c>
      <c r="E22" s="290">
        <v>1</v>
      </c>
      <c r="F22" s="290">
        <v>1</v>
      </c>
      <c r="G22" s="290">
        <v>1</v>
      </c>
      <c r="H22" s="290">
        <v>1</v>
      </c>
      <c r="I22" s="385">
        <v>1</v>
      </c>
      <c r="J22" s="290">
        <v>1</v>
      </c>
      <c r="K22" s="385">
        <v>1</v>
      </c>
      <c r="L22" s="290">
        <v>1</v>
      </c>
      <c r="M22" s="300"/>
      <c r="N22" s="309"/>
      <c r="O22" s="309"/>
      <c r="P22" s="309"/>
      <c r="Q22" s="309"/>
      <c r="R22" s="309"/>
    </row>
    <row r="23">
      <c r="B23" s="0" t="s">
        <v>268</v>
      </c>
      <c r="C23" s="0" t="s">
        <v>229</v>
      </c>
      <c r="D23" s="290">
        <v>1</v>
      </c>
      <c r="E23" s="290">
        <v>1</v>
      </c>
      <c r="F23" s="290">
        <v>1</v>
      </c>
      <c r="G23" s="290">
        <v>1</v>
      </c>
      <c r="H23" s="290">
        <v>1</v>
      </c>
      <c r="I23" s="385">
        <v>1</v>
      </c>
      <c r="J23" s="290">
        <v>1</v>
      </c>
      <c r="K23" s="385">
        <v>1</v>
      </c>
      <c r="L23" s="290">
        <v>1</v>
      </c>
      <c r="M23" s="300"/>
      <c r="N23" s="309"/>
      <c r="O23" s="309"/>
      <c r="P23" s="309"/>
      <c r="Q23" s="309"/>
      <c r="R23" s="309"/>
    </row>
    <row r="24">
      <c r="B24" s="0" t="s">
        <v>268</v>
      </c>
      <c r="C24" s="0" t="s">
        <v>230</v>
      </c>
      <c r="D24" s="290">
        <v>1</v>
      </c>
      <c r="E24" s="290">
        <v>1</v>
      </c>
      <c r="F24" s="290">
        <v>1</v>
      </c>
      <c r="G24" s="290">
        <v>1</v>
      </c>
      <c r="H24" s="290">
        <v>1</v>
      </c>
      <c r="I24" s="385">
        <v>1</v>
      </c>
      <c r="J24" s="290">
        <v>1</v>
      </c>
      <c r="K24" s="385">
        <v>1</v>
      </c>
      <c r="L24" s="290">
        <v>1</v>
      </c>
      <c r="M24" s="300"/>
      <c r="N24" s="309"/>
      <c r="O24" s="309"/>
      <c r="P24" s="309"/>
      <c r="Q24" s="309"/>
      <c r="R24" s="309"/>
    </row>
    <row r="25">
      <c r="B25" s="0" t="s">
        <v>268</v>
      </c>
      <c r="C25" s="0" t="s">
        <v>231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309"/>
    </row>
    <row r="26">
      <c r="B26" s="0" t="s">
        <v>268</v>
      </c>
      <c r="C26" s="0" t="s">
        <v>232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00"/>
      <c r="N26" s="309"/>
      <c r="O26" s="309"/>
      <c r="P26" s="309"/>
      <c r="Q26" s="309"/>
      <c r="R26" s="309"/>
    </row>
    <row r="27">
      <c r="B27" s="0" t="s">
        <v>272</v>
      </c>
      <c r="C27" s="0" t="s">
        <v>221</v>
      </c>
      <c r="D27" s="385"/>
      <c r="E27" s="385"/>
      <c r="F27" s="385"/>
      <c r="G27" s="385">
        <v>5750.1804307449793</v>
      </c>
      <c r="H27" s="385">
        <v>11052.077999766585</v>
      </c>
      <c r="I27" s="385">
        <v>13064.475965960515</v>
      </c>
      <c r="J27" s="385">
        <v>17619.072488890135</v>
      </c>
      <c r="K27" s="385">
        <v>19327.947405416489</v>
      </c>
      <c r="L27" s="385">
        <v>21826.444032410127</v>
      </c>
      <c r="M27" s="300"/>
      <c r="N27" s="309"/>
      <c r="O27" s="309"/>
      <c r="P27" s="309"/>
      <c r="Q27" s="309"/>
      <c r="R27" s="309"/>
    </row>
    <row r="28">
      <c r="B28" s="0" t="s">
        <v>272</v>
      </c>
      <c r="C28" s="0" t="s">
        <v>223</v>
      </c>
      <c r="D28" s="385"/>
      <c r="E28" s="385"/>
      <c r="F28" s="385"/>
      <c r="G28" s="385">
        <v>56538.422498150881</v>
      </c>
      <c r="H28" s="385">
        <v>68878.952064404191</v>
      </c>
      <c r="I28" s="385">
        <v>75375.634373352121</v>
      </c>
      <c r="J28" s="385">
        <v>90597.899969551116</v>
      </c>
      <c r="K28" s="385">
        <v>90048.3017912063</v>
      </c>
      <c r="L28" s="385">
        <v>22427.271126195545</v>
      </c>
      <c r="M28" s="300"/>
      <c r="N28" s="309"/>
      <c r="O28" s="309"/>
      <c r="P28" s="309"/>
      <c r="Q28" s="309"/>
      <c r="R28" s="309"/>
    </row>
    <row r="29">
      <c r="B29" s="0" t="s">
        <v>272</v>
      </c>
      <c r="C29" s="0" t="s">
        <v>224</v>
      </c>
      <c r="D29" s="385"/>
      <c r="E29" s="385"/>
      <c r="F29" s="385"/>
      <c r="G29" s="385">
        <v>1742.771365456314</v>
      </c>
      <c r="H29" s="385">
        <v>10113.518140387216</v>
      </c>
      <c r="I29" s="385">
        <v>17555.345278312048</v>
      </c>
      <c r="J29" s="385">
        <v>26301.720359668987</v>
      </c>
      <c r="K29" s="385">
        <v>43493.984644480392</v>
      </c>
      <c r="L29" s="385">
        <v>38237.620057694563</v>
      </c>
      <c r="M29" s="300"/>
      <c r="N29" s="309"/>
      <c r="O29" s="309"/>
      <c r="P29" s="309"/>
      <c r="Q29" s="309"/>
      <c r="R29" s="309"/>
    </row>
    <row r="30">
      <c r="B30" s="0" t="s">
        <v>272</v>
      </c>
      <c r="C30" s="0" t="s">
        <v>225</v>
      </c>
      <c r="D30" s="385"/>
      <c r="E30" s="385"/>
      <c r="F30" s="385"/>
      <c r="G30" s="385">
        <v>4119.0960679517993</v>
      </c>
      <c r="H30" s="385">
        <v>12345.428810513187</v>
      </c>
      <c r="I30" s="385">
        <v>18041.22650588211</v>
      </c>
      <c r="J30" s="385">
        <v>23133.699185619294</v>
      </c>
      <c r="K30" s="385">
        <v>24786.859618908078</v>
      </c>
      <c r="L30" s="385">
        <v>25852.887625228534</v>
      </c>
      <c r="M30" s="300"/>
      <c r="N30" s="309"/>
      <c r="O30" s="309"/>
      <c r="P30" s="309"/>
      <c r="Q30" s="309"/>
      <c r="R30" s="309"/>
    </row>
    <row r="31">
      <c r="B31" s="0" t="s">
        <v>272</v>
      </c>
      <c r="C31" s="0" t="s">
        <v>226</v>
      </c>
      <c r="D31" s="385"/>
      <c r="E31" s="385"/>
      <c r="F31" s="385"/>
      <c r="G31" s="385">
        <v>3407.6257833802142</v>
      </c>
      <c r="H31" s="385">
        <v>17051.250608589591</v>
      </c>
      <c r="I31" s="385">
        <v>17572.48639746472</v>
      </c>
      <c r="J31" s="385">
        <v>20250.571243577007</v>
      </c>
      <c r="K31" s="385">
        <v>27687.512046589723</v>
      </c>
      <c r="L31" s="385">
        <v>36265.244194903535</v>
      </c>
      <c r="M31" s="300"/>
      <c r="N31" s="309"/>
      <c r="O31" s="309"/>
      <c r="P31" s="309"/>
      <c r="Q31" s="309"/>
      <c r="R31" s="309"/>
    </row>
    <row r="32">
      <c r="B32" s="0" t="s">
        <v>272</v>
      </c>
      <c r="C32" s="0" t="s">
        <v>227</v>
      </c>
      <c r="D32" s="385"/>
      <c r="E32" s="385"/>
      <c r="F32" s="385"/>
      <c r="G32" s="385">
        <v>3713.44361569425</v>
      </c>
      <c r="H32" s="385">
        <v>12414.802332057421</v>
      </c>
      <c r="I32" s="385">
        <v>15418.593978768564</v>
      </c>
      <c r="J32" s="385">
        <v>22621.140943770115</v>
      </c>
      <c r="K32" s="385">
        <v>29260.280271052292</v>
      </c>
      <c r="L32" s="385">
        <v>40981.5650267147</v>
      </c>
      <c r="M32" s="300"/>
      <c r="N32" s="309"/>
      <c r="O32" s="309"/>
      <c r="P32" s="309"/>
      <c r="Q32" s="309"/>
      <c r="R32" s="309"/>
    </row>
    <row r="33">
      <c r="B33" s="0" t="s">
        <v>272</v>
      </c>
      <c r="C33" s="0" t="s">
        <v>228</v>
      </c>
      <c r="D33" s="385"/>
      <c r="E33" s="385"/>
      <c r="F33" s="385"/>
      <c r="G33" s="385">
        <v>6308.4148430405776</v>
      </c>
      <c r="H33" s="385">
        <v>13249.668524409986</v>
      </c>
      <c r="I33" s="385">
        <v>14486.801660413706</v>
      </c>
      <c r="J33" s="385">
        <v>18251.013604034622</v>
      </c>
      <c r="K33" s="385">
        <v>24688.476333899802</v>
      </c>
      <c r="L33" s="385">
        <v>30769.303969989483</v>
      </c>
      <c r="M33" s="300"/>
      <c r="N33" s="309"/>
      <c r="O33" s="309"/>
      <c r="P33" s="309"/>
      <c r="Q33" s="309"/>
      <c r="R33" s="309"/>
    </row>
    <row r="34">
      <c r="B34" s="0" t="s">
        <v>272</v>
      </c>
      <c r="C34" s="0" t="s">
        <v>229</v>
      </c>
      <c r="D34" s="385"/>
      <c r="E34" s="385"/>
      <c r="F34" s="385"/>
      <c r="G34" s="385"/>
      <c r="H34" s="385"/>
      <c r="I34" s="385">
        <v>5034.55588190327</v>
      </c>
      <c r="J34" s="385">
        <v>8504.50189004303</v>
      </c>
      <c r="K34" s="385">
        <v>9223.0709835510115</v>
      </c>
      <c r="L34" s="385">
        <v>11074.214130082093</v>
      </c>
      <c r="M34" s="300"/>
      <c r="N34" s="309"/>
      <c r="O34" s="309"/>
      <c r="P34" s="309"/>
      <c r="Q34" s="309"/>
      <c r="R34" s="309"/>
    </row>
    <row r="35">
      <c r="B35" s="0" t="s">
        <v>272</v>
      </c>
      <c r="C35" s="0" t="s">
        <v>230</v>
      </c>
      <c r="D35" s="385"/>
      <c r="E35" s="385"/>
      <c r="F35" s="385"/>
      <c r="G35" s="385">
        <v>4590.3427448068214</v>
      </c>
      <c r="H35" s="385">
        <v>9824.51691862841</v>
      </c>
      <c r="I35" s="385">
        <v>17611.957873536245</v>
      </c>
      <c r="J35" s="385">
        <v>25943.662641114122</v>
      </c>
      <c r="K35" s="385">
        <v>36575.681158044441</v>
      </c>
      <c r="L35" s="385">
        <v>42586.4102340327</v>
      </c>
      <c r="M35" s="300"/>
      <c r="N35" s="309"/>
      <c r="O35" s="309"/>
      <c r="P35" s="309"/>
      <c r="Q35" s="309"/>
      <c r="R35" s="309"/>
    </row>
    <row r="36">
      <c r="B36" s="0" t="s">
        <v>272</v>
      </c>
      <c r="C36" s="0" t="s">
        <v>231</v>
      </c>
      <c r="D36" s="375"/>
      <c r="E36" s="375"/>
      <c r="F36" s="375"/>
      <c r="G36" s="375"/>
      <c r="H36" s="375"/>
      <c r="I36" s="375"/>
      <c r="J36" s="375"/>
      <c r="K36" s="375"/>
      <c r="L36" s="375"/>
      <c r="M36" s="300"/>
      <c r="N36" s="309"/>
      <c r="O36" s="309"/>
      <c r="P36" s="309"/>
      <c r="Q36" s="309"/>
      <c r="R36" s="309"/>
    </row>
    <row r="37">
      <c r="B37" s="0" t="s">
        <v>272</v>
      </c>
      <c r="C37" s="0" t="s">
        <v>232</v>
      </c>
      <c r="D37" s="375"/>
      <c r="E37" s="375"/>
      <c r="F37" s="375"/>
      <c r="G37" s="375"/>
      <c r="H37" s="375"/>
      <c r="I37" s="375"/>
      <c r="J37" s="375"/>
      <c r="K37" s="375"/>
      <c r="L37" s="375"/>
      <c r="M37" s="300"/>
      <c r="N37" s="309"/>
      <c r="O37" s="309"/>
      <c r="P37" s="309"/>
      <c r="Q37" s="309"/>
      <c r="R37" s="309"/>
    </row>
    <row r="38">
      <c r="B38" s="0" t="s">
        <v>657</v>
      </c>
      <c r="C38" s="0" t="s">
        <v>221</v>
      </c>
      <c r="D38" s="385"/>
      <c r="E38" s="385"/>
      <c r="F38" s="385"/>
      <c r="G38" s="385">
        <v>3064.811387790447</v>
      </c>
      <c r="H38" s="385">
        <v>4467.6363144996594</v>
      </c>
      <c r="I38" s="385">
        <v>7861.8725433347854</v>
      </c>
      <c r="J38" s="385">
        <v>10211.2251779823</v>
      </c>
      <c r="K38" s="385">
        <v>9044.2760807909544</v>
      </c>
      <c r="L38" s="385">
        <v>10749.475113535855</v>
      </c>
      <c r="M38" s="300"/>
      <c r="N38" s="309"/>
      <c r="O38" s="309"/>
      <c r="P38" s="309"/>
      <c r="Q38" s="309"/>
      <c r="R38" s="309"/>
    </row>
    <row r="39">
      <c r="B39" s="0" t="s">
        <v>657</v>
      </c>
      <c r="C39" s="0" t="s">
        <v>223</v>
      </c>
      <c r="D39" s="385"/>
      <c r="E39" s="385"/>
      <c r="F39" s="385"/>
      <c r="G39" s="385">
        <v>8045.7082142009194</v>
      </c>
      <c r="H39" s="385">
        <v>11467.634986601741</v>
      </c>
      <c r="I39" s="385">
        <v>15182.761375048718</v>
      </c>
      <c r="J39" s="385">
        <v>19149.244626484451</v>
      </c>
      <c r="K39" s="385">
        <v>25206.457546954691</v>
      </c>
      <c r="L39" s="385">
        <v>35278.212382746438</v>
      </c>
      <c r="M39" s="300"/>
      <c r="N39" s="309"/>
      <c r="O39" s="309"/>
      <c r="P39" s="309"/>
      <c r="Q39" s="309"/>
      <c r="R39" s="309"/>
    </row>
    <row r="40">
      <c r="B40" s="0" t="s">
        <v>657</v>
      </c>
      <c r="C40" s="0" t="s">
        <v>224</v>
      </c>
      <c r="D40" s="385"/>
      <c r="E40" s="385"/>
      <c r="F40" s="385"/>
      <c r="G40" s="385">
        <v>5163.8597830540748</v>
      </c>
      <c r="H40" s="385">
        <v>8398.17505566198</v>
      </c>
      <c r="I40" s="385">
        <v>12640.371042852512</v>
      </c>
      <c r="J40" s="385">
        <v>16259.50560178838</v>
      </c>
      <c r="K40" s="385">
        <v>18050.694213774161</v>
      </c>
      <c r="L40" s="385">
        <v>19873.917982588759</v>
      </c>
      <c r="M40" s="300"/>
      <c r="N40" s="309"/>
      <c r="O40" s="309"/>
      <c r="P40" s="309"/>
      <c r="Q40" s="309"/>
      <c r="R40" s="309"/>
    </row>
    <row r="41">
      <c r="B41" s="0" t="s">
        <v>657</v>
      </c>
      <c r="C41" s="0" t="s">
        <v>225</v>
      </c>
      <c r="D41" s="385"/>
      <c r="E41" s="385"/>
      <c r="F41" s="385"/>
      <c r="G41" s="385">
        <v>2276.3491578876542</v>
      </c>
      <c r="H41" s="385">
        <v>3293.4854629727961</v>
      </c>
      <c r="I41" s="385">
        <v>4624.6918630526543</v>
      </c>
      <c r="J41" s="385">
        <v>5557.546196055202</v>
      </c>
      <c r="K41" s="385">
        <v>5073.683714580623</v>
      </c>
      <c r="L41" s="385">
        <v>5042.3860141472469</v>
      </c>
      <c r="M41" s="300"/>
      <c r="N41" s="309"/>
      <c r="O41" s="309"/>
      <c r="P41" s="309"/>
      <c r="Q41" s="309"/>
      <c r="R41" s="309"/>
    </row>
    <row r="42">
      <c r="B42" s="0" t="s">
        <v>657</v>
      </c>
      <c r="C42" s="0" t="s">
        <v>226</v>
      </c>
      <c r="D42" s="385"/>
      <c r="E42" s="385"/>
      <c r="F42" s="385"/>
      <c r="G42" s="385">
        <v>4703.530634838824</v>
      </c>
      <c r="H42" s="385">
        <v>6685.1479245185892</v>
      </c>
      <c r="I42" s="385">
        <v>9780.4260275197012</v>
      </c>
      <c r="J42" s="385">
        <v>12252.69954921112</v>
      </c>
      <c r="K42" s="385">
        <v>12325.993974312209</v>
      </c>
      <c r="L42" s="385">
        <v>14225.151336235329</v>
      </c>
      <c r="M42" s="300"/>
      <c r="N42" s="309"/>
      <c r="O42" s="309"/>
      <c r="P42" s="309"/>
      <c r="Q42" s="309"/>
      <c r="R42" s="309"/>
    </row>
    <row r="43">
      <c r="B43" s="0" t="s">
        <v>657</v>
      </c>
      <c r="C43" s="0" t="s">
        <v>227</v>
      </c>
      <c r="D43" s="385"/>
      <c r="E43" s="385"/>
      <c r="F43" s="385"/>
      <c r="G43" s="385">
        <v>5200.6883897941834</v>
      </c>
      <c r="H43" s="385">
        <v>7293.7309495197214</v>
      </c>
      <c r="I43" s="385">
        <v>9935.1858090559126</v>
      </c>
      <c r="J43" s="385">
        <v>11985.969393022369</v>
      </c>
      <c r="K43" s="385">
        <v>12226.747396311421</v>
      </c>
      <c r="L43" s="385">
        <v>12560.04564215328</v>
      </c>
      <c r="M43" s="300"/>
      <c r="N43" s="309"/>
      <c r="O43" s="309"/>
      <c r="P43" s="309"/>
      <c r="Q43" s="309"/>
      <c r="R43" s="309"/>
    </row>
    <row r="44">
      <c r="B44" s="0" t="s">
        <v>657</v>
      </c>
      <c r="C44" s="0" t="s">
        <v>228</v>
      </c>
      <c r="D44" s="385"/>
      <c r="E44" s="385"/>
      <c r="F44" s="385"/>
      <c r="G44" s="385">
        <v>3613.79268719474</v>
      </c>
      <c r="H44" s="385">
        <v>4930.53255422558</v>
      </c>
      <c r="I44" s="385">
        <v>6593.74046449635</v>
      </c>
      <c r="J44" s="385">
        <v>6724.5421353752618</v>
      </c>
      <c r="K44" s="385">
        <v>6824.0288395970974</v>
      </c>
      <c r="L44" s="385">
        <v>4627.6292462497058</v>
      </c>
      <c r="M44" s="300"/>
      <c r="N44" s="309"/>
      <c r="O44" s="309"/>
      <c r="P44" s="309"/>
      <c r="Q44" s="309"/>
      <c r="R44" s="309"/>
    </row>
    <row r="45">
      <c r="B45" s="0" t="s">
        <v>657</v>
      </c>
      <c r="C45" s="0" t="s">
        <v>229</v>
      </c>
      <c r="D45" s="385"/>
      <c r="E45" s="385"/>
      <c r="F45" s="385"/>
      <c r="G45" s="385">
        <v>1834.8227128334011</v>
      </c>
      <c r="H45" s="385">
        <v>2698.934400377917</v>
      </c>
      <c r="I45" s="385">
        <v>3913.0146848844661</v>
      </c>
      <c r="J45" s="385">
        <v>5050.148983310457</v>
      </c>
      <c r="K45" s="385">
        <v>4996.45607648148</v>
      </c>
      <c r="L45" s="385">
        <v>2166.476223855253</v>
      </c>
      <c r="M45" s="300"/>
      <c r="N45" s="309"/>
      <c r="O45" s="309"/>
      <c r="P45" s="309"/>
      <c r="Q45" s="309"/>
      <c r="R45" s="309"/>
    </row>
    <row r="46">
      <c r="B46" s="0" t="s">
        <v>657</v>
      </c>
      <c r="C46" s="0" t="s">
        <v>230</v>
      </c>
      <c r="D46" s="385"/>
      <c r="E46" s="385"/>
      <c r="F46" s="385"/>
      <c r="G46" s="385">
        <v>4908.8137210701689</v>
      </c>
      <c r="H46" s="385">
        <v>7018.8792281303022</v>
      </c>
      <c r="I46" s="385">
        <v>9296.2613928282044</v>
      </c>
      <c r="J46" s="385">
        <v>11659.934824243617</v>
      </c>
      <c r="K46" s="385">
        <v>14340.615390380781</v>
      </c>
      <c r="L46" s="385">
        <v>17993.17680688739</v>
      </c>
      <c r="M46" s="300"/>
      <c r="N46" s="309"/>
      <c r="O46" s="309"/>
      <c r="P46" s="309"/>
      <c r="Q46" s="309"/>
      <c r="R46" s="309"/>
    </row>
    <row r="47">
      <c r="B47" s="0" t="s">
        <v>657</v>
      </c>
      <c r="C47" s="0" t="s">
        <v>231</v>
      </c>
      <c r="D47" s="375"/>
      <c r="E47" s="375"/>
      <c r="F47" s="375"/>
      <c r="G47" s="375"/>
      <c r="H47" s="375"/>
      <c r="I47" s="375"/>
      <c r="J47" s="375"/>
      <c r="K47" s="375"/>
      <c r="L47" s="375"/>
      <c r="M47" s="300"/>
      <c r="N47" s="309"/>
      <c r="O47" s="309"/>
      <c r="P47" s="309"/>
      <c r="Q47" s="309"/>
      <c r="R47" s="309"/>
    </row>
    <row r="48">
      <c r="B48" s="0" t="s">
        <v>657</v>
      </c>
      <c r="C48" s="0" t="s">
        <v>232</v>
      </c>
      <c r="D48" s="375"/>
      <c r="E48" s="375"/>
      <c r="F48" s="375"/>
      <c r="G48" s="375"/>
      <c r="H48" s="375"/>
      <c r="I48" s="375"/>
      <c r="J48" s="375"/>
      <c r="K48" s="375"/>
      <c r="L48" s="375"/>
      <c r="M48" s="300"/>
      <c r="N48" s="309"/>
      <c r="O48" s="309"/>
      <c r="P48" s="309"/>
      <c r="Q48" s="309"/>
      <c r="R48" s="309"/>
    </row>
    <row r="49">
      <c r="B49" s="0" t="s">
        <v>454</v>
      </c>
      <c r="C49" s="0" t="s">
        <v>221</v>
      </c>
      <c r="D49" s="385"/>
      <c r="E49" s="385"/>
      <c r="F49" s="385"/>
      <c r="G49" s="385"/>
      <c r="H49" s="385"/>
      <c r="I49" s="385"/>
      <c r="J49" s="385"/>
      <c r="K49" s="385"/>
      <c r="L49" s="385">
        <v>3712.445835005542</v>
      </c>
      <c r="M49" s="300"/>
      <c r="N49" s="309"/>
      <c r="O49" s="309"/>
      <c r="P49" s="309"/>
      <c r="Q49" s="309"/>
      <c r="R49" s="309"/>
    </row>
    <row r="50">
      <c r="B50" s="0" t="s">
        <v>454</v>
      </c>
      <c r="C50" s="0" t="s">
        <v>223</v>
      </c>
      <c r="D50" s="385"/>
      <c r="E50" s="385"/>
      <c r="F50" s="385"/>
      <c r="G50" s="385"/>
      <c r="H50" s="385">
        <v>3175.42338269704</v>
      </c>
      <c r="I50" s="385">
        <v>25000.98116433878</v>
      </c>
      <c r="J50" s="385">
        <v>35111.474788669504</v>
      </c>
      <c r="K50" s="385">
        <v>67059.943288770359</v>
      </c>
      <c r="L50" s="385">
        <v>95445.541413751489</v>
      </c>
      <c r="M50" s="300"/>
      <c r="N50" s="309"/>
      <c r="O50" s="309"/>
      <c r="P50" s="309"/>
      <c r="Q50" s="309"/>
      <c r="R50" s="309"/>
    </row>
    <row r="51">
      <c r="B51" s="0" t="s">
        <v>454</v>
      </c>
      <c r="C51" s="0" t="s">
        <v>224</v>
      </c>
      <c r="D51" s="385"/>
      <c r="E51" s="385"/>
      <c r="F51" s="385"/>
      <c r="G51" s="385"/>
      <c r="H51" s="385"/>
      <c r="I51" s="385"/>
      <c r="J51" s="385"/>
      <c r="K51" s="385"/>
      <c r="L51" s="385">
        <v>13460.919835083077</v>
      </c>
      <c r="M51" s="300"/>
      <c r="N51" s="309"/>
      <c r="O51" s="309"/>
      <c r="P51" s="309"/>
      <c r="Q51" s="309"/>
      <c r="R51" s="309"/>
    </row>
    <row r="52">
      <c r="B52" s="0" t="s">
        <v>454</v>
      </c>
      <c r="C52" s="0" t="s">
        <v>225</v>
      </c>
      <c r="D52" s="375"/>
      <c r="E52" s="375"/>
      <c r="F52" s="375"/>
      <c r="G52" s="375"/>
      <c r="H52" s="375"/>
      <c r="I52" s="375"/>
      <c r="J52" s="375"/>
      <c r="K52" s="375"/>
      <c r="L52" s="375"/>
      <c r="M52" s="300"/>
      <c r="N52" s="309"/>
      <c r="O52" s="309"/>
      <c r="P52" s="309"/>
      <c r="Q52" s="309"/>
      <c r="R52" s="309"/>
    </row>
    <row r="53">
      <c r="B53" s="0" t="s">
        <v>454</v>
      </c>
      <c r="C53" s="0" t="s">
        <v>226</v>
      </c>
      <c r="D53" s="385"/>
      <c r="E53" s="385"/>
      <c r="F53" s="385"/>
      <c r="G53" s="385"/>
      <c r="H53" s="385"/>
      <c r="I53" s="385"/>
      <c r="J53" s="385"/>
      <c r="K53" s="385"/>
      <c r="L53" s="385">
        <v>19011.006956989248</v>
      </c>
      <c r="M53" s="300"/>
      <c r="N53" s="309"/>
      <c r="O53" s="309"/>
      <c r="P53" s="309"/>
      <c r="Q53" s="309"/>
      <c r="R53" s="309"/>
    </row>
    <row r="54">
      <c r="B54" s="0" t="s">
        <v>454</v>
      </c>
      <c r="C54" s="0" t="s">
        <v>227</v>
      </c>
      <c r="D54" s="385"/>
      <c r="E54" s="385"/>
      <c r="F54" s="385"/>
      <c r="G54" s="385"/>
      <c r="H54" s="385"/>
      <c r="I54" s="385"/>
      <c r="J54" s="385"/>
      <c r="K54" s="385"/>
      <c r="L54" s="385">
        <v>21665.306727753919</v>
      </c>
      <c r="M54" s="300"/>
      <c r="N54" s="309"/>
      <c r="O54" s="309"/>
      <c r="P54" s="309"/>
      <c r="Q54" s="309"/>
      <c r="R54" s="309"/>
    </row>
    <row r="55">
      <c r="B55" s="0" t="s">
        <v>454</v>
      </c>
      <c r="C55" s="0" t="s">
        <v>228</v>
      </c>
      <c r="D55" s="385"/>
      <c r="E55" s="385"/>
      <c r="F55" s="385"/>
      <c r="G55" s="385"/>
      <c r="H55" s="385"/>
      <c r="I55" s="385"/>
      <c r="J55" s="385"/>
      <c r="K55" s="385"/>
      <c r="L55" s="385">
        <v>24800.78674182859</v>
      </c>
      <c r="M55" s="300"/>
      <c r="N55" s="309"/>
      <c r="O55" s="309"/>
      <c r="P55" s="309"/>
      <c r="Q55" s="309"/>
      <c r="R55" s="309"/>
    </row>
    <row r="56">
      <c r="B56" s="0" t="s">
        <v>454</v>
      </c>
      <c r="C56" s="0" t="s">
        <v>229</v>
      </c>
      <c r="D56" s="385"/>
      <c r="E56" s="385"/>
      <c r="F56" s="385"/>
      <c r="G56" s="385"/>
      <c r="H56" s="385"/>
      <c r="I56" s="385"/>
      <c r="J56" s="385"/>
      <c r="K56" s="385"/>
      <c r="L56" s="385">
        <v>10457.503657336219</v>
      </c>
      <c r="M56" s="300"/>
      <c r="N56" s="309"/>
      <c r="O56" s="309"/>
      <c r="P56" s="309"/>
      <c r="Q56" s="309"/>
      <c r="R56" s="309"/>
    </row>
    <row r="57">
      <c r="B57" s="0" t="s">
        <v>454</v>
      </c>
      <c r="C57" s="0" t="s">
        <v>230</v>
      </c>
      <c r="D57" s="385"/>
      <c r="E57" s="385"/>
      <c r="F57" s="385"/>
      <c r="G57" s="385">
        <v>42206.438052395533</v>
      </c>
      <c r="H57" s="385">
        <v>49792.436310514728</v>
      </c>
      <c r="I57" s="385">
        <v>63885.951227045291</v>
      </c>
      <c r="J57" s="385">
        <v>87652.308772617282</v>
      </c>
      <c r="K57" s="385">
        <v>106683.84213057852</v>
      </c>
      <c r="L57" s="385">
        <v>121631.83020976468</v>
      </c>
      <c r="M57" s="300"/>
      <c r="N57" s="309"/>
      <c r="O57" s="309"/>
      <c r="P57" s="309"/>
      <c r="Q57" s="309"/>
      <c r="R57" s="309"/>
    </row>
    <row r="58">
      <c r="B58" s="0" t="s">
        <v>454</v>
      </c>
      <c r="C58" s="0" t="s">
        <v>231</v>
      </c>
      <c r="D58" s="375"/>
      <c r="E58" s="375"/>
      <c r="F58" s="375"/>
      <c r="G58" s="375"/>
      <c r="H58" s="375"/>
      <c r="I58" s="375"/>
      <c r="J58" s="375"/>
      <c r="K58" s="375"/>
      <c r="L58" s="375"/>
      <c r="M58" s="300"/>
      <c r="N58" s="309"/>
      <c r="O58" s="309"/>
      <c r="P58" s="309"/>
      <c r="Q58" s="309"/>
      <c r="R58" s="309"/>
    </row>
    <row r="59">
      <c r="B59" s="0" t="s">
        <v>454</v>
      </c>
      <c r="C59" s="0" t="s">
        <v>232</v>
      </c>
      <c r="D59" s="375"/>
      <c r="E59" s="375"/>
      <c r="F59" s="375"/>
      <c r="G59" s="375"/>
      <c r="H59" s="375"/>
      <c r="I59" s="375"/>
      <c r="J59" s="375"/>
      <c r="K59" s="375"/>
      <c r="L59" s="375"/>
      <c r="M59" s="300"/>
      <c r="N59" s="309"/>
      <c r="O59" s="309"/>
      <c r="P59" s="309"/>
      <c r="Q59" s="309"/>
      <c r="R59" s="309"/>
    </row>
    <row r="60"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5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5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5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5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5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5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5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5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5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5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5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5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5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5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5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5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5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5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5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5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5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5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5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5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5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5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5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5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5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5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5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5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5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5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5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5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5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5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5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5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5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5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5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5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5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5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5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5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5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5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5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5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5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5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5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5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5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5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5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5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5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5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5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5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5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5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5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5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5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5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5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5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5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5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5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5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5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5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5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5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5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5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5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5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5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5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5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5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5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</sheetData>
  <pageMargins left="0.7" right="0.7" top="0.75" bottom="0.75" header="0.3" footer="0.3"/>
  <headerFooter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 enableFormatConditionsCalculation="0"/>
  <dimension ref="B2:R274"/>
  <sheetViews>
    <sheetView showRuler="0" zoomScale="80" zoomScaleNormal="80" workbookViewId="0">
      <selection activeCell="R27" sqref="R27"/>
    </sheetView>
  </sheetViews>
  <sheetFormatPr baseColWidth="10" defaultColWidth="8.83203125" defaultRowHeight="15" x14ac:dyDescent="0.2"/>
  <cols>
    <col min="3" max="3" bestFit="1" width="18.33203125" customWidth="1"/>
    <col min="4" max="12" width="9.1640625" customWidth="1" style="291"/>
    <col min="13" max="18" width="9.1640625" customWidth="1" style="296"/>
    <col min="19" max="19" width="9.1640625" customWidth="1"/>
  </cols>
  <sheetData>
    <row r="2">
      <c r="B2" s="48" t="s">
        <v>649</v>
      </c>
    </row>
    <row r="3">
      <c r="B3" s="0" t="s">
        <v>498</v>
      </c>
    </row>
    <row r="4">
      <c r="B4" s="0" t="s">
        <v>581</v>
      </c>
      <c r="C4" s="0" t="s">
        <v>591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221</v>
      </c>
      <c r="C5" s="287" t="s">
        <v>515</v>
      </c>
      <c r="D5" s="290">
        <v>7.72423516608</v>
      </c>
      <c r="E5" s="290"/>
      <c r="F5" s="290">
        <v>21.460091516627</v>
      </c>
      <c r="G5" s="290"/>
      <c r="H5" s="290">
        <v>24.38693821935</v>
      </c>
      <c r="I5" s="385"/>
      <c r="J5" s="290"/>
      <c r="K5" s="385"/>
      <c r="L5" s="290"/>
      <c r="M5" s="300"/>
      <c r="N5" s="309"/>
      <c r="O5" s="309"/>
      <c r="P5" s="309"/>
      <c r="Q5" s="309"/>
      <c r="R5" s="309"/>
    </row>
    <row r="6">
      <c r="B6" s="0" t="s">
        <v>221</v>
      </c>
      <c r="C6" s="287" t="s">
        <v>518</v>
      </c>
      <c r="D6" s="375"/>
      <c r="E6" s="375"/>
      <c r="F6" s="375"/>
      <c r="G6" s="375"/>
      <c r="H6" s="375"/>
      <c r="I6" s="375"/>
      <c r="J6" s="375"/>
      <c r="K6" s="375"/>
      <c r="L6" s="375"/>
      <c r="M6" s="300"/>
      <c r="N6" s="309"/>
      <c r="O6" s="309"/>
      <c r="P6" s="309"/>
      <c r="Q6" s="309"/>
      <c r="R6" s="309"/>
    </row>
    <row r="7">
      <c r="B7" s="0" t="s">
        <v>221</v>
      </c>
      <c r="C7" s="287" t="s">
        <v>522</v>
      </c>
      <c r="D7" s="375"/>
      <c r="E7" s="375"/>
      <c r="F7" s="375"/>
      <c r="G7" s="375"/>
      <c r="H7" s="375"/>
      <c r="I7" s="375"/>
      <c r="J7" s="375"/>
      <c r="K7" s="375"/>
      <c r="L7" s="375"/>
      <c r="M7" s="300"/>
      <c r="N7" s="309"/>
      <c r="O7" s="309"/>
      <c r="P7" s="309"/>
      <c r="Q7" s="309"/>
      <c r="R7" s="309"/>
    </row>
    <row r="8">
      <c r="B8" s="0" t="s">
        <v>221</v>
      </c>
      <c r="C8" s="287" t="s">
        <v>524</v>
      </c>
      <c r="D8" s="375"/>
      <c r="E8" s="375"/>
      <c r="F8" s="375"/>
      <c r="G8" s="375"/>
      <c r="H8" s="375"/>
      <c r="I8" s="375"/>
      <c r="J8" s="375"/>
      <c r="K8" s="375"/>
      <c r="L8" s="375"/>
      <c r="M8" s="300"/>
      <c r="N8" s="309"/>
      <c r="O8" s="309"/>
      <c r="P8" s="309"/>
      <c r="Q8" s="309"/>
      <c r="R8" s="309"/>
    </row>
    <row r="9">
      <c r="B9" s="0" t="s">
        <v>221</v>
      </c>
      <c r="C9" s="287" t="s">
        <v>520</v>
      </c>
      <c r="D9" s="375"/>
      <c r="E9" s="375"/>
      <c r="F9" s="375"/>
      <c r="G9" s="375"/>
      <c r="H9" s="375"/>
      <c r="I9" s="375"/>
      <c r="J9" s="375"/>
      <c r="K9" s="375"/>
      <c r="L9" s="375"/>
      <c r="M9" s="300"/>
      <c r="N9" s="309"/>
      <c r="O9" s="309"/>
      <c r="P9" s="309"/>
      <c r="Q9" s="309"/>
      <c r="R9" s="309"/>
    </row>
    <row r="10">
      <c r="B10" s="0" t="s">
        <v>221</v>
      </c>
      <c r="C10" s="287" t="s">
        <v>517</v>
      </c>
      <c r="D10" s="290">
        <v>30.93411506349</v>
      </c>
      <c r="E10" s="290">
        <v>51.324555308401</v>
      </c>
      <c r="F10" s="290">
        <v>13.00636705032</v>
      </c>
      <c r="G10" s="290">
        <v>14.307003755352</v>
      </c>
      <c r="H10" s="290">
        <v>15.607640460384</v>
      </c>
      <c r="I10" s="385">
        <v>17.168404506422</v>
      </c>
      <c r="J10" s="290">
        <v>18.729168552461</v>
      </c>
      <c r="K10" s="385">
        <v>110.191728510755</v>
      </c>
      <c r="L10" s="290">
        <v>377.592899979712</v>
      </c>
      <c r="M10" s="300"/>
      <c r="N10" s="309"/>
      <c r="O10" s="309"/>
      <c r="P10" s="309"/>
      <c r="Q10" s="309"/>
      <c r="R10" s="309"/>
    </row>
    <row r="11">
      <c r="B11" s="322" t="s">
        <v>221</v>
      </c>
      <c r="C11" s="380" t="s">
        <v>495</v>
      </c>
      <c r="D11" s="290">
        <v>706.985572</v>
      </c>
      <c r="E11" s="290">
        <v>380.873810601463</v>
      </c>
      <c r="F11" s="290">
        <v>355.787667688566</v>
      </c>
      <c r="G11" s="290">
        <v>340.519330782333</v>
      </c>
      <c r="H11" s="290">
        <v>303.065245142857</v>
      </c>
      <c r="I11" s="385">
        <v>277.851474714286</v>
      </c>
      <c r="J11" s="290">
        <v>252.637704285714</v>
      </c>
      <c r="K11" s="385">
        <v>227.423933857143</v>
      </c>
      <c r="L11" s="290">
        <v>202.210163428571</v>
      </c>
      <c r="M11" s="300"/>
      <c r="N11" s="309"/>
      <c r="O11" s="309"/>
      <c r="P11" s="309"/>
      <c r="Q11" s="309"/>
      <c r="R11" s="309"/>
    </row>
    <row r="12">
      <c r="B12" s="0" t="s">
        <v>221</v>
      </c>
      <c r="C12" s="287" t="s">
        <v>525</v>
      </c>
      <c r="D12" s="375"/>
      <c r="E12" s="375"/>
      <c r="F12" s="375"/>
      <c r="G12" s="375"/>
      <c r="H12" s="375"/>
      <c r="I12" s="375"/>
      <c r="J12" s="375"/>
      <c r="K12" s="375"/>
      <c r="L12" s="375"/>
      <c r="M12" s="300"/>
      <c r="N12" s="309"/>
      <c r="O12" s="309"/>
      <c r="P12" s="309"/>
      <c r="Q12" s="309"/>
      <c r="R12" s="309"/>
    </row>
    <row r="13">
      <c r="B13" s="380" t="s">
        <v>221</v>
      </c>
      <c r="C13" s="380" t="s">
        <v>489</v>
      </c>
      <c r="D13" s="290">
        <v>1518.19440777231</v>
      </c>
      <c r="E13" s="290">
        <v>1518.1944077723149</v>
      </c>
      <c r="F13" s="290">
        <v>1518.1944077723149</v>
      </c>
      <c r="G13" s="290">
        <v>330.252531301529</v>
      </c>
      <c r="H13" s="290">
        <v>704.834649604815</v>
      </c>
      <c r="I13" s="385">
        <v>1518.1944077723149</v>
      </c>
      <c r="J13" s="290">
        <v>1608.32818745503</v>
      </c>
      <c r="K13" s="385">
        <v>1844.86947189609</v>
      </c>
      <c r="L13" s="290">
        <v>1844.86947189609</v>
      </c>
      <c r="M13" s="300"/>
      <c r="N13" s="309"/>
      <c r="O13" s="309"/>
      <c r="P13" s="309"/>
      <c r="Q13" s="309"/>
      <c r="R13" s="309"/>
    </row>
    <row r="14">
      <c r="B14" s="380" t="s">
        <v>221</v>
      </c>
      <c r="C14" s="380" t="s">
        <v>485</v>
      </c>
      <c r="D14" s="290">
        <v>1585.646</v>
      </c>
      <c r="E14" s="290">
        <v>792.823</v>
      </c>
      <c r="F14" s="290">
        <v>827.146469092599</v>
      </c>
      <c r="G14" s="290">
        <v>792.823</v>
      </c>
      <c r="H14" s="290">
        <v>952.872853197376</v>
      </c>
      <c r="I14" s="385">
        <v>1314.7884236394241</v>
      </c>
      <c r="J14" s="290">
        <v>868.573018213334</v>
      </c>
      <c r="K14" s="385">
        <v>815.8995</v>
      </c>
      <c r="L14" s="290">
        <v>882.949017297598</v>
      </c>
      <c r="M14" s="300"/>
      <c r="N14" s="309"/>
      <c r="O14" s="309"/>
      <c r="P14" s="309"/>
      <c r="Q14" s="309"/>
      <c r="R14" s="309"/>
    </row>
    <row r="15">
      <c r="B15" s="0" t="s">
        <v>221</v>
      </c>
      <c r="C15" s="287" t="s">
        <v>492</v>
      </c>
      <c r="D15" s="290">
        <v>102.995455745236</v>
      </c>
      <c r="E15" s="290">
        <v>2969.48963922531</v>
      </c>
      <c r="F15" s="290">
        <v>2514.90107729808</v>
      </c>
      <c r="G15" s="290">
        <v>2575.1358946381429</v>
      </c>
      <c r="H15" s="290">
        <v>2830.2634850420268</v>
      </c>
      <c r="I15" s="385">
        <v>2628.11523138021</v>
      </c>
      <c r="J15" s="290">
        <v>2425.966977718394</v>
      </c>
      <c r="K15" s="385">
        <v>2223.8187240565671</v>
      </c>
      <c r="L15" s="290">
        <v>2021.67047039475</v>
      </c>
      <c r="M15" s="300"/>
      <c r="N15" s="309"/>
      <c r="O15" s="309"/>
      <c r="P15" s="309"/>
      <c r="Q15" s="309"/>
      <c r="R15" s="309"/>
    </row>
    <row r="16">
      <c r="B16" s="0" t="s">
        <v>221</v>
      </c>
      <c r="C16" s="287" t="s">
        <v>529</v>
      </c>
      <c r="D16" s="290">
        <v>1071.47932841383</v>
      </c>
      <c r="E16" s="290"/>
      <c r="F16" s="290">
        <v>266.429175945563</v>
      </c>
      <c r="G16" s="290"/>
      <c r="H16" s="290"/>
      <c r="I16" s="385"/>
      <c r="J16" s="290"/>
      <c r="K16" s="385"/>
      <c r="L16" s="290"/>
      <c r="M16" s="300"/>
      <c r="N16" s="309"/>
      <c r="O16" s="309"/>
      <c r="P16" s="309"/>
      <c r="Q16" s="309"/>
      <c r="R16" s="309"/>
    </row>
    <row r="17">
      <c r="B17" s="0" t="s">
        <v>221</v>
      </c>
      <c r="C17" s="287" t="s">
        <v>530</v>
      </c>
      <c r="D17" s="290">
        <v>235.281403422935</v>
      </c>
      <c r="E17" s="290">
        <v>0.6</v>
      </c>
      <c r="F17" s="290">
        <v>0.6</v>
      </c>
      <c r="G17" s="290">
        <v>0.6</v>
      </c>
      <c r="H17" s="290">
        <v>0.6</v>
      </c>
      <c r="I17" s="385">
        <v>0.6</v>
      </c>
      <c r="J17" s="290">
        <v>0.6</v>
      </c>
      <c r="K17" s="385">
        <v>0.6</v>
      </c>
      <c r="L17" s="290">
        <v>0.6</v>
      </c>
      <c r="M17" s="300"/>
      <c r="N17" s="309"/>
      <c r="O17" s="309"/>
      <c r="P17" s="309"/>
      <c r="Q17" s="309"/>
      <c r="R17" s="309"/>
    </row>
    <row r="18">
      <c r="B18" s="0" t="s">
        <v>221</v>
      </c>
      <c r="C18" s="287" t="s">
        <v>531</v>
      </c>
      <c r="D18" s="290">
        <v>837.136065771953</v>
      </c>
      <c r="E18" s="290">
        <v>489.484145565075</v>
      </c>
      <c r="F18" s="290">
        <v>515.494733524112</v>
      </c>
      <c r="G18" s="290">
        <v>496.234123176353</v>
      </c>
      <c r="H18" s="290">
        <v>467.550031205079</v>
      </c>
      <c r="I18" s="385">
        <v>469.490187470424</v>
      </c>
      <c r="J18" s="290">
        <v>469.66333682985</v>
      </c>
      <c r="K18" s="385">
        <v>470.68772872551</v>
      </c>
      <c r="L18" s="290">
        <v>473.40122914289</v>
      </c>
      <c r="M18" s="300"/>
      <c r="N18" s="309"/>
      <c r="O18" s="309"/>
      <c r="P18" s="309"/>
      <c r="Q18" s="309"/>
      <c r="R18" s="309"/>
    </row>
    <row r="19">
      <c r="B19" s="322" t="s">
        <v>221</v>
      </c>
      <c r="C19" s="380" t="s">
        <v>650</v>
      </c>
      <c r="D19" s="290">
        <v>227.871878426501</v>
      </c>
      <c r="E19" s="290"/>
      <c r="F19" s="290"/>
      <c r="G19" s="290"/>
      <c r="H19" s="290"/>
      <c r="I19" s="385"/>
      <c r="J19" s="290"/>
      <c r="K19" s="385"/>
      <c r="L19" s="290"/>
      <c r="M19" s="300"/>
      <c r="N19" s="309"/>
      <c r="O19" s="309"/>
      <c r="P19" s="309"/>
      <c r="Q19" s="309"/>
      <c r="R19" s="309"/>
    </row>
    <row r="20">
      <c r="B20" s="322" t="s">
        <v>221</v>
      </c>
      <c r="C20" s="380" t="s">
        <v>651</v>
      </c>
      <c r="D20" s="290">
        <v>97.152014448</v>
      </c>
      <c r="E20" s="290"/>
      <c r="F20" s="290"/>
      <c r="G20" s="290"/>
      <c r="H20" s="290"/>
      <c r="I20" s="385"/>
      <c r="J20" s="290"/>
      <c r="K20" s="385"/>
      <c r="L20" s="290"/>
      <c r="M20" s="300"/>
      <c r="N20" s="309"/>
      <c r="O20" s="309"/>
      <c r="P20" s="309"/>
      <c r="Q20" s="309"/>
      <c r="R20" s="309"/>
    </row>
    <row r="21">
      <c r="B21" s="0" t="s">
        <v>221</v>
      </c>
      <c r="C21" s="287" t="s">
        <v>533</v>
      </c>
      <c r="D21" s="290">
        <v>493.936029191999</v>
      </c>
      <c r="E21" s="290">
        <v>0.6</v>
      </c>
      <c r="F21" s="290">
        <v>0.6</v>
      </c>
      <c r="G21" s="290">
        <v>0.6</v>
      </c>
      <c r="H21" s="290">
        <v>0.6</v>
      </c>
      <c r="I21" s="385">
        <v>0.6</v>
      </c>
      <c r="J21" s="290">
        <v>0.6</v>
      </c>
      <c r="K21" s="385">
        <v>0.6</v>
      </c>
      <c r="L21" s="290">
        <v>32.751328298448</v>
      </c>
      <c r="M21" s="300"/>
      <c r="N21" s="309"/>
      <c r="O21" s="309"/>
      <c r="P21" s="309"/>
      <c r="Q21" s="309"/>
      <c r="R21" s="309"/>
    </row>
    <row r="22">
      <c r="B22" s="0" t="s">
        <v>221</v>
      </c>
      <c r="C22" s="287" t="s">
        <v>652</v>
      </c>
      <c r="D22" s="290">
        <v>7.881142989201</v>
      </c>
      <c r="E22" s="290">
        <v>17.148983971612</v>
      </c>
      <c r="F22" s="290">
        <v>79.778253878849</v>
      </c>
      <c r="G22" s="290">
        <v>94.119220711559</v>
      </c>
      <c r="H22" s="290">
        <v>106.593459754763</v>
      </c>
      <c r="I22" s="385">
        <v>77.103040704448</v>
      </c>
      <c r="J22" s="290">
        <v>27.458288537106</v>
      </c>
      <c r="K22" s="385">
        <v>0.9</v>
      </c>
      <c r="L22" s="290">
        <v>0.9</v>
      </c>
      <c r="M22" s="300"/>
      <c r="N22" s="309"/>
      <c r="O22" s="309"/>
      <c r="P22" s="309"/>
      <c r="Q22" s="309"/>
      <c r="R22" s="309"/>
    </row>
    <row r="23">
      <c r="B23" s="0" t="s">
        <v>221</v>
      </c>
      <c r="C23" s="287" t="s">
        <v>447</v>
      </c>
      <c r="D23" s="290">
        <v>30.6684</v>
      </c>
      <c r="E23" s="290">
        <v>28.33641</v>
      </c>
      <c r="F23" s="290">
        <v>28.33641</v>
      </c>
      <c r="G23" s="290">
        <v>27.52254</v>
      </c>
      <c r="H23" s="290">
        <v>17.250975</v>
      </c>
      <c r="I23" s="385">
        <v>26.951175</v>
      </c>
      <c r="J23" s="290">
        <v>27.19368</v>
      </c>
      <c r="K23" s="385">
        <v>17.250975</v>
      </c>
      <c r="L23" s="290">
        <v>17.250975</v>
      </c>
      <c r="M23" s="300"/>
      <c r="N23" s="309"/>
      <c r="O23" s="309"/>
      <c r="P23" s="309"/>
      <c r="Q23" s="309"/>
      <c r="R23" s="309"/>
    </row>
    <row r="24">
      <c r="B24" s="0" t="s">
        <v>223</v>
      </c>
      <c r="C24" s="287" t="s">
        <v>515</v>
      </c>
      <c r="D24" s="290">
        <v>80.51363664368</v>
      </c>
      <c r="E24" s="290">
        <v>142.938194459463</v>
      </c>
      <c r="F24" s="290">
        <v>273.493472527698</v>
      </c>
      <c r="G24" s="290">
        <v>95.663712278276</v>
      </c>
      <c r="H24" s="290">
        <v>264.85958632005</v>
      </c>
      <c r="I24" s="385">
        <v>203.128497990989</v>
      </c>
      <c r="J24" s="290">
        <v>397.289379480075</v>
      </c>
      <c r="K24" s="385"/>
      <c r="L24" s="290">
        <v>71.886601938254</v>
      </c>
      <c r="M24" s="300"/>
      <c r="N24" s="309"/>
      <c r="O24" s="309"/>
      <c r="P24" s="309"/>
      <c r="Q24" s="309"/>
      <c r="R24" s="309"/>
    </row>
    <row r="25">
      <c r="B25" s="0" t="s">
        <v>223</v>
      </c>
      <c r="C25" s="287" t="s">
        <v>518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309"/>
    </row>
    <row r="26">
      <c r="B26" s="0" t="s">
        <v>223</v>
      </c>
      <c r="C26" s="287" t="s">
        <v>524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00"/>
      <c r="N26" s="309"/>
      <c r="O26" s="309"/>
      <c r="P26" s="309"/>
      <c r="Q26" s="309"/>
      <c r="R26" s="309"/>
    </row>
    <row r="27">
      <c r="B27" s="0" t="s">
        <v>223</v>
      </c>
      <c r="C27" s="287" t="s">
        <v>517</v>
      </c>
      <c r="D27" s="290"/>
      <c r="E27" s="290">
        <v>138.323882107231</v>
      </c>
      <c r="F27" s="290">
        <v>236.283606817648</v>
      </c>
      <c r="G27" s="290">
        <v>155.384290641096</v>
      </c>
      <c r="H27" s="290">
        <v>244.887739109325</v>
      </c>
      <c r="I27" s="385">
        <v>186.461148769315</v>
      </c>
      <c r="J27" s="290">
        <v>298.427304877048</v>
      </c>
      <c r="K27" s="385">
        <v>253.820663664851</v>
      </c>
      <c r="L27" s="290">
        <v>128.351810143522</v>
      </c>
      <c r="M27" s="300"/>
      <c r="N27" s="309"/>
      <c r="O27" s="309"/>
      <c r="P27" s="309"/>
      <c r="Q27" s="309"/>
      <c r="R27" s="309"/>
    </row>
    <row r="28">
      <c r="B28" s="322" t="s">
        <v>223</v>
      </c>
      <c r="C28" s="380" t="s">
        <v>495</v>
      </c>
      <c r="D28" s="290">
        <v>1243.7077795</v>
      </c>
      <c r="E28" s="290">
        <v>1416.2281497545489</v>
      </c>
      <c r="F28" s="290">
        <v>1532.049774979833</v>
      </c>
      <c r="G28" s="290">
        <v>1507.763836795468</v>
      </c>
      <c r="H28" s="290">
        <v>1483.4658694505879</v>
      </c>
      <c r="I28" s="385">
        <v>1454.4840488102659</v>
      </c>
      <c r="J28" s="290">
        <v>1431.410876127854</v>
      </c>
      <c r="K28" s="385">
        <v>1359.057114847112</v>
      </c>
      <c r="L28" s="290">
        <v>1364.853420484452</v>
      </c>
      <c r="M28" s="300"/>
      <c r="N28" s="309"/>
      <c r="O28" s="309"/>
      <c r="P28" s="309"/>
      <c r="Q28" s="309"/>
      <c r="R28" s="309"/>
    </row>
    <row r="29">
      <c r="B29" s="0" t="s">
        <v>223</v>
      </c>
      <c r="C29" s="287" t="s">
        <v>525</v>
      </c>
      <c r="D29" s="375"/>
      <c r="E29" s="375"/>
      <c r="F29" s="375"/>
      <c r="G29" s="375"/>
      <c r="H29" s="375"/>
      <c r="I29" s="375"/>
      <c r="J29" s="375"/>
      <c r="K29" s="375"/>
      <c r="L29" s="375"/>
      <c r="M29" s="300"/>
      <c r="N29" s="309"/>
      <c r="O29" s="309"/>
      <c r="P29" s="309"/>
      <c r="Q29" s="309"/>
      <c r="R29" s="309"/>
    </row>
    <row r="30">
      <c r="B30" s="380" t="s">
        <v>223</v>
      </c>
      <c r="C30" s="380" t="s">
        <v>489</v>
      </c>
      <c r="D30" s="290"/>
      <c r="E30" s="290">
        <v>1010.29547594918</v>
      </c>
      <c r="F30" s="290">
        <v>1010.29547594918</v>
      </c>
      <c r="G30" s="290">
        <v>1010.29547594918</v>
      </c>
      <c r="H30" s="290">
        <v>1010.29547594918</v>
      </c>
      <c r="I30" s="385">
        <v>1010.29547594918</v>
      </c>
      <c r="J30" s="290">
        <v>1010.29547594918</v>
      </c>
      <c r="K30" s="385">
        <v>1010.29547594918</v>
      </c>
      <c r="L30" s="290">
        <v>1002.30719937865</v>
      </c>
      <c r="M30" s="300"/>
      <c r="N30" s="309"/>
      <c r="O30" s="309"/>
      <c r="P30" s="309"/>
      <c r="Q30" s="309"/>
      <c r="R30" s="309"/>
    </row>
    <row r="31">
      <c r="B31" s="380" t="s">
        <v>223</v>
      </c>
      <c r="C31" s="380" t="s">
        <v>485</v>
      </c>
      <c r="D31" s="290">
        <v>3456.727</v>
      </c>
      <c r="E31" s="290">
        <v>1981.12138670196</v>
      </c>
      <c r="F31" s="290">
        <v>2888.6843515964829</v>
      </c>
      <c r="G31" s="290">
        <v>2888.6843515964829</v>
      </c>
      <c r="H31" s="290">
        <v>2195.6158273000519</v>
      </c>
      <c r="I31" s="385">
        <v>2593.94339107709</v>
      </c>
      <c r="J31" s="290">
        <v>1866.175633638037</v>
      </c>
      <c r="K31" s="385">
        <v>1728.3635</v>
      </c>
      <c r="L31" s="290">
        <v>1728.3635</v>
      </c>
      <c r="M31" s="300"/>
      <c r="N31" s="309"/>
      <c r="O31" s="309"/>
      <c r="P31" s="309"/>
      <c r="Q31" s="309"/>
      <c r="R31" s="309"/>
    </row>
    <row r="32">
      <c r="B32" s="0" t="s">
        <v>223</v>
      </c>
      <c r="C32" s="287" t="s">
        <v>492</v>
      </c>
      <c r="D32" s="290">
        <v>414.887581427907</v>
      </c>
      <c r="E32" s="290">
        <v>3848.08084138222</v>
      </c>
      <c r="F32" s="290">
        <v>3626.071496903</v>
      </c>
      <c r="G32" s="290">
        <v>3394.938648758216</v>
      </c>
      <c r="H32" s="290">
        <v>3168.3800524462231</v>
      </c>
      <c r="I32" s="385">
        <v>2941.82145613422</v>
      </c>
      <c r="J32" s="290">
        <v>2715.2628598222268</v>
      </c>
      <c r="K32" s="385">
        <v>2143.308720313883</v>
      </c>
      <c r="L32" s="290">
        <v>2133.85174396202</v>
      </c>
      <c r="M32" s="300"/>
      <c r="N32" s="309"/>
      <c r="O32" s="309"/>
      <c r="P32" s="309"/>
      <c r="Q32" s="309"/>
      <c r="R32" s="309"/>
    </row>
    <row r="33">
      <c r="B33" s="0" t="s">
        <v>223</v>
      </c>
      <c r="C33" s="287" t="s">
        <v>529</v>
      </c>
      <c r="D33" s="290">
        <v>2268.03874392438</v>
      </c>
      <c r="E33" s="290">
        <v>402.714385700042</v>
      </c>
      <c r="F33" s="290">
        <v>701.560764940857</v>
      </c>
      <c r="G33" s="290">
        <v>414.438906570511</v>
      </c>
      <c r="H33" s="290">
        <v>294.909524797157</v>
      </c>
      <c r="I33" s="385"/>
      <c r="J33" s="290">
        <v>413.694680053166</v>
      </c>
      <c r="K33" s="385">
        <v>734.068965043208</v>
      </c>
      <c r="L33" s="290">
        <v>777.801980917694</v>
      </c>
      <c r="M33" s="300"/>
      <c r="N33" s="309"/>
      <c r="O33" s="309"/>
      <c r="P33" s="309"/>
      <c r="Q33" s="309"/>
      <c r="R33" s="309"/>
    </row>
    <row r="34">
      <c r="B34" s="0" t="s">
        <v>223</v>
      </c>
      <c r="C34" s="287" t="s">
        <v>530</v>
      </c>
      <c r="D34" s="290">
        <v>787.105278539661</v>
      </c>
      <c r="E34" s="290">
        <v>0.7</v>
      </c>
      <c r="F34" s="290">
        <v>0.7</v>
      </c>
      <c r="G34" s="290">
        <v>0.7</v>
      </c>
      <c r="H34" s="290">
        <v>0.7</v>
      </c>
      <c r="I34" s="385">
        <v>366.142014000854</v>
      </c>
      <c r="J34" s="290">
        <v>0.7</v>
      </c>
      <c r="K34" s="385">
        <v>0.7</v>
      </c>
      <c r="L34" s="290">
        <v>0.7</v>
      </c>
      <c r="M34" s="300"/>
      <c r="N34" s="309"/>
      <c r="O34" s="309"/>
      <c r="P34" s="309"/>
      <c r="Q34" s="309"/>
      <c r="R34" s="309"/>
    </row>
    <row r="35">
      <c r="B35" s="0" t="s">
        <v>223</v>
      </c>
      <c r="C35" s="287" t="s">
        <v>531</v>
      </c>
      <c r="D35" s="290">
        <v>226.815358748914</v>
      </c>
      <c r="E35" s="290">
        <v>0.7</v>
      </c>
      <c r="F35" s="290">
        <v>0.7</v>
      </c>
      <c r="G35" s="290">
        <v>0.7</v>
      </c>
      <c r="H35" s="290">
        <v>0.7</v>
      </c>
      <c r="I35" s="385">
        <v>24.419684411293</v>
      </c>
      <c r="J35" s="290">
        <v>49.576507787998</v>
      </c>
      <c r="K35" s="385">
        <v>100.902303540558</v>
      </c>
      <c r="L35" s="290">
        <v>111.249222282322</v>
      </c>
      <c r="M35" s="300"/>
      <c r="N35" s="309"/>
      <c r="O35" s="309"/>
      <c r="P35" s="309"/>
      <c r="Q35" s="309"/>
      <c r="R35" s="309"/>
    </row>
    <row r="36">
      <c r="B36" s="322" t="s">
        <v>223</v>
      </c>
      <c r="C36" s="380" t="s">
        <v>650</v>
      </c>
      <c r="D36" s="290">
        <v>327.708477975936</v>
      </c>
      <c r="E36" s="290"/>
      <c r="F36" s="290"/>
      <c r="G36" s="290"/>
      <c r="H36" s="290"/>
      <c r="I36" s="385"/>
      <c r="J36" s="290"/>
      <c r="K36" s="385"/>
      <c r="L36" s="290"/>
      <c r="M36" s="300"/>
      <c r="N36" s="309"/>
      <c r="O36" s="309"/>
      <c r="P36" s="309"/>
      <c r="Q36" s="309"/>
      <c r="R36" s="309"/>
    </row>
    <row r="37">
      <c r="B37" s="322" t="s">
        <v>223</v>
      </c>
      <c r="C37" s="380" t="s">
        <v>651</v>
      </c>
      <c r="D37" s="290">
        <v>118.261393122016</v>
      </c>
      <c r="E37" s="290"/>
      <c r="F37" s="290"/>
      <c r="G37" s="290"/>
      <c r="H37" s="290"/>
      <c r="I37" s="385"/>
      <c r="J37" s="290"/>
      <c r="K37" s="385"/>
      <c r="L37" s="290"/>
      <c r="M37" s="300"/>
      <c r="N37" s="309"/>
      <c r="O37" s="309"/>
      <c r="P37" s="309"/>
      <c r="Q37" s="309"/>
      <c r="R37" s="309"/>
    </row>
    <row r="38">
      <c r="B38" s="0" t="s">
        <v>223</v>
      </c>
      <c r="C38" s="287" t="s">
        <v>533</v>
      </c>
      <c r="D38" s="290">
        <v>525.276004864002</v>
      </c>
      <c r="E38" s="290">
        <v>0.7</v>
      </c>
      <c r="F38" s="290">
        <v>0.7</v>
      </c>
      <c r="G38" s="290">
        <v>0.7</v>
      </c>
      <c r="H38" s="290">
        <v>280.874472012919</v>
      </c>
      <c r="I38" s="385">
        <v>192.741472761343</v>
      </c>
      <c r="J38" s="290">
        <v>303.217475906326</v>
      </c>
      <c r="K38" s="385">
        <v>347.428068109306</v>
      </c>
      <c r="L38" s="290">
        <v>258.592414999896</v>
      </c>
      <c r="M38" s="300"/>
      <c r="N38" s="309"/>
      <c r="O38" s="309"/>
      <c r="P38" s="309"/>
      <c r="Q38" s="309"/>
      <c r="R38" s="309"/>
    </row>
    <row r="39">
      <c r="B39" s="0" t="s">
        <v>223</v>
      </c>
      <c r="C39" s="287" t="s">
        <v>652</v>
      </c>
      <c r="D39" s="290">
        <v>0.6</v>
      </c>
      <c r="E39" s="290">
        <v>0.662798571819</v>
      </c>
      <c r="F39" s="290">
        <v>0.694724268781</v>
      </c>
      <c r="G39" s="290">
        <v>0.735470447184</v>
      </c>
      <c r="H39" s="290">
        <v>0.72337873145</v>
      </c>
      <c r="I39" s="385">
        <v>0.672166655642</v>
      </c>
      <c r="J39" s="290">
        <v>0.6</v>
      </c>
      <c r="K39" s="385">
        <v>0.6</v>
      </c>
      <c r="L39" s="290">
        <v>0.6</v>
      </c>
      <c r="M39" s="300"/>
      <c r="N39" s="309"/>
      <c r="O39" s="309"/>
      <c r="P39" s="309"/>
      <c r="Q39" s="309"/>
      <c r="R39" s="309"/>
    </row>
    <row r="40">
      <c r="B40" s="0" t="s">
        <v>223</v>
      </c>
      <c r="C40" s="287" t="s">
        <v>447</v>
      </c>
      <c r="D40" s="290">
        <v>151.2072</v>
      </c>
      <c r="E40" s="290">
        <v>137.73762</v>
      </c>
      <c r="F40" s="290">
        <v>129.1365</v>
      </c>
      <c r="G40" s="290">
        <v>156.87747</v>
      </c>
      <c r="H40" s="290">
        <v>145.590288402139</v>
      </c>
      <c r="I40" s="385">
        <v>160.65765</v>
      </c>
      <c r="J40" s="290">
        <v>117.251555839766</v>
      </c>
      <c r="K40" s="385">
        <v>164.43783</v>
      </c>
      <c r="L40" s="290">
        <v>85.05405</v>
      </c>
      <c r="M40" s="300"/>
      <c r="N40" s="309"/>
      <c r="O40" s="309"/>
      <c r="P40" s="309"/>
      <c r="Q40" s="309"/>
      <c r="R40" s="309"/>
    </row>
    <row r="41">
      <c r="B41" s="0" t="s">
        <v>224</v>
      </c>
      <c r="C41" s="287" t="s">
        <v>515</v>
      </c>
      <c r="D41" s="290">
        <v>130.852109017091</v>
      </c>
      <c r="E41" s="290">
        <v>335.996393824903</v>
      </c>
      <c r="F41" s="290">
        <v>287.602092781918</v>
      </c>
      <c r="G41" s="290">
        <v>358.957641684265</v>
      </c>
      <c r="H41" s="290">
        <v>322.753462226776</v>
      </c>
      <c r="I41" s="385">
        <v>298.0285709535</v>
      </c>
      <c r="J41" s="290">
        <v>79.539522441688</v>
      </c>
      <c r="K41" s="385"/>
      <c r="L41" s="290"/>
      <c r="M41" s="300"/>
      <c r="N41" s="309"/>
      <c r="O41" s="309"/>
      <c r="P41" s="309"/>
      <c r="Q41" s="309"/>
      <c r="R41" s="309"/>
    </row>
    <row r="42">
      <c r="B42" s="0" t="s">
        <v>224</v>
      </c>
      <c r="C42" s="287" t="s">
        <v>518</v>
      </c>
      <c r="D42" s="375"/>
      <c r="E42" s="375"/>
      <c r="F42" s="375"/>
      <c r="G42" s="375"/>
      <c r="H42" s="375"/>
      <c r="I42" s="375"/>
      <c r="J42" s="375"/>
      <c r="K42" s="375"/>
      <c r="L42" s="375"/>
      <c r="M42" s="300"/>
      <c r="N42" s="309"/>
      <c r="O42" s="309"/>
      <c r="P42" s="309"/>
      <c r="Q42" s="309"/>
      <c r="R42" s="309"/>
    </row>
    <row r="43">
      <c r="B43" s="0" t="s">
        <v>224</v>
      </c>
      <c r="C43" s="287" t="s">
        <v>522</v>
      </c>
      <c r="D43" s="375"/>
      <c r="E43" s="375"/>
      <c r="F43" s="375"/>
      <c r="G43" s="375"/>
      <c r="H43" s="375"/>
      <c r="I43" s="375"/>
      <c r="J43" s="375"/>
      <c r="K43" s="375"/>
      <c r="L43" s="375"/>
      <c r="M43" s="300"/>
      <c r="N43" s="309"/>
      <c r="O43" s="309"/>
      <c r="P43" s="309"/>
      <c r="Q43" s="309"/>
      <c r="R43" s="309"/>
    </row>
    <row r="44">
      <c r="B44" s="0" t="s">
        <v>224</v>
      </c>
      <c r="C44" s="287" t="s">
        <v>524</v>
      </c>
      <c r="D44" s="375"/>
      <c r="E44" s="375"/>
      <c r="F44" s="375"/>
      <c r="G44" s="375"/>
      <c r="H44" s="375"/>
      <c r="I44" s="375"/>
      <c r="J44" s="375"/>
      <c r="K44" s="375"/>
      <c r="L44" s="375"/>
      <c r="M44" s="300"/>
      <c r="N44" s="309"/>
      <c r="O44" s="309"/>
      <c r="P44" s="309"/>
      <c r="Q44" s="309"/>
      <c r="R44" s="309"/>
    </row>
    <row r="45">
      <c r="B45" s="0" t="s">
        <v>224</v>
      </c>
      <c r="C45" s="287" t="s">
        <v>520</v>
      </c>
      <c r="D45" s="375"/>
      <c r="E45" s="375"/>
      <c r="F45" s="375"/>
      <c r="G45" s="375"/>
      <c r="H45" s="375"/>
      <c r="I45" s="375"/>
      <c r="J45" s="375"/>
      <c r="K45" s="375"/>
      <c r="L45" s="375"/>
      <c r="M45" s="300"/>
      <c r="N45" s="309"/>
      <c r="O45" s="309"/>
      <c r="P45" s="309"/>
      <c r="Q45" s="309"/>
      <c r="R45" s="309"/>
    </row>
    <row r="46">
      <c r="B46" s="0" t="s">
        <v>224</v>
      </c>
      <c r="C46" s="287" t="s">
        <v>517</v>
      </c>
      <c r="D46" s="290">
        <v>226.802994112031</v>
      </c>
      <c r="E46" s="290"/>
      <c r="F46" s="290">
        <v>127.15885694016</v>
      </c>
      <c r="G46" s="290">
        <v>250.931295848823</v>
      </c>
      <c r="H46" s="290">
        <v>221.163599796102</v>
      </c>
      <c r="I46" s="385">
        <v>167.849691161011</v>
      </c>
      <c r="J46" s="290">
        <v>326.424435503551</v>
      </c>
      <c r="K46" s="385"/>
      <c r="L46" s="290"/>
      <c r="M46" s="300"/>
      <c r="N46" s="309"/>
      <c r="O46" s="309"/>
      <c r="P46" s="309"/>
      <c r="Q46" s="309"/>
      <c r="R46" s="309"/>
    </row>
    <row r="47">
      <c r="B47" s="0" t="s">
        <v>224</v>
      </c>
      <c r="C47" s="287" t="s">
        <v>495</v>
      </c>
      <c r="D47" s="290">
        <v>388.693972807831</v>
      </c>
      <c r="E47" s="290">
        <v>182.21633875</v>
      </c>
      <c r="F47" s="290">
        <v>182.21633875</v>
      </c>
      <c r="G47" s="290">
        <v>169.229457410714</v>
      </c>
      <c r="H47" s="290">
        <v>156.242576071429</v>
      </c>
      <c r="I47" s="385">
        <v>143.255694732143</v>
      </c>
      <c r="J47" s="290">
        <v>130.268813392857</v>
      </c>
      <c r="K47" s="385">
        <v>117.281932053571</v>
      </c>
      <c r="L47" s="290">
        <v>104.295050714286</v>
      </c>
      <c r="M47" s="300"/>
      <c r="N47" s="309"/>
      <c r="O47" s="309"/>
      <c r="P47" s="309"/>
      <c r="Q47" s="309"/>
      <c r="R47" s="309"/>
    </row>
    <row r="48">
      <c r="B48" s="0" t="s">
        <v>224</v>
      </c>
      <c r="C48" s="287" t="s">
        <v>525</v>
      </c>
      <c r="D48" s="375"/>
      <c r="E48" s="375"/>
      <c r="F48" s="375"/>
      <c r="G48" s="375"/>
      <c r="H48" s="375"/>
      <c r="I48" s="375"/>
      <c r="J48" s="375"/>
      <c r="K48" s="375"/>
      <c r="L48" s="375"/>
      <c r="M48" s="300"/>
      <c r="N48" s="309"/>
      <c r="O48" s="309"/>
      <c r="P48" s="309"/>
      <c r="Q48" s="309"/>
      <c r="R48" s="309"/>
    </row>
    <row r="49">
      <c r="B49" s="0" t="s">
        <v>224</v>
      </c>
      <c r="C49" s="287" t="s">
        <v>489</v>
      </c>
      <c r="D49" s="290">
        <v>262.09959873671</v>
      </c>
      <c r="E49" s="290">
        <v>781.110696665821</v>
      </c>
      <c r="F49" s="290">
        <v>781.110696665821</v>
      </c>
      <c r="G49" s="290">
        <v>781.110696665821</v>
      </c>
      <c r="H49" s="290">
        <v>781.110696665821</v>
      </c>
      <c r="I49" s="385">
        <v>1257.46407145371</v>
      </c>
      <c r="J49" s="290">
        <v>1380.15853720633</v>
      </c>
      <c r="K49" s="385">
        <v>1380.15853720633</v>
      </c>
      <c r="L49" s="290">
        <v>1094.31758261822</v>
      </c>
      <c r="M49" s="300"/>
      <c r="N49" s="309"/>
      <c r="O49" s="309"/>
      <c r="P49" s="309"/>
      <c r="Q49" s="309"/>
      <c r="R49" s="309"/>
    </row>
    <row r="50">
      <c r="B50" s="322" t="s">
        <v>224</v>
      </c>
      <c r="C50" s="380" t="s">
        <v>485</v>
      </c>
      <c r="D50" s="290">
        <v>998.016</v>
      </c>
      <c r="E50" s="290">
        <v>499.008</v>
      </c>
      <c r="F50" s="290">
        <v>790.814407149155</v>
      </c>
      <c r="G50" s="290">
        <v>660.064500772586</v>
      </c>
      <c r="H50" s="290">
        <v>792.352260141366</v>
      </c>
      <c r="I50" s="385">
        <v>792.352260141366</v>
      </c>
      <c r="J50" s="290">
        <v>712.518023434168</v>
      </c>
      <c r="K50" s="385">
        <v>504.499586750764</v>
      </c>
      <c r="L50" s="290">
        <v>499.008</v>
      </c>
      <c r="M50" s="300"/>
      <c r="N50" s="309"/>
      <c r="O50" s="309"/>
      <c r="P50" s="309"/>
      <c r="Q50" s="309"/>
      <c r="R50" s="309"/>
    </row>
    <row r="51">
      <c r="B51" s="0" t="s">
        <v>224</v>
      </c>
      <c r="C51" s="287" t="s">
        <v>492</v>
      </c>
      <c r="D51" s="290">
        <v>35.879</v>
      </c>
      <c r="E51" s="290">
        <v>1453.31417454656</v>
      </c>
      <c r="F51" s="290">
        <v>1466.65797580085</v>
      </c>
      <c r="G51" s="290">
        <v>1458.055495105536</v>
      </c>
      <c r="H51" s="290">
        <v>1567.716520751723</v>
      </c>
      <c r="I51" s="385">
        <v>1424.5337207073</v>
      </c>
      <c r="J51" s="290">
        <v>1455.618267701157</v>
      </c>
      <c r="K51" s="385">
        <v>1456.0052717335129</v>
      </c>
      <c r="L51" s="290">
        <v>1456.39227568858</v>
      </c>
      <c r="M51" s="300"/>
      <c r="N51" s="309"/>
      <c r="O51" s="309"/>
      <c r="P51" s="309"/>
      <c r="Q51" s="309"/>
      <c r="R51" s="309"/>
    </row>
    <row r="52">
      <c r="B52" s="0" t="s">
        <v>224</v>
      </c>
      <c r="C52" s="287" t="s">
        <v>529</v>
      </c>
      <c r="D52" s="290">
        <v>898.806568670676</v>
      </c>
      <c r="E52" s="290">
        <v>215.217331151895</v>
      </c>
      <c r="F52" s="290">
        <v>213.73587880692</v>
      </c>
      <c r="G52" s="290">
        <v>117.317795329562</v>
      </c>
      <c r="H52" s="290">
        <v>44.483528385221</v>
      </c>
      <c r="I52" s="385"/>
      <c r="J52" s="290">
        <v>1.672845112959</v>
      </c>
      <c r="K52" s="385">
        <v>206.491238335595</v>
      </c>
      <c r="L52" s="290">
        <v>239.3778297456</v>
      </c>
      <c r="M52" s="300"/>
      <c r="N52" s="309"/>
      <c r="O52" s="309"/>
      <c r="P52" s="309"/>
      <c r="Q52" s="309"/>
      <c r="R52" s="309"/>
    </row>
    <row r="53">
      <c r="B53" s="0" t="s">
        <v>224</v>
      </c>
      <c r="C53" s="287" t="s">
        <v>530</v>
      </c>
      <c r="D53" s="290">
        <v>317.015965380762</v>
      </c>
      <c r="E53" s="290">
        <v>0.3</v>
      </c>
      <c r="F53" s="290">
        <v>0.3</v>
      </c>
      <c r="G53" s="290">
        <v>0.3</v>
      </c>
      <c r="H53" s="290">
        <v>0.3</v>
      </c>
      <c r="I53" s="385">
        <v>0.3</v>
      </c>
      <c r="J53" s="290">
        <v>0.3</v>
      </c>
      <c r="K53" s="385">
        <v>0.3</v>
      </c>
      <c r="L53" s="290">
        <v>0.3</v>
      </c>
      <c r="M53" s="300"/>
      <c r="N53" s="309"/>
      <c r="O53" s="309"/>
      <c r="P53" s="309"/>
      <c r="Q53" s="309"/>
      <c r="R53" s="309"/>
    </row>
    <row r="54">
      <c r="B54" s="0" t="s">
        <v>224</v>
      </c>
      <c r="C54" s="287" t="s">
        <v>531</v>
      </c>
      <c r="D54" s="290">
        <v>115.966381379821</v>
      </c>
      <c r="E54" s="290">
        <v>0.3</v>
      </c>
      <c r="F54" s="290">
        <v>0.3</v>
      </c>
      <c r="G54" s="290">
        <v>0.3</v>
      </c>
      <c r="H54" s="290">
        <v>0.3</v>
      </c>
      <c r="I54" s="385">
        <v>9.328462896912</v>
      </c>
      <c r="J54" s="290">
        <v>11.361068181503</v>
      </c>
      <c r="K54" s="385">
        <v>13.019863484867</v>
      </c>
      <c r="L54" s="290">
        <v>13.978037393636</v>
      </c>
      <c r="M54" s="300"/>
      <c r="N54" s="309"/>
      <c r="O54" s="309"/>
      <c r="P54" s="309"/>
      <c r="Q54" s="309"/>
      <c r="R54" s="309"/>
    </row>
    <row r="55">
      <c r="B55" s="322" t="s">
        <v>224</v>
      </c>
      <c r="C55" s="380" t="s">
        <v>650</v>
      </c>
      <c r="D55" s="290">
        <v>42.804135608935</v>
      </c>
      <c r="E55" s="290"/>
      <c r="F55" s="290"/>
      <c r="G55" s="290"/>
      <c r="H55" s="290"/>
      <c r="I55" s="385"/>
      <c r="J55" s="290"/>
      <c r="K55" s="385"/>
      <c r="L55" s="290"/>
      <c r="M55" s="300"/>
      <c r="N55" s="309"/>
      <c r="O55" s="309"/>
      <c r="P55" s="309"/>
      <c r="Q55" s="309"/>
      <c r="R55" s="309"/>
    </row>
    <row r="56">
      <c r="B56" s="322" t="s">
        <v>224</v>
      </c>
      <c r="C56" s="380" t="s">
        <v>651</v>
      </c>
      <c r="D56" s="290">
        <v>131.2609382982</v>
      </c>
      <c r="E56" s="290"/>
      <c r="F56" s="290"/>
      <c r="G56" s="290"/>
      <c r="H56" s="290"/>
      <c r="I56" s="385"/>
      <c r="J56" s="290"/>
      <c r="K56" s="385"/>
      <c r="L56" s="290"/>
      <c r="M56" s="300"/>
      <c r="N56" s="309"/>
      <c r="O56" s="309"/>
      <c r="P56" s="309"/>
      <c r="Q56" s="309"/>
      <c r="R56" s="309"/>
    </row>
    <row r="57">
      <c r="B57" s="0" t="s">
        <v>224</v>
      </c>
      <c r="C57" s="287" t="s">
        <v>533</v>
      </c>
      <c r="D57" s="290">
        <v>98.413430243007</v>
      </c>
      <c r="E57" s="290">
        <v>0.3</v>
      </c>
      <c r="F57" s="290">
        <v>0.3</v>
      </c>
      <c r="G57" s="290">
        <v>0.3</v>
      </c>
      <c r="H57" s="290">
        <v>0.3</v>
      </c>
      <c r="I57" s="385">
        <v>0.3</v>
      </c>
      <c r="J57" s="290">
        <v>0.3</v>
      </c>
      <c r="K57" s="385">
        <v>0.3</v>
      </c>
      <c r="L57" s="290">
        <v>0.3</v>
      </c>
      <c r="M57" s="300"/>
      <c r="N57" s="309"/>
      <c r="O57" s="309"/>
      <c r="P57" s="309"/>
      <c r="Q57" s="309"/>
      <c r="R57" s="309"/>
    </row>
    <row r="58">
      <c r="B58" s="0" t="s">
        <v>224</v>
      </c>
      <c r="C58" s="287" t="s">
        <v>652</v>
      </c>
      <c r="D58" s="290">
        <v>0.3</v>
      </c>
      <c r="E58" s="290">
        <v>0.3</v>
      </c>
      <c r="F58" s="290">
        <v>0.3</v>
      </c>
      <c r="G58" s="290">
        <v>0.3</v>
      </c>
      <c r="H58" s="290">
        <v>0.3</v>
      </c>
      <c r="I58" s="385">
        <v>0.3</v>
      </c>
      <c r="J58" s="290">
        <v>0.3</v>
      </c>
      <c r="K58" s="385">
        <v>0.3</v>
      </c>
      <c r="L58" s="290">
        <v>0.3</v>
      </c>
      <c r="M58" s="300"/>
      <c r="N58" s="309"/>
      <c r="O58" s="309"/>
      <c r="P58" s="309"/>
      <c r="Q58" s="309"/>
      <c r="R58" s="309"/>
    </row>
    <row r="59">
      <c r="B59" s="0" t="s">
        <v>224</v>
      </c>
      <c r="C59" s="287" t="s">
        <v>447</v>
      </c>
      <c r="D59" s="290">
        <v>84.1788</v>
      </c>
      <c r="E59" s="290">
        <v>63.1341</v>
      </c>
      <c r="F59" s="290">
        <v>74.48148</v>
      </c>
      <c r="G59" s="290">
        <v>55.2423375</v>
      </c>
      <c r="H59" s="290">
        <v>47.350575</v>
      </c>
      <c r="I59" s="385">
        <v>47.350575</v>
      </c>
      <c r="J59" s="290">
        <v>47.350575</v>
      </c>
      <c r="K59" s="385">
        <v>56.677725</v>
      </c>
      <c r="L59" s="290">
        <v>56.8998</v>
      </c>
      <c r="M59" s="300"/>
      <c r="N59" s="309"/>
      <c r="O59" s="309"/>
      <c r="P59" s="309"/>
      <c r="Q59" s="309"/>
      <c r="R59" s="309"/>
    </row>
    <row r="60">
      <c r="B60" s="0" t="s">
        <v>225</v>
      </c>
      <c r="C60" s="287" t="s">
        <v>515</v>
      </c>
      <c r="D60" s="290"/>
      <c r="E60" s="290"/>
      <c r="F60" s="290">
        <v>168.8740253424</v>
      </c>
      <c r="G60" s="290">
        <v>211.092531678</v>
      </c>
      <c r="H60" s="290">
        <v>253.3110380136</v>
      </c>
      <c r="I60" s="385"/>
      <c r="J60" s="290"/>
      <c r="K60" s="385"/>
      <c r="L60" s="290"/>
      <c r="M60" s="300"/>
      <c r="N60" s="309"/>
      <c r="O60" s="309"/>
      <c r="P60" s="309"/>
      <c r="Q60" s="309"/>
      <c r="R60" s="309"/>
    </row>
    <row r="61">
      <c r="B61" s="0" t="s">
        <v>225</v>
      </c>
      <c r="C61" s="287" t="s">
        <v>518</v>
      </c>
      <c r="D61" s="375"/>
      <c r="E61" s="375"/>
      <c r="F61" s="375"/>
      <c r="G61" s="375"/>
      <c r="H61" s="375"/>
      <c r="I61" s="375"/>
      <c r="J61" s="375"/>
      <c r="K61" s="375"/>
      <c r="L61" s="375"/>
      <c r="M61" s="300"/>
      <c r="N61" s="309"/>
      <c r="O61" s="309"/>
      <c r="P61" s="309"/>
      <c r="Q61" s="309"/>
      <c r="R61" s="309"/>
    </row>
    <row r="62">
      <c r="B62" s="0" t="s">
        <v>225</v>
      </c>
      <c r="C62" s="287" t="s">
        <v>524</v>
      </c>
      <c r="D62" s="375"/>
      <c r="E62" s="375"/>
      <c r="F62" s="375"/>
      <c r="G62" s="375"/>
      <c r="H62" s="375"/>
      <c r="I62" s="375"/>
      <c r="J62" s="375"/>
      <c r="K62" s="375"/>
      <c r="L62" s="375"/>
      <c r="M62" s="300"/>
      <c r="N62" s="309"/>
      <c r="O62" s="309"/>
      <c r="P62" s="309"/>
      <c r="Q62" s="309"/>
      <c r="R62" s="309"/>
    </row>
    <row r="63">
      <c r="B63" s="0" t="s">
        <v>225</v>
      </c>
      <c r="C63" s="287" t="s">
        <v>517</v>
      </c>
      <c r="D63" s="290"/>
      <c r="E63" s="290">
        <v>55.356598449567</v>
      </c>
      <c r="F63" s="290">
        <v>135.09922027392</v>
      </c>
      <c r="G63" s="290">
        <v>148.609142301312</v>
      </c>
      <c r="H63" s="290">
        <v>162.119064328704</v>
      </c>
      <c r="I63" s="385">
        <v>178.330970761575</v>
      </c>
      <c r="J63" s="290">
        <v>194.542877194445</v>
      </c>
      <c r="K63" s="385"/>
      <c r="L63" s="290"/>
      <c r="M63" s="300"/>
      <c r="N63" s="309"/>
      <c r="O63" s="309"/>
      <c r="P63" s="309"/>
      <c r="Q63" s="309"/>
      <c r="R63" s="309"/>
    </row>
    <row r="64">
      <c r="B64" s="0" t="s">
        <v>225</v>
      </c>
      <c r="C64" s="287" t="s">
        <v>495</v>
      </c>
      <c r="D64" s="290">
        <v>217.292656968319</v>
      </c>
      <c r="E64" s="290">
        <v>150.403871120316</v>
      </c>
      <c r="F64" s="290">
        <v>224.595282831036</v>
      </c>
      <c r="G64" s="290">
        <v>225.142800114559</v>
      </c>
      <c r="H64" s="290">
        <v>225.690048173808</v>
      </c>
      <c r="I64" s="385">
        <v>212.578893324679</v>
      </c>
      <c r="J64" s="290">
        <v>208.186348882311</v>
      </c>
      <c r="K64" s="385">
        <v>196.393723753747</v>
      </c>
      <c r="L64" s="290">
        <v>174.607258168871</v>
      </c>
      <c r="M64" s="300"/>
      <c r="N64" s="309"/>
      <c r="O64" s="309"/>
      <c r="P64" s="309"/>
      <c r="Q64" s="309"/>
      <c r="R64" s="309"/>
    </row>
    <row r="65">
      <c r="B65" s="0" t="s">
        <v>225</v>
      </c>
      <c r="C65" s="287" t="s">
        <v>525</v>
      </c>
      <c r="D65" s="375"/>
      <c r="E65" s="375"/>
      <c r="F65" s="375"/>
      <c r="G65" s="375"/>
      <c r="H65" s="375"/>
      <c r="I65" s="375"/>
      <c r="J65" s="375"/>
      <c r="K65" s="375"/>
      <c r="L65" s="375"/>
      <c r="M65" s="300"/>
      <c r="N65" s="309"/>
      <c r="O65" s="309"/>
      <c r="P65" s="309"/>
      <c r="Q65" s="309"/>
      <c r="R65" s="309"/>
    </row>
    <row r="66">
      <c r="B66" s="0" t="s">
        <v>225</v>
      </c>
      <c r="C66" s="287" t="s">
        <v>489</v>
      </c>
      <c r="D66" s="290">
        <v>640.860950166644</v>
      </c>
      <c r="E66" s="290">
        <v>640.860950166644</v>
      </c>
      <c r="F66" s="290">
        <v>493.393606674169</v>
      </c>
      <c r="G66" s="290"/>
      <c r="H66" s="290">
        <v>107.741697084131</v>
      </c>
      <c r="I66" s="385">
        <v>571.696922630452</v>
      </c>
      <c r="J66" s="290">
        <v>640.860950166644</v>
      </c>
      <c r="K66" s="385">
        <v>640.860950166644</v>
      </c>
      <c r="L66" s="290">
        <v>576.650607648235</v>
      </c>
      <c r="M66" s="300"/>
      <c r="N66" s="309"/>
      <c r="O66" s="309"/>
      <c r="P66" s="309"/>
      <c r="Q66" s="309"/>
      <c r="R66" s="309"/>
    </row>
    <row r="67">
      <c r="B67" s="0" t="s">
        <v>225</v>
      </c>
      <c r="C67" s="287" t="s">
        <v>485</v>
      </c>
      <c r="D67" s="290">
        <v>558.244</v>
      </c>
      <c r="E67" s="290">
        <v>287.5395</v>
      </c>
      <c r="F67" s="290">
        <v>279.122</v>
      </c>
      <c r="G67" s="290">
        <v>279.122</v>
      </c>
      <c r="H67" s="290">
        <v>279.122</v>
      </c>
      <c r="I67" s="385">
        <v>279.122</v>
      </c>
      <c r="J67" s="290">
        <v>279.122</v>
      </c>
      <c r="K67" s="385">
        <v>279.122</v>
      </c>
      <c r="L67" s="290">
        <v>279.122</v>
      </c>
      <c r="M67" s="300"/>
      <c r="N67" s="309"/>
      <c r="O67" s="309"/>
      <c r="P67" s="309"/>
      <c r="Q67" s="309"/>
      <c r="R67" s="309"/>
    </row>
    <row r="68">
      <c r="B68" s="0" t="s">
        <v>225</v>
      </c>
      <c r="C68" s="287" t="s">
        <v>492</v>
      </c>
      <c r="D68" s="290">
        <v>25.86</v>
      </c>
      <c r="E68" s="290">
        <v>692.130627592294</v>
      </c>
      <c r="F68" s="290">
        <v>334.423181596872</v>
      </c>
      <c r="G68" s="290">
        <v>635.488479516298</v>
      </c>
      <c r="H68" s="290">
        <v>846.207199139841</v>
      </c>
      <c r="I68" s="385">
        <v>924.643111973648</v>
      </c>
      <c r="J68" s="290">
        <v>841.482156052817</v>
      </c>
      <c r="K68" s="385">
        <v>743.802964251541</v>
      </c>
      <c r="L68" s="290">
        <v>569.317497625394</v>
      </c>
      <c r="M68" s="300"/>
      <c r="N68" s="309"/>
      <c r="O68" s="309"/>
      <c r="P68" s="309"/>
      <c r="Q68" s="309"/>
      <c r="R68" s="309"/>
    </row>
    <row r="69">
      <c r="B69" s="0" t="s">
        <v>225</v>
      </c>
      <c r="C69" s="287" t="s">
        <v>529</v>
      </c>
      <c r="D69" s="290">
        <v>816.509406644038</v>
      </c>
      <c r="E69" s="290">
        <v>286.394448521161</v>
      </c>
      <c r="F69" s="290">
        <v>604.12134173991</v>
      </c>
      <c r="G69" s="290">
        <v>279.253792814101</v>
      </c>
      <c r="H69" s="290">
        <v>251.693888584523</v>
      </c>
      <c r="I69" s="385">
        <v>284.755234282428</v>
      </c>
      <c r="J69" s="290">
        <v>435.561246336629</v>
      </c>
      <c r="K69" s="385">
        <v>557.161014739124</v>
      </c>
      <c r="L69" s="290">
        <v>535.988404090167</v>
      </c>
      <c r="M69" s="300"/>
      <c r="N69" s="309"/>
      <c r="O69" s="309"/>
      <c r="P69" s="309"/>
      <c r="Q69" s="309"/>
      <c r="R69" s="309"/>
    </row>
    <row r="70">
      <c r="B70" s="0" t="s">
        <v>225</v>
      </c>
      <c r="C70" s="287" t="s">
        <v>530</v>
      </c>
      <c r="D70" s="290">
        <v>370.634462130003</v>
      </c>
      <c r="E70" s="290">
        <v>0.2</v>
      </c>
      <c r="F70" s="290">
        <v>0.2</v>
      </c>
      <c r="G70" s="290">
        <v>0.2</v>
      </c>
      <c r="H70" s="290">
        <v>0.2</v>
      </c>
      <c r="I70" s="385">
        <v>0.2</v>
      </c>
      <c r="J70" s="290">
        <v>0.2</v>
      </c>
      <c r="K70" s="385">
        <v>79.418989774305</v>
      </c>
      <c r="L70" s="290">
        <v>215.60062104953099</v>
      </c>
      <c r="M70" s="300"/>
      <c r="N70" s="309"/>
      <c r="O70" s="309"/>
      <c r="P70" s="309"/>
      <c r="Q70" s="309"/>
      <c r="R70" s="309"/>
    </row>
    <row r="71">
      <c r="B71" s="0" t="s">
        <v>225</v>
      </c>
      <c r="C71" s="287" t="s">
        <v>531</v>
      </c>
      <c r="D71" s="290">
        <v>246.168714932666</v>
      </c>
      <c r="E71" s="290">
        <v>119.579055352029</v>
      </c>
      <c r="F71" s="290">
        <v>145.316545067643</v>
      </c>
      <c r="G71" s="290">
        <v>153.651029176069</v>
      </c>
      <c r="H71" s="290">
        <v>163.782919775315</v>
      </c>
      <c r="I71" s="385">
        <v>177.920063739878</v>
      </c>
      <c r="J71" s="290">
        <v>193.055103577709</v>
      </c>
      <c r="K71" s="385">
        <v>206.53875442146</v>
      </c>
      <c r="L71" s="290">
        <v>218.301815310018</v>
      </c>
      <c r="M71" s="300"/>
      <c r="N71" s="309"/>
      <c r="O71" s="309"/>
      <c r="P71" s="309"/>
      <c r="Q71" s="309"/>
      <c r="R71" s="309"/>
    </row>
    <row r="72">
      <c r="B72" s="322" t="s">
        <v>225</v>
      </c>
      <c r="C72" s="380" t="s">
        <v>650</v>
      </c>
      <c r="D72" s="290">
        <v>65.503679577927</v>
      </c>
      <c r="E72" s="290"/>
      <c r="F72" s="290"/>
      <c r="G72" s="290"/>
      <c r="H72" s="290"/>
      <c r="I72" s="385"/>
      <c r="J72" s="290"/>
      <c r="K72" s="385"/>
      <c r="L72" s="290"/>
      <c r="M72" s="300"/>
      <c r="N72" s="309"/>
      <c r="O72" s="309"/>
      <c r="P72" s="309"/>
      <c r="Q72" s="309"/>
      <c r="R72" s="309"/>
    </row>
    <row r="73">
      <c r="B73" s="322" t="s">
        <v>225</v>
      </c>
      <c r="C73" s="380" t="s">
        <v>651</v>
      </c>
      <c r="D73" s="290">
        <v>80.575500722864</v>
      </c>
      <c r="E73" s="290"/>
      <c r="F73" s="290"/>
      <c r="G73" s="290"/>
      <c r="H73" s="290"/>
      <c r="I73" s="385"/>
      <c r="J73" s="290"/>
      <c r="K73" s="385"/>
      <c r="L73" s="290"/>
      <c r="M73" s="300"/>
      <c r="N73" s="309"/>
      <c r="O73" s="309"/>
      <c r="P73" s="309"/>
      <c r="Q73" s="309"/>
      <c r="R73" s="309"/>
    </row>
    <row r="74">
      <c r="B74" s="0" t="s">
        <v>225</v>
      </c>
      <c r="C74" s="287" t="s">
        <v>533</v>
      </c>
      <c r="D74" s="290">
        <v>57.45365264</v>
      </c>
      <c r="E74" s="290">
        <v>0.2</v>
      </c>
      <c r="F74" s="290">
        <v>0.2</v>
      </c>
      <c r="G74" s="290">
        <v>0.2</v>
      </c>
      <c r="H74" s="290">
        <v>0.2</v>
      </c>
      <c r="I74" s="385">
        <v>0.2</v>
      </c>
      <c r="J74" s="290">
        <v>0.2</v>
      </c>
      <c r="K74" s="385">
        <v>0.2</v>
      </c>
      <c r="L74" s="290">
        <v>53.526624753145</v>
      </c>
      <c r="M74" s="300"/>
      <c r="N74" s="309"/>
      <c r="O74" s="309"/>
      <c r="P74" s="309"/>
      <c r="Q74" s="309"/>
      <c r="R74" s="309"/>
    </row>
    <row r="75">
      <c r="B75" s="0" t="s">
        <v>225</v>
      </c>
      <c r="C75" s="287" t="s">
        <v>652</v>
      </c>
      <c r="D75" s="290">
        <v>0.4254152186</v>
      </c>
      <c r="E75" s="290">
        <v>0.418565690325</v>
      </c>
      <c r="F75" s="290">
        <v>0.413005053916</v>
      </c>
      <c r="G75" s="290">
        <v>0.405862376485</v>
      </c>
      <c r="H75" s="290">
        <v>0.400646671522</v>
      </c>
      <c r="I75" s="385">
        <v>0.369801450959</v>
      </c>
      <c r="J75" s="290">
        <v>0.372946696958</v>
      </c>
      <c r="K75" s="385">
        <v>0.375302848989</v>
      </c>
      <c r="L75" s="290">
        <v>0.376879222714</v>
      </c>
      <c r="M75" s="300"/>
      <c r="N75" s="309"/>
      <c r="O75" s="309"/>
      <c r="P75" s="309"/>
      <c r="Q75" s="309"/>
      <c r="R75" s="309"/>
    </row>
    <row r="76">
      <c r="B76" s="0" t="s">
        <v>225</v>
      </c>
      <c r="C76" s="287" t="s">
        <v>447</v>
      </c>
      <c r="D76" s="290">
        <v>39.8664</v>
      </c>
      <c r="E76" s="290">
        <v>40.86306</v>
      </c>
      <c r="F76" s="290">
        <v>29.8998</v>
      </c>
      <c r="G76" s="290">
        <v>26.162325</v>
      </c>
      <c r="H76" s="290">
        <v>22.42485</v>
      </c>
      <c r="I76" s="385">
        <v>22.42485</v>
      </c>
      <c r="J76" s="290">
        <v>22.42485</v>
      </c>
      <c r="K76" s="385">
        <v>22.42485</v>
      </c>
      <c r="L76" s="290">
        <v>22.42485</v>
      </c>
      <c r="M76" s="300"/>
      <c r="N76" s="309"/>
      <c r="O76" s="309"/>
      <c r="P76" s="309"/>
      <c r="Q76" s="309"/>
      <c r="R76" s="309"/>
    </row>
    <row r="77">
      <c r="B77" s="0" t="s">
        <v>226</v>
      </c>
      <c r="C77" s="287" t="s">
        <v>515</v>
      </c>
      <c r="D77" s="290">
        <v>19.09656630312</v>
      </c>
      <c r="E77" s="290"/>
      <c r="F77" s="290">
        <v>238.47067263555</v>
      </c>
      <c r="G77" s="290">
        <v>280.082649089068</v>
      </c>
      <c r="H77" s="290">
        <v>271.95665550209</v>
      </c>
      <c r="I77" s="385">
        <v>24.429095129755</v>
      </c>
      <c r="J77" s="290">
        <v>35.519557306214</v>
      </c>
      <c r="K77" s="385"/>
      <c r="L77" s="290"/>
      <c r="M77" s="300"/>
      <c r="N77" s="309"/>
      <c r="O77" s="309"/>
      <c r="P77" s="309"/>
      <c r="Q77" s="309"/>
      <c r="R77" s="309"/>
    </row>
    <row r="78">
      <c r="B78" s="0" t="s">
        <v>226</v>
      </c>
      <c r="C78" s="287" t="s">
        <v>518</v>
      </c>
      <c r="D78" s="375"/>
      <c r="E78" s="375"/>
      <c r="F78" s="375"/>
      <c r="G78" s="375"/>
      <c r="H78" s="375"/>
      <c r="I78" s="375"/>
      <c r="J78" s="375"/>
      <c r="K78" s="375"/>
      <c r="L78" s="375"/>
      <c r="M78" s="300"/>
      <c r="N78" s="309"/>
      <c r="O78" s="309"/>
      <c r="P78" s="309"/>
      <c r="Q78" s="309"/>
      <c r="R78" s="309"/>
    </row>
    <row r="79">
      <c r="B79" s="0" t="s">
        <v>226</v>
      </c>
      <c r="C79" s="287" t="s">
        <v>522</v>
      </c>
      <c r="D79" s="375"/>
      <c r="E79" s="375"/>
      <c r="F79" s="375"/>
      <c r="G79" s="375"/>
      <c r="H79" s="375"/>
      <c r="I79" s="375"/>
      <c r="J79" s="375"/>
      <c r="K79" s="375"/>
      <c r="L79" s="375"/>
      <c r="M79" s="300"/>
      <c r="N79" s="309"/>
      <c r="O79" s="309"/>
      <c r="P79" s="309"/>
      <c r="Q79" s="309"/>
      <c r="R79" s="309"/>
    </row>
    <row r="80">
      <c r="B80" s="0" t="s">
        <v>226</v>
      </c>
      <c r="C80" s="287" t="s">
        <v>524</v>
      </c>
      <c r="D80" s="375"/>
      <c r="E80" s="375"/>
      <c r="F80" s="375"/>
      <c r="G80" s="375"/>
      <c r="H80" s="375"/>
      <c r="I80" s="375"/>
      <c r="J80" s="375"/>
      <c r="K80" s="375"/>
      <c r="L80" s="375"/>
      <c r="M80" s="300"/>
      <c r="N80" s="309"/>
      <c r="O80" s="309"/>
      <c r="P80" s="309"/>
      <c r="Q80" s="309"/>
      <c r="R80" s="309"/>
    </row>
    <row r="81">
      <c r="B81" s="0" t="s">
        <v>226</v>
      </c>
      <c r="C81" s="287" t="s">
        <v>520</v>
      </c>
      <c r="D81" s="375"/>
      <c r="E81" s="375"/>
      <c r="F81" s="375"/>
      <c r="G81" s="375"/>
      <c r="H81" s="375"/>
      <c r="I81" s="375"/>
      <c r="J81" s="375"/>
      <c r="K81" s="375"/>
      <c r="L81" s="375"/>
      <c r="M81" s="300"/>
      <c r="N81" s="309"/>
      <c r="O81" s="309"/>
      <c r="P81" s="309"/>
      <c r="Q81" s="309"/>
      <c r="R81" s="309"/>
    </row>
    <row r="82">
      <c r="B82" s="0" t="s">
        <v>226</v>
      </c>
      <c r="C82" s="287" t="s">
        <v>517</v>
      </c>
      <c r="D82" s="290"/>
      <c r="E82" s="290"/>
      <c r="F82" s="290">
        <v>424.232668581938</v>
      </c>
      <c r="G82" s="290">
        <v>209.854191919284</v>
      </c>
      <c r="H82" s="290">
        <v>228.931845730128</v>
      </c>
      <c r="I82" s="385">
        <v>378.773204245453</v>
      </c>
      <c r="J82" s="290">
        <v>274.718214876154</v>
      </c>
      <c r="K82" s="385"/>
      <c r="L82" s="290"/>
      <c r="M82" s="300"/>
      <c r="N82" s="309"/>
      <c r="O82" s="309"/>
      <c r="P82" s="309"/>
      <c r="Q82" s="309"/>
      <c r="R82" s="309"/>
    </row>
    <row r="83">
      <c r="B83" s="0" t="s">
        <v>226</v>
      </c>
      <c r="C83" s="287" t="s">
        <v>495</v>
      </c>
      <c r="D83" s="290">
        <v>477.383517208333</v>
      </c>
      <c r="E83" s="290">
        <v>413.827546889252</v>
      </c>
      <c r="F83" s="290">
        <v>633.881454543738</v>
      </c>
      <c r="G83" s="290">
        <v>610.342709862024</v>
      </c>
      <c r="H83" s="290">
        <v>624.725897965681</v>
      </c>
      <c r="I83" s="385">
        <v>532.240892698157</v>
      </c>
      <c r="J83" s="290">
        <v>537.522236095364</v>
      </c>
      <c r="K83" s="385">
        <v>541.201125217996</v>
      </c>
      <c r="L83" s="290">
        <v>547.51173593143</v>
      </c>
      <c r="M83" s="300"/>
      <c r="N83" s="309"/>
      <c r="O83" s="309"/>
      <c r="P83" s="309"/>
      <c r="Q83" s="309"/>
      <c r="R83" s="309"/>
    </row>
    <row r="84">
      <c r="B84" s="0" t="s">
        <v>226</v>
      </c>
      <c r="C84" s="287" t="s">
        <v>525</v>
      </c>
      <c r="D84" s="375"/>
      <c r="E84" s="375"/>
      <c r="F84" s="375"/>
      <c r="G84" s="375"/>
      <c r="H84" s="375"/>
      <c r="I84" s="375"/>
      <c r="J84" s="375"/>
      <c r="K84" s="375"/>
      <c r="L84" s="375"/>
      <c r="M84" s="300"/>
      <c r="N84" s="309"/>
      <c r="O84" s="309"/>
      <c r="P84" s="309"/>
      <c r="Q84" s="309"/>
      <c r="R84" s="309"/>
    </row>
    <row r="85">
      <c r="B85" s="380" t="s">
        <v>226</v>
      </c>
      <c r="C85" s="380" t="s">
        <v>489</v>
      </c>
      <c r="D85" s="290">
        <v>571.342</v>
      </c>
      <c r="E85" s="290">
        <v>397.053474891609</v>
      </c>
      <c r="F85" s="290">
        <v>397.053474891609</v>
      </c>
      <c r="G85" s="290">
        <v>397.053474891609</v>
      </c>
      <c r="H85" s="290">
        <v>506.507689428096</v>
      </c>
      <c r="I85" s="385">
        <v>506.507689428096</v>
      </c>
      <c r="J85" s="290">
        <v>635.87110749429</v>
      </c>
      <c r="K85" s="385">
        <v>635.87110749429</v>
      </c>
      <c r="L85" s="290">
        <v>635.87110749429</v>
      </c>
      <c r="M85" s="300"/>
      <c r="N85" s="309"/>
      <c r="O85" s="309"/>
      <c r="P85" s="309"/>
      <c r="Q85" s="309"/>
      <c r="R85" s="309"/>
    </row>
    <row r="86">
      <c r="B86" s="380" t="s">
        <v>226</v>
      </c>
      <c r="C86" s="380" t="s">
        <v>485</v>
      </c>
      <c r="D86" s="290">
        <v>1669.401</v>
      </c>
      <c r="E86" s="290">
        <v>834.6505</v>
      </c>
      <c r="F86" s="290">
        <v>1073.660777116879</v>
      </c>
      <c r="G86" s="290">
        <v>1141.2222766681789</v>
      </c>
      <c r="H86" s="290">
        <v>1141.2222766681789</v>
      </c>
      <c r="I86" s="385">
        <v>1090.17714205003</v>
      </c>
      <c r="J86" s="290">
        <v>958.290157082683</v>
      </c>
      <c r="K86" s="385">
        <v>864.652283826714</v>
      </c>
      <c r="L86" s="290">
        <v>861.363205189982</v>
      </c>
      <c r="M86" s="300"/>
      <c r="N86" s="309"/>
      <c r="O86" s="309"/>
      <c r="P86" s="309"/>
      <c r="Q86" s="309"/>
      <c r="R86" s="309"/>
    </row>
    <row r="87">
      <c r="B87" s="0" t="s">
        <v>226</v>
      </c>
      <c r="C87" s="287" t="s">
        <v>492</v>
      </c>
      <c r="D87" s="290">
        <v>64.087</v>
      </c>
      <c r="E87" s="290">
        <v>2712.3764821456762</v>
      </c>
      <c r="F87" s="290">
        <v>2565.495884907572</v>
      </c>
      <c r="G87" s="290">
        <v>2716.415979037984</v>
      </c>
      <c r="H87" s="290">
        <v>2716.280948281491</v>
      </c>
      <c r="I87" s="385">
        <v>2682.2681845867319</v>
      </c>
      <c r="J87" s="290">
        <v>2639.7698743777942</v>
      </c>
      <c r="K87" s="385">
        <v>2715.68992374031</v>
      </c>
      <c r="L87" s="290">
        <v>2715.4973270400228</v>
      </c>
      <c r="M87" s="300"/>
      <c r="N87" s="309"/>
      <c r="O87" s="309"/>
      <c r="P87" s="309"/>
      <c r="Q87" s="309"/>
      <c r="R87" s="309"/>
    </row>
    <row r="88">
      <c r="B88" s="0" t="s">
        <v>226</v>
      </c>
      <c r="C88" s="287" t="s">
        <v>529</v>
      </c>
      <c r="D88" s="290">
        <v>2030.78665992088</v>
      </c>
      <c r="E88" s="290">
        <v>433.356108257431</v>
      </c>
      <c r="F88" s="290">
        <v>444.036472738724</v>
      </c>
      <c r="G88" s="290">
        <v>171.403644314054</v>
      </c>
      <c r="H88" s="290">
        <v>197.272395436999</v>
      </c>
      <c r="I88" s="385">
        <v>22.703951902752</v>
      </c>
      <c r="J88" s="290">
        <v>125.037936126692</v>
      </c>
      <c r="K88" s="385">
        <v>4.276463976872</v>
      </c>
      <c r="L88" s="290">
        <v>11.100520222186</v>
      </c>
      <c r="M88" s="300"/>
      <c r="N88" s="309"/>
      <c r="O88" s="309"/>
      <c r="P88" s="309"/>
      <c r="Q88" s="309"/>
      <c r="R88" s="309"/>
    </row>
    <row r="89">
      <c r="B89" s="0" t="s">
        <v>226</v>
      </c>
      <c r="C89" s="287" t="s">
        <v>530</v>
      </c>
      <c r="D89" s="290">
        <v>320.005337545074</v>
      </c>
      <c r="E89" s="290">
        <v>0.4</v>
      </c>
      <c r="F89" s="290">
        <v>0.4</v>
      </c>
      <c r="G89" s="290">
        <v>0.4</v>
      </c>
      <c r="H89" s="290">
        <v>0.4</v>
      </c>
      <c r="I89" s="385">
        <v>0.4</v>
      </c>
      <c r="J89" s="290">
        <v>0.4</v>
      </c>
      <c r="K89" s="385">
        <v>0.4</v>
      </c>
      <c r="L89" s="290">
        <v>0.4</v>
      </c>
      <c r="M89" s="300"/>
      <c r="N89" s="309"/>
      <c r="O89" s="309"/>
      <c r="P89" s="309"/>
      <c r="Q89" s="309"/>
      <c r="R89" s="309"/>
    </row>
    <row r="90">
      <c r="B90" s="0" t="s">
        <v>226</v>
      </c>
      <c r="C90" s="287" t="s">
        <v>531</v>
      </c>
      <c r="D90" s="290">
        <v>200.726062935994</v>
      </c>
      <c r="E90" s="290">
        <v>66.969836844313</v>
      </c>
      <c r="F90" s="290">
        <v>40.862630924686</v>
      </c>
      <c r="G90" s="290">
        <v>77.049706920953</v>
      </c>
      <c r="H90" s="290">
        <v>86.283441243836</v>
      </c>
      <c r="I90" s="385">
        <v>93.849447195475</v>
      </c>
      <c r="J90" s="290">
        <v>99.912139982742</v>
      </c>
      <c r="K90" s="385">
        <v>104.779602042339</v>
      </c>
      <c r="L90" s="290">
        <v>109.510800528307</v>
      </c>
      <c r="M90" s="300"/>
      <c r="N90" s="309"/>
      <c r="O90" s="309"/>
      <c r="P90" s="309"/>
      <c r="Q90" s="309"/>
      <c r="R90" s="309"/>
    </row>
    <row r="91">
      <c r="B91" s="322" t="s">
        <v>226</v>
      </c>
      <c r="C91" s="380" t="s">
        <v>650</v>
      </c>
      <c r="D91" s="290">
        <v>233.221156237343</v>
      </c>
      <c r="E91" s="290"/>
      <c r="F91" s="290"/>
      <c r="G91" s="290"/>
      <c r="H91" s="290"/>
      <c r="I91" s="385"/>
      <c r="J91" s="290"/>
      <c r="K91" s="385"/>
      <c r="L91" s="290"/>
      <c r="M91" s="300"/>
      <c r="N91" s="309"/>
      <c r="O91" s="309"/>
      <c r="P91" s="309"/>
      <c r="Q91" s="309"/>
      <c r="R91" s="309"/>
    </row>
    <row r="92">
      <c r="B92" s="322" t="s">
        <v>226</v>
      </c>
      <c r="C92" s="380" t="s">
        <v>651</v>
      </c>
      <c r="D92" s="290">
        <v>198.5336870742</v>
      </c>
      <c r="E92" s="290"/>
      <c r="F92" s="290"/>
      <c r="G92" s="290"/>
      <c r="H92" s="290"/>
      <c r="I92" s="385"/>
      <c r="J92" s="290"/>
      <c r="K92" s="385"/>
      <c r="L92" s="290"/>
      <c r="M92" s="300"/>
      <c r="N92" s="309"/>
      <c r="O92" s="309"/>
      <c r="P92" s="309"/>
      <c r="Q92" s="309"/>
      <c r="R92" s="309"/>
    </row>
    <row r="93">
      <c r="B93" s="0" t="s">
        <v>226</v>
      </c>
      <c r="C93" s="287" t="s">
        <v>533</v>
      </c>
      <c r="D93" s="290">
        <v>277.1767739134</v>
      </c>
      <c r="E93" s="290">
        <v>0.4</v>
      </c>
      <c r="F93" s="290">
        <v>0.4</v>
      </c>
      <c r="G93" s="290">
        <v>0.4</v>
      </c>
      <c r="H93" s="290">
        <v>0.4</v>
      </c>
      <c r="I93" s="385">
        <v>0.4</v>
      </c>
      <c r="J93" s="290">
        <v>0.4</v>
      </c>
      <c r="K93" s="385">
        <v>0.4</v>
      </c>
      <c r="L93" s="290">
        <v>0.4</v>
      </c>
      <c r="M93" s="300"/>
      <c r="N93" s="309"/>
      <c r="O93" s="309"/>
      <c r="P93" s="309"/>
      <c r="Q93" s="309"/>
      <c r="R93" s="309"/>
    </row>
    <row r="94">
      <c r="B94" s="0" t="s">
        <v>226</v>
      </c>
      <c r="C94" s="287" t="s">
        <v>652</v>
      </c>
      <c r="D94" s="290">
        <v>0.4</v>
      </c>
      <c r="E94" s="290">
        <v>0.4</v>
      </c>
      <c r="F94" s="290">
        <v>0.4</v>
      </c>
      <c r="G94" s="290">
        <v>0.4</v>
      </c>
      <c r="H94" s="290">
        <v>0.4</v>
      </c>
      <c r="I94" s="385">
        <v>0.4</v>
      </c>
      <c r="J94" s="290">
        <v>0.4</v>
      </c>
      <c r="K94" s="385">
        <v>0.4</v>
      </c>
      <c r="L94" s="290">
        <v>0.4</v>
      </c>
      <c r="M94" s="300"/>
      <c r="N94" s="309"/>
      <c r="O94" s="309"/>
      <c r="P94" s="309"/>
      <c r="Q94" s="309"/>
      <c r="R94" s="309"/>
    </row>
    <row r="95">
      <c r="B95" s="0" t="s">
        <v>226</v>
      </c>
      <c r="C95" s="287" t="s">
        <v>447</v>
      </c>
      <c r="D95" s="290">
        <v>140.256</v>
      </c>
      <c r="E95" s="290">
        <v>105.192</v>
      </c>
      <c r="F95" s="290">
        <v>105.192</v>
      </c>
      <c r="G95" s="290">
        <v>92.043</v>
      </c>
      <c r="H95" s="290">
        <v>82.374165</v>
      </c>
      <c r="I95" s="385">
        <v>78.894</v>
      </c>
      <c r="J95" s="290">
        <v>78.894</v>
      </c>
      <c r="K95" s="385">
        <v>95.87187</v>
      </c>
      <c r="L95" s="290">
        <v>86.039009080644</v>
      </c>
      <c r="M95" s="300"/>
      <c r="N95" s="309"/>
      <c r="O95" s="309"/>
      <c r="P95" s="309"/>
      <c r="Q95" s="309"/>
      <c r="R95" s="309"/>
    </row>
    <row r="96">
      <c r="B96" s="0" t="s">
        <v>227</v>
      </c>
      <c r="C96" s="287" t="s">
        <v>515</v>
      </c>
      <c r="D96" s="290">
        <v>10.4523193388</v>
      </c>
      <c r="E96" s="290"/>
      <c r="F96" s="290">
        <v>137.0579889051</v>
      </c>
      <c r="G96" s="290">
        <v>171.322486131375</v>
      </c>
      <c r="H96" s="290">
        <v>205.58698335765</v>
      </c>
      <c r="I96" s="385">
        <v>63.110591227906</v>
      </c>
      <c r="J96" s="290"/>
      <c r="K96" s="385"/>
      <c r="L96" s="290"/>
      <c r="M96" s="300"/>
      <c r="N96" s="309"/>
      <c r="O96" s="309"/>
      <c r="P96" s="309"/>
      <c r="Q96" s="309"/>
      <c r="R96" s="309"/>
    </row>
    <row r="97">
      <c r="B97" s="0" t="s">
        <v>227</v>
      </c>
      <c r="C97" s="287" t="s">
        <v>518</v>
      </c>
      <c r="D97" s="375"/>
      <c r="E97" s="375"/>
      <c r="F97" s="375"/>
      <c r="G97" s="375"/>
      <c r="H97" s="375"/>
      <c r="I97" s="375"/>
      <c r="J97" s="375"/>
      <c r="K97" s="375"/>
      <c r="L97" s="375"/>
      <c r="M97" s="300"/>
      <c r="N97" s="309"/>
      <c r="O97" s="309"/>
      <c r="P97" s="309"/>
      <c r="Q97" s="309"/>
      <c r="R97" s="309"/>
    </row>
    <row r="98">
      <c r="B98" s="0" t="s">
        <v>227</v>
      </c>
      <c r="C98" s="287" t="s">
        <v>517</v>
      </c>
      <c r="D98" s="290"/>
      <c r="E98" s="290">
        <v>161.269415390463</v>
      </c>
      <c r="F98" s="290">
        <v>109.64639112408</v>
      </c>
      <c r="G98" s="290">
        <v>120.611030236488</v>
      </c>
      <c r="H98" s="290">
        <v>131.575669348896</v>
      </c>
      <c r="I98" s="385">
        <v>144.733236283786</v>
      </c>
      <c r="J98" s="290">
        <v>157.890803218675</v>
      </c>
      <c r="K98" s="385"/>
      <c r="L98" s="290"/>
      <c r="M98" s="300"/>
      <c r="N98" s="309"/>
      <c r="O98" s="309"/>
      <c r="P98" s="309"/>
      <c r="Q98" s="309"/>
      <c r="R98" s="309"/>
    </row>
    <row r="99">
      <c r="B99" s="0" t="s">
        <v>227</v>
      </c>
      <c r="C99" s="287" t="s">
        <v>495</v>
      </c>
      <c r="D99" s="290">
        <v>672.1914665</v>
      </c>
      <c r="E99" s="290">
        <v>778.983923250945</v>
      </c>
      <c r="F99" s="290">
        <v>823.680005837313</v>
      </c>
      <c r="G99" s="290">
        <v>833.750872184059</v>
      </c>
      <c r="H99" s="290">
        <v>840.651082521436</v>
      </c>
      <c r="I99" s="385">
        <v>810.114362337213</v>
      </c>
      <c r="J99" s="290">
        <v>812.049039885942</v>
      </c>
      <c r="K99" s="385">
        <v>805.624369210219</v>
      </c>
      <c r="L99" s="290">
        <v>810.309658806035</v>
      </c>
      <c r="M99" s="300"/>
      <c r="N99" s="309"/>
      <c r="O99" s="309"/>
      <c r="P99" s="309"/>
      <c r="Q99" s="309"/>
      <c r="R99" s="309"/>
    </row>
    <row r="100">
      <c r="B100" s="0" t="s">
        <v>227</v>
      </c>
      <c r="C100" s="287" t="s">
        <v>525</v>
      </c>
      <c r="D100" s="375"/>
      <c r="E100" s="375"/>
      <c r="F100" s="375"/>
      <c r="G100" s="375"/>
      <c r="H100" s="375"/>
      <c r="I100" s="375"/>
      <c r="J100" s="375"/>
      <c r="K100" s="375"/>
      <c r="L100" s="375"/>
      <c r="M100" s="300"/>
      <c r="N100" s="309"/>
      <c r="O100" s="309"/>
      <c r="P100" s="309"/>
      <c r="Q100" s="309"/>
      <c r="R100" s="309"/>
    </row>
    <row r="101">
      <c r="B101" s="0" t="s">
        <v>227</v>
      </c>
      <c r="C101" s="287" t="s">
        <v>489</v>
      </c>
      <c r="D101" s="290">
        <v>340.727</v>
      </c>
      <c r="E101" s="290">
        <v>170.3635</v>
      </c>
      <c r="F101" s="290">
        <v>170.3635</v>
      </c>
      <c r="G101" s="290">
        <v>167.226529488573</v>
      </c>
      <c r="H101" s="290">
        <v>170.3635</v>
      </c>
      <c r="I101" s="385">
        <v>170.3635</v>
      </c>
      <c r="J101" s="290">
        <v>302.398179598532</v>
      </c>
      <c r="K101" s="385">
        <v>368.27498053798</v>
      </c>
      <c r="L101" s="290">
        <v>368.27498053798</v>
      </c>
      <c r="M101" s="300"/>
      <c r="N101" s="309"/>
      <c r="O101" s="309"/>
      <c r="P101" s="309"/>
      <c r="Q101" s="309"/>
      <c r="R101" s="309"/>
    </row>
    <row r="102">
      <c r="B102" s="0" t="s">
        <v>227</v>
      </c>
      <c r="C102" s="287" t="s">
        <v>485</v>
      </c>
      <c r="D102" s="290">
        <v>3210.035</v>
      </c>
      <c r="E102" s="290">
        <v>2501.5422772298712</v>
      </c>
      <c r="F102" s="290">
        <v>2530.3063839041852</v>
      </c>
      <c r="G102" s="290">
        <v>2096.6051828237851</v>
      </c>
      <c r="H102" s="290">
        <v>2164.3011182314031</v>
      </c>
      <c r="I102" s="385">
        <v>2342.9720832060821</v>
      </c>
      <c r="J102" s="290">
        <v>2135.1004478557438</v>
      </c>
      <c r="K102" s="385">
        <v>2066.4544898635809</v>
      </c>
      <c r="L102" s="290">
        <v>1796.3611421683379</v>
      </c>
      <c r="M102" s="300"/>
      <c r="N102" s="309"/>
      <c r="O102" s="309"/>
      <c r="P102" s="309"/>
      <c r="Q102" s="309"/>
      <c r="R102" s="309"/>
    </row>
    <row r="103">
      <c r="B103" s="0" t="s">
        <v>227</v>
      </c>
      <c r="C103" s="287" t="s">
        <v>492</v>
      </c>
      <c r="D103" s="290">
        <v>85.463</v>
      </c>
      <c r="E103" s="290">
        <v>1264.49460658439</v>
      </c>
      <c r="F103" s="290">
        <v>746.246996720375</v>
      </c>
      <c r="G103" s="290">
        <v>1316.4324247806869</v>
      </c>
      <c r="H103" s="290">
        <v>1357.812844616584</v>
      </c>
      <c r="I103" s="385">
        <v>1389.34846992273</v>
      </c>
      <c r="J103" s="290">
        <v>1406.529029561267</v>
      </c>
      <c r="K103" s="385">
        <v>1423.709589221213</v>
      </c>
      <c r="L103" s="290">
        <v>1422.47852115434</v>
      </c>
      <c r="M103" s="300"/>
      <c r="N103" s="309"/>
      <c r="O103" s="309"/>
      <c r="P103" s="309"/>
      <c r="Q103" s="309"/>
      <c r="R103" s="309"/>
    </row>
    <row r="104">
      <c r="B104" s="0" t="s">
        <v>227</v>
      </c>
      <c r="C104" s="287" t="s">
        <v>529</v>
      </c>
      <c r="D104" s="290">
        <v>1780.03309999079</v>
      </c>
      <c r="E104" s="290">
        <v>1510.74702529936</v>
      </c>
      <c r="F104" s="290">
        <v>1446.17796611994</v>
      </c>
      <c r="G104" s="290">
        <v>1301.28340620658</v>
      </c>
      <c r="H104" s="290">
        <v>1325.07620440127</v>
      </c>
      <c r="I104" s="385">
        <v>919.29668154632</v>
      </c>
      <c r="J104" s="290">
        <v>1106.28327781969</v>
      </c>
      <c r="K104" s="385">
        <v>1055.86317770424</v>
      </c>
      <c r="L104" s="290">
        <v>1178.92508428859</v>
      </c>
      <c r="M104" s="300"/>
      <c r="N104" s="309"/>
      <c r="O104" s="309"/>
      <c r="P104" s="309"/>
      <c r="Q104" s="309"/>
      <c r="R104" s="309"/>
    </row>
    <row r="105">
      <c r="B105" s="0" t="s">
        <v>227</v>
      </c>
      <c r="C105" s="287" t="s">
        <v>530</v>
      </c>
      <c r="D105" s="290">
        <v>506.859939635291</v>
      </c>
      <c r="E105" s="290">
        <v>0.5</v>
      </c>
      <c r="F105" s="290">
        <v>76.017927156048</v>
      </c>
      <c r="G105" s="290">
        <v>0.5</v>
      </c>
      <c r="H105" s="290">
        <v>0.5</v>
      </c>
      <c r="I105" s="385">
        <v>0.5</v>
      </c>
      <c r="J105" s="290">
        <v>0.5</v>
      </c>
      <c r="K105" s="385">
        <v>0.5</v>
      </c>
      <c r="L105" s="290">
        <v>0.5</v>
      </c>
      <c r="M105" s="300"/>
      <c r="N105" s="309"/>
      <c r="O105" s="309"/>
      <c r="P105" s="309"/>
      <c r="Q105" s="309"/>
      <c r="R105" s="309"/>
    </row>
    <row r="106">
      <c r="B106" s="0" t="s">
        <v>227</v>
      </c>
      <c r="C106" s="287" t="s">
        <v>531</v>
      </c>
      <c r="D106" s="290">
        <v>308.957293814868</v>
      </c>
      <c r="E106" s="290">
        <v>96.417294698209</v>
      </c>
      <c r="F106" s="290">
        <v>164.021690935073</v>
      </c>
      <c r="G106" s="290">
        <v>133.166827670754</v>
      </c>
      <c r="H106" s="290">
        <v>146.047845359981</v>
      </c>
      <c r="I106" s="385">
        <v>153.268645717717</v>
      </c>
      <c r="J106" s="290">
        <v>157.232789008927</v>
      </c>
      <c r="K106" s="385">
        <v>162.345456630171</v>
      </c>
      <c r="L106" s="290">
        <v>167.496571728384</v>
      </c>
      <c r="M106" s="300"/>
      <c r="N106" s="309"/>
      <c r="O106" s="309"/>
      <c r="P106" s="309"/>
      <c r="Q106" s="309"/>
      <c r="R106" s="309"/>
    </row>
    <row r="107">
      <c r="B107" s="322" t="s">
        <v>227</v>
      </c>
      <c r="C107" s="380" t="s">
        <v>650</v>
      </c>
      <c r="D107" s="290">
        <v>159.974925823401</v>
      </c>
      <c r="E107" s="290"/>
      <c r="F107" s="290"/>
      <c r="G107" s="290"/>
      <c r="H107" s="290"/>
      <c r="I107" s="385"/>
      <c r="J107" s="290"/>
      <c r="K107" s="385"/>
      <c r="L107" s="290"/>
      <c r="M107" s="300"/>
      <c r="N107" s="309"/>
      <c r="O107" s="309"/>
      <c r="P107" s="309"/>
      <c r="Q107" s="309"/>
      <c r="R107" s="309"/>
    </row>
    <row r="108">
      <c r="B108" s="322" t="s">
        <v>227</v>
      </c>
      <c r="C108" s="380" t="s">
        <v>651</v>
      </c>
      <c r="D108" s="290">
        <v>152.766359642984</v>
      </c>
      <c r="E108" s="290"/>
      <c r="F108" s="290"/>
      <c r="G108" s="290"/>
      <c r="H108" s="290"/>
      <c r="I108" s="385"/>
      <c r="J108" s="290"/>
      <c r="K108" s="385"/>
      <c r="L108" s="290"/>
      <c r="M108" s="300"/>
      <c r="N108" s="309"/>
      <c r="O108" s="309"/>
      <c r="P108" s="309"/>
      <c r="Q108" s="309"/>
      <c r="R108" s="309"/>
    </row>
    <row r="109">
      <c r="B109" s="0" t="s">
        <v>227</v>
      </c>
      <c r="C109" s="287" t="s">
        <v>533</v>
      </c>
      <c r="D109" s="290">
        <v>168.700023436</v>
      </c>
      <c r="E109" s="290">
        <v>21.414078397105</v>
      </c>
      <c r="F109" s="290">
        <v>177.682969003939</v>
      </c>
      <c r="G109" s="290">
        <v>0.5</v>
      </c>
      <c r="H109" s="290">
        <v>0.5</v>
      </c>
      <c r="I109" s="385">
        <v>0.5</v>
      </c>
      <c r="J109" s="290">
        <v>0.5</v>
      </c>
      <c r="K109" s="385">
        <v>0.5</v>
      </c>
      <c r="L109" s="290">
        <v>0.5</v>
      </c>
      <c r="M109" s="300"/>
      <c r="N109" s="309"/>
      <c r="O109" s="309"/>
      <c r="P109" s="309"/>
      <c r="Q109" s="309"/>
      <c r="R109" s="309"/>
    </row>
    <row r="110">
      <c r="B110" s="0" t="s">
        <v>227</v>
      </c>
      <c r="C110" s="287" t="s">
        <v>652</v>
      </c>
      <c r="D110" s="290">
        <v>0.6254152186</v>
      </c>
      <c r="E110" s="290">
        <v>0.5</v>
      </c>
      <c r="F110" s="290">
        <v>0.5</v>
      </c>
      <c r="G110" s="290">
        <v>0.5</v>
      </c>
      <c r="H110" s="290">
        <v>0.5</v>
      </c>
      <c r="I110" s="385">
        <v>0.5</v>
      </c>
      <c r="J110" s="290">
        <v>0.572946696958</v>
      </c>
      <c r="K110" s="385">
        <v>0.575302848989</v>
      </c>
      <c r="L110" s="290">
        <v>0.576879222714</v>
      </c>
      <c r="M110" s="300"/>
      <c r="N110" s="309"/>
      <c r="O110" s="309"/>
      <c r="P110" s="309"/>
      <c r="Q110" s="309"/>
      <c r="R110" s="309"/>
    </row>
    <row r="111">
      <c r="B111" s="0" t="s">
        <v>227</v>
      </c>
      <c r="C111" s="287" t="s">
        <v>447</v>
      </c>
      <c r="D111" s="290">
        <v>139.363607306809</v>
      </c>
      <c r="E111" s="290">
        <v>38.13273</v>
      </c>
      <c r="F111" s="290">
        <v>38.13273</v>
      </c>
      <c r="G111" s="290">
        <v>32.9875875</v>
      </c>
      <c r="H111" s="290">
        <v>28.275075</v>
      </c>
      <c r="I111" s="385">
        <v>44.433411088938</v>
      </c>
      <c r="J111" s="290">
        <v>39.30264</v>
      </c>
      <c r="K111" s="385">
        <v>56.284512287616</v>
      </c>
      <c r="L111" s="290">
        <v>94.490134486622</v>
      </c>
      <c r="M111" s="300"/>
      <c r="N111" s="309"/>
      <c r="O111" s="309"/>
      <c r="P111" s="309"/>
      <c r="Q111" s="309"/>
      <c r="R111" s="309"/>
    </row>
    <row r="112">
      <c r="B112" s="0" t="s">
        <v>228</v>
      </c>
      <c r="C112" s="287" t="s">
        <v>515</v>
      </c>
      <c r="D112" s="290">
        <v>3.31532672528</v>
      </c>
      <c r="E112" s="290"/>
      <c r="F112" s="290">
        <v>79.2655223193</v>
      </c>
      <c r="G112" s="290">
        <v>99.081902899125</v>
      </c>
      <c r="H112" s="290">
        <v>118.89828347895</v>
      </c>
      <c r="I112" s="385">
        <v>148.622854348688</v>
      </c>
      <c r="J112" s="290"/>
      <c r="K112" s="385"/>
      <c r="L112" s="290"/>
      <c r="M112" s="300"/>
      <c r="N112" s="309"/>
      <c r="O112" s="309"/>
      <c r="P112" s="309"/>
      <c r="Q112" s="309"/>
      <c r="R112" s="309"/>
    </row>
    <row r="113">
      <c r="B113" s="0" t="s">
        <v>228</v>
      </c>
      <c r="C113" s="287" t="s">
        <v>518</v>
      </c>
      <c r="D113" s="375"/>
      <c r="E113" s="375"/>
      <c r="F113" s="375"/>
      <c r="G113" s="375"/>
      <c r="H113" s="375"/>
      <c r="I113" s="375"/>
      <c r="J113" s="375"/>
      <c r="K113" s="375"/>
      <c r="L113" s="375"/>
      <c r="M113" s="300"/>
      <c r="N113" s="309"/>
      <c r="O113" s="309"/>
      <c r="P113" s="309"/>
      <c r="Q113" s="309"/>
      <c r="R113" s="309"/>
    </row>
    <row r="114">
      <c r="B114" s="0" t="s">
        <v>228</v>
      </c>
      <c r="C114" s="287" t="s">
        <v>522</v>
      </c>
      <c r="D114" s="375"/>
      <c r="E114" s="375"/>
      <c r="F114" s="375"/>
      <c r="G114" s="375"/>
      <c r="H114" s="375"/>
      <c r="I114" s="375"/>
      <c r="J114" s="375"/>
      <c r="K114" s="375"/>
      <c r="L114" s="375"/>
      <c r="M114" s="300"/>
      <c r="N114" s="309"/>
      <c r="O114" s="309"/>
      <c r="P114" s="309"/>
      <c r="Q114" s="309"/>
      <c r="R114" s="309"/>
    </row>
    <row r="115">
      <c r="B115" s="0" t="s">
        <v>228</v>
      </c>
      <c r="C115" s="287" t="s">
        <v>524</v>
      </c>
      <c r="D115" s="375"/>
      <c r="E115" s="375"/>
      <c r="F115" s="375"/>
      <c r="G115" s="375"/>
      <c r="H115" s="375"/>
      <c r="I115" s="375"/>
      <c r="J115" s="375"/>
      <c r="K115" s="375"/>
      <c r="L115" s="375"/>
      <c r="M115" s="300"/>
      <c r="N115" s="309"/>
      <c r="O115" s="309"/>
      <c r="P115" s="309"/>
      <c r="Q115" s="309"/>
      <c r="R115" s="309"/>
    </row>
    <row r="116">
      <c r="B116" s="0" t="s">
        <v>228</v>
      </c>
      <c r="C116" s="287" t="s">
        <v>520</v>
      </c>
      <c r="D116" s="375"/>
      <c r="E116" s="375"/>
      <c r="F116" s="375"/>
      <c r="G116" s="375"/>
      <c r="H116" s="375"/>
      <c r="I116" s="375"/>
      <c r="J116" s="375"/>
      <c r="K116" s="375"/>
      <c r="L116" s="375"/>
      <c r="M116" s="300"/>
      <c r="N116" s="309"/>
      <c r="O116" s="309"/>
      <c r="P116" s="309"/>
      <c r="Q116" s="309"/>
      <c r="R116" s="309"/>
    </row>
    <row r="117">
      <c r="B117" s="0" t="s">
        <v>228</v>
      </c>
      <c r="C117" s="287" t="s">
        <v>517</v>
      </c>
      <c r="D117" s="290"/>
      <c r="E117" s="290"/>
      <c r="F117" s="290">
        <v>68.771530881113</v>
      </c>
      <c r="G117" s="290">
        <v>69.753659640984</v>
      </c>
      <c r="H117" s="290">
        <v>76.094901426528</v>
      </c>
      <c r="I117" s="385">
        <v>83.704391569181</v>
      </c>
      <c r="J117" s="290">
        <v>91.313881711834</v>
      </c>
      <c r="K117" s="385"/>
      <c r="L117" s="290"/>
      <c r="M117" s="300"/>
      <c r="N117" s="309"/>
      <c r="O117" s="309"/>
      <c r="P117" s="309"/>
      <c r="Q117" s="309"/>
      <c r="R117" s="309"/>
    </row>
    <row r="118">
      <c r="B118" s="322" t="s">
        <v>228</v>
      </c>
      <c r="C118" s="380" t="s">
        <v>495</v>
      </c>
      <c r="D118" s="290">
        <v>578.024866204525</v>
      </c>
      <c r="E118" s="290">
        <v>378.95461668225</v>
      </c>
      <c r="F118" s="290">
        <v>626.210721904194</v>
      </c>
      <c r="G118" s="290">
        <v>664.441750516052</v>
      </c>
      <c r="H118" s="290">
        <v>609.888630184251</v>
      </c>
      <c r="I118" s="385">
        <v>517.677614694787</v>
      </c>
      <c r="J118" s="290">
        <v>525.718749630434</v>
      </c>
      <c r="K118" s="385">
        <v>532.175660889404</v>
      </c>
      <c r="L118" s="290">
        <v>528.71127647648</v>
      </c>
      <c r="M118" s="300"/>
      <c r="N118" s="309"/>
      <c r="O118" s="309"/>
      <c r="P118" s="309"/>
      <c r="Q118" s="309"/>
      <c r="R118" s="309"/>
    </row>
    <row r="119">
      <c r="B119" s="0" t="s">
        <v>228</v>
      </c>
      <c r="C119" s="287" t="s">
        <v>525</v>
      </c>
      <c r="D119" s="375"/>
      <c r="E119" s="375"/>
      <c r="F119" s="375"/>
      <c r="G119" s="375"/>
      <c r="H119" s="375"/>
      <c r="I119" s="375"/>
      <c r="J119" s="375"/>
      <c r="K119" s="375"/>
      <c r="L119" s="375"/>
      <c r="M119" s="300"/>
      <c r="N119" s="309"/>
      <c r="O119" s="309"/>
      <c r="P119" s="309"/>
      <c r="Q119" s="309"/>
      <c r="R119" s="309"/>
    </row>
    <row r="120">
      <c r="B120" s="0" t="s">
        <v>228</v>
      </c>
      <c r="C120" s="380" t="s">
        <v>489</v>
      </c>
      <c r="D120" s="290">
        <v>1239.933</v>
      </c>
      <c r="E120" s="290">
        <v>619.9665</v>
      </c>
      <c r="F120" s="290">
        <v>619.9665</v>
      </c>
      <c r="G120" s="290">
        <v>516.655416666667</v>
      </c>
      <c r="H120" s="290">
        <v>413.344333333333</v>
      </c>
      <c r="I120" s="385">
        <v>310.03325</v>
      </c>
      <c r="J120" s="290">
        <v>286.188302031805</v>
      </c>
      <c r="K120" s="385">
        <v>286.188302031805</v>
      </c>
      <c r="L120" s="290">
        <v>264.884457384202</v>
      </c>
      <c r="M120" s="300"/>
      <c r="N120" s="309"/>
      <c r="O120" s="309"/>
      <c r="P120" s="309"/>
      <c r="Q120" s="309"/>
      <c r="R120" s="309"/>
    </row>
    <row r="121">
      <c r="B121" s="0" t="s">
        <v>228</v>
      </c>
      <c r="C121" s="380" t="s">
        <v>485</v>
      </c>
      <c r="D121" s="290">
        <v>1696.128</v>
      </c>
      <c r="E121" s="290">
        <v>851.396</v>
      </c>
      <c r="F121" s="290">
        <v>1044.4383854681059</v>
      </c>
      <c r="G121" s="290">
        <v>1085.915055940038</v>
      </c>
      <c r="H121" s="290">
        <v>1118.2775921996461</v>
      </c>
      <c r="I121" s="385">
        <v>1068.877206394802</v>
      </c>
      <c r="J121" s="290">
        <v>922.253999112918</v>
      </c>
      <c r="K121" s="385">
        <v>848.064</v>
      </c>
      <c r="L121" s="290">
        <v>848.064</v>
      </c>
      <c r="M121" s="300"/>
      <c r="N121" s="309"/>
      <c r="O121" s="309"/>
      <c r="P121" s="309"/>
      <c r="Q121" s="309"/>
      <c r="R121" s="309"/>
    </row>
    <row r="122">
      <c r="B122" s="0" t="s">
        <v>228</v>
      </c>
      <c r="C122" s="287" t="s">
        <v>492</v>
      </c>
      <c r="D122" s="290">
        <v>63.136</v>
      </c>
      <c r="E122" s="290">
        <v>902.357203209568</v>
      </c>
      <c r="F122" s="290">
        <v>907.973209257568</v>
      </c>
      <c r="G122" s="290">
        <v>907.692408955168</v>
      </c>
      <c r="H122" s="290">
        <v>907.411608652768</v>
      </c>
      <c r="I122" s="385">
        <v>907.032528244528</v>
      </c>
      <c r="J122" s="290">
        <v>906.653447836288</v>
      </c>
      <c r="K122" s="385">
        <v>906.274367428048</v>
      </c>
      <c r="L122" s="290">
        <v>906.274367428048</v>
      </c>
      <c r="M122" s="300"/>
      <c r="N122" s="309"/>
      <c r="O122" s="309"/>
      <c r="P122" s="309"/>
      <c r="Q122" s="309"/>
      <c r="R122" s="309"/>
    </row>
    <row r="123">
      <c r="B123" s="0" t="s">
        <v>228</v>
      </c>
      <c r="C123" s="287" t="s">
        <v>529</v>
      </c>
      <c r="D123" s="290">
        <v>1697.53470704087</v>
      </c>
      <c r="E123" s="290">
        <v>1480.58066438695</v>
      </c>
      <c r="F123" s="290">
        <v>1376.27513485896</v>
      </c>
      <c r="G123" s="290">
        <v>1287.19223787438</v>
      </c>
      <c r="H123" s="290">
        <v>1252.8028403868</v>
      </c>
      <c r="I123" s="385">
        <v>1271.12505449232</v>
      </c>
      <c r="J123" s="290">
        <v>1254.44074713537</v>
      </c>
      <c r="K123" s="385">
        <v>1274.88704794132</v>
      </c>
      <c r="L123" s="290">
        <v>1273.1961286845</v>
      </c>
      <c r="M123" s="300"/>
      <c r="N123" s="309"/>
      <c r="O123" s="309"/>
      <c r="P123" s="309"/>
      <c r="Q123" s="309"/>
      <c r="R123" s="309"/>
    </row>
    <row r="124">
      <c r="B124" s="0" t="s">
        <v>228</v>
      </c>
      <c r="C124" s="287" t="s">
        <v>530</v>
      </c>
      <c r="D124" s="290">
        <v>290.634488386087</v>
      </c>
      <c r="E124" s="290">
        <v>202.687777773624</v>
      </c>
      <c r="F124" s="290">
        <v>195.520425620366</v>
      </c>
      <c r="G124" s="290">
        <v>158.778889783811</v>
      </c>
      <c r="H124" s="290">
        <v>167.554310239144</v>
      </c>
      <c r="I124" s="385">
        <v>31.302509243366</v>
      </c>
      <c r="J124" s="290">
        <v>142.384915316176</v>
      </c>
      <c r="K124" s="385">
        <v>109.934245852848</v>
      </c>
      <c r="L124" s="290">
        <v>119.734095059902</v>
      </c>
      <c r="M124" s="300"/>
      <c r="N124" s="309"/>
      <c r="O124" s="309"/>
      <c r="P124" s="309"/>
      <c r="Q124" s="309"/>
      <c r="R124" s="309"/>
    </row>
    <row r="125">
      <c r="B125" s="0" t="s">
        <v>228</v>
      </c>
      <c r="C125" s="287" t="s">
        <v>531</v>
      </c>
      <c r="D125" s="290">
        <v>478.704650299886</v>
      </c>
      <c r="E125" s="290">
        <v>292.282544649894</v>
      </c>
      <c r="F125" s="290">
        <v>334.283788809553</v>
      </c>
      <c r="G125" s="290">
        <v>421.685752759833</v>
      </c>
      <c r="H125" s="290">
        <v>469.763088446291</v>
      </c>
      <c r="I125" s="385">
        <v>494.502196962921</v>
      </c>
      <c r="J125" s="290">
        <v>513.521262899532</v>
      </c>
      <c r="K125" s="385">
        <v>528.617445264558</v>
      </c>
      <c r="L125" s="290">
        <v>540.951001654853</v>
      </c>
      <c r="M125" s="300"/>
      <c r="N125" s="309"/>
      <c r="O125" s="309"/>
      <c r="P125" s="309"/>
      <c r="Q125" s="309"/>
      <c r="R125" s="309"/>
    </row>
    <row r="126">
      <c r="B126" s="322" t="s">
        <v>228</v>
      </c>
      <c r="C126" s="380" t="s">
        <v>650</v>
      </c>
      <c r="D126" s="290">
        <v>160.936807191199</v>
      </c>
      <c r="E126" s="290">
        <v>55.160164131653</v>
      </c>
      <c r="F126" s="290"/>
      <c r="G126" s="290"/>
      <c r="H126" s="290"/>
      <c r="I126" s="385"/>
      <c r="J126" s="290"/>
      <c r="K126" s="385"/>
      <c r="L126" s="290"/>
      <c r="M126" s="300"/>
      <c r="N126" s="309"/>
      <c r="O126" s="309"/>
      <c r="P126" s="309"/>
      <c r="Q126" s="309"/>
      <c r="R126" s="309"/>
    </row>
    <row r="127">
      <c r="B127" s="322" t="s">
        <v>228</v>
      </c>
      <c r="C127" s="380" t="s">
        <v>651</v>
      </c>
      <c r="D127" s="290">
        <v>121.286485982693</v>
      </c>
      <c r="E127" s="290"/>
      <c r="F127" s="290"/>
      <c r="G127" s="290"/>
      <c r="H127" s="290"/>
      <c r="I127" s="385"/>
      <c r="J127" s="290"/>
      <c r="K127" s="385"/>
      <c r="L127" s="290"/>
      <c r="M127" s="300"/>
      <c r="N127" s="309"/>
      <c r="O127" s="309"/>
      <c r="P127" s="309"/>
      <c r="Q127" s="309"/>
      <c r="R127" s="309"/>
    </row>
    <row r="128">
      <c r="B128" s="0" t="s">
        <v>228</v>
      </c>
      <c r="C128" s="287" t="s">
        <v>533</v>
      </c>
      <c r="D128" s="290">
        <v>145.640015136</v>
      </c>
      <c r="E128" s="290">
        <v>85.058424088584</v>
      </c>
      <c r="F128" s="290">
        <v>35.667906599251</v>
      </c>
      <c r="G128" s="290">
        <v>107.643466047525</v>
      </c>
      <c r="H128" s="290">
        <v>105.236013372391</v>
      </c>
      <c r="I128" s="385">
        <v>134.703967466499</v>
      </c>
      <c r="J128" s="290">
        <v>53.816044402015</v>
      </c>
      <c r="K128" s="385">
        <v>50.718713107519</v>
      </c>
      <c r="L128" s="290">
        <v>55.264042928068</v>
      </c>
      <c r="M128" s="300"/>
      <c r="N128" s="309"/>
      <c r="O128" s="309"/>
      <c r="P128" s="309"/>
      <c r="Q128" s="309"/>
      <c r="R128" s="309"/>
    </row>
    <row r="129">
      <c r="B129" s="0" t="s">
        <v>228</v>
      </c>
      <c r="C129" s="287" t="s">
        <v>652</v>
      </c>
      <c r="D129" s="290">
        <v>0.3</v>
      </c>
      <c r="E129" s="290">
        <v>0.3</v>
      </c>
      <c r="F129" s="290">
        <v>0.3</v>
      </c>
      <c r="G129" s="290">
        <v>0.3</v>
      </c>
      <c r="H129" s="290">
        <v>0.3</v>
      </c>
      <c r="I129" s="385">
        <v>0.3</v>
      </c>
      <c r="J129" s="290">
        <v>0.3</v>
      </c>
      <c r="K129" s="385">
        <v>0.3</v>
      </c>
      <c r="L129" s="290">
        <v>0.3</v>
      </c>
      <c r="M129" s="300"/>
      <c r="N129" s="309"/>
      <c r="O129" s="309"/>
      <c r="P129" s="309"/>
      <c r="Q129" s="309"/>
      <c r="R129" s="309"/>
    </row>
    <row r="130">
      <c r="B130" s="0" t="s">
        <v>228</v>
      </c>
      <c r="C130" s="287" t="s">
        <v>447</v>
      </c>
      <c r="D130" s="290">
        <v>12.6036</v>
      </c>
      <c r="E130" s="290">
        <v>12.91869</v>
      </c>
      <c r="F130" s="290">
        <v>12.91869</v>
      </c>
      <c r="G130" s="290">
        <v>8.2711125</v>
      </c>
      <c r="H130" s="290">
        <v>7.089525</v>
      </c>
      <c r="I130" s="385">
        <v>7.089525</v>
      </c>
      <c r="J130" s="290">
        <v>7.089525</v>
      </c>
      <c r="K130" s="385">
        <v>7.089525</v>
      </c>
      <c r="L130" s="290">
        <v>7.089525</v>
      </c>
      <c r="M130" s="300"/>
      <c r="N130" s="309"/>
      <c r="O130" s="309"/>
      <c r="P130" s="309"/>
      <c r="Q130" s="309"/>
      <c r="R130" s="309"/>
    </row>
    <row r="131">
      <c r="B131" s="0" t="s">
        <v>229</v>
      </c>
      <c r="C131" s="287" t="s">
        <v>515</v>
      </c>
      <c r="D131" s="290">
        <v>3.752714707972</v>
      </c>
      <c r="E131" s="290">
        <v>27.889820008558</v>
      </c>
      <c r="F131" s="290">
        <v>85.893070761</v>
      </c>
      <c r="G131" s="290">
        <v>153.894321623027</v>
      </c>
      <c r="H131" s="290">
        <v>128.8396061415</v>
      </c>
      <c r="I131" s="385">
        <v>276.73185497677</v>
      </c>
      <c r="J131" s="290">
        <v>152.934091053301</v>
      </c>
      <c r="K131" s="385">
        <v>93.065042829133</v>
      </c>
      <c r="L131" s="290">
        <v>205.592632967873</v>
      </c>
      <c r="M131" s="300"/>
      <c r="N131" s="309"/>
      <c r="O131" s="309"/>
      <c r="P131" s="309"/>
      <c r="Q131" s="309"/>
      <c r="R131" s="309"/>
    </row>
    <row r="132">
      <c r="B132" s="0" t="s">
        <v>229</v>
      </c>
      <c r="C132" s="287" t="s">
        <v>518</v>
      </c>
      <c r="D132" s="375"/>
      <c r="E132" s="375"/>
      <c r="F132" s="375"/>
      <c r="G132" s="375"/>
      <c r="H132" s="375"/>
      <c r="I132" s="375"/>
      <c r="J132" s="375"/>
      <c r="K132" s="375"/>
      <c r="L132" s="375"/>
      <c r="M132" s="300"/>
      <c r="N132" s="309"/>
      <c r="O132" s="309"/>
      <c r="P132" s="309"/>
      <c r="Q132" s="309"/>
      <c r="R132" s="309"/>
    </row>
    <row r="133">
      <c r="B133" s="0" t="s">
        <v>229</v>
      </c>
      <c r="C133" s="287" t="s">
        <v>517</v>
      </c>
      <c r="D133" s="290">
        <v>236.547655380624</v>
      </c>
      <c r="E133" s="290"/>
      <c r="F133" s="290">
        <v>119.524877854228</v>
      </c>
      <c r="G133" s="290">
        <v>287.472433818953</v>
      </c>
      <c r="H133" s="290">
        <v>213.405201089122</v>
      </c>
      <c r="I133" s="385">
        <v>293.212072877661</v>
      </c>
      <c r="J133" s="290">
        <v>388.895932891177</v>
      </c>
      <c r="K133" s="385">
        <v>123.500138498149</v>
      </c>
      <c r="L133" s="290">
        <v>321.752376651318</v>
      </c>
      <c r="M133" s="300"/>
      <c r="N133" s="309"/>
      <c r="O133" s="309"/>
      <c r="P133" s="309"/>
      <c r="Q133" s="309"/>
      <c r="R133" s="309"/>
    </row>
    <row r="134">
      <c r="B134" s="0" t="s">
        <v>229</v>
      </c>
      <c r="C134" s="287" t="s">
        <v>495</v>
      </c>
      <c r="D134" s="290">
        <v>430.860380062086</v>
      </c>
      <c r="E134" s="290">
        <v>201.023388741442</v>
      </c>
      <c r="F134" s="290">
        <v>226.137439740888</v>
      </c>
      <c r="G134" s="290">
        <v>480.388680288759</v>
      </c>
      <c r="H134" s="290">
        <v>494.354223390347</v>
      </c>
      <c r="I134" s="385">
        <v>215.060905740792</v>
      </c>
      <c r="J134" s="290">
        <v>214.127197834418</v>
      </c>
      <c r="K134" s="385">
        <v>212.872671484983</v>
      </c>
      <c r="L134" s="290">
        <v>213.245605969896</v>
      </c>
      <c r="M134" s="300"/>
      <c r="N134" s="309"/>
      <c r="O134" s="309"/>
      <c r="P134" s="309"/>
      <c r="Q134" s="309"/>
      <c r="R134" s="309"/>
    </row>
    <row r="135">
      <c r="B135" s="0" t="s">
        <v>229</v>
      </c>
      <c r="C135" s="287" t="s">
        <v>525</v>
      </c>
      <c r="D135" s="375"/>
      <c r="E135" s="375"/>
      <c r="F135" s="375"/>
      <c r="G135" s="375"/>
      <c r="H135" s="375"/>
      <c r="I135" s="375"/>
      <c r="J135" s="375"/>
      <c r="K135" s="375"/>
      <c r="L135" s="375"/>
      <c r="M135" s="300"/>
      <c r="N135" s="309"/>
      <c r="O135" s="309"/>
      <c r="P135" s="309"/>
      <c r="Q135" s="309"/>
      <c r="R135" s="309"/>
    </row>
    <row r="136">
      <c r="B136" s="0" t="s">
        <v>229</v>
      </c>
      <c r="C136" s="287" t="s">
        <v>489</v>
      </c>
      <c r="D136" s="290">
        <v>158.212019552893</v>
      </c>
      <c r="E136" s="290">
        <v>634.227936803323</v>
      </c>
      <c r="F136" s="290">
        <v>245.961502609602</v>
      </c>
      <c r="G136" s="290">
        <v>510.56793894619</v>
      </c>
      <c r="H136" s="290">
        <v>495.486763750188</v>
      </c>
      <c r="I136" s="385">
        <v>701.441073469127</v>
      </c>
      <c r="J136" s="290">
        <v>793.909867161507</v>
      </c>
      <c r="K136" s="385">
        <v>932.508477468706</v>
      </c>
      <c r="L136" s="290">
        <v>783.214857431047</v>
      </c>
      <c r="M136" s="300"/>
      <c r="N136" s="309"/>
      <c r="O136" s="309"/>
      <c r="P136" s="309"/>
      <c r="Q136" s="309"/>
      <c r="R136" s="309"/>
    </row>
    <row r="137">
      <c r="B137" s="0" t="s">
        <v>229</v>
      </c>
      <c r="C137" s="287" t="s">
        <v>485</v>
      </c>
      <c r="D137" s="290">
        <v>184.848</v>
      </c>
      <c r="E137" s="290">
        <v>95.588</v>
      </c>
      <c r="F137" s="290">
        <v>92.424</v>
      </c>
      <c r="G137" s="290">
        <v>92.424</v>
      </c>
      <c r="H137" s="290">
        <v>92.424</v>
      </c>
      <c r="I137" s="385">
        <v>95.588</v>
      </c>
      <c r="J137" s="290">
        <v>92.424</v>
      </c>
      <c r="K137" s="385">
        <v>95.588</v>
      </c>
      <c r="L137" s="290">
        <v>92.424</v>
      </c>
      <c r="M137" s="300"/>
      <c r="N137" s="309"/>
      <c r="O137" s="309"/>
      <c r="P137" s="309"/>
      <c r="Q137" s="309"/>
      <c r="R137" s="309"/>
    </row>
    <row r="138">
      <c r="B138" s="0" t="s">
        <v>229</v>
      </c>
      <c r="C138" s="287" t="s">
        <v>492</v>
      </c>
      <c r="D138" s="290">
        <v>30.346</v>
      </c>
      <c r="E138" s="290">
        <v>1731.22911081317</v>
      </c>
      <c r="F138" s="290">
        <v>1661.15196105857</v>
      </c>
      <c r="G138" s="290">
        <v>1736.595389580403</v>
      </c>
      <c r="H138" s="290">
        <v>1736.067291575527</v>
      </c>
      <c r="I138" s="385">
        <v>1735.43398426894</v>
      </c>
      <c r="J138" s="290">
        <v>1734.800676962343</v>
      </c>
      <c r="K138" s="385">
        <v>1734.1673696557571</v>
      </c>
      <c r="L138" s="290">
        <v>1733.53406234917</v>
      </c>
      <c r="M138" s="300"/>
      <c r="N138" s="309"/>
      <c r="O138" s="309"/>
      <c r="P138" s="309"/>
      <c r="Q138" s="309"/>
      <c r="R138" s="309"/>
    </row>
    <row r="139">
      <c r="B139" s="0" t="s">
        <v>229</v>
      </c>
      <c r="C139" s="287" t="s">
        <v>529</v>
      </c>
      <c r="D139" s="290">
        <v>596.921014447263</v>
      </c>
      <c r="E139" s="290"/>
      <c r="F139" s="290"/>
      <c r="G139" s="290"/>
      <c r="H139" s="290"/>
      <c r="I139" s="385"/>
      <c r="J139" s="290"/>
      <c r="K139" s="385"/>
      <c r="L139" s="290"/>
      <c r="M139" s="300"/>
      <c r="N139" s="309"/>
      <c r="O139" s="309"/>
      <c r="P139" s="309"/>
      <c r="Q139" s="309"/>
      <c r="R139" s="309"/>
    </row>
    <row r="140">
      <c r="B140" s="0" t="s">
        <v>229</v>
      </c>
      <c r="C140" s="287" t="s">
        <v>530</v>
      </c>
      <c r="D140" s="290">
        <v>268.442812688077</v>
      </c>
      <c r="E140" s="290">
        <v>0.3</v>
      </c>
      <c r="F140" s="290">
        <v>0.3</v>
      </c>
      <c r="G140" s="290">
        <v>0.3</v>
      </c>
      <c r="H140" s="290">
        <v>0.3</v>
      </c>
      <c r="I140" s="385">
        <v>0.3</v>
      </c>
      <c r="J140" s="290">
        <v>0.3</v>
      </c>
      <c r="K140" s="385">
        <v>0.3</v>
      </c>
      <c r="L140" s="290">
        <v>0.3</v>
      </c>
      <c r="M140" s="300"/>
      <c r="N140" s="309"/>
      <c r="O140" s="309"/>
      <c r="P140" s="309"/>
      <c r="Q140" s="309"/>
      <c r="R140" s="309"/>
    </row>
    <row r="141">
      <c r="B141" s="0" t="s">
        <v>229</v>
      </c>
      <c r="C141" s="287" t="s">
        <v>531</v>
      </c>
      <c r="D141" s="290">
        <v>141.198331524192</v>
      </c>
      <c r="E141" s="290">
        <v>34.295220502596</v>
      </c>
      <c r="F141" s="290">
        <v>0.3</v>
      </c>
      <c r="G141" s="290">
        <v>0.3</v>
      </c>
      <c r="H141" s="290">
        <v>0.3</v>
      </c>
      <c r="I141" s="385">
        <v>0.3</v>
      </c>
      <c r="J141" s="290">
        <v>0.917306563874</v>
      </c>
      <c r="K141" s="385">
        <v>7.591159578829</v>
      </c>
      <c r="L141" s="290">
        <v>13.034270646313</v>
      </c>
      <c r="M141" s="300"/>
      <c r="N141" s="309"/>
      <c r="O141" s="309"/>
      <c r="P141" s="309"/>
      <c r="Q141" s="309"/>
      <c r="R141" s="309"/>
    </row>
    <row r="142">
      <c r="B142" s="322" t="s">
        <v>229</v>
      </c>
      <c r="C142" s="380" t="s">
        <v>650</v>
      </c>
      <c r="D142" s="290">
        <v>79.714408346803</v>
      </c>
      <c r="E142" s="290"/>
      <c r="F142" s="290"/>
      <c r="G142" s="290"/>
      <c r="H142" s="290"/>
      <c r="I142" s="385"/>
      <c r="J142" s="290"/>
      <c r="K142" s="385"/>
      <c r="L142" s="290"/>
      <c r="M142" s="300"/>
      <c r="N142" s="309"/>
      <c r="O142" s="309"/>
      <c r="P142" s="309"/>
      <c r="Q142" s="309"/>
      <c r="R142" s="309"/>
    </row>
    <row r="143">
      <c r="B143" s="322" t="s">
        <v>229</v>
      </c>
      <c r="C143" s="380" t="s">
        <v>651</v>
      </c>
      <c r="D143" s="290">
        <v>45.168869646334</v>
      </c>
      <c r="E143" s="290"/>
      <c r="F143" s="290"/>
      <c r="G143" s="290"/>
      <c r="H143" s="290"/>
      <c r="I143" s="385"/>
      <c r="J143" s="290"/>
      <c r="K143" s="385"/>
      <c r="L143" s="290"/>
      <c r="M143" s="300"/>
      <c r="N143" s="309"/>
      <c r="O143" s="309"/>
      <c r="P143" s="309"/>
      <c r="Q143" s="309"/>
      <c r="R143" s="309"/>
    </row>
    <row r="144">
      <c r="B144" s="0" t="s">
        <v>229</v>
      </c>
      <c r="C144" s="287" t="s">
        <v>533</v>
      </c>
      <c r="D144" s="290">
        <v>35.787983252</v>
      </c>
      <c r="E144" s="290">
        <v>0.3</v>
      </c>
      <c r="F144" s="290">
        <v>0.3</v>
      </c>
      <c r="G144" s="290">
        <v>0.3</v>
      </c>
      <c r="H144" s="290">
        <v>0.3</v>
      </c>
      <c r="I144" s="385">
        <v>0.3</v>
      </c>
      <c r="J144" s="290">
        <v>0.3</v>
      </c>
      <c r="K144" s="385">
        <v>0.3</v>
      </c>
      <c r="L144" s="290">
        <v>0.3</v>
      </c>
      <c r="M144" s="300"/>
      <c r="N144" s="309"/>
      <c r="O144" s="309"/>
      <c r="P144" s="309"/>
      <c r="Q144" s="309"/>
      <c r="R144" s="309"/>
    </row>
    <row r="145">
      <c r="B145" s="0" t="s">
        <v>229</v>
      </c>
      <c r="C145" s="287" t="s">
        <v>652</v>
      </c>
      <c r="D145" s="290">
        <v>0.3</v>
      </c>
      <c r="E145" s="290">
        <v>0.3</v>
      </c>
      <c r="F145" s="290">
        <v>0.3</v>
      </c>
      <c r="G145" s="290">
        <v>0.3</v>
      </c>
      <c r="H145" s="290">
        <v>0.3</v>
      </c>
      <c r="I145" s="385">
        <v>0.3</v>
      </c>
      <c r="J145" s="290">
        <v>0.3</v>
      </c>
      <c r="K145" s="385">
        <v>0.3</v>
      </c>
      <c r="L145" s="290">
        <v>0.3</v>
      </c>
      <c r="M145" s="300"/>
      <c r="N145" s="309"/>
      <c r="O145" s="309"/>
      <c r="P145" s="309"/>
      <c r="Q145" s="309"/>
      <c r="R145" s="309"/>
    </row>
    <row r="146">
      <c r="B146" s="0" t="s">
        <v>229</v>
      </c>
      <c r="C146" s="287" t="s">
        <v>447</v>
      </c>
      <c r="D146" s="290">
        <v>104.259727384791</v>
      </c>
      <c r="E146" s="290">
        <v>10.9701</v>
      </c>
      <c r="F146" s="290">
        <v>322.91333553549</v>
      </c>
      <c r="G146" s="290">
        <v>9.5988375</v>
      </c>
      <c r="H146" s="290">
        <v>34.781150657301</v>
      </c>
      <c r="I146" s="385">
        <v>142.778159039299</v>
      </c>
      <c r="J146" s="290">
        <v>72.580600917852</v>
      </c>
      <c r="K146" s="385">
        <v>45.799898592751</v>
      </c>
      <c r="L146" s="290">
        <v>74.413832562874</v>
      </c>
      <c r="M146" s="300"/>
      <c r="N146" s="309"/>
      <c r="O146" s="309"/>
      <c r="P146" s="309"/>
      <c r="Q146" s="309"/>
      <c r="R146" s="309"/>
    </row>
    <row r="147">
      <c r="B147" s="0" t="s">
        <v>230</v>
      </c>
      <c r="C147" s="287" t="s">
        <v>515</v>
      </c>
      <c r="D147" s="290">
        <v>40.083603592032</v>
      </c>
      <c r="E147" s="290">
        <v>36.848969499888</v>
      </c>
      <c r="F147" s="290">
        <v>169.053475698837</v>
      </c>
      <c r="G147" s="290">
        <v>847.640700415345</v>
      </c>
      <c r="H147" s="290">
        <v>843.4964689103</v>
      </c>
      <c r="I147" s="385">
        <v>807.897541183432</v>
      </c>
      <c r="J147" s="290">
        <v>722.979599575771</v>
      </c>
      <c r="K147" s="385">
        <v>347.283887174864</v>
      </c>
      <c r="L147" s="290">
        <v>59.940437292572</v>
      </c>
      <c r="M147" s="300"/>
      <c r="N147" s="309"/>
      <c r="O147" s="309"/>
      <c r="P147" s="309"/>
      <c r="Q147" s="309"/>
      <c r="R147" s="309"/>
    </row>
    <row r="148">
      <c r="B148" s="0" t="s">
        <v>230</v>
      </c>
      <c r="C148" s="287" t="s">
        <v>518</v>
      </c>
      <c r="D148" s="375"/>
      <c r="E148" s="375"/>
      <c r="F148" s="375"/>
      <c r="G148" s="375"/>
      <c r="H148" s="375"/>
      <c r="I148" s="375"/>
      <c r="J148" s="375"/>
      <c r="K148" s="375"/>
      <c r="L148" s="375"/>
      <c r="M148" s="300"/>
      <c r="N148" s="309"/>
      <c r="O148" s="309"/>
      <c r="P148" s="309"/>
      <c r="Q148" s="309"/>
      <c r="R148" s="309"/>
    </row>
    <row r="149">
      <c r="B149" s="0" t="s">
        <v>230</v>
      </c>
      <c r="C149" s="287" t="s">
        <v>524</v>
      </c>
      <c r="D149" s="375"/>
      <c r="E149" s="375"/>
      <c r="F149" s="375"/>
      <c r="G149" s="375"/>
      <c r="H149" s="375"/>
      <c r="I149" s="375"/>
      <c r="J149" s="375"/>
      <c r="K149" s="375"/>
      <c r="L149" s="375"/>
      <c r="M149" s="300"/>
      <c r="N149" s="309"/>
      <c r="O149" s="309"/>
      <c r="P149" s="309"/>
      <c r="Q149" s="309"/>
      <c r="R149" s="309"/>
    </row>
    <row r="150">
      <c r="B150" s="0" t="s">
        <v>230</v>
      </c>
      <c r="C150" s="287" t="s">
        <v>517</v>
      </c>
      <c r="D150" s="290"/>
      <c r="E150" s="290">
        <v>94.097053289892</v>
      </c>
      <c r="F150" s="290">
        <v>461.363643420132</v>
      </c>
      <c r="G150" s="290">
        <v>731.210296953073</v>
      </c>
      <c r="H150" s="290">
        <v>731.935578068011</v>
      </c>
      <c r="I150" s="385">
        <v>869.094862709885</v>
      </c>
      <c r="J150" s="290">
        <v>1189.978859066566</v>
      </c>
      <c r="K150" s="385">
        <v>1389.720743250713</v>
      </c>
      <c r="L150" s="290">
        <v>1441.2306085636239</v>
      </c>
      <c r="M150" s="300"/>
      <c r="N150" s="309"/>
      <c r="O150" s="309"/>
      <c r="P150" s="309"/>
      <c r="Q150" s="309"/>
      <c r="R150" s="309"/>
    </row>
    <row r="151">
      <c r="B151" s="0" t="s">
        <v>230</v>
      </c>
      <c r="C151" s="287" t="s">
        <v>495</v>
      </c>
      <c r="D151" s="290">
        <v>967.898738586667</v>
      </c>
      <c r="E151" s="290">
        <v>1322.4949212922979</v>
      </c>
      <c r="F151" s="290">
        <v>1434.8108180291331</v>
      </c>
      <c r="G151" s="290">
        <v>1366.3547906884689</v>
      </c>
      <c r="H151" s="290">
        <v>1361.290750454755</v>
      </c>
      <c r="I151" s="385">
        <v>1361.84646895797</v>
      </c>
      <c r="J151" s="290">
        <v>1366.960583423582</v>
      </c>
      <c r="K151" s="385">
        <v>1369.0526377277729</v>
      </c>
      <c r="L151" s="290">
        <v>1383.8050710299219</v>
      </c>
      <c r="M151" s="300"/>
      <c r="N151" s="309"/>
      <c r="O151" s="309"/>
      <c r="P151" s="309"/>
      <c r="Q151" s="309"/>
      <c r="R151" s="309"/>
    </row>
    <row r="152">
      <c r="B152" s="0" t="s">
        <v>230</v>
      </c>
      <c r="C152" s="287" t="s">
        <v>525</v>
      </c>
      <c r="D152" s="375"/>
      <c r="E152" s="375"/>
      <c r="F152" s="375"/>
      <c r="G152" s="375"/>
      <c r="H152" s="375"/>
      <c r="I152" s="375"/>
      <c r="J152" s="375"/>
      <c r="K152" s="375"/>
      <c r="L152" s="375"/>
      <c r="M152" s="300"/>
      <c r="N152" s="309"/>
      <c r="O152" s="309"/>
      <c r="P152" s="309"/>
      <c r="Q152" s="309"/>
      <c r="R152" s="309"/>
    </row>
    <row r="153">
      <c r="B153" s="0" t="s">
        <v>230</v>
      </c>
      <c r="C153" s="287" t="s">
        <v>489</v>
      </c>
      <c r="D153" s="290">
        <v>733.639</v>
      </c>
      <c r="E153" s="290">
        <v>1054.76148698948</v>
      </c>
      <c r="F153" s="290">
        <v>706.351046965856</v>
      </c>
      <c r="G153" s="290">
        <v>661.421985196503</v>
      </c>
      <c r="H153" s="290">
        <v>244.579666666667</v>
      </c>
      <c r="I153" s="385">
        <v>844.671819852105</v>
      </c>
      <c r="J153" s="290">
        <v>1054.76148698948</v>
      </c>
      <c r="K153" s="385">
        <v>1318.98243023252</v>
      </c>
      <c r="L153" s="290">
        <v>1308.3754955176</v>
      </c>
      <c r="M153" s="300"/>
      <c r="N153" s="309"/>
      <c r="O153" s="309"/>
      <c r="P153" s="309"/>
      <c r="Q153" s="309"/>
      <c r="R153" s="309"/>
    </row>
    <row r="154">
      <c r="B154" s="322" t="s">
        <v>230</v>
      </c>
      <c r="C154" s="380" t="s">
        <v>485</v>
      </c>
      <c r="D154" s="290">
        <v>2122.189</v>
      </c>
      <c r="E154" s="290">
        <v>1257.1165</v>
      </c>
      <c r="F154" s="290">
        <v>1061.0945</v>
      </c>
      <c r="G154" s="290">
        <v>1061.0945</v>
      </c>
      <c r="H154" s="290">
        <v>1061.0945</v>
      </c>
      <c r="I154" s="385">
        <v>1061.0945</v>
      </c>
      <c r="J154" s="290">
        <v>1061.0945</v>
      </c>
      <c r="K154" s="385">
        <v>1061.0945</v>
      </c>
      <c r="L154" s="290">
        <v>1061.0945</v>
      </c>
      <c r="M154" s="300"/>
      <c r="N154" s="309"/>
      <c r="O154" s="309"/>
      <c r="P154" s="309"/>
      <c r="Q154" s="309"/>
      <c r="R154" s="309"/>
    </row>
    <row r="155">
      <c r="B155" s="0" t="s">
        <v>230</v>
      </c>
      <c r="C155" s="287" t="s">
        <v>492</v>
      </c>
      <c r="D155" s="290">
        <v>50.47</v>
      </c>
      <c r="E155" s="290">
        <v>25.285</v>
      </c>
      <c r="F155" s="290">
        <v>25.285</v>
      </c>
      <c r="G155" s="290">
        <v>21.154166666667</v>
      </c>
      <c r="H155" s="290">
        <v>17.023333333333</v>
      </c>
      <c r="I155" s="385">
        <v>12.8925</v>
      </c>
      <c r="J155" s="290">
        <v>8.761666666667</v>
      </c>
      <c r="K155" s="385">
        <v>4.630833333333</v>
      </c>
      <c r="L155" s="290">
        <v>0.5</v>
      </c>
      <c r="M155" s="300"/>
      <c r="N155" s="309"/>
      <c r="O155" s="309"/>
      <c r="P155" s="309"/>
      <c r="Q155" s="309"/>
      <c r="R155" s="309"/>
    </row>
    <row r="156">
      <c r="B156" s="0" t="s">
        <v>230</v>
      </c>
      <c r="C156" s="287" t="s">
        <v>529</v>
      </c>
      <c r="D156" s="290">
        <v>1339.57624238713</v>
      </c>
      <c r="E156" s="290">
        <v>1190.1463951179</v>
      </c>
      <c r="F156" s="290">
        <v>1102.10253674044</v>
      </c>
      <c r="G156" s="290">
        <v>1003.31324501533</v>
      </c>
      <c r="H156" s="290">
        <v>996.271108119911</v>
      </c>
      <c r="I156" s="385">
        <v>957.994096157171</v>
      </c>
      <c r="J156" s="290">
        <v>925.784594772315</v>
      </c>
      <c r="K156" s="385">
        <v>970.729826747291</v>
      </c>
      <c r="L156" s="290">
        <v>821.73535689018</v>
      </c>
      <c r="M156" s="300"/>
      <c r="N156" s="309"/>
      <c r="O156" s="309"/>
      <c r="P156" s="309"/>
      <c r="Q156" s="309"/>
      <c r="R156" s="309"/>
    </row>
    <row r="157">
      <c r="B157" s="0" t="s">
        <v>230</v>
      </c>
      <c r="C157" s="287" t="s">
        <v>530</v>
      </c>
      <c r="D157" s="290">
        <v>695.3884189029</v>
      </c>
      <c r="E157" s="290">
        <v>672.937521501776</v>
      </c>
      <c r="F157" s="290">
        <v>850.547497468657</v>
      </c>
      <c r="G157" s="290">
        <v>605.028682061334</v>
      </c>
      <c r="H157" s="290">
        <v>596.946672928223</v>
      </c>
      <c r="I157" s="385">
        <v>556.937155622712</v>
      </c>
      <c r="J157" s="290">
        <v>536.850720432579</v>
      </c>
      <c r="K157" s="385">
        <v>481.012111082764</v>
      </c>
      <c r="L157" s="290">
        <v>486.621968903534</v>
      </c>
      <c r="M157" s="300"/>
      <c r="N157" s="309"/>
      <c r="O157" s="309"/>
      <c r="P157" s="309"/>
      <c r="Q157" s="309"/>
      <c r="R157" s="309"/>
    </row>
    <row r="158">
      <c r="B158" s="0" t="s">
        <v>230</v>
      </c>
      <c r="C158" s="287" t="s">
        <v>531</v>
      </c>
      <c r="D158" s="290">
        <v>90.86056284838</v>
      </c>
      <c r="E158" s="290">
        <v>85.346351427619</v>
      </c>
      <c r="F158" s="290">
        <v>80.901937432412</v>
      </c>
      <c r="G158" s="290">
        <v>145.317603374455</v>
      </c>
      <c r="H158" s="290">
        <v>145.851299883631</v>
      </c>
      <c r="I158" s="385">
        <v>164.386855838257</v>
      </c>
      <c r="J158" s="290">
        <v>177.671748127625</v>
      </c>
      <c r="K158" s="385">
        <v>187.879694724251</v>
      </c>
      <c r="L158" s="290">
        <v>183.841903934103</v>
      </c>
      <c r="M158" s="300"/>
      <c r="N158" s="309"/>
      <c r="O158" s="309"/>
      <c r="P158" s="309"/>
      <c r="Q158" s="309"/>
      <c r="R158" s="309"/>
    </row>
    <row r="159">
      <c r="B159" s="380" t="s">
        <v>230</v>
      </c>
      <c r="C159" s="380" t="s">
        <v>650</v>
      </c>
      <c r="D159" s="290">
        <v>655.945972419553</v>
      </c>
      <c r="E159" s="290">
        <v>371.493472338849</v>
      </c>
      <c r="F159" s="290">
        <v>250.772087623757</v>
      </c>
      <c r="G159" s="290">
        <v>458.768309047258</v>
      </c>
      <c r="H159" s="290">
        <v>321.804460368176</v>
      </c>
      <c r="I159" s="385">
        <v>328.898253148266</v>
      </c>
      <c r="J159" s="290">
        <v>335.66585891998</v>
      </c>
      <c r="K159" s="385">
        <v>312.065991076958</v>
      </c>
      <c r="L159" s="290">
        <v>193.597539601116</v>
      </c>
      <c r="M159" s="300"/>
      <c r="N159" s="309"/>
      <c r="O159" s="309"/>
      <c r="P159" s="309"/>
      <c r="Q159" s="309"/>
      <c r="R159" s="309"/>
    </row>
    <row r="160">
      <c r="B160" s="380" t="s">
        <v>230</v>
      </c>
      <c r="C160" s="380" t="s">
        <v>651</v>
      </c>
      <c r="D160" s="290">
        <v>85.116631117454</v>
      </c>
      <c r="E160" s="290"/>
      <c r="F160" s="290"/>
      <c r="G160" s="290"/>
      <c r="H160" s="290"/>
      <c r="I160" s="385"/>
      <c r="J160" s="290"/>
      <c r="K160" s="385"/>
      <c r="L160" s="290"/>
      <c r="M160" s="300"/>
      <c r="N160" s="309"/>
      <c r="O160" s="309"/>
      <c r="P160" s="309"/>
      <c r="Q160" s="309"/>
      <c r="R160" s="309"/>
    </row>
    <row r="161">
      <c r="B161" s="0" t="s">
        <v>230</v>
      </c>
      <c r="C161" s="287" t="s">
        <v>533</v>
      </c>
      <c r="D161" s="290">
        <v>0.5</v>
      </c>
      <c r="E161" s="290">
        <v>132.915448609414</v>
      </c>
      <c r="F161" s="290">
        <v>69.452942850488</v>
      </c>
      <c r="G161" s="290">
        <v>74.169920156421</v>
      </c>
      <c r="H161" s="290">
        <v>73.606725416657</v>
      </c>
      <c r="I161" s="385">
        <v>169.411354716885</v>
      </c>
      <c r="J161" s="290">
        <v>34.942675369136</v>
      </c>
      <c r="K161" s="385">
        <v>34.579336113686</v>
      </c>
      <c r="L161" s="290">
        <v>88.483549757417</v>
      </c>
      <c r="M161" s="300"/>
      <c r="N161" s="309"/>
      <c r="O161" s="309"/>
      <c r="P161" s="309"/>
      <c r="Q161" s="309"/>
      <c r="R161" s="309"/>
    </row>
    <row r="162">
      <c r="B162" s="0" t="s">
        <v>230</v>
      </c>
      <c r="C162" s="287" t="s">
        <v>652</v>
      </c>
      <c r="D162" s="290">
        <v>0.7</v>
      </c>
      <c r="E162" s="290">
        <v>0.5</v>
      </c>
      <c r="F162" s="290">
        <v>0.5</v>
      </c>
      <c r="G162" s="290">
        <v>0.5</v>
      </c>
      <c r="H162" s="290">
        <v>0.5</v>
      </c>
      <c r="I162" s="385">
        <v>0.5</v>
      </c>
      <c r="J162" s="290">
        <v>0.5</v>
      </c>
      <c r="K162" s="385">
        <v>0.7</v>
      </c>
      <c r="L162" s="290">
        <v>0.7</v>
      </c>
      <c r="M162" s="300"/>
      <c r="N162" s="309"/>
      <c r="O162" s="309"/>
      <c r="P162" s="309"/>
      <c r="Q162" s="309"/>
      <c r="R162" s="309"/>
    </row>
    <row r="163">
      <c r="B163" s="0" t="s">
        <v>230</v>
      </c>
      <c r="C163" s="287" t="s">
        <v>447</v>
      </c>
      <c r="D163" s="290">
        <v>14.796</v>
      </c>
      <c r="E163" s="290">
        <v>15.1659</v>
      </c>
      <c r="F163" s="290">
        <v>15.1659</v>
      </c>
      <c r="G163" s="290">
        <v>15.35085</v>
      </c>
      <c r="H163" s="290">
        <v>15.5358</v>
      </c>
      <c r="I163" s="385">
        <v>15.72075</v>
      </c>
      <c r="J163" s="290">
        <v>15.9057</v>
      </c>
      <c r="K163" s="385">
        <v>16.09065</v>
      </c>
      <c r="L163" s="290">
        <v>16.2756</v>
      </c>
      <c r="M163" s="300"/>
      <c r="N163" s="309"/>
      <c r="O163" s="309"/>
      <c r="P163" s="309"/>
      <c r="Q163" s="309"/>
      <c r="R163" s="309"/>
    </row>
    <row r="164">
      <c r="B164" s="0" t="s">
        <v>231</v>
      </c>
      <c r="C164" s="287" t="s">
        <v>518</v>
      </c>
      <c r="D164" s="375"/>
      <c r="E164" s="375"/>
      <c r="F164" s="375"/>
      <c r="G164" s="375"/>
      <c r="H164" s="375"/>
      <c r="I164" s="375"/>
      <c r="J164" s="375"/>
      <c r="K164" s="375"/>
      <c r="L164" s="375"/>
      <c r="M164" s="300"/>
      <c r="N164" s="309"/>
      <c r="O164" s="309"/>
      <c r="P164" s="309"/>
      <c r="Q164" s="309"/>
      <c r="R164" s="309"/>
    </row>
    <row r="165">
      <c r="B165" s="0" t="s">
        <v>231</v>
      </c>
      <c r="C165" s="287" t="s">
        <v>522</v>
      </c>
      <c r="D165" s="375"/>
      <c r="E165" s="375"/>
      <c r="F165" s="375"/>
      <c r="G165" s="375"/>
      <c r="H165" s="375"/>
      <c r="I165" s="375"/>
      <c r="J165" s="375"/>
      <c r="K165" s="375"/>
      <c r="L165" s="375"/>
      <c r="M165" s="300"/>
      <c r="N165" s="309"/>
      <c r="O165" s="309"/>
      <c r="P165" s="309"/>
      <c r="Q165" s="309"/>
      <c r="R165" s="309"/>
    </row>
    <row r="166">
      <c r="B166" s="0" t="s">
        <v>231</v>
      </c>
      <c r="C166" s="287" t="s">
        <v>524</v>
      </c>
      <c r="D166" s="375"/>
      <c r="E166" s="375"/>
      <c r="F166" s="375"/>
      <c r="G166" s="375"/>
      <c r="H166" s="375"/>
      <c r="I166" s="375"/>
      <c r="J166" s="375"/>
      <c r="K166" s="375"/>
      <c r="L166" s="375"/>
      <c r="M166" s="300"/>
      <c r="N166" s="309"/>
      <c r="O166" s="309"/>
      <c r="P166" s="309"/>
      <c r="Q166" s="309"/>
      <c r="R166" s="309"/>
    </row>
    <row r="167">
      <c r="B167" s="0" t="s">
        <v>231</v>
      </c>
      <c r="C167" s="287" t="s">
        <v>520</v>
      </c>
      <c r="D167" s="375"/>
      <c r="E167" s="375"/>
      <c r="F167" s="375"/>
      <c r="G167" s="375"/>
      <c r="H167" s="375"/>
      <c r="I167" s="375"/>
      <c r="J167" s="375"/>
      <c r="K167" s="375"/>
      <c r="L167" s="375"/>
      <c r="M167" s="300"/>
      <c r="N167" s="309"/>
      <c r="O167" s="309"/>
      <c r="P167" s="309"/>
      <c r="Q167" s="309"/>
      <c r="R167" s="309"/>
    </row>
    <row r="168">
      <c r="B168" s="0" t="s">
        <v>231</v>
      </c>
      <c r="C168" s="287" t="s">
        <v>495</v>
      </c>
      <c r="D168" s="375"/>
      <c r="E168" s="375"/>
      <c r="F168" s="375"/>
      <c r="G168" s="375"/>
      <c r="H168" s="375"/>
      <c r="I168" s="375"/>
      <c r="J168" s="375"/>
      <c r="K168" s="375"/>
      <c r="L168" s="375"/>
      <c r="M168" s="300"/>
      <c r="N168" s="309"/>
      <c r="O168" s="309"/>
      <c r="P168" s="309"/>
      <c r="Q168" s="309"/>
      <c r="R168" s="309"/>
    </row>
    <row r="169">
      <c r="B169" s="0" t="s">
        <v>231</v>
      </c>
      <c r="C169" s="287" t="s">
        <v>525</v>
      </c>
      <c r="D169" s="375"/>
      <c r="E169" s="375"/>
      <c r="F169" s="375"/>
      <c r="G169" s="375"/>
      <c r="H169" s="375"/>
      <c r="I169" s="375"/>
      <c r="J169" s="375"/>
      <c r="K169" s="375"/>
      <c r="L169" s="375"/>
      <c r="M169" s="300"/>
      <c r="N169" s="309"/>
      <c r="O169" s="309"/>
      <c r="P169" s="309"/>
      <c r="Q169" s="309"/>
      <c r="R169" s="309"/>
    </row>
    <row r="170">
      <c r="B170" s="0" t="s">
        <v>231</v>
      </c>
      <c r="C170" s="287" t="s">
        <v>485</v>
      </c>
      <c r="D170" s="375"/>
      <c r="E170" s="375"/>
      <c r="F170" s="375"/>
      <c r="G170" s="375"/>
      <c r="H170" s="375"/>
      <c r="I170" s="375"/>
      <c r="J170" s="375"/>
      <c r="K170" s="375"/>
      <c r="L170" s="375"/>
      <c r="M170" s="300"/>
      <c r="N170" s="309"/>
      <c r="O170" s="309"/>
      <c r="P170" s="309"/>
      <c r="Q170" s="309"/>
      <c r="R170" s="309"/>
    </row>
    <row r="171">
      <c r="B171" s="0" t="s">
        <v>231</v>
      </c>
      <c r="C171" s="287" t="s">
        <v>492</v>
      </c>
      <c r="D171" s="375"/>
      <c r="E171" s="375"/>
      <c r="F171" s="375"/>
      <c r="G171" s="375"/>
      <c r="H171" s="375"/>
      <c r="I171" s="375"/>
      <c r="J171" s="375"/>
      <c r="K171" s="375"/>
      <c r="L171" s="375"/>
      <c r="M171" s="300"/>
      <c r="N171" s="309"/>
      <c r="O171" s="309"/>
      <c r="P171" s="309"/>
      <c r="Q171" s="309"/>
      <c r="R171" s="309"/>
    </row>
    <row r="172">
      <c r="B172" s="0" t="s">
        <v>231</v>
      </c>
      <c r="C172" s="287" t="s">
        <v>529</v>
      </c>
      <c r="D172" s="375"/>
      <c r="E172" s="375"/>
      <c r="F172" s="375"/>
      <c r="G172" s="375"/>
      <c r="H172" s="375"/>
      <c r="I172" s="375"/>
      <c r="J172" s="375"/>
      <c r="K172" s="375"/>
      <c r="L172" s="375"/>
      <c r="M172" s="300"/>
      <c r="N172" s="309"/>
      <c r="O172" s="309"/>
      <c r="P172" s="309"/>
      <c r="Q172" s="309"/>
      <c r="R172" s="309"/>
    </row>
    <row r="173">
      <c r="B173" s="0" t="s">
        <v>231</v>
      </c>
      <c r="C173" s="287" t="s">
        <v>530</v>
      </c>
      <c r="D173" s="375"/>
      <c r="E173" s="375"/>
      <c r="F173" s="375"/>
      <c r="G173" s="375"/>
      <c r="H173" s="375"/>
      <c r="I173" s="375"/>
      <c r="J173" s="375"/>
      <c r="K173" s="375"/>
      <c r="L173" s="375"/>
      <c r="M173" s="300"/>
      <c r="N173" s="309"/>
      <c r="O173" s="309"/>
      <c r="P173" s="309"/>
      <c r="Q173" s="309"/>
      <c r="R173" s="309"/>
    </row>
    <row r="174">
      <c r="B174" s="0" t="s">
        <v>231</v>
      </c>
      <c r="C174" s="287" t="s">
        <v>531</v>
      </c>
      <c r="D174" s="375"/>
      <c r="E174" s="375"/>
      <c r="F174" s="375"/>
      <c r="G174" s="375"/>
      <c r="H174" s="375"/>
      <c r="I174" s="375"/>
      <c r="J174" s="375"/>
      <c r="K174" s="375"/>
      <c r="L174" s="375"/>
      <c r="M174" s="300"/>
      <c r="N174" s="309"/>
      <c r="O174" s="309"/>
      <c r="P174" s="309"/>
      <c r="Q174" s="309"/>
      <c r="R174" s="309"/>
    </row>
    <row r="175">
      <c r="B175" s="322" t="s">
        <v>231</v>
      </c>
      <c r="C175" s="380" t="s">
        <v>650</v>
      </c>
      <c r="D175" s="375"/>
      <c r="E175" s="375"/>
      <c r="F175" s="375"/>
      <c r="G175" s="375"/>
      <c r="H175" s="375"/>
      <c r="I175" s="375"/>
      <c r="J175" s="375"/>
      <c r="K175" s="375"/>
      <c r="L175" s="375"/>
      <c r="M175" s="300"/>
      <c r="N175" s="309"/>
      <c r="O175" s="309"/>
      <c r="P175" s="309"/>
      <c r="Q175" s="309"/>
      <c r="R175" s="309"/>
    </row>
    <row r="176">
      <c r="B176" s="322" t="s">
        <v>231</v>
      </c>
      <c r="C176" s="380" t="s">
        <v>651</v>
      </c>
      <c r="D176" s="375"/>
      <c r="E176" s="375"/>
      <c r="F176" s="375"/>
      <c r="G176" s="375"/>
      <c r="H176" s="375"/>
      <c r="I176" s="375"/>
      <c r="J176" s="375"/>
      <c r="K176" s="375"/>
      <c r="L176" s="375"/>
      <c r="M176" s="300"/>
      <c r="N176" s="309"/>
      <c r="O176" s="309"/>
      <c r="P176" s="309"/>
      <c r="Q176" s="309"/>
      <c r="R176" s="309"/>
    </row>
    <row r="177">
      <c r="B177" s="0" t="s">
        <v>231</v>
      </c>
      <c r="C177" s="287" t="s">
        <v>533</v>
      </c>
      <c r="D177" s="375"/>
      <c r="E177" s="375"/>
      <c r="F177" s="375"/>
      <c r="G177" s="375"/>
      <c r="H177" s="375"/>
      <c r="I177" s="375"/>
      <c r="J177" s="375"/>
      <c r="K177" s="375"/>
      <c r="L177" s="375"/>
      <c r="M177" s="300"/>
      <c r="N177" s="309"/>
      <c r="O177" s="309"/>
      <c r="P177" s="309"/>
      <c r="Q177" s="309"/>
      <c r="R177" s="309"/>
    </row>
    <row r="178">
      <c r="B178" s="0" t="s">
        <v>231</v>
      </c>
      <c r="C178" s="287" t="s">
        <v>652</v>
      </c>
      <c r="D178" s="375"/>
      <c r="E178" s="375"/>
      <c r="F178" s="375"/>
      <c r="G178" s="375"/>
      <c r="H178" s="375"/>
      <c r="I178" s="375"/>
      <c r="J178" s="375"/>
      <c r="K178" s="375"/>
      <c r="L178" s="375"/>
      <c r="M178" s="300"/>
      <c r="N178" s="309"/>
      <c r="O178" s="309"/>
      <c r="P178" s="309"/>
      <c r="Q178" s="309"/>
      <c r="R178" s="309"/>
    </row>
    <row r="179">
      <c r="B179" s="0" t="s">
        <v>231</v>
      </c>
      <c r="C179" s="287" t="s">
        <v>447</v>
      </c>
      <c r="D179" s="375"/>
      <c r="E179" s="375"/>
      <c r="F179" s="375"/>
      <c r="G179" s="375"/>
      <c r="H179" s="375"/>
      <c r="I179" s="375"/>
      <c r="J179" s="375"/>
      <c r="K179" s="375"/>
      <c r="L179" s="375"/>
      <c r="M179" s="300"/>
      <c r="N179" s="309"/>
      <c r="O179" s="309"/>
      <c r="P179" s="309"/>
      <c r="Q179" s="309"/>
      <c r="R179" s="309"/>
    </row>
    <row r="180">
      <c r="B180" s="0" t="s">
        <v>232</v>
      </c>
      <c r="C180" s="287" t="s">
        <v>515</v>
      </c>
      <c r="D180" s="375"/>
      <c r="E180" s="375"/>
      <c r="F180" s="375"/>
      <c r="G180" s="375"/>
      <c r="H180" s="375"/>
      <c r="I180" s="375"/>
      <c r="J180" s="375"/>
      <c r="K180" s="375"/>
      <c r="L180" s="375"/>
      <c r="M180" s="300"/>
      <c r="N180" s="309"/>
      <c r="O180" s="309"/>
      <c r="P180" s="309"/>
      <c r="Q180" s="309"/>
      <c r="R180" s="309"/>
    </row>
    <row r="181">
      <c r="B181" s="0" t="s">
        <v>232</v>
      </c>
      <c r="C181" s="287" t="s">
        <v>518</v>
      </c>
      <c r="D181" s="375"/>
      <c r="E181" s="375"/>
      <c r="F181" s="375"/>
      <c r="G181" s="375"/>
      <c r="H181" s="375"/>
      <c r="I181" s="375"/>
      <c r="J181" s="375"/>
      <c r="K181" s="375"/>
      <c r="L181" s="375"/>
      <c r="M181" s="300"/>
      <c r="N181" s="309"/>
      <c r="O181" s="309"/>
      <c r="P181" s="309"/>
      <c r="Q181" s="309"/>
      <c r="R181" s="309"/>
    </row>
    <row r="182">
      <c r="B182" s="0" t="s">
        <v>232</v>
      </c>
      <c r="C182" s="287" t="s">
        <v>522</v>
      </c>
      <c r="D182" s="375"/>
      <c r="E182" s="375"/>
      <c r="F182" s="375"/>
      <c r="G182" s="375"/>
      <c r="H182" s="375"/>
      <c r="I182" s="375"/>
      <c r="J182" s="375"/>
      <c r="K182" s="375"/>
      <c r="L182" s="375"/>
      <c r="M182" s="300"/>
      <c r="N182" s="309"/>
      <c r="O182" s="309"/>
      <c r="P182" s="309"/>
      <c r="Q182" s="309"/>
      <c r="R182" s="309"/>
    </row>
    <row r="183">
      <c r="B183" s="0" t="s">
        <v>232</v>
      </c>
      <c r="C183" s="287" t="s">
        <v>524</v>
      </c>
      <c r="D183" s="375"/>
      <c r="E183" s="375"/>
      <c r="F183" s="375"/>
      <c r="G183" s="375"/>
      <c r="H183" s="375"/>
      <c r="I183" s="375"/>
      <c r="J183" s="375"/>
      <c r="K183" s="375"/>
      <c r="L183" s="375"/>
      <c r="M183" s="300"/>
      <c r="N183" s="309"/>
      <c r="O183" s="309"/>
      <c r="P183" s="309"/>
      <c r="Q183" s="309"/>
      <c r="R183" s="309"/>
    </row>
    <row r="184">
      <c r="B184" s="0" t="s">
        <v>232</v>
      </c>
      <c r="C184" s="287" t="s">
        <v>520</v>
      </c>
      <c r="D184" s="375"/>
      <c r="E184" s="375"/>
      <c r="F184" s="375"/>
      <c r="G184" s="375"/>
      <c r="H184" s="375"/>
      <c r="I184" s="375"/>
      <c r="J184" s="375"/>
      <c r="K184" s="375"/>
      <c r="L184" s="375"/>
      <c r="M184" s="300"/>
      <c r="N184" s="309"/>
      <c r="O184" s="309"/>
      <c r="P184" s="309"/>
      <c r="Q184" s="309"/>
      <c r="R184" s="309"/>
    </row>
    <row r="185">
      <c r="B185" s="0" t="s">
        <v>232</v>
      </c>
      <c r="C185" s="287" t="s">
        <v>517</v>
      </c>
      <c r="D185" s="375"/>
      <c r="E185" s="375"/>
      <c r="F185" s="375"/>
      <c r="G185" s="375"/>
      <c r="H185" s="375"/>
      <c r="I185" s="375"/>
      <c r="J185" s="375"/>
      <c r="K185" s="375"/>
      <c r="L185" s="375"/>
      <c r="M185" s="300"/>
      <c r="N185" s="309"/>
      <c r="O185" s="309"/>
      <c r="P185" s="309"/>
      <c r="Q185" s="309"/>
      <c r="R185" s="309"/>
    </row>
    <row r="186">
      <c r="B186" s="0" t="s">
        <v>232</v>
      </c>
      <c r="C186" s="287" t="s">
        <v>495</v>
      </c>
      <c r="D186" s="375"/>
      <c r="E186" s="375"/>
      <c r="F186" s="375"/>
      <c r="G186" s="375"/>
      <c r="H186" s="375"/>
      <c r="I186" s="375"/>
      <c r="J186" s="375"/>
      <c r="K186" s="375"/>
      <c r="L186" s="375"/>
      <c r="M186" s="300"/>
      <c r="N186" s="309"/>
      <c r="O186" s="309"/>
      <c r="P186" s="309"/>
      <c r="Q186" s="309"/>
      <c r="R186" s="309"/>
    </row>
    <row r="187">
      <c r="B187" s="0" t="s">
        <v>232</v>
      </c>
      <c r="C187" s="287" t="s">
        <v>525</v>
      </c>
      <c r="D187" s="375"/>
      <c r="E187" s="375"/>
      <c r="F187" s="375"/>
      <c r="G187" s="375"/>
      <c r="H187" s="375"/>
      <c r="I187" s="375"/>
      <c r="J187" s="375"/>
      <c r="K187" s="375"/>
      <c r="L187" s="375"/>
      <c r="M187" s="300"/>
      <c r="N187" s="309"/>
      <c r="O187" s="309"/>
      <c r="P187" s="309"/>
      <c r="Q187" s="309"/>
      <c r="R187" s="309"/>
    </row>
    <row r="188">
      <c r="B188" s="0" t="s">
        <v>232</v>
      </c>
      <c r="C188" s="287" t="s">
        <v>489</v>
      </c>
      <c r="D188" s="375"/>
      <c r="E188" s="375"/>
      <c r="F188" s="375"/>
      <c r="G188" s="375"/>
      <c r="H188" s="375"/>
      <c r="I188" s="375"/>
      <c r="J188" s="375"/>
      <c r="K188" s="375"/>
      <c r="L188" s="375"/>
      <c r="M188" s="300"/>
      <c r="N188" s="309"/>
      <c r="O188" s="309"/>
      <c r="P188" s="309"/>
      <c r="Q188" s="309"/>
      <c r="R188" s="309"/>
    </row>
    <row r="189">
      <c r="B189" s="0" t="s">
        <v>232</v>
      </c>
      <c r="C189" s="287" t="s">
        <v>485</v>
      </c>
      <c r="D189" s="375"/>
      <c r="E189" s="375"/>
      <c r="F189" s="375"/>
      <c r="G189" s="375"/>
      <c r="H189" s="375"/>
      <c r="I189" s="375"/>
      <c r="J189" s="375"/>
      <c r="K189" s="375"/>
      <c r="L189" s="375"/>
      <c r="M189" s="300"/>
      <c r="N189" s="309"/>
      <c r="O189" s="309"/>
      <c r="P189" s="309"/>
      <c r="Q189" s="309"/>
      <c r="R189" s="309"/>
    </row>
    <row r="190">
      <c r="B190" s="0" t="s">
        <v>232</v>
      </c>
      <c r="C190" s="287" t="s">
        <v>492</v>
      </c>
      <c r="D190" s="375"/>
      <c r="E190" s="375"/>
      <c r="F190" s="375"/>
      <c r="G190" s="375"/>
      <c r="H190" s="375"/>
      <c r="I190" s="375"/>
      <c r="J190" s="375"/>
      <c r="K190" s="375"/>
      <c r="L190" s="375"/>
      <c r="M190" s="300"/>
      <c r="N190" s="309"/>
      <c r="O190" s="309"/>
      <c r="P190" s="309"/>
      <c r="Q190" s="309"/>
      <c r="R190" s="309"/>
    </row>
    <row r="191">
      <c r="B191" s="0" t="s">
        <v>232</v>
      </c>
      <c r="C191" s="287" t="s">
        <v>529</v>
      </c>
      <c r="D191" s="375"/>
      <c r="E191" s="375"/>
      <c r="F191" s="375"/>
      <c r="G191" s="375"/>
      <c r="H191" s="375"/>
      <c r="I191" s="375"/>
      <c r="J191" s="375"/>
      <c r="K191" s="375"/>
      <c r="L191" s="375"/>
      <c r="M191" s="300"/>
      <c r="N191" s="309"/>
      <c r="O191" s="309"/>
      <c r="P191" s="309"/>
      <c r="Q191" s="309"/>
      <c r="R191" s="309"/>
    </row>
    <row r="192">
      <c r="B192" s="0" t="s">
        <v>232</v>
      </c>
      <c r="C192" s="287" t="s">
        <v>530</v>
      </c>
      <c r="D192" s="375"/>
      <c r="E192" s="375"/>
      <c r="F192" s="375"/>
      <c r="G192" s="375"/>
      <c r="H192" s="375"/>
      <c r="I192" s="375"/>
      <c r="J192" s="375"/>
      <c r="K192" s="375"/>
      <c r="L192" s="375"/>
      <c r="M192" s="300"/>
      <c r="N192" s="309"/>
      <c r="O192" s="309"/>
      <c r="P192" s="309"/>
      <c r="Q192" s="309"/>
      <c r="R192" s="309"/>
    </row>
    <row r="193">
      <c r="B193" s="0" t="s">
        <v>232</v>
      </c>
      <c r="C193" s="287" t="s">
        <v>531</v>
      </c>
      <c r="D193" s="375"/>
      <c r="E193" s="375"/>
      <c r="F193" s="375"/>
      <c r="G193" s="375"/>
      <c r="H193" s="375"/>
      <c r="I193" s="375"/>
      <c r="J193" s="375"/>
      <c r="K193" s="375"/>
      <c r="L193" s="375"/>
      <c r="M193" s="300"/>
      <c r="N193" s="309"/>
      <c r="O193" s="309"/>
      <c r="P193" s="309"/>
      <c r="Q193" s="309"/>
      <c r="R193" s="309"/>
    </row>
    <row r="194">
      <c r="B194" s="322" t="s">
        <v>232</v>
      </c>
      <c r="C194" s="380" t="s">
        <v>650</v>
      </c>
      <c r="D194" s="375"/>
      <c r="E194" s="375"/>
      <c r="F194" s="375"/>
      <c r="G194" s="375"/>
      <c r="H194" s="375"/>
      <c r="I194" s="375"/>
      <c r="J194" s="375"/>
      <c r="K194" s="375"/>
      <c r="L194" s="375"/>
      <c r="M194" s="300"/>
      <c r="N194" s="309"/>
      <c r="O194" s="309"/>
      <c r="P194" s="309"/>
      <c r="Q194" s="309"/>
      <c r="R194" s="309"/>
    </row>
    <row r="195">
      <c r="B195" s="322" t="s">
        <v>232</v>
      </c>
      <c r="C195" s="380" t="s">
        <v>651</v>
      </c>
      <c r="D195" s="375"/>
      <c r="E195" s="375"/>
      <c r="F195" s="375"/>
      <c r="G195" s="375"/>
      <c r="H195" s="375"/>
      <c r="I195" s="375"/>
      <c r="J195" s="375"/>
      <c r="K195" s="375"/>
      <c r="L195" s="375"/>
      <c r="M195" s="300"/>
      <c r="N195" s="309"/>
      <c r="O195" s="309"/>
      <c r="P195" s="309"/>
      <c r="Q195" s="309"/>
      <c r="R195" s="309"/>
    </row>
    <row r="196">
      <c r="B196" s="0" t="s">
        <v>232</v>
      </c>
      <c r="C196" s="287" t="s">
        <v>533</v>
      </c>
      <c r="D196" s="375"/>
      <c r="E196" s="375"/>
      <c r="F196" s="375"/>
      <c r="G196" s="375"/>
      <c r="H196" s="375"/>
      <c r="I196" s="375"/>
      <c r="J196" s="375"/>
      <c r="K196" s="375"/>
      <c r="L196" s="375"/>
      <c r="M196" s="300"/>
      <c r="N196" s="309"/>
      <c r="O196" s="309"/>
      <c r="P196" s="309"/>
      <c r="Q196" s="309"/>
      <c r="R196" s="309"/>
    </row>
    <row r="197">
      <c r="B197" s="0" t="s">
        <v>232</v>
      </c>
      <c r="C197" s="287" t="s">
        <v>652</v>
      </c>
      <c r="D197" s="375"/>
      <c r="E197" s="375"/>
      <c r="F197" s="375"/>
      <c r="G197" s="375"/>
      <c r="H197" s="375"/>
      <c r="I197" s="375"/>
      <c r="J197" s="375"/>
      <c r="K197" s="375"/>
      <c r="L197" s="375"/>
      <c r="M197" s="300"/>
      <c r="N197" s="309"/>
      <c r="O197" s="309"/>
      <c r="P197" s="309"/>
      <c r="Q197" s="309"/>
      <c r="R197" s="309"/>
    </row>
    <row r="198">
      <c r="B198" s="0" t="s">
        <v>232</v>
      </c>
      <c r="C198" s="287" t="s">
        <v>447</v>
      </c>
      <c r="D198" s="300"/>
      <c r="E198" s="300"/>
      <c r="F198" s="300"/>
      <c r="G198" s="300"/>
      <c r="H198" s="300"/>
      <c r="I198" s="300"/>
      <c r="J198" s="300"/>
      <c r="K198" s="300"/>
      <c r="L198" s="300"/>
      <c r="M198" s="300"/>
      <c r="N198" s="309"/>
      <c r="O198" s="309"/>
      <c r="P198" s="309"/>
      <c r="Q198" s="309"/>
      <c r="R198" s="309"/>
    </row>
    <row r="199">
      <c r="C199" s="287"/>
      <c r="D199" s="300"/>
      <c r="E199" s="300"/>
      <c r="F199" s="300"/>
      <c r="G199" s="300"/>
      <c r="H199" s="300"/>
      <c r="I199" s="300"/>
      <c r="J199" s="300"/>
      <c r="K199" s="300"/>
      <c r="L199" s="300"/>
      <c r="M199" s="300"/>
      <c r="N199" s="309"/>
      <c r="O199" s="309"/>
      <c r="P199" s="309"/>
      <c r="Q199" s="309"/>
      <c r="R199" s="309"/>
    </row>
    <row r="200">
      <c r="C200" s="287"/>
      <c r="D200" s="290"/>
      <c r="E200" s="290"/>
      <c r="F200" s="290"/>
      <c r="G200" s="290"/>
      <c r="H200" s="290"/>
      <c r="I200" s="290"/>
      <c r="J200" s="290"/>
      <c r="K200" s="290"/>
      <c r="L200" s="290"/>
      <c r="M200" s="309"/>
      <c r="N200" s="309"/>
      <c r="O200" s="309"/>
      <c r="P200" s="309"/>
      <c r="Q200" s="309"/>
      <c r="R200" s="309"/>
    </row>
    <row r="201">
      <c r="C201" s="287"/>
      <c r="D201" s="290"/>
      <c r="E201" s="290"/>
      <c r="F201" s="290"/>
      <c r="G201" s="290"/>
      <c r="H201" s="290"/>
      <c r="I201" s="290"/>
      <c r="J201" s="290"/>
      <c r="K201" s="290"/>
      <c r="L201" s="290"/>
      <c r="M201" s="309"/>
      <c r="N201" s="309"/>
      <c r="O201" s="309"/>
      <c r="P201" s="309"/>
      <c r="Q201" s="309"/>
      <c r="R201" s="309"/>
    </row>
    <row r="202">
      <c r="C202" s="287"/>
      <c r="D202" s="290"/>
      <c r="E202" s="290"/>
      <c r="F202" s="290"/>
      <c r="G202" s="290"/>
      <c r="H202" s="290"/>
      <c r="I202" s="290"/>
      <c r="J202" s="290"/>
      <c r="K202" s="290"/>
      <c r="L202" s="290"/>
      <c r="M202" s="309"/>
      <c r="N202" s="309"/>
      <c r="O202" s="309"/>
      <c r="P202" s="309"/>
      <c r="Q202" s="309"/>
      <c r="R202" s="309"/>
    </row>
    <row r="203">
      <c r="C203" s="287"/>
      <c r="D203" s="290"/>
      <c r="E203" s="290"/>
      <c r="F203" s="290"/>
      <c r="G203" s="290"/>
      <c r="H203" s="290"/>
      <c r="I203" s="290"/>
      <c r="J203" s="290"/>
      <c r="K203" s="290"/>
      <c r="L203" s="290"/>
      <c r="M203" s="309"/>
      <c r="N203" s="309"/>
      <c r="O203" s="309"/>
      <c r="P203" s="309"/>
      <c r="Q203" s="309"/>
      <c r="R203" s="309"/>
    </row>
    <row r="204">
      <c r="C204" s="287"/>
      <c r="D204" s="290"/>
      <c r="E204" s="290"/>
      <c r="F204" s="290"/>
      <c r="G204" s="290"/>
      <c r="H204" s="290"/>
      <c r="I204" s="290"/>
      <c r="J204" s="290"/>
      <c r="K204" s="290"/>
      <c r="L204" s="290"/>
      <c r="M204" s="309"/>
      <c r="N204" s="309"/>
      <c r="O204" s="309"/>
      <c r="P204" s="309"/>
      <c r="Q204" s="309"/>
      <c r="R204" s="309"/>
    </row>
    <row r="205">
      <c r="C205" s="287"/>
      <c r="D205" s="290"/>
      <c r="E205" s="290"/>
      <c r="F205" s="290"/>
      <c r="G205" s="290"/>
      <c r="H205" s="290"/>
      <c r="I205" s="290"/>
      <c r="J205" s="290"/>
      <c r="K205" s="290"/>
      <c r="L205" s="290"/>
      <c r="M205" s="309"/>
      <c r="N205" s="309"/>
      <c r="O205" s="309"/>
      <c r="P205" s="309"/>
      <c r="Q205" s="309"/>
      <c r="R205" s="309"/>
    </row>
    <row r="206">
      <c r="C206" s="287"/>
      <c r="D206" s="290"/>
      <c r="E206" s="290"/>
      <c r="F206" s="290"/>
      <c r="G206" s="290"/>
      <c r="H206" s="290"/>
      <c r="I206" s="290"/>
      <c r="J206" s="290"/>
      <c r="K206" s="290"/>
      <c r="L206" s="290"/>
      <c r="M206" s="309"/>
      <c r="N206" s="309"/>
      <c r="O206" s="309"/>
      <c r="P206" s="309"/>
      <c r="Q206" s="309"/>
      <c r="R206" s="309"/>
    </row>
    <row r="207">
      <c r="C207" s="287"/>
      <c r="D207" s="290"/>
      <c r="E207" s="290"/>
      <c r="F207" s="290"/>
      <c r="G207" s="290"/>
      <c r="H207" s="290"/>
      <c r="I207" s="290"/>
      <c r="J207" s="290"/>
      <c r="K207" s="290"/>
      <c r="L207" s="290"/>
      <c r="M207" s="309"/>
      <c r="N207" s="309"/>
      <c r="O207" s="309"/>
      <c r="P207" s="309"/>
      <c r="Q207" s="309"/>
      <c r="R207" s="309"/>
    </row>
    <row r="208">
      <c r="C208" s="287"/>
      <c r="D208" s="290"/>
      <c r="E208" s="290"/>
      <c r="F208" s="290"/>
      <c r="G208" s="290"/>
      <c r="H208" s="290"/>
      <c r="I208" s="290"/>
      <c r="J208" s="290"/>
      <c r="K208" s="290"/>
      <c r="L208" s="290"/>
      <c r="M208" s="309"/>
      <c r="N208" s="309"/>
      <c r="O208" s="309"/>
      <c r="P208" s="309"/>
      <c r="Q208" s="309"/>
      <c r="R208" s="309"/>
    </row>
    <row r="209">
      <c r="C209" s="287"/>
      <c r="D209" s="290"/>
      <c r="E209" s="290"/>
      <c r="F209" s="290"/>
      <c r="G209" s="290"/>
      <c r="H209" s="290"/>
      <c r="I209" s="290"/>
      <c r="J209" s="290"/>
      <c r="K209" s="290"/>
      <c r="L209" s="290"/>
      <c r="M209" s="309"/>
      <c r="N209" s="309"/>
      <c r="O209" s="309"/>
      <c r="P209" s="309"/>
      <c r="Q209" s="309"/>
      <c r="R209" s="309"/>
    </row>
    <row r="210">
      <c r="C210" s="287"/>
      <c r="D210" s="290"/>
      <c r="E210" s="290"/>
      <c r="F210" s="290"/>
      <c r="G210" s="290"/>
      <c r="H210" s="290"/>
      <c r="I210" s="290"/>
      <c r="J210" s="290"/>
      <c r="K210" s="290"/>
      <c r="L210" s="290"/>
      <c r="M210" s="309"/>
      <c r="N210" s="309"/>
      <c r="O210" s="309"/>
      <c r="P210" s="309"/>
      <c r="Q210" s="309"/>
      <c r="R210" s="309"/>
    </row>
    <row r="211">
      <c r="C211" s="287"/>
      <c r="D211" s="290"/>
      <c r="E211" s="290"/>
      <c r="F211" s="290"/>
      <c r="G211" s="290"/>
      <c r="H211" s="290"/>
      <c r="I211" s="290"/>
      <c r="J211" s="290"/>
      <c r="K211" s="290"/>
      <c r="L211" s="290"/>
      <c r="M211" s="309"/>
      <c r="N211" s="309"/>
      <c r="O211" s="309"/>
      <c r="P211" s="309"/>
      <c r="Q211" s="309"/>
      <c r="R211" s="309"/>
    </row>
    <row r="212">
      <c r="C212" s="287"/>
      <c r="D212" s="290"/>
      <c r="E212" s="290"/>
      <c r="F212" s="290"/>
      <c r="G212" s="290"/>
      <c r="H212" s="290"/>
      <c r="I212" s="290"/>
      <c r="J212" s="290"/>
      <c r="K212" s="290"/>
      <c r="L212" s="290"/>
      <c r="M212" s="309"/>
      <c r="N212" s="309"/>
      <c r="O212" s="309"/>
      <c r="P212" s="309"/>
      <c r="Q212" s="309"/>
      <c r="R212" s="309"/>
    </row>
    <row r="213">
      <c r="C213" s="287"/>
      <c r="D213" s="290"/>
      <c r="E213" s="290"/>
      <c r="F213" s="290"/>
      <c r="G213" s="290"/>
      <c r="H213" s="290"/>
      <c r="I213" s="290"/>
      <c r="J213" s="290"/>
      <c r="K213" s="290"/>
      <c r="L213" s="290"/>
      <c r="M213" s="309"/>
      <c r="N213" s="309"/>
      <c r="O213" s="309"/>
      <c r="P213" s="309"/>
      <c r="Q213" s="309"/>
      <c r="R213" s="309"/>
    </row>
    <row r="214">
      <c r="C214" s="287"/>
      <c r="D214" s="290"/>
      <c r="E214" s="290"/>
      <c r="F214" s="290"/>
      <c r="G214" s="290"/>
      <c r="H214" s="290"/>
      <c r="I214" s="290"/>
      <c r="J214" s="290"/>
      <c r="K214" s="290"/>
      <c r="L214" s="290"/>
      <c r="M214" s="309"/>
      <c r="N214" s="309"/>
      <c r="O214" s="309"/>
      <c r="P214" s="309"/>
      <c r="Q214" s="309"/>
      <c r="R214" s="309"/>
    </row>
    <row r="215">
      <c r="C215" s="287"/>
      <c r="D215" s="290"/>
      <c r="E215" s="290"/>
      <c r="F215" s="290"/>
      <c r="G215" s="290"/>
      <c r="H215" s="290"/>
      <c r="I215" s="290"/>
      <c r="J215" s="290"/>
      <c r="K215" s="290"/>
      <c r="L215" s="290"/>
      <c r="M215" s="309"/>
      <c r="N215" s="309"/>
      <c r="O215" s="309"/>
      <c r="P215" s="309"/>
      <c r="Q215" s="309"/>
      <c r="R215" s="309"/>
    </row>
    <row r="216">
      <c r="C216" s="287"/>
      <c r="D216" s="290"/>
      <c r="E216" s="290"/>
      <c r="F216" s="290"/>
      <c r="G216" s="290"/>
      <c r="H216" s="290"/>
      <c r="I216" s="290"/>
      <c r="J216" s="290"/>
      <c r="K216" s="290"/>
      <c r="L216" s="290"/>
      <c r="M216" s="309"/>
      <c r="N216" s="309"/>
      <c r="O216" s="309"/>
      <c r="P216" s="309"/>
      <c r="Q216" s="309"/>
      <c r="R216" s="309"/>
    </row>
    <row r="217">
      <c r="C217" s="287"/>
      <c r="D217" s="290"/>
      <c r="E217" s="290"/>
      <c r="F217" s="290"/>
      <c r="G217" s="290"/>
      <c r="H217" s="290"/>
      <c r="I217" s="290"/>
      <c r="J217" s="290"/>
      <c r="K217" s="290"/>
      <c r="L217" s="290"/>
      <c r="M217" s="309"/>
      <c r="N217" s="309"/>
      <c r="O217" s="309"/>
      <c r="P217" s="309"/>
      <c r="Q217" s="309"/>
      <c r="R217" s="309"/>
    </row>
    <row r="218">
      <c r="C218" s="287"/>
      <c r="D218" s="290"/>
      <c r="E218" s="290"/>
      <c r="F218" s="290"/>
      <c r="G218" s="290"/>
      <c r="H218" s="290"/>
      <c r="I218" s="290"/>
      <c r="J218" s="290"/>
      <c r="K218" s="290"/>
      <c r="L218" s="290"/>
      <c r="M218" s="309"/>
      <c r="N218" s="309"/>
      <c r="O218" s="309"/>
      <c r="P218" s="309"/>
      <c r="Q218" s="309"/>
      <c r="R218" s="309"/>
    </row>
    <row r="219">
      <c r="C219" s="287"/>
      <c r="D219" s="290"/>
      <c r="E219" s="290"/>
      <c r="F219" s="290"/>
      <c r="G219" s="290"/>
      <c r="H219" s="290"/>
      <c r="I219" s="290"/>
      <c r="J219" s="290"/>
      <c r="K219" s="290"/>
      <c r="L219" s="290"/>
      <c r="M219" s="309"/>
      <c r="N219" s="309"/>
      <c r="O219" s="309"/>
      <c r="P219" s="309"/>
      <c r="Q219" s="309"/>
      <c r="R219" s="309"/>
    </row>
    <row r="220">
      <c r="C220" s="287"/>
      <c r="D220" s="290"/>
      <c r="E220" s="290"/>
      <c r="F220" s="290"/>
      <c r="G220" s="290"/>
      <c r="H220" s="290"/>
      <c r="I220" s="290"/>
      <c r="J220" s="290"/>
      <c r="K220" s="290"/>
      <c r="L220" s="290"/>
      <c r="M220" s="309"/>
      <c r="N220" s="309"/>
      <c r="O220" s="309"/>
      <c r="P220" s="309"/>
      <c r="Q220" s="309"/>
      <c r="R220" s="309"/>
    </row>
    <row r="221">
      <c r="C221" s="287"/>
      <c r="D221" s="290"/>
      <c r="E221" s="290"/>
      <c r="F221" s="290"/>
      <c r="G221" s="290"/>
      <c r="H221" s="290"/>
      <c r="I221" s="290"/>
      <c r="J221" s="290"/>
      <c r="K221" s="290"/>
      <c r="L221" s="290"/>
      <c r="M221" s="309"/>
      <c r="N221" s="309"/>
      <c r="O221" s="309"/>
      <c r="P221" s="309"/>
      <c r="Q221" s="309"/>
      <c r="R221" s="309"/>
    </row>
    <row r="222">
      <c r="C222" s="287"/>
      <c r="D222" s="290"/>
      <c r="E222" s="290"/>
      <c r="F222" s="290"/>
      <c r="G222" s="290"/>
      <c r="H222" s="290"/>
      <c r="I222" s="290"/>
      <c r="J222" s="290"/>
      <c r="K222" s="290"/>
      <c r="L222" s="290"/>
      <c r="M222" s="309"/>
      <c r="N222" s="309"/>
      <c r="O222" s="309"/>
      <c r="P222" s="309"/>
      <c r="Q222" s="309"/>
      <c r="R222" s="309"/>
    </row>
    <row r="223">
      <c r="C223" s="287"/>
      <c r="D223" s="290"/>
      <c r="E223" s="290"/>
      <c r="F223" s="290"/>
      <c r="G223" s="290"/>
      <c r="H223" s="290"/>
      <c r="I223" s="290"/>
      <c r="J223" s="290"/>
      <c r="K223" s="290"/>
      <c r="L223" s="290"/>
      <c r="M223" s="309"/>
      <c r="N223" s="309"/>
      <c r="O223" s="309"/>
      <c r="P223" s="309"/>
      <c r="Q223" s="309"/>
      <c r="R223" s="309"/>
    </row>
    <row r="224">
      <c r="C224" s="287"/>
      <c r="D224" s="290"/>
      <c r="E224" s="290"/>
      <c r="F224" s="290"/>
      <c r="G224" s="290"/>
      <c r="H224" s="290"/>
      <c r="I224" s="290"/>
      <c r="J224" s="290"/>
      <c r="K224" s="290"/>
      <c r="L224" s="290"/>
      <c r="M224" s="309"/>
      <c r="N224" s="309"/>
      <c r="O224" s="309"/>
      <c r="P224" s="309"/>
      <c r="Q224" s="309"/>
      <c r="R224" s="309"/>
    </row>
    <row r="225">
      <c r="C225" s="287"/>
      <c r="D225" s="290"/>
      <c r="E225" s="290"/>
      <c r="F225" s="290"/>
      <c r="G225" s="290"/>
      <c r="H225" s="290"/>
      <c r="I225" s="290"/>
      <c r="J225" s="290"/>
      <c r="K225" s="290"/>
      <c r="L225" s="290"/>
      <c r="M225" s="309"/>
      <c r="N225" s="309"/>
      <c r="O225" s="309"/>
      <c r="P225" s="309"/>
      <c r="Q225" s="309"/>
      <c r="R225" s="309"/>
    </row>
    <row r="226">
      <c r="C226" s="287"/>
      <c r="D226" s="290"/>
      <c r="E226" s="290"/>
      <c r="F226" s="290"/>
      <c r="G226" s="290"/>
      <c r="H226" s="290"/>
      <c r="I226" s="290"/>
      <c r="J226" s="290"/>
      <c r="K226" s="290"/>
      <c r="L226" s="290"/>
      <c r="M226" s="309"/>
      <c r="N226" s="309"/>
      <c r="O226" s="309"/>
      <c r="P226" s="309"/>
      <c r="Q226" s="309"/>
      <c r="R226" s="309"/>
    </row>
    <row r="227">
      <c r="C227" s="287"/>
      <c r="D227" s="290"/>
      <c r="E227" s="290"/>
      <c r="F227" s="290"/>
      <c r="G227" s="290"/>
      <c r="H227" s="290"/>
      <c r="I227" s="290"/>
      <c r="J227" s="290"/>
      <c r="K227" s="290"/>
      <c r="L227" s="290"/>
      <c r="M227" s="309"/>
      <c r="N227" s="309"/>
      <c r="O227" s="309"/>
      <c r="P227" s="309"/>
      <c r="Q227" s="309"/>
      <c r="R227" s="309"/>
    </row>
    <row r="228">
      <c r="C228" s="287"/>
      <c r="D228" s="290"/>
      <c r="E228" s="290"/>
      <c r="F228" s="290"/>
      <c r="G228" s="290"/>
      <c r="H228" s="290"/>
      <c r="I228" s="290"/>
      <c r="J228" s="290"/>
      <c r="K228" s="290"/>
      <c r="L228" s="290"/>
      <c r="M228" s="309"/>
      <c r="N228" s="309"/>
      <c r="O228" s="309"/>
      <c r="P228" s="309"/>
      <c r="Q228" s="309"/>
      <c r="R228" s="309"/>
    </row>
    <row r="229">
      <c r="C229" s="287"/>
      <c r="D229" s="290"/>
      <c r="E229" s="290"/>
      <c r="F229" s="290"/>
      <c r="G229" s="290"/>
      <c r="H229" s="290"/>
      <c r="I229" s="290"/>
      <c r="J229" s="290"/>
      <c r="K229" s="290"/>
      <c r="L229" s="290"/>
      <c r="M229" s="309"/>
      <c r="N229" s="309"/>
      <c r="O229" s="309"/>
      <c r="P229" s="309"/>
      <c r="Q229" s="309"/>
      <c r="R229" s="309"/>
    </row>
    <row r="230">
      <c r="C230" s="287"/>
      <c r="D230" s="290"/>
      <c r="E230" s="290"/>
      <c r="F230" s="290"/>
      <c r="G230" s="290"/>
      <c r="H230" s="290"/>
      <c r="I230" s="290"/>
      <c r="J230" s="290"/>
      <c r="K230" s="290"/>
      <c r="L230" s="290"/>
      <c r="M230" s="309"/>
      <c r="N230" s="309"/>
      <c r="O230" s="309"/>
      <c r="P230" s="309"/>
      <c r="Q230" s="309"/>
      <c r="R230" s="309"/>
    </row>
    <row r="231">
      <c r="C231" s="287"/>
      <c r="D231" s="290"/>
      <c r="E231" s="290"/>
      <c r="F231" s="290"/>
      <c r="G231" s="290"/>
      <c r="H231" s="290"/>
      <c r="I231" s="290"/>
      <c r="J231" s="290"/>
      <c r="K231" s="290"/>
      <c r="L231" s="290"/>
      <c r="M231" s="309"/>
      <c r="N231" s="309"/>
      <c r="O231" s="309"/>
      <c r="P231" s="309"/>
      <c r="Q231" s="309"/>
      <c r="R231" s="309"/>
    </row>
    <row r="232">
      <c r="C232" s="287"/>
      <c r="D232" s="290"/>
      <c r="E232" s="290"/>
      <c r="F232" s="290"/>
      <c r="G232" s="290"/>
      <c r="H232" s="290"/>
      <c r="I232" s="290"/>
      <c r="J232" s="290"/>
      <c r="K232" s="290"/>
      <c r="L232" s="290"/>
      <c r="M232" s="309"/>
      <c r="N232" s="309"/>
      <c r="O232" s="309"/>
      <c r="P232" s="309"/>
      <c r="Q232" s="309"/>
      <c r="R232" s="309"/>
    </row>
    <row r="233">
      <c r="C233" s="287"/>
      <c r="D233" s="290"/>
      <c r="E233" s="290"/>
      <c r="F233" s="290"/>
      <c r="G233" s="290"/>
      <c r="H233" s="290"/>
      <c r="I233" s="290"/>
      <c r="J233" s="290"/>
      <c r="K233" s="290"/>
      <c r="L233" s="290"/>
      <c r="M233" s="309"/>
      <c r="N233" s="309"/>
      <c r="O233" s="309"/>
      <c r="P233" s="309"/>
      <c r="Q233" s="309"/>
      <c r="R233" s="309"/>
    </row>
    <row r="234">
      <c r="C234" s="287"/>
      <c r="D234" s="290"/>
      <c r="E234" s="290"/>
      <c r="F234" s="290"/>
      <c r="G234" s="290"/>
      <c r="H234" s="290"/>
      <c r="I234" s="290"/>
      <c r="J234" s="290"/>
      <c r="K234" s="290"/>
      <c r="L234" s="290"/>
      <c r="M234" s="309"/>
      <c r="N234" s="309"/>
      <c r="O234" s="309"/>
      <c r="P234" s="309"/>
      <c r="Q234" s="309"/>
      <c r="R234" s="309"/>
    </row>
    <row r="235">
      <c r="C235" s="287"/>
      <c r="D235" s="290"/>
      <c r="E235" s="290"/>
      <c r="F235" s="290"/>
      <c r="G235" s="290"/>
      <c r="H235" s="290"/>
      <c r="I235" s="290"/>
      <c r="J235" s="290"/>
      <c r="K235" s="290"/>
      <c r="L235" s="290"/>
      <c r="M235" s="309"/>
      <c r="N235" s="309"/>
      <c r="O235" s="309"/>
      <c r="P235" s="309"/>
      <c r="Q235" s="309"/>
      <c r="R235" s="309"/>
    </row>
    <row r="236">
      <c r="C236" s="287"/>
      <c r="D236" s="290"/>
      <c r="E236" s="290"/>
      <c r="F236" s="290"/>
      <c r="G236" s="290"/>
      <c r="H236" s="290"/>
      <c r="I236" s="290"/>
      <c r="J236" s="290"/>
      <c r="K236" s="290"/>
      <c r="L236" s="290"/>
      <c r="M236" s="309"/>
      <c r="N236" s="309"/>
      <c r="O236" s="309"/>
      <c r="P236" s="309"/>
      <c r="Q236" s="309"/>
      <c r="R236" s="309"/>
    </row>
    <row r="237">
      <c r="C237" s="287"/>
      <c r="D237" s="290"/>
      <c r="E237" s="290"/>
      <c r="F237" s="290"/>
      <c r="G237" s="290"/>
      <c r="H237" s="290"/>
      <c r="I237" s="290"/>
      <c r="J237" s="290"/>
      <c r="K237" s="290"/>
      <c r="L237" s="290"/>
      <c r="M237" s="309"/>
      <c r="N237" s="309"/>
      <c r="O237" s="309"/>
      <c r="P237" s="309"/>
      <c r="Q237" s="309"/>
      <c r="R237" s="309"/>
    </row>
    <row r="238">
      <c r="C238" s="287"/>
      <c r="D238" s="290"/>
      <c r="E238" s="290"/>
      <c r="F238" s="290"/>
      <c r="G238" s="290"/>
      <c r="H238" s="290"/>
      <c r="I238" s="290"/>
      <c r="J238" s="290"/>
      <c r="K238" s="290"/>
      <c r="L238" s="290"/>
      <c r="M238" s="309"/>
      <c r="N238" s="309"/>
      <c r="O238" s="309"/>
      <c r="P238" s="309"/>
      <c r="Q238" s="309"/>
      <c r="R238" s="309"/>
    </row>
    <row r="239">
      <c r="C239" s="287"/>
      <c r="D239" s="290"/>
      <c r="E239" s="290"/>
      <c r="F239" s="290"/>
      <c r="G239" s="290"/>
      <c r="H239" s="290"/>
      <c r="I239" s="290"/>
      <c r="J239" s="290"/>
      <c r="K239" s="290"/>
      <c r="L239" s="290"/>
      <c r="M239" s="309"/>
      <c r="N239" s="309"/>
      <c r="O239" s="309"/>
      <c r="P239" s="309"/>
      <c r="Q239" s="309"/>
      <c r="R239" s="309"/>
    </row>
    <row r="240">
      <c r="C240" s="287"/>
      <c r="D240" s="290"/>
      <c r="E240" s="290"/>
      <c r="F240" s="290"/>
      <c r="G240" s="290"/>
      <c r="H240" s="290"/>
      <c r="I240" s="290"/>
      <c r="J240" s="290"/>
      <c r="K240" s="290"/>
      <c r="L240" s="290"/>
      <c r="M240" s="309"/>
      <c r="N240" s="309"/>
      <c r="O240" s="309"/>
      <c r="P240" s="309"/>
      <c r="Q240" s="309"/>
      <c r="R240" s="309"/>
    </row>
    <row r="241">
      <c r="C241" s="287"/>
      <c r="D241" s="290"/>
      <c r="E241" s="290"/>
      <c r="F241" s="290"/>
      <c r="G241" s="290"/>
      <c r="H241" s="290"/>
      <c r="I241" s="290"/>
      <c r="J241" s="290"/>
      <c r="K241" s="290"/>
      <c r="L241" s="290"/>
      <c r="M241" s="309"/>
      <c r="N241" s="309"/>
      <c r="O241" s="309"/>
      <c r="P241" s="309"/>
      <c r="Q241" s="309"/>
      <c r="R241" s="309"/>
    </row>
    <row r="242">
      <c r="C242" s="287"/>
      <c r="D242" s="290"/>
      <c r="E242" s="290"/>
      <c r="F242" s="290"/>
      <c r="G242" s="290"/>
      <c r="H242" s="290"/>
      <c r="I242" s="290"/>
      <c r="J242" s="290"/>
      <c r="K242" s="290"/>
      <c r="L242" s="290"/>
      <c r="M242" s="309"/>
      <c r="N242" s="309"/>
      <c r="O242" s="309"/>
      <c r="P242" s="309"/>
      <c r="Q242" s="309"/>
      <c r="R242" s="309"/>
    </row>
    <row r="243">
      <c r="C243" s="287"/>
      <c r="D243" s="290"/>
      <c r="E243" s="290"/>
      <c r="F243" s="290"/>
      <c r="G243" s="290"/>
      <c r="H243" s="290"/>
      <c r="I243" s="290"/>
      <c r="J243" s="290"/>
      <c r="K243" s="290"/>
      <c r="L243" s="290"/>
      <c r="M243" s="309"/>
      <c r="N243" s="309"/>
      <c r="O243" s="309"/>
      <c r="P243" s="309"/>
      <c r="Q243" s="309"/>
      <c r="R243" s="309"/>
    </row>
    <row r="244">
      <c r="C244" s="287"/>
      <c r="D244" s="290"/>
      <c r="E244" s="290"/>
      <c r="F244" s="290"/>
      <c r="G244" s="290"/>
      <c r="H244" s="290"/>
      <c r="I244" s="290"/>
      <c r="J244" s="290"/>
      <c r="K244" s="290"/>
      <c r="L244" s="290"/>
      <c r="M244" s="309"/>
      <c r="N244" s="309"/>
      <c r="O244" s="309"/>
      <c r="P244" s="309"/>
      <c r="Q244" s="309"/>
      <c r="R244" s="309"/>
    </row>
    <row r="245">
      <c r="C245" s="287"/>
      <c r="D245" s="290"/>
      <c r="E245" s="290"/>
      <c r="F245" s="290"/>
      <c r="G245" s="290"/>
      <c r="H245" s="290"/>
      <c r="I245" s="290"/>
      <c r="J245" s="290"/>
      <c r="K245" s="290"/>
      <c r="L245" s="290"/>
      <c r="M245" s="309"/>
      <c r="N245" s="309"/>
      <c r="O245" s="309"/>
      <c r="P245" s="309"/>
      <c r="Q245" s="309"/>
      <c r="R245" s="309"/>
    </row>
    <row r="246">
      <c r="C246" s="287"/>
      <c r="D246" s="290"/>
      <c r="E246" s="290"/>
      <c r="F246" s="290"/>
      <c r="G246" s="290"/>
      <c r="H246" s="290"/>
      <c r="I246" s="290"/>
      <c r="J246" s="290"/>
      <c r="K246" s="290"/>
      <c r="L246" s="290"/>
      <c r="M246" s="309"/>
      <c r="N246" s="309"/>
      <c r="O246" s="309"/>
      <c r="P246" s="309"/>
      <c r="Q246" s="309"/>
      <c r="R246" s="309"/>
    </row>
    <row r="247">
      <c r="C247" s="287"/>
      <c r="D247" s="290"/>
      <c r="E247" s="290"/>
      <c r="F247" s="290"/>
      <c r="G247" s="290"/>
      <c r="H247" s="290"/>
      <c r="I247" s="290"/>
      <c r="J247" s="290"/>
      <c r="K247" s="290"/>
      <c r="L247" s="290"/>
      <c r="M247" s="309"/>
      <c r="N247" s="309"/>
      <c r="O247" s="309"/>
      <c r="P247" s="309"/>
      <c r="Q247" s="309"/>
      <c r="R247" s="309"/>
    </row>
    <row r="248">
      <c r="C248" s="287"/>
      <c r="D248" s="290"/>
      <c r="E248" s="290"/>
      <c r="F248" s="290"/>
      <c r="G248" s="290"/>
      <c r="H248" s="290"/>
      <c r="I248" s="290"/>
      <c r="J248" s="290"/>
      <c r="K248" s="290"/>
      <c r="L248" s="290"/>
      <c r="M248" s="309"/>
      <c r="N248" s="309"/>
      <c r="O248" s="309"/>
      <c r="P248" s="309"/>
      <c r="Q248" s="309"/>
      <c r="R248" s="309"/>
    </row>
    <row r="249">
      <c r="C249" s="287"/>
      <c r="D249" s="290"/>
      <c r="E249" s="290"/>
      <c r="F249" s="290"/>
      <c r="G249" s="290"/>
      <c r="H249" s="290"/>
      <c r="I249" s="290"/>
      <c r="J249" s="290"/>
      <c r="K249" s="290"/>
      <c r="L249" s="290"/>
      <c r="M249" s="309"/>
      <c r="N249" s="309"/>
      <c r="O249" s="309"/>
      <c r="P249" s="309"/>
      <c r="Q249" s="309"/>
      <c r="R249" s="309"/>
    </row>
    <row r="250">
      <c r="C250" s="287"/>
      <c r="D250" s="290"/>
      <c r="E250" s="290"/>
      <c r="F250" s="290"/>
      <c r="G250" s="290"/>
      <c r="H250" s="290"/>
      <c r="I250" s="290"/>
      <c r="J250" s="290"/>
      <c r="K250" s="290"/>
      <c r="L250" s="290"/>
      <c r="M250" s="309"/>
      <c r="N250" s="309"/>
      <c r="O250" s="309"/>
      <c r="P250" s="309"/>
      <c r="Q250" s="309"/>
      <c r="R250" s="309"/>
    </row>
    <row r="251">
      <c r="C251" s="287"/>
      <c r="D251" s="290"/>
      <c r="E251" s="290"/>
      <c r="F251" s="290"/>
      <c r="G251" s="290"/>
      <c r="H251" s="290"/>
      <c r="I251" s="290"/>
      <c r="J251" s="290"/>
      <c r="K251" s="290"/>
      <c r="L251" s="290"/>
      <c r="M251" s="309"/>
      <c r="N251" s="309"/>
      <c r="O251" s="309"/>
      <c r="P251" s="309"/>
      <c r="Q251" s="309"/>
      <c r="R251" s="309"/>
    </row>
    <row r="252">
      <c r="C252" s="287"/>
      <c r="D252" s="290"/>
      <c r="E252" s="290"/>
      <c r="F252" s="290"/>
      <c r="G252" s="290"/>
      <c r="H252" s="290"/>
      <c r="I252" s="290"/>
      <c r="J252" s="290"/>
      <c r="K252" s="290"/>
      <c r="L252" s="290"/>
      <c r="M252" s="309"/>
      <c r="N252" s="309"/>
      <c r="O252" s="309"/>
      <c r="P252" s="309"/>
      <c r="Q252" s="309"/>
      <c r="R252" s="309"/>
    </row>
    <row r="253">
      <c r="C253" s="287"/>
      <c r="D253" s="290"/>
      <c r="E253" s="290"/>
      <c r="F253" s="290"/>
      <c r="G253" s="290"/>
      <c r="H253" s="290"/>
      <c r="I253" s="290"/>
      <c r="J253" s="290"/>
      <c r="K253" s="290"/>
      <c r="L253" s="290"/>
      <c r="M253" s="309"/>
      <c r="N253" s="309"/>
      <c r="O253" s="309"/>
      <c r="P253" s="309"/>
      <c r="Q253" s="309"/>
      <c r="R253" s="309"/>
    </row>
    <row r="254">
      <c r="C254" s="287"/>
      <c r="D254" s="290"/>
      <c r="E254" s="290"/>
      <c r="F254" s="290"/>
      <c r="G254" s="290"/>
      <c r="H254" s="290"/>
      <c r="I254" s="290"/>
      <c r="J254" s="290"/>
      <c r="K254" s="290"/>
      <c r="L254" s="290"/>
      <c r="M254" s="309"/>
      <c r="N254" s="309"/>
      <c r="O254" s="309"/>
      <c r="P254" s="309"/>
      <c r="Q254" s="309"/>
      <c r="R254" s="309"/>
    </row>
    <row r="255">
      <c r="C255" s="287"/>
      <c r="D255" s="290"/>
      <c r="E255" s="290"/>
      <c r="F255" s="290"/>
      <c r="G255" s="290"/>
      <c r="H255" s="290"/>
      <c r="I255" s="290"/>
      <c r="J255" s="290"/>
      <c r="K255" s="290"/>
      <c r="L255" s="290"/>
      <c r="M255" s="309"/>
      <c r="N255" s="309"/>
      <c r="O255" s="309"/>
      <c r="P255" s="309"/>
      <c r="Q255" s="309"/>
      <c r="R255" s="309"/>
    </row>
    <row r="256">
      <c r="C256" s="287"/>
      <c r="D256" s="290"/>
      <c r="E256" s="290"/>
      <c r="F256" s="290"/>
      <c r="G256" s="290"/>
      <c r="H256" s="290"/>
      <c r="I256" s="290"/>
      <c r="J256" s="290"/>
      <c r="K256" s="290"/>
      <c r="L256" s="290"/>
      <c r="M256" s="309"/>
      <c r="N256" s="309"/>
      <c r="O256" s="309"/>
      <c r="P256" s="309"/>
      <c r="Q256" s="309"/>
      <c r="R256" s="309"/>
    </row>
    <row r="257">
      <c r="C257" s="287"/>
      <c r="D257" s="290"/>
      <c r="E257" s="290"/>
      <c r="F257" s="290"/>
      <c r="G257" s="290"/>
      <c r="H257" s="290"/>
      <c r="I257" s="290"/>
      <c r="J257" s="290"/>
      <c r="K257" s="290"/>
      <c r="L257" s="290"/>
      <c r="M257" s="309"/>
      <c r="N257" s="309"/>
      <c r="O257" s="309"/>
      <c r="P257" s="309"/>
      <c r="Q257" s="309"/>
      <c r="R257" s="309"/>
    </row>
    <row r="258">
      <c r="C258" s="287"/>
      <c r="D258" s="290"/>
      <c r="E258" s="290"/>
      <c r="F258" s="290"/>
      <c r="G258" s="290"/>
      <c r="H258" s="290"/>
      <c r="I258" s="290"/>
      <c r="J258" s="290"/>
      <c r="K258" s="290"/>
      <c r="L258" s="290"/>
      <c r="M258" s="309"/>
      <c r="N258" s="309"/>
      <c r="O258" s="309"/>
      <c r="P258" s="309"/>
      <c r="Q258" s="309"/>
      <c r="R258" s="309"/>
    </row>
    <row r="259">
      <c r="C259" s="287"/>
      <c r="D259" s="290"/>
      <c r="E259" s="290"/>
      <c r="F259" s="290"/>
      <c r="G259" s="290"/>
      <c r="H259" s="290"/>
      <c r="I259" s="290"/>
      <c r="J259" s="290"/>
      <c r="K259" s="290"/>
      <c r="L259" s="290"/>
      <c r="M259" s="309"/>
      <c r="N259" s="309"/>
      <c r="O259" s="309"/>
      <c r="P259" s="309"/>
      <c r="Q259" s="309"/>
      <c r="R259" s="309"/>
    </row>
    <row r="260">
      <c r="C260" s="287"/>
      <c r="D260" s="290"/>
      <c r="E260" s="290"/>
      <c r="F260" s="290"/>
      <c r="G260" s="290"/>
      <c r="H260" s="290"/>
      <c r="I260" s="290"/>
      <c r="J260" s="290"/>
      <c r="K260" s="290"/>
      <c r="L260" s="290"/>
      <c r="M260" s="309"/>
      <c r="N260" s="309"/>
      <c r="O260" s="309"/>
      <c r="P260" s="309"/>
      <c r="Q260" s="309"/>
      <c r="R260" s="309"/>
    </row>
    <row r="261">
      <c r="C261" s="287"/>
      <c r="D261" s="290"/>
      <c r="E261" s="290"/>
      <c r="F261" s="290"/>
      <c r="G261" s="290"/>
      <c r="H261" s="290"/>
      <c r="I261" s="290"/>
      <c r="J261" s="290"/>
      <c r="K261" s="290"/>
      <c r="L261" s="290"/>
      <c r="M261" s="309"/>
      <c r="N261" s="309"/>
      <c r="O261" s="309"/>
      <c r="P261" s="309"/>
      <c r="Q261" s="309"/>
      <c r="R261" s="309"/>
    </row>
    <row r="262">
      <c r="C262" s="287"/>
      <c r="D262" s="290"/>
      <c r="E262" s="290"/>
      <c r="F262" s="290"/>
      <c r="G262" s="290"/>
      <c r="H262" s="290"/>
      <c r="I262" s="290"/>
      <c r="J262" s="290"/>
      <c r="K262" s="290"/>
      <c r="L262" s="290"/>
      <c r="M262" s="309"/>
      <c r="N262" s="309"/>
      <c r="O262" s="309"/>
      <c r="P262" s="309"/>
      <c r="Q262" s="309"/>
      <c r="R262" s="309"/>
    </row>
    <row r="263">
      <c r="C263" s="287"/>
      <c r="D263" s="290"/>
      <c r="E263" s="290"/>
      <c r="F263" s="290"/>
      <c r="G263" s="290"/>
      <c r="H263" s="290"/>
      <c r="I263" s="290"/>
      <c r="J263" s="290"/>
      <c r="K263" s="290"/>
      <c r="L263" s="290"/>
      <c r="M263" s="309"/>
      <c r="N263" s="309"/>
      <c r="O263" s="309"/>
      <c r="P263" s="309"/>
      <c r="Q263" s="309"/>
      <c r="R263" s="309"/>
    </row>
    <row r="264">
      <c r="C264" s="287"/>
      <c r="D264" s="290"/>
      <c r="E264" s="290"/>
      <c r="F264" s="290"/>
      <c r="G264" s="290"/>
      <c r="H264" s="290"/>
      <c r="I264" s="290"/>
      <c r="J264" s="290"/>
      <c r="K264" s="290"/>
      <c r="L264" s="290"/>
      <c r="M264" s="309"/>
      <c r="N264" s="309"/>
      <c r="O264" s="309"/>
      <c r="P264" s="309"/>
      <c r="Q264" s="309"/>
      <c r="R264" s="309"/>
    </row>
    <row r="265">
      <c r="C265" s="287"/>
      <c r="D265" s="290"/>
      <c r="E265" s="290"/>
      <c r="F265" s="290"/>
      <c r="G265" s="290"/>
      <c r="H265" s="290"/>
      <c r="I265" s="290"/>
      <c r="J265" s="290"/>
      <c r="K265" s="290"/>
      <c r="L265" s="290"/>
      <c r="M265" s="309"/>
      <c r="N265" s="309"/>
      <c r="O265" s="309"/>
      <c r="P265" s="309"/>
      <c r="Q265" s="309"/>
      <c r="R265" s="309"/>
    </row>
    <row r="266">
      <c r="C266" s="287"/>
      <c r="D266" s="290"/>
      <c r="E266" s="290"/>
      <c r="F266" s="290"/>
      <c r="G266" s="290"/>
      <c r="H266" s="290"/>
      <c r="I266" s="290"/>
      <c r="J266" s="290"/>
      <c r="K266" s="290"/>
      <c r="L266" s="290"/>
      <c r="M266" s="309"/>
      <c r="N266" s="309"/>
      <c r="O266" s="309"/>
      <c r="P266" s="309"/>
      <c r="Q266" s="309"/>
      <c r="R266" s="309"/>
    </row>
    <row r="267">
      <c r="C267" s="287"/>
      <c r="D267" s="290"/>
      <c r="E267" s="290"/>
      <c r="F267" s="290"/>
      <c r="G267" s="290"/>
      <c r="H267" s="290"/>
      <c r="I267" s="290"/>
      <c r="J267" s="290"/>
      <c r="K267" s="290"/>
      <c r="L267" s="290"/>
      <c r="M267" s="309"/>
      <c r="N267" s="309"/>
      <c r="O267" s="309"/>
      <c r="P267" s="309"/>
      <c r="Q267" s="309"/>
      <c r="R267" s="309"/>
    </row>
    <row r="268">
      <c r="C268" s="287"/>
      <c r="D268" s="290"/>
      <c r="E268" s="290"/>
      <c r="F268" s="290"/>
      <c r="G268" s="290"/>
      <c r="H268" s="290"/>
      <c r="I268" s="290"/>
      <c r="J268" s="290"/>
      <c r="K268" s="290"/>
      <c r="L268" s="290"/>
      <c r="M268" s="309"/>
      <c r="N268" s="309"/>
      <c r="O268" s="309"/>
      <c r="P268" s="309"/>
      <c r="Q268" s="309"/>
      <c r="R268" s="309"/>
    </row>
    <row r="269">
      <c r="C269" s="287"/>
      <c r="D269" s="290"/>
      <c r="E269" s="290"/>
      <c r="F269" s="290"/>
      <c r="G269" s="290"/>
      <c r="H269" s="290"/>
      <c r="I269" s="290"/>
      <c r="J269" s="290"/>
      <c r="K269" s="290"/>
      <c r="L269" s="290"/>
      <c r="M269" s="309"/>
      <c r="N269" s="309"/>
      <c r="O269" s="309"/>
      <c r="P269" s="309"/>
      <c r="Q269" s="309"/>
      <c r="R269" s="309"/>
    </row>
    <row r="270">
      <c r="C270" s="287"/>
      <c r="D270" s="290"/>
      <c r="E270" s="290"/>
      <c r="F270" s="290"/>
      <c r="G270" s="290"/>
      <c r="H270" s="290"/>
      <c r="I270" s="290"/>
      <c r="J270" s="290"/>
      <c r="K270" s="290"/>
      <c r="L270" s="290"/>
      <c r="M270" s="309"/>
      <c r="N270" s="309"/>
      <c r="O270" s="309"/>
      <c r="P270" s="309"/>
      <c r="Q270" s="309"/>
      <c r="R270" s="309"/>
    </row>
    <row r="271">
      <c r="C271" s="287"/>
      <c r="D271" s="290"/>
      <c r="E271" s="290"/>
      <c r="F271" s="290"/>
      <c r="G271" s="290"/>
      <c r="H271" s="290"/>
      <c r="I271" s="290"/>
      <c r="J271" s="290"/>
      <c r="K271" s="290"/>
      <c r="L271" s="290"/>
      <c r="M271" s="309"/>
      <c r="N271" s="309"/>
      <c r="O271" s="309"/>
      <c r="P271" s="309"/>
      <c r="Q271" s="309"/>
      <c r="R271" s="309"/>
    </row>
    <row r="272">
      <c r="C272" s="287"/>
      <c r="D272" s="290"/>
      <c r="E272" s="290"/>
      <c r="F272" s="290"/>
      <c r="G272" s="290"/>
      <c r="H272" s="290"/>
      <c r="I272" s="290"/>
      <c r="J272" s="290"/>
      <c r="K272" s="290"/>
      <c r="L272" s="290"/>
      <c r="M272" s="309"/>
      <c r="N272" s="309"/>
      <c r="O272" s="309"/>
      <c r="P272" s="309"/>
      <c r="Q272" s="309"/>
      <c r="R272" s="309"/>
    </row>
    <row r="273">
      <c r="C273" s="287"/>
      <c r="D273" s="290"/>
      <c r="E273" s="290"/>
      <c r="F273" s="290"/>
      <c r="G273" s="290"/>
      <c r="H273" s="290"/>
      <c r="I273" s="290"/>
      <c r="J273" s="290"/>
      <c r="K273" s="290"/>
      <c r="L273" s="290"/>
      <c r="M273" s="309"/>
      <c r="N273" s="309"/>
      <c r="O273" s="309"/>
      <c r="P273" s="309"/>
      <c r="Q273" s="309"/>
      <c r="R273" s="309"/>
    </row>
    <row r="274">
      <c r="D274" s="292"/>
      <c r="E274" s="292"/>
      <c r="F274" s="292"/>
      <c r="G274" s="292"/>
      <c r="H274" s="292"/>
      <c r="I274" s="292"/>
      <c r="J274" s="292"/>
      <c r="K274" s="292"/>
      <c r="L274" s="292"/>
    </row>
  </sheetData>
  <pageMargins left="0.7" right="0.7" top="0.75" bottom="0.75" header="0.3" footer="0.3"/>
  <headerFooter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 enableFormatConditionsCalculation="0"/>
  <dimension ref="B2:Y1600"/>
  <sheetViews>
    <sheetView showRuler="0" topLeftCell="A139" zoomScale="80" zoomScaleNormal="80" workbookViewId="0">
      <selection activeCell="S169" sqref="S169"/>
    </sheetView>
  </sheetViews>
  <sheetFormatPr baseColWidth="10" defaultColWidth="8.83203125" defaultRowHeight="15" x14ac:dyDescent="0.2"/>
  <cols>
    <col min="3" max="3" bestFit="1" width="18.33203125" customWidth="1"/>
    <col min="4" max="12" width="9.1640625" customWidth="1" style="293"/>
    <col min="13" max="18" width="9.1640625" customWidth="1" style="296"/>
    <col min="19" max="19" width="9.1640625" customWidth="1" style="55"/>
  </cols>
  <sheetData>
    <row r="2">
      <c r="B2" s="48" t="s">
        <v>653</v>
      </c>
    </row>
    <row r="3">
      <c r="B3" s="0" t="s">
        <v>498</v>
      </c>
    </row>
    <row r="4" s="291" customFormat="1">
      <c r="B4" s="291" t="s">
        <v>581</v>
      </c>
      <c r="C4" s="291" t="s">
        <v>591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70"/>
      <c r="N4" s="370"/>
      <c r="O4" s="370"/>
      <c r="P4" s="370"/>
      <c r="Q4" s="370"/>
      <c r="R4" s="370"/>
      <c r="S4" s="302"/>
    </row>
    <row r="5">
      <c r="B5" s="0" t="s">
        <v>221</v>
      </c>
      <c r="C5" s="288" t="s">
        <v>515</v>
      </c>
      <c r="D5" s="290"/>
      <c r="E5" s="290">
        <v>9.62326483392</v>
      </c>
      <c r="F5" s="290"/>
      <c r="G5" s="290"/>
      <c r="H5" s="290">
        <v>34.071783097252</v>
      </c>
      <c r="I5" s="385">
        <v>24.429095129755</v>
      </c>
      <c r="J5" s="290">
        <v>73.785772530814</v>
      </c>
      <c r="K5" s="385"/>
      <c r="L5" s="290"/>
      <c r="M5" s="300"/>
      <c r="N5" s="309"/>
      <c r="O5" s="309"/>
      <c r="P5" s="309"/>
      <c r="Q5" s="309"/>
      <c r="R5" s="309"/>
    </row>
    <row r="6">
      <c r="B6" s="0" t="s">
        <v>221</v>
      </c>
      <c r="C6" s="288" t="s">
        <v>518</v>
      </c>
      <c r="D6" s="375"/>
      <c r="E6" s="375"/>
      <c r="F6" s="375"/>
      <c r="G6" s="375"/>
      <c r="H6" s="375"/>
      <c r="I6" s="375"/>
      <c r="J6" s="375"/>
      <c r="K6" s="375"/>
      <c r="L6" s="375"/>
      <c r="M6" s="300"/>
      <c r="N6" s="309"/>
      <c r="O6" s="309"/>
      <c r="P6" s="309"/>
      <c r="Q6" s="309"/>
      <c r="R6" s="309"/>
    </row>
    <row r="7">
      <c r="B7" s="0" t="s">
        <v>221</v>
      </c>
      <c r="C7" s="288" t="s">
        <v>522</v>
      </c>
      <c r="D7" s="375"/>
      <c r="E7" s="375"/>
      <c r="F7" s="375"/>
      <c r="G7" s="375"/>
      <c r="H7" s="375"/>
      <c r="I7" s="375"/>
      <c r="J7" s="375"/>
      <c r="K7" s="375"/>
      <c r="L7" s="375"/>
      <c r="M7" s="300"/>
      <c r="N7" s="309"/>
      <c r="O7" s="309"/>
      <c r="P7" s="309"/>
      <c r="Q7" s="309"/>
      <c r="R7" s="309"/>
    </row>
    <row r="8">
      <c r="B8" s="0" t="s">
        <v>221</v>
      </c>
      <c r="C8" s="288" t="s">
        <v>524</v>
      </c>
      <c r="D8" s="375"/>
      <c r="E8" s="375"/>
      <c r="F8" s="375"/>
      <c r="G8" s="375"/>
      <c r="H8" s="375"/>
      <c r="I8" s="375"/>
      <c r="J8" s="375"/>
      <c r="K8" s="375"/>
      <c r="L8" s="375"/>
      <c r="M8" s="300"/>
      <c r="N8" s="309"/>
      <c r="O8" s="309"/>
      <c r="P8" s="309"/>
      <c r="Q8" s="309"/>
      <c r="R8" s="309"/>
    </row>
    <row r="9">
      <c r="B9" s="0" t="s">
        <v>221</v>
      </c>
      <c r="C9" s="288" t="s">
        <v>520</v>
      </c>
      <c r="D9" s="375"/>
      <c r="E9" s="375"/>
      <c r="F9" s="375"/>
      <c r="G9" s="375"/>
      <c r="H9" s="375"/>
      <c r="I9" s="375"/>
      <c r="J9" s="375"/>
      <c r="K9" s="375"/>
      <c r="L9" s="375"/>
      <c r="M9" s="300"/>
      <c r="N9" s="309"/>
      <c r="O9" s="309"/>
      <c r="P9" s="309"/>
      <c r="Q9" s="309"/>
      <c r="R9" s="309"/>
    </row>
    <row r="10">
      <c r="B10" s="0" t="s">
        <v>221</v>
      </c>
      <c r="C10" s="288" t="s">
        <v>517</v>
      </c>
      <c r="D10" s="290"/>
      <c r="E10" s="290"/>
      <c r="F10" s="290">
        <v>36.459786534074</v>
      </c>
      <c r="G10" s="290">
        <v>75.104317161269</v>
      </c>
      <c r="H10" s="290">
        <v>68.57297146791</v>
      </c>
      <c r="I10" s="385">
        <v>126.948173942312</v>
      </c>
      <c r="J10" s="290">
        <v>143.315681509721</v>
      </c>
      <c r="K10" s="385"/>
      <c r="L10" s="290"/>
      <c r="M10" s="300"/>
      <c r="N10" s="309"/>
      <c r="O10" s="309"/>
      <c r="P10" s="309"/>
      <c r="Q10" s="309"/>
      <c r="R10" s="309"/>
    </row>
    <row r="11">
      <c r="B11" s="0" t="s">
        <v>221</v>
      </c>
      <c r="C11" s="288" t="s">
        <v>495</v>
      </c>
      <c r="D11" s="290">
        <v>180.639934954525</v>
      </c>
      <c r="E11" s="290">
        <v>10.418034</v>
      </c>
      <c r="F11" s="290">
        <v>10.418034</v>
      </c>
      <c r="G11" s="290">
        <v>9.716745857143</v>
      </c>
      <c r="H11" s="290">
        <v>10.841077880254</v>
      </c>
      <c r="I11" s="385">
        <v>28.827073151507</v>
      </c>
      <c r="J11" s="290">
        <v>74.422481596796</v>
      </c>
      <c r="K11" s="385">
        <v>172.154138135844</v>
      </c>
      <c r="L11" s="290">
        <v>364.66758401865</v>
      </c>
      <c r="M11" s="300"/>
      <c r="N11" s="309"/>
      <c r="O11" s="309"/>
      <c r="P11" s="309"/>
      <c r="Q11" s="309"/>
      <c r="R11" s="309"/>
    </row>
    <row r="12">
      <c r="B12" s="0" t="s">
        <v>221</v>
      </c>
      <c r="C12" s="288" t="s">
        <v>525</v>
      </c>
      <c r="D12" s="375"/>
      <c r="E12" s="375"/>
      <c r="F12" s="375"/>
      <c r="G12" s="375"/>
      <c r="H12" s="375"/>
      <c r="I12" s="375"/>
      <c r="J12" s="375"/>
      <c r="K12" s="375"/>
      <c r="L12" s="375"/>
      <c r="M12" s="300"/>
      <c r="N12" s="309"/>
      <c r="O12" s="309"/>
      <c r="P12" s="309"/>
      <c r="Q12" s="309"/>
      <c r="R12" s="309"/>
    </row>
    <row r="13">
      <c r="B13" s="0" t="s">
        <v>221</v>
      </c>
      <c r="C13" s="288" t="s">
        <v>489</v>
      </c>
      <c r="D13" s="300"/>
      <c r="E13" s="300"/>
      <c r="F13" s="300"/>
      <c r="G13" s="300"/>
      <c r="H13" s="300"/>
      <c r="I13" s="375"/>
      <c r="J13" s="300"/>
      <c r="K13" s="375"/>
      <c r="L13" s="300"/>
      <c r="M13" s="300"/>
      <c r="N13" s="309"/>
      <c r="O13" s="309"/>
      <c r="P13" s="309"/>
      <c r="Q13" s="309"/>
      <c r="R13" s="309"/>
    </row>
    <row r="14">
      <c r="B14" s="0" t="s">
        <v>221</v>
      </c>
      <c r="C14" s="288" t="s">
        <v>485</v>
      </c>
      <c r="D14" s="290">
        <v>1380.64</v>
      </c>
      <c r="E14" s="290">
        <v>1199.25488670196</v>
      </c>
      <c r="F14" s="290">
        <v>2016.717193308886</v>
      </c>
      <c r="G14" s="290">
        <v>1997.9388637808181</v>
      </c>
      <c r="H14" s="290">
        <v>1427.7859194996979</v>
      </c>
      <c r="I14" s="385">
        <v>1776.7130974718921</v>
      </c>
      <c r="J14" s="290">
        <v>902.322132750955</v>
      </c>
      <c r="K14" s="385">
        <v>690.32</v>
      </c>
      <c r="L14" s="290">
        <v>690.32</v>
      </c>
      <c r="M14" s="300"/>
      <c r="N14" s="309"/>
      <c r="O14" s="309"/>
      <c r="P14" s="309"/>
      <c r="Q14" s="309"/>
      <c r="R14" s="309"/>
    </row>
    <row r="15">
      <c r="B15" s="0" t="s">
        <v>221</v>
      </c>
      <c r="C15" s="288" t="s">
        <v>492</v>
      </c>
      <c r="D15" s="290">
        <v>0.647</v>
      </c>
      <c r="E15" s="290">
        <v>0.3235</v>
      </c>
      <c r="F15" s="290">
        <v>0.3235</v>
      </c>
      <c r="G15" s="290">
        <v>0.319583333333</v>
      </c>
      <c r="H15" s="290">
        <v>0.315666666667</v>
      </c>
      <c r="I15" s="385">
        <v>0.31175</v>
      </c>
      <c r="J15" s="290">
        <v>0.307833333333</v>
      </c>
      <c r="K15" s="385">
        <v>0.303916666667</v>
      </c>
      <c r="L15" s="290">
        <v>0.3</v>
      </c>
      <c r="M15" s="300"/>
      <c r="N15" s="309"/>
      <c r="O15" s="309"/>
      <c r="P15" s="309"/>
      <c r="Q15" s="309"/>
      <c r="R15" s="309"/>
    </row>
    <row r="16">
      <c r="B16" s="0" t="s">
        <v>221</v>
      </c>
      <c r="C16" s="288" t="s">
        <v>529</v>
      </c>
      <c r="D16" s="300"/>
      <c r="E16" s="300"/>
      <c r="F16" s="300"/>
      <c r="G16" s="300"/>
      <c r="H16" s="300"/>
      <c r="I16" s="375"/>
      <c r="J16" s="300"/>
      <c r="K16" s="375"/>
      <c r="L16" s="300"/>
      <c r="M16" s="300"/>
      <c r="N16" s="309"/>
      <c r="O16" s="309"/>
      <c r="P16" s="309"/>
      <c r="Q16" s="309"/>
      <c r="R16" s="309"/>
    </row>
    <row r="17">
      <c r="B17" s="0" t="s">
        <v>221</v>
      </c>
      <c r="C17" s="288" t="s">
        <v>530</v>
      </c>
      <c r="D17" s="290">
        <v>0.3</v>
      </c>
      <c r="E17" s="290">
        <v>402.255680345102</v>
      </c>
      <c r="F17" s="290">
        <v>458.041942590766</v>
      </c>
      <c r="G17" s="290">
        <v>357.761858498348</v>
      </c>
      <c r="H17" s="290">
        <v>596.746672928223</v>
      </c>
      <c r="I17" s="385">
        <v>536.816148409059</v>
      </c>
      <c r="J17" s="290">
        <v>419.773748808176</v>
      </c>
      <c r="K17" s="385">
        <v>327.613267062547</v>
      </c>
      <c r="L17" s="290">
        <v>242.3456744988</v>
      </c>
      <c r="M17" s="300"/>
      <c r="N17" s="309"/>
      <c r="O17" s="309"/>
      <c r="P17" s="309"/>
      <c r="Q17" s="309"/>
      <c r="R17" s="309"/>
    </row>
    <row r="18">
      <c r="B18" s="0" t="s">
        <v>221</v>
      </c>
      <c r="C18" s="288" t="s">
        <v>531</v>
      </c>
      <c r="D18" s="290">
        <v>0.3</v>
      </c>
      <c r="E18" s="290">
        <v>0.3</v>
      </c>
      <c r="F18" s="290">
        <v>0.3</v>
      </c>
      <c r="G18" s="290">
        <v>0.3</v>
      </c>
      <c r="H18" s="290">
        <v>0.3</v>
      </c>
      <c r="I18" s="385">
        <v>0.3</v>
      </c>
      <c r="J18" s="290">
        <v>0.3</v>
      </c>
      <c r="K18" s="385">
        <v>0.3</v>
      </c>
      <c r="L18" s="290">
        <v>0.3</v>
      </c>
      <c r="M18" s="300"/>
      <c r="N18" s="309"/>
      <c r="O18" s="309"/>
      <c r="P18" s="309"/>
      <c r="Q18" s="309"/>
      <c r="R18" s="309"/>
    </row>
    <row r="19">
      <c r="B19" s="0" t="s">
        <v>221</v>
      </c>
      <c r="C19" s="288" t="s">
        <v>533</v>
      </c>
      <c r="D19" s="290">
        <v>0.3</v>
      </c>
      <c r="E19" s="290">
        <v>0.3</v>
      </c>
      <c r="F19" s="290">
        <v>0.3</v>
      </c>
      <c r="G19" s="290">
        <v>0.3</v>
      </c>
      <c r="H19" s="290">
        <v>14.388679494694</v>
      </c>
      <c r="I19" s="385">
        <v>23.113969301332</v>
      </c>
      <c r="J19" s="290">
        <v>0.3</v>
      </c>
      <c r="K19" s="385">
        <v>1.409685452458</v>
      </c>
      <c r="L19" s="290">
        <v>0.3</v>
      </c>
      <c r="M19" s="300"/>
      <c r="N19" s="309"/>
      <c r="O19" s="309"/>
      <c r="P19" s="309"/>
      <c r="Q19" s="309"/>
      <c r="R19" s="309"/>
    </row>
    <row r="20">
      <c r="B20" s="0" t="s">
        <v>221</v>
      </c>
      <c r="C20" s="288" t="s">
        <v>652</v>
      </c>
      <c r="D20" s="290">
        <v>0.2</v>
      </c>
      <c r="E20" s="290">
        <v>0.2</v>
      </c>
      <c r="F20" s="290">
        <v>0.2</v>
      </c>
      <c r="G20" s="290">
        <v>0.2</v>
      </c>
      <c r="H20" s="290">
        <v>0.2</v>
      </c>
      <c r="I20" s="385">
        <v>0.2</v>
      </c>
      <c r="J20" s="290">
        <v>0.2</v>
      </c>
      <c r="K20" s="385">
        <v>0.258474429694</v>
      </c>
      <c r="L20" s="290">
        <v>0.276879222714</v>
      </c>
      <c r="M20" s="300"/>
      <c r="N20" s="309"/>
      <c r="O20" s="309"/>
      <c r="P20" s="309"/>
      <c r="Q20" s="309"/>
      <c r="R20" s="309"/>
    </row>
    <row r="21">
      <c r="B21" s="0" t="s">
        <v>221</v>
      </c>
      <c r="C21" s="288" t="s">
        <v>447</v>
      </c>
      <c r="D21" s="290">
        <v>65.7576</v>
      </c>
      <c r="E21" s="290">
        <v>64.26621</v>
      </c>
      <c r="F21" s="290">
        <v>64.26621</v>
      </c>
      <c r="G21" s="290">
        <v>63.8768025</v>
      </c>
      <c r="H21" s="290">
        <v>63.487395</v>
      </c>
      <c r="I21" s="385">
        <v>64.16685</v>
      </c>
      <c r="J21" s="290">
        <v>36.98865</v>
      </c>
      <c r="K21" s="385">
        <v>65.52576</v>
      </c>
      <c r="L21" s="290">
        <v>36.98865</v>
      </c>
      <c r="M21" s="300"/>
      <c r="N21" s="309"/>
      <c r="O21" s="309"/>
      <c r="P21" s="309"/>
      <c r="Q21" s="309"/>
      <c r="R21" s="309"/>
    </row>
    <row r="22">
      <c r="B22" s="0" t="s">
        <v>223</v>
      </c>
      <c r="C22" s="288" t="s">
        <v>515</v>
      </c>
      <c r="D22" s="290"/>
      <c r="E22" s="290">
        <v>167.424557815783</v>
      </c>
      <c r="F22" s="290">
        <v>30.373691731596</v>
      </c>
      <c r="G22" s="290">
        <v>160.271927715265</v>
      </c>
      <c r="H22" s="290"/>
      <c r="I22" s="385"/>
      <c r="J22" s="290"/>
      <c r="K22" s="385"/>
      <c r="L22" s="290"/>
      <c r="M22" s="300"/>
      <c r="N22" s="309"/>
      <c r="O22" s="309"/>
      <c r="P22" s="309"/>
      <c r="Q22" s="309"/>
      <c r="R22" s="309"/>
    </row>
    <row r="23">
      <c r="B23" s="0" t="s">
        <v>223</v>
      </c>
      <c r="C23" s="288" t="s">
        <v>518</v>
      </c>
      <c r="D23" s="375"/>
      <c r="E23" s="375"/>
      <c r="F23" s="375"/>
      <c r="G23" s="375"/>
      <c r="H23" s="375"/>
      <c r="I23" s="375"/>
      <c r="J23" s="375"/>
      <c r="K23" s="375"/>
      <c r="L23" s="375"/>
      <c r="M23" s="300"/>
      <c r="N23" s="309"/>
      <c r="O23" s="309"/>
      <c r="P23" s="309"/>
      <c r="Q23" s="309"/>
      <c r="R23" s="309"/>
    </row>
    <row r="24">
      <c r="B24" s="0" t="s">
        <v>223</v>
      </c>
      <c r="C24" s="288" t="s">
        <v>522</v>
      </c>
      <c r="D24" s="375"/>
      <c r="E24" s="375"/>
      <c r="F24" s="375"/>
      <c r="G24" s="375"/>
      <c r="H24" s="375"/>
      <c r="I24" s="375"/>
      <c r="J24" s="375"/>
      <c r="K24" s="375"/>
      <c r="L24" s="375"/>
      <c r="M24" s="300"/>
      <c r="N24" s="309"/>
      <c r="O24" s="309"/>
      <c r="P24" s="309"/>
      <c r="Q24" s="309"/>
      <c r="R24" s="309"/>
    </row>
    <row r="25">
      <c r="B25" s="0" t="s">
        <v>223</v>
      </c>
      <c r="C25" s="288" t="s">
        <v>524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309"/>
    </row>
    <row r="26">
      <c r="B26" s="0" t="s">
        <v>223</v>
      </c>
      <c r="C26" s="288" t="s">
        <v>520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00"/>
      <c r="N26" s="309"/>
      <c r="O26" s="309"/>
      <c r="P26" s="309"/>
      <c r="Q26" s="309"/>
      <c r="R26" s="309"/>
    </row>
    <row r="27">
      <c r="B27" s="0" t="s">
        <v>223</v>
      </c>
      <c r="C27" s="288" t="s">
        <v>517</v>
      </c>
      <c r="D27" s="385">
        <v>257.737109175521</v>
      </c>
      <c r="E27" s="385"/>
      <c r="F27" s="385">
        <v>196.996343939424</v>
      </c>
      <c r="G27" s="385">
        <v>35.952236053378</v>
      </c>
      <c r="H27" s="385"/>
      <c r="I27" s="385"/>
      <c r="J27" s="385"/>
      <c r="K27" s="385"/>
      <c r="L27" s="385"/>
      <c r="M27" s="300"/>
      <c r="N27" s="309"/>
      <c r="O27" s="309"/>
      <c r="P27" s="309"/>
      <c r="Q27" s="309"/>
      <c r="R27" s="309"/>
    </row>
    <row r="28">
      <c r="B28" s="0" t="s">
        <v>223</v>
      </c>
      <c r="C28" s="288" t="s">
        <v>495</v>
      </c>
      <c r="D28" s="290">
        <v>12.946263</v>
      </c>
      <c r="E28" s="290">
        <v>6.4731315</v>
      </c>
      <c r="F28" s="290">
        <v>6.4731315</v>
      </c>
      <c r="G28" s="290">
        <v>6.067907821429</v>
      </c>
      <c r="H28" s="290">
        <v>5.662684142857</v>
      </c>
      <c r="I28" s="385">
        <v>5.257460464286</v>
      </c>
      <c r="J28" s="290">
        <v>4.852236785714</v>
      </c>
      <c r="K28" s="385">
        <v>4.447013107143</v>
      </c>
      <c r="L28" s="290">
        <v>4.041789428571</v>
      </c>
      <c r="M28" s="300"/>
      <c r="N28" s="309"/>
      <c r="O28" s="309"/>
      <c r="P28" s="309"/>
      <c r="Q28" s="309"/>
      <c r="R28" s="309"/>
    </row>
    <row r="29">
      <c r="B29" s="0" t="s">
        <v>223</v>
      </c>
      <c r="C29" s="288" t="s">
        <v>525</v>
      </c>
      <c r="D29" s="375"/>
      <c r="E29" s="375"/>
      <c r="F29" s="375"/>
      <c r="G29" s="375"/>
      <c r="H29" s="375"/>
      <c r="I29" s="375"/>
      <c r="J29" s="375"/>
      <c r="K29" s="375"/>
      <c r="L29" s="375"/>
      <c r="M29" s="300"/>
      <c r="N29" s="309"/>
      <c r="O29" s="309"/>
      <c r="P29" s="309"/>
      <c r="Q29" s="309"/>
      <c r="R29" s="309"/>
    </row>
    <row r="30">
      <c r="B30" s="0" t="s">
        <v>223</v>
      </c>
      <c r="C30" s="288" t="s">
        <v>489</v>
      </c>
      <c r="D30" s="300"/>
      <c r="E30" s="300"/>
      <c r="F30" s="300"/>
      <c r="G30" s="300"/>
      <c r="H30" s="300"/>
      <c r="I30" s="375"/>
      <c r="J30" s="300"/>
      <c r="K30" s="375"/>
      <c r="L30" s="300"/>
      <c r="M30" s="300"/>
      <c r="N30" s="309"/>
      <c r="O30" s="309"/>
      <c r="P30" s="309"/>
      <c r="Q30" s="309"/>
      <c r="R30" s="309"/>
    </row>
    <row r="31">
      <c r="B31" s="0" t="s">
        <v>223</v>
      </c>
      <c r="C31" s="288" t="s">
        <v>485</v>
      </c>
      <c r="D31" s="290">
        <v>162.272</v>
      </c>
      <c r="E31" s="290">
        <v>86.372893325686</v>
      </c>
      <c r="F31" s="290">
        <v>403.879407149155</v>
      </c>
      <c r="G31" s="290">
        <v>242.192500772586</v>
      </c>
      <c r="H31" s="290">
        <v>374.480260141366</v>
      </c>
      <c r="I31" s="385">
        <v>377.644260141366</v>
      </c>
      <c r="J31" s="290">
        <v>294.646023434168</v>
      </c>
      <c r="K31" s="385">
        <v>143.805086750764</v>
      </c>
      <c r="L31" s="290">
        <v>104.2125</v>
      </c>
      <c r="M31" s="300"/>
      <c r="N31" s="309"/>
      <c r="O31" s="309"/>
      <c r="P31" s="309"/>
      <c r="Q31" s="309"/>
      <c r="R31" s="309"/>
    </row>
    <row r="32">
      <c r="B32" s="0" t="s">
        <v>223</v>
      </c>
      <c r="C32" s="288" t="s">
        <v>492</v>
      </c>
      <c r="D32" s="290">
        <v>18.613455745236</v>
      </c>
      <c r="E32" s="290">
        <v>0.25</v>
      </c>
      <c r="F32" s="290">
        <v>0.25</v>
      </c>
      <c r="G32" s="290">
        <v>0.275</v>
      </c>
      <c r="H32" s="290">
        <v>0.3</v>
      </c>
      <c r="I32" s="385">
        <v>0.325</v>
      </c>
      <c r="J32" s="290">
        <v>0.35</v>
      </c>
      <c r="K32" s="385">
        <v>0.375</v>
      </c>
      <c r="L32" s="290">
        <v>0.4</v>
      </c>
      <c r="M32" s="300"/>
      <c r="N32" s="309"/>
      <c r="O32" s="309"/>
      <c r="P32" s="309"/>
      <c r="Q32" s="309"/>
      <c r="R32" s="309"/>
    </row>
    <row r="33">
      <c r="B33" s="0" t="s">
        <v>223</v>
      </c>
      <c r="C33" s="288" t="s">
        <v>529</v>
      </c>
      <c r="D33" s="300"/>
      <c r="E33" s="300"/>
      <c r="F33" s="300"/>
      <c r="G33" s="300"/>
      <c r="H33" s="300"/>
      <c r="I33" s="375"/>
      <c r="J33" s="300"/>
      <c r="K33" s="375"/>
      <c r="L33" s="300"/>
      <c r="M33" s="300"/>
      <c r="N33" s="309"/>
      <c r="O33" s="309"/>
      <c r="P33" s="309"/>
      <c r="Q33" s="309"/>
      <c r="R33" s="309"/>
    </row>
    <row r="34">
      <c r="B34" s="0" t="s">
        <v>223</v>
      </c>
      <c r="C34" s="288" t="s">
        <v>530</v>
      </c>
      <c r="D34" s="290">
        <v>0.4</v>
      </c>
      <c r="E34" s="290">
        <v>0.4</v>
      </c>
      <c r="F34" s="290">
        <v>75.917927156048</v>
      </c>
      <c r="G34" s="290">
        <v>0.4</v>
      </c>
      <c r="H34" s="290">
        <v>0.4</v>
      </c>
      <c r="I34" s="385">
        <v>0.4</v>
      </c>
      <c r="J34" s="290">
        <v>0.4</v>
      </c>
      <c r="K34" s="385">
        <v>0.4</v>
      </c>
      <c r="L34" s="290">
        <v>0.4</v>
      </c>
      <c r="M34" s="300"/>
      <c r="N34" s="309"/>
      <c r="O34" s="309"/>
      <c r="P34" s="309"/>
      <c r="Q34" s="309"/>
      <c r="R34" s="309"/>
    </row>
    <row r="35">
      <c r="B35" s="0" t="s">
        <v>223</v>
      </c>
      <c r="C35" s="288" t="s">
        <v>531</v>
      </c>
      <c r="D35" s="290">
        <v>0.4</v>
      </c>
      <c r="E35" s="290">
        <v>96.776387165165</v>
      </c>
      <c r="F35" s="290">
        <v>68.535258042329</v>
      </c>
      <c r="G35" s="290">
        <v>33.86306826128</v>
      </c>
      <c r="H35" s="290">
        <v>5.310674027007</v>
      </c>
      <c r="I35" s="385">
        <v>0.4</v>
      </c>
      <c r="J35" s="290">
        <v>0.4</v>
      </c>
      <c r="K35" s="385">
        <v>0.4</v>
      </c>
      <c r="L35" s="290">
        <v>0.4</v>
      </c>
      <c r="M35" s="300"/>
      <c r="N35" s="309"/>
      <c r="O35" s="309"/>
      <c r="P35" s="309"/>
      <c r="Q35" s="309"/>
      <c r="R35" s="309"/>
    </row>
    <row r="36">
      <c r="B36" s="0" t="s">
        <v>223</v>
      </c>
      <c r="C36" s="288" t="s">
        <v>533</v>
      </c>
      <c r="D36" s="290">
        <v>0.4</v>
      </c>
      <c r="E36" s="290">
        <v>0.4</v>
      </c>
      <c r="F36" s="290">
        <v>166.985303290723</v>
      </c>
      <c r="G36" s="290">
        <v>0.4</v>
      </c>
      <c r="H36" s="290">
        <v>0.4</v>
      </c>
      <c r="I36" s="385">
        <v>0.4</v>
      </c>
      <c r="J36" s="290">
        <v>0.4</v>
      </c>
      <c r="K36" s="385">
        <v>0.4</v>
      </c>
      <c r="L36" s="290">
        <v>0.4</v>
      </c>
      <c r="M36" s="300"/>
      <c r="N36" s="309"/>
      <c r="O36" s="309"/>
      <c r="P36" s="309"/>
      <c r="Q36" s="309"/>
      <c r="R36" s="309"/>
    </row>
    <row r="37">
      <c r="B37" s="0" t="s">
        <v>223</v>
      </c>
      <c r="C37" s="288" t="s">
        <v>652</v>
      </c>
      <c r="D37" s="290">
        <v>0.6</v>
      </c>
      <c r="E37" s="290">
        <v>0.662798571819</v>
      </c>
      <c r="F37" s="290">
        <v>0.694724268781</v>
      </c>
      <c r="G37" s="290">
        <v>0.735470447184</v>
      </c>
      <c r="H37" s="290">
        <v>0.72337873145</v>
      </c>
      <c r="I37" s="385">
        <v>0.672166655642</v>
      </c>
      <c r="J37" s="290">
        <v>0.6</v>
      </c>
      <c r="K37" s="385">
        <v>0.6</v>
      </c>
      <c r="L37" s="290">
        <v>0.6</v>
      </c>
      <c r="M37" s="300"/>
      <c r="N37" s="309"/>
      <c r="O37" s="309"/>
      <c r="P37" s="309"/>
      <c r="Q37" s="309"/>
      <c r="R37" s="309"/>
    </row>
    <row r="38">
      <c r="B38" s="0" t="s">
        <v>223</v>
      </c>
      <c r="C38" s="288" t="s">
        <v>447</v>
      </c>
      <c r="D38" s="290">
        <v>143.1756</v>
      </c>
      <c r="E38" s="290">
        <v>107.3817</v>
      </c>
      <c r="F38" s="290">
        <v>107.3817</v>
      </c>
      <c r="G38" s="290">
        <v>93.9589875</v>
      </c>
      <c r="H38" s="290">
        <v>80.536275</v>
      </c>
      <c r="I38" s="385">
        <v>80.536275</v>
      </c>
      <c r="J38" s="290">
        <v>80.536275</v>
      </c>
      <c r="K38" s="385">
        <v>80.536275</v>
      </c>
      <c r="L38" s="290">
        <v>80.536275</v>
      </c>
      <c r="M38" s="300"/>
      <c r="N38" s="309"/>
      <c r="O38" s="309"/>
      <c r="P38" s="309"/>
      <c r="Q38" s="309"/>
      <c r="R38" s="309"/>
    </row>
    <row r="39">
      <c r="B39" s="0" t="s">
        <v>224</v>
      </c>
      <c r="C39" s="288" t="s">
        <v>515</v>
      </c>
      <c r="D39" s="290"/>
      <c r="E39" s="290"/>
      <c r="F39" s="290"/>
      <c r="G39" s="290">
        <v>46.527983171777</v>
      </c>
      <c r="H39" s="290"/>
      <c r="I39" s="385">
        <v>115.682347299895</v>
      </c>
      <c r="J39" s="290"/>
      <c r="K39" s="385">
        <v>93.065042829133</v>
      </c>
      <c r="L39" s="290">
        <v>205.592632967873</v>
      </c>
      <c r="M39" s="300"/>
      <c r="N39" s="309"/>
      <c r="O39" s="309"/>
      <c r="P39" s="309"/>
      <c r="Q39" s="309"/>
      <c r="R39" s="309"/>
    </row>
    <row r="40">
      <c r="B40" s="0" t="s">
        <v>224</v>
      </c>
      <c r="C40" s="288" t="s">
        <v>518</v>
      </c>
      <c r="D40" s="375"/>
      <c r="E40" s="375"/>
      <c r="F40" s="375"/>
      <c r="G40" s="375"/>
      <c r="H40" s="375"/>
      <c r="I40" s="375"/>
      <c r="J40" s="375"/>
      <c r="K40" s="375"/>
      <c r="L40" s="375"/>
      <c r="M40" s="300"/>
      <c r="N40" s="309"/>
      <c r="O40" s="309"/>
      <c r="P40" s="309"/>
      <c r="Q40" s="309"/>
      <c r="R40" s="309"/>
    </row>
    <row r="41">
      <c r="B41" s="0" t="s">
        <v>224</v>
      </c>
      <c r="C41" s="288" t="s">
        <v>522</v>
      </c>
      <c r="D41" s="375"/>
      <c r="E41" s="375"/>
      <c r="F41" s="375"/>
      <c r="G41" s="375"/>
      <c r="H41" s="375"/>
      <c r="I41" s="375"/>
      <c r="J41" s="375"/>
      <c r="K41" s="375"/>
      <c r="L41" s="375"/>
      <c r="M41" s="300"/>
      <c r="N41" s="309"/>
      <c r="O41" s="309"/>
      <c r="P41" s="309"/>
      <c r="Q41" s="309"/>
      <c r="R41" s="309"/>
    </row>
    <row r="42">
      <c r="B42" s="0" t="s">
        <v>224</v>
      </c>
      <c r="C42" s="288" t="s">
        <v>524</v>
      </c>
      <c r="D42" s="375"/>
      <c r="E42" s="375"/>
      <c r="F42" s="375"/>
      <c r="G42" s="375"/>
      <c r="H42" s="375"/>
      <c r="I42" s="375"/>
      <c r="J42" s="375"/>
      <c r="K42" s="375"/>
      <c r="L42" s="375"/>
      <c r="M42" s="300"/>
      <c r="N42" s="309"/>
      <c r="O42" s="309"/>
      <c r="P42" s="309"/>
      <c r="Q42" s="309"/>
      <c r="R42" s="309"/>
    </row>
    <row r="43">
      <c r="B43" s="0" t="s">
        <v>224</v>
      </c>
      <c r="C43" s="288" t="s">
        <v>520</v>
      </c>
      <c r="D43" s="375"/>
      <c r="E43" s="375"/>
      <c r="F43" s="375"/>
      <c r="G43" s="375"/>
      <c r="H43" s="375"/>
      <c r="I43" s="375"/>
      <c r="J43" s="375"/>
      <c r="K43" s="375"/>
      <c r="L43" s="375"/>
      <c r="M43" s="300"/>
      <c r="N43" s="309"/>
      <c r="O43" s="309"/>
      <c r="P43" s="309"/>
      <c r="Q43" s="309"/>
      <c r="R43" s="309"/>
    </row>
    <row r="44">
      <c r="B44" s="0" t="s">
        <v>224</v>
      </c>
      <c r="C44" s="288" t="s">
        <v>517</v>
      </c>
      <c r="D44" s="290">
        <v>236.547655380624</v>
      </c>
      <c r="E44" s="290">
        <v>27.862294345515</v>
      </c>
      <c r="F44" s="290">
        <v>50.810421245428</v>
      </c>
      <c r="G44" s="290">
        <v>211.886531549273</v>
      </c>
      <c r="H44" s="290">
        <v>206.325457023055</v>
      </c>
      <c r="I44" s="385">
        <v>202.508990154045</v>
      </c>
      <c r="J44" s="290">
        <v>384.962257957755</v>
      </c>
      <c r="K44" s="385">
        <v>377.320802163</v>
      </c>
      <c r="L44" s="290">
        <v>450.10418679484</v>
      </c>
      <c r="M44" s="300"/>
      <c r="N44" s="309"/>
      <c r="O44" s="309"/>
      <c r="P44" s="309"/>
      <c r="Q44" s="309"/>
      <c r="R44" s="309"/>
      <c r="U44" s="47"/>
      <c r="V44" s="47"/>
      <c r="X44" s="47"/>
      <c r="Y44" s="47"/>
    </row>
    <row r="45">
      <c r="B45" s="0" t="s">
        <v>224</v>
      </c>
      <c r="C45" s="288" t="s">
        <v>495</v>
      </c>
      <c r="D45" s="290">
        <v>310.01887125</v>
      </c>
      <c r="E45" s="290">
        <v>2853.1704095408491</v>
      </c>
      <c r="F45" s="290">
        <v>3314.948241810388</v>
      </c>
      <c r="G45" s="290">
        <v>3995.2577966394638</v>
      </c>
      <c r="H45" s="290">
        <v>4064.0319967248952</v>
      </c>
      <c r="I45" s="385">
        <v>3640.24047150462</v>
      </c>
      <c r="J45" s="290">
        <v>3716.874694003347</v>
      </c>
      <c r="K45" s="385">
        <v>3669.8030943436052</v>
      </c>
      <c r="L45" s="290">
        <v>3046.2031722291822</v>
      </c>
      <c r="M45" s="300"/>
      <c r="N45" s="309"/>
      <c r="O45" s="309"/>
      <c r="P45" s="309"/>
      <c r="Q45" s="309"/>
      <c r="R45" s="309"/>
    </row>
    <row r="46">
      <c r="B46" s="0" t="s">
        <v>224</v>
      </c>
      <c r="C46" s="288" t="s">
        <v>525</v>
      </c>
      <c r="D46" s="375"/>
      <c r="E46" s="375"/>
      <c r="F46" s="375"/>
      <c r="G46" s="375"/>
      <c r="H46" s="375"/>
      <c r="I46" s="375"/>
      <c r="J46" s="375"/>
      <c r="K46" s="375"/>
      <c r="L46" s="375"/>
      <c r="M46" s="300"/>
      <c r="N46" s="309"/>
      <c r="O46" s="309"/>
      <c r="P46" s="309"/>
      <c r="Q46" s="309"/>
      <c r="R46" s="309"/>
    </row>
    <row r="47">
      <c r="B47" s="0" t="s">
        <v>224</v>
      </c>
      <c r="C47" s="288" t="s">
        <v>489</v>
      </c>
      <c r="D47" s="300"/>
      <c r="E47" s="300"/>
      <c r="F47" s="300"/>
      <c r="G47" s="300"/>
      <c r="H47" s="300"/>
      <c r="I47" s="375"/>
      <c r="J47" s="300"/>
      <c r="K47" s="375"/>
      <c r="L47" s="300"/>
      <c r="M47" s="300"/>
      <c r="N47" s="309"/>
      <c r="O47" s="309"/>
      <c r="P47" s="309"/>
      <c r="Q47" s="309"/>
      <c r="R47" s="309"/>
    </row>
    <row r="48">
      <c r="B48" s="0" t="s">
        <v>224</v>
      </c>
      <c r="C48" s="288" t="s">
        <v>485</v>
      </c>
      <c r="D48" s="290"/>
      <c r="E48" s="290">
        <v>0.2</v>
      </c>
      <c r="F48" s="290"/>
      <c r="G48" s="290"/>
      <c r="H48" s="290"/>
      <c r="I48" s="385"/>
      <c r="J48" s="290"/>
      <c r="K48" s="385"/>
      <c r="L48" s="290"/>
      <c r="M48" s="300"/>
      <c r="N48" s="309"/>
      <c r="O48" s="309"/>
      <c r="P48" s="309"/>
      <c r="Q48" s="309"/>
      <c r="R48" s="309"/>
    </row>
    <row r="49">
      <c r="B49" s="0" t="s">
        <v>224</v>
      </c>
      <c r="C49" s="288" t="s">
        <v>492</v>
      </c>
      <c r="D49" s="290">
        <v>0.264</v>
      </c>
      <c r="E49" s="290">
        <v>0.132</v>
      </c>
      <c r="F49" s="290">
        <v>0.132</v>
      </c>
      <c r="G49" s="290">
        <v>0.16</v>
      </c>
      <c r="H49" s="290">
        <v>0.188</v>
      </c>
      <c r="I49" s="385">
        <v>0.216</v>
      </c>
      <c r="J49" s="290">
        <v>0.244</v>
      </c>
      <c r="K49" s="385">
        <v>0.272</v>
      </c>
      <c r="L49" s="290">
        <v>0.3</v>
      </c>
      <c r="M49" s="300"/>
      <c r="N49" s="309"/>
      <c r="O49" s="309"/>
      <c r="P49" s="309"/>
      <c r="Q49" s="309"/>
      <c r="R49" s="309"/>
    </row>
    <row r="50">
      <c r="B50" s="0" t="s">
        <v>224</v>
      </c>
      <c r="C50" s="288" t="s">
        <v>529</v>
      </c>
      <c r="D50" s="300"/>
      <c r="E50" s="300"/>
      <c r="F50" s="300"/>
      <c r="G50" s="300"/>
      <c r="H50" s="300"/>
      <c r="I50" s="375"/>
      <c r="J50" s="300"/>
      <c r="K50" s="375"/>
      <c r="L50" s="300"/>
      <c r="M50" s="300"/>
      <c r="N50" s="309"/>
      <c r="O50" s="309"/>
      <c r="P50" s="309"/>
      <c r="Q50" s="309"/>
      <c r="R50" s="309"/>
    </row>
    <row r="51">
      <c r="B51" s="0" t="s">
        <v>224</v>
      </c>
      <c r="C51" s="288" t="s">
        <v>530</v>
      </c>
      <c r="D51" s="290">
        <v>0.3</v>
      </c>
      <c r="E51" s="290">
        <v>0.3</v>
      </c>
      <c r="F51" s="290">
        <v>0.3</v>
      </c>
      <c r="G51" s="290">
        <v>0.3</v>
      </c>
      <c r="H51" s="290">
        <v>0.3</v>
      </c>
      <c r="I51" s="385">
        <v>0.3</v>
      </c>
      <c r="J51" s="290">
        <v>0.3</v>
      </c>
      <c r="K51" s="385">
        <v>0.3</v>
      </c>
      <c r="L51" s="290">
        <v>0.3</v>
      </c>
      <c r="M51" s="300"/>
      <c r="N51" s="309"/>
      <c r="O51" s="309"/>
      <c r="P51" s="309"/>
      <c r="Q51" s="309"/>
      <c r="R51" s="309"/>
    </row>
    <row r="52">
      <c r="B52" s="0" t="s">
        <v>224</v>
      </c>
      <c r="C52" s="288" t="s">
        <v>531</v>
      </c>
      <c r="D52" s="290">
        <v>0.3</v>
      </c>
      <c r="E52" s="290">
        <v>41.384749836141</v>
      </c>
      <c r="F52" s="290">
        <v>28.415702492024</v>
      </c>
      <c r="G52" s="290">
        <v>12.752423108563</v>
      </c>
      <c r="H52" s="290">
        <v>1.706179057805</v>
      </c>
      <c r="I52" s="385">
        <v>0.3</v>
      </c>
      <c r="J52" s="290">
        <v>0.3</v>
      </c>
      <c r="K52" s="385">
        <v>0.3</v>
      </c>
      <c r="L52" s="290">
        <v>0.3</v>
      </c>
      <c r="M52" s="300"/>
      <c r="N52" s="309"/>
      <c r="O52" s="309"/>
      <c r="P52" s="309"/>
      <c r="Q52" s="309"/>
      <c r="R52" s="309"/>
    </row>
    <row r="53">
      <c r="B53" s="0" t="s">
        <v>224</v>
      </c>
      <c r="C53" s="288" t="s">
        <v>533</v>
      </c>
      <c r="D53" s="290">
        <v>0.3</v>
      </c>
      <c r="E53" s="290">
        <v>0.3</v>
      </c>
      <c r="F53" s="290">
        <v>0.3</v>
      </c>
      <c r="G53" s="290">
        <v>0.3</v>
      </c>
      <c r="H53" s="290">
        <v>0.3</v>
      </c>
      <c r="I53" s="385">
        <v>0.3</v>
      </c>
      <c r="J53" s="290">
        <v>0.3</v>
      </c>
      <c r="K53" s="385">
        <v>0.3</v>
      </c>
      <c r="L53" s="290">
        <v>0.3</v>
      </c>
      <c r="M53" s="300"/>
      <c r="N53" s="309"/>
      <c r="O53" s="309"/>
      <c r="P53" s="309"/>
      <c r="Q53" s="309"/>
      <c r="R53" s="309"/>
    </row>
    <row r="54">
      <c r="B54" s="0" t="s">
        <v>224</v>
      </c>
      <c r="C54" s="288" t="s">
        <v>652</v>
      </c>
      <c r="D54" s="290">
        <v>0.317374815289</v>
      </c>
      <c r="E54" s="290">
        <v>0.362798571819</v>
      </c>
      <c r="F54" s="290">
        <v>0.394724268781</v>
      </c>
      <c r="G54" s="290">
        <v>0.435470447184</v>
      </c>
      <c r="H54" s="290">
        <v>0.42337873145</v>
      </c>
      <c r="I54" s="385">
        <v>0.372166655642</v>
      </c>
      <c r="J54" s="290">
        <v>0.34270796384</v>
      </c>
      <c r="K54" s="385">
        <v>0.316828419295</v>
      </c>
      <c r="L54" s="290">
        <v>0.3</v>
      </c>
      <c r="M54" s="300"/>
      <c r="N54" s="309"/>
      <c r="O54" s="309"/>
      <c r="P54" s="309"/>
      <c r="Q54" s="309"/>
      <c r="R54" s="309"/>
    </row>
    <row r="55">
      <c r="B55" s="0" t="s">
        <v>224</v>
      </c>
      <c r="C55" s="288" t="s">
        <v>447</v>
      </c>
      <c r="D55" s="290">
        <v>198.1229346916</v>
      </c>
      <c r="E55" s="290">
        <v>14.60034</v>
      </c>
      <c r="F55" s="290">
        <v>326.48813553549</v>
      </c>
      <c r="G55" s="290">
        <v>20.043585</v>
      </c>
      <c r="H55" s="290">
        <v>46.818155657301</v>
      </c>
      <c r="I55" s="385">
        <v>160.454795128238</v>
      </c>
      <c r="J55" s="290">
        <v>85.097395917852</v>
      </c>
      <c r="K55" s="385">
        <v>75.269495880367</v>
      </c>
      <c r="L55" s="290">
        <v>132.590092049496</v>
      </c>
      <c r="M55" s="300"/>
      <c r="N55" s="309"/>
      <c r="O55" s="309"/>
      <c r="P55" s="309"/>
      <c r="Q55" s="309"/>
      <c r="R55" s="309"/>
    </row>
    <row r="56">
      <c r="B56" s="0" t="s">
        <v>225</v>
      </c>
      <c r="C56" s="288" t="s">
        <v>515</v>
      </c>
      <c r="D56" s="290">
        <v>15</v>
      </c>
      <c r="E56" s="290">
        <v>30.359385396037</v>
      </c>
      <c r="F56" s="290">
        <v>105.165452026289</v>
      </c>
      <c r="G56" s="290">
        <v>272.386728034874</v>
      </c>
      <c r="H56" s="290">
        <v>312.513929749338</v>
      </c>
      <c r="I56" s="385">
        <v>76.150078744976</v>
      </c>
      <c r="J56" s="290">
        <v>93.083047704414</v>
      </c>
      <c r="K56" s="385">
        <v>19.069264100378</v>
      </c>
      <c r="L56" s="290">
        <v>59.940437292572</v>
      </c>
      <c r="M56" s="300"/>
      <c r="N56" s="309"/>
      <c r="O56" s="309"/>
      <c r="P56" s="309"/>
      <c r="Q56" s="309"/>
      <c r="R56" s="309"/>
    </row>
    <row r="57">
      <c r="B57" s="0" t="s">
        <v>225</v>
      </c>
      <c r="C57" s="288" t="s">
        <v>518</v>
      </c>
      <c r="D57" s="375"/>
      <c r="E57" s="375"/>
      <c r="F57" s="375"/>
      <c r="G57" s="375"/>
      <c r="H57" s="375"/>
      <c r="I57" s="375"/>
      <c r="J57" s="375"/>
      <c r="K57" s="375"/>
      <c r="L57" s="375"/>
      <c r="M57" s="300"/>
      <c r="N57" s="309"/>
      <c r="O57" s="309"/>
      <c r="P57" s="309"/>
      <c r="Q57" s="309"/>
      <c r="R57" s="309"/>
    </row>
    <row r="58">
      <c r="B58" s="0" t="s">
        <v>225</v>
      </c>
      <c r="C58" s="288" t="s">
        <v>522</v>
      </c>
      <c r="D58" s="375"/>
      <c r="E58" s="375"/>
      <c r="F58" s="375"/>
      <c r="G58" s="375"/>
      <c r="H58" s="375"/>
      <c r="I58" s="375"/>
      <c r="J58" s="375"/>
      <c r="K58" s="375"/>
      <c r="L58" s="375"/>
      <c r="M58" s="300"/>
      <c r="N58" s="309"/>
      <c r="O58" s="309"/>
      <c r="P58" s="309"/>
      <c r="Q58" s="309"/>
      <c r="R58" s="309"/>
    </row>
    <row r="59">
      <c r="B59" s="0" t="s">
        <v>225</v>
      </c>
      <c r="C59" s="288" t="s">
        <v>524</v>
      </c>
      <c r="D59" s="375"/>
      <c r="E59" s="375"/>
      <c r="F59" s="375"/>
      <c r="G59" s="375"/>
      <c r="H59" s="375"/>
      <c r="I59" s="375"/>
      <c r="J59" s="375"/>
      <c r="K59" s="375"/>
      <c r="L59" s="375"/>
      <c r="M59" s="300"/>
      <c r="N59" s="309"/>
      <c r="O59" s="309"/>
      <c r="P59" s="309"/>
      <c r="Q59" s="309"/>
      <c r="R59" s="309"/>
    </row>
    <row r="60">
      <c r="B60" s="0" t="s">
        <v>225</v>
      </c>
      <c r="C60" s="288" t="s">
        <v>520</v>
      </c>
      <c r="D60" s="375"/>
      <c r="E60" s="375"/>
      <c r="F60" s="375"/>
      <c r="G60" s="375"/>
      <c r="H60" s="375"/>
      <c r="I60" s="375"/>
      <c r="J60" s="375"/>
      <c r="K60" s="375"/>
      <c r="L60" s="375"/>
      <c r="M60" s="300"/>
      <c r="N60" s="309"/>
      <c r="O60" s="309"/>
      <c r="P60" s="309"/>
      <c r="Q60" s="309"/>
      <c r="R60" s="309"/>
    </row>
    <row r="61">
      <c r="B61" s="0" t="s">
        <v>225</v>
      </c>
      <c r="C61" s="288" t="s">
        <v>517</v>
      </c>
      <c r="D61" s="290"/>
      <c r="E61" s="290"/>
      <c r="F61" s="290">
        <v>274.46474253552</v>
      </c>
      <c r="G61" s="290">
        <v>266.298352667518</v>
      </c>
      <c r="H61" s="290">
        <v>305.029412503104</v>
      </c>
      <c r="I61" s="385">
        <v>323.013731892374</v>
      </c>
      <c r="J61" s="290">
        <v>340.998051281645</v>
      </c>
      <c r="K61" s="385">
        <v>359.9396510436</v>
      </c>
      <c r="L61" s="290">
        <v>573.424128</v>
      </c>
      <c r="M61" s="300"/>
      <c r="N61" s="309"/>
      <c r="O61" s="309"/>
      <c r="P61" s="309"/>
      <c r="Q61" s="309"/>
      <c r="R61" s="309"/>
    </row>
    <row r="62">
      <c r="B62" s="0" t="s">
        <v>225</v>
      </c>
      <c r="C62" s="288" t="s">
        <v>495</v>
      </c>
      <c r="D62" s="290">
        <v>19.146317333333</v>
      </c>
      <c r="E62" s="290">
        <v>9.573158666667</v>
      </c>
      <c r="F62" s="290">
        <v>9.573158666667</v>
      </c>
      <c r="G62" s="290">
        <v>8.89650447619</v>
      </c>
      <c r="H62" s="290">
        <v>8.219850285714</v>
      </c>
      <c r="I62" s="385">
        <v>7.543196095238</v>
      </c>
      <c r="J62" s="290">
        <v>6.866541904762</v>
      </c>
      <c r="K62" s="385">
        <v>6.189887714286</v>
      </c>
      <c r="L62" s="290">
        <v>5.51323352381</v>
      </c>
      <c r="M62" s="300"/>
      <c r="N62" s="309"/>
      <c r="O62" s="309"/>
      <c r="P62" s="309"/>
      <c r="Q62" s="309"/>
      <c r="R62" s="309"/>
    </row>
    <row r="63">
      <c r="B63" s="0" t="s">
        <v>225</v>
      </c>
      <c r="C63" s="288" t="s">
        <v>525</v>
      </c>
      <c r="D63" s="375"/>
      <c r="E63" s="375"/>
      <c r="F63" s="375"/>
      <c r="G63" s="375"/>
      <c r="H63" s="375"/>
      <c r="I63" s="375"/>
      <c r="J63" s="375"/>
      <c r="K63" s="375"/>
      <c r="L63" s="375"/>
      <c r="M63" s="300"/>
      <c r="N63" s="309"/>
      <c r="O63" s="309"/>
      <c r="P63" s="309"/>
      <c r="Q63" s="309"/>
      <c r="R63" s="309"/>
    </row>
    <row r="64">
      <c r="B64" s="0" t="s">
        <v>225</v>
      </c>
      <c r="C64" s="288" t="s">
        <v>489</v>
      </c>
      <c r="D64" s="300"/>
      <c r="E64" s="300"/>
      <c r="F64" s="300"/>
      <c r="G64" s="300"/>
      <c r="H64" s="300"/>
      <c r="I64" s="375"/>
      <c r="J64" s="300"/>
      <c r="K64" s="375"/>
      <c r="L64" s="300"/>
      <c r="M64" s="300"/>
      <c r="N64" s="309"/>
      <c r="O64" s="309"/>
      <c r="P64" s="309"/>
      <c r="Q64" s="309"/>
      <c r="R64" s="309"/>
    </row>
    <row r="65">
      <c r="B65" s="0" t="s">
        <v>225</v>
      </c>
      <c r="C65" s="288" t="s">
        <v>485</v>
      </c>
      <c r="D65" s="290">
        <v>17.145</v>
      </c>
      <c r="E65" s="290">
        <v>842.669383904185</v>
      </c>
      <c r="F65" s="290">
        <v>842.669383904185</v>
      </c>
      <c r="G65" s="290">
        <v>500.160182823785</v>
      </c>
      <c r="H65" s="290">
        <v>567.856118231403</v>
      </c>
      <c r="I65" s="385">
        <v>746.527083206082</v>
      </c>
      <c r="J65" s="290">
        <v>538.655447855744</v>
      </c>
      <c r="K65" s="385">
        <v>439.072489863581</v>
      </c>
      <c r="L65" s="290">
        <v>199.916142168338</v>
      </c>
      <c r="M65" s="300"/>
      <c r="N65" s="309"/>
      <c r="O65" s="309"/>
      <c r="P65" s="309"/>
      <c r="Q65" s="309"/>
      <c r="R65" s="309"/>
    </row>
    <row r="66">
      <c r="B66" s="0" t="s">
        <v>225</v>
      </c>
      <c r="C66" s="288" t="s">
        <v>492</v>
      </c>
      <c r="D66" s="290">
        <v>321.850581427907</v>
      </c>
      <c r="E66" s="290">
        <v>0.2</v>
      </c>
      <c r="F66" s="290">
        <v>0.2</v>
      </c>
      <c r="G66" s="290">
        <v>0.2</v>
      </c>
      <c r="H66" s="290">
        <v>0.2</v>
      </c>
      <c r="I66" s="385">
        <v>0.2</v>
      </c>
      <c r="J66" s="290">
        <v>0.2</v>
      </c>
      <c r="K66" s="385">
        <v>0.2</v>
      </c>
      <c r="L66" s="290">
        <v>0.2</v>
      </c>
      <c r="M66" s="300"/>
      <c r="N66" s="309"/>
      <c r="O66" s="309"/>
      <c r="P66" s="309"/>
      <c r="Q66" s="309"/>
      <c r="R66" s="309"/>
    </row>
    <row r="67">
      <c r="B67" s="0" t="s">
        <v>225</v>
      </c>
      <c r="C67" s="288" t="s">
        <v>529</v>
      </c>
      <c r="D67" s="300"/>
      <c r="E67" s="300"/>
      <c r="F67" s="300"/>
      <c r="G67" s="300"/>
      <c r="H67" s="300"/>
      <c r="I67" s="375"/>
      <c r="J67" s="300"/>
      <c r="K67" s="375"/>
      <c r="L67" s="300"/>
      <c r="M67" s="300"/>
      <c r="N67" s="309"/>
      <c r="O67" s="309"/>
      <c r="P67" s="309"/>
      <c r="Q67" s="309"/>
      <c r="R67" s="309"/>
    </row>
    <row r="68">
      <c r="B68" s="0" t="s">
        <v>225</v>
      </c>
      <c r="C68" s="288" t="s">
        <v>530</v>
      </c>
      <c r="D68" s="290">
        <v>0.2</v>
      </c>
      <c r="E68" s="290">
        <v>0.2</v>
      </c>
      <c r="F68" s="290">
        <v>0.2</v>
      </c>
      <c r="G68" s="290">
        <v>0.2</v>
      </c>
      <c r="H68" s="290">
        <v>0.2</v>
      </c>
      <c r="I68" s="385">
        <v>0.2</v>
      </c>
      <c r="J68" s="290">
        <v>0.2</v>
      </c>
      <c r="K68" s="385">
        <v>0.2</v>
      </c>
      <c r="L68" s="290">
        <v>0.2</v>
      </c>
      <c r="M68" s="300"/>
      <c r="N68" s="309"/>
      <c r="O68" s="309"/>
      <c r="P68" s="309"/>
      <c r="Q68" s="309"/>
      <c r="R68" s="309"/>
    </row>
    <row r="69">
      <c r="B69" s="0" t="s">
        <v>225</v>
      </c>
      <c r="C69" s="288" t="s">
        <v>531</v>
      </c>
      <c r="D69" s="290">
        <v>0.2</v>
      </c>
      <c r="E69" s="290">
        <v>0.2</v>
      </c>
      <c r="F69" s="290">
        <v>0.2</v>
      </c>
      <c r="G69" s="290">
        <v>0.2</v>
      </c>
      <c r="H69" s="290">
        <v>0.2</v>
      </c>
      <c r="I69" s="385">
        <v>0.2</v>
      </c>
      <c r="J69" s="290">
        <v>0.2</v>
      </c>
      <c r="K69" s="385">
        <v>0.2</v>
      </c>
      <c r="L69" s="290">
        <v>0.2</v>
      </c>
      <c r="M69" s="300"/>
      <c r="N69" s="309"/>
      <c r="O69" s="309"/>
      <c r="P69" s="309"/>
      <c r="Q69" s="309"/>
      <c r="R69" s="309"/>
    </row>
    <row r="70">
      <c r="B70" s="0" t="s">
        <v>225</v>
      </c>
      <c r="C70" s="288" t="s">
        <v>533</v>
      </c>
      <c r="D70" s="290">
        <v>0.2</v>
      </c>
      <c r="E70" s="290">
        <v>21.114078397105</v>
      </c>
      <c r="F70" s="290">
        <v>10.797665713216</v>
      </c>
      <c r="G70" s="290">
        <v>0.2</v>
      </c>
      <c r="H70" s="290">
        <v>0.2</v>
      </c>
      <c r="I70" s="385">
        <v>0.2</v>
      </c>
      <c r="J70" s="290">
        <v>0.2</v>
      </c>
      <c r="K70" s="385">
        <v>0.2</v>
      </c>
      <c r="L70" s="290">
        <v>0.2</v>
      </c>
      <c r="M70" s="300"/>
      <c r="N70" s="309"/>
      <c r="O70" s="309"/>
      <c r="P70" s="309"/>
      <c r="Q70" s="309"/>
      <c r="R70" s="309"/>
    </row>
    <row r="71">
      <c r="B71" s="0" t="s">
        <v>225</v>
      </c>
      <c r="C71" s="288" t="s">
        <v>652</v>
      </c>
      <c r="D71" s="290">
        <v>0.2</v>
      </c>
      <c r="E71" s="290">
        <v>0.2</v>
      </c>
      <c r="F71" s="290">
        <v>0.2</v>
      </c>
      <c r="G71" s="290">
        <v>0.2</v>
      </c>
      <c r="H71" s="290">
        <v>0.2</v>
      </c>
      <c r="I71" s="385">
        <v>0.2</v>
      </c>
      <c r="J71" s="290">
        <v>0.2</v>
      </c>
      <c r="K71" s="385">
        <v>0.2</v>
      </c>
      <c r="L71" s="290">
        <v>0.2</v>
      </c>
      <c r="M71" s="300"/>
      <c r="N71" s="309"/>
      <c r="O71" s="309"/>
      <c r="P71" s="309"/>
      <c r="Q71" s="309"/>
      <c r="R71" s="309"/>
    </row>
    <row r="72">
      <c r="B72" s="0" t="s">
        <v>225</v>
      </c>
      <c r="C72" s="288" t="s">
        <v>447</v>
      </c>
      <c r="D72" s="290">
        <v>37.71</v>
      </c>
      <c r="E72" s="290">
        <v>28.2825</v>
      </c>
      <c r="F72" s="290">
        <v>33.16815</v>
      </c>
      <c r="G72" s="290">
        <v>24.7471875</v>
      </c>
      <c r="H72" s="290">
        <v>21.211875</v>
      </c>
      <c r="I72" s="385">
        <v>31.183875</v>
      </c>
      <c r="J72" s="290">
        <v>31.433175</v>
      </c>
      <c r="K72" s="385">
        <v>41.009625</v>
      </c>
      <c r="L72" s="290">
        <v>41.481</v>
      </c>
      <c r="M72" s="300"/>
      <c r="N72" s="309"/>
      <c r="O72" s="309"/>
      <c r="P72" s="309"/>
      <c r="Q72" s="309"/>
      <c r="R72" s="309"/>
    </row>
    <row r="73">
      <c r="B73" s="0" t="s">
        <v>226</v>
      </c>
      <c r="C73" s="288" t="s">
        <v>515</v>
      </c>
      <c r="D73" s="300"/>
      <c r="E73" s="300"/>
      <c r="F73" s="300"/>
      <c r="G73" s="300"/>
      <c r="H73" s="300"/>
      <c r="I73" s="375"/>
      <c r="J73" s="300"/>
      <c r="K73" s="375"/>
      <c r="L73" s="300"/>
      <c r="M73" s="300"/>
      <c r="N73" s="309"/>
      <c r="O73" s="309"/>
      <c r="P73" s="309"/>
      <c r="Q73" s="309"/>
      <c r="R73" s="309"/>
    </row>
    <row r="74">
      <c r="B74" s="0" t="s">
        <v>226</v>
      </c>
      <c r="C74" s="288" t="s">
        <v>518</v>
      </c>
      <c r="D74" s="375"/>
      <c r="E74" s="375"/>
      <c r="F74" s="375"/>
      <c r="G74" s="375"/>
      <c r="H74" s="375"/>
      <c r="I74" s="375"/>
      <c r="J74" s="375"/>
      <c r="K74" s="375"/>
      <c r="L74" s="375"/>
      <c r="M74" s="300"/>
      <c r="N74" s="309"/>
      <c r="O74" s="309"/>
      <c r="P74" s="309"/>
      <c r="Q74" s="309"/>
      <c r="R74" s="309"/>
    </row>
    <row r="75">
      <c r="B75" s="0" t="s">
        <v>226</v>
      </c>
      <c r="C75" s="288" t="s">
        <v>522</v>
      </c>
      <c r="D75" s="375"/>
      <c r="E75" s="375"/>
      <c r="F75" s="375"/>
      <c r="G75" s="375"/>
      <c r="H75" s="375"/>
      <c r="I75" s="375"/>
      <c r="J75" s="375"/>
      <c r="K75" s="375"/>
      <c r="L75" s="375"/>
      <c r="M75" s="300"/>
      <c r="N75" s="309"/>
      <c r="O75" s="309"/>
      <c r="P75" s="309"/>
      <c r="Q75" s="309"/>
      <c r="R75" s="309"/>
    </row>
    <row r="76">
      <c r="B76" s="0" t="s">
        <v>226</v>
      </c>
      <c r="C76" s="288" t="s">
        <v>524</v>
      </c>
      <c r="D76" s="375"/>
      <c r="E76" s="375"/>
      <c r="F76" s="375"/>
      <c r="G76" s="375"/>
      <c r="H76" s="375"/>
      <c r="I76" s="375"/>
      <c r="J76" s="375"/>
      <c r="K76" s="375"/>
      <c r="L76" s="375"/>
      <c r="M76" s="300"/>
      <c r="N76" s="309"/>
      <c r="O76" s="309"/>
      <c r="P76" s="309"/>
      <c r="Q76" s="309"/>
      <c r="R76" s="309"/>
    </row>
    <row r="77">
      <c r="B77" s="0" t="s">
        <v>226</v>
      </c>
      <c r="C77" s="288" t="s">
        <v>520</v>
      </c>
      <c r="D77" s="375"/>
      <c r="E77" s="375"/>
      <c r="F77" s="375"/>
      <c r="G77" s="375"/>
      <c r="H77" s="375"/>
      <c r="I77" s="375"/>
      <c r="J77" s="375"/>
      <c r="K77" s="375"/>
      <c r="L77" s="375"/>
      <c r="M77" s="300"/>
      <c r="N77" s="309"/>
      <c r="O77" s="309"/>
      <c r="P77" s="309"/>
      <c r="Q77" s="309"/>
      <c r="R77" s="309"/>
    </row>
    <row r="78">
      <c r="B78" s="0" t="s">
        <v>226</v>
      </c>
      <c r="C78" s="288" t="s">
        <v>517</v>
      </c>
      <c r="D78" s="300"/>
      <c r="E78" s="300"/>
      <c r="F78" s="300"/>
      <c r="G78" s="300"/>
      <c r="H78" s="300"/>
      <c r="I78" s="375"/>
      <c r="J78" s="300"/>
      <c r="K78" s="375"/>
      <c r="L78" s="300"/>
      <c r="M78" s="300"/>
      <c r="N78" s="309"/>
      <c r="O78" s="309"/>
      <c r="P78" s="309"/>
      <c r="Q78" s="309"/>
      <c r="R78" s="309"/>
    </row>
    <row r="79">
      <c r="B79" s="0" t="s">
        <v>226</v>
      </c>
      <c r="C79" s="288" t="s">
        <v>495</v>
      </c>
      <c r="D79" s="290">
        <v>210.574143586667</v>
      </c>
      <c r="E79" s="290">
        <v>1.652625</v>
      </c>
      <c r="F79" s="290">
        <v>1.652625</v>
      </c>
      <c r="G79" s="290">
        <v>1.548866071429</v>
      </c>
      <c r="H79" s="290">
        <v>1.445107142857</v>
      </c>
      <c r="I79" s="385">
        <v>1.341348214286</v>
      </c>
      <c r="J79" s="290">
        <v>1.237589285714</v>
      </c>
      <c r="K79" s="385">
        <v>1.133830357143</v>
      </c>
      <c r="L79" s="290">
        <v>1.030071428571</v>
      </c>
      <c r="M79" s="300"/>
      <c r="N79" s="309"/>
      <c r="O79" s="309"/>
      <c r="P79" s="309"/>
      <c r="Q79" s="309"/>
      <c r="R79" s="309"/>
    </row>
    <row r="80">
      <c r="B80" s="0" t="s">
        <v>226</v>
      </c>
      <c r="C80" s="288" t="s">
        <v>525</v>
      </c>
      <c r="D80" s="375"/>
      <c r="E80" s="375"/>
      <c r="F80" s="375"/>
      <c r="G80" s="375"/>
      <c r="H80" s="375"/>
      <c r="I80" s="375"/>
      <c r="J80" s="375"/>
      <c r="K80" s="375"/>
      <c r="L80" s="375"/>
      <c r="M80" s="300"/>
      <c r="N80" s="309"/>
      <c r="O80" s="309"/>
      <c r="P80" s="309"/>
      <c r="Q80" s="309"/>
      <c r="R80" s="309"/>
    </row>
    <row r="81">
      <c r="B81" s="0" t="s">
        <v>226</v>
      </c>
      <c r="C81" s="288" t="s">
        <v>489</v>
      </c>
      <c r="D81" s="375"/>
      <c r="E81" s="375"/>
      <c r="F81" s="375"/>
      <c r="G81" s="375"/>
      <c r="H81" s="375"/>
      <c r="I81" s="375"/>
      <c r="J81" s="375"/>
      <c r="K81" s="375"/>
      <c r="L81" s="375"/>
      <c r="M81" s="300"/>
      <c r="N81" s="309"/>
      <c r="O81" s="309"/>
      <c r="P81" s="309"/>
      <c r="Q81" s="309"/>
      <c r="R81" s="309"/>
    </row>
    <row r="82">
      <c r="B82" s="0" t="s">
        <v>226</v>
      </c>
      <c r="C82" s="288" t="s">
        <v>485</v>
      </c>
      <c r="D82" s="385">
        <v>23.499</v>
      </c>
      <c r="E82" s="385">
        <v>23.499</v>
      </c>
      <c r="F82" s="385">
        <v>11.7495</v>
      </c>
      <c r="G82" s="385">
        <v>11.7495</v>
      </c>
      <c r="H82" s="385">
        <v>11.7495</v>
      </c>
      <c r="I82" s="385">
        <v>11.7495</v>
      </c>
      <c r="J82" s="385">
        <v>11.7495</v>
      </c>
      <c r="K82" s="385">
        <v>11.7495</v>
      </c>
      <c r="L82" s="385">
        <v>11.7495</v>
      </c>
      <c r="M82" s="300"/>
      <c r="N82" s="309"/>
      <c r="O82" s="309"/>
      <c r="P82" s="309"/>
      <c r="Q82" s="309"/>
      <c r="R82" s="309"/>
    </row>
    <row r="83">
      <c r="B83" s="0" t="s">
        <v>226</v>
      </c>
      <c r="C83" s="288" t="s">
        <v>492</v>
      </c>
      <c r="D83" s="385">
        <v>0.019</v>
      </c>
      <c r="E83" s="385">
        <v>0.0095</v>
      </c>
      <c r="F83" s="385">
        <v>0.0095</v>
      </c>
      <c r="G83" s="385">
        <v>0.024583333333</v>
      </c>
      <c r="H83" s="385">
        <v>0.039666666667</v>
      </c>
      <c r="I83" s="385">
        <v>0.05475</v>
      </c>
      <c r="J83" s="385">
        <v>0.069833333333</v>
      </c>
      <c r="K83" s="385">
        <v>0.084916666667</v>
      </c>
      <c r="L83" s="385">
        <v>0.1</v>
      </c>
      <c r="M83" s="300"/>
      <c r="N83" s="309"/>
      <c r="O83" s="309"/>
      <c r="P83" s="309"/>
      <c r="Q83" s="309"/>
      <c r="R83" s="309"/>
    </row>
    <row r="84">
      <c r="B84" s="0" t="s">
        <v>226</v>
      </c>
      <c r="C84" s="288" t="s">
        <v>529</v>
      </c>
      <c r="D84" s="375"/>
      <c r="E84" s="375"/>
      <c r="F84" s="375"/>
      <c r="G84" s="375"/>
      <c r="H84" s="375"/>
      <c r="I84" s="375"/>
      <c r="J84" s="375"/>
      <c r="K84" s="375"/>
      <c r="L84" s="375"/>
      <c r="M84" s="300"/>
      <c r="N84" s="309"/>
      <c r="O84" s="309"/>
      <c r="P84" s="309"/>
      <c r="Q84" s="309"/>
      <c r="R84" s="309"/>
    </row>
    <row r="85">
      <c r="B85" s="0" t="s">
        <v>226</v>
      </c>
      <c r="C85" s="288" t="s">
        <v>530</v>
      </c>
      <c r="D85" s="290">
        <v>0.1</v>
      </c>
      <c r="E85" s="290">
        <v>0.1</v>
      </c>
      <c r="F85" s="290">
        <v>0.1</v>
      </c>
      <c r="G85" s="290">
        <v>0.1</v>
      </c>
      <c r="H85" s="290">
        <v>0.1</v>
      </c>
      <c r="I85" s="385">
        <v>0.1</v>
      </c>
      <c r="J85" s="290">
        <v>0.1</v>
      </c>
      <c r="K85" s="385">
        <v>0.1</v>
      </c>
      <c r="L85" s="290">
        <v>0.1</v>
      </c>
      <c r="M85" s="300"/>
      <c r="N85" s="309"/>
      <c r="O85" s="309"/>
      <c r="P85" s="309"/>
      <c r="Q85" s="309"/>
      <c r="R85" s="309"/>
    </row>
    <row r="86">
      <c r="B86" s="0" t="s">
        <v>226</v>
      </c>
      <c r="C86" s="288" t="s">
        <v>531</v>
      </c>
      <c r="D86" s="290">
        <v>0.1</v>
      </c>
      <c r="E86" s="290">
        <v>0.1</v>
      </c>
      <c r="F86" s="290">
        <v>0.1</v>
      </c>
      <c r="G86" s="290">
        <v>0.1</v>
      </c>
      <c r="H86" s="290">
        <v>0.1</v>
      </c>
      <c r="I86" s="385">
        <v>0.1</v>
      </c>
      <c r="J86" s="290">
        <v>0.1</v>
      </c>
      <c r="K86" s="385">
        <v>0.1</v>
      </c>
      <c r="L86" s="290">
        <v>0.1</v>
      </c>
      <c r="M86" s="300"/>
      <c r="N86" s="309"/>
      <c r="O86" s="309"/>
      <c r="P86" s="309"/>
      <c r="Q86" s="309"/>
      <c r="R86" s="309"/>
    </row>
    <row r="87">
      <c r="B87" s="0" t="s">
        <v>226</v>
      </c>
      <c r="C87" s="288" t="s">
        <v>533</v>
      </c>
      <c r="D87" s="385">
        <v>0.1</v>
      </c>
      <c r="E87" s="385">
        <v>0.1</v>
      </c>
      <c r="F87" s="385">
        <v>0.1</v>
      </c>
      <c r="G87" s="385">
        <v>0.1</v>
      </c>
      <c r="H87" s="385">
        <v>0.1</v>
      </c>
      <c r="I87" s="385">
        <v>0.1</v>
      </c>
      <c r="J87" s="385">
        <v>0.1</v>
      </c>
      <c r="K87" s="385">
        <v>0.1</v>
      </c>
      <c r="L87" s="385">
        <v>0.1</v>
      </c>
      <c r="M87" s="300"/>
      <c r="N87" s="309"/>
      <c r="O87" s="309"/>
      <c r="P87" s="309"/>
      <c r="Q87" s="309"/>
      <c r="R87" s="309"/>
    </row>
    <row r="88">
      <c r="B88" s="0" t="s">
        <v>226</v>
      </c>
      <c r="C88" s="288" t="s">
        <v>652</v>
      </c>
      <c r="D88" s="290">
        <v>0.4</v>
      </c>
      <c r="E88" s="290">
        <v>0.4</v>
      </c>
      <c r="F88" s="290">
        <v>0.4</v>
      </c>
      <c r="G88" s="290">
        <v>0.4</v>
      </c>
      <c r="H88" s="290">
        <v>0.4</v>
      </c>
      <c r="I88" s="385">
        <v>0.4</v>
      </c>
      <c r="J88" s="290">
        <v>0.4</v>
      </c>
      <c r="K88" s="385">
        <v>0.4</v>
      </c>
      <c r="L88" s="290">
        <v>0.4</v>
      </c>
      <c r="M88" s="300"/>
      <c r="N88" s="309"/>
      <c r="O88" s="309"/>
      <c r="P88" s="309"/>
      <c r="Q88" s="309"/>
      <c r="R88" s="309"/>
    </row>
    <row r="89">
      <c r="B89" s="0" t="s">
        <v>226</v>
      </c>
      <c r="C89" s="288" t="s">
        <v>447</v>
      </c>
      <c r="D89" s="290">
        <v>51.2208</v>
      </c>
      <c r="E89" s="290">
        <v>52.50132</v>
      </c>
      <c r="F89" s="290">
        <v>52.50132</v>
      </c>
      <c r="G89" s="290">
        <v>47.736675</v>
      </c>
      <c r="H89" s="290">
        <v>37.412955</v>
      </c>
      <c r="I89" s="385">
        <v>48.1203</v>
      </c>
      <c r="J89" s="290">
        <v>48.603015</v>
      </c>
      <c r="K89" s="385">
        <v>38.90052</v>
      </c>
      <c r="L89" s="290">
        <v>36.76455</v>
      </c>
      <c r="M89" s="300"/>
      <c r="N89" s="309"/>
      <c r="O89" s="309"/>
      <c r="P89" s="309"/>
      <c r="Q89" s="309"/>
      <c r="R89" s="309"/>
    </row>
    <row r="90">
      <c r="B90" s="0" t="s">
        <v>227</v>
      </c>
      <c r="C90" s="288" t="s">
        <v>515</v>
      </c>
      <c r="D90" s="290"/>
      <c r="E90" s="290">
        <v>17.6726806612</v>
      </c>
      <c r="F90" s="290">
        <v>150.267603388847</v>
      </c>
      <c r="G90" s="290">
        <v>280.697486131375</v>
      </c>
      <c r="H90" s="290">
        <v>245.201193439224</v>
      </c>
      <c r="I90" s="385">
        <v>157.615661388597</v>
      </c>
      <c r="J90" s="290">
        <v>121.676989825042</v>
      </c>
      <c r="K90" s="385">
        <v>250.620506107735</v>
      </c>
      <c r="L90" s="290">
        <v>71.886601938254</v>
      </c>
      <c r="M90" s="300"/>
      <c r="N90" s="309"/>
      <c r="O90" s="309"/>
      <c r="P90" s="309"/>
      <c r="Q90" s="309"/>
      <c r="R90" s="309"/>
    </row>
    <row r="91">
      <c r="B91" s="0" t="s">
        <v>227</v>
      </c>
      <c r="C91" s="288" t="s">
        <v>518</v>
      </c>
      <c r="D91" s="375"/>
      <c r="E91" s="375"/>
      <c r="F91" s="375"/>
      <c r="G91" s="375"/>
      <c r="H91" s="375"/>
      <c r="I91" s="375"/>
      <c r="J91" s="375"/>
      <c r="K91" s="375"/>
      <c r="L91" s="375"/>
      <c r="M91" s="300"/>
      <c r="N91" s="309"/>
      <c r="O91" s="309"/>
      <c r="P91" s="309"/>
      <c r="Q91" s="309"/>
      <c r="R91" s="309"/>
    </row>
    <row r="92">
      <c r="B92" s="0" t="s">
        <v>227</v>
      </c>
      <c r="C92" s="288" t="s">
        <v>522</v>
      </c>
      <c r="D92" s="375"/>
      <c r="E92" s="375"/>
      <c r="F92" s="375"/>
      <c r="G92" s="375"/>
      <c r="H92" s="375"/>
      <c r="I92" s="375"/>
      <c r="J92" s="375"/>
      <c r="K92" s="375"/>
      <c r="L92" s="375"/>
      <c r="M92" s="300"/>
      <c r="N92" s="309"/>
      <c r="O92" s="309"/>
      <c r="P92" s="309"/>
      <c r="Q92" s="309"/>
      <c r="R92" s="309"/>
    </row>
    <row r="93">
      <c r="B93" s="0" t="s">
        <v>227</v>
      </c>
      <c r="C93" s="288" t="s">
        <v>524</v>
      </c>
      <c r="D93" s="375"/>
      <c r="E93" s="375"/>
      <c r="F93" s="375"/>
      <c r="G93" s="375"/>
      <c r="H93" s="375"/>
      <c r="I93" s="375"/>
      <c r="J93" s="375"/>
      <c r="K93" s="375"/>
      <c r="L93" s="375"/>
      <c r="M93" s="300"/>
      <c r="N93" s="309"/>
      <c r="O93" s="309"/>
      <c r="P93" s="309"/>
      <c r="Q93" s="309"/>
      <c r="R93" s="309"/>
    </row>
    <row r="94">
      <c r="B94" s="0" t="s">
        <v>227</v>
      </c>
      <c r="C94" s="288" t="s">
        <v>520</v>
      </c>
      <c r="D94" s="375"/>
      <c r="E94" s="375"/>
      <c r="F94" s="375"/>
      <c r="G94" s="375"/>
      <c r="H94" s="375"/>
      <c r="I94" s="375"/>
      <c r="J94" s="375"/>
      <c r="K94" s="375"/>
      <c r="L94" s="375"/>
      <c r="M94" s="300"/>
      <c r="N94" s="309"/>
      <c r="O94" s="309"/>
      <c r="P94" s="309"/>
      <c r="Q94" s="309"/>
      <c r="R94" s="309"/>
    </row>
    <row r="95">
      <c r="B95" s="0" t="s">
        <v>227</v>
      </c>
      <c r="C95" s="288" t="s">
        <v>517</v>
      </c>
      <c r="D95" s="290"/>
      <c r="E95" s="290"/>
      <c r="F95" s="290">
        <v>273.49139345314</v>
      </c>
      <c r="G95" s="290">
        <v>229.708319009083</v>
      </c>
      <c r="H95" s="290">
        <v>316.412391495302</v>
      </c>
      <c r="I95" s="385">
        <v>351.655737448316</v>
      </c>
      <c r="J95" s="290">
        <v>379.172470661695</v>
      </c>
      <c r="K95" s="385">
        <v>431.51718572151</v>
      </c>
      <c r="L95" s="290">
        <v>641.752704</v>
      </c>
      <c r="M95" s="300"/>
      <c r="N95" s="309"/>
      <c r="O95" s="309"/>
      <c r="P95" s="309"/>
      <c r="Q95" s="309"/>
      <c r="R95" s="309"/>
    </row>
    <row r="96">
      <c r="B96" s="0" t="s">
        <v>227</v>
      </c>
      <c r="C96" s="288" t="s">
        <v>495</v>
      </c>
      <c r="D96" s="290">
        <v>0.373884</v>
      </c>
      <c r="E96" s="290">
        <v>0.186942</v>
      </c>
      <c r="F96" s="290">
        <v>0.186942</v>
      </c>
      <c r="G96" s="290">
        <v>0.195017571429</v>
      </c>
      <c r="H96" s="290">
        <v>0.203093142857</v>
      </c>
      <c r="I96" s="385">
        <v>0.211168714286</v>
      </c>
      <c r="J96" s="290">
        <v>0.219244285714</v>
      </c>
      <c r="K96" s="385">
        <v>0.227319857143</v>
      </c>
      <c r="L96" s="290">
        <v>0.235395428571</v>
      </c>
      <c r="M96" s="300"/>
      <c r="N96" s="309"/>
      <c r="O96" s="309"/>
      <c r="P96" s="309"/>
      <c r="Q96" s="309"/>
      <c r="R96" s="309"/>
    </row>
    <row r="97">
      <c r="B97" s="0" t="s">
        <v>227</v>
      </c>
      <c r="C97" s="288" t="s">
        <v>525</v>
      </c>
      <c r="D97" s="375"/>
      <c r="E97" s="375"/>
      <c r="F97" s="375"/>
      <c r="G97" s="375"/>
      <c r="H97" s="375"/>
      <c r="I97" s="375"/>
      <c r="J97" s="375"/>
      <c r="K97" s="375"/>
      <c r="L97" s="375"/>
      <c r="M97" s="300"/>
      <c r="N97" s="309"/>
      <c r="O97" s="309"/>
      <c r="P97" s="309"/>
      <c r="Q97" s="309"/>
      <c r="R97" s="309"/>
    </row>
    <row r="98">
      <c r="B98" s="0" t="s">
        <v>227</v>
      </c>
      <c r="C98" s="288" t="s">
        <v>489</v>
      </c>
      <c r="D98" s="300"/>
      <c r="E98" s="300"/>
      <c r="F98" s="300"/>
      <c r="G98" s="300"/>
      <c r="H98" s="300"/>
      <c r="I98" s="375"/>
      <c r="J98" s="300"/>
      <c r="K98" s="375"/>
      <c r="L98" s="300"/>
      <c r="M98" s="300"/>
      <c r="N98" s="309"/>
      <c r="O98" s="309"/>
      <c r="P98" s="309"/>
      <c r="Q98" s="309"/>
      <c r="R98" s="309"/>
    </row>
    <row r="99">
      <c r="B99" s="0" t="s">
        <v>227</v>
      </c>
      <c r="C99" s="288" t="s">
        <v>485</v>
      </c>
      <c r="D99" s="290">
        <v>7.972</v>
      </c>
      <c r="E99" s="290">
        <v>3.986</v>
      </c>
      <c r="F99" s="290">
        <v>3.986</v>
      </c>
      <c r="G99" s="290">
        <v>3.986</v>
      </c>
      <c r="H99" s="290">
        <v>3.986</v>
      </c>
      <c r="I99" s="385">
        <v>3.986</v>
      </c>
      <c r="J99" s="290">
        <v>3.986</v>
      </c>
      <c r="K99" s="385">
        <v>3.986</v>
      </c>
      <c r="L99" s="290">
        <v>3.986</v>
      </c>
      <c r="M99" s="300"/>
      <c r="N99" s="309"/>
      <c r="O99" s="309"/>
      <c r="P99" s="309"/>
      <c r="Q99" s="309"/>
      <c r="R99" s="309"/>
    </row>
    <row r="100">
      <c r="B100" s="0" t="s">
        <v>227</v>
      </c>
      <c r="C100" s="288" t="s">
        <v>492</v>
      </c>
      <c r="D100" s="290">
        <v>0.316</v>
      </c>
      <c r="E100" s="290">
        <v>0.158</v>
      </c>
      <c r="F100" s="290">
        <v>0.158</v>
      </c>
      <c r="G100" s="290">
        <v>0.198333333333</v>
      </c>
      <c r="H100" s="290">
        <v>0.238666666667</v>
      </c>
      <c r="I100" s="385">
        <v>0.279</v>
      </c>
      <c r="J100" s="290">
        <v>0.319333333333</v>
      </c>
      <c r="K100" s="385">
        <v>0.359666666667</v>
      </c>
      <c r="L100" s="290">
        <v>0.4</v>
      </c>
      <c r="M100" s="300"/>
      <c r="N100" s="309"/>
      <c r="O100" s="309"/>
      <c r="P100" s="309"/>
      <c r="Q100" s="309"/>
      <c r="R100" s="309"/>
    </row>
    <row r="101">
      <c r="B101" s="0" t="s">
        <v>227</v>
      </c>
      <c r="C101" s="288" t="s">
        <v>529</v>
      </c>
      <c r="D101" s="300"/>
      <c r="E101" s="300"/>
      <c r="F101" s="300"/>
      <c r="G101" s="300"/>
      <c r="H101" s="300"/>
      <c r="I101" s="375"/>
      <c r="J101" s="300"/>
      <c r="K101" s="375"/>
      <c r="L101" s="300"/>
      <c r="M101" s="300"/>
      <c r="N101" s="309"/>
      <c r="O101" s="309"/>
      <c r="P101" s="309"/>
      <c r="Q101" s="309"/>
      <c r="R101" s="309"/>
    </row>
    <row r="102">
      <c r="B102" s="0" t="s">
        <v>227</v>
      </c>
      <c r="C102" s="288" t="s">
        <v>530</v>
      </c>
      <c r="D102" s="290">
        <v>0.4</v>
      </c>
      <c r="E102" s="290">
        <v>0.4</v>
      </c>
      <c r="F102" s="290">
        <v>0.4</v>
      </c>
      <c r="G102" s="290">
        <v>158.878889783811</v>
      </c>
      <c r="H102" s="290">
        <v>167.654310239144</v>
      </c>
      <c r="I102" s="385">
        <v>13.881842831496</v>
      </c>
      <c r="J102" s="290">
        <v>142.484915316176</v>
      </c>
      <c r="K102" s="385">
        <v>189.253235627153</v>
      </c>
      <c r="L102" s="290">
        <v>318.232047316022</v>
      </c>
      <c r="M102" s="300"/>
      <c r="N102" s="309"/>
      <c r="O102" s="309"/>
      <c r="P102" s="309"/>
      <c r="Q102" s="309"/>
      <c r="R102" s="309"/>
    </row>
    <row r="103">
      <c r="B103" s="0" t="s">
        <v>227</v>
      </c>
      <c r="C103" s="288" t="s">
        <v>531</v>
      </c>
      <c r="D103" s="290">
        <v>0.4</v>
      </c>
      <c r="E103" s="290">
        <v>0.4</v>
      </c>
      <c r="F103" s="290">
        <v>0.4</v>
      </c>
      <c r="G103" s="290">
        <v>0.4</v>
      </c>
      <c r="H103" s="290">
        <v>0.4</v>
      </c>
      <c r="I103" s="385">
        <v>0.4</v>
      </c>
      <c r="J103" s="290">
        <v>0.4</v>
      </c>
      <c r="K103" s="385">
        <v>0.4</v>
      </c>
      <c r="L103" s="290">
        <v>0.4</v>
      </c>
      <c r="M103" s="300"/>
      <c r="N103" s="309"/>
      <c r="O103" s="309"/>
      <c r="P103" s="309"/>
      <c r="Q103" s="309"/>
      <c r="R103" s="309"/>
    </row>
    <row r="104">
      <c r="B104" s="0" t="s">
        <v>227</v>
      </c>
      <c r="C104" s="288" t="s">
        <v>533</v>
      </c>
      <c r="D104" s="290">
        <v>0.4</v>
      </c>
      <c r="E104" s="290">
        <v>0.4</v>
      </c>
      <c r="F104" s="290">
        <v>0.4</v>
      </c>
      <c r="G104" s="290">
        <v>70.747842602462</v>
      </c>
      <c r="H104" s="290">
        <v>66.90976687821</v>
      </c>
      <c r="I104" s="385">
        <v>0.4</v>
      </c>
      <c r="J104" s="290">
        <v>53.916044402015</v>
      </c>
      <c r="K104" s="385">
        <v>50.818713107519</v>
      </c>
      <c r="L104" s="290">
        <v>53.726624753145</v>
      </c>
      <c r="M104" s="300"/>
      <c r="N104" s="309"/>
      <c r="O104" s="309"/>
      <c r="P104" s="309"/>
      <c r="Q104" s="309"/>
      <c r="R104" s="309"/>
    </row>
    <row r="105">
      <c r="B105" s="0" t="s">
        <v>227</v>
      </c>
      <c r="C105" s="288" t="s">
        <v>652</v>
      </c>
      <c r="D105" s="290">
        <v>0.6254152186</v>
      </c>
      <c r="E105" s="290">
        <v>1.6067892886</v>
      </c>
      <c r="F105" s="290">
        <v>5.48636014257</v>
      </c>
      <c r="G105" s="290">
        <v>5.87628900983</v>
      </c>
      <c r="H105" s="290">
        <v>3.292677920343</v>
      </c>
      <c r="I105" s="385">
        <v>1.475195217285</v>
      </c>
      <c r="J105" s="290">
        <v>0.572946696958</v>
      </c>
      <c r="K105" s="385">
        <v>0.575302848989</v>
      </c>
      <c r="L105" s="290">
        <v>0.576879222714</v>
      </c>
      <c r="M105" s="300"/>
      <c r="N105" s="309"/>
      <c r="O105" s="309"/>
      <c r="P105" s="309"/>
      <c r="Q105" s="309"/>
      <c r="R105" s="309"/>
    </row>
    <row r="106">
      <c r="B106" s="0" t="s">
        <v>227</v>
      </c>
      <c r="C106" s="288" t="s">
        <v>447</v>
      </c>
      <c r="D106" s="290">
        <v>148.7376</v>
      </c>
      <c r="E106" s="290">
        <v>122.46102</v>
      </c>
      <c r="F106" s="290">
        <v>118.01493</v>
      </c>
      <c r="G106" s="290">
        <v>114.2066925</v>
      </c>
      <c r="H106" s="290">
        <v>91.710843402139</v>
      </c>
      <c r="I106" s="385">
        <v>105.4323</v>
      </c>
      <c r="J106" s="290">
        <v>104.567315839766</v>
      </c>
      <c r="K106" s="385">
        <v>106.52067</v>
      </c>
      <c r="L106" s="290">
        <v>83.6649</v>
      </c>
      <c r="M106" s="300"/>
      <c r="N106" s="309"/>
      <c r="O106" s="309"/>
      <c r="P106" s="309"/>
      <c r="Q106" s="309"/>
      <c r="R106" s="309"/>
    </row>
    <row r="107">
      <c r="B107" s="0" t="s">
        <v>228</v>
      </c>
      <c r="C107" s="288" t="s">
        <v>515</v>
      </c>
      <c r="D107" s="385"/>
      <c r="E107" s="385">
        <v>38.96733663736</v>
      </c>
      <c r="F107" s="385"/>
      <c r="G107" s="385">
        <v>53.647228727344</v>
      </c>
      <c r="H107" s="385">
        <v>61.300417232062</v>
      </c>
      <c r="I107" s="385">
        <v>23.848652609996</v>
      </c>
      <c r="J107" s="385"/>
      <c r="K107" s="385">
        <v>77.594116966751</v>
      </c>
      <c r="L107" s="385"/>
      <c r="M107" s="300"/>
      <c r="N107" s="309"/>
      <c r="O107" s="309"/>
      <c r="P107" s="309"/>
      <c r="Q107" s="309"/>
      <c r="R107" s="309"/>
    </row>
    <row r="108">
      <c r="B108" s="0" t="s">
        <v>228</v>
      </c>
      <c r="C108" s="288" t="s">
        <v>518</v>
      </c>
      <c r="D108" s="375"/>
      <c r="E108" s="375"/>
      <c r="F108" s="375"/>
      <c r="G108" s="375"/>
      <c r="H108" s="375"/>
      <c r="I108" s="375"/>
      <c r="J108" s="375"/>
      <c r="K108" s="375"/>
      <c r="L108" s="375"/>
      <c r="M108" s="300"/>
      <c r="N108" s="309"/>
      <c r="O108" s="309"/>
      <c r="P108" s="309"/>
      <c r="Q108" s="309"/>
      <c r="R108" s="309"/>
    </row>
    <row r="109">
      <c r="B109" s="0" t="s">
        <v>228</v>
      </c>
      <c r="C109" s="288" t="s">
        <v>522</v>
      </c>
      <c r="D109" s="375"/>
      <c r="E109" s="375"/>
      <c r="F109" s="375"/>
      <c r="G109" s="375"/>
      <c r="H109" s="375"/>
      <c r="I109" s="375"/>
      <c r="J109" s="375"/>
      <c r="K109" s="375"/>
      <c r="L109" s="375"/>
      <c r="M109" s="300"/>
      <c r="N109" s="309"/>
      <c r="O109" s="309"/>
      <c r="P109" s="309"/>
      <c r="Q109" s="309"/>
      <c r="R109" s="309"/>
    </row>
    <row r="110">
      <c r="B110" s="0" t="s">
        <v>228</v>
      </c>
      <c r="C110" s="288" t="s">
        <v>524</v>
      </c>
      <c r="D110" s="375"/>
      <c r="E110" s="375"/>
      <c r="F110" s="375"/>
      <c r="G110" s="375"/>
      <c r="H110" s="375"/>
      <c r="I110" s="375"/>
      <c r="J110" s="375"/>
      <c r="K110" s="375"/>
      <c r="L110" s="375"/>
      <c r="M110" s="300"/>
      <c r="N110" s="309"/>
      <c r="O110" s="309"/>
      <c r="P110" s="309"/>
      <c r="Q110" s="309"/>
      <c r="R110" s="309"/>
    </row>
    <row r="111">
      <c r="B111" s="0" t="s">
        <v>228</v>
      </c>
      <c r="C111" s="288" t="s">
        <v>520</v>
      </c>
      <c r="D111" s="375"/>
      <c r="E111" s="375"/>
      <c r="F111" s="375"/>
      <c r="G111" s="375"/>
      <c r="H111" s="375"/>
      <c r="I111" s="375"/>
      <c r="J111" s="375"/>
      <c r="K111" s="375"/>
      <c r="L111" s="375"/>
      <c r="M111" s="300"/>
      <c r="N111" s="309"/>
      <c r="O111" s="309"/>
      <c r="P111" s="309"/>
      <c r="Q111" s="309"/>
      <c r="R111" s="309"/>
    </row>
    <row r="112">
      <c r="B112" s="0" t="s">
        <v>228</v>
      </c>
      <c r="C112" s="288" t="s">
        <v>517</v>
      </c>
      <c r="D112" s="290"/>
      <c r="E112" s="290">
        <v>136.813578058291</v>
      </c>
      <c r="F112" s="290"/>
      <c r="G112" s="290"/>
      <c r="H112" s="290"/>
      <c r="I112" s="385">
        <v>150.316388414799</v>
      </c>
      <c r="J112" s="290">
        <v>148.206360307642</v>
      </c>
      <c r="K112" s="385">
        <v>314.07793358838</v>
      </c>
      <c r="L112" s="290">
        <v>386.937788405242</v>
      </c>
      <c r="M112" s="300"/>
      <c r="N112" s="309"/>
      <c r="O112" s="309"/>
      <c r="P112" s="309"/>
      <c r="Q112" s="309"/>
      <c r="R112" s="309"/>
    </row>
    <row r="113">
      <c r="B113" s="0" t="s">
        <v>228</v>
      </c>
      <c r="C113" s="288" t="s">
        <v>495</v>
      </c>
      <c r="D113" s="385">
        <v>181.247977468319</v>
      </c>
      <c r="E113" s="385">
        <v>14.8014405</v>
      </c>
      <c r="F113" s="385">
        <v>14.8014405</v>
      </c>
      <c r="G113" s="385">
        <v>13.765623321428</v>
      </c>
      <c r="H113" s="385">
        <v>12.729806142857</v>
      </c>
      <c r="I113" s="385">
        <v>11.693988964286</v>
      </c>
      <c r="J113" s="385">
        <v>10.658171785714</v>
      </c>
      <c r="K113" s="385">
        <v>9.622354607143</v>
      </c>
      <c r="L113" s="385">
        <v>8.586537428571</v>
      </c>
      <c r="M113" s="300"/>
      <c r="N113" s="309"/>
      <c r="O113" s="309"/>
      <c r="P113" s="309"/>
      <c r="Q113" s="309"/>
      <c r="R113" s="309"/>
    </row>
    <row r="114">
      <c r="B114" s="0" t="s">
        <v>228</v>
      </c>
      <c r="C114" s="288" t="s">
        <v>525</v>
      </c>
      <c r="D114" s="375"/>
      <c r="E114" s="375"/>
      <c r="F114" s="375"/>
      <c r="G114" s="375"/>
      <c r="H114" s="375"/>
      <c r="I114" s="375"/>
      <c r="J114" s="375"/>
      <c r="K114" s="375"/>
      <c r="L114" s="375"/>
      <c r="M114" s="300"/>
      <c r="N114" s="309"/>
      <c r="O114" s="309"/>
      <c r="P114" s="309"/>
      <c r="Q114" s="309"/>
      <c r="R114" s="309"/>
    </row>
    <row r="115">
      <c r="B115" s="0" t="s">
        <v>228</v>
      </c>
      <c r="C115" s="288" t="s">
        <v>489</v>
      </c>
      <c r="D115" s="290">
        <v>1278.74940777231</v>
      </c>
      <c r="E115" s="290">
        <v>333.778197968195</v>
      </c>
      <c r="F115" s="290">
        <v>333.778197968195</v>
      </c>
      <c r="G115" s="290">
        <v>230.467114634862</v>
      </c>
      <c r="H115" s="290">
        <v>127.156031301528</v>
      </c>
      <c r="I115" s="385">
        <v>23.844947968195</v>
      </c>
      <c r="J115" s="290"/>
      <c r="K115" s="385"/>
      <c r="L115" s="290"/>
      <c r="M115" s="300"/>
      <c r="N115" s="309"/>
      <c r="O115" s="309"/>
      <c r="P115" s="309"/>
      <c r="Q115" s="309"/>
      <c r="R115" s="309"/>
    </row>
    <row r="116">
      <c r="B116" s="0" t="s">
        <v>228</v>
      </c>
      <c r="C116" s="288" t="s">
        <v>485</v>
      </c>
      <c r="D116" s="290">
        <v>0.1</v>
      </c>
      <c r="E116" s="290"/>
      <c r="F116" s="290">
        <v>239.010277116879</v>
      </c>
      <c r="G116" s="290">
        <v>306.571776668179</v>
      </c>
      <c r="H116" s="290">
        <v>306.571776668179</v>
      </c>
      <c r="I116" s="385">
        <v>255.52664205003</v>
      </c>
      <c r="J116" s="290">
        <v>123.639657082683</v>
      </c>
      <c r="K116" s="385">
        <v>30.001783826714</v>
      </c>
      <c r="L116" s="290">
        <v>26.712705189982</v>
      </c>
      <c r="M116" s="300"/>
      <c r="N116" s="309"/>
      <c r="O116" s="309"/>
      <c r="P116" s="309"/>
      <c r="Q116" s="309"/>
      <c r="R116" s="309"/>
    </row>
    <row r="117">
      <c r="B117" s="0" t="s">
        <v>228</v>
      </c>
      <c r="C117" s="288" t="s">
        <v>492</v>
      </c>
      <c r="D117" s="300"/>
      <c r="E117" s="300"/>
      <c r="F117" s="300"/>
      <c r="G117" s="300"/>
      <c r="H117" s="300"/>
      <c r="I117" s="375"/>
      <c r="J117" s="300"/>
      <c r="K117" s="375"/>
      <c r="L117" s="300"/>
      <c r="M117" s="300"/>
      <c r="N117" s="309"/>
      <c r="O117" s="309"/>
      <c r="P117" s="309"/>
      <c r="Q117" s="309"/>
      <c r="R117" s="309"/>
    </row>
    <row r="118">
      <c r="B118" s="0" t="s">
        <v>228</v>
      </c>
      <c r="C118" s="288" t="s">
        <v>529</v>
      </c>
      <c r="D118" s="300"/>
      <c r="E118" s="300"/>
      <c r="F118" s="300"/>
      <c r="G118" s="300"/>
      <c r="H118" s="300"/>
      <c r="I118" s="375"/>
      <c r="J118" s="300"/>
      <c r="K118" s="375"/>
      <c r="L118" s="300"/>
      <c r="M118" s="300"/>
      <c r="N118" s="309"/>
      <c r="O118" s="309"/>
      <c r="P118" s="309"/>
      <c r="Q118" s="309"/>
      <c r="R118" s="309"/>
    </row>
    <row r="119">
      <c r="B119" s="0" t="s">
        <v>228</v>
      </c>
      <c r="C119" s="288" t="s">
        <v>530</v>
      </c>
      <c r="D119" s="300"/>
      <c r="E119" s="300"/>
      <c r="F119" s="300"/>
      <c r="G119" s="300"/>
      <c r="H119" s="300"/>
      <c r="I119" s="375"/>
      <c r="J119" s="300"/>
      <c r="K119" s="375"/>
      <c r="L119" s="300"/>
      <c r="M119" s="300"/>
      <c r="N119" s="309"/>
      <c r="O119" s="309"/>
      <c r="P119" s="309"/>
      <c r="Q119" s="309"/>
      <c r="R119" s="309"/>
    </row>
    <row r="120">
      <c r="B120" s="0" t="s">
        <v>228</v>
      </c>
      <c r="C120" s="288" t="s">
        <v>531</v>
      </c>
      <c r="D120" s="300"/>
      <c r="E120" s="300"/>
      <c r="F120" s="300"/>
      <c r="G120" s="300"/>
      <c r="H120" s="300"/>
      <c r="I120" s="375"/>
      <c r="J120" s="300"/>
      <c r="K120" s="375"/>
      <c r="L120" s="300"/>
      <c r="M120" s="300"/>
      <c r="N120" s="309"/>
      <c r="O120" s="309"/>
      <c r="P120" s="309"/>
      <c r="Q120" s="309"/>
      <c r="R120" s="309"/>
    </row>
    <row r="121">
      <c r="B121" s="0" t="s">
        <v>228</v>
      </c>
      <c r="C121" s="288" t="s">
        <v>533</v>
      </c>
      <c r="D121" s="300"/>
      <c r="E121" s="300"/>
      <c r="F121" s="300"/>
      <c r="G121" s="300"/>
      <c r="H121" s="300"/>
      <c r="I121" s="375"/>
      <c r="J121" s="300"/>
      <c r="K121" s="375"/>
      <c r="L121" s="300"/>
      <c r="M121" s="300"/>
      <c r="N121" s="309"/>
      <c r="O121" s="309"/>
      <c r="P121" s="309"/>
      <c r="Q121" s="309"/>
      <c r="R121" s="309"/>
    </row>
    <row r="122">
      <c r="B122" s="0" t="s">
        <v>228</v>
      </c>
      <c r="C122" s="288" t="s">
        <v>652</v>
      </c>
      <c r="D122" s="300"/>
      <c r="E122" s="300"/>
      <c r="F122" s="300"/>
      <c r="G122" s="300"/>
      <c r="H122" s="300"/>
      <c r="I122" s="375"/>
      <c r="J122" s="300"/>
      <c r="K122" s="375"/>
      <c r="L122" s="300"/>
      <c r="M122" s="300"/>
      <c r="N122" s="309"/>
      <c r="O122" s="309"/>
      <c r="P122" s="309"/>
      <c r="Q122" s="309"/>
      <c r="R122" s="309"/>
    </row>
    <row r="123">
      <c r="B123" s="0" t="s">
        <v>228</v>
      </c>
      <c r="C123" s="288" t="s">
        <v>447</v>
      </c>
      <c r="D123" s="290">
        <v>7.1388</v>
      </c>
      <c r="E123" s="290">
        <v>5.3541</v>
      </c>
      <c r="F123" s="290">
        <v>5.3541</v>
      </c>
      <c r="G123" s="290">
        <v>4.6848375</v>
      </c>
      <c r="H123" s="290">
        <v>7.49574</v>
      </c>
      <c r="I123" s="385">
        <v>4.015575</v>
      </c>
      <c r="J123" s="290">
        <v>4.015575</v>
      </c>
      <c r="K123" s="385">
        <v>7.763445</v>
      </c>
      <c r="L123" s="290">
        <v>4.015575</v>
      </c>
      <c r="M123" s="300"/>
      <c r="N123" s="309"/>
      <c r="O123" s="309"/>
      <c r="P123" s="309"/>
      <c r="Q123" s="309"/>
      <c r="R123" s="309"/>
    </row>
    <row r="124">
      <c r="B124" s="0" t="s">
        <v>229</v>
      </c>
      <c r="C124" s="288" t="s">
        <v>515</v>
      </c>
      <c r="D124" s="290">
        <v>14.542768327332</v>
      </c>
      <c r="E124" s="290"/>
      <c r="F124" s="290">
        <v>103.481962578849</v>
      </c>
      <c r="G124" s="290">
        <v>227.733213440877</v>
      </c>
      <c r="H124" s="290">
        <v>258.928497959349</v>
      </c>
      <c r="I124" s="385">
        <v>530.51908231855</v>
      </c>
      <c r="J124" s="290">
        <v>484.50268270074</v>
      </c>
      <c r="K124" s="385"/>
      <c r="L124" s="290"/>
      <c r="M124" s="300"/>
      <c r="N124" s="309"/>
      <c r="O124" s="309"/>
      <c r="P124" s="309"/>
      <c r="Q124" s="309"/>
      <c r="R124" s="309"/>
    </row>
    <row r="125">
      <c r="B125" s="0" t="s">
        <v>229</v>
      </c>
      <c r="C125" s="288" t="s">
        <v>518</v>
      </c>
      <c r="D125" s="375"/>
      <c r="E125" s="375"/>
      <c r="F125" s="375"/>
      <c r="G125" s="375"/>
      <c r="H125" s="375"/>
      <c r="I125" s="375"/>
      <c r="J125" s="375"/>
      <c r="K125" s="375"/>
      <c r="L125" s="375"/>
      <c r="M125" s="300"/>
      <c r="N125" s="309"/>
      <c r="O125" s="309"/>
      <c r="P125" s="309"/>
      <c r="Q125" s="309"/>
      <c r="R125" s="309"/>
    </row>
    <row r="126">
      <c r="B126" s="0" t="s">
        <v>229</v>
      </c>
      <c r="C126" s="288" t="s">
        <v>522</v>
      </c>
      <c r="D126" s="375"/>
      <c r="E126" s="375"/>
      <c r="F126" s="375"/>
      <c r="G126" s="375"/>
      <c r="H126" s="375"/>
      <c r="I126" s="375"/>
      <c r="J126" s="375"/>
      <c r="K126" s="375"/>
      <c r="L126" s="375"/>
      <c r="M126" s="300"/>
      <c r="N126" s="309"/>
      <c r="O126" s="309"/>
      <c r="P126" s="309"/>
      <c r="Q126" s="309"/>
      <c r="R126" s="309"/>
    </row>
    <row r="127">
      <c r="B127" s="0" t="s">
        <v>229</v>
      </c>
      <c r="C127" s="288" t="s">
        <v>524</v>
      </c>
      <c r="D127" s="375"/>
      <c r="E127" s="375"/>
      <c r="F127" s="375"/>
      <c r="G127" s="375"/>
      <c r="H127" s="375"/>
      <c r="I127" s="375"/>
      <c r="J127" s="375"/>
      <c r="K127" s="375"/>
      <c r="L127" s="375"/>
      <c r="M127" s="300"/>
      <c r="N127" s="309"/>
      <c r="O127" s="309"/>
      <c r="P127" s="309"/>
      <c r="Q127" s="309"/>
      <c r="R127" s="309"/>
    </row>
    <row r="128">
      <c r="B128" s="0" t="s">
        <v>229</v>
      </c>
      <c r="C128" s="288" t="s">
        <v>520</v>
      </c>
      <c r="D128" s="375"/>
      <c r="E128" s="375"/>
      <c r="F128" s="375"/>
      <c r="G128" s="375"/>
      <c r="H128" s="375"/>
      <c r="I128" s="375"/>
      <c r="J128" s="375"/>
      <c r="K128" s="375"/>
      <c r="L128" s="375"/>
      <c r="M128" s="300"/>
      <c r="N128" s="309"/>
      <c r="O128" s="309"/>
      <c r="P128" s="309"/>
      <c r="Q128" s="309"/>
      <c r="R128" s="309"/>
    </row>
    <row r="129">
      <c r="B129" s="0" t="s">
        <v>229</v>
      </c>
      <c r="C129" s="288" t="s">
        <v>517</v>
      </c>
      <c r="D129" s="290"/>
      <c r="E129" s="290">
        <v>224.038951987928</v>
      </c>
      <c r="F129" s="290"/>
      <c r="G129" s="290">
        <v>225.927690243536</v>
      </c>
      <c r="H129" s="290">
        <v>100.374572215493</v>
      </c>
      <c r="I129" s="385">
        <v>32.977882914873</v>
      </c>
      <c r="J129" s="290">
        <v>309.45893459065</v>
      </c>
      <c r="K129" s="385">
        <v>394.377701407978</v>
      </c>
      <c r="L129" s="290">
        <v>216.708888138094</v>
      </c>
      <c r="M129" s="300"/>
      <c r="N129" s="309"/>
      <c r="O129" s="309"/>
      <c r="P129" s="309"/>
      <c r="Q129" s="309"/>
      <c r="R129" s="309"/>
    </row>
    <row r="130">
      <c r="B130" s="0" t="s">
        <v>229</v>
      </c>
      <c r="C130" s="288" t="s">
        <v>495</v>
      </c>
      <c r="D130" s="290">
        <v>24.261295307831</v>
      </c>
      <c r="E130" s="290"/>
      <c r="F130" s="290"/>
      <c r="G130" s="290"/>
      <c r="H130" s="290"/>
      <c r="I130" s="385"/>
      <c r="J130" s="290"/>
      <c r="K130" s="385"/>
      <c r="L130" s="290"/>
      <c r="M130" s="300"/>
      <c r="N130" s="309"/>
      <c r="O130" s="309"/>
      <c r="P130" s="309"/>
      <c r="Q130" s="309"/>
      <c r="R130" s="309"/>
    </row>
    <row r="131">
      <c r="B131" s="0" t="s">
        <v>229</v>
      </c>
      <c r="C131" s="288" t="s">
        <v>525</v>
      </c>
      <c r="D131" s="375"/>
      <c r="E131" s="375"/>
      <c r="F131" s="375"/>
      <c r="G131" s="375"/>
      <c r="H131" s="375"/>
      <c r="I131" s="375"/>
      <c r="J131" s="375"/>
      <c r="K131" s="375"/>
      <c r="L131" s="375"/>
      <c r="M131" s="300"/>
      <c r="N131" s="309"/>
      <c r="O131" s="309"/>
      <c r="P131" s="309"/>
      <c r="Q131" s="309"/>
      <c r="R131" s="309"/>
    </row>
    <row r="132">
      <c r="B132" s="0" t="s">
        <v>229</v>
      </c>
      <c r="C132" s="288" t="s">
        <v>489</v>
      </c>
      <c r="D132" s="300"/>
      <c r="E132" s="300"/>
      <c r="F132" s="300"/>
      <c r="G132" s="300"/>
      <c r="H132" s="300"/>
      <c r="I132" s="375"/>
      <c r="J132" s="300"/>
      <c r="K132" s="375"/>
      <c r="L132" s="300"/>
      <c r="M132" s="300"/>
      <c r="N132" s="309"/>
      <c r="O132" s="309"/>
      <c r="P132" s="309"/>
      <c r="Q132" s="309"/>
      <c r="R132" s="309"/>
    </row>
    <row r="133">
      <c r="B133" s="0" t="s">
        <v>229</v>
      </c>
      <c r="C133" s="288" t="s">
        <v>485</v>
      </c>
      <c r="D133" s="290">
        <v>31.33</v>
      </c>
      <c r="E133" s="290">
        <v>15.665</v>
      </c>
      <c r="F133" s="290">
        <v>106.218043755703</v>
      </c>
      <c r="G133" s="290">
        <v>106.218043755703</v>
      </c>
      <c r="H133" s="290">
        <v>15.665</v>
      </c>
      <c r="I133" s="385">
        <v>15.665</v>
      </c>
      <c r="J133" s="290">
        <v>15.665</v>
      </c>
      <c r="K133" s="385">
        <v>15.665</v>
      </c>
      <c r="L133" s="290">
        <v>15.665</v>
      </c>
      <c r="M133" s="300"/>
      <c r="N133" s="309"/>
      <c r="O133" s="309"/>
      <c r="P133" s="309"/>
      <c r="Q133" s="309"/>
      <c r="R133" s="309"/>
    </row>
    <row r="134">
      <c r="B134" s="0" t="s">
        <v>229</v>
      </c>
      <c r="C134" s="288" t="s">
        <v>492</v>
      </c>
      <c r="D134" s="290">
        <v>3.73</v>
      </c>
      <c r="E134" s="290">
        <v>1.865</v>
      </c>
      <c r="F134" s="290">
        <v>1.865</v>
      </c>
      <c r="G134" s="290">
        <v>1.6375</v>
      </c>
      <c r="H134" s="290">
        <v>1.41</v>
      </c>
      <c r="I134" s="385">
        <v>1.1825</v>
      </c>
      <c r="J134" s="290">
        <v>0.955</v>
      </c>
      <c r="K134" s="385">
        <v>0.7275</v>
      </c>
      <c r="L134" s="290">
        <v>0.5</v>
      </c>
      <c r="M134" s="300"/>
      <c r="N134" s="309"/>
      <c r="O134" s="309"/>
      <c r="P134" s="309"/>
      <c r="Q134" s="309"/>
      <c r="R134" s="309"/>
    </row>
    <row r="135">
      <c r="B135" s="0" t="s">
        <v>229</v>
      </c>
      <c r="C135" s="288" t="s">
        <v>529</v>
      </c>
      <c r="D135" s="290"/>
      <c r="E135" s="290">
        <v>129.00268898055</v>
      </c>
      <c r="F135" s="290"/>
      <c r="G135" s="290">
        <v>346.172443400653</v>
      </c>
      <c r="H135" s="290">
        <v>323.27008078058</v>
      </c>
      <c r="I135" s="385"/>
      <c r="J135" s="290">
        <v>258.871177466069</v>
      </c>
      <c r="K135" s="385">
        <v>239.253163627165</v>
      </c>
      <c r="L135" s="290">
        <v>133.521858671393</v>
      </c>
      <c r="M135" s="300"/>
      <c r="N135" s="309"/>
      <c r="O135" s="309"/>
      <c r="P135" s="309"/>
      <c r="Q135" s="309"/>
      <c r="R135" s="309"/>
    </row>
    <row r="136">
      <c r="B136" s="0" t="s">
        <v>229</v>
      </c>
      <c r="C136" s="288" t="s">
        <v>530</v>
      </c>
      <c r="D136" s="290">
        <v>0.5</v>
      </c>
      <c r="E136" s="290">
        <v>270.981841156674</v>
      </c>
      <c r="F136" s="290">
        <v>392.805554877891</v>
      </c>
      <c r="G136" s="290">
        <v>247.566823562986</v>
      </c>
      <c r="H136" s="290">
        <v>0.5</v>
      </c>
      <c r="I136" s="385">
        <v>385.863021214507</v>
      </c>
      <c r="J136" s="290">
        <v>117.376971624403</v>
      </c>
      <c r="K136" s="385">
        <v>153.698844020217</v>
      </c>
      <c r="L136" s="290">
        <v>244.576294404734</v>
      </c>
      <c r="M136" s="300"/>
      <c r="N136" s="309"/>
      <c r="O136" s="309"/>
      <c r="P136" s="309"/>
      <c r="Q136" s="309"/>
      <c r="R136" s="309"/>
    </row>
    <row r="137">
      <c r="B137" s="0" t="s">
        <v>229</v>
      </c>
      <c r="C137" s="288" t="s">
        <v>531</v>
      </c>
      <c r="D137" s="290">
        <v>0.5</v>
      </c>
      <c r="E137" s="290">
        <v>0.5</v>
      </c>
      <c r="F137" s="290">
        <v>29.215525908264</v>
      </c>
      <c r="G137" s="290">
        <v>23.351588987591</v>
      </c>
      <c r="H137" s="290">
        <v>14.106293650251</v>
      </c>
      <c r="I137" s="385">
        <v>6.029891427183</v>
      </c>
      <c r="J137" s="290">
        <v>0.5</v>
      </c>
      <c r="K137" s="385">
        <v>0.5</v>
      </c>
      <c r="L137" s="290">
        <v>0.5</v>
      </c>
      <c r="M137" s="300"/>
      <c r="N137" s="309"/>
      <c r="O137" s="309"/>
      <c r="P137" s="309"/>
      <c r="Q137" s="309"/>
      <c r="R137" s="309"/>
    </row>
    <row r="138">
      <c r="B138" s="0" t="s">
        <v>229</v>
      </c>
      <c r="C138" s="288" t="s">
        <v>533</v>
      </c>
      <c r="D138" s="290">
        <v>0.5</v>
      </c>
      <c r="E138" s="290">
        <v>132.915448609414</v>
      </c>
      <c r="F138" s="290">
        <v>69.452942850488</v>
      </c>
      <c r="G138" s="290">
        <v>74.169920156421</v>
      </c>
      <c r="H138" s="290">
        <v>339.692517934882</v>
      </c>
      <c r="I138" s="385">
        <v>338.638858176896</v>
      </c>
      <c r="J138" s="290">
        <v>337.460151275463</v>
      </c>
      <c r="K138" s="385">
        <v>380.197718770534</v>
      </c>
      <c r="L138" s="290">
        <v>378.527293055761</v>
      </c>
      <c r="M138" s="300"/>
      <c r="N138" s="309"/>
      <c r="O138" s="309"/>
      <c r="P138" s="309"/>
      <c r="Q138" s="309"/>
      <c r="R138" s="309"/>
    </row>
    <row r="139">
      <c r="B139" s="0" t="s">
        <v>229</v>
      </c>
      <c r="C139" s="288" t="s">
        <v>652</v>
      </c>
      <c r="D139" s="290">
        <v>7.589183392512</v>
      </c>
      <c r="E139" s="290">
        <v>0.5</v>
      </c>
      <c r="F139" s="290">
        <v>0.5</v>
      </c>
      <c r="G139" s="290">
        <v>0.5</v>
      </c>
      <c r="H139" s="290">
        <v>0.5</v>
      </c>
      <c r="I139" s="385">
        <v>0.5</v>
      </c>
      <c r="J139" s="290">
        <v>0.5</v>
      </c>
      <c r="K139" s="385">
        <v>0.5</v>
      </c>
      <c r="L139" s="290">
        <v>0.5</v>
      </c>
      <c r="M139" s="300"/>
      <c r="N139" s="309"/>
      <c r="O139" s="309"/>
      <c r="P139" s="309"/>
      <c r="Q139" s="309"/>
      <c r="R139" s="309"/>
    </row>
    <row r="140">
      <c r="B140" s="0" t="s">
        <v>229</v>
      </c>
      <c r="C140" s="288" t="s">
        <v>447</v>
      </c>
      <c r="D140" s="290">
        <v>40.1364</v>
      </c>
      <c r="E140" s="290">
        <v>38.70342</v>
      </c>
      <c r="F140" s="290">
        <v>30.1023</v>
      </c>
      <c r="G140" s="290">
        <v>38.2637925</v>
      </c>
      <c r="H140" s="290">
        <v>37.824165</v>
      </c>
      <c r="I140" s="385">
        <v>38.215125</v>
      </c>
      <c r="J140" s="290">
        <v>22.576725</v>
      </c>
      <c r="K140" s="385">
        <v>38.997045</v>
      </c>
      <c r="L140" s="290">
        <v>22.576725</v>
      </c>
      <c r="M140" s="300"/>
      <c r="N140" s="309"/>
      <c r="O140" s="309"/>
      <c r="P140" s="309"/>
      <c r="Q140" s="309"/>
      <c r="R140" s="309"/>
    </row>
    <row r="141">
      <c r="B141" s="0" t="s">
        <v>230</v>
      </c>
      <c r="C141" s="288" t="s">
        <v>515</v>
      </c>
      <c r="D141" s="300"/>
      <c r="E141" s="300"/>
      <c r="F141" s="300"/>
      <c r="G141" s="300"/>
      <c r="H141" s="300"/>
      <c r="I141" s="375"/>
      <c r="J141" s="300"/>
      <c r="K141" s="375"/>
      <c r="L141" s="300"/>
      <c r="M141" s="300"/>
      <c r="N141" s="309"/>
      <c r="O141" s="309"/>
      <c r="P141" s="309"/>
      <c r="Q141" s="309"/>
      <c r="R141" s="309"/>
    </row>
    <row r="142">
      <c r="B142" s="0" t="s">
        <v>230</v>
      </c>
      <c r="C142" s="288" t="s">
        <v>518</v>
      </c>
      <c r="D142" s="375"/>
      <c r="E142" s="375"/>
      <c r="F142" s="375"/>
      <c r="G142" s="375"/>
      <c r="H142" s="375"/>
      <c r="I142" s="375"/>
      <c r="J142" s="375"/>
      <c r="K142" s="375"/>
      <c r="L142" s="375"/>
      <c r="M142" s="300"/>
      <c r="N142" s="309"/>
      <c r="O142" s="309"/>
      <c r="P142" s="309"/>
      <c r="Q142" s="309"/>
      <c r="R142" s="309"/>
    </row>
    <row r="143">
      <c r="B143" s="0" t="s">
        <v>230</v>
      </c>
      <c r="C143" s="288" t="s">
        <v>522</v>
      </c>
      <c r="D143" s="375"/>
      <c r="E143" s="375"/>
      <c r="F143" s="375"/>
      <c r="G143" s="375"/>
      <c r="H143" s="375"/>
      <c r="I143" s="375"/>
      <c r="J143" s="375"/>
      <c r="K143" s="375"/>
      <c r="L143" s="375"/>
      <c r="M143" s="300"/>
      <c r="N143" s="309"/>
      <c r="O143" s="309"/>
      <c r="P143" s="309"/>
      <c r="Q143" s="309"/>
      <c r="R143" s="309"/>
    </row>
    <row r="144">
      <c r="B144" s="0" t="s">
        <v>230</v>
      </c>
      <c r="C144" s="288" t="s">
        <v>524</v>
      </c>
      <c r="D144" s="375"/>
      <c r="E144" s="375"/>
      <c r="F144" s="375"/>
      <c r="G144" s="375"/>
      <c r="H144" s="375"/>
      <c r="I144" s="375"/>
      <c r="J144" s="375"/>
      <c r="K144" s="375"/>
      <c r="L144" s="375"/>
      <c r="M144" s="300"/>
      <c r="N144" s="309"/>
      <c r="O144" s="309"/>
      <c r="P144" s="309"/>
      <c r="Q144" s="309"/>
      <c r="R144" s="309"/>
    </row>
    <row r="145">
      <c r="B145" s="0" t="s">
        <v>230</v>
      </c>
      <c r="C145" s="288" t="s">
        <v>520</v>
      </c>
      <c r="D145" s="375"/>
      <c r="E145" s="375"/>
      <c r="F145" s="375"/>
      <c r="G145" s="375"/>
      <c r="H145" s="375"/>
      <c r="I145" s="375"/>
      <c r="J145" s="375"/>
      <c r="K145" s="375"/>
      <c r="L145" s="375"/>
      <c r="M145" s="300"/>
      <c r="N145" s="309"/>
      <c r="O145" s="309"/>
      <c r="P145" s="309"/>
      <c r="Q145" s="309"/>
      <c r="R145" s="309"/>
    </row>
    <row r="146">
      <c r="B146" s="0" t="s">
        <v>230</v>
      </c>
      <c r="C146" s="288" t="s">
        <v>517</v>
      </c>
      <c r="D146" s="290"/>
      <c r="E146" s="290"/>
      <c r="F146" s="290">
        <v>5.359113025673</v>
      </c>
      <c r="G146" s="290"/>
      <c r="H146" s="290"/>
      <c r="I146" s="385"/>
      <c r="J146" s="290"/>
      <c r="K146" s="385"/>
      <c r="L146" s="290"/>
      <c r="M146" s="300"/>
      <c r="N146" s="309"/>
      <c r="O146" s="309"/>
      <c r="P146" s="309"/>
      <c r="Q146" s="309"/>
      <c r="R146" s="309"/>
    </row>
    <row r="147">
      <c r="B147" s="0" t="s">
        <v>230</v>
      </c>
      <c r="C147" s="288" t="s">
        <v>495</v>
      </c>
      <c r="D147" s="290">
        <v>88.861260437086</v>
      </c>
      <c r="E147" s="290">
        <v>1.246324625</v>
      </c>
      <c r="F147" s="290">
        <v>1.246324625</v>
      </c>
      <c r="G147" s="290">
        <v>1.185872866071</v>
      </c>
      <c r="H147" s="290">
        <v>1.125421107143</v>
      </c>
      <c r="I147" s="385">
        <v>1.064969348214</v>
      </c>
      <c r="J147" s="290">
        <v>1.004517589286</v>
      </c>
      <c r="K147" s="385">
        <v>0.944065830357</v>
      </c>
      <c r="L147" s="290">
        <v>0.883614071429</v>
      </c>
      <c r="M147" s="300"/>
      <c r="N147" s="309"/>
      <c r="O147" s="309"/>
      <c r="P147" s="309"/>
      <c r="Q147" s="309"/>
      <c r="R147" s="309"/>
    </row>
    <row r="148">
      <c r="B148" s="0" t="s">
        <v>230</v>
      </c>
      <c r="C148" s="288" t="s">
        <v>525</v>
      </c>
      <c r="D148" s="375"/>
      <c r="E148" s="375"/>
      <c r="F148" s="375"/>
      <c r="G148" s="375"/>
      <c r="H148" s="375"/>
      <c r="I148" s="375"/>
      <c r="J148" s="375"/>
      <c r="K148" s="375"/>
      <c r="L148" s="375"/>
      <c r="M148" s="300"/>
      <c r="N148" s="309"/>
      <c r="O148" s="309"/>
      <c r="P148" s="309"/>
      <c r="Q148" s="309"/>
      <c r="R148" s="309"/>
    </row>
    <row r="149">
      <c r="B149" s="0" t="s">
        <v>230</v>
      </c>
      <c r="C149" s="288" t="s">
        <v>489</v>
      </c>
      <c r="D149" s="300"/>
      <c r="E149" s="300"/>
      <c r="F149" s="300"/>
      <c r="G149" s="300"/>
      <c r="H149" s="300"/>
      <c r="I149" s="375"/>
      <c r="J149" s="300"/>
      <c r="K149" s="375"/>
      <c r="L149" s="300"/>
      <c r="M149" s="300"/>
      <c r="N149" s="309"/>
      <c r="O149" s="309"/>
      <c r="P149" s="309"/>
      <c r="Q149" s="309"/>
      <c r="R149" s="309"/>
    </row>
    <row r="150">
      <c r="B150" s="0" t="s">
        <v>230</v>
      </c>
      <c r="C150" s="288" t="s">
        <v>485</v>
      </c>
      <c r="D150" s="290">
        <v>281.949</v>
      </c>
      <c r="E150" s="290">
        <v>140.9745</v>
      </c>
      <c r="F150" s="290">
        <v>175.297969092599</v>
      </c>
      <c r="G150" s="290">
        <v>140.9745</v>
      </c>
      <c r="H150" s="290">
        <v>301.024353197376</v>
      </c>
      <c r="I150" s="385">
        <v>662.939923639424</v>
      </c>
      <c r="J150" s="290">
        <v>216.724518213334</v>
      </c>
      <c r="K150" s="385">
        <v>140.9745</v>
      </c>
      <c r="L150" s="290">
        <v>208.024017297598</v>
      </c>
      <c r="M150" s="300"/>
      <c r="N150" s="309"/>
      <c r="O150" s="309"/>
      <c r="P150" s="309"/>
      <c r="Q150" s="309"/>
      <c r="R150" s="309"/>
    </row>
    <row r="151">
      <c r="B151" s="0" t="s">
        <v>230</v>
      </c>
      <c r="C151" s="288" t="s">
        <v>492</v>
      </c>
      <c r="D151" s="290">
        <v>28.4</v>
      </c>
      <c r="E151" s="290">
        <v>491.269110137586</v>
      </c>
      <c r="F151" s="290">
        <v>478.614203128222</v>
      </c>
      <c r="G151" s="290">
        <v>828.979174379523</v>
      </c>
      <c r="H151" s="290">
        <v>646.936732157631</v>
      </c>
      <c r="I151" s="385">
        <v>656.698389499322</v>
      </c>
      <c r="J151" s="290">
        <v>666.455779297944</v>
      </c>
      <c r="K151" s="385">
        <v>634.569205447761</v>
      </c>
      <c r="L151" s="290">
        <v>473.856666369413</v>
      </c>
      <c r="M151" s="300"/>
      <c r="N151" s="309"/>
      <c r="O151" s="309"/>
      <c r="P151" s="309"/>
      <c r="Q151" s="309"/>
      <c r="R151" s="309"/>
    </row>
    <row r="152">
      <c r="B152" s="0" t="s">
        <v>230</v>
      </c>
      <c r="C152" s="288" t="s">
        <v>529</v>
      </c>
      <c r="D152" s="300"/>
      <c r="E152" s="300"/>
      <c r="F152" s="300"/>
      <c r="G152" s="300"/>
      <c r="H152" s="300"/>
      <c r="I152" s="375"/>
      <c r="J152" s="300"/>
      <c r="K152" s="375"/>
      <c r="L152" s="300"/>
      <c r="M152" s="300"/>
      <c r="N152" s="309"/>
      <c r="O152" s="309"/>
      <c r="P152" s="309"/>
      <c r="Q152" s="309"/>
      <c r="R152" s="309"/>
    </row>
    <row r="153">
      <c r="B153" s="0" t="s">
        <v>230</v>
      </c>
      <c r="C153" s="288" t="s">
        <v>530</v>
      </c>
      <c r="D153" s="290">
        <v>0.7</v>
      </c>
      <c r="E153" s="290">
        <v>0.7</v>
      </c>
      <c r="F153" s="290">
        <v>195.920425620366</v>
      </c>
      <c r="G153" s="290">
        <v>0.7</v>
      </c>
      <c r="H153" s="290">
        <v>0.7</v>
      </c>
      <c r="I153" s="385">
        <v>18.22066641187</v>
      </c>
      <c r="J153" s="290">
        <v>0.7</v>
      </c>
      <c r="K153" s="385">
        <v>0.7</v>
      </c>
      <c r="L153" s="290">
        <v>17.702668793411</v>
      </c>
      <c r="M153" s="300"/>
      <c r="N153" s="309"/>
      <c r="O153" s="309"/>
      <c r="P153" s="309"/>
      <c r="Q153" s="309"/>
      <c r="R153" s="309"/>
    </row>
    <row r="154">
      <c r="B154" s="0" t="s">
        <v>230</v>
      </c>
      <c r="C154" s="288" t="s">
        <v>531</v>
      </c>
      <c r="D154" s="385">
        <v>0.7</v>
      </c>
      <c r="E154" s="385">
        <v>0.7</v>
      </c>
      <c r="F154" s="385">
        <v>0.7</v>
      </c>
      <c r="G154" s="385">
        <v>0.7</v>
      </c>
      <c r="H154" s="385">
        <v>0.7</v>
      </c>
      <c r="I154" s="385">
        <v>0.7</v>
      </c>
      <c r="J154" s="385">
        <v>0.7</v>
      </c>
      <c r="K154" s="385">
        <v>0.7</v>
      </c>
      <c r="L154" s="385">
        <v>0.7</v>
      </c>
      <c r="M154" s="300"/>
      <c r="N154" s="309"/>
      <c r="O154" s="309"/>
      <c r="P154" s="309"/>
      <c r="Q154" s="309"/>
      <c r="R154" s="309"/>
    </row>
    <row r="155">
      <c r="B155" s="0" t="s">
        <v>230</v>
      </c>
      <c r="C155" s="288" t="s">
        <v>533</v>
      </c>
      <c r="D155" s="385">
        <v>51.800811496749</v>
      </c>
      <c r="E155" s="385">
        <v>85.458424088584</v>
      </c>
      <c r="F155" s="385">
        <v>36.067906599251</v>
      </c>
      <c r="G155" s="385">
        <v>37.695623445064</v>
      </c>
      <c r="H155" s="385">
        <v>39.12624649418</v>
      </c>
      <c r="I155" s="385">
        <v>135.103967466499</v>
      </c>
      <c r="J155" s="385">
        <v>0.7</v>
      </c>
      <c r="K155" s="385">
        <v>0.7</v>
      </c>
      <c r="L155" s="385">
        <v>55.664042928068</v>
      </c>
      <c r="M155" s="300"/>
      <c r="N155" s="309"/>
      <c r="O155" s="309"/>
      <c r="P155" s="309"/>
      <c r="Q155" s="309"/>
      <c r="R155" s="309"/>
    </row>
    <row r="156">
      <c r="B156" s="0" t="s">
        <v>230</v>
      </c>
      <c r="C156" s="288" t="s">
        <v>652</v>
      </c>
      <c r="D156" s="385">
        <v>0.7</v>
      </c>
      <c r="E156" s="385">
        <v>15.697961801518</v>
      </c>
      <c r="F156" s="385">
        <v>74.410174521414</v>
      </c>
      <c r="G156" s="385">
        <v>88.313323631029</v>
      </c>
      <c r="H156" s="385">
        <v>103.378049774492</v>
      </c>
      <c r="I156" s="385">
        <v>75.72548028248</v>
      </c>
      <c r="J156" s="385">
        <v>27.088527270224</v>
      </c>
      <c r="K156" s="385">
        <v>0.7</v>
      </c>
      <c r="L156" s="385">
        <v>0.7</v>
      </c>
      <c r="M156" s="300"/>
      <c r="N156" s="309"/>
      <c r="O156" s="309"/>
      <c r="P156" s="309"/>
      <c r="Q156" s="309"/>
      <c r="R156" s="309"/>
    </row>
    <row r="157">
      <c r="B157" s="0" t="s">
        <v>230</v>
      </c>
      <c r="C157" s="288" t="s">
        <v>447</v>
      </c>
      <c r="D157" s="385">
        <v>25.2</v>
      </c>
      <c r="E157" s="385">
        <v>18.9</v>
      </c>
      <c r="F157" s="385">
        <v>18.9</v>
      </c>
      <c r="G157" s="385">
        <v>16.5375</v>
      </c>
      <c r="H157" s="385">
        <v>14.175</v>
      </c>
      <c r="I157" s="385">
        <v>14.175</v>
      </c>
      <c r="J157" s="385">
        <v>14.175</v>
      </c>
      <c r="K157" s="385">
        <v>27.405</v>
      </c>
      <c r="L157" s="385">
        <v>21.320009080644</v>
      </c>
      <c r="M157" s="300"/>
      <c r="N157" s="309"/>
      <c r="O157" s="309"/>
      <c r="P157" s="309"/>
      <c r="Q157" s="309"/>
      <c r="R157" s="309"/>
    </row>
    <row r="158">
      <c r="B158" s="0" t="s">
        <v>231</v>
      </c>
      <c r="C158" s="288" t="s">
        <v>515</v>
      </c>
      <c r="D158" s="375"/>
      <c r="E158" s="375"/>
      <c r="F158" s="375"/>
      <c r="G158" s="375"/>
      <c r="H158" s="375"/>
      <c r="I158" s="375"/>
      <c r="J158" s="375"/>
      <c r="K158" s="375"/>
      <c r="L158" s="375"/>
      <c r="M158" s="300"/>
      <c r="N158" s="309"/>
      <c r="O158" s="309"/>
      <c r="P158" s="309"/>
      <c r="Q158" s="309"/>
      <c r="R158" s="309"/>
    </row>
    <row r="159">
      <c r="B159" s="0" t="s">
        <v>231</v>
      </c>
      <c r="C159" s="288" t="s">
        <v>518</v>
      </c>
      <c r="D159" s="375"/>
      <c r="E159" s="375"/>
      <c r="F159" s="375"/>
      <c r="G159" s="375"/>
      <c r="H159" s="375"/>
      <c r="I159" s="375"/>
      <c r="J159" s="375"/>
      <c r="K159" s="375"/>
      <c r="L159" s="375"/>
      <c r="M159" s="300"/>
      <c r="N159" s="309"/>
      <c r="O159" s="309"/>
      <c r="P159" s="309"/>
      <c r="Q159" s="309"/>
      <c r="R159" s="309"/>
    </row>
    <row r="160">
      <c r="B160" s="0" t="s">
        <v>231</v>
      </c>
      <c r="C160" s="288" t="s">
        <v>522</v>
      </c>
      <c r="D160" s="375"/>
      <c r="E160" s="375"/>
      <c r="F160" s="375"/>
      <c r="G160" s="375"/>
      <c r="H160" s="375"/>
      <c r="I160" s="375"/>
      <c r="J160" s="375"/>
      <c r="K160" s="375"/>
      <c r="L160" s="375"/>
      <c r="M160" s="300"/>
      <c r="N160" s="309"/>
      <c r="O160" s="309"/>
      <c r="P160" s="309"/>
      <c r="Q160" s="309"/>
      <c r="R160" s="309"/>
    </row>
    <row r="161">
      <c r="B161" s="0" t="s">
        <v>231</v>
      </c>
      <c r="C161" s="288" t="s">
        <v>524</v>
      </c>
      <c r="D161" s="375"/>
      <c r="E161" s="375"/>
      <c r="F161" s="375"/>
      <c r="G161" s="375"/>
      <c r="H161" s="375"/>
      <c r="I161" s="375"/>
      <c r="J161" s="375"/>
      <c r="K161" s="375"/>
      <c r="L161" s="375"/>
      <c r="M161" s="300"/>
      <c r="N161" s="309"/>
      <c r="O161" s="309"/>
      <c r="P161" s="309"/>
      <c r="Q161" s="309"/>
      <c r="R161" s="309"/>
    </row>
    <row r="162">
      <c r="B162" s="0" t="s">
        <v>231</v>
      </c>
      <c r="C162" s="288" t="s">
        <v>520</v>
      </c>
      <c r="D162" s="375"/>
      <c r="E162" s="375"/>
      <c r="F162" s="375"/>
      <c r="G162" s="375"/>
      <c r="H162" s="375"/>
      <c r="I162" s="375"/>
      <c r="J162" s="375"/>
      <c r="K162" s="375"/>
      <c r="L162" s="375"/>
      <c r="M162" s="300"/>
      <c r="N162" s="309"/>
      <c r="O162" s="309"/>
      <c r="P162" s="309"/>
      <c r="Q162" s="309"/>
      <c r="R162" s="309"/>
    </row>
    <row r="163">
      <c r="B163" s="0" t="s">
        <v>231</v>
      </c>
      <c r="C163" s="288" t="s">
        <v>517</v>
      </c>
      <c r="D163" s="375"/>
      <c r="E163" s="375"/>
      <c r="F163" s="375"/>
      <c r="G163" s="375"/>
      <c r="H163" s="375"/>
      <c r="I163" s="375"/>
      <c r="J163" s="375"/>
      <c r="K163" s="375"/>
      <c r="L163" s="375"/>
      <c r="M163" s="300"/>
      <c r="N163" s="309"/>
      <c r="O163" s="309"/>
      <c r="P163" s="309"/>
      <c r="Q163" s="309"/>
      <c r="R163" s="309"/>
    </row>
    <row r="164">
      <c r="B164" s="0" t="s">
        <v>231</v>
      </c>
      <c r="C164" s="288" t="s">
        <v>495</v>
      </c>
      <c r="D164" s="375"/>
      <c r="E164" s="375"/>
      <c r="F164" s="375"/>
      <c r="G164" s="375"/>
      <c r="H164" s="375"/>
      <c r="I164" s="375"/>
      <c r="J164" s="375"/>
      <c r="K164" s="375"/>
      <c r="L164" s="375"/>
      <c r="M164" s="300"/>
      <c r="N164" s="309"/>
      <c r="O164" s="309"/>
      <c r="P164" s="309"/>
      <c r="Q164" s="309"/>
      <c r="R164" s="309"/>
    </row>
    <row r="165">
      <c r="B165" s="0" t="s">
        <v>231</v>
      </c>
      <c r="C165" s="288" t="s">
        <v>525</v>
      </c>
      <c r="D165" s="375"/>
      <c r="E165" s="375"/>
      <c r="F165" s="375"/>
      <c r="G165" s="375"/>
      <c r="H165" s="375"/>
      <c r="I165" s="375"/>
      <c r="J165" s="375"/>
      <c r="K165" s="375"/>
      <c r="L165" s="375"/>
      <c r="M165" s="300"/>
      <c r="N165" s="309"/>
      <c r="O165" s="309"/>
      <c r="P165" s="309"/>
      <c r="Q165" s="309"/>
      <c r="R165" s="309"/>
    </row>
    <row r="166">
      <c r="B166" s="0" t="s">
        <v>231</v>
      </c>
      <c r="C166" s="288" t="s">
        <v>489</v>
      </c>
      <c r="D166" s="375"/>
      <c r="E166" s="375"/>
      <c r="F166" s="375"/>
      <c r="G166" s="375"/>
      <c r="H166" s="375"/>
      <c r="I166" s="375"/>
      <c r="J166" s="375"/>
      <c r="K166" s="375"/>
      <c r="L166" s="375"/>
      <c r="M166" s="300"/>
      <c r="N166" s="309"/>
      <c r="O166" s="309"/>
      <c r="P166" s="309"/>
      <c r="Q166" s="309"/>
      <c r="R166" s="309"/>
    </row>
    <row r="167">
      <c r="B167" s="0" t="s">
        <v>231</v>
      </c>
      <c r="C167" s="288" t="s">
        <v>485</v>
      </c>
      <c r="D167" s="375"/>
      <c r="E167" s="375"/>
      <c r="F167" s="375"/>
      <c r="G167" s="375"/>
      <c r="H167" s="375"/>
      <c r="I167" s="375"/>
      <c r="J167" s="375"/>
      <c r="K167" s="375"/>
      <c r="L167" s="375"/>
      <c r="M167" s="300"/>
      <c r="N167" s="309"/>
      <c r="O167" s="309"/>
      <c r="P167" s="309"/>
      <c r="Q167" s="309"/>
      <c r="R167" s="309"/>
    </row>
    <row r="168">
      <c r="B168" s="0" t="s">
        <v>231</v>
      </c>
      <c r="C168" s="288" t="s">
        <v>492</v>
      </c>
      <c r="D168" s="375"/>
      <c r="E168" s="375"/>
      <c r="F168" s="375"/>
      <c r="G168" s="375"/>
      <c r="H168" s="375"/>
      <c r="I168" s="375"/>
      <c r="J168" s="375"/>
      <c r="K168" s="375"/>
      <c r="L168" s="375"/>
      <c r="M168" s="300"/>
      <c r="N168" s="309"/>
      <c r="O168" s="309"/>
      <c r="P168" s="309"/>
      <c r="Q168" s="309"/>
      <c r="R168" s="309"/>
    </row>
    <row r="169">
      <c r="B169" s="0" t="s">
        <v>231</v>
      </c>
      <c r="C169" s="288" t="s">
        <v>529</v>
      </c>
      <c r="D169" s="375"/>
      <c r="E169" s="375"/>
      <c r="F169" s="375"/>
      <c r="G169" s="375"/>
      <c r="H169" s="375"/>
      <c r="I169" s="375"/>
      <c r="J169" s="375"/>
      <c r="K169" s="375"/>
      <c r="L169" s="375"/>
      <c r="M169" s="300"/>
      <c r="N169" s="309"/>
      <c r="O169" s="309"/>
      <c r="P169" s="309"/>
      <c r="Q169" s="309"/>
      <c r="R169" s="309"/>
    </row>
    <row r="170">
      <c r="B170" s="0" t="s">
        <v>231</v>
      </c>
      <c r="C170" s="288" t="s">
        <v>530</v>
      </c>
      <c r="D170" s="375"/>
      <c r="E170" s="375"/>
      <c r="F170" s="375"/>
      <c r="G170" s="375"/>
      <c r="H170" s="375"/>
      <c r="I170" s="375"/>
      <c r="J170" s="375"/>
      <c r="K170" s="375"/>
      <c r="L170" s="375"/>
      <c r="M170" s="300"/>
      <c r="N170" s="309"/>
      <c r="O170" s="309"/>
      <c r="P170" s="309"/>
      <c r="Q170" s="309"/>
      <c r="R170" s="309"/>
    </row>
    <row r="171">
      <c r="B171" s="0" t="s">
        <v>231</v>
      </c>
      <c r="C171" s="288" t="s">
        <v>531</v>
      </c>
      <c r="D171" s="375"/>
      <c r="E171" s="375"/>
      <c r="F171" s="375"/>
      <c r="G171" s="375"/>
      <c r="H171" s="375"/>
      <c r="I171" s="375"/>
      <c r="J171" s="375"/>
      <c r="K171" s="375"/>
      <c r="L171" s="375"/>
      <c r="M171" s="300"/>
      <c r="N171" s="309"/>
      <c r="O171" s="309"/>
      <c r="P171" s="309"/>
      <c r="Q171" s="309"/>
      <c r="R171" s="309"/>
    </row>
    <row r="172">
      <c r="B172" s="0" t="s">
        <v>231</v>
      </c>
      <c r="C172" s="288" t="s">
        <v>533</v>
      </c>
      <c r="D172" s="375"/>
      <c r="E172" s="375"/>
      <c r="F172" s="375"/>
      <c r="G172" s="375"/>
      <c r="H172" s="375"/>
      <c r="I172" s="375"/>
      <c r="J172" s="375"/>
      <c r="K172" s="375"/>
      <c r="L172" s="375"/>
      <c r="M172" s="300"/>
      <c r="N172" s="309"/>
      <c r="O172" s="309"/>
      <c r="P172" s="309"/>
      <c r="Q172" s="309"/>
      <c r="R172" s="309"/>
    </row>
    <row r="173">
      <c r="B173" s="0" t="s">
        <v>231</v>
      </c>
      <c r="C173" s="288" t="s">
        <v>652</v>
      </c>
      <c r="D173" s="375"/>
      <c r="E173" s="375"/>
      <c r="F173" s="375"/>
      <c r="G173" s="375"/>
      <c r="H173" s="375"/>
      <c r="I173" s="375"/>
      <c r="J173" s="375"/>
      <c r="K173" s="375"/>
      <c r="L173" s="375"/>
      <c r="M173" s="300"/>
      <c r="N173" s="309"/>
      <c r="O173" s="309"/>
      <c r="P173" s="309"/>
      <c r="Q173" s="309"/>
      <c r="R173" s="309"/>
    </row>
    <row r="174">
      <c r="B174" s="0" t="s">
        <v>231</v>
      </c>
      <c r="C174" s="288" t="s">
        <v>447</v>
      </c>
      <c r="D174" s="375"/>
      <c r="E174" s="375"/>
      <c r="F174" s="375"/>
      <c r="G174" s="375"/>
      <c r="H174" s="375"/>
      <c r="I174" s="375"/>
      <c r="J174" s="375"/>
      <c r="K174" s="375"/>
      <c r="L174" s="375"/>
      <c r="M174" s="300"/>
      <c r="N174" s="309"/>
      <c r="O174" s="309"/>
      <c r="P174" s="309"/>
      <c r="Q174" s="309"/>
      <c r="R174" s="309"/>
    </row>
    <row r="175">
      <c r="B175" s="0" t="s">
        <v>232</v>
      </c>
      <c r="C175" s="288" t="s">
        <v>515</v>
      </c>
      <c r="D175" s="375"/>
      <c r="E175" s="375"/>
      <c r="F175" s="375"/>
      <c r="G175" s="375"/>
      <c r="H175" s="375"/>
      <c r="I175" s="375"/>
      <c r="J175" s="375"/>
      <c r="K175" s="375"/>
      <c r="L175" s="375"/>
      <c r="M175" s="300"/>
      <c r="N175" s="309"/>
      <c r="O175" s="309"/>
      <c r="P175" s="309"/>
      <c r="Q175" s="309"/>
      <c r="R175" s="309"/>
    </row>
    <row r="176">
      <c r="B176" s="0" t="s">
        <v>232</v>
      </c>
      <c r="C176" s="288" t="s">
        <v>518</v>
      </c>
      <c r="D176" s="375"/>
      <c r="E176" s="375"/>
      <c r="F176" s="375"/>
      <c r="G176" s="375"/>
      <c r="H176" s="375"/>
      <c r="I176" s="375"/>
      <c r="J176" s="375"/>
      <c r="K176" s="375"/>
      <c r="L176" s="375"/>
      <c r="M176" s="300"/>
      <c r="N176" s="309"/>
      <c r="O176" s="309"/>
      <c r="P176" s="309"/>
      <c r="Q176" s="309"/>
      <c r="R176" s="309"/>
    </row>
    <row r="177">
      <c r="B177" s="0" t="s">
        <v>232</v>
      </c>
      <c r="C177" s="288" t="s">
        <v>522</v>
      </c>
      <c r="D177" s="375"/>
      <c r="E177" s="375"/>
      <c r="F177" s="375"/>
      <c r="G177" s="375"/>
      <c r="H177" s="375"/>
      <c r="I177" s="375"/>
      <c r="J177" s="375"/>
      <c r="K177" s="375"/>
      <c r="L177" s="375"/>
      <c r="M177" s="300"/>
      <c r="N177" s="309"/>
      <c r="O177" s="309"/>
      <c r="P177" s="309"/>
      <c r="Q177" s="309"/>
      <c r="R177" s="309"/>
    </row>
    <row r="178">
      <c r="B178" s="0" t="s">
        <v>232</v>
      </c>
      <c r="C178" s="288" t="s">
        <v>524</v>
      </c>
      <c r="D178" s="375"/>
      <c r="E178" s="375"/>
      <c r="F178" s="375"/>
      <c r="G178" s="375"/>
      <c r="H178" s="375"/>
      <c r="I178" s="375"/>
      <c r="J178" s="375"/>
      <c r="K178" s="375"/>
      <c r="L178" s="375"/>
      <c r="M178" s="300"/>
      <c r="N178" s="309"/>
      <c r="O178" s="309"/>
      <c r="P178" s="309"/>
      <c r="Q178" s="309"/>
      <c r="R178" s="309"/>
    </row>
    <row r="179">
      <c r="B179" s="0" t="s">
        <v>232</v>
      </c>
      <c r="C179" s="288" t="s">
        <v>520</v>
      </c>
      <c r="D179" s="375"/>
      <c r="E179" s="375"/>
      <c r="F179" s="375"/>
      <c r="G179" s="375"/>
      <c r="H179" s="375"/>
      <c r="I179" s="375"/>
      <c r="J179" s="375"/>
      <c r="K179" s="375"/>
      <c r="L179" s="375"/>
      <c r="M179" s="300"/>
      <c r="N179" s="309"/>
      <c r="O179" s="309"/>
      <c r="P179" s="309"/>
      <c r="Q179" s="309"/>
      <c r="R179" s="309"/>
    </row>
    <row r="180">
      <c r="B180" s="0" t="s">
        <v>232</v>
      </c>
      <c r="C180" s="288" t="s">
        <v>517</v>
      </c>
      <c r="D180" s="375"/>
      <c r="E180" s="375"/>
      <c r="F180" s="375"/>
      <c r="G180" s="375"/>
      <c r="H180" s="375"/>
      <c r="I180" s="375"/>
      <c r="J180" s="375"/>
      <c r="K180" s="375"/>
      <c r="L180" s="375"/>
      <c r="M180" s="300"/>
      <c r="N180" s="309"/>
      <c r="O180" s="309"/>
      <c r="P180" s="309"/>
      <c r="Q180" s="309"/>
      <c r="R180" s="309"/>
    </row>
    <row r="181">
      <c r="B181" s="0" t="s">
        <v>232</v>
      </c>
      <c r="C181" s="288" t="s">
        <v>495</v>
      </c>
      <c r="D181" s="375"/>
      <c r="E181" s="375"/>
      <c r="F181" s="375"/>
      <c r="G181" s="375"/>
      <c r="H181" s="375"/>
      <c r="I181" s="375"/>
      <c r="J181" s="375"/>
      <c r="K181" s="375"/>
      <c r="L181" s="375"/>
      <c r="M181" s="300"/>
      <c r="N181" s="309"/>
      <c r="O181" s="309"/>
      <c r="P181" s="309"/>
      <c r="Q181" s="309"/>
      <c r="R181" s="309"/>
    </row>
    <row r="182">
      <c r="B182" s="0" t="s">
        <v>232</v>
      </c>
      <c r="C182" s="288" t="s">
        <v>525</v>
      </c>
      <c r="D182" s="375"/>
      <c r="E182" s="375"/>
      <c r="F182" s="375"/>
      <c r="G182" s="375"/>
      <c r="H182" s="375"/>
      <c r="I182" s="375"/>
      <c r="J182" s="375"/>
      <c r="K182" s="375"/>
      <c r="L182" s="375"/>
      <c r="M182" s="300"/>
      <c r="N182" s="309"/>
      <c r="O182" s="309"/>
      <c r="P182" s="309"/>
      <c r="Q182" s="309"/>
      <c r="R182" s="309"/>
    </row>
    <row r="183">
      <c r="B183" s="0" t="s">
        <v>232</v>
      </c>
      <c r="C183" s="288" t="s">
        <v>489</v>
      </c>
      <c r="D183" s="375"/>
      <c r="E183" s="375"/>
      <c r="F183" s="375"/>
      <c r="G183" s="375"/>
      <c r="H183" s="375"/>
      <c r="I183" s="375"/>
      <c r="J183" s="375"/>
      <c r="K183" s="375"/>
      <c r="L183" s="375"/>
      <c r="M183" s="300"/>
      <c r="N183" s="309"/>
      <c r="O183" s="309"/>
      <c r="P183" s="309"/>
      <c r="Q183" s="309"/>
      <c r="R183" s="309"/>
    </row>
    <row r="184">
      <c r="B184" s="0" t="s">
        <v>232</v>
      </c>
      <c r="C184" s="288" t="s">
        <v>485</v>
      </c>
      <c r="D184" s="375"/>
      <c r="E184" s="375"/>
      <c r="F184" s="375"/>
      <c r="G184" s="375"/>
      <c r="H184" s="375"/>
      <c r="I184" s="375"/>
      <c r="J184" s="375"/>
      <c r="K184" s="375"/>
      <c r="L184" s="375"/>
      <c r="M184" s="300"/>
      <c r="N184" s="309"/>
      <c r="O184" s="309"/>
      <c r="P184" s="309"/>
      <c r="Q184" s="309"/>
      <c r="R184" s="309"/>
    </row>
    <row r="185">
      <c r="B185" s="0" t="s">
        <v>232</v>
      </c>
      <c r="C185" s="288" t="s">
        <v>492</v>
      </c>
      <c r="D185" s="375"/>
      <c r="E185" s="375"/>
      <c r="F185" s="375"/>
      <c r="G185" s="375"/>
      <c r="H185" s="375"/>
      <c r="I185" s="375"/>
      <c r="J185" s="375"/>
      <c r="K185" s="375"/>
      <c r="L185" s="375"/>
      <c r="M185" s="300"/>
      <c r="N185" s="309"/>
      <c r="O185" s="309"/>
      <c r="P185" s="309"/>
      <c r="Q185" s="309"/>
      <c r="R185" s="309"/>
    </row>
    <row r="186">
      <c r="B186" s="0" t="s">
        <v>232</v>
      </c>
      <c r="C186" s="288" t="s">
        <v>529</v>
      </c>
      <c r="D186" s="375"/>
      <c r="E186" s="375"/>
      <c r="F186" s="375"/>
      <c r="G186" s="375"/>
      <c r="H186" s="375"/>
      <c r="I186" s="375"/>
      <c r="J186" s="375"/>
      <c r="K186" s="375"/>
      <c r="L186" s="375"/>
      <c r="M186" s="300"/>
      <c r="N186" s="309"/>
      <c r="O186" s="309"/>
      <c r="P186" s="309"/>
      <c r="Q186" s="309"/>
      <c r="R186" s="309"/>
    </row>
    <row r="187">
      <c r="B187" s="0" t="s">
        <v>232</v>
      </c>
      <c r="C187" s="288" t="s">
        <v>530</v>
      </c>
      <c r="D187" s="375"/>
      <c r="E187" s="375"/>
      <c r="F187" s="375"/>
      <c r="G187" s="375"/>
      <c r="H187" s="375"/>
      <c r="I187" s="375"/>
      <c r="J187" s="375"/>
      <c r="K187" s="375"/>
      <c r="L187" s="375"/>
      <c r="M187" s="300"/>
      <c r="N187" s="309"/>
      <c r="O187" s="309"/>
      <c r="P187" s="309"/>
      <c r="Q187" s="309"/>
      <c r="R187" s="309"/>
    </row>
    <row r="188">
      <c r="B188" s="0" t="s">
        <v>232</v>
      </c>
      <c r="C188" s="288" t="s">
        <v>531</v>
      </c>
      <c r="D188" s="375"/>
      <c r="E188" s="375"/>
      <c r="F188" s="375"/>
      <c r="G188" s="375"/>
      <c r="H188" s="375"/>
      <c r="I188" s="375"/>
      <c r="J188" s="375"/>
      <c r="K188" s="375"/>
      <c r="L188" s="375"/>
      <c r="M188" s="300"/>
      <c r="N188" s="309"/>
      <c r="O188" s="309"/>
      <c r="P188" s="309"/>
      <c r="Q188" s="309"/>
      <c r="R188" s="309"/>
    </row>
    <row r="189">
      <c r="B189" s="0" t="s">
        <v>232</v>
      </c>
      <c r="C189" s="288" t="s">
        <v>533</v>
      </c>
      <c r="D189" s="375"/>
      <c r="E189" s="375"/>
      <c r="F189" s="375"/>
      <c r="G189" s="375"/>
      <c r="H189" s="375"/>
      <c r="I189" s="375"/>
      <c r="J189" s="375"/>
      <c r="K189" s="375"/>
      <c r="L189" s="375"/>
      <c r="M189" s="300"/>
      <c r="N189" s="309"/>
      <c r="O189" s="309"/>
      <c r="P189" s="309"/>
      <c r="Q189" s="309"/>
      <c r="R189" s="309"/>
    </row>
    <row r="190">
      <c r="B190" s="0" t="s">
        <v>232</v>
      </c>
      <c r="C190" s="288" t="s">
        <v>652</v>
      </c>
      <c r="D190" s="375"/>
      <c r="E190" s="375"/>
      <c r="F190" s="375"/>
      <c r="G190" s="375"/>
      <c r="H190" s="375"/>
      <c r="I190" s="375"/>
      <c r="J190" s="375"/>
      <c r="K190" s="375"/>
      <c r="L190" s="375"/>
      <c r="M190" s="300"/>
      <c r="N190" s="309"/>
      <c r="O190" s="309"/>
      <c r="P190" s="309"/>
      <c r="Q190" s="309"/>
      <c r="R190" s="309"/>
    </row>
    <row r="191">
      <c r="B191" s="0" t="s">
        <v>232</v>
      </c>
      <c r="C191" s="288" t="s">
        <v>447</v>
      </c>
      <c r="D191" s="300"/>
      <c r="E191" s="300"/>
      <c r="F191" s="300"/>
      <c r="G191" s="300"/>
      <c r="H191" s="300"/>
      <c r="I191" s="300"/>
      <c r="J191" s="300"/>
      <c r="K191" s="300"/>
      <c r="L191" s="300"/>
      <c r="M191" s="300"/>
      <c r="N191" s="309"/>
      <c r="O191" s="309"/>
      <c r="P191" s="309"/>
      <c r="Q191" s="309"/>
      <c r="R191" s="309"/>
    </row>
    <row r="192">
      <c r="C192" s="288"/>
      <c r="D192" s="300"/>
      <c r="E192" s="300"/>
      <c r="F192" s="300"/>
      <c r="G192" s="300"/>
      <c r="H192" s="300"/>
      <c r="I192" s="300"/>
      <c r="J192" s="300"/>
      <c r="K192" s="300"/>
      <c r="L192" s="300"/>
      <c r="M192" s="300"/>
      <c r="N192" s="309"/>
      <c r="O192" s="309"/>
      <c r="P192" s="309"/>
      <c r="Q192" s="309"/>
      <c r="R192" s="309"/>
    </row>
    <row r="193">
      <c r="C193" s="288"/>
      <c r="D193" s="290"/>
      <c r="E193" s="290"/>
      <c r="F193" s="290"/>
      <c r="G193" s="290"/>
      <c r="H193" s="290"/>
      <c r="I193" s="290"/>
      <c r="J193" s="290"/>
      <c r="K193" s="290"/>
      <c r="L193" s="290"/>
      <c r="M193" s="309"/>
      <c r="N193" s="309"/>
      <c r="O193" s="309"/>
      <c r="P193" s="309"/>
      <c r="Q193" s="309"/>
      <c r="R193" s="309"/>
    </row>
    <row r="194">
      <c r="C194" s="288"/>
      <c r="D194" s="290"/>
      <c r="E194" s="290"/>
      <c r="F194" s="290"/>
      <c r="G194" s="290"/>
      <c r="H194" s="290"/>
      <c r="I194" s="290"/>
      <c r="J194" s="290"/>
      <c r="K194" s="290"/>
      <c r="L194" s="290"/>
      <c r="M194" s="309"/>
      <c r="N194" s="309"/>
      <c r="O194" s="309"/>
      <c r="P194" s="309"/>
      <c r="Q194" s="309"/>
      <c r="R194" s="309"/>
    </row>
    <row r="195">
      <c r="C195" s="288"/>
      <c r="D195" s="290"/>
      <c r="E195" s="290"/>
      <c r="F195" s="290"/>
      <c r="G195" s="290"/>
      <c r="H195" s="290"/>
      <c r="I195" s="290"/>
      <c r="J195" s="290"/>
      <c r="K195" s="290"/>
      <c r="L195" s="290"/>
      <c r="M195" s="309"/>
      <c r="N195" s="309"/>
      <c r="O195" s="309"/>
      <c r="P195" s="309"/>
      <c r="Q195" s="309"/>
      <c r="R195" s="309"/>
    </row>
    <row r="196">
      <c r="C196" s="288"/>
      <c r="D196" s="290"/>
      <c r="E196" s="290"/>
      <c r="F196" s="290"/>
      <c r="G196" s="290"/>
      <c r="H196" s="290"/>
      <c r="I196" s="290"/>
      <c r="J196" s="290"/>
      <c r="K196" s="290"/>
      <c r="L196" s="290"/>
      <c r="M196" s="309"/>
      <c r="N196" s="309"/>
      <c r="O196" s="309"/>
      <c r="P196" s="309"/>
      <c r="Q196" s="309"/>
      <c r="R196" s="309"/>
    </row>
    <row r="197">
      <c r="C197" s="288"/>
      <c r="D197" s="290"/>
      <c r="E197" s="290"/>
      <c r="F197" s="290"/>
      <c r="G197" s="290"/>
      <c r="H197" s="290"/>
      <c r="I197" s="290"/>
      <c r="J197" s="290"/>
      <c r="K197" s="290"/>
      <c r="L197" s="290"/>
      <c r="M197" s="309"/>
      <c r="N197" s="309"/>
      <c r="O197" s="309"/>
      <c r="P197" s="309"/>
      <c r="Q197" s="309"/>
      <c r="R197" s="309"/>
    </row>
    <row r="198">
      <c r="C198" s="288"/>
      <c r="D198" s="290"/>
      <c r="E198" s="290"/>
      <c r="F198" s="290"/>
      <c r="G198" s="290"/>
      <c r="H198" s="290"/>
      <c r="I198" s="290"/>
      <c r="J198" s="290"/>
      <c r="K198" s="290"/>
      <c r="L198" s="290"/>
      <c r="M198" s="309"/>
      <c r="N198" s="309"/>
      <c r="O198" s="309"/>
      <c r="P198" s="309"/>
      <c r="Q198" s="309"/>
      <c r="R198" s="309"/>
    </row>
    <row r="199">
      <c r="C199" s="288"/>
      <c r="D199" s="290"/>
      <c r="E199" s="290"/>
      <c r="F199" s="290"/>
      <c r="G199" s="290"/>
      <c r="H199" s="290"/>
      <c r="I199" s="290"/>
      <c r="J199" s="290"/>
      <c r="K199" s="290"/>
      <c r="L199" s="290"/>
      <c r="M199" s="309"/>
      <c r="N199" s="309"/>
      <c r="O199" s="309"/>
      <c r="P199" s="309"/>
      <c r="Q199" s="309"/>
      <c r="R199" s="309"/>
    </row>
    <row r="200">
      <c r="C200" s="288"/>
      <c r="D200" s="290"/>
      <c r="E200" s="290"/>
      <c r="F200" s="290"/>
      <c r="G200" s="290"/>
      <c r="H200" s="290"/>
      <c r="I200" s="290"/>
      <c r="J200" s="290"/>
      <c r="K200" s="290"/>
      <c r="L200" s="290"/>
      <c r="M200" s="309"/>
      <c r="N200" s="309"/>
      <c r="O200" s="309"/>
      <c r="P200" s="309"/>
      <c r="Q200" s="309"/>
      <c r="R200" s="309"/>
    </row>
    <row r="201">
      <c r="C201" s="288"/>
      <c r="D201" s="290"/>
      <c r="E201" s="290"/>
      <c r="F201" s="290"/>
      <c r="G201" s="290"/>
      <c r="H201" s="290"/>
      <c r="I201" s="290"/>
      <c r="J201" s="290"/>
      <c r="K201" s="290"/>
      <c r="L201" s="290"/>
      <c r="M201" s="309"/>
      <c r="N201" s="309"/>
      <c r="O201" s="309"/>
      <c r="P201" s="309"/>
      <c r="Q201" s="309"/>
      <c r="R201" s="309"/>
    </row>
    <row r="202">
      <c r="C202" s="288"/>
      <c r="D202" s="290"/>
      <c r="E202" s="290"/>
      <c r="F202" s="290"/>
      <c r="G202" s="290"/>
      <c r="H202" s="290"/>
      <c r="I202" s="290"/>
      <c r="J202" s="290"/>
      <c r="K202" s="290"/>
      <c r="L202" s="290"/>
      <c r="M202" s="309"/>
      <c r="N202" s="309"/>
      <c r="O202" s="309"/>
      <c r="P202" s="309"/>
      <c r="Q202" s="309"/>
      <c r="R202" s="309"/>
    </row>
    <row r="203">
      <c r="C203" s="288"/>
      <c r="D203" s="290"/>
      <c r="E203" s="290"/>
      <c r="F203" s="290"/>
      <c r="G203" s="290"/>
      <c r="H203" s="290"/>
      <c r="I203" s="290"/>
      <c r="J203" s="290"/>
      <c r="K203" s="290"/>
      <c r="L203" s="290"/>
      <c r="M203" s="309"/>
      <c r="N203" s="309"/>
      <c r="O203" s="309"/>
      <c r="P203" s="309"/>
      <c r="Q203" s="309"/>
      <c r="R203" s="309"/>
    </row>
    <row r="204">
      <c r="C204" s="288"/>
      <c r="D204" s="290"/>
      <c r="E204" s="290"/>
      <c r="F204" s="290"/>
      <c r="G204" s="290"/>
      <c r="H204" s="290"/>
      <c r="I204" s="290"/>
      <c r="J204" s="290"/>
      <c r="K204" s="290"/>
      <c r="L204" s="290"/>
      <c r="M204" s="309"/>
      <c r="N204" s="309"/>
      <c r="O204" s="309"/>
      <c r="P204" s="309"/>
      <c r="Q204" s="309"/>
      <c r="R204" s="309"/>
    </row>
    <row r="205">
      <c r="C205" s="288"/>
      <c r="D205" s="290"/>
      <c r="E205" s="290"/>
      <c r="F205" s="290"/>
      <c r="G205" s="290"/>
      <c r="H205" s="290"/>
      <c r="I205" s="290"/>
      <c r="J205" s="290"/>
      <c r="K205" s="290"/>
      <c r="L205" s="290"/>
      <c r="M205" s="309"/>
      <c r="N205" s="309"/>
      <c r="O205" s="309"/>
      <c r="P205" s="309"/>
      <c r="Q205" s="309"/>
      <c r="R205" s="309"/>
    </row>
    <row r="206">
      <c r="C206" s="288"/>
      <c r="D206" s="290"/>
      <c r="E206" s="290"/>
      <c r="F206" s="290"/>
      <c r="G206" s="290"/>
      <c r="H206" s="290"/>
      <c r="I206" s="290"/>
      <c r="J206" s="290"/>
      <c r="K206" s="290"/>
      <c r="L206" s="290"/>
      <c r="M206" s="309"/>
      <c r="N206" s="309"/>
      <c r="O206" s="309"/>
      <c r="P206" s="309"/>
      <c r="Q206" s="309"/>
      <c r="R206" s="309"/>
    </row>
    <row r="207">
      <c r="C207" s="288"/>
      <c r="D207" s="290"/>
      <c r="E207" s="290"/>
      <c r="F207" s="290"/>
      <c r="G207" s="290"/>
      <c r="H207" s="290"/>
      <c r="I207" s="290"/>
      <c r="J207" s="290"/>
      <c r="K207" s="290"/>
      <c r="L207" s="290"/>
      <c r="M207" s="309"/>
      <c r="N207" s="309"/>
      <c r="O207" s="309"/>
      <c r="P207" s="309"/>
      <c r="Q207" s="309"/>
      <c r="R207" s="309"/>
    </row>
    <row r="208">
      <c r="C208" s="288"/>
      <c r="D208" s="290"/>
      <c r="E208" s="290"/>
      <c r="F208" s="290"/>
      <c r="G208" s="290"/>
      <c r="H208" s="290"/>
      <c r="I208" s="290"/>
      <c r="J208" s="290"/>
      <c r="K208" s="290"/>
      <c r="L208" s="290"/>
      <c r="M208" s="309"/>
      <c r="N208" s="309"/>
      <c r="O208" s="309"/>
      <c r="P208" s="309"/>
      <c r="Q208" s="309"/>
      <c r="R208" s="309"/>
    </row>
    <row r="209">
      <c r="C209" s="288"/>
      <c r="D209" s="290"/>
      <c r="E209" s="290"/>
      <c r="F209" s="290"/>
      <c r="G209" s="290"/>
      <c r="H209" s="290"/>
      <c r="I209" s="290"/>
      <c r="J209" s="290"/>
      <c r="K209" s="290"/>
      <c r="L209" s="290"/>
      <c r="M209" s="309"/>
      <c r="N209" s="309"/>
      <c r="O209" s="309"/>
      <c r="P209" s="309"/>
      <c r="Q209" s="309"/>
      <c r="R209" s="309"/>
    </row>
    <row r="210">
      <c r="C210" s="288"/>
      <c r="D210" s="290"/>
      <c r="E210" s="290"/>
      <c r="F210" s="290"/>
      <c r="G210" s="290"/>
      <c r="H210" s="290"/>
      <c r="I210" s="290"/>
      <c r="J210" s="290"/>
      <c r="K210" s="290"/>
      <c r="L210" s="290"/>
      <c r="M210" s="309"/>
      <c r="N210" s="309"/>
      <c r="O210" s="309"/>
      <c r="P210" s="309"/>
      <c r="Q210" s="309"/>
      <c r="R210" s="309"/>
    </row>
    <row r="211">
      <c r="C211" s="288"/>
      <c r="D211" s="290"/>
      <c r="E211" s="290"/>
      <c r="F211" s="290"/>
      <c r="G211" s="290"/>
      <c r="H211" s="290"/>
      <c r="I211" s="290"/>
      <c r="J211" s="290"/>
      <c r="K211" s="290"/>
      <c r="L211" s="290"/>
      <c r="M211" s="309"/>
      <c r="N211" s="309"/>
      <c r="O211" s="309"/>
      <c r="P211" s="309"/>
      <c r="Q211" s="309"/>
      <c r="R211" s="309"/>
    </row>
    <row r="212">
      <c r="C212" s="288"/>
      <c r="D212" s="290"/>
      <c r="E212" s="290"/>
      <c r="F212" s="290"/>
      <c r="G212" s="290"/>
      <c r="H212" s="290"/>
      <c r="I212" s="290"/>
      <c r="J212" s="290"/>
      <c r="K212" s="290"/>
      <c r="L212" s="290"/>
      <c r="M212" s="309"/>
      <c r="N212" s="309"/>
      <c r="O212" s="309"/>
      <c r="P212" s="309"/>
      <c r="Q212" s="309"/>
      <c r="R212" s="309"/>
    </row>
    <row r="213">
      <c r="C213" s="288"/>
      <c r="D213" s="290"/>
      <c r="E213" s="290"/>
      <c r="F213" s="290"/>
      <c r="G213" s="290"/>
      <c r="H213" s="290"/>
      <c r="I213" s="290"/>
      <c r="J213" s="290"/>
      <c r="K213" s="290"/>
      <c r="L213" s="290"/>
      <c r="M213" s="309"/>
      <c r="N213" s="309"/>
      <c r="O213" s="309"/>
      <c r="P213" s="309"/>
      <c r="Q213" s="309"/>
      <c r="R213" s="309"/>
    </row>
    <row r="214">
      <c r="C214" s="288"/>
      <c r="D214" s="290"/>
      <c r="E214" s="290"/>
      <c r="F214" s="290"/>
      <c r="G214" s="290"/>
      <c r="H214" s="290"/>
      <c r="I214" s="290"/>
      <c r="J214" s="290"/>
      <c r="K214" s="290"/>
      <c r="L214" s="290"/>
      <c r="M214" s="309"/>
      <c r="N214" s="309"/>
      <c r="O214" s="309"/>
      <c r="P214" s="309"/>
      <c r="Q214" s="309"/>
      <c r="R214" s="309"/>
    </row>
    <row r="215">
      <c r="C215" s="288"/>
      <c r="D215" s="290"/>
      <c r="E215" s="290"/>
      <c r="F215" s="290"/>
      <c r="G215" s="290"/>
      <c r="H215" s="290"/>
      <c r="I215" s="290"/>
      <c r="J215" s="290"/>
      <c r="K215" s="290"/>
      <c r="L215" s="290"/>
      <c r="M215" s="309"/>
      <c r="N215" s="309"/>
      <c r="O215" s="309"/>
      <c r="P215" s="309"/>
      <c r="Q215" s="309"/>
      <c r="R215" s="309"/>
    </row>
    <row r="216">
      <c r="C216" s="288"/>
      <c r="D216" s="290"/>
      <c r="E216" s="290"/>
      <c r="F216" s="290"/>
      <c r="G216" s="290"/>
      <c r="H216" s="290"/>
      <c r="I216" s="290"/>
      <c r="J216" s="290"/>
      <c r="K216" s="290"/>
      <c r="L216" s="290"/>
      <c r="M216" s="309"/>
      <c r="N216" s="309"/>
      <c r="O216" s="309"/>
      <c r="P216" s="309"/>
      <c r="Q216" s="309"/>
      <c r="R216" s="309"/>
    </row>
    <row r="217">
      <c r="C217" s="288"/>
      <c r="D217" s="290"/>
      <c r="E217" s="290"/>
      <c r="F217" s="290"/>
      <c r="G217" s="290"/>
      <c r="H217" s="290"/>
      <c r="I217" s="290"/>
      <c r="J217" s="290"/>
      <c r="K217" s="290"/>
      <c r="L217" s="290"/>
      <c r="M217" s="309"/>
      <c r="N217" s="309"/>
      <c r="O217" s="309"/>
      <c r="P217" s="309"/>
      <c r="Q217" s="309"/>
      <c r="R217" s="309"/>
    </row>
    <row r="218">
      <c r="C218" s="288"/>
      <c r="D218" s="290"/>
      <c r="E218" s="290"/>
      <c r="F218" s="290"/>
      <c r="G218" s="290"/>
      <c r="H218" s="290"/>
      <c r="I218" s="290"/>
      <c r="J218" s="290"/>
      <c r="K218" s="290"/>
      <c r="L218" s="290"/>
      <c r="M218" s="309"/>
      <c r="N218" s="309"/>
      <c r="O218" s="309"/>
      <c r="P218" s="309"/>
      <c r="Q218" s="309"/>
      <c r="R218" s="309"/>
    </row>
    <row r="219">
      <c r="C219" s="288"/>
      <c r="D219" s="290"/>
      <c r="E219" s="290"/>
      <c r="F219" s="290"/>
      <c r="G219" s="290"/>
      <c r="H219" s="290"/>
      <c r="I219" s="290"/>
      <c r="J219" s="290"/>
      <c r="K219" s="290"/>
      <c r="L219" s="290"/>
      <c r="M219" s="309"/>
      <c r="N219" s="309"/>
      <c r="O219" s="309"/>
      <c r="P219" s="309"/>
      <c r="Q219" s="309"/>
      <c r="R219" s="309"/>
    </row>
    <row r="220">
      <c r="C220" s="288"/>
      <c r="D220" s="290"/>
      <c r="E220" s="290"/>
      <c r="F220" s="290"/>
      <c r="G220" s="290"/>
      <c r="H220" s="290"/>
      <c r="I220" s="290"/>
      <c r="J220" s="290"/>
      <c r="K220" s="290"/>
      <c r="L220" s="290"/>
      <c r="M220" s="309"/>
      <c r="N220" s="309"/>
      <c r="O220" s="309"/>
      <c r="P220" s="309"/>
      <c r="Q220" s="309"/>
      <c r="R220" s="309"/>
    </row>
    <row r="221">
      <c r="C221" s="288"/>
      <c r="D221" s="290"/>
      <c r="E221" s="290"/>
      <c r="F221" s="290"/>
      <c r="G221" s="290"/>
      <c r="H221" s="290"/>
      <c r="I221" s="290"/>
      <c r="J221" s="290"/>
      <c r="K221" s="290"/>
      <c r="L221" s="290"/>
      <c r="M221" s="309"/>
      <c r="N221" s="309"/>
      <c r="O221" s="309"/>
      <c r="P221" s="309"/>
      <c r="Q221" s="309"/>
      <c r="R221" s="309"/>
    </row>
    <row r="222">
      <c r="C222" s="288"/>
      <c r="D222" s="290"/>
      <c r="E222" s="290"/>
      <c r="F222" s="290"/>
      <c r="G222" s="290"/>
      <c r="H222" s="290"/>
      <c r="I222" s="290"/>
      <c r="J222" s="290"/>
      <c r="K222" s="290"/>
      <c r="L222" s="290"/>
      <c r="M222" s="309"/>
      <c r="N222" s="309"/>
      <c r="O222" s="309"/>
      <c r="P222" s="309"/>
      <c r="Q222" s="309"/>
      <c r="R222" s="309"/>
    </row>
    <row r="223">
      <c r="C223" s="288"/>
      <c r="D223" s="290"/>
      <c r="E223" s="290"/>
      <c r="F223" s="290"/>
      <c r="G223" s="290"/>
      <c r="H223" s="290"/>
      <c r="I223" s="290"/>
      <c r="J223" s="290"/>
      <c r="K223" s="290"/>
      <c r="L223" s="290"/>
      <c r="M223" s="309"/>
      <c r="N223" s="309"/>
      <c r="O223" s="309"/>
      <c r="P223" s="309"/>
      <c r="Q223" s="309"/>
      <c r="R223" s="309"/>
    </row>
    <row r="224">
      <c r="C224" s="288"/>
      <c r="D224" s="290"/>
      <c r="E224" s="290"/>
      <c r="F224" s="290"/>
      <c r="G224" s="290"/>
      <c r="H224" s="290"/>
      <c r="I224" s="290"/>
      <c r="J224" s="290"/>
      <c r="K224" s="290"/>
      <c r="L224" s="290"/>
      <c r="M224" s="309"/>
      <c r="N224" s="309"/>
      <c r="O224" s="309"/>
      <c r="P224" s="309"/>
      <c r="Q224" s="309"/>
      <c r="R224" s="309"/>
    </row>
    <row r="225">
      <c r="C225" s="288"/>
      <c r="D225" s="290"/>
      <c r="E225" s="290"/>
      <c r="F225" s="290"/>
      <c r="G225" s="290"/>
      <c r="H225" s="290"/>
      <c r="I225" s="290"/>
      <c r="J225" s="290"/>
      <c r="K225" s="290"/>
      <c r="L225" s="290"/>
      <c r="M225" s="309"/>
      <c r="N225" s="309"/>
      <c r="O225" s="309"/>
      <c r="P225" s="309"/>
      <c r="Q225" s="309"/>
      <c r="R225" s="309"/>
    </row>
    <row r="226">
      <c r="C226" s="288"/>
      <c r="D226" s="290"/>
      <c r="E226" s="290"/>
      <c r="F226" s="290"/>
      <c r="G226" s="290"/>
      <c r="H226" s="290"/>
      <c r="I226" s="290"/>
      <c r="J226" s="290"/>
      <c r="K226" s="290"/>
      <c r="L226" s="290"/>
      <c r="M226" s="309"/>
      <c r="N226" s="309"/>
      <c r="O226" s="309"/>
      <c r="P226" s="309"/>
      <c r="Q226" s="309"/>
      <c r="R226" s="309"/>
    </row>
    <row r="227">
      <c r="C227" s="288"/>
      <c r="D227" s="290"/>
      <c r="E227" s="290"/>
      <c r="F227" s="290"/>
      <c r="G227" s="290"/>
      <c r="H227" s="290"/>
      <c r="I227" s="290"/>
      <c r="J227" s="290"/>
      <c r="K227" s="290"/>
      <c r="L227" s="290"/>
      <c r="M227" s="309"/>
      <c r="N227" s="309"/>
      <c r="O227" s="309"/>
      <c r="P227" s="309"/>
      <c r="Q227" s="309"/>
      <c r="R227" s="309"/>
    </row>
    <row r="228">
      <c r="C228" s="288"/>
      <c r="D228" s="290"/>
      <c r="E228" s="290"/>
      <c r="F228" s="290"/>
      <c r="G228" s="290"/>
      <c r="H228" s="290"/>
      <c r="I228" s="290"/>
      <c r="J228" s="290"/>
      <c r="K228" s="290"/>
      <c r="L228" s="290"/>
      <c r="M228" s="309"/>
      <c r="N228" s="309"/>
      <c r="O228" s="309"/>
      <c r="P228" s="309"/>
      <c r="Q228" s="309"/>
      <c r="R228" s="309"/>
    </row>
    <row r="229">
      <c r="C229" s="288"/>
      <c r="D229" s="290"/>
      <c r="E229" s="290"/>
      <c r="F229" s="290"/>
      <c r="G229" s="290"/>
      <c r="H229" s="290"/>
      <c r="I229" s="290"/>
      <c r="J229" s="290"/>
      <c r="K229" s="290"/>
      <c r="L229" s="290"/>
      <c r="M229" s="309"/>
      <c r="N229" s="309"/>
      <c r="O229" s="309"/>
      <c r="P229" s="309"/>
      <c r="Q229" s="309"/>
      <c r="R229" s="309"/>
    </row>
    <row r="230">
      <c r="C230" s="288"/>
      <c r="D230" s="290"/>
      <c r="E230" s="290"/>
      <c r="F230" s="290"/>
      <c r="G230" s="290"/>
      <c r="H230" s="290"/>
      <c r="I230" s="290"/>
      <c r="J230" s="290"/>
      <c r="K230" s="290"/>
      <c r="L230" s="290"/>
      <c r="M230" s="309"/>
      <c r="N230" s="309"/>
      <c r="O230" s="309"/>
      <c r="P230" s="309"/>
      <c r="Q230" s="309"/>
      <c r="R230" s="309"/>
    </row>
    <row r="231">
      <c r="C231" s="288"/>
      <c r="D231" s="290"/>
      <c r="E231" s="290"/>
      <c r="F231" s="290"/>
      <c r="G231" s="290"/>
      <c r="H231" s="290"/>
      <c r="I231" s="290"/>
      <c r="J231" s="290"/>
      <c r="K231" s="290"/>
      <c r="L231" s="290"/>
      <c r="M231" s="309"/>
      <c r="N231" s="309"/>
      <c r="O231" s="309"/>
      <c r="P231" s="309"/>
      <c r="Q231" s="309"/>
      <c r="R231" s="309"/>
    </row>
    <row r="232">
      <c r="C232" s="288"/>
      <c r="D232" s="290"/>
      <c r="E232" s="290"/>
      <c r="F232" s="290"/>
      <c r="G232" s="290"/>
      <c r="H232" s="290"/>
      <c r="I232" s="290"/>
      <c r="J232" s="290"/>
      <c r="K232" s="290"/>
      <c r="L232" s="290"/>
      <c r="M232" s="309"/>
      <c r="N232" s="309"/>
      <c r="O232" s="309"/>
      <c r="P232" s="309"/>
      <c r="Q232" s="309"/>
      <c r="R232" s="309"/>
    </row>
    <row r="233">
      <c r="C233" s="288"/>
      <c r="D233" s="290"/>
      <c r="E233" s="290"/>
      <c r="F233" s="290"/>
      <c r="G233" s="290"/>
      <c r="H233" s="290"/>
      <c r="I233" s="290"/>
      <c r="J233" s="290"/>
      <c r="K233" s="290"/>
      <c r="L233" s="290"/>
      <c r="M233" s="309"/>
      <c r="N233" s="309"/>
      <c r="O233" s="309"/>
      <c r="P233" s="309"/>
      <c r="Q233" s="309"/>
      <c r="R233" s="309"/>
    </row>
    <row r="234">
      <c r="C234" s="288"/>
      <c r="D234" s="290"/>
      <c r="E234" s="290"/>
      <c r="F234" s="290"/>
      <c r="G234" s="290"/>
      <c r="H234" s="290"/>
      <c r="I234" s="290"/>
      <c r="J234" s="290"/>
      <c r="K234" s="290"/>
      <c r="L234" s="290"/>
      <c r="M234" s="309"/>
      <c r="N234" s="309"/>
      <c r="O234" s="309"/>
      <c r="P234" s="309"/>
      <c r="Q234" s="309"/>
      <c r="R234" s="309"/>
    </row>
    <row r="235">
      <c r="C235" s="288"/>
      <c r="D235" s="290"/>
      <c r="E235" s="290"/>
      <c r="F235" s="290"/>
      <c r="G235" s="290"/>
      <c r="H235" s="290"/>
      <c r="I235" s="290"/>
      <c r="J235" s="290"/>
      <c r="K235" s="290"/>
      <c r="L235" s="290"/>
      <c r="M235" s="309"/>
      <c r="N235" s="309"/>
      <c r="O235" s="309"/>
      <c r="P235" s="309"/>
      <c r="Q235" s="309"/>
      <c r="R235" s="309"/>
    </row>
    <row r="236">
      <c r="C236" s="288"/>
      <c r="D236" s="290"/>
      <c r="E236" s="290"/>
      <c r="F236" s="290"/>
      <c r="G236" s="290"/>
      <c r="H236" s="290"/>
      <c r="I236" s="290"/>
      <c r="J236" s="290"/>
      <c r="K236" s="290"/>
      <c r="L236" s="290"/>
      <c r="M236" s="309"/>
      <c r="N236" s="309"/>
      <c r="O236" s="309"/>
      <c r="P236" s="309"/>
      <c r="Q236" s="309"/>
      <c r="R236" s="309"/>
    </row>
    <row r="237">
      <c r="C237" s="288"/>
      <c r="D237" s="290"/>
      <c r="E237" s="290"/>
      <c r="F237" s="290"/>
      <c r="G237" s="290"/>
      <c r="H237" s="290"/>
      <c r="I237" s="290"/>
      <c r="J237" s="290"/>
      <c r="K237" s="290"/>
      <c r="L237" s="290"/>
      <c r="M237" s="309"/>
      <c r="N237" s="309"/>
      <c r="O237" s="309"/>
      <c r="P237" s="309"/>
      <c r="Q237" s="309"/>
      <c r="R237" s="309"/>
    </row>
    <row r="238">
      <c r="C238" s="288"/>
      <c r="D238" s="290"/>
      <c r="E238" s="290"/>
      <c r="F238" s="290"/>
      <c r="G238" s="290"/>
      <c r="H238" s="290"/>
      <c r="I238" s="290"/>
      <c r="J238" s="290"/>
      <c r="K238" s="290"/>
      <c r="L238" s="290"/>
      <c r="M238" s="309"/>
      <c r="N238" s="309"/>
      <c r="O238" s="309"/>
      <c r="P238" s="309"/>
      <c r="Q238" s="309"/>
      <c r="R238" s="309"/>
    </row>
    <row r="239">
      <c r="C239" s="288"/>
      <c r="D239" s="290"/>
      <c r="E239" s="290"/>
      <c r="F239" s="290"/>
      <c r="G239" s="290"/>
      <c r="H239" s="290"/>
      <c r="I239" s="290"/>
      <c r="J239" s="290"/>
      <c r="K239" s="290"/>
      <c r="L239" s="290"/>
      <c r="M239" s="309"/>
      <c r="N239" s="309"/>
      <c r="O239" s="309"/>
      <c r="P239" s="309"/>
      <c r="Q239" s="309"/>
      <c r="R239" s="309"/>
    </row>
    <row r="240">
      <c r="C240" s="288"/>
      <c r="D240" s="290"/>
      <c r="E240" s="290"/>
      <c r="F240" s="290"/>
      <c r="G240" s="290"/>
      <c r="H240" s="290"/>
      <c r="I240" s="290"/>
      <c r="J240" s="290"/>
      <c r="K240" s="290"/>
      <c r="L240" s="290"/>
      <c r="M240" s="309"/>
      <c r="N240" s="309"/>
      <c r="O240" s="309"/>
      <c r="P240" s="309"/>
      <c r="Q240" s="309"/>
      <c r="R240" s="309"/>
    </row>
    <row r="241">
      <c r="C241" s="288"/>
      <c r="D241" s="290"/>
      <c r="E241" s="290"/>
      <c r="F241" s="290"/>
      <c r="G241" s="290"/>
      <c r="H241" s="290"/>
      <c r="I241" s="290"/>
      <c r="J241" s="290"/>
      <c r="K241" s="290"/>
      <c r="L241" s="290"/>
      <c r="M241" s="309"/>
      <c r="N241" s="309"/>
      <c r="O241" s="309"/>
      <c r="P241" s="309"/>
      <c r="Q241" s="309"/>
      <c r="R241" s="309"/>
    </row>
    <row r="242">
      <c r="C242" s="288"/>
      <c r="D242" s="290"/>
      <c r="E242" s="290"/>
      <c r="F242" s="290"/>
      <c r="G242" s="290"/>
      <c r="H242" s="290"/>
      <c r="I242" s="290"/>
      <c r="J242" s="290"/>
      <c r="K242" s="290"/>
      <c r="L242" s="290"/>
      <c r="M242" s="309"/>
      <c r="N242" s="309"/>
      <c r="O242" s="309"/>
      <c r="P242" s="309"/>
      <c r="Q242" s="309"/>
      <c r="R242" s="309"/>
    </row>
    <row r="243">
      <c r="C243" s="288"/>
      <c r="D243" s="290"/>
      <c r="E243" s="290"/>
      <c r="F243" s="290"/>
      <c r="G243" s="290"/>
      <c r="H243" s="290"/>
      <c r="I243" s="290"/>
      <c r="J243" s="290"/>
      <c r="K243" s="290"/>
      <c r="L243" s="290"/>
      <c r="M243" s="309"/>
      <c r="N243" s="309"/>
      <c r="O243" s="309"/>
      <c r="P243" s="309"/>
      <c r="Q243" s="309"/>
      <c r="R243" s="309"/>
    </row>
    <row r="244">
      <c r="C244" s="288"/>
      <c r="D244" s="290"/>
      <c r="E244" s="290"/>
      <c r="F244" s="290"/>
      <c r="G244" s="290"/>
      <c r="H244" s="290"/>
      <c r="I244" s="290"/>
      <c r="J244" s="290"/>
      <c r="K244" s="290"/>
      <c r="L244" s="290"/>
      <c r="M244" s="309"/>
      <c r="N244" s="309"/>
      <c r="O244" s="309"/>
      <c r="P244" s="309"/>
      <c r="Q244" s="309"/>
      <c r="R244" s="309"/>
    </row>
    <row r="245">
      <c r="C245" s="288"/>
      <c r="D245" s="290"/>
      <c r="E245" s="290"/>
      <c r="F245" s="290"/>
      <c r="G245" s="290"/>
      <c r="H245" s="290"/>
      <c r="I245" s="290"/>
      <c r="J245" s="290"/>
      <c r="K245" s="290"/>
      <c r="L245" s="290"/>
      <c r="M245" s="309"/>
      <c r="N245" s="309"/>
      <c r="O245" s="309"/>
      <c r="P245" s="309"/>
      <c r="Q245" s="309"/>
      <c r="R245" s="309"/>
    </row>
    <row r="246">
      <c r="C246" s="288"/>
      <c r="D246" s="290"/>
      <c r="E246" s="290"/>
      <c r="F246" s="290"/>
      <c r="G246" s="290"/>
      <c r="H246" s="290"/>
      <c r="I246" s="290"/>
      <c r="J246" s="290"/>
      <c r="K246" s="290"/>
      <c r="L246" s="290"/>
      <c r="M246" s="309"/>
      <c r="N246" s="309"/>
      <c r="O246" s="309"/>
      <c r="P246" s="309"/>
      <c r="Q246" s="309"/>
      <c r="R246" s="309"/>
    </row>
    <row r="247">
      <c r="C247" s="288"/>
      <c r="D247" s="290"/>
      <c r="E247" s="290"/>
      <c r="F247" s="290"/>
      <c r="G247" s="290"/>
      <c r="H247" s="290"/>
      <c r="I247" s="290"/>
      <c r="J247" s="290"/>
      <c r="K247" s="290"/>
      <c r="L247" s="290"/>
      <c r="M247" s="309"/>
      <c r="N247" s="309"/>
      <c r="O247" s="309"/>
      <c r="P247" s="309"/>
      <c r="Q247" s="309"/>
      <c r="R247" s="309"/>
    </row>
    <row r="248">
      <c r="D248" s="300"/>
      <c r="E248" s="300"/>
      <c r="F248" s="300"/>
      <c r="G248" s="300"/>
      <c r="H248" s="300"/>
      <c r="I248" s="300"/>
      <c r="J248" s="300"/>
      <c r="K248" s="300"/>
      <c r="L248" s="300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5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5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5"/>
      <c r="M1527" s="309"/>
      <c r="N1527" s="309"/>
      <c r="O1527" s="309"/>
      <c r="P1527" s="309"/>
      <c r="Q1527" s="309"/>
      <c r="R1527" s="309"/>
    </row>
    <row r="1528">
      <c r="D1528" s="305"/>
      <c r="E1528" s="305"/>
      <c r="F1528" s="305"/>
      <c r="G1528" s="305"/>
      <c r="H1528" s="305"/>
      <c r="I1528" s="305"/>
      <c r="J1528" s="305"/>
      <c r="K1528" s="305"/>
      <c r="L1528" s="305"/>
      <c r="M1528" s="309"/>
      <c r="N1528" s="309"/>
      <c r="O1528" s="309"/>
      <c r="P1528" s="309"/>
      <c r="Q1528" s="309"/>
      <c r="R1528" s="309"/>
    </row>
    <row r="1529">
      <c r="D1529" s="305"/>
      <c r="E1529" s="305"/>
      <c r="F1529" s="305"/>
      <c r="G1529" s="305"/>
      <c r="H1529" s="305"/>
      <c r="I1529" s="305"/>
      <c r="J1529" s="305"/>
      <c r="K1529" s="305"/>
      <c r="L1529" s="305"/>
      <c r="M1529" s="309"/>
      <c r="N1529" s="309"/>
      <c r="O1529" s="309"/>
      <c r="P1529" s="309"/>
      <c r="Q1529" s="309"/>
      <c r="R1529" s="309"/>
    </row>
    <row r="1530">
      <c r="D1530" s="305"/>
      <c r="E1530" s="305"/>
      <c r="F1530" s="305"/>
      <c r="G1530" s="305"/>
      <c r="H1530" s="305"/>
      <c r="I1530" s="305"/>
      <c r="J1530" s="305"/>
      <c r="K1530" s="305"/>
      <c r="L1530" s="305"/>
      <c r="M1530" s="309"/>
      <c r="N1530" s="309"/>
      <c r="O1530" s="309"/>
      <c r="P1530" s="309"/>
      <c r="Q1530" s="309"/>
      <c r="R1530" s="309"/>
    </row>
    <row r="1531">
      <c r="D1531" s="305"/>
      <c r="E1531" s="305"/>
      <c r="F1531" s="305"/>
      <c r="G1531" s="305"/>
      <c r="H1531" s="305"/>
      <c r="I1531" s="305"/>
      <c r="J1531" s="305"/>
      <c r="K1531" s="305"/>
      <c r="L1531" s="305"/>
      <c r="M1531" s="309"/>
      <c r="N1531" s="309"/>
      <c r="O1531" s="309"/>
      <c r="P1531" s="309"/>
      <c r="Q1531" s="309"/>
      <c r="R1531" s="309"/>
    </row>
    <row r="1532">
      <c r="D1532" s="305"/>
      <c r="E1532" s="305"/>
      <c r="F1532" s="305"/>
      <c r="G1532" s="305"/>
      <c r="H1532" s="305"/>
      <c r="I1532" s="305"/>
      <c r="J1532" s="305"/>
      <c r="K1532" s="305"/>
      <c r="L1532" s="305"/>
      <c r="M1532" s="309"/>
      <c r="N1532" s="309"/>
      <c r="O1532" s="309"/>
      <c r="P1532" s="309"/>
      <c r="Q1532" s="309"/>
      <c r="R1532" s="309"/>
    </row>
    <row r="1533">
      <c r="D1533" s="305"/>
      <c r="E1533" s="305"/>
      <c r="F1533" s="305"/>
      <c r="G1533" s="305"/>
      <c r="H1533" s="305"/>
      <c r="I1533" s="305"/>
      <c r="J1533" s="305"/>
      <c r="K1533" s="305"/>
      <c r="L1533" s="305"/>
      <c r="M1533" s="309"/>
      <c r="N1533" s="309"/>
      <c r="O1533" s="309"/>
      <c r="P1533" s="309"/>
      <c r="Q1533" s="309"/>
      <c r="R1533" s="309"/>
    </row>
    <row r="1534">
      <c r="D1534" s="305"/>
      <c r="E1534" s="305"/>
      <c r="F1534" s="305"/>
      <c r="G1534" s="305"/>
      <c r="H1534" s="305"/>
      <c r="I1534" s="305"/>
      <c r="J1534" s="305"/>
      <c r="K1534" s="305"/>
      <c r="L1534" s="305"/>
      <c r="M1534" s="309"/>
      <c r="N1534" s="309"/>
      <c r="O1534" s="309"/>
      <c r="P1534" s="309"/>
      <c r="Q1534" s="309"/>
      <c r="R1534" s="309"/>
    </row>
    <row r="1535">
      <c r="D1535" s="305"/>
      <c r="E1535" s="305"/>
      <c r="F1535" s="305"/>
      <c r="G1535" s="305"/>
      <c r="H1535" s="305"/>
      <c r="I1535" s="305"/>
      <c r="J1535" s="305"/>
      <c r="K1535" s="305"/>
      <c r="L1535" s="305"/>
      <c r="M1535" s="309"/>
      <c r="N1535" s="309"/>
      <c r="O1535" s="309"/>
      <c r="P1535" s="309"/>
      <c r="Q1535" s="309"/>
      <c r="R1535" s="309"/>
    </row>
    <row r="1536">
      <c r="D1536" s="305"/>
      <c r="E1536" s="305"/>
      <c r="F1536" s="305"/>
      <c r="G1536" s="305"/>
      <c r="H1536" s="305"/>
      <c r="I1536" s="305"/>
      <c r="J1536" s="305"/>
      <c r="K1536" s="305"/>
      <c r="L1536" s="305"/>
      <c r="M1536" s="309"/>
      <c r="N1536" s="309"/>
      <c r="O1536" s="309"/>
      <c r="P1536" s="309"/>
      <c r="Q1536" s="309"/>
      <c r="R1536" s="309"/>
    </row>
    <row r="1537">
      <c r="D1537" s="305"/>
      <c r="E1537" s="305"/>
      <c r="F1537" s="305"/>
      <c r="G1537" s="305"/>
      <c r="H1537" s="305"/>
      <c r="I1537" s="305"/>
      <c r="J1537" s="305"/>
      <c r="K1537" s="305"/>
      <c r="L1537" s="305"/>
      <c r="M1537" s="309"/>
      <c r="N1537" s="309"/>
      <c r="O1537" s="309"/>
      <c r="P1537" s="309"/>
      <c r="Q1537" s="309"/>
      <c r="R1537" s="309"/>
    </row>
    <row r="1538">
      <c r="D1538" s="305"/>
      <c r="E1538" s="305"/>
      <c r="F1538" s="305"/>
      <c r="G1538" s="305"/>
      <c r="H1538" s="305"/>
      <c r="I1538" s="305"/>
      <c r="J1538" s="305"/>
      <c r="K1538" s="305"/>
      <c r="L1538" s="305"/>
      <c r="M1538" s="309"/>
      <c r="N1538" s="309"/>
      <c r="O1538" s="309"/>
      <c r="P1538" s="309"/>
      <c r="Q1538" s="309"/>
      <c r="R1538" s="309"/>
    </row>
    <row r="1539">
      <c r="D1539" s="305"/>
      <c r="E1539" s="305"/>
      <c r="F1539" s="305"/>
      <c r="G1539" s="305"/>
      <c r="H1539" s="305"/>
      <c r="I1539" s="305"/>
      <c r="J1539" s="305"/>
      <c r="K1539" s="305"/>
      <c r="L1539" s="305"/>
      <c r="M1539" s="309"/>
      <c r="N1539" s="309"/>
      <c r="O1539" s="309"/>
      <c r="P1539" s="309"/>
      <c r="Q1539" s="309"/>
      <c r="R1539" s="309"/>
    </row>
    <row r="1540">
      <c r="D1540" s="305"/>
      <c r="E1540" s="305"/>
      <c r="F1540" s="305"/>
      <c r="G1540" s="305"/>
      <c r="H1540" s="305"/>
      <c r="I1540" s="305"/>
      <c r="J1540" s="305"/>
      <c r="K1540" s="305"/>
      <c r="L1540" s="305"/>
      <c r="M1540" s="309"/>
      <c r="N1540" s="309"/>
      <c r="O1540" s="309"/>
      <c r="P1540" s="309"/>
      <c r="Q1540" s="309"/>
      <c r="R1540" s="309"/>
    </row>
    <row r="1541">
      <c r="D1541" s="305"/>
      <c r="E1541" s="305"/>
      <c r="F1541" s="305"/>
      <c r="G1541" s="305"/>
      <c r="H1541" s="305"/>
      <c r="I1541" s="305"/>
      <c r="J1541" s="305"/>
      <c r="K1541" s="305"/>
      <c r="L1541" s="305"/>
      <c r="M1541" s="309"/>
      <c r="N1541" s="309"/>
      <c r="O1541" s="309"/>
      <c r="P1541" s="309"/>
      <c r="Q1541" s="309"/>
      <c r="R1541" s="309"/>
    </row>
    <row r="1542">
      <c r="D1542" s="305"/>
      <c r="E1542" s="305"/>
      <c r="F1542" s="305"/>
      <c r="G1542" s="305"/>
      <c r="H1542" s="305"/>
      <c r="I1542" s="305"/>
      <c r="J1542" s="305"/>
      <c r="K1542" s="305"/>
      <c r="L1542" s="305"/>
      <c r="M1542" s="309"/>
      <c r="N1542" s="309"/>
      <c r="O1542" s="309"/>
      <c r="P1542" s="309"/>
      <c r="Q1542" s="309"/>
      <c r="R1542" s="309"/>
    </row>
    <row r="1543">
      <c r="D1543" s="305"/>
      <c r="E1543" s="305"/>
      <c r="F1543" s="305"/>
      <c r="G1543" s="305"/>
      <c r="H1543" s="305"/>
      <c r="I1543" s="305"/>
      <c r="J1543" s="305"/>
      <c r="K1543" s="305"/>
      <c r="L1543" s="305"/>
      <c r="M1543" s="309"/>
      <c r="N1543" s="309"/>
      <c r="O1543" s="309"/>
      <c r="P1543" s="309"/>
      <c r="Q1543" s="309"/>
      <c r="R1543" s="309"/>
    </row>
    <row r="1544">
      <c r="D1544" s="305"/>
      <c r="E1544" s="305"/>
      <c r="F1544" s="305"/>
      <c r="G1544" s="305"/>
      <c r="H1544" s="305"/>
      <c r="I1544" s="305"/>
      <c r="J1544" s="305"/>
      <c r="K1544" s="305"/>
      <c r="L1544" s="305"/>
      <c r="M1544" s="309"/>
      <c r="N1544" s="309"/>
      <c r="O1544" s="309"/>
      <c r="P1544" s="309"/>
      <c r="Q1544" s="309"/>
      <c r="R1544" s="309"/>
    </row>
    <row r="1545">
      <c r="D1545" s="305"/>
      <c r="E1545" s="305"/>
      <c r="F1545" s="305"/>
      <c r="G1545" s="305"/>
      <c r="H1545" s="305"/>
      <c r="I1545" s="305"/>
      <c r="J1545" s="305"/>
      <c r="K1545" s="305"/>
      <c r="L1545" s="305"/>
      <c r="M1545" s="309"/>
      <c r="N1545" s="309"/>
      <c r="O1545" s="309"/>
      <c r="P1545" s="309"/>
      <c r="Q1545" s="309"/>
      <c r="R1545" s="309"/>
    </row>
    <row r="1546">
      <c r="D1546" s="305"/>
      <c r="E1546" s="305"/>
      <c r="F1546" s="305"/>
      <c r="G1546" s="305"/>
      <c r="H1546" s="305"/>
      <c r="I1546" s="305"/>
      <c r="J1546" s="305"/>
      <c r="K1546" s="305"/>
      <c r="L1546" s="305"/>
      <c r="M1546" s="309"/>
      <c r="N1546" s="309"/>
      <c r="O1546" s="309"/>
      <c r="P1546" s="309"/>
      <c r="Q1546" s="309"/>
      <c r="R1546" s="309"/>
    </row>
    <row r="1547">
      <c r="D1547" s="305"/>
      <c r="E1547" s="305"/>
      <c r="F1547" s="305"/>
      <c r="G1547" s="305"/>
      <c r="H1547" s="305"/>
      <c r="I1547" s="305"/>
      <c r="J1547" s="305"/>
      <c r="K1547" s="305"/>
      <c r="L1547" s="305"/>
      <c r="M1547" s="309"/>
      <c r="N1547" s="309"/>
      <c r="O1547" s="309"/>
      <c r="P1547" s="309"/>
      <c r="Q1547" s="309"/>
      <c r="R1547" s="309"/>
    </row>
    <row r="1548">
      <c r="D1548" s="305"/>
      <c r="E1548" s="305"/>
      <c r="F1548" s="305"/>
      <c r="G1548" s="305"/>
      <c r="H1548" s="305"/>
      <c r="I1548" s="305"/>
      <c r="J1548" s="305"/>
      <c r="K1548" s="305"/>
      <c r="L1548" s="305"/>
      <c r="M1548" s="309"/>
      <c r="N1548" s="309"/>
      <c r="O1548" s="309"/>
      <c r="P1548" s="309"/>
      <c r="Q1548" s="309"/>
      <c r="R1548" s="309"/>
    </row>
    <row r="1549">
      <c r="D1549" s="305"/>
      <c r="E1549" s="305"/>
      <c r="F1549" s="305"/>
      <c r="G1549" s="305"/>
      <c r="H1549" s="305"/>
      <c r="I1549" s="305"/>
      <c r="J1549" s="305"/>
      <c r="K1549" s="305"/>
      <c r="L1549" s="305"/>
      <c r="M1549" s="309"/>
      <c r="N1549" s="309"/>
      <c r="O1549" s="309"/>
      <c r="P1549" s="309"/>
      <c r="Q1549" s="309"/>
      <c r="R1549" s="309"/>
    </row>
    <row r="1550">
      <c r="D1550" s="305"/>
      <c r="E1550" s="305"/>
      <c r="F1550" s="305"/>
      <c r="G1550" s="305"/>
      <c r="H1550" s="305"/>
      <c r="I1550" s="305"/>
      <c r="J1550" s="305"/>
      <c r="K1550" s="305"/>
      <c r="L1550" s="305"/>
      <c r="M1550" s="309"/>
      <c r="N1550" s="309"/>
      <c r="O1550" s="309"/>
      <c r="P1550" s="309"/>
      <c r="Q1550" s="309"/>
      <c r="R1550" s="309"/>
    </row>
    <row r="1551">
      <c r="D1551" s="305"/>
      <c r="E1551" s="305"/>
      <c r="F1551" s="305"/>
      <c r="G1551" s="305"/>
      <c r="H1551" s="305"/>
      <c r="I1551" s="305"/>
      <c r="J1551" s="305"/>
      <c r="K1551" s="305"/>
      <c r="L1551" s="305"/>
      <c r="M1551" s="309"/>
      <c r="N1551" s="309"/>
      <c r="O1551" s="309"/>
      <c r="P1551" s="309"/>
      <c r="Q1551" s="309"/>
      <c r="R1551" s="309"/>
    </row>
    <row r="1552">
      <c r="D1552" s="305"/>
      <c r="E1552" s="305"/>
      <c r="F1552" s="305"/>
      <c r="G1552" s="305"/>
      <c r="H1552" s="305"/>
      <c r="I1552" s="305"/>
      <c r="J1552" s="305"/>
      <c r="K1552" s="305"/>
      <c r="L1552" s="305"/>
      <c r="M1552" s="309"/>
      <c r="N1552" s="309"/>
      <c r="O1552" s="309"/>
      <c r="P1552" s="309"/>
      <c r="Q1552" s="309"/>
      <c r="R1552" s="309"/>
    </row>
    <row r="1553">
      <c r="D1553" s="305"/>
      <c r="E1553" s="305"/>
      <c r="F1553" s="305"/>
      <c r="G1553" s="305"/>
      <c r="H1553" s="305"/>
      <c r="I1553" s="305"/>
      <c r="J1553" s="305"/>
      <c r="K1553" s="305"/>
      <c r="L1553" s="305"/>
      <c r="M1553" s="309"/>
      <c r="N1553" s="309"/>
      <c r="O1553" s="309"/>
      <c r="P1553" s="309"/>
      <c r="Q1553" s="309"/>
      <c r="R1553" s="309"/>
    </row>
    <row r="1554">
      <c r="D1554" s="305"/>
      <c r="E1554" s="305"/>
      <c r="F1554" s="305"/>
      <c r="G1554" s="305"/>
      <c r="H1554" s="305"/>
      <c r="I1554" s="305"/>
      <c r="J1554" s="305"/>
      <c r="K1554" s="305"/>
      <c r="L1554" s="305"/>
      <c r="M1554" s="309"/>
      <c r="N1554" s="309"/>
      <c r="O1554" s="309"/>
      <c r="P1554" s="309"/>
      <c r="Q1554" s="309"/>
      <c r="R1554" s="309"/>
    </row>
    <row r="1555">
      <c r="D1555" s="305"/>
      <c r="E1555" s="305"/>
      <c r="F1555" s="305"/>
      <c r="G1555" s="305"/>
      <c r="H1555" s="305"/>
      <c r="I1555" s="305"/>
      <c r="J1555" s="305"/>
      <c r="K1555" s="305"/>
      <c r="L1555" s="305"/>
      <c r="M1555" s="309"/>
      <c r="N1555" s="309"/>
      <c r="O1555" s="309"/>
      <c r="P1555" s="309"/>
      <c r="Q1555" s="309"/>
      <c r="R1555" s="309"/>
    </row>
    <row r="1556">
      <c r="D1556" s="305"/>
      <c r="E1556" s="305"/>
      <c r="F1556" s="305"/>
      <c r="G1556" s="305"/>
      <c r="H1556" s="305"/>
      <c r="I1556" s="305"/>
      <c r="J1556" s="305"/>
      <c r="K1556" s="305"/>
      <c r="L1556" s="305"/>
      <c r="M1556" s="309"/>
      <c r="N1556" s="309"/>
      <c r="O1556" s="309"/>
      <c r="P1556" s="309"/>
      <c r="Q1556" s="309"/>
      <c r="R1556" s="309"/>
    </row>
    <row r="1557">
      <c r="D1557" s="305"/>
      <c r="E1557" s="305"/>
      <c r="F1557" s="305"/>
      <c r="G1557" s="305"/>
      <c r="H1557" s="305"/>
      <c r="I1557" s="305"/>
      <c r="J1557" s="305"/>
      <c r="K1557" s="305"/>
      <c r="L1557" s="305"/>
      <c r="M1557" s="309"/>
      <c r="N1557" s="309"/>
      <c r="O1557" s="309"/>
      <c r="P1557" s="309"/>
      <c r="Q1557" s="309"/>
      <c r="R1557" s="309"/>
    </row>
    <row r="1558">
      <c r="D1558" s="305"/>
      <c r="E1558" s="305"/>
      <c r="F1558" s="305"/>
      <c r="G1558" s="305"/>
      <c r="H1558" s="305"/>
      <c r="I1558" s="305"/>
      <c r="J1558" s="305"/>
      <c r="K1558" s="305"/>
      <c r="L1558" s="305"/>
      <c r="M1558" s="309"/>
      <c r="N1558" s="309"/>
      <c r="O1558" s="309"/>
      <c r="P1558" s="309"/>
      <c r="Q1558" s="309"/>
      <c r="R1558" s="309"/>
    </row>
    <row r="1559">
      <c r="D1559" s="305"/>
      <c r="E1559" s="305"/>
      <c r="F1559" s="305"/>
      <c r="G1559" s="305"/>
      <c r="H1559" s="305"/>
      <c r="I1559" s="305"/>
      <c r="J1559" s="305"/>
      <c r="K1559" s="305"/>
      <c r="L1559" s="305"/>
      <c r="M1559" s="309"/>
      <c r="N1559" s="309"/>
      <c r="O1559" s="309"/>
      <c r="P1559" s="309"/>
      <c r="Q1559" s="309"/>
      <c r="R1559" s="309"/>
    </row>
    <row r="1560">
      <c r="D1560" s="305"/>
      <c r="E1560" s="305"/>
      <c r="F1560" s="305"/>
      <c r="G1560" s="305"/>
      <c r="H1560" s="305"/>
      <c r="I1560" s="305"/>
      <c r="J1560" s="305"/>
      <c r="K1560" s="305"/>
      <c r="L1560" s="305"/>
      <c r="M1560" s="309"/>
      <c r="N1560" s="309"/>
      <c r="O1560" s="309"/>
      <c r="P1560" s="309"/>
      <c r="Q1560" s="309"/>
      <c r="R1560" s="309"/>
    </row>
    <row r="1561">
      <c r="D1561" s="305"/>
      <c r="E1561" s="305"/>
      <c r="F1561" s="305"/>
      <c r="G1561" s="305"/>
      <c r="H1561" s="305"/>
      <c r="I1561" s="305"/>
      <c r="J1561" s="305"/>
      <c r="K1561" s="305"/>
      <c r="L1561" s="305"/>
      <c r="M1561" s="309"/>
      <c r="N1561" s="309"/>
      <c r="O1561" s="309"/>
      <c r="P1561" s="309"/>
      <c r="Q1561" s="309"/>
      <c r="R1561" s="309"/>
    </row>
    <row r="1562">
      <c r="D1562" s="305"/>
      <c r="E1562" s="305"/>
      <c r="F1562" s="305"/>
      <c r="G1562" s="305"/>
      <c r="H1562" s="305"/>
      <c r="I1562" s="305"/>
      <c r="J1562" s="305"/>
      <c r="K1562" s="305"/>
      <c r="L1562" s="305"/>
      <c r="M1562" s="309"/>
      <c r="N1562" s="309"/>
      <c r="O1562" s="309"/>
      <c r="P1562" s="309"/>
      <c r="Q1562" s="309"/>
      <c r="R1562" s="309"/>
    </row>
    <row r="1563">
      <c r="D1563" s="305"/>
      <c r="E1563" s="305"/>
      <c r="F1563" s="305"/>
      <c r="G1563" s="305"/>
      <c r="H1563" s="305"/>
      <c r="I1563" s="305"/>
      <c r="J1563" s="305"/>
      <c r="K1563" s="305"/>
      <c r="L1563" s="305"/>
      <c r="M1563" s="309"/>
      <c r="N1563" s="309"/>
      <c r="O1563" s="309"/>
      <c r="P1563" s="309"/>
      <c r="Q1563" s="309"/>
      <c r="R1563" s="309"/>
    </row>
    <row r="1564">
      <c r="D1564" s="305"/>
      <c r="E1564" s="305"/>
      <c r="F1564" s="305"/>
      <c r="G1564" s="305"/>
      <c r="H1564" s="305"/>
      <c r="I1564" s="305"/>
      <c r="J1564" s="305"/>
      <c r="K1564" s="305"/>
      <c r="L1564" s="305"/>
      <c r="M1564" s="309"/>
      <c r="N1564" s="309"/>
      <c r="O1564" s="309"/>
      <c r="P1564" s="309"/>
      <c r="Q1564" s="309"/>
      <c r="R1564" s="309"/>
    </row>
    <row r="1565">
      <c r="D1565" s="305"/>
      <c r="E1565" s="305"/>
      <c r="F1565" s="305"/>
      <c r="G1565" s="305"/>
      <c r="H1565" s="305"/>
      <c r="I1565" s="305"/>
      <c r="J1565" s="305"/>
      <c r="K1565" s="305"/>
      <c r="L1565" s="305"/>
      <c r="M1565" s="309"/>
      <c r="N1565" s="309"/>
      <c r="O1565" s="309"/>
      <c r="P1565" s="309"/>
      <c r="Q1565" s="309"/>
      <c r="R1565" s="309"/>
    </row>
    <row r="1566">
      <c r="D1566" s="305"/>
      <c r="E1566" s="305"/>
      <c r="F1566" s="305"/>
      <c r="G1566" s="305"/>
      <c r="H1566" s="305"/>
      <c r="I1566" s="305"/>
      <c r="J1566" s="305"/>
      <c r="K1566" s="305"/>
      <c r="L1566" s="305"/>
      <c r="M1566" s="309"/>
      <c r="N1566" s="309"/>
      <c r="O1566" s="309"/>
      <c r="P1566" s="309"/>
      <c r="Q1566" s="309"/>
      <c r="R1566" s="309"/>
    </row>
    <row r="1567">
      <c r="D1567" s="305"/>
      <c r="E1567" s="305"/>
      <c r="F1567" s="305"/>
      <c r="G1567" s="305"/>
      <c r="H1567" s="305"/>
      <c r="I1567" s="305"/>
      <c r="J1567" s="305"/>
      <c r="K1567" s="305"/>
      <c r="L1567" s="305"/>
      <c r="M1567" s="309"/>
      <c r="N1567" s="309"/>
      <c r="O1567" s="309"/>
      <c r="P1567" s="309"/>
      <c r="Q1567" s="309"/>
      <c r="R1567" s="309"/>
    </row>
    <row r="1568">
      <c r="D1568" s="305"/>
      <c r="E1568" s="305"/>
      <c r="F1568" s="305"/>
      <c r="G1568" s="305"/>
      <c r="H1568" s="305"/>
      <c r="I1568" s="305"/>
      <c r="J1568" s="305"/>
      <c r="K1568" s="305"/>
      <c r="L1568" s="305"/>
      <c r="M1568" s="309"/>
      <c r="N1568" s="309"/>
      <c r="O1568" s="309"/>
      <c r="P1568" s="309"/>
      <c r="Q1568" s="309"/>
      <c r="R1568" s="309"/>
    </row>
    <row r="1569">
      <c r="D1569" s="305"/>
      <c r="E1569" s="305"/>
      <c r="F1569" s="305"/>
      <c r="G1569" s="305"/>
      <c r="H1569" s="305"/>
      <c r="I1569" s="305"/>
      <c r="J1569" s="305"/>
      <c r="K1569" s="305"/>
      <c r="L1569" s="305"/>
      <c r="M1569" s="309"/>
      <c r="N1569" s="309"/>
      <c r="O1569" s="309"/>
      <c r="P1569" s="309"/>
      <c r="Q1569" s="309"/>
      <c r="R1569" s="309"/>
    </row>
    <row r="1570">
      <c r="D1570" s="305"/>
      <c r="E1570" s="305"/>
      <c r="F1570" s="305"/>
      <c r="G1570" s="305"/>
      <c r="H1570" s="305"/>
      <c r="I1570" s="305"/>
      <c r="J1570" s="305"/>
      <c r="K1570" s="305"/>
      <c r="L1570" s="305"/>
      <c r="M1570" s="309"/>
      <c r="N1570" s="309"/>
      <c r="O1570" s="309"/>
      <c r="P1570" s="309"/>
      <c r="Q1570" s="309"/>
      <c r="R1570" s="309"/>
    </row>
    <row r="1571">
      <c r="D1571" s="305"/>
      <c r="E1571" s="305"/>
      <c r="F1571" s="305"/>
      <c r="G1571" s="305"/>
      <c r="H1571" s="305"/>
      <c r="I1571" s="305"/>
      <c r="J1571" s="305"/>
      <c r="K1571" s="305"/>
      <c r="L1571" s="305"/>
      <c r="M1571" s="309"/>
      <c r="N1571" s="309"/>
      <c r="O1571" s="309"/>
      <c r="P1571" s="309"/>
      <c r="Q1571" s="309"/>
      <c r="R1571" s="309"/>
    </row>
    <row r="1572">
      <c r="D1572" s="305"/>
      <c r="E1572" s="305"/>
      <c r="F1572" s="305"/>
      <c r="G1572" s="305"/>
      <c r="H1572" s="305"/>
      <c r="I1572" s="305"/>
      <c r="J1572" s="305"/>
      <c r="K1572" s="305"/>
      <c r="L1572" s="305"/>
      <c r="M1572" s="309"/>
      <c r="N1572" s="309"/>
      <c r="O1572" s="309"/>
      <c r="P1572" s="309"/>
      <c r="Q1572" s="309"/>
      <c r="R1572" s="309"/>
    </row>
    <row r="1573">
      <c r="D1573" s="305"/>
      <c r="E1573" s="305"/>
      <c r="F1573" s="305"/>
      <c r="G1573" s="305"/>
      <c r="H1573" s="305"/>
      <c r="I1573" s="305"/>
      <c r="J1573" s="305"/>
      <c r="K1573" s="305"/>
      <c r="L1573" s="305"/>
      <c r="M1573" s="309"/>
      <c r="N1573" s="309"/>
      <c r="O1573" s="309"/>
      <c r="P1573" s="309"/>
      <c r="Q1573" s="309"/>
      <c r="R1573" s="309"/>
    </row>
    <row r="1574">
      <c r="D1574" s="305"/>
      <c r="E1574" s="305"/>
      <c r="F1574" s="305"/>
      <c r="G1574" s="305"/>
      <c r="H1574" s="305"/>
      <c r="I1574" s="305"/>
      <c r="J1574" s="305"/>
      <c r="K1574" s="305"/>
      <c r="L1574" s="305"/>
      <c r="M1574" s="309"/>
      <c r="N1574" s="309"/>
      <c r="O1574" s="309"/>
      <c r="P1574" s="309"/>
      <c r="Q1574" s="309"/>
      <c r="R1574" s="309"/>
    </row>
    <row r="1575">
      <c r="D1575" s="305"/>
      <c r="E1575" s="305"/>
      <c r="F1575" s="305"/>
      <c r="G1575" s="305"/>
      <c r="H1575" s="305"/>
      <c r="I1575" s="305"/>
      <c r="J1575" s="305"/>
      <c r="K1575" s="305"/>
      <c r="L1575" s="305"/>
      <c r="M1575" s="309"/>
      <c r="N1575" s="309"/>
      <c r="O1575" s="309"/>
      <c r="P1575" s="309"/>
      <c r="Q1575" s="309"/>
      <c r="R1575" s="309"/>
    </row>
    <row r="1576">
      <c r="D1576" s="305"/>
      <c r="E1576" s="305"/>
      <c r="F1576" s="305"/>
      <c r="G1576" s="305"/>
      <c r="H1576" s="305"/>
      <c r="I1576" s="305"/>
      <c r="J1576" s="305"/>
      <c r="K1576" s="305"/>
      <c r="L1576" s="305"/>
      <c r="M1576" s="309"/>
      <c r="N1576" s="309"/>
      <c r="O1576" s="309"/>
      <c r="P1576" s="309"/>
      <c r="Q1576" s="309"/>
      <c r="R1576" s="309"/>
    </row>
    <row r="1577">
      <c r="D1577" s="305"/>
      <c r="E1577" s="305"/>
      <c r="F1577" s="305"/>
      <c r="G1577" s="305"/>
      <c r="H1577" s="305"/>
      <c r="I1577" s="305"/>
      <c r="J1577" s="305"/>
      <c r="K1577" s="305"/>
      <c r="L1577" s="305"/>
      <c r="M1577" s="309"/>
      <c r="N1577" s="309"/>
      <c r="O1577" s="309"/>
      <c r="P1577" s="309"/>
      <c r="Q1577" s="309"/>
      <c r="R1577" s="309"/>
    </row>
    <row r="1578">
      <c r="D1578" s="305"/>
      <c r="E1578" s="305"/>
      <c r="F1578" s="305"/>
      <c r="G1578" s="305"/>
      <c r="H1578" s="305"/>
      <c r="I1578" s="305"/>
      <c r="J1578" s="305"/>
      <c r="K1578" s="305"/>
      <c r="L1578" s="305"/>
      <c r="M1578" s="309"/>
      <c r="N1578" s="309"/>
      <c r="O1578" s="309"/>
      <c r="P1578" s="309"/>
      <c r="Q1578" s="309"/>
      <c r="R1578" s="309"/>
    </row>
    <row r="1579">
      <c r="D1579" s="305"/>
      <c r="E1579" s="305"/>
      <c r="F1579" s="305"/>
      <c r="G1579" s="305"/>
      <c r="H1579" s="305"/>
      <c r="I1579" s="305"/>
      <c r="J1579" s="305"/>
      <c r="K1579" s="305"/>
      <c r="L1579" s="305"/>
      <c r="M1579" s="309"/>
      <c r="N1579" s="309"/>
      <c r="O1579" s="309"/>
      <c r="P1579" s="309"/>
      <c r="Q1579" s="309"/>
      <c r="R1579" s="309"/>
    </row>
    <row r="1580">
      <c r="D1580" s="305"/>
      <c r="E1580" s="305"/>
      <c r="F1580" s="305"/>
      <c r="G1580" s="305"/>
      <c r="H1580" s="305"/>
      <c r="I1580" s="305"/>
      <c r="J1580" s="305"/>
      <c r="K1580" s="305"/>
      <c r="L1580" s="305"/>
      <c r="M1580" s="309"/>
      <c r="N1580" s="309"/>
      <c r="O1580" s="309"/>
      <c r="P1580" s="309"/>
      <c r="Q1580" s="309"/>
      <c r="R1580" s="309"/>
    </row>
    <row r="1581">
      <c r="D1581" s="305"/>
      <c r="E1581" s="305"/>
      <c r="F1581" s="305"/>
      <c r="G1581" s="305"/>
      <c r="H1581" s="305"/>
      <c r="I1581" s="305"/>
      <c r="J1581" s="305"/>
      <c r="K1581" s="305"/>
      <c r="L1581" s="305"/>
      <c r="M1581" s="309"/>
      <c r="N1581" s="309"/>
      <c r="O1581" s="309"/>
      <c r="P1581" s="309"/>
      <c r="Q1581" s="309"/>
      <c r="R1581" s="309"/>
    </row>
    <row r="1582">
      <c r="D1582" s="305"/>
      <c r="E1582" s="305"/>
      <c r="F1582" s="305"/>
      <c r="G1582" s="305"/>
      <c r="H1582" s="305"/>
      <c r="I1582" s="305"/>
      <c r="J1582" s="305"/>
      <c r="K1582" s="305"/>
      <c r="L1582" s="305"/>
      <c r="M1582" s="309"/>
      <c r="N1582" s="309"/>
      <c r="O1582" s="309"/>
      <c r="P1582" s="309"/>
      <c r="Q1582" s="309"/>
      <c r="R1582" s="309"/>
    </row>
    <row r="1583">
      <c r="D1583" s="305"/>
      <c r="E1583" s="305"/>
      <c r="F1583" s="305"/>
      <c r="G1583" s="305"/>
      <c r="H1583" s="305"/>
      <c r="I1583" s="305"/>
      <c r="J1583" s="305"/>
      <c r="K1583" s="305"/>
      <c r="L1583" s="305"/>
      <c r="M1583" s="309"/>
      <c r="N1583" s="309"/>
      <c r="O1583" s="309"/>
      <c r="P1583" s="309"/>
      <c r="Q1583" s="309"/>
      <c r="R1583" s="309"/>
    </row>
    <row r="1584">
      <c r="D1584" s="305"/>
      <c r="E1584" s="305"/>
      <c r="F1584" s="305"/>
      <c r="G1584" s="305"/>
      <c r="H1584" s="305"/>
      <c r="I1584" s="305"/>
      <c r="J1584" s="305"/>
      <c r="K1584" s="305"/>
      <c r="L1584" s="305"/>
      <c r="M1584" s="309"/>
      <c r="N1584" s="309"/>
      <c r="O1584" s="309"/>
      <c r="P1584" s="309"/>
      <c r="Q1584" s="309"/>
      <c r="R1584" s="309"/>
    </row>
    <row r="1585">
      <c r="D1585" s="305"/>
      <c r="E1585" s="305"/>
      <c r="F1585" s="305"/>
      <c r="G1585" s="305"/>
      <c r="H1585" s="305"/>
      <c r="I1585" s="305"/>
      <c r="J1585" s="305"/>
      <c r="K1585" s="305"/>
      <c r="L1585" s="305"/>
      <c r="M1585" s="309"/>
      <c r="N1585" s="309"/>
      <c r="O1585" s="309"/>
      <c r="P1585" s="309"/>
      <c r="Q1585" s="309"/>
      <c r="R1585" s="309"/>
    </row>
    <row r="1586">
      <c r="D1586" s="305"/>
      <c r="E1586" s="305"/>
      <c r="F1586" s="305"/>
      <c r="G1586" s="305"/>
      <c r="H1586" s="305"/>
      <c r="I1586" s="305"/>
      <c r="J1586" s="305"/>
      <c r="K1586" s="305"/>
      <c r="L1586" s="305"/>
      <c r="M1586" s="309"/>
      <c r="N1586" s="309"/>
      <c r="O1586" s="309"/>
      <c r="P1586" s="309"/>
      <c r="Q1586" s="309"/>
      <c r="R1586" s="309"/>
    </row>
    <row r="1587">
      <c r="D1587" s="305"/>
      <c r="E1587" s="305"/>
      <c r="F1587" s="305"/>
      <c r="G1587" s="305"/>
      <c r="H1587" s="305"/>
      <c r="I1587" s="305"/>
      <c r="J1587" s="305"/>
      <c r="K1587" s="305"/>
      <c r="L1587" s="305"/>
      <c r="M1587" s="309"/>
      <c r="N1587" s="309"/>
      <c r="O1587" s="309"/>
      <c r="P1587" s="309"/>
      <c r="Q1587" s="309"/>
      <c r="R1587" s="309"/>
    </row>
    <row r="1588">
      <c r="D1588" s="305"/>
      <c r="E1588" s="305"/>
      <c r="F1588" s="305"/>
      <c r="G1588" s="305"/>
      <c r="H1588" s="305"/>
      <c r="I1588" s="305"/>
      <c r="J1588" s="305"/>
      <c r="K1588" s="305"/>
      <c r="L1588" s="305"/>
      <c r="M1588" s="309"/>
      <c r="N1588" s="309"/>
      <c r="O1588" s="309"/>
      <c r="P1588" s="309"/>
      <c r="Q1588" s="309"/>
      <c r="R1588" s="309"/>
    </row>
    <row r="1589">
      <c r="D1589" s="305"/>
      <c r="E1589" s="305"/>
      <c r="F1589" s="305"/>
      <c r="G1589" s="305"/>
      <c r="H1589" s="305"/>
      <c r="I1589" s="305"/>
      <c r="J1589" s="305"/>
      <c r="K1589" s="305"/>
      <c r="L1589" s="305"/>
      <c r="M1589" s="309"/>
      <c r="N1589" s="309"/>
      <c r="O1589" s="309"/>
      <c r="P1589" s="309"/>
      <c r="Q1589" s="309"/>
      <c r="R1589" s="309"/>
    </row>
    <row r="1590">
      <c r="D1590" s="305"/>
      <c r="E1590" s="305"/>
      <c r="F1590" s="305"/>
      <c r="G1590" s="305"/>
      <c r="H1590" s="305"/>
      <c r="I1590" s="305"/>
      <c r="J1590" s="305"/>
      <c r="K1590" s="305"/>
      <c r="L1590" s="305"/>
      <c r="M1590" s="309"/>
      <c r="N1590" s="309"/>
      <c r="O1590" s="309"/>
      <c r="P1590" s="309"/>
      <c r="Q1590" s="309"/>
      <c r="R1590" s="309"/>
    </row>
    <row r="1591">
      <c r="D1591" s="305"/>
      <c r="E1591" s="305"/>
      <c r="F1591" s="305"/>
      <c r="G1591" s="305"/>
      <c r="H1591" s="305"/>
      <c r="I1591" s="305"/>
      <c r="J1591" s="305"/>
      <c r="K1591" s="305"/>
      <c r="L1591" s="305"/>
      <c r="M1591" s="309"/>
      <c r="N1591" s="309"/>
      <c r="O1591" s="309"/>
      <c r="P1591" s="309"/>
      <c r="Q1591" s="309"/>
      <c r="R1591" s="309"/>
    </row>
    <row r="1592">
      <c r="D1592" s="305"/>
      <c r="E1592" s="305"/>
      <c r="F1592" s="305"/>
      <c r="G1592" s="305"/>
      <c r="H1592" s="305"/>
      <c r="I1592" s="305"/>
      <c r="J1592" s="305"/>
      <c r="K1592" s="305"/>
      <c r="L1592" s="305"/>
      <c r="M1592" s="309"/>
      <c r="N1592" s="309"/>
      <c r="O1592" s="309"/>
      <c r="P1592" s="309"/>
      <c r="Q1592" s="309"/>
      <c r="R1592" s="309"/>
    </row>
    <row r="1593">
      <c r="D1593" s="305"/>
      <c r="E1593" s="305"/>
      <c r="F1593" s="305"/>
      <c r="G1593" s="305"/>
      <c r="H1593" s="305"/>
      <c r="I1593" s="305"/>
      <c r="J1593" s="305"/>
      <c r="K1593" s="305"/>
      <c r="L1593" s="305"/>
      <c r="M1593" s="309"/>
      <c r="N1593" s="309"/>
      <c r="O1593" s="309"/>
      <c r="P1593" s="309"/>
      <c r="Q1593" s="309"/>
      <c r="R1593" s="309"/>
    </row>
    <row r="1594">
      <c r="D1594" s="305"/>
      <c r="E1594" s="305"/>
      <c r="F1594" s="305"/>
      <c r="G1594" s="305"/>
      <c r="H1594" s="305"/>
      <c r="I1594" s="305"/>
      <c r="J1594" s="305"/>
      <c r="K1594" s="305"/>
      <c r="L1594" s="305"/>
      <c r="M1594" s="309"/>
      <c r="N1594" s="309"/>
      <c r="O1594" s="309"/>
      <c r="P1594" s="309"/>
      <c r="Q1594" s="309"/>
      <c r="R1594" s="309"/>
    </row>
    <row r="1595">
      <c r="D1595" s="305"/>
      <c r="E1595" s="305"/>
      <c r="F1595" s="305"/>
      <c r="G1595" s="305"/>
      <c r="H1595" s="305"/>
      <c r="I1595" s="305"/>
      <c r="J1595" s="305"/>
      <c r="K1595" s="305"/>
      <c r="L1595" s="305"/>
      <c r="M1595" s="309"/>
      <c r="N1595" s="309"/>
      <c r="O1595" s="309"/>
      <c r="P1595" s="309"/>
      <c r="Q1595" s="309"/>
      <c r="R1595" s="309"/>
    </row>
    <row r="1596">
      <c r="D1596" s="305"/>
      <c r="E1596" s="305"/>
      <c r="F1596" s="305"/>
      <c r="G1596" s="305"/>
      <c r="H1596" s="305"/>
      <c r="I1596" s="305"/>
      <c r="J1596" s="305"/>
      <c r="K1596" s="305"/>
      <c r="L1596" s="305"/>
      <c r="M1596" s="309"/>
      <c r="N1596" s="309"/>
      <c r="O1596" s="309"/>
      <c r="P1596" s="309"/>
      <c r="Q1596" s="309"/>
      <c r="R1596" s="309"/>
    </row>
    <row r="1597">
      <c r="D1597" s="305"/>
      <c r="E1597" s="305"/>
      <c r="F1597" s="305"/>
      <c r="G1597" s="305"/>
      <c r="H1597" s="305"/>
      <c r="I1597" s="305"/>
      <c r="J1597" s="305"/>
      <c r="K1597" s="305"/>
      <c r="L1597" s="305"/>
      <c r="M1597" s="309"/>
      <c r="N1597" s="309"/>
      <c r="O1597" s="309"/>
      <c r="P1597" s="309"/>
      <c r="Q1597" s="309"/>
      <c r="R1597" s="309"/>
    </row>
    <row r="1598">
      <c r="D1598" s="305"/>
      <c r="E1598" s="305"/>
      <c r="F1598" s="305"/>
      <c r="G1598" s="305"/>
      <c r="H1598" s="305"/>
      <c r="I1598" s="305"/>
      <c r="J1598" s="305"/>
      <c r="K1598" s="305"/>
      <c r="L1598" s="305"/>
      <c r="M1598" s="309"/>
      <c r="N1598" s="309"/>
      <c r="O1598" s="309"/>
      <c r="P1598" s="309"/>
      <c r="Q1598" s="309"/>
      <c r="R1598" s="309"/>
    </row>
    <row r="1599">
      <c r="D1599" s="305"/>
      <c r="E1599" s="305"/>
      <c r="F1599" s="305"/>
      <c r="G1599" s="305"/>
      <c r="H1599" s="305"/>
      <c r="I1599" s="305"/>
      <c r="J1599" s="305"/>
      <c r="K1599" s="305"/>
      <c r="L1599" s="305"/>
      <c r="M1599" s="309"/>
      <c r="N1599" s="309"/>
      <c r="O1599" s="309"/>
      <c r="P1599" s="309"/>
      <c r="Q1599" s="309"/>
      <c r="R1599" s="309"/>
    </row>
    <row r="1600">
      <c r="D1600" s="305"/>
      <c r="E1600" s="305"/>
      <c r="F1600" s="305"/>
      <c r="G1600" s="305"/>
      <c r="H1600" s="305"/>
      <c r="I1600" s="305"/>
      <c r="J1600" s="305"/>
      <c r="K1600" s="305"/>
      <c r="L1600" s="305"/>
      <c r="M1600" s="309"/>
      <c r="N1600" s="309"/>
      <c r="O1600" s="309"/>
      <c r="P1600" s="309"/>
      <c r="Q1600" s="309"/>
      <c r="R1600" s="309"/>
    </row>
  </sheetData>
  <pageMargins left="0.7" right="0.7" top="0.75" bottom="0.75" header="0.3" footer="0.3"/>
  <headerFooter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 enableFormatConditionsCalculation="0">
    <tabColor rgb="FFFF0000"/>
  </sheetPr>
  <dimension ref="B2:R38"/>
  <sheetViews>
    <sheetView showRuler="0" zoomScale="80" zoomScaleNormal="80" workbookViewId="0">
      <selection activeCell="D5" sqref="D5:L54"/>
    </sheetView>
  </sheetViews>
  <sheetFormatPr baseColWidth="10" defaultColWidth="8.83203125" defaultRowHeight="15" x14ac:dyDescent="0.2"/>
  <cols>
    <col min="3" max="3" bestFit="1" width="14" customWidth="1"/>
    <col min="13" max="18" width="9.1640625" customWidth="1" style="55"/>
  </cols>
  <sheetData>
    <row r="2">
      <c r="B2" s="48" t="s">
        <v>654</v>
      </c>
    </row>
    <row r="3">
      <c r="B3" s="0" t="s">
        <v>498</v>
      </c>
    </row>
    <row r="4">
      <c r="B4" s="0" t="s">
        <v>598</v>
      </c>
      <c r="C4" s="0" t="s">
        <v>499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298"/>
      <c r="N4" s="298"/>
      <c r="O4" s="298"/>
      <c r="P4" s="298"/>
      <c r="Q4" s="298"/>
      <c r="R4" s="298"/>
    </row>
    <row r="5">
      <c r="B5" s="0" t="s">
        <v>495</v>
      </c>
      <c r="C5" s="0" t="s">
        <v>221</v>
      </c>
      <c r="D5" s="429"/>
      <c r="E5" s="429">
        <v>3.260576709678</v>
      </c>
      <c r="F5" s="429">
        <v>3.872569561682</v>
      </c>
      <c r="G5" s="429">
        <v>3.122360247739</v>
      </c>
      <c r="H5" s="429">
        <v>3.26454791835</v>
      </c>
      <c r="I5" s="430">
        <v>3.431860952596</v>
      </c>
      <c r="J5" s="429">
        <v>3.633551721107</v>
      </c>
      <c r="K5" s="430">
        <v>3.871823019155</v>
      </c>
      <c r="L5" s="429">
        <v>3.965031046676</v>
      </c>
      <c r="M5" s="406"/>
      <c r="N5" s="371"/>
      <c r="O5" s="371"/>
      <c r="P5" s="371"/>
      <c r="Q5" s="371"/>
    </row>
    <row r="6">
      <c r="B6" s="0" t="s">
        <v>495</v>
      </c>
      <c r="C6" s="0" t="s">
        <v>223</v>
      </c>
      <c r="D6" s="429">
        <v>4.947794435882</v>
      </c>
      <c r="E6" s="429">
        <v>3.257997882294</v>
      </c>
      <c r="F6" s="429">
        <v>3.869990734298</v>
      </c>
      <c r="G6" s="429">
        <v>3.119781420355</v>
      </c>
      <c r="H6" s="429">
        <v>3.275482442151</v>
      </c>
      <c r="I6" s="430">
        <v>3.442795476397</v>
      </c>
      <c r="J6" s="429">
        <v>3.644486244908</v>
      </c>
      <c r="K6" s="430">
        <v>3.882757542956</v>
      </c>
      <c r="L6" s="429">
        <v>3.975965570477</v>
      </c>
      <c r="M6" s="406"/>
      <c r="N6" s="371"/>
      <c r="O6" s="371"/>
      <c r="P6" s="371"/>
      <c r="Q6" s="371"/>
    </row>
    <row r="7">
      <c r="B7" s="0" t="s">
        <v>495</v>
      </c>
      <c r="C7" s="0" t="s">
        <v>224</v>
      </c>
      <c r="D7" s="429">
        <v>50.054419323844</v>
      </c>
      <c r="E7" s="429">
        <v>3.24153347942</v>
      </c>
      <c r="F7" s="429">
        <v>3.853526331424</v>
      </c>
      <c r="G7" s="429">
        <v>3.103317017481</v>
      </c>
      <c r="H7" s="429">
        <v>3.259018039277</v>
      </c>
      <c r="I7" s="430">
        <v>3.426331073522</v>
      </c>
      <c r="J7" s="429">
        <v>3.628021842034</v>
      </c>
      <c r="K7" s="430">
        <v>3.866293140081</v>
      </c>
      <c r="L7" s="429">
        <v>3.959501167603</v>
      </c>
      <c r="M7" s="406"/>
      <c r="N7" s="371"/>
      <c r="O7" s="371"/>
      <c r="P7" s="371"/>
      <c r="Q7" s="371"/>
    </row>
    <row r="8">
      <c r="B8" s="0" t="s">
        <v>495</v>
      </c>
      <c r="C8" s="0" t="s">
        <v>225</v>
      </c>
      <c r="D8" s="429">
        <v>0.045307764228</v>
      </c>
      <c r="E8" s="429">
        <v>3.260732056796</v>
      </c>
      <c r="F8" s="429">
        <v>3.8727249088</v>
      </c>
      <c r="G8" s="429">
        <v>3.122515594857</v>
      </c>
      <c r="H8" s="429">
        <v>3.278216616653</v>
      </c>
      <c r="I8" s="430">
        <v>3.445529650899</v>
      </c>
      <c r="J8" s="429">
        <v>3.64722041941</v>
      </c>
      <c r="K8" s="430">
        <v>3.885491717458</v>
      </c>
      <c r="L8" s="429">
        <v>3.978699744979</v>
      </c>
      <c r="M8" s="406"/>
      <c r="N8" s="371"/>
      <c r="O8" s="371"/>
      <c r="P8" s="371"/>
      <c r="Q8" s="371"/>
    </row>
    <row r="9">
      <c r="B9" s="0" t="s">
        <v>495</v>
      </c>
      <c r="C9" s="0" t="s">
        <v>226</v>
      </c>
      <c r="D9" s="429">
        <v>50</v>
      </c>
      <c r="E9" s="429">
        <v>3.261518141477</v>
      </c>
      <c r="F9" s="429">
        <v>3.873510993481</v>
      </c>
      <c r="G9" s="429">
        <v>3.123301679538</v>
      </c>
      <c r="H9" s="429">
        <v>3.279002701335</v>
      </c>
      <c r="I9" s="430">
        <v>3.44631573558</v>
      </c>
      <c r="J9" s="429">
        <v>3.648006504092</v>
      </c>
      <c r="K9" s="430">
        <v>3.886277802139</v>
      </c>
      <c r="L9" s="429">
        <v>3.979485829661</v>
      </c>
      <c r="M9" s="406"/>
      <c r="N9" s="371"/>
      <c r="O9" s="371"/>
      <c r="P9" s="371"/>
      <c r="Q9" s="371"/>
    </row>
    <row r="10">
      <c r="B10" s="0" t="s">
        <v>495</v>
      </c>
      <c r="C10" s="0" t="s">
        <v>227</v>
      </c>
      <c r="D10" s="429">
        <v>5.019869052612</v>
      </c>
      <c r="E10" s="429">
        <v>3.262124527918</v>
      </c>
      <c r="F10" s="429">
        <v>3.874117379922</v>
      </c>
      <c r="G10" s="429">
        <v>3.123908065979</v>
      </c>
      <c r="H10" s="429">
        <v>3.279609087776</v>
      </c>
      <c r="I10" s="430">
        <v>3.446922122021</v>
      </c>
      <c r="J10" s="429">
        <v>3.648612890533</v>
      </c>
      <c r="K10" s="430">
        <v>3.88688418858</v>
      </c>
      <c r="L10" s="429">
        <v>3.980092216102</v>
      </c>
      <c r="M10" s="406"/>
      <c r="N10" s="371"/>
      <c r="O10" s="371"/>
      <c r="P10" s="371"/>
      <c r="Q10" s="371"/>
    </row>
    <row r="11">
      <c r="B11" s="0" t="s">
        <v>495</v>
      </c>
      <c r="C11" s="0" t="s">
        <v>228</v>
      </c>
      <c r="D11" s="429">
        <v>0.02041189381</v>
      </c>
      <c r="E11" s="429">
        <v>3.267349365695</v>
      </c>
      <c r="F11" s="429">
        <v>3.879342217699</v>
      </c>
      <c r="G11" s="429">
        <v>3.129132903756</v>
      </c>
      <c r="H11" s="429">
        <v>3.284833925552</v>
      </c>
      <c r="I11" s="430">
        <v>3.452146959797</v>
      </c>
      <c r="J11" s="429">
        <v>3.653837728309</v>
      </c>
      <c r="K11" s="430">
        <v>3.892109026357</v>
      </c>
      <c r="L11" s="429">
        <v>3.981066913274</v>
      </c>
      <c r="M11" s="406"/>
      <c r="N11" s="371"/>
      <c r="O11" s="371"/>
      <c r="P11" s="371"/>
      <c r="Q11" s="371"/>
    </row>
    <row r="12">
      <c r="B12" s="0" t="s">
        <v>495</v>
      </c>
      <c r="C12" s="0" t="s">
        <v>229</v>
      </c>
      <c r="D12" s="429">
        <v>50.037214820774</v>
      </c>
      <c r="E12" s="429">
        <v>3.258737982489</v>
      </c>
      <c r="F12" s="429">
        <v>3.870730834493</v>
      </c>
      <c r="G12" s="429">
        <v>3.12052152055</v>
      </c>
      <c r="H12" s="429">
        <v>3.276222542346</v>
      </c>
      <c r="I12" s="430">
        <v>3.443535576592</v>
      </c>
      <c r="J12" s="429">
        <v>3.645226345103</v>
      </c>
      <c r="K12" s="430">
        <v>3.883497643151</v>
      </c>
      <c r="L12" s="429">
        <v>3.976705670672</v>
      </c>
      <c r="M12" s="406"/>
      <c r="N12" s="371"/>
      <c r="O12" s="371"/>
      <c r="P12" s="371"/>
      <c r="Q12" s="371"/>
    </row>
    <row r="13">
      <c r="B13" s="0" t="s">
        <v>495</v>
      </c>
      <c r="C13" s="0" t="s">
        <v>230</v>
      </c>
      <c r="D13" s="429">
        <v>50.015897587008</v>
      </c>
      <c r="E13" s="429">
        <v>3.263099225091</v>
      </c>
      <c r="F13" s="429">
        <v>3.875092077095</v>
      </c>
      <c r="G13" s="429">
        <v>3.124882763152</v>
      </c>
      <c r="H13" s="429">
        <v>3.280583784948</v>
      </c>
      <c r="I13" s="430">
        <v>3.447896819193</v>
      </c>
      <c r="J13" s="429">
        <v>3.649587587705</v>
      </c>
      <c r="K13" s="430">
        <v>3.887858885752</v>
      </c>
      <c r="L13" s="429">
        <v>3.981066913274</v>
      </c>
      <c r="M13" s="406"/>
      <c r="N13" s="371"/>
      <c r="O13" s="371"/>
      <c r="P13" s="371"/>
      <c r="Q13" s="371"/>
    </row>
    <row r="14">
      <c r="B14" s="0" t="s">
        <v>495</v>
      </c>
      <c r="C14" s="0" t="s">
        <v>231</v>
      </c>
      <c r="D14" s="376"/>
      <c r="E14" s="376"/>
      <c r="F14" s="376"/>
      <c r="G14" s="376"/>
      <c r="H14" s="376"/>
      <c r="I14" s="376"/>
      <c r="J14" s="376"/>
      <c r="K14" s="376"/>
      <c r="L14" s="376"/>
      <c r="M14" s="406"/>
      <c r="N14" s="371"/>
      <c r="O14" s="371"/>
      <c r="P14" s="371"/>
      <c r="Q14" s="371"/>
    </row>
    <row r="15">
      <c r="B15" s="0" t="s">
        <v>495</v>
      </c>
      <c r="C15" s="0" t="s">
        <v>232</v>
      </c>
      <c r="D15" s="376"/>
      <c r="E15" s="376"/>
      <c r="F15" s="376"/>
      <c r="G15" s="376"/>
      <c r="H15" s="376"/>
      <c r="I15" s="376"/>
      <c r="J15" s="376"/>
      <c r="K15" s="376"/>
      <c r="L15" s="376"/>
      <c r="M15" s="406"/>
      <c r="N15" s="371"/>
      <c r="O15" s="371"/>
      <c r="P15" s="371"/>
      <c r="Q15" s="371"/>
    </row>
    <row r="16">
      <c r="B16" s="0" t="s">
        <v>485</v>
      </c>
      <c r="C16" s="0" t="s">
        <v>221</v>
      </c>
      <c r="D16" s="429">
        <v>8.416278933529</v>
      </c>
      <c r="E16" s="429">
        <v>7.362486327055</v>
      </c>
      <c r="F16" s="429">
        <v>8.319784016519</v>
      </c>
      <c r="G16" s="429">
        <v>9.03872766146</v>
      </c>
      <c r="H16" s="429">
        <v>9.841338537001</v>
      </c>
      <c r="I16" s="430">
        <v>10.067866778828</v>
      </c>
      <c r="J16" s="429">
        <v>10.139217498974</v>
      </c>
      <c r="K16" s="430">
        <v>10.239828343139</v>
      </c>
      <c r="L16" s="429">
        <v>9.885199646952</v>
      </c>
      <c r="M16" s="406"/>
      <c r="N16" s="371"/>
      <c r="O16" s="371"/>
      <c r="P16" s="371"/>
      <c r="Q16" s="371"/>
    </row>
    <row r="17">
      <c r="B17" s="0" t="s">
        <v>485</v>
      </c>
      <c r="C17" s="0" t="s">
        <v>223</v>
      </c>
      <c r="D17" s="429"/>
      <c r="E17" s="429">
        <v>7.363033429784</v>
      </c>
      <c r="F17" s="429">
        <v>8.6443440919</v>
      </c>
      <c r="G17" s="429">
        <v>9.165518075622</v>
      </c>
      <c r="H17" s="429">
        <v>9.84188563973</v>
      </c>
      <c r="I17" s="430">
        <v>10.068413881557</v>
      </c>
      <c r="J17" s="429">
        <v>10.139764601703</v>
      </c>
      <c r="K17" s="430">
        <v>10.238890182398</v>
      </c>
      <c r="L17" s="429">
        <v>9.884643978086</v>
      </c>
      <c r="M17" s="406"/>
      <c r="N17" s="371"/>
      <c r="O17" s="371"/>
      <c r="P17" s="371"/>
      <c r="Q17" s="371"/>
    </row>
    <row r="18">
      <c r="B18" s="0" t="s">
        <v>485</v>
      </c>
      <c r="C18" s="0" t="s">
        <v>224</v>
      </c>
      <c r="D18" s="429">
        <v>5.998786097493</v>
      </c>
      <c r="E18" s="429">
        <v>7.233177451498</v>
      </c>
      <c r="F18" s="429">
        <v>8.922677869501</v>
      </c>
      <c r="G18" s="429">
        <v>9.166088593968</v>
      </c>
      <c r="H18" s="429">
        <v>10.014821967542</v>
      </c>
      <c r="I18" s="430">
        <v>10.169926975447</v>
      </c>
      <c r="J18" s="429">
        <v>10.140335120049</v>
      </c>
      <c r="K18" s="430">
        <v>10.239460700744</v>
      </c>
      <c r="L18" s="429">
        <v>9.884643978086</v>
      </c>
      <c r="M18" s="406"/>
      <c r="N18" s="371"/>
      <c r="O18" s="371"/>
      <c r="P18" s="371"/>
      <c r="Q18" s="371"/>
    </row>
    <row r="19">
      <c r="B19" s="0" t="s">
        <v>485</v>
      </c>
      <c r="C19" s="0" t="s">
        <v>225</v>
      </c>
      <c r="D19" s="429">
        <v>8.166769212615</v>
      </c>
      <c r="E19" s="429">
        <v>7.267973571077</v>
      </c>
      <c r="F19" s="429">
        <v>8.319228347652</v>
      </c>
      <c r="G19" s="429">
        <v>9.038226272307</v>
      </c>
      <c r="H19" s="429">
        <v>9.841338537001</v>
      </c>
      <c r="I19" s="430">
        <v>9.884643978086</v>
      </c>
      <c r="J19" s="429">
        <v>10.138589556615</v>
      </c>
      <c r="K19" s="430">
        <v>10.239174372565</v>
      </c>
      <c r="L19" s="429">
        <v>9.884643978086</v>
      </c>
      <c r="M19" s="406"/>
      <c r="N19" s="371"/>
      <c r="O19" s="371"/>
      <c r="P19" s="371"/>
      <c r="Q19" s="371"/>
    </row>
    <row r="20">
      <c r="B20" s="0" t="s">
        <v>485</v>
      </c>
      <c r="C20" s="0" t="s">
        <v>226</v>
      </c>
      <c r="D20" s="429">
        <v>0.236681276943</v>
      </c>
      <c r="E20" s="429">
        <v>7.232856479843</v>
      </c>
      <c r="F20" s="429">
        <v>8.489100658662</v>
      </c>
      <c r="G20" s="429">
        <v>9.269128783325</v>
      </c>
      <c r="H20" s="429">
        <v>10.230748720634</v>
      </c>
      <c r="I20" s="430">
        <v>10.069227144813</v>
      </c>
      <c r="J20" s="429">
        <v>10.14057786496</v>
      </c>
      <c r="K20" s="430">
        <v>10.239102194869</v>
      </c>
      <c r="L20" s="429">
        <v>9.885297038742</v>
      </c>
      <c r="M20" s="406"/>
      <c r="N20" s="371"/>
      <c r="O20" s="371"/>
      <c r="P20" s="371"/>
      <c r="Q20" s="371"/>
    </row>
    <row r="21">
      <c r="B21" s="0" t="s">
        <v>485</v>
      </c>
      <c r="C21" s="0" t="s">
        <v>227</v>
      </c>
      <c r="D21" s="429"/>
      <c r="E21" s="429">
        <v>7.363696164073</v>
      </c>
      <c r="F21" s="429">
        <v>8.864382787584</v>
      </c>
      <c r="G21" s="429">
        <v>9.038854214666</v>
      </c>
      <c r="H21" s="429">
        <v>9.84196647936</v>
      </c>
      <c r="I21" s="430">
        <v>9.885271920445</v>
      </c>
      <c r="J21" s="429">
        <v>10.139217498974</v>
      </c>
      <c r="K21" s="430">
        <v>10.239802314924</v>
      </c>
      <c r="L21" s="429">
        <v>9.885271920445</v>
      </c>
      <c r="M21" s="406"/>
      <c r="N21" s="371"/>
      <c r="O21" s="371"/>
      <c r="P21" s="371"/>
      <c r="Q21" s="371"/>
    </row>
    <row r="22">
      <c r="B22" s="0" t="s">
        <v>485</v>
      </c>
      <c r="C22" s="0" t="s">
        <v>228</v>
      </c>
      <c r="D22" s="429"/>
      <c r="E22" s="429">
        <v>7.362851439245</v>
      </c>
      <c r="F22" s="429">
        <v>8.404469459926</v>
      </c>
      <c r="G22" s="429">
        <v>9.103929183014</v>
      </c>
      <c r="H22" s="429">
        <v>10.142023788352</v>
      </c>
      <c r="I22" s="430">
        <v>10.068574084157</v>
      </c>
      <c r="J22" s="429">
        <v>10.139924804303</v>
      </c>
      <c r="K22" s="430">
        <v>10.238449134213</v>
      </c>
      <c r="L22" s="429">
        <v>9.884643978086</v>
      </c>
      <c r="M22" s="406"/>
      <c r="N22" s="371"/>
      <c r="O22" s="371"/>
      <c r="P22" s="371"/>
      <c r="Q22" s="371"/>
    </row>
    <row r="23">
      <c r="B23" s="0" t="s">
        <v>485</v>
      </c>
      <c r="C23" s="0" t="s">
        <v>229</v>
      </c>
      <c r="D23" s="429">
        <v>5.998786097493</v>
      </c>
      <c r="E23" s="429">
        <v>7.458877433172</v>
      </c>
      <c r="F23" s="429">
        <v>8.319228347652</v>
      </c>
      <c r="G23" s="429">
        <v>9.038854214666</v>
      </c>
      <c r="H23" s="429">
        <v>9.841338537001</v>
      </c>
      <c r="I23" s="430">
        <v>10.169926975447</v>
      </c>
      <c r="J23" s="429">
        <v>10.139217498974</v>
      </c>
      <c r="K23" s="430">
        <v>10.24002845895</v>
      </c>
      <c r="L23" s="429">
        <v>9.884643978086</v>
      </c>
      <c r="M23" s="406"/>
      <c r="N23" s="371"/>
      <c r="O23" s="371"/>
      <c r="P23" s="371"/>
      <c r="Q23" s="371"/>
    </row>
    <row r="24">
      <c r="B24" s="0" t="s">
        <v>485</v>
      </c>
      <c r="C24" s="0" t="s">
        <v>230</v>
      </c>
      <c r="D24" s="429">
        <v>536.136713029145</v>
      </c>
      <c r="E24" s="429">
        <v>7.552699833486</v>
      </c>
      <c r="F24" s="429">
        <v>8.319228347652</v>
      </c>
      <c r="G24" s="429">
        <v>9.038854214666</v>
      </c>
      <c r="H24" s="429">
        <v>9.771733673945</v>
      </c>
      <c r="I24" s="430">
        <v>9.884643978086</v>
      </c>
      <c r="J24" s="429">
        <v>10.138661830108</v>
      </c>
      <c r="K24" s="430">
        <v>10.24002845895</v>
      </c>
      <c r="L24" s="429">
        <v>9.884643978086</v>
      </c>
      <c r="M24" s="406"/>
      <c r="N24" s="371"/>
      <c r="O24" s="371"/>
      <c r="P24" s="371"/>
      <c r="Q24" s="371"/>
    </row>
    <row r="25">
      <c r="B25" s="0" t="s">
        <v>485</v>
      </c>
      <c r="C25" s="0" t="s">
        <v>231</v>
      </c>
      <c r="D25" s="376"/>
      <c r="E25" s="376"/>
      <c r="F25" s="376"/>
      <c r="G25" s="376"/>
      <c r="H25" s="376"/>
      <c r="I25" s="376"/>
      <c r="J25" s="376"/>
      <c r="K25" s="376"/>
      <c r="L25" s="376"/>
      <c r="M25" s="406"/>
      <c r="N25" s="371"/>
      <c r="O25" s="371"/>
      <c r="P25" s="371"/>
      <c r="Q25" s="371"/>
    </row>
    <row r="26">
      <c r="B26" s="0" t="s">
        <v>485</v>
      </c>
      <c r="C26" s="0" t="s">
        <v>232</v>
      </c>
      <c r="D26" s="376"/>
      <c r="E26" s="376"/>
      <c r="F26" s="376"/>
      <c r="G26" s="376"/>
      <c r="H26" s="376"/>
      <c r="I26" s="376"/>
      <c r="J26" s="376"/>
      <c r="K26" s="376"/>
      <c r="L26" s="376"/>
      <c r="M26" s="406"/>
      <c r="N26" s="371"/>
      <c r="O26" s="371"/>
      <c r="P26" s="371"/>
      <c r="Q26" s="371"/>
    </row>
    <row r="27">
      <c r="B27" s="0" t="s">
        <v>492</v>
      </c>
      <c r="C27" s="0" t="s">
        <v>221</v>
      </c>
      <c r="D27" s="429">
        <v>7480.1699048889</v>
      </c>
      <c r="E27" s="429">
        <v>9.272096340727</v>
      </c>
      <c r="F27" s="429">
        <v>10.917361170364</v>
      </c>
      <c r="G27" s="429">
        <v>11.316861596811</v>
      </c>
      <c r="H27" s="429">
        <v>11.684058562768</v>
      </c>
      <c r="I27" s="430">
        <v>11.902318867396</v>
      </c>
      <c r="J27" s="429">
        <v>11.860863896892</v>
      </c>
      <c r="K27" s="430">
        <v>11.83851584081</v>
      </c>
      <c r="L27" s="429">
        <v>11.762352218017</v>
      </c>
      <c r="M27" s="406"/>
      <c r="N27" s="371"/>
      <c r="O27" s="371"/>
      <c r="P27" s="371"/>
      <c r="Q27" s="371"/>
    </row>
    <row r="28">
      <c r="B28" s="0" t="s">
        <v>492</v>
      </c>
      <c r="C28" s="0" t="s">
        <v>223</v>
      </c>
      <c r="D28" s="429">
        <v>7480.09002637637</v>
      </c>
      <c r="E28" s="429">
        <v>9.272096340727</v>
      </c>
      <c r="F28" s="429">
        <v>10.917361170364</v>
      </c>
      <c r="G28" s="429">
        <v>11.316861596811</v>
      </c>
      <c r="H28" s="429">
        <v>11.684058562768</v>
      </c>
      <c r="I28" s="430">
        <v>11.902318867396</v>
      </c>
      <c r="J28" s="429">
        <v>11.860863896892</v>
      </c>
      <c r="K28" s="430">
        <v>11.83851584081</v>
      </c>
      <c r="L28" s="429">
        <v>11.762352218017</v>
      </c>
      <c r="M28" s="406"/>
      <c r="N28" s="371"/>
      <c r="O28" s="371"/>
      <c r="P28" s="371"/>
      <c r="Q28" s="371"/>
    </row>
    <row r="29">
      <c r="B29" s="0" t="s">
        <v>492</v>
      </c>
      <c r="C29" s="0" t="s">
        <v>224</v>
      </c>
      <c r="D29" s="429">
        <v>50</v>
      </c>
      <c r="E29" s="429">
        <v>9.272096340727</v>
      </c>
      <c r="F29" s="429">
        <v>10.917361170364</v>
      </c>
      <c r="G29" s="429">
        <v>11.316861596811</v>
      </c>
      <c r="H29" s="429">
        <v>11.684058562768</v>
      </c>
      <c r="I29" s="430">
        <v>11.902318867396</v>
      </c>
      <c r="J29" s="429">
        <v>11.860863896892</v>
      </c>
      <c r="K29" s="430">
        <v>11.83851584081</v>
      </c>
      <c r="L29" s="429">
        <v>11.762352218017</v>
      </c>
      <c r="M29" s="406"/>
      <c r="N29" s="371"/>
      <c r="O29" s="371"/>
      <c r="P29" s="371"/>
      <c r="Q29" s="371"/>
    </row>
    <row r="30">
      <c r="B30" s="0" t="s">
        <v>492</v>
      </c>
      <c r="C30" s="0" t="s">
        <v>225</v>
      </c>
      <c r="D30" s="429">
        <v>7479.99583929445</v>
      </c>
      <c r="E30" s="429">
        <v>9.272096340727</v>
      </c>
      <c r="F30" s="429">
        <v>10.917361170364</v>
      </c>
      <c r="G30" s="429">
        <v>11.316861596811</v>
      </c>
      <c r="H30" s="429">
        <v>11.684058562768</v>
      </c>
      <c r="I30" s="430">
        <v>11.902318867396</v>
      </c>
      <c r="J30" s="429">
        <v>11.860863896892</v>
      </c>
      <c r="K30" s="430">
        <v>11.83851584081</v>
      </c>
      <c r="L30" s="429">
        <v>11.762352218017</v>
      </c>
      <c r="M30" s="406"/>
      <c r="N30" s="371"/>
      <c r="O30" s="371"/>
      <c r="P30" s="371"/>
      <c r="Q30" s="371"/>
    </row>
    <row r="31">
      <c r="B31" s="0" t="s">
        <v>492</v>
      </c>
      <c r="C31" s="0" t="s">
        <v>226</v>
      </c>
      <c r="D31" s="429">
        <v>7871.6643952044</v>
      </c>
      <c r="E31" s="429">
        <v>9.272096340727</v>
      </c>
      <c r="F31" s="429">
        <v>10.917361170364</v>
      </c>
      <c r="G31" s="429">
        <v>11.316861596811</v>
      </c>
      <c r="H31" s="429">
        <v>11.684058562768</v>
      </c>
      <c r="I31" s="430">
        <v>11.902318867396</v>
      </c>
      <c r="J31" s="429">
        <v>11.860863896892</v>
      </c>
      <c r="K31" s="430">
        <v>11.83851584081</v>
      </c>
      <c r="L31" s="429">
        <v>11.762352218017</v>
      </c>
      <c r="M31" s="406"/>
      <c r="N31" s="371"/>
      <c r="O31" s="371"/>
      <c r="P31" s="371"/>
      <c r="Q31" s="371"/>
    </row>
    <row r="32">
      <c r="B32" s="0" t="s">
        <v>492</v>
      </c>
      <c r="C32" s="0" t="s">
        <v>227</v>
      </c>
      <c r="D32" s="429">
        <v>6832.30500635534</v>
      </c>
      <c r="E32" s="429">
        <v>9.272096340727</v>
      </c>
      <c r="F32" s="429">
        <v>10.917361170364</v>
      </c>
      <c r="G32" s="429">
        <v>11.316861596811</v>
      </c>
      <c r="H32" s="429">
        <v>11.684058562768</v>
      </c>
      <c r="I32" s="430">
        <v>11.902318867396</v>
      </c>
      <c r="J32" s="429">
        <v>11.860863896892</v>
      </c>
      <c r="K32" s="430">
        <v>11.83851584081</v>
      </c>
      <c r="L32" s="429">
        <v>11.762352218017</v>
      </c>
      <c r="M32" s="406"/>
      <c r="N32" s="371"/>
      <c r="O32" s="371"/>
      <c r="P32" s="371"/>
      <c r="Q32" s="371"/>
    </row>
    <row r="33">
      <c r="B33" s="0" t="s">
        <v>492</v>
      </c>
      <c r="C33" s="0" t="s">
        <v>228</v>
      </c>
      <c r="D33" s="429">
        <v>6793.46311963327</v>
      </c>
      <c r="E33" s="429">
        <v>9.272096340727</v>
      </c>
      <c r="F33" s="429">
        <v>10.917361170364</v>
      </c>
      <c r="G33" s="429">
        <v>11.316861596811</v>
      </c>
      <c r="H33" s="429">
        <v>11.684058562768</v>
      </c>
      <c r="I33" s="430">
        <v>11.902318867396</v>
      </c>
      <c r="J33" s="429">
        <v>11.860863896892</v>
      </c>
      <c r="K33" s="430">
        <v>11.83851584081</v>
      </c>
      <c r="L33" s="429">
        <v>11.762352218017</v>
      </c>
      <c r="M33" s="406"/>
      <c r="N33" s="371"/>
      <c r="O33" s="371"/>
      <c r="P33" s="371"/>
      <c r="Q33" s="371"/>
    </row>
    <row r="34">
      <c r="B34" s="0" t="s">
        <v>492</v>
      </c>
      <c r="C34" s="0" t="s">
        <v>229</v>
      </c>
      <c r="D34" s="429">
        <v>986.751429619875</v>
      </c>
      <c r="E34" s="429">
        <v>9.272096340727</v>
      </c>
      <c r="F34" s="429">
        <v>10.917361170364</v>
      </c>
      <c r="G34" s="429">
        <v>11.316861596811</v>
      </c>
      <c r="H34" s="429">
        <v>11.684058562768</v>
      </c>
      <c r="I34" s="430">
        <v>11.902318867396</v>
      </c>
      <c r="J34" s="429">
        <v>11.860863896892</v>
      </c>
      <c r="K34" s="430">
        <v>11.83851584081</v>
      </c>
      <c r="L34" s="429">
        <v>11.762352218017</v>
      </c>
      <c r="M34" s="406"/>
      <c r="N34" s="371"/>
      <c r="O34" s="371"/>
      <c r="P34" s="371"/>
      <c r="Q34" s="371"/>
    </row>
    <row r="35">
      <c r="B35" s="0" t="s">
        <v>492</v>
      </c>
      <c r="C35" s="0" t="s">
        <v>230</v>
      </c>
      <c r="D35" s="429"/>
      <c r="E35" s="429">
        <v>9.191666737075</v>
      </c>
      <c r="F35" s="429">
        <v>10.836931566713</v>
      </c>
      <c r="G35" s="429">
        <v>11.236431993159</v>
      </c>
      <c r="H35" s="429">
        <v>11.603628959117</v>
      </c>
      <c r="I35" s="430">
        <v>11.821889263744</v>
      </c>
      <c r="J35" s="429">
        <v>11.78043429324</v>
      </c>
      <c r="K35" s="430">
        <v>11.758086237159</v>
      </c>
      <c r="L35" s="429">
        <v>11.681922614366</v>
      </c>
      <c r="M35" s="406"/>
      <c r="N35" s="371"/>
      <c r="O35" s="371"/>
      <c r="P35" s="371"/>
      <c r="Q35" s="371"/>
    </row>
    <row r="36">
      <c r="B36" s="0" t="s">
        <v>492</v>
      </c>
      <c r="C36" s="0" t="s">
        <v>231</v>
      </c>
      <c r="D36" s="376"/>
      <c r="E36" s="376"/>
      <c r="F36" s="376"/>
      <c r="G36" s="376"/>
      <c r="H36" s="376"/>
      <c r="I36" s="376"/>
      <c r="J36" s="376"/>
      <c r="K36" s="376"/>
      <c r="L36" s="376"/>
      <c r="M36" s="406"/>
      <c r="N36" s="371"/>
      <c r="O36" s="371"/>
      <c r="P36" s="371"/>
      <c r="Q36" s="371"/>
    </row>
    <row r="37">
      <c r="B37" s="0" t="s">
        <v>492</v>
      </c>
      <c r="C37" s="0" t="s">
        <v>232</v>
      </c>
      <c r="D37" s="376"/>
      <c r="E37" s="376"/>
      <c r="F37" s="376"/>
      <c r="G37" s="376"/>
      <c r="H37" s="376"/>
      <c r="I37" s="376"/>
      <c r="J37" s="376"/>
      <c r="K37" s="376"/>
      <c r="L37" s="376"/>
      <c r="M37" s="406"/>
      <c r="N37" s="371"/>
      <c r="O37" s="371"/>
      <c r="P37" s="371"/>
      <c r="Q37" s="371"/>
    </row>
    <row r="38">
      <c r="D38" s="283"/>
      <c r="E38" s="283"/>
      <c r="F38" s="283"/>
      <c r="G38" s="283"/>
      <c r="H38" s="283"/>
      <c r="I38" s="283"/>
      <c r="J38" s="283"/>
      <c r="K38" s="283"/>
      <c r="L38" s="283"/>
      <c r="M38" s="283"/>
    </row>
  </sheetData>
  <pageMargins left="0.7" right="0.7" top="0.75" bottom="0.75" header="0.3" footer="0.3"/>
  <headerFooter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 enableFormatConditionsCalculation="0"/>
  <dimension ref="B2:R1520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3" max="3" bestFit="1" width="9.1640625" customWidth="1"/>
    <col min="4" max="11" width="7.33203125" customWidth="1" style="293"/>
    <col min="12" max="17" bestFit="1" width="5.33203125" customWidth="1" style="296"/>
    <col min="18" max="18" width="9.1640625" customWidth="1" style="296"/>
    <col min="19" max="19" width="9.1640625" customWidth="1"/>
  </cols>
  <sheetData>
    <row r="2">
      <c r="B2" s="48" t="s">
        <v>655</v>
      </c>
    </row>
    <row r="3">
      <c r="B3" s="0" t="s">
        <v>498</v>
      </c>
    </row>
    <row r="4">
      <c r="B4" s="0" t="s">
        <v>499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221</v>
      </c>
      <c r="C5" s="376"/>
      <c r="D5" s="377"/>
      <c r="E5" s="395">
        <v>-0.151238428368</v>
      </c>
      <c r="F5" s="395">
        <v>-0.086948648717</v>
      </c>
      <c r="G5" s="395">
        <v>-0.101164601581</v>
      </c>
      <c r="H5" s="395">
        <v>-0.10879599118199999</v>
      </c>
      <c r="I5" s="395">
        <v>-0.105270227734</v>
      </c>
      <c r="J5" s="395">
        <v>-0.103854354577</v>
      </c>
      <c r="K5" s="437">
        <v>-0.096971630613</v>
      </c>
      <c r="L5" s="407"/>
      <c r="M5" s="372"/>
      <c r="N5" s="372"/>
      <c r="O5" s="372"/>
      <c r="P5" s="372"/>
      <c r="Q5" s="372"/>
      <c r="R5" s="309"/>
    </row>
    <row r="6">
      <c r="B6" s="0" t="s">
        <v>223</v>
      </c>
      <c r="C6" s="376"/>
      <c r="D6" s="377"/>
      <c r="E6" s="395">
        <v>-0.151238428368</v>
      </c>
      <c r="F6" s="395">
        <v>-0.179431309458</v>
      </c>
      <c r="G6" s="395">
        <v>-0.112383650642</v>
      </c>
      <c r="H6" s="395">
        <v>-0.237685158241</v>
      </c>
      <c r="I6" s="395">
        <v>-0.234799797291</v>
      </c>
      <c r="J6" s="395">
        <v>-0.331347187579</v>
      </c>
      <c r="K6" s="437">
        <v>-0.268106289974</v>
      </c>
      <c r="L6" s="407"/>
      <c r="M6" s="372"/>
      <c r="N6" s="372"/>
      <c r="O6" s="372"/>
      <c r="P6" s="372"/>
      <c r="Q6" s="372"/>
      <c r="R6" s="309"/>
    </row>
    <row r="7">
      <c r="B7" s="0" t="s">
        <v>224</v>
      </c>
      <c r="C7" s="376"/>
      <c r="D7" s="377"/>
      <c r="E7" s="395">
        <v>-0.151238428368</v>
      </c>
      <c r="F7" s="395">
        <v>-0.086948648717</v>
      </c>
      <c r="G7" s="395">
        <v>-0.101164601581</v>
      </c>
      <c r="H7" s="395">
        <v>-0.10879599118199999</v>
      </c>
      <c r="I7" s="395">
        <v>-0.105270227734</v>
      </c>
      <c r="J7" s="395">
        <v>-0.103854354577</v>
      </c>
      <c r="K7" s="437">
        <v>-0.096971630613</v>
      </c>
      <c r="L7" s="407"/>
      <c r="M7" s="372"/>
      <c r="N7" s="372"/>
      <c r="O7" s="372"/>
      <c r="P7" s="372"/>
      <c r="Q7" s="372"/>
      <c r="R7" s="309"/>
    </row>
    <row r="8">
      <c r="B8" s="0" t="s">
        <v>225</v>
      </c>
      <c r="C8" s="376"/>
      <c r="D8" s="377"/>
      <c r="E8" s="395">
        <v>-0.151238428368</v>
      </c>
      <c r="F8" s="395">
        <v>-0.086948648717</v>
      </c>
      <c r="G8" s="395">
        <v>-0.101164601581</v>
      </c>
      <c r="H8" s="395">
        <v>-0.10879599118199999</v>
      </c>
      <c r="I8" s="395">
        <v>-0.105270227734</v>
      </c>
      <c r="J8" s="395">
        <v>-0.103854354577</v>
      </c>
      <c r="K8" s="437">
        <v>-0.096971630613</v>
      </c>
      <c r="L8" s="407"/>
      <c r="M8" s="372"/>
      <c r="N8" s="372"/>
      <c r="O8" s="372"/>
      <c r="P8" s="372"/>
      <c r="Q8" s="372"/>
      <c r="R8" s="309"/>
    </row>
    <row r="9">
      <c r="B9" s="0" t="s">
        <v>226</v>
      </c>
      <c r="C9" s="376"/>
      <c r="D9" s="377"/>
      <c r="E9" s="395">
        <v>-0.151238428368</v>
      </c>
      <c r="F9" s="395">
        <v>-0.086948648717</v>
      </c>
      <c r="G9" s="395">
        <v>-0.101164601581</v>
      </c>
      <c r="H9" s="395">
        <v>-0.10879599118199999</v>
      </c>
      <c r="I9" s="395">
        <v>-0.105270227734</v>
      </c>
      <c r="J9" s="395">
        <v>-0.103854354577</v>
      </c>
      <c r="K9" s="437">
        <v>-0.096971630613</v>
      </c>
      <c r="L9" s="407"/>
      <c r="M9" s="372"/>
      <c r="N9" s="372"/>
      <c r="O9" s="372"/>
      <c r="P9" s="372"/>
      <c r="Q9" s="372"/>
      <c r="R9" s="309"/>
    </row>
    <row r="10">
      <c r="B10" s="0" t="s">
        <v>227</v>
      </c>
      <c r="C10" s="376"/>
      <c r="D10" s="377"/>
      <c r="E10" s="395">
        <v>-0.151238428368</v>
      </c>
      <c r="F10" s="395">
        <v>-0.086948648717</v>
      </c>
      <c r="G10" s="395">
        <v>-0.101164601581</v>
      </c>
      <c r="H10" s="395">
        <v>-0.10879599118199999</v>
      </c>
      <c r="I10" s="395">
        <v>-0.105270227734</v>
      </c>
      <c r="J10" s="395">
        <v>-0.103854354577</v>
      </c>
      <c r="K10" s="437">
        <v>-0.096971630613</v>
      </c>
      <c r="L10" s="407"/>
      <c r="M10" s="372"/>
      <c r="N10" s="372"/>
      <c r="O10" s="372"/>
      <c r="P10" s="372"/>
      <c r="Q10" s="372"/>
      <c r="R10" s="309"/>
    </row>
    <row r="11">
      <c r="B11" s="0" t="s">
        <v>228</v>
      </c>
      <c r="C11" s="376"/>
      <c r="D11" s="377"/>
      <c r="E11" s="395">
        <v>-0.151238428368</v>
      </c>
      <c r="F11" s="395">
        <v>-0.086948648717</v>
      </c>
      <c r="G11" s="395">
        <v>-0.101164601581</v>
      </c>
      <c r="H11" s="395">
        <v>-0.10879599118199999</v>
      </c>
      <c r="I11" s="395">
        <v>-0.105270227734</v>
      </c>
      <c r="J11" s="395">
        <v>-0.103854354577</v>
      </c>
      <c r="K11" s="437">
        <v>-0.096971630613</v>
      </c>
      <c r="L11" s="407"/>
      <c r="M11" s="372"/>
      <c r="N11" s="372"/>
      <c r="O11" s="372"/>
      <c r="P11" s="372"/>
      <c r="Q11" s="372"/>
      <c r="R11" s="309"/>
    </row>
    <row r="12">
      <c r="B12" s="0" t="s">
        <v>251</v>
      </c>
      <c r="C12" s="376"/>
      <c r="D12" s="377"/>
      <c r="E12" s="377"/>
      <c r="F12" s="377"/>
      <c r="G12" s="377"/>
      <c r="H12" s="377"/>
      <c r="I12" s="377"/>
      <c r="J12" s="377"/>
      <c r="K12" s="377"/>
      <c r="L12" s="407"/>
      <c r="M12" s="372"/>
      <c r="N12" s="372"/>
      <c r="O12" s="372"/>
      <c r="P12" s="372"/>
      <c r="Q12" s="372"/>
      <c r="R12" s="309"/>
    </row>
    <row r="13">
      <c r="B13" s="0" t="s">
        <v>229</v>
      </c>
      <c r="C13" s="376"/>
      <c r="D13" s="377"/>
      <c r="E13" s="395">
        <v>-0.151238428368</v>
      </c>
      <c r="F13" s="395">
        <v>-0.086948648717</v>
      </c>
      <c r="G13" s="395">
        <v>-0.101164601581</v>
      </c>
      <c r="H13" s="395">
        <v>-0.10879599118199999</v>
      </c>
      <c r="I13" s="395">
        <v>-0.105270227734</v>
      </c>
      <c r="J13" s="395">
        <v>-0.103854354577</v>
      </c>
      <c r="K13" s="437">
        <v>-0.096971630613</v>
      </c>
      <c r="L13" s="407"/>
      <c r="M13" s="372"/>
      <c r="N13" s="372"/>
      <c r="O13" s="372"/>
      <c r="P13" s="372"/>
      <c r="Q13" s="372"/>
      <c r="R13" s="309"/>
    </row>
    <row r="14">
      <c r="B14" s="0" t="s">
        <v>230</v>
      </c>
      <c r="C14" s="376"/>
      <c r="D14" s="377"/>
      <c r="E14" s="395">
        <v>-0.151238428368</v>
      </c>
      <c r="F14" s="395">
        <v>-0.420669508366</v>
      </c>
      <c r="G14" s="395">
        <v>-0.301685238044</v>
      </c>
      <c r="H14" s="395">
        <v>-0.320729793998</v>
      </c>
      <c r="I14" s="395">
        <v>-0.30531086489</v>
      </c>
      <c r="J14" s="395">
        <v>-0.28164254515</v>
      </c>
      <c r="K14" s="437">
        <v>-0.18632292001</v>
      </c>
      <c r="L14" s="407"/>
      <c r="M14" s="372"/>
      <c r="N14" s="372"/>
      <c r="O14" s="372"/>
      <c r="P14" s="372"/>
      <c r="Q14" s="372"/>
      <c r="R14" s="309"/>
    </row>
    <row r="15">
      <c r="B15" s="0" t="s">
        <v>231</v>
      </c>
      <c r="C15" s="376"/>
      <c r="D15" s="377"/>
      <c r="E15" s="377"/>
      <c r="F15" s="377"/>
      <c r="G15" s="377"/>
      <c r="H15" s="377"/>
      <c r="I15" s="377"/>
      <c r="J15" s="377"/>
      <c r="K15" s="377"/>
      <c r="L15" s="407"/>
      <c r="M15" s="372"/>
      <c r="N15" s="372"/>
      <c r="O15" s="372"/>
      <c r="P15" s="372"/>
      <c r="Q15" s="372"/>
      <c r="R15" s="309"/>
    </row>
    <row r="16">
      <c r="B16" s="0" t="s">
        <v>232</v>
      </c>
      <c r="C16" s="376"/>
      <c r="D16" s="377"/>
      <c r="E16" s="377"/>
      <c r="F16" s="377"/>
      <c r="G16" s="377"/>
      <c r="H16" s="377"/>
      <c r="I16" s="377"/>
      <c r="J16" s="377"/>
      <c r="K16" s="377"/>
      <c r="L16" s="407"/>
      <c r="M16" s="372"/>
      <c r="N16" s="372"/>
      <c r="O16" s="372"/>
      <c r="P16" s="372"/>
      <c r="Q16" s="372"/>
      <c r="R16" s="309"/>
    </row>
    <row r="17">
      <c r="C17" s="283"/>
      <c r="D17" s="300"/>
      <c r="E17" s="300"/>
      <c r="F17" s="300"/>
      <c r="G17" s="300"/>
      <c r="H17" s="300"/>
      <c r="I17" s="300"/>
      <c r="J17" s="300"/>
      <c r="K17" s="300"/>
      <c r="L17" s="300"/>
      <c r="M17" s="309"/>
      <c r="N17" s="309"/>
      <c r="O17" s="309"/>
      <c r="P17" s="309"/>
      <c r="Q17" s="309"/>
      <c r="R17" s="309"/>
    </row>
    <row r="18">
      <c r="D18" s="305"/>
      <c r="E18" s="305"/>
      <c r="F18" s="305"/>
      <c r="G18" s="305"/>
      <c r="H18" s="305"/>
      <c r="I18" s="305"/>
      <c r="J18" s="305"/>
      <c r="K18" s="305"/>
      <c r="L18" s="309"/>
      <c r="M18" s="309"/>
      <c r="N18" s="309"/>
      <c r="O18" s="309"/>
      <c r="P18" s="309"/>
      <c r="Q18" s="309"/>
      <c r="R18" s="309"/>
    </row>
    <row r="19">
      <c r="D19" s="305"/>
      <c r="E19" s="305"/>
      <c r="F19" s="305"/>
      <c r="G19" s="305"/>
      <c r="H19" s="305"/>
      <c r="I19" s="305"/>
      <c r="J19" s="305"/>
      <c r="K19" s="305"/>
      <c r="L19" s="309"/>
      <c r="M19" s="309"/>
      <c r="N19" s="309"/>
      <c r="O19" s="309"/>
      <c r="P19" s="309"/>
      <c r="Q19" s="309"/>
      <c r="R19" s="309"/>
    </row>
    <row r="20">
      <c r="D20" s="305"/>
      <c r="E20" s="305"/>
      <c r="F20" s="305"/>
      <c r="G20" s="305"/>
      <c r="H20" s="305"/>
      <c r="I20" s="305"/>
      <c r="J20" s="305"/>
      <c r="K20" s="305"/>
      <c r="L20" s="309"/>
      <c r="M20" s="309"/>
      <c r="N20" s="309"/>
      <c r="O20" s="309"/>
      <c r="P20" s="309"/>
      <c r="Q20" s="309"/>
      <c r="R20" s="309"/>
    </row>
    <row r="21">
      <c r="D21" s="305"/>
      <c r="E21" s="305"/>
      <c r="F21" s="305"/>
      <c r="G21" s="305"/>
      <c r="H21" s="305"/>
      <c r="I21" s="305"/>
      <c r="J21" s="305"/>
      <c r="K21" s="305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9"/>
      <c r="M1520" s="309"/>
      <c r="N1520" s="309"/>
      <c r="O1520" s="309"/>
      <c r="P1520" s="309"/>
      <c r="Q1520" s="309"/>
      <c r="R1520" s="309"/>
    </row>
  </sheetData>
  <pageMargins left="0.7" right="0.7" top="0.75" bottom="0.75" header="0.3" footer="0.3"/>
  <pageSetup paperSize="9" orientation="portrait"/>
  <headerFooter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 enableFormatConditionsCalculation="0"/>
  <dimension ref="B2:R1504"/>
  <sheetViews>
    <sheetView showRuler="0" zoomScale="80" zoomScaleNormal="80" workbookViewId="0">
      <selection activeCell="D5" sqref="D5:L26"/>
    </sheetView>
  </sheetViews>
  <sheetFormatPr baseColWidth="10" defaultColWidth="8.83203125" defaultRowHeight="15" x14ac:dyDescent="0.2"/>
  <cols>
    <col min="2" max="2" bestFit="1" width="24.1640625" customWidth="1"/>
    <col min="3" max="3" bestFit="1" width="16.1640625" customWidth="1"/>
    <col min="4" max="12" width="9.1640625" customWidth="1" style="293"/>
    <col min="13" max="17" bestFit="1" width="7.6640625" customWidth="1" style="296"/>
    <col min="18" max="18" width="9.1640625" customWidth="1" style="296"/>
    <col min="19" max="20" width="9.1640625" customWidth="1"/>
  </cols>
  <sheetData>
    <row r="2">
      <c r="B2" s="283" t="s">
        <v>605</v>
      </c>
    </row>
    <row r="3">
      <c r="B3" s="0" t="s">
        <v>498</v>
      </c>
    </row>
    <row r="4">
      <c r="B4" s="0" t="s">
        <v>581</v>
      </c>
      <c r="C4" s="0" t="s">
        <v>588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</row>
    <row r="5">
      <c r="B5" s="0" t="s">
        <v>221</v>
      </c>
      <c r="C5" s="288" t="s">
        <v>256</v>
      </c>
      <c r="D5" s="290"/>
      <c r="E5" s="290"/>
      <c r="F5" s="290"/>
      <c r="G5" s="290"/>
      <c r="H5" s="290"/>
      <c r="I5" s="290"/>
      <c r="J5" s="290"/>
      <c r="K5" s="290"/>
      <c r="L5" s="290"/>
      <c r="M5" s="309"/>
      <c r="N5" s="309"/>
      <c r="O5" s="309"/>
      <c r="P5" s="309"/>
      <c r="Q5" s="309"/>
      <c r="R5" s="309"/>
    </row>
    <row r="6">
      <c r="B6" s="0" t="s">
        <v>221</v>
      </c>
      <c r="C6" s="288" t="s">
        <v>606</v>
      </c>
      <c r="D6" s="290"/>
      <c r="E6" s="290"/>
      <c r="F6" s="290"/>
      <c r="G6" s="290"/>
      <c r="H6" s="290"/>
      <c r="I6" s="290"/>
      <c r="J6" s="290"/>
      <c r="K6" s="290"/>
      <c r="L6" s="290"/>
      <c r="M6" s="309"/>
      <c r="N6" s="309"/>
      <c r="O6" s="309"/>
      <c r="P6" s="309"/>
      <c r="Q6" s="309"/>
      <c r="R6" s="309"/>
    </row>
    <row r="7">
      <c r="B7" s="0" t="s">
        <v>223</v>
      </c>
      <c r="C7" s="288" t="s">
        <v>256</v>
      </c>
      <c r="D7" s="290"/>
      <c r="E7" s="290"/>
      <c r="F7" s="290"/>
      <c r="G7" s="290"/>
      <c r="H7" s="290"/>
      <c r="I7" s="290"/>
      <c r="J7" s="290"/>
      <c r="K7" s="290"/>
      <c r="L7" s="290"/>
      <c r="M7" s="309"/>
      <c r="N7" s="309"/>
      <c r="O7" s="309"/>
      <c r="P7" s="309"/>
      <c r="Q7" s="309"/>
      <c r="R7" s="309"/>
    </row>
    <row r="8">
      <c r="B8" s="0" t="s">
        <v>223</v>
      </c>
      <c r="C8" s="288" t="s">
        <v>606</v>
      </c>
      <c r="D8" s="290"/>
      <c r="E8" s="290"/>
      <c r="F8" s="290"/>
      <c r="G8" s="290"/>
      <c r="H8" s="290"/>
      <c r="I8" s="290"/>
      <c r="J8" s="290"/>
      <c r="K8" s="290"/>
      <c r="L8" s="290"/>
      <c r="M8" s="309"/>
      <c r="N8" s="309"/>
      <c r="O8" s="309"/>
      <c r="P8" s="309"/>
      <c r="Q8" s="309"/>
      <c r="R8" s="309"/>
    </row>
    <row r="9">
      <c r="B9" s="0" t="s">
        <v>224</v>
      </c>
      <c r="C9" s="288" t="s">
        <v>256</v>
      </c>
      <c r="D9" s="290"/>
      <c r="E9" s="290"/>
      <c r="F9" s="290"/>
      <c r="G9" s="290"/>
      <c r="H9" s="290"/>
      <c r="I9" s="290"/>
      <c r="J9" s="290"/>
      <c r="K9" s="290"/>
      <c r="L9" s="290"/>
      <c r="M9" s="309"/>
      <c r="N9" s="309"/>
      <c r="O9" s="309"/>
      <c r="P9" s="309"/>
      <c r="Q9" s="309"/>
      <c r="R9" s="309"/>
    </row>
    <row r="10">
      <c r="B10" s="0" t="s">
        <v>224</v>
      </c>
      <c r="C10" s="288" t="s">
        <v>606</v>
      </c>
      <c r="D10" s="290"/>
      <c r="E10" s="290"/>
      <c r="F10" s="290"/>
      <c r="G10" s="290"/>
      <c r="H10" s="290"/>
      <c r="I10" s="290"/>
      <c r="J10" s="290"/>
      <c r="K10" s="290"/>
      <c r="L10" s="290"/>
      <c r="M10" s="309"/>
      <c r="N10" s="309"/>
      <c r="O10" s="309"/>
      <c r="P10" s="309"/>
      <c r="Q10" s="309"/>
      <c r="R10" s="309"/>
    </row>
    <row r="11">
      <c r="B11" s="0" t="s">
        <v>225</v>
      </c>
      <c r="C11" s="288" t="s">
        <v>256</v>
      </c>
      <c r="D11" s="290"/>
      <c r="E11" s="290"/>
      <c r="F11" s="290"/>
      <c r="G11" s="290"/>
      <c r="H11" s="290"/>
      <c r="I11" s="290"/>
      <c r="J11" s="290"/>
      <c r="K11" s="290"/>
      <c r="L11" s="290"/>
      <c r="M11" s="309"/>
      <c r="N11" s="309"/>
      <c r="O11" s="309"/>
      <c r="P11" s="309"/>
      <c r="Q11" s="309"/>
      <c r="R11" s="309"/>
    </row>
    <row r="12">
      <c r="B12" s="0" t="s">
        <v>225</v>
      </c>
      <c r="C12" s="288" t="s">
        <v>606</v>
      </c>
      <c r="D12" s="290"/>
      <c r="E12" s="290"/>
      <c r="F12" s="290"/>
      <c r="G12" s="290"/>
      <c r="H12" s="290"/>
      <c r="I12" s="290"/>
      <c r="J12" s="290"/>
      <c r="K12" s="290"/>
      <c r="L12" s="290"/>
      <c r="M12" s="309"/>
      <c r="N12" s="309"/>
      <c r="O12" s="309"/>
      <c r="P12" s="309"/>
      <c r="Q12" s="309"/>
      <c r="R12" s="309"/>
    </row>
    <row r="13">
      <c r="B13" s="0" t="s">
        <v>226</v>
      </c>
      <c r="C13" s="288" t="s">
        <v>256</v>
      </c>
      <c r="D13" s="290"/>
      <c r="E13" s="290"/>
      <c r="F13" s="290"/>
      <c r="G13" s="290"/>
      <c r="H13" s="290"/>
      <c r="I13" s="290"/>
      <c r="J13" s="290"/>
      <c r="K13" s="290"/>
      <c r="L13" s="290"/>
      <c r="M13" s="309"/>
      <c r="N13" s="309"/>
      <c r="O13" s="309"/>
      <c r="P13" s="309"/>
      <c r="Q13" s="309"/>
      <c r="R13" s="309"/>
    </row>
    <row r="14">
      <c r="B14" s="0" t="s">
        <v>226</v>
      </c>
      <c r="C14" s="288" t="s">
        <v>606</v>
      </c>
      <c r="D14" s="290"/>
      <c r="E14" s="290"/>
      <c r="F14" s="290"/>
      <c r="G14" s="290"/>
      <c r="H14" s="290"/>
      <c r="I14" s="290"/>
      <c r="J14" s="290"/>
      <c r="K14" s="290"/>
      <c r="L14" s="290"/>
      <c r="M14" s="309"/>
      <c r="N14" s="309"/>
      <c r="O14" s="309"/>
      <c r="P14" s="309"/>
      <c r="Q14" s="309"/>
      <c r="R14" s="309"/>
    </row>
    <row r="15">
      <c r="B15" s="0" t="s">
        <v>227</v>
      </c>
      <c r="C15" s="288" t="s">
        <v>256</v>
      </c>
      <c r="D15" s="290"/>
      <c r="E15" s="290"/>
      <c r="F15" s="290"/>
      <c r="G15" s="290"/>
      <c r="H15" s="290"/>
      <c r="I15" s="290"/>
      <c r="J15" s="290"/>
      <c r="K15" s="290"/>
      <c r="L15" s="290"/>
      <c r="M15" s="309"/>
      <c r="N15" s="309"/>
      <c r="O15" s="309"/>
      <c r="P15" s="309"/>
      <c r="Q15" s="309"/>
      <c r="R15" s="309"/>
    </row>
    <row r="16">
      <c r="B16" s="0" t="s">
        <v>227</v>
      </c>
      <c r="C16" s="288" t="s">
        <v>606</v>
      </c>
      <c r="D16" s="290"/>
      <c r="E16" s="290"/>
      <c r="F16" s="290"/>
      <c r="G16" s="290"/>
      <c r="H16" s="290"/>
      <c r="I16" s="290"/>
      <c r="J16" s="290"/>
      <c r="K16" s="290"/>
      <c r="L16" s="290"/>
      <c r="M16" s="309"/>
      <c r="N16" s="309"/>
      <c r="O16" s="309"/>
      <c r="P16" s="309"/>
      <c r="Q16" s="309"/>
      <c r="R16" s="309"/>
    </row>
    <row r="17">
      <c r="B17" s="0" t="s">
        <v>228</v>
      </c>
      <c r="C17" s="288" t="s">
        <v>256</v>
      </c>
      <c r="D17" s="290"/>
      <c r="E17" s="290"/>
      <c r="F17" s="290"/>
      <c r="G17" s="290"/>
      <c r="H17" s="290"/>
      <c r="I17" s="290"/>
      <c r="J17" s="290"/>
      <c r="K17" s="290"/>
      <c r="L17" s="290"/>
      <c r="M17" s="309"/>
      <c r="N17" s="309"/>
      <c r="O17" s="309"/>
      <c r="P17" s="309"/>
      <c r="Q17" s="309"/>
      <c r="R17" s="309"/>
    </row>
    <row r="18">
      <c r="B18" s="0" t="s">
        <v>228</v>
      </c>
      <c r="C18" s="288" t="s">
        <v>606</v>
      </c>
      <c r="D18" s="290"/>
      <c r="E18" s="290"/>
      <c r="F18" s="290"/>
      <c r="G18" s="290"/>
      <c r="H18" s="290"/>
      <c r="I18" s="290"/>
      <c r="J18" s="290"/>
      <c r="K18" s="290"/>
      <c r="L18" s="290"/>
      <c r="M18" s="309"/>
      <c r="N18" s="309"/>
      <c r="O18" s="309"/>
      <c r="P18" s="309"/>
      <c r="Q18" s="309"/>
      <c r="R18" s="309"/>
    </row>
    <row r="19">
      <c r="B19" s="0" t="s">
        <v>229</v>
      </c>
      <c r="C19" s="288" t="s">
        <v>256</v>
      </c>
      <c r="D19" s="290"/>
      <c r="E19" s="290"/>
      <c r="F19" s="290"/>
      <c r="G19" s="290"/>
      <c r="H19" s="290"/>
      <c r="I19" s="290"/>
      <c r="J19" s="290"/>
      <c r="K19" s="290"/>
      <c r="L19" s="290"/>
      <c r="M19" s="309"/>
      <c r="N19" s="309"/>
      <c r="O19" s="309"/>
      <c r="P19" s="309"/>
      <c r="Q19" s="309"/>
      <c r="R19" s="309"/>
    </row>
    <row r="20">
      <c r="B20" s="0" t="s">
        <v>229</v>
      </c>
      <c r="C20" s="288" t="s">
        <v>606</v>
      </c>
      <c r="D20" s="290"/>
      <c r="E20" s="290"/>
      <c r="F20" s="290"/>
      <c r="G20" s="290"/>
      <c r="H20" s="290"/>
      <c r="I20" s="290"/>
      <c r="J20" s="290"/>
      <c r="K20" s="290"/>
      <c r="L20" s="290"/>
      <c r="M20" s="309"/>
      <c r="N20" s="309"/>
      <c r="O20" s="309"/>
      <c r="P20" s="309"/>
      <c r="Q20" s="309"/>
      <c r="R20" s="309"/>
    </row>
    <row r="21">
      <c r="B21" s="0" t="s">
        <v>230</v>
      </c>
      <c r="C21" s="0" t="s">
        <v>256</v>
      </c>
      <c r="D21" s="290"/>
      <c r="E21" s="290"/>
      <c r="F21" s="290"/>
      <c r="G21" s="290"/>
      <c r="H21" s="290"/>
      <c r="I21" s="290"/>
      <c r="J21" s="290"/>
      <c r="K21" s="290"/>
      <c r="L21" s="290"/>
      <c r="M21" s="309"/>
      <c r="N21" s="309"/>
      <c r="O21" s="309"/>
      <c r="P21" s="309"/>
      <c r="Q21" s="309"/>
      <c r="R21" s="309"/>
    </row>
    <row r="22">
      <c r="B22" s="0" t="s">
        <v>230</v>
      </c>
      <c r="C22" s="0" t="s">
        <v>606</v>
      </c>
      <c r="D22" s="290"/>
      <c r="E22" s="290"/>
      <c r="F22" s="290"/>
      <c r="G22" s="290"/>
      <c r="H22" s="290"/>
      <c r="I22" s="290"/>
      <c r="J22" s="290"/>
      <c r="K22" s="290"/>
      <c r="L22" s="290"/>
      <c r="M22" s="309"/>
      <c r="N22" s="309"/>
      <c r="O22" s="309"/>
      <c r="P22" s="309"/>
      <c r="Q22" s="309"/>
      <c r="R22" s="309"/>
    </row>
    <row r="23">
      <c r="B23" s="0" t="s">
        <v>231</v>
      </c>
      <c r="C23" s="0" t="s">
        <v>256</v>
      </c>
      <c r="D23" s="290"/>
      <c r="E23" s="290"/>
      <c r="F23" s="290"/>
      <c r="G23" s="290"/>
      <c r="H23" s="290"/>
      <c r="I23" s="290"/>
      <c r="J23" s="290"/>
      <c r="K23" s="290"/>
      <c r="L23" s="290"/>
      <c r="M23" s="309"/>
      <c r="N23" s="309"/>
      <c r="O23" s="309"/>
      <c r="P23" s="309"/>
      <c r="Q23" s="309"/>
      <c r="R23" s="309"/>
    </row>
    <row r="24">
      <c r="B24" s="0" t="s">
        <v>231</v>
      </c>
      <c r="C24" s="0" t="s">
        <v>606</v>
      </c>
      <c r="D24" s="290"/>
      <c r="E24" s="290"/>
      <c r="F24" s="290"/>
      <c r="G24" s="290"/>
      <c r="H24" s="290"/>
      <c r="I24" s="290"/>
      <c r="J24" s="290"/>
      <c r="K24" s="290"/>
      <c r="L24" s="290"/>
      <c r="M24" s="309"/>
      <c r="N24" s="309"/>
      <c r="O24" s="309"/>
      <c r="P24" s="309"/>
      <c r="Q24" s="309"/>
      <c r="R24" s="309"/>
    </row>
    <row r="25">
      <c r="B25" s="0" t="s">
        <v>232</v>
      </c>
      <c r="C25" s="0" t="s">
        <v>256</v>
      </c>
      <c r="D25" s="290"/>
      <c r="E25" s="290"/>
      <c r="F25" s="290"/>
      <c r="G25" s="290"/>
      <c r="H25" s="290"/>
      <c r="I25" s="290"/>
      <c r="J25" s="290"/>
      <c r="K25" s="290"/>
      <c r="L25" s="290"/>
      <c r="M25" s="309"/>
      <c r="N25" s="309"/>
      <c r="O25" s="309"/>
      <c r="P25" s="309"/>
      <c r="Q25" s="309"/>
      <c r="R25" s="309"/>
    </row>
    <row r="26">
      <c r="B26" s="0" t="s">
        <v>232</v>
      </c>
      <c r="C26" s="0" t="s">
        <v>606</v>
      </c>
      <c r="D26" s="290"/>
      <c r="E26" s="290"/>
      <c r="F26" s="290"/>
      <c r="G26" s="290"/>
      <c r="H26" s="290"/>
      <c r="I26" s="290"/>
      <c r="J26" s="290"/>
      <c r="K26" s="290"/>
      <c r="L26" s="290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5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5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5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5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5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5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5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5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5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5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5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5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5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5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5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5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5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5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5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5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5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5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5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5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5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5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5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5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5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5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5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5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5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5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5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5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5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5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5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5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5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5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5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5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5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5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5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5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5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5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5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5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5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5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5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5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5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5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5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5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5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5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5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5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5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5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5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5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5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5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5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5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5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5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5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5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5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5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5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5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5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5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5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5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5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5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5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5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5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5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5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5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5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5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5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5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5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5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5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5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5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5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5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5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5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5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5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5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5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5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5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5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5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5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5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5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5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5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5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5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5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5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5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</sheetData>
  <pageMargins left="0.7" right="0.7" top="0.75" bottom="0.75" header="0.3" footer="0.3"/>
  <headerFooter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B2:R1519"/>
  <sheetViews>
    <sheetView showRuler="0" zoomScale="80" zoomScaleNormal="80" workbookViewId="0">
      <selection activeCell="C5" sqref="C5:K17"/>
    </sheetView>
  </sheetViews>
  <sheetFormatPr baseColWidth="10" defaultColWidth="8.83203125" defaultRowHeight="15" x14ac:dyDescent="0.2"/>
  <cols>
    <col min="2" max="2" width="17.6640625" customWidth="1"/>
    <col min="3" max="3" bestFit="1" width="12" customWidth="1"/>
    <col min="4" max="11" bestFit="1" width="6.5" customWidth="1" style="293"/>
    <col min="12" max="17" bestFit="1" width="6.5" customWidth="1" style="296"/>
    <col min="18" max="18" width="9.1640625" customWidth="1" style="296"/>
    <col min="19" max="19" width="9.1640625" customWidth="1"/>
  </cols>
  <sheetData>
    <row r="2">
      <c r="B2" s="48" t="s">
        <v>604</v>
      </c>
    </row>
    <row r="3">
      <c r="B3" s="0" t="s">
        <v>92</v>
      </c>
    </row>
    <row r="4">
      <c r="B4" s="0" t="s">
        <v>499</v>
      </c>
      <c r="C4" s="307">
        <v>2010</v>
      </c>
      <c r="D4" s="307">
        <v>2015</v>
      </c>
      <c r="E4" s="307">
        <v>2020</v>
      </c>
      <c r="F4" s="307">
        <v>2025</v>
      </c>
      <c r="G4" s="307">
        <v>2030</v>
      </c>
      <c r="H4" s="307">
        <v>2035</v>
      </c>
      <c r="I4" s="307">
        <v>2040</v>
      </c>
      <c r="J4" s="307">
        <v>2045</v>
      </c>
      <c r="K4" s="307">
        <v>2050</v>
      </c>
      <c r="L4" s="308"/>
      <c r="M4" s="308"/>
      <c r="N4" s="308"/>
      <c r="O4" s="308"/>
      <c r="P4" s="308"/>
      <c r="Q4" s="308"/>
      <c r="R4" s="308"/>
    </row>
    <row r="5">
      <c r="B5" s="0" t="s">
        <v>221</v>
      </c>
      <c r="C5" s="289">
        <v>336.244313836266</v>
      </c>
      <c r="D5" s="290">
        <v>308.062335901652</v>
      </c>
      <c r="E5" s="290">
        <v>352.334479384532</v>
      </c>
      <c r="F5" s="290">
        <v>415.693497227752</v>
      </c>
      <c r="G5" s="290">
        <v>474.131285861122</v>
      </c>
      <c r="H5" s="385">
        <v>532.569074494492</v>
      </c>
      <c r="I5" s="290">
        <v>591.006863127862</v>
      </c>
      <c r="J5" s="385">
        <v>478.015651563931</v>
      </c>
      <c r="K5" s="290">
        <v>324.207212394601</v>
      </c>
      <c r="L5" s="300"/>
      <c r="M5" s="309"/>
      <c r="N5" s="309"/>
      <c r="O5" s="309"/>
      <c r="P5" s="309"/>
      <c r="Q5" s="309"/>
      <c r="R5" s="309"/>
    </row>
    <row r="6">
      <c r="B6" s="0" t="s">
        <v>223</v>
      </c>
      <c r="C6" s="289">
        <v>1605.685807637502</v>
      </c>
      <c r="D6" s="290">
        <v>1571.092922317031</v>
      </c>
      <c r="E6" s="290">
        <v>1562.1464701300019</v>
      </c>
      <c r="F6" s="290">
        <v>1668.326853932756</v>
      </c>
      <c r="G6" s="290">
        <v>1832.471132668222</v>
      </c>
      <c r="H6" s="385">
        <v>1946.2766802265519</v>
      </c>
      <c r="I6" s="290">
        <v>2060.082227784882</v>
      </c>
      <c r="J6" s="385">
        <v>2806.2910138924408</v>
      </c>
      <c r="K6" s="290">
        <v>3176.5142400651848</v>
      </c>
      <c r="L6" s="300"/>
      <c r="M6" s="309"/>
      <c r="N6" s="309"/>
      <c r="O6" s="309"/>
      <c r="P6" s="309"/>
      <c r="Q6" s="309"/>
      <c r="R6" s="309"/>
    </row>
    <row r="7">
      <c r="B7" s="0" t="s">
        <v>224</v>
      </c>
      <c r="C7" s="289">
        <v>1452.088706775289</v>
      </c>
      <c r="D7" s="290">
        <v>1409.466684240723</v>
      </c>
      <c r="E7" s="290">
        <v>1347.655729414902</v>
      </c>
      <c r="F7" s="290">
        <v>1407.7203022429021</v>
      </c>
      <c r="G7" s="290">
        <v>1467.784875070902</v>
      </c>
      <c r="H7" s="385">
        <v>1527.8494478989021</v>
      </c>
      <c r="I7" s="290">
        <v>1587.914020726902</v>
      </c>
      <c r="J7" s="385">
        <v>2532.8543195549018</v>
      </c>
      <c r="K7" s="290">
        <v>3353.754709526987</v>
      </c>
      <c r="L7" s="300"/>
      <c r="M7" s="309"/>
      <c r="N7" s="309"/>
      <c r="O7" s="309"/>
      <c r="P7" s="309"/>
      <c r="Q7" s="309"/>
      <c r="R7" s="309"/>
    </row>
    <row r="8">
      <c r="B8" s="0" t="s">
        <v>225</v>
      </c>
      <c r="C8" s="289">
        <v>1123.428753155637</v>
      </c>
      <c r="D8" s="290">
        <v>1273.8879498412589</v>
      </c>
      <c r="E8" s="290">
        <v>1215.724562519965</v>
      </c>
      <c r="F8" s="290">
        <v>1250.3845048728649</v>
      </c>
      <c r="G8" s="290">
        <v>1285.044447225765</v>
      </c>
      <c r="H8" s="385">
        <v>1319.7043895786651</v>
      </c>
      <c r="I8" s="290">
        <v>1348.21373231152</v>
      </c>
      <c r="J8" s="385">
        <v>1610.507288939802</v>
      </c>
      <c r="K8" s="290">
        <v>1804.927946966156</v>
      </c>
      <c r="L8" s="300"/>
      <c r="M8" s="309"/>
      <c r="N8" s="309"/>
      <c r="O8" s="309"/>
      <c r="P8" s="309"/>
      <c r="Q8" s="309"/>
      <c r="R8" s="309"/>
    </row>
    <row r="9">
      <c r="B9" s="0" t="s">
        <v>226</v>
      </c>
      <c r="C9" s="289">
        <v>687.287667234407</v>
      </c>
      <c r="D9" s="290">
        <v>725.328787196551</v>
      </c>
      <c r="E9" s="290">
        <v>663.566967287631</v>
      </c>
      <c r="F9" s="290">
        <v>734.641858002091</v>
      </c>
      <c r="G9" s="290">
        <v>818.216748716551</v>
      </c>
      <c r="H9" s="385">
        <v>895.541639431011</v>
      </c>
      <c r="I9" s="290">
        <v>972.866530145471</v>
      </c>
      <c r="J9" s="385">
        <v>1321.367380531146</v>
      </c>
      <c r="K9" s="290">
        <v>1706.269848993287</v>
      </c>
      <c r="L9" s="300"/>
      <c r="M9" s="309"/>
      <c r="N9" s="309"/>
      <c r="O9" s="309"/>
      <c r="P9" s="309"/>
      <c r="Q9" s="309"/>
      <c r="R9" s="309"/>
    </row>
    <row r="10">
      <c r="B10" s="0" t="s">
        <v>227</v>
      </c>
      <c r="C10" s="289">
        <v>705.391488956251</v>
      </c>
      <c r="D10" s="290">
        <v>783.973141734915</v>
      </c>
      <c r="E10" s="290">
        <v>665.073085816102</v>
      </c>
      <c r="F10" s="290">
        <v>723.886390596499</v>
      </c>
      <c r="G10" s="290">
        <v>838.436131041082</v>
      </c>
      <c r="H10" s="385">
        <v>925.117653653572</v>
      </c>
      <c r="I10" s="290">
        <v>1011.799176266062</v>
      </c>
      <c r="J10" s="385">
        <v>1560.675098133031</v>
      </c>
      <c r="K10" s="290">
        <v>1833.8691756467019</v>
      </c>
      <c r="L10" s="300"/>
      <c r="M10" s="309"/>
      <c r="N10" s="309"/>
      <c r="O10" s="309"/>
      <c r="P10" s="309"/>
      <c r="Q10" s="309"/>
      <c r="R10" s="309"/>
    </row>
    <row r="11">
      <c r="B11" s="0" t="s">
        <v>228</v>
      </c>
      <c r="C11" s="289">
        <v>758.802160944</v>
      </c>
      <c r="D11" s="290">
        <v>783.996174898848</v>
      </c>
      <c r="E11" s="290">
        <v>902.287794451373</v>
      </c>
      <c r="F11" s="290">
        <v>956.600428259493</v>
      </c>
      <c r="G11" s="290">
        <v>1070.90665791952</v>
      </c>
      <c r="H11" s="385">
        <v>1125.21929172764</v>
      </c>
      <c r="I11" s="290">
        <v>1179.53192553576</v>
      </c>
      <c r="J11" s="385">
        <v>1514.3553111743261</v>
      </c>
      <c r="K11" s="290">
        <v>1709.8967882419411</v>
      </c>
      <c r="L11" s="300"/>
      <c r="M11" s="309"/>
      <c r="N11" s="309"/>
      <c r="O11" s="309"/>
      <c r="P11" s="309"/>
      <c r="Q11" s="309"/>
      <c r="R11" s="309"/>
    </row>
    <row r="12">
      <c r="B12" s="0" t="s">
        <v>229</v>
      </c>
      <c r="C12" s="289">
        <v>903.648911309642</v>
      </c>
      <c r="D12" s="290">
        <v>801.756892892039</v>
      </c>
      <c r="E12" s="290">
        <v>1087.4011572804011</v>
      </c>
      <c r="F12" s="290">
        <v>1128.669115601798</v>
      </c>
      <c r="G12" s="290">
        <v>1230.603664412132</v>
      </c>
      <c r="H12" s="385">
        <v>1334.0688703492419</v>
      </c>
      <c r="I12" s="290">
        <v>1431.70578098086</v>
      </c>
      <c r="J12" s="385">
        <v>1402.864215284877</v>
      </c>
      <c r="K12" s="290">
        <v>1147.371915018924</v>
      </c>
      <c r="L12" s="300"/>
      <c r="M12" s="309"/>
      <c r="N12" s="309"/>
      <c r="O12" s="309"/>
      <c r="P12" s="309"/>
      <c r="Q12" s="309"/>
      <c r="R12" s="309"/>
    </row>
    <row r="13">
      <c r="B13" s="0" t="s">
        <v>230</v>
      </c>
      <c r="C13" s="289">
        <v>412.111250098877</v>
      </c>
      <c r="D13" s="290">
        <v>430.691916556842</v>
      </c>
      <c r="E13" s="290">
        <v>475.780428787601</v>
      </c>
      <c r="F13" s="290">
        <v>532.334479956236</v>
      </c>
      <c r="G13" s="290">
        <v>566.045582798651</v>
      </c>
      <c r="H13" s="385">
        <v>590.577005286295</v>
      </c>
      <c r="I13" s="290">
        <v>615.108427773939</v>
      </c>
      <c r="J13" s="385">
        <v>958.979817220303</v>
      </c>
      <c r="K13" s="290">
        <v>1280.1168826666669</v>
      </c>
      <c r="L13" s="300"/>
      <c r="M13" s="309"/>
      <c r="N13" s="309"/>
      <c r="O13" s="309"/>
      <c r="P13" s="309"/>
      <c r="Q13" s="309"/>
      <c r="R13" s="309"/>
    </row>
    <row r="14">
      <c r="B14" s="0" t="s">
        <v>231</v>
      </c>
      <c r="C14" s="374"/>
      <c r="D14" s="375"/>
      <c r="E14" s="375"/>
      <c r="F14" s="375"/>
      <c r="G14" s="375"/>
      <c r="H14" s="375"/>
      <c r="I14" s="375"/>
      <c r="J14" s="375"/>
      <c r="K14" s="375"/>
      <c r="L14" s="300"/>
      <c r="M14" s="309"/>
      <c r="N14" s="309"/>
      <c r="O14" s="309"/>
      <c r="P14" s="309"/>
      <c r="Q14" s="309"/>
      <c r="R14" s="309"/>
    </row>
    <row r="15">
      <c r="B15" s="0" t="s">
        <v>232</v>
      </c>
      <c r="C15" s="374"/>
      <c r="D15" s="375"/>
      <c r="E15" s="375"/>
      <c r="F15" s="375"/>
      <c r="G15" s="375"/>
      <c r="H15" s="375"/>
      <c r="I15" s="375"/>
      <c r="J15" s="375"/>
      <c r="K15" s="375"/>
      <c r="L15" s="300"/>
      <c r="M15" s="309"/>
      <c r="N15" s="309"/>
      <c r="O15" s="309"/>
      <c r="P15" s="309"/>
      <c r="Q15" s="309"/>
      <c r="R15" s="309"/>
    </row>
    <row r="16">
      <c r="C16" s="283"/>
      <c r="D16" s="300"/>
      <c r="E16" s="300"/>
      <c r="F16" s="300"/>
      <c r="G16" s="300"/>
      <c r="H16" s="300"/>
      <c r="I16" s="300"/>
      <c r="J16" s="300"/>
      <c r="K16" s="300"/>
      <c r="L16" s="300"/>
      <c r="M16" s="309"/>
      <c r="N16" s="309"/>
      <c r="O16" s="309"/>
      <c r="P16" s="309"/>
      <c r="Q16" s="309"/>
      <c r="R16" s="309"/>
    </row>
    <row r="17">
      <c r="D17" s="305"/>
      <c r="E17" s="305"/>
      <c r="F17" s="305"/>
      <c r="G17" s="305"/>
      <c r="H17" s="305"/>
      <c r="I17" s="305"/>
      <c r="J17" s="305"/>
      <c r="K17" s="305"/>
      <c r="L17" s="309"/>
      <c r="M17" s="309"/>
      <c r="N17" s="309"/>
      <c r="O17" s="309"/>
      <c r="P17" s="309"/>
      <c r="Q17" s="309"/>
      <c r="R17" s="309"/>
    </row>
    <row r="18">
      <c r="D18" s="305"/>
      <c r="E18" s="305"/>
      <c r="F18" s="305"/>
      <c r="G18" s="305"/>
      <c r="H18" s="305"/>
      <c r="I18" s="305"/>
      <c r="J18" s="305"/>
      <c r="K18" s="305"/>
      <c r="L18" s="309"/>
      <c r="M18" s="309"/>
      <c r="N18" s="309"/>
      <c r="O18" s="309"/>
      <c r="P18" s="309"/>
      <c r="Q18" s="309"/>
      <c r="R18" s="309"/>
    </row>
    <row r="19">
      <c r="D19" s="305"/>
      <c r="E19" s="305"/>
      <c r="F19" s="305"/>
      <c r="G19" s="305"/>
      <c r="H19" s="305"/>
      <c r="I19" s="305"/>
      <c r="J19" s="305"/>
      <c r="K19" s="305"/>
      <c r="L19" s="309"/>
      <c r="M19" s="309"/>
      <c r="N19" s="309"/>
      <c r="O19" s="309"/>
      <c r="P19" s="309"/>
      <c r="Q19" s="309"/>
      <c r="R19" s="309"/>
    </row>
    <row r="20">
      <c r="D20" s="305"/>
      <c r="E20" s="305"/>
      <c r="F20" s="305"/>
      <c r="G20" s="305"/>
      <c r="H20" s="305"/>
      <c r="I20" s="305"/>
      <c r="J20" s="305"/>
      <c r="K20" s="305"/>
      <c r="L20" s="309"/>
      <c r="M20" s="309"/>
      <c r="N20" s="309"/>
      <c r="O20" s="309"/>
      <c r="P20" s="309"/>
      <c r="Q20" s="309"/>
      <c r="R20" s="309"/>
    </row>
    <row r="21">
      <c r="D21" s="305"/>
      <c r="E21" s="305"/>
      <c r="F21" s="305"/>
      <c r="G21" s="305"/>
      <c r="H21" s="305"/>
      <c r="I21" s="305"/>
      <c r="J21" s="305"/>
      <c r="K21" s="305"/>
      <c r="L21" s="309"/>
      <c r="M21" s="309"/>
      <c r="N21" s="309"/>
      <c r="O21" s="309"/>
      <c r="P21" s="309"/>
      <c r="Q21" s="309"/>
      <c r="R21" s="309"/>
    </row>
    <row r="22">
      <c r="D22" s="305"/>
      <c r="E22" s="305"/>
      <c r="F22" s="305"/>
      <c r="G22" s="305"/>
      <c r="H22" s="305"/>
      <c r="I22" s="305"/>
      <c r="J22" s="305"/>
      <c r="K22" s="305"/>
      <c r="L22" s="309"/>
      <c r="M22" s="309"/>
      <c r="N22" s="309"/>
      <c r="O22" s="309"/>
      <c r="P22" s="309"/>
      <c r="Q22" s="309"/>
      <c r="R22" s="309"/>
    </row>
    <row r="23">
      <c r="D23" s="305"/>
      <c r="E23" s="305"/>
      <c r="F23" s="305"/>
      <c r="G23" s="305"/>
      <c r="H23" s="305"/>
      <c r="I23" s="305"/>
      <c r="J23" s="305"/>
      <c r="K23" s="305"/>
      <c r="L23" s="309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9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9"/>
      <c r="M25" s="309"/>
      <c r="N25" s="309"/>
      <c r="O25" s="309"/>
      <c r="P25" s="309"/>
      <c r="Q25" s="309"/>
      <c r="R25" s="309"/>
    </row>
    <row r="26">
      <c r="D26" s="305"/>
      <c r="E26" s="305"/>
      <c r="F26" s="305"/>
      <c r="G26" s="305"/>
      <c r="H26" s="305"/>
      <c r="I26" s="305"/>
      <c r="J26" s="305"/>
      <c r="K26" s="305"/>
      <c r="L26" s="309"/>
      <c r="M26" s="309"/>
      <c r="N26" s="309"/>
      <c r="O26" s="309"/>
      <c r="P26" s="309"/>
      <c r="Q26" s="309"/>
      <c r="R26" s="309"/>
    </row>
    <row r="27">
      <c r="D27" s="305"/>
      <c r="E27" s="305"/>
      <c r="F27" s="305"/>
      <c r="G27" s="305"/>
      <c r="H27" s="305"/>
      <c r="I27" s="305"/>
      <c r="J27" s="305"/>
      <c r="K27" s="305"/>
      <c r="L27" s="309"/>
      <c r="M27" s="309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9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9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9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9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9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9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9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9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9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9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9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9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9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9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9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9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9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9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9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9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9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9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9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9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9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9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9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9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9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9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9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9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9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9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9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9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9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9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9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9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9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9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9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9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9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9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9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9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9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9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9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9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9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9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9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9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9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9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9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9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9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9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9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9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9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9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9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9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9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9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9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9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9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9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9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9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9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9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9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9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9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9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9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9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9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9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9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9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9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9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9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9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9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9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9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9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9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9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9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9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9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9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9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9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9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9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9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9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9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9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9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9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9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9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9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9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9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9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9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9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9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9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9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9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9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9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9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9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9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9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9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9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9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9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9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9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9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9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9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9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9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9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9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9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9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9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9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9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9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9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9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9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9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9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9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9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9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9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9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9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9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9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9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9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9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9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9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9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9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9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9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9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9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9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9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9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9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9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9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9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9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9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9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9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9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9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9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9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9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9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9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9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9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9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9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9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9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9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9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9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9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9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9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9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9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9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9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9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9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9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9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9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9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9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9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9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9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9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9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9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9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9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9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9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9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9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9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9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9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9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9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9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9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9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9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9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9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9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9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9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9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9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9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9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9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9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9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9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9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9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9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9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9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9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9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9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9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9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9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9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9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9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9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9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9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9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9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9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9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9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9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9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9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9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9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9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9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9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9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9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9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9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9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9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9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9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9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9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9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9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9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9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9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9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9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9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9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9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9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9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9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9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9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9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9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9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9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9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9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9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9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9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9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9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9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9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9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9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9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9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9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9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9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9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9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9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9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9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9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9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9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9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9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9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9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9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9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9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9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9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9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9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9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9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9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9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9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9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9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9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9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9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9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9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9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9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9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9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9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9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9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9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9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9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9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9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9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9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9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9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9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9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9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9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9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9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9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9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9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9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9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9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9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9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9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9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9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9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9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9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9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9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9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9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9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9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9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9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9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9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9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9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9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9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9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9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9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9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9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9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9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9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9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9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9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9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9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9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9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9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9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9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9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9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9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9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9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9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9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9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9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9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9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9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9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9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9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9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9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9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9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9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9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9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9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9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9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9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9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9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9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9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9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9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9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9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9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9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9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9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9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9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9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9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9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9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9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9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9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9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9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9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9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9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9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9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9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9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9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9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9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9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9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9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9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9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9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9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9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9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9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9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9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9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9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9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9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9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9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9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9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9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9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9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9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9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9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9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9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9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9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9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9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9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9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9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9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9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9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9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9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9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9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9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9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9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9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9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9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9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9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9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9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9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9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9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9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9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9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9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9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9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9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9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9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9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9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9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9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9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9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9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9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9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9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9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9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9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9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9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9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9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9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9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9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9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9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9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9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9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9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9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9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9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9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9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9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9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9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9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9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9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9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9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9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9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9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9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9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9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9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9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9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9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9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9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9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9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9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9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9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9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9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9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9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9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9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9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9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9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9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9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9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9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9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9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9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9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9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9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9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9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9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9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9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9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9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9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9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9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9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9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9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9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9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9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9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9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9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9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9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9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9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9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9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9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9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9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9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9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9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9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9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9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9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9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9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9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9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9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9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9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9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9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9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9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9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9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9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9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9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9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9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9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9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9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9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9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9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9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9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9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9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9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9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9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9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9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9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9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9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9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9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9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9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9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9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9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9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9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9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9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9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9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9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9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9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9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9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9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9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9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9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9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9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9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9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9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9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9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9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9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9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9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9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9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9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9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9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9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9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9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9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9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9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9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9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9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9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9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9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9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9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9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9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9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9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9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9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9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9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9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9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9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9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9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9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9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9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9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9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9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9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9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9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9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9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9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9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9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9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9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9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9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9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9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9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9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9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9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9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9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9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9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9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9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9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9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9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9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9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9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9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9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9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9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9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9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9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9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9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9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9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9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9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9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9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9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9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9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9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9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9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9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9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9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9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9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9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9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9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9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9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9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9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9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9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9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9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9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9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9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9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9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9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9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9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9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9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9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9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9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9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9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9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9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9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9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9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9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9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9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9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9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9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9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9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9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9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9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9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9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9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9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9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9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9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9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9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9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9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9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9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9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9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9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9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9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9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9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9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9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9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9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9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9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9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9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9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9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9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9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9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9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9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9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9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9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9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9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9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9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9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9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9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9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9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9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9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9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9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9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9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9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9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9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9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9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9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9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9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9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9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9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9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9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9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9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9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9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9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9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9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9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9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9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9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9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9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9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9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9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9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9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9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9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9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9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9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9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9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9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9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9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9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9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9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9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9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9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9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9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9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9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9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9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9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9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9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9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9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9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9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9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9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9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9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9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9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9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9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9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9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9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9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9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9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9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9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9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9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9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9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9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9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9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9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9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9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9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9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9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9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9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9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9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9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9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9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9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9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9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9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9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9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9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9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9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9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9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9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9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9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9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9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9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9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9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9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9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9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9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9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9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9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9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9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9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9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9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9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9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9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9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9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9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9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9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9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9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9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9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9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9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9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9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9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9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9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9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9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9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9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9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9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9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9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9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9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9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9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9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9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9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9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9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9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9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9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9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9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9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9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9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9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9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9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9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9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9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9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9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9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9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9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9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9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9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9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9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9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9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9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9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9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9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9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9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9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9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9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9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9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9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9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9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9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9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9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9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9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9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9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9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9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9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9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9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9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9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9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9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9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9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9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9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9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9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9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9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9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9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9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9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9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9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9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9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9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9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9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9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9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9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9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9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9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9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9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9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9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9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9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9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9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9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9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9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9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9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9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9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9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9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9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9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9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9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9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9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9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9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9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9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9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9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9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9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9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9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9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9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9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9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9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9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9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9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9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9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9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9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9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9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9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9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9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9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9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9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9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9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9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9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9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9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9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9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9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9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9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9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9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9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9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9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9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9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9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9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9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9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9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9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9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9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9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9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9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9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9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9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9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9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9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9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9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9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9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9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9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9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9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9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9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9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9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9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9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9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9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9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9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9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9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9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9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9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9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9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9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9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9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9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9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9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9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9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9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9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9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9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9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9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9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9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9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9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9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9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9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9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9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9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9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9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9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9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9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9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9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9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9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9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9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9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9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9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9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9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9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9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9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9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9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9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9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9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9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9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9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9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9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9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9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9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9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9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9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9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9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9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9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9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9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9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9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9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9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9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9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9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9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9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9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9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9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9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9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9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9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9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9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9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9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9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9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9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9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9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9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9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9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9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9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9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9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9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9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9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9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9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9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9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9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9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9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9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9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9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9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9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9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9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9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9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9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9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9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9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9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9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9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9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9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9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9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9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9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9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9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9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9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9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9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9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9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9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9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9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9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9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9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9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9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9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9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9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9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9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9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9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9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9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9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9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9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9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9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9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9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9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9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9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9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9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9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9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9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9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9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9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9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9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9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9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9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9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9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9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9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9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9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9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9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9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9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9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9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9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9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9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9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9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9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9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9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9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9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9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9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9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9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9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9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9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9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9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9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9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9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9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9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9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9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9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9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9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9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9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9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9"/>
      <c r="M1519" s="309"/>
      <c r="N1519" s="309"/>
      <c r="O1519" s="309"/>
      <c r="P1519" s="309"/>
      <c r="Q1519" s="309"/>
      <c r="R1519" s="309"/>
    </row>
  </sheetData>
  <pageMargins left="0.7" right="0.7" top="0.75" bottom="0.75" header="0.3" footer="0.3"/>
  <headerFooter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 enableFormatConditionsCalculation="0"/>
  <dimension ref="B2:R1516"/>
  <sheetViews>
    <sheetView showRuler="0" topLeftCell="A2" zoomScale="80" zoomScaleNormal="80" workbookViewId="0">
      <selection activeCell="D5" sqref="D5:L27"/>
    </sheetView>
  </sheetViews>
  <sheetFormatPr baseColWidth="10" defaultColWidth="8.83203125" defaultRowHeight="15" x14ac:dyDescent="0.2"/>
  <cols>
    <col min="3" max="3" bestFit="1" width="21.1640625" customWidth="1"/>
    <col min="4" max="12" bestFit="1" width="6.5" customWidth="1" style="293"/>
    <col min="13" max="17" bestFit="1" width="6.5" customWidth="1" style="296"/>
    <col min="18" max="18" width="9.1640625" customWidth="1" style="296"/>
    <col min="19" max="19" width="9.1640625" customWidth="1"/>
  </cols>
  <sheetData>
    <row r="2">
      <c r="B2" s="48" t="s">
        <v>603</v>
      </c>
    </row>
    <row r="3">
      <c r="B3" s="0" t="s">
        <v>498</v>
      </c>
    </row>
    <row r="4">
      <c r="B4" s="0" t="s">
        <v>581</v>
      </c>
      <c r="C4" s="0" t="s">
        <v>585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</row>
    <row r="5">
      <c r="B5" s="0" t="s">
        <v>221</v>
      </c>
      <c r="C5" s="288" t="s">
        <v>386</v>
      </c>
      <c r="D5" s="290">
        <v>7.872188832</v>
      </c>
      <c r="E5" s="290">
        <v>18.436834679585</v>
      </c>
      <c r="F5" s="290">
        <v>94.345269223342</v>
      </c>
      <c r="G5" s="290">
        <v>88.130666253235</v>
      </c>
      <c r="H5" s="290">
        <v>99.345269223342</v>
      </c>
      <c r="I5" s="385">
        <v>80.635554046968</v>
      </c>
      <c r="J5" s="290">
        <v>64.435354152415</v>
      </c>
      <c r="K5" s="385">
        <v>73.869687044511</v>
      </c>
      <c r="L5" s="290">
        <v>59.487346905337</v>
      </c>
      <c r="M5" s="300"/>
      <c r="N5" s="309"/>
      <c r="O5" s="309"/>
      <c r="P5" s="309"/>
      <c r="Q5" s="309"/>
      <c r="R5" s="55"/>
    </row>
    <row r="6">
      <c r="B6" s="0" t="s">
        <v>221</v>
      </c>
      <c r="C6" s="288" t="s">
        <v>388</v>
      </c>
      <c r="D6" s="290">
        <v>325.411723559732</v>
      </c>
      <c r="E6" s="290">
        <v>3057.3953449369651</v>
      </c>
      <c r="F6" s="290">
        <v>2599.3100658002008</v>
      </c>
      <c r="G6" s="290">
        <v>2633.330573448161</v>
      </c>
      <c r="H6" s="290">
        <v>2881.9816719384839</v>
      </c>
      <c r="I6" s="385">
        <v>2652.6910244908981</v>
      </c>
      <c r="J6" s="290">
        <v>2501.8403812043211</v>
      </c>
      <c r="K6" s="385">
        <v>2328.9769922322021</v>
      </c>
      <c r="L6" s="290">
        <v>2129.9970134953551</v>
      </c>
      <c r="M6" s="300"/>
      <c r="N6" s="309"/>
      <c r="O6" s="309"/>
      <c r="P6" s="309"/>
      <c r="Q6" s="309"/>
      <c r="R6" s="55"/>
    </row>
    <row r="7">
      <c r="B7" s="0" t="s">
        <v>223</v>
      </c>
      <c r="C7" s="288" t="s">
        <v>386</v>
      </c>
      <c r="D7" s="290">
        <v>40.991032872</v>
      </c>
      <c r="E7" s="290">
        <v>237.366371935708</v>
      </c>
      <c r="F7" s="290">
        <v>297.853307763379</v>
      </c>
      <c r="G7" s="290">
        <v>291.797265338925</v>
      </c>
      <c r="H7" s="290">
        <v>343.72246889153</v>
      </c>
      <c r="I7" s="385">
        <v>303.677366742501</v>
      </c>
      <c r="J7" s="290">
        <v>311.805593143877</v>
      </c>
      <c r="K7" s="385">
        <v>352.337056316331</v>
      </c>
      <c r="L7" s="290">
        <v>330.248409666015</v>
      </c>
      <c r="M7" s="300"/>
      <c r="N7" s="309"/>
      <c r="O7" s="309"/>
      <c r="P7" s="309"/>
      <c r="Q7" s="309"/>
      <c r="R7" s="55"/>
    </row>
    <row r="8">
      <c r="B8" s="0" t="s">
        <v>223</v>
      </c>
      <c r="C8" s="288" t="s">
        <v>388</v>
      </c>
      <c r="D8" s="290">
        <v>146.588202730957</v>
      </c>
      <c r="E8" s="290">
        <v>3510.2904611652089</v>
      </c>
      <c r="F8" s="290">
        <v>3305.1653609778859</v>
      </c>
      <c r="G8" s="290">
        <v>3101.060453978786</v>
      </c>
      <c r="H8" s="290">
        <v>2896.9555469796751</v>
      </c>
      <c r="I8" s="385">
        <v>2692.8506399805642</v>
      </c>
      <c r="J8" s="290">
        <v>2488.74573298146</v>
      </c>
      <c r="K8" s="385">
        <v>1955.374779998732</v>
      </c>
      <c r="L8" s="290">
        <v>1958.637520076519</v>
      </c>
      <c r="M8" s="300"/>
      <c r="N8" s="309"/>
      <c r="O8" s="309"/>
      <c r="P8" s="309"/>
      <c r="Q8" s="309"/>
      <c r="R8" s="55"/>
    </row>
    <row r="9">
      <c r="B9" s="0" t="s">
        <v>224</v>
      </c>
      <c r="C9" s="288" t="s">
        <v>386</v>
      </c>
      <c r="D9" s="290">
        <v>53.010921434385</v>
      </c>
      <c r="E9" s="290">
        <v>209.854215586702</v>
      </c>
      <c r="F9" s="290">
        <v>116.001521593496</v>
      </c>
      <c r="G9" s="290">
        <v>140.835520084156</v>
      </c>
      <c r="H9" s="290">
        <v>157.401765703058</v>
      </c>
      <c r="I9" s="385">
        <v>124.772735014945</v>
      </c>
      <c r="J9" s="290">
        <v>80.062741978216</v>
      </c>
      <c r="K9" s="385">
        <v>72.018153176125</v>
      </c>
      <c r="L9" s="290">
        <v>68.80386746184</v>
      </c>
      <c r="M9" s="300"/>
      <c r="N9" s="309"/>
      <c r="O9" s="309"/>
      <c r="P9" s="309"/>
      <c r="Q9" s="309"/>
      <c r="R9" s="55"/>
    </row>
    <row r="10">
      <c r="B10" s="0" t="s">
        <v>224</v>
      </c>
      <c r="C10" s="288" t="s">
        <v>388</v>
      </c>
      <c r="D10" s="290">
        <v>59.916545220225</v>
      </c>
      <c r="E10" s="290">
        <v>1464.8924185588869</v>
      </c>
      <c r="F10" s="290">
        <v>1456.69431778324</v>
      </c>
      <c r="G10" s="290">
        <v>1450.484955782857</v>
      </c>
      <c r="H10" s="290">
        <v>1445.1661261201839</v>
      </c>
      <c r="I10" s="385">
        <v>1411.592201938199</v>
      </c>
      <c r="J10" s="290">
        <v>1437.7181408820061</v>
      </c>
      <c r="K10" s="385">
        <v>1435.3888490264039</v>
      </c>
      <c r="L10" s="290">
        <v>1433.48339622419</v>
      </c>
      <c r="M10" s="300"/>
      <c r="N10" s="309"/>
      <c r="O10" s="309"/>
      <c r="P10" s="309"/>
      <c r="Q10" s="309"/>
      <c r="R10" s="55"/>
    </row>
    <row r="11">
      <c r="B11" s="0" t="s">
        <v>225</v>
      </c>
      <c r="C11" s="288" t="s">
        <v>386</v>
      </c>
      <c r="D11" s="290"/>
      <c r="E11" s="290">
        <v>55.515515171416</v>
      </c>
      <c r="F11" s="290">
        <v>90.265426143321</v>
      </c>
      <c r="G11" s="290">
        <v>66.473062463648</v>
      </c>
      <c r="H11" s="290">
        <v>65</v>
      </c>
      <c r="I11" s="385">
        <v>60.715229101212</v>
      </c>
      <c r="J11" s="290">
        <v>37.223622834581</v>
      </c>
      <c r="K11" s="385">
        <v>32.937908548867</v>
      </c>
      <c r="L11" s="290">
        <v>27.223622834581</v>
      </c>
      <c r="M11" s="300"/>
      <c r="N11" s="309"/>
      <c r="O11" s="309"/>
      <c r="P11" s="309"/>
      <c r="Q11" s="309"/>
      <c r="R11" s="55"/>
    </row>
    <row r="12">
      <c r="B12" s="0" t="s">
        <v>225</v>
      </c>
      <c r="C12" s="288" t="s">
        <v>388</v>
      </c>
      <c r="D12" s="290">
        <v>93.488288796005</v>
      </c>
      <c r="E12" s="290">
        <v>1242.7516046671331</v>
      </c>
      <c r="F12" s="290">
        <v>804.957130785169</v>
      </c>
      <c r="G12" s="290">
        <v>1094.9023710991719</v>
      </c>
      <c r="H12" s="290">
        <v>1109.823418159019</v>
      </c>
      <c r="I12" s="385">
        <v>1014.5551023966181</v>
      </c>
      <c r="J12" s="290">
        <v>879.450401075705</v>
      </c>
      <c r="K12" s="385">
        <v>754.397046686365</v>
      </c>
      <c r="L12" s="290">
        <v>573.750079070324</v>
      </c>
      <c r="M12" s="300"/>
      <c r="N12" s="309"/>
      <c r="O12" s="309"/>
      <c r="P12" s="309"/>
      <c r="Q12" s="309"/>
      <c r="R12" s="55"/>
    </row>
    <row r="13">
      <c r="B13" s="0" t="s">
        <v>226</v>
      </c>
      <c r="C13" s="288" t="s">
        <v>386</v>
      </c>
      <c r="D13" s="290">
        <v>16.699512348</v>
      </c>
      <c r="E13" s="290">
        <v>155.17470388479</v>
      </c>
      <c r="F13" s="290">
        <v>175.928897889056</v>
      </c>
      <c r="G13" s="290">
        <v>142.5</v>
      </c>
      <c r="H13" s="290">
        <v>175.928897889056</v>
      </c>
      <c r="I13" s="385">
        <v>146.694237869784</v>
      </c>
      <c r="J13" s="290">
        <v>128.649073009748</v>
      </c>
      <c r="K13" s="385">
        <v>116.675657390079</v>
      </c>
      <c r="L13" s="290">
        <v>123.096610903514</v>
      </c>
      <c r="M13" s="300"/>
      <c r="N13" s="309"/>
      <c r="O13" s="309"/>
      <c r="P13" s="309"/>
      <c r="Q13" s="309"/>
      <c r="R13" s="55"/>
    </row>
    <row r="14">
      <c r="B14" s="0" t="s">
        <v>226</v>
      </c>
      <c r="C14" s="288" t="s">
        <v>388</v>
      </c>
      <c r="D14" s="290">
        <v>26.775345706576</v>
      </c>
      <c r="E14" s="290">
        <v>2572.7714502097219</v>
      </c>
      <c r="F14" s="290">
        <v>2426.09709104536</v>
      </c>
      <c r="G14" s="290">
        <v>2570.91846031721</v>
      </c>
      <c r="H14" s="290">
        <v>2570.9184603172221</v>
      </c>
      <c r="I14" s="385">
        <v>2538.7290887912341</v>
      </c>
      <c r="J14" s="290">
        <v>2498.460098049798</v>
      </c>
      <c r="K14" s="385">
        <v>2570.9184603172062</v>
      </c>
      <c r="L14" s="290">
        <v>2570.9184603172071</v>
      </c>
      <c r="M14" s="300"/>
      <c r="N14" s="309"/>
      <c r="O14" s="309"/>
      <c r="P14" s="309"/>
      <c r="Q14" s="309"/>
      <c r="R14" s="55"/>
    </row>
    <row r="15">
      <c r="B15" s="0" t="s">
        <v>227</v>
      </c>
      <c r="C15" s="288" t="s">
        <v>386</v>
      </c>
      <c r="D15" s="290">
        <v>12.05861202</v>
      </c>
      <c r="E15" s="290">
        <v>121.085236020364</v>
      </c>
      <c r="F15" s="290">
        <v>168.385811931052</v>
      </c>
      <c r="G15" s="290">
        <v>157.084780855315</v>
      </c>
      <c r="H15" s="290">
        <v>206.47766322066</v>
      </c>
      <c r="I15" s="385">
        <v>210.459423677448</v>
      </c>
      <c r="J15" s="290">
        <v>224.977580219275</v>
      </c>
      <c r="K15" s="385">
        <v>241.771626577748</v>
      </c>
      <c r="L15" s="290">
        <v>216.331974607453</v>
      </c>
      <c r="M15" s="300"/>
      <c r="N15" s="309"/>
      <c r="O15" s="309"/>
      <c r="P15" s="309"/>
      <c r="Q15" s="309"/>
      <c r="R15" s="55"/>
    </row>
    <row r="16">
      <c r="B16" s="0" t="s">
        <v>227</v>
      </c>
      <c r="C16" s="288" t="s">
        <v>388</v>
      </c>
      <c r="D16" s="290">
        <v>124.676260784072</v>
      </c>
      <c r="E16" s="290">
        <v>1304.514618030357</v>
      </c>
      <c r="F16" s="290">
        <v>816.265930339471</v>
      </c>
      <c r="G16" s="290">
        <v>1333.93924570286</v>
      </c>
      <c r="H16" s="290">
        <v>1345.9747998598421</v>
      </c>
      <c r="I16" s="385">
        <v>1357.852887470505</v>
      </c>
      <c r="J16" s="290">
        <v>1369.2210214606321</v>
      </c>
      <c r="K16" s="385">
        <v>1381.5536131502549</v>
      </c>
      <c r="L16" s="290">
        <v>1374.184417100131</v>
      </c>
      <c r="M16" s="300"/>
      <c r="N16" s="309"/>
      <c r="O16" s="309"/>
      <c r="P16" s="309"/>
      <c r="Q16" s="309"/>
      <c r="R16" s="55"/>
    </row>
    <row r="17">
      <c r="B17" s="0" t="s">
        <v>228</v>
      </c>
      <c r="C17" s="288" t="s">
        <v>386</v>
      </c>
      <c r="D17" s="290">
        <v>9.631063512</v>
      </c>
      <c r="E17" s="290">
        <v>4.815531756</v>
      </c>
      <c r="F17" s="290">
        <v>154.572484196093</v>
      </c>
      <c r="G17" s="290">
        <v>154.572484196093</v>
      </c>
      <c r="H17" s="290">
        <v>188.80549704291</v>
      </c>
      <c r="I17" s="385">
        <v>188.80549704291</v>
      </c>
      <c r="J17" s="290">
        <v>188.80549704291</v>
      </c>
      <c r="K17" s="385">
        <v>151.764759899606</v>
      </c>
      <c r="L17" s="290">
        <v>85.519409529851</v>
      </c>
      <c r="M17" s="300"/>
      <c r="N17" s="309"/>
      <c r="O17" s="309"/>
      <c r="P17" s="309"/>
      <c r="Q17" s="309"/>
      <c r="R17" s="55"/>
    </row>
    <row r="18">
      <c r="B18" s="0" t="s">
        <v>228</v>
      </c>
      <c r="C18" s="288" t="s">
        <v>388</v>
      </c>
      <c r="D18" s="290">
        <v>62.019469783268</v>
      </c>
      <c r="E18" s="290">
        <v>818.055219267637</v>
      </c>
      <c r="F18" s="290">
        <v>818.244688284223</v>
      </c>
      <c r="G18" s="290">
        <v>817.13730732209</v>
      </c>
      <c r="H18" s="290">
        <v>815.248159212535</v>
      </c>
      <c r="I18" s="385">
        <v>812.709981841435</v>
      </c>
      <c r="J18" s="290">
        <v>810.171804470333</v>
      </c>
      <c r="K18" s="385">
        <v>807.633627099234</v>
      </c>
      <c r="L18" s="290">
        <v>805.095449728135</v>
      </c>
      <c r="M18" s="300"/>
      <c r="N18" s="309"/>
      <c r="O18" s="309"/>
      <c r="P18" s="309"/>
      <c r="Q18" s="309"/>
      <c r="R18" s="55"/>
    </row>
    <row r="19">
      <c r="B19" s="0" t="s">
        <v>229</v>
      </c>
      <c r="C19" s="288" t="s">
        <v>386</v>
      </c>
      <c r="D19" s="290">
        <v>13.336716456</v>
      </c>
      <c r="E19" s="290">
        <v>45.632469562101</v>
      </c>
      <c r="F19" s="290">
        <v>87.948781088851</v>
      </c>
      <c r="G19" s="290">
        <v>87.948781088851</v>
      </c>
      <c r="H19" s="290">
        <v>147.284617944487</v>
      </c>
      <c r="I19" s="385">
        <v>185.963062655</v>
      </c>
      <c r="J19" s="290">
        <v>235.082770114491</v>
      </c>
      <c r="K19" s="385">
        <v>269.515708226872</v>
      </c>
      <c r="L19" s="290">
        <v>245.664410519979</v>
      </c>
      <c r="M19" s="300"/>
      <c r="N19" s="309"/>
      <c r="O19" s="309"/>
      <c r="P19" s="309"/>
      <c r="Q19" s="309"/>
      <c r="R19" s="55"/>
    </row>
    <row r="20">
      <c r="B20" s="0" t="s">
        <v>229</v>
      </c>
      <c r="C20" s="288" t="s">
        <v>388</v>
      </c>
      <c r="D20" s="290">
        <v>114.946613074852</v>
      </c>
      <c r="E20" s="290">
        <v>1800.787161486533</v>
      </c>
      <c r="F20" s="290">
        <v>1709.4549907325111</v>
      </c>
      <c r="G20" s="290">
        <v>1800.037087163349</v>
      </c>
      <c r="H20" s="290">
        <v>1799.917770405475</v>
      </c>
      <c r="I20" s="385">
        <v>1799.7005750879659</v>
      </c>
      <c r="J20" s="290">
        <v>1799.3847489321761</v>
      </c>
      <c r="K20" s="385">
        <v>1798.89575554502</v>
      </c>
      <c r="L20" s="290">
        <v>1798.5048568493321</v>
      </c>
      <c r="M20" s="300"/>
      <c r="N20" s="309"/>
      <c r="O20" s="309"/>
      <c r="P20" s="309"/>
      <c r="Q20" s="309"/>
      <c r="R20" s="55"/>
    </row>
    <row r="21">
      <c r="B21" s="0" t="s">
        <v>230</v>
      </c>
      <c r="C21" s="0" t="s">
        <v>386</v>
      </c>
      <c r="D21" s="290">
        <v>14.611848264</v>
      </c>
      <c r="E21" s="290">
        <v>29.834449375832</v>
      </c>
      <c r="F21" s="290">
        <v>178.714469122492</v>
      </c>
      <c r="G21" s="290">
        <v>169.059386875136</v>
      </c>
      <c r="H21" s="290">
        <v>170.927760104919</v>
      </c>
      <c r="I21" s="385">
        <v>163.316459549003</v>
      </c>
      <c r="J21" s="290">
        <v>155.705158993088</v>
      </c>
      <c r="K21" s="385">
        <v>163.55777985158</v>
      </c>
      <c r="L21" s="290">
        <v>129.733883544575</v>
      </c>
      <c r="M21" s="300"/>
      <c r="N21" s="309"/>
      <c r="O21" s="309"/>
      <c r="P21" s="309"/>
      <c r="Q21" s="309"/>
      <c r="R21" s="55"/>
    </row>
    <row r="22">
      <c r="B22" s="0" t="s">
        <v>230</v>
      </c>
      <c r="C22" s="0" t="s">
        <v>388</v>
      </c>
      <c r="D22" s="290">
        <v>422.969206908945</v>
      </c>
      <c r="E22" s="290">
        <v>551.316462047859</v>
      </c>
      <c r="F22" s="290">
        <v>606.32057745016</v>
      </c>
      <c r="G22" s="290">
        <v>296.224216524548</v>
      </c>
      <c r="H22" s="290">
        <v>483.756158513933</v>
      </c>
      <c r="I22" s="385">
        <v>445.499151321216</v>
      </c>
      <c r="J22" s="290">
        <v>387.49246082205</v>
      </c>
      <c r="K22" s="385">
        <v>388.283438081087</v>
      </c>
      <c r="L22" s="290">
        <v>529.814507452984</v>
      </c>
      <c r="M22" s="300"/>
      <c r="N22" s="309"/>
      <c r="O22" s="309"/>
      <c r="P22" s="309"/>
      <c r="Q22" s="309"/>
      <c r="R22" s="55"/>
    </row>
    <row r="23">
      <c r="B23" s="0" t="s">
        <v>231</v>
      </c>
      <c r="C23" s="0" t="s">
        <v>386</v>
      </c>
      <c r="D23" s="375"/>
      <c r="E23" s="375"/>
      <c r="F23" s="375"/>
      <c r="G23" s="375"/>
      <c r="H23" s="375"/>
      <c r="I23" s="375"/>
      <c r="J23" s="375"/>
      <c r="K23" s="375"/>
      <c r="L23" s="375"/>
      <c r="M23" s="300"/>
      <c r="N23" s="309"/>
      <c r="O23" s="309"/>
      <c r="P23" s="309"/>
      <c r="Q23" s="309"/>
      <c r="R23" s="55"/>
    </row>
    <row r="24">
      <c r="B24" s="0" t="s">
        <v>231</v>
      </c>
      <c r="C24" s="0" t="s">
        <v>388</v>
      </c>
      <c r="D24" s="375"/>
      <c r="E24" s="375"/>
      <c r="F24" s="375"/>
      <c r="G24" s="375"/>
      <c r="H24" s="375"/>
      <c r="I24" s="375"/>
      <c r="J24" s="375"/>
      <c r="K24" s="375"/>
      <c r="L24" s="375"/>
      <c r="M24" s="300"/>
      <c r="N24" s="309"/>
      <c r="O24" s="309"/>
      <c r="P24" s="309"/>
      <c r="Q24" s="309"/>
      <c r="R24" s="55"/>
    </row>
    <row r="25">
      <c r="B25" s="0" t="s">
        <v>232</v>
      </c>
      <c r="C25" s="0" t="s">
        <v>386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55"/>
    </row>
    <row r="26">
      <c r="B26" s="0" t="s">
        <v>232</v>
      </c>
      <c r="C26" s="0" t="s">
        <v>388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00"/>
      <c r="N26" s="309"/>
      <c r="O26" s="309"/>
      <c r="P26" s="309"/>
      <c r="Q26" s="309"/>
      <c r="R26" s="55"/>
    </row>
    <row r="27" ht="13.5" customHeight="1">
      <c r="D27" s="300"/>
      <c r="E27" s="300"/>
      <c r="F27" s="300"/>
      <c r="G27" s="300"/>
      <c r="H27" s="300"/>
      <c r="I27" s="300"/>
      <c r="J27" s="300"/>
      <c r="K27" s="300"/>
      <c r="L27" s="300"/>
      <c r="M27" s="300"/>
      <c r="N27" s="309"/>
      <c r="O27" s="309"/>
      <c r="P27" s="309"/>
      <c r="Q27" s="309"/>
      <c r="R27" s="309"/>
    </row>
    <row r="28">
      <c r="D28" s="305"/>
      <c r="E28" s="305"/>
      <c r="F28" s="305"/>
      <c r="G28" s="305"/>
      <c r="H28" s="305"/>
      <c r="I28" s="305"/>
      <c r="J28" s="305"/>
      <c r="K28" s="305"/>
      <c r="L28" s="305"/>
      <c r="M28" s="309"/>
      <c r="N28" s="309"/>
      <c r="O28" s="309"/>
      <c r="P28" s="309"/>
      <c r="Q28" s="309"/>
      <c r="R28" s="309"/>
    </row>
    <row r="29">
      <c r="D29" s="305"/>
      <c r="E29" s="305"/>
      <c r="F29" s="305"/>
      <c r="G29" s="305"/>
      <c r="H29" s="305"/>
      <c r="I29" s="305"/>
      <c r="J29" s="305"/>
      <c r="K29" s="305"/>
      <c r="L29" s="305"/>
      <c r="M29" s="309"/>
      <c r="N29" s="309"/>
      <c r="O29" s="309"/>
      <c r="P29" s="309"/>
      <c r="Q29" s="309"/>
      <c r="R29" s="309"/>
    </row>
    <row r="30">
      <c r="D30" s="305"/>
      <c r="E30" s="305"/>
      <c r="F30" s="305"/>
      <c r="G30" s="305"/>
      <c r="H30" s="305"/>
      <c r="I30" s="305"/>
      <c r="J30" s="305"/>
      <c r="K30" s="305"/>
      <c r="L30" s="305"/>
      <c r="M30" s="309"/>
      <c r="N30" s="309"/>
      <c r="O30" s="309"/>
      <c r="P30" s="309"/>
      <c r="Q30" s="309"/>
      <c r="R30" s="309"/>
    </row>
    <row r="31">
      <c r="D31" s="305"/>
      <c r="E31" s="305"/>
      <c r="F31" s="305"/>
      <c r="G31" s="305"/>
      <c r="H31" s="305"/>
      <c r="I31" s="305"/>
      <c r="J31" s="305"/>
      <c r="K31" s="305"/>
      <c r="L31" s="305"/>
      <c r="M31" s="309"/>
      <c r="N31" s="309"/>
      <c r="O31" s="309"/>
      <c r="P31" s="309"/>
      <c r="Q31" s="309"/>
      <c r="R31" s="309"/>
    </row>
    <row r="32">
      <c r="D32" s="305"/>
      <c r="E32" s="305"/>
      <c r="F32" s="305"/>
      <c r="G32" s="305"/>
      <c r="H32" s="305"/>
      <c r="I32" s="305"/>
      <c r="J32" s="305"/>
      <c r="K32" s="305"/>
      <c r="L32" s="305"/>
      <c r="M32" s="309"/>
      <c r="N32" s="309"/>
      <c r="O32" s="309"/>
      <c r="P32" s="309"/>
      <c r="Q32" s="309"/>
      <c r="R32" s="309"/>
    </row>
    <row r="33">
      <c r="D33" s="305"/>
      <c r="E33" s="305"/>
      <c r="F33" s="305"/>
      <c r="G33" s="305"/>
      <c r="H33" s="305"/>
      <c r="I33" s="305"/>
      <c r="J33" s="305"/>
      <c r="K33" s="305"/>
      <c r="L33" s="305"/>
      <c r="M33" s="309"/>
      <c r="N33" s="309"/>
      <c r="O33" s="309"/>
      <c r="P33" s="309"/>
      <c r="Q33" s="309"/>
      <c r="R33" s="309"/>
    </row>
    <row r="34">
      <c r="D34" s="305"/>
      <c r="E34" s="305"/>
      <c r="F34" s="305"/>
      <c r="G34" s="305"/>
      <c r="H34" s="305"/>
      <c r="I34" s="305"/>
      <c r="J34" s="305"/>
      <c r="K34" s="305"/>
      <c r="L34" s="305"/>
      <c r="M34" s="309"/>
      <c r="N34" s="309"/>
      <c r="O34" s="309"/>
      <c r="P34" s="309"/>
      <c r="Q34" s="309"/>
      <c r="R34" s="309"/>
    </row>
    <row r="35">
      <c r="D35" s="305"/>
      <c r="E35" s="305"/>
      <c r="F35" s="305"/>
      <c r="G35" s="305"/>
      <c r="H35" s="305"/>
      <c r="I35" s="305"/>
      <c r="J35" s="305"/>
      <c r="K35" s="305"/>
      <c r="L35" s="305"/>
      <c r="M35" s="309"/>
      <c r="N35" s="309"/>
      <c r="O35" s="309"/>
      <c r="P35" s="309"/>
      <c r="Q35" s="309"/>
      <c r="R35" s="309"/>
    </row>
    <row r="36">
      <c r="D36" s="305"/>
      <c r="E36" s="305"/>
      <c r="F36" s="305"/>
      <c r="G36" s="305"/>
      <c r="H36" s="305"/>
      <c r="I36" s="305"/>
      <c r="J36" s="305"/>
      <c r="K36" s="305"/>
      <c r="L36" s="305"/>
      <c r="M36" s="309"/>
      <c r="N36" s="309"/>
      <c r="O36" s="309"/>
      <c r="P36" s="309"/>
      <c r="Q36" s="309"/>
      <c r="R36" s="309"/>
    </row>
    <row r="37">
      <c r="D37" s="305"/>
      <c r="E37" s="305"/>
      <c r="F37" s="305"/>
      <c r="G37" s="305"/>
      <c r="H37" s="305"/>
      <c r="I37" s="305"/>
      <c r="J37" s="305"/>
      <c r="K37" s="305"/>
      <c r="L37" s="305"/>
      <c r="M37" s="309"/>
      <c r="N37" s="309"/>
      <c r="O37" s="309"/>
      <c r="P37" s="309"/>
      <c r="Q37" s="309"/>
      <c r="R37" s="309"/>
    </row>
    <row r="38">
      <c r="D38" s="305"/>
      <c r="E38" s="305"/>
      <c r="F38" s="305"/>
      <c r="G38" s="305"/>
      <c r="H38" s="305"/>
      <c r="I38" s="305"/>
      <c r="J38" s="305"/>
      <c r="K38" s="305"/>
      <c r="L38" s="305"/>
      <c r="M38" s="309"/>
      <c r="N38" s="309"/>
      <c r="O38" s="309"/>
      <c r="P38" s="309"/>
      <c r="Q38" s="309"/>
      <c r="R38" s="309"/>
    </row>
    <row r="39">
      <c r="D39" s="305"/>
      <c r="E39" s="305"/>
      <c r="F39" s="305"/>
      <c r="G39" s="305"/>
      <c r="H39" s="305"/>
      <c r="I39" s="305"/>
      <c r="J39" s="305"/>
      <c r="K39" s="305"/>
      <c r="L39" s="305"/>
      <c r="M39" s="309"/>
      <c r="N39" s="309"/>
      <c r="O39" s="309"/>
      <c r="P39" s="309"/>
      <c r="Q39" s="309"/>
      <c r="R39" s="309"/>
    </row>
    <row r="40">
      <c r="D40" s="305"/>
      <c r="E40" s="305"/>
      <c r="F40" s="305"/>
      <c r="G40" s="305"/>
      <c r="H40" s="305"/>
      <c r="I40" s="305"/>
      <c r="J40" s="305"/>
      <c r="K40" s="305"/>
      <c r="L40" s="305"/>
      <c r="M40" s="309"/>
      <c r="N40" s="309"/>
      <c r="O40" s="309"/>
      <c r="P40" s="309"/>
      <c r="Q40" s="309"/>
      <c r="R40" s="309"/>
    </row>
    <row r="41">
      <c r="D41" s="305"/>
      <c r="E41" s="305"/>
      <c r="F41" s="305"/>
      <c r="G41" s="305"/>
      <c r="H41" s="305"/>
      <c r="I41" s="305"/>
      <c r="J41" s="305"/>
      <c r="K41" s="305"/>
      <c r="L41" s="305"/>
      <c r="M41" s="309"/>
      <c r="N41" s="309"/>
      <c r="O41" s="309"/>
      <c r="P41" s="309"/>
      <c r="Q41" s="309"/>
      <c r="R41" s="309"/>
    </row>
    <row r="42">
      <c r="D42" s="305"/>
      <c r="E42" s="305"/>
      <c r="F42" s="305"/>
      <c r="G42" s="305"/>
      <c r="H42" s="305"/>
      <c r="I42" s="305"/>
      <c r="J42" s="305"/>
      <c r="K42" s="305"/>
      <c r="L42" s="305"/>
      <c r="M42" s="309"/>
      <c r="N42" s="309"/>
      <c r="O42" s="309"/>
      <c r="P42" s="309"/>
      <c r="Q42" s="309"/>
      <c r="R42" s="309"/>
    </row>
    <row r="43">
      <c r="D43" s="305"/>
      <c r="E43" s="305"/>
      <c r="F43" s="305"/>
      <c r="G43" s="305"/>
      <c r="H43" s="305"/>
      <c r="I43" s="305"/>
      <c r="J43" s="305"/>
      <c r="K43" s="305"/>
      <c r="L43" s="305"/>
      <c r="M43" s="309"/>
      <c r="N43" s="309"/>
      <c r="O43" s="309"/>
      <c r="P43" s="309"/>
      <c r="Q43" s="309"/>
      <c r="R43" s="309"/>
    </row>
    <row r="44">
      <c r="D44" s="305"/>
      <c r="E44" s="305"/>
      <c r="F44" s="305"/>
      <c r="G44" s="305"/>
      <c r="H44" s="305"/>
      <c r="I44" s="305"/>
      <c r="J44" s="305"/>
      <c r="K44" s="305"/>
      <c r="L44" s="305"/>
      <c r="M44" s="309"/>
      <c r="N44" s="309"/>
      <c r="O44" s="309"/>
      <c r="P44" s="309"/>
      <c r="Q44" s="309"/>
      <c r="R44" s="309"/>
    </row>
    <row r="45">
      <c r="D45" s="305"/>
      <c r="E45" s="305"/>
      <c r="F45" s="305"/>
      <c r="G45" s="305"/>
      <c r="H45" s="305"/>
      <c r="I45" s="305"/>
      <c r="J45" s="305"/>
      <c r="K45" s="305"/>
      <c r="L45" s="305"/>
      <c r="M45" s="309"/>
      <c r="N45" s="309"/>
      <c r="O45" s="309"/>
      <c r="P45" s="309"/>
      <c r="Q45" s="309"/>
      <c r="R45" s="309"/>
    </row>
    <row r="46">
      <c r="D46" s="305"/>
      <c r="E46" s="305"/>
      <c r="F46" s="305"/>
      <c r="G46" s="305"/>
      <c r="H46" s="305"/>
      <c r="I46" s="305"/>
      <c r="J46" s="305"/>
      <c r="K46" s="305"/>
      <c r="L46" s="305"/>
      <c r="M46" s="309"/>
      <c r="N46" s="309"/>
      <c r="O46" s="309"/>
      <c r="P46" s="309"/>
      <c r="Q46" s="309"/>
      <c r="R46" s="309"/>
    </row>
    <row r="47">
      <c r="D47" s="305"/>
      <c r="E47" s="305"/>
      <c r="F47" s="305"/>
      <c r="G47" s="305"/>
      <c r="H47" s="305"/>
      <c r="I47" s="305"/>
      <c r="J47" s="305"/>
      <c r="K47" s="305"/>
      <c r="L47" s="305"/>
      <c r="M47" s="309"/>
      <c r="N47" s="309"/>
      <c r="O47" s="309"/>
      <c r="P47" s="309"/>
      <c r="Q47" s="309"/>
      <c r="R47" s="309"/>
    </row>
    <row r="48">
      <c r="D48" s="305"/>
      <c r="E48" s="305"/>
      <c r="F48" s="305"/>
      <c r="G48" s="305"/>
      <c r="H48" s="305"/>
      <c r="I48" s="305"/>
      <c r="J48" s="305"/>
      <c r="K48" s="305"/>
      <c r="L48" s="305"/>
      <c r="M48" s="309"/>
      <c r="N48" s="309"/>
      <c r="O48" s="309"/>
      <c r="P48" s="309"/>
      <c r="Q48" s="309"/>
      <c r="R48" s="309"/>
    </row>
    <row r="49">
      <c r="D49" s="305"/>
      <c r="E49" s="305"/>
      <c r="F49" s="305"/>
      <c r="G49" s="305"/>
      <c r="H49" s="305"/>
      <c r="I49" s="305"/>
      <c r="J49" s="305"/>
      <c r="K49" s="305"/>
      <c r="L49" s="305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5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5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5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5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5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5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5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5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5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5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5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5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5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5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5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5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5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5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5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5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5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5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5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5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5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5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5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5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5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5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5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5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5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5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5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5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5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5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5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5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5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5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5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5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5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5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5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5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5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5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5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5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5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5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5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5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5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5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5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5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5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5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5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5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5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5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5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5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5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5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5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5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5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5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5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5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5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5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5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5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5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5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5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5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5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5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5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5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5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5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5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5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5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5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5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5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5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5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5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5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9"/>
      <c r="N1516" s="309"/>
      <c r="O1516" s="309"/>
      <c r="P1516" s="309"/>
      <c r="Q1516" s="309"/>
      <c r="R1516" s="309"/>
    </row>
  </sheetData>
  <pageMargins left="0.7" right="0.7" top="0.75" bottom="0.75" header="0.3" footer="0.3"/>
  <headerFooter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 enableFormatConditionsCalculation="0"/>
  <dimension ref="B2:N1524"/>
  <sheetViews>
    <sheetView showRuler="0" zoomScale="80" zoomScaleNormal="80" workbookViewId="0">
      <selection activeCell="E5" sqref="E5:M506"/>
    </sheetView>
  </sheetViews>
  <sheetFormatPr baseColWidth="10" defaultColWidth="8.83203125" defaultRowHeight="15" x14ac:dyDescent="0.2"/>
  <cols>
    <col min="3" max="3" bestFit="1" width="16.83203125" customWidth="1"/>
    <col min="4" max="4" bestFit="1" width="18.33203125" customWidth="1" style="293"/>
    <col min="5" max="13" width="8.83203125" customWidth="1" style="293"/>
    <col min="14" max="14" width="8.83203125" customWidth="1"/>
  </cols>
  <sheetData>
    <row r="2">
      <c r="B2" s="48" t="s">
        <v>590</v>
      </c>
    </row>
    <row r="3">
      <c r="B3" s="0" t="s">
        <v>498</v>
      </c>
    </row>
    <row r="4">
      <c r="B4" s="0" t="s">
        <v>581</v>
      </c>
      <c r="C4" s="0" t="s">
        <v>584</v>
      </c>
      <c r="D4" s="315" t="s">
        <v>591</v>
      </c>
      <c r="E4" s="307">
        <v>2010</v>
      </c>
      <c r="F4" s="307">
        <v>2015</v>
      </c>
      <c r="G4" s="307">
        <v>2020</v>
      </c>
      <c r="H4" s="307">
        <v>2025</v>
      </c>
      <c r="I4" s="307">
        <v>2030</v>
      </c>
      <c r="J4" s="307">
        <v>2035</v>
      </c>
      <c r="K4" s="307">
        <v>2040</v>
      </c>
      <c r="L4" s="307">
        <v>2045</v>
      </c>
      <c r="M4" s="307">
        <v>2050</v>
      </c>
    </row>
    <row r="5">
      <c r="B5" s="0" t="s">
        <v>221</v>
      </c>
      <c r="C5" s="0" t="s">
        <v>278</v>
      </c>
      <c r="D5" s="305" t="s">
        <v>592</v>
      </c>
      <c r="E5" s="300"/>
      <c r="F5" s="300"/>
      <c r="G5" s="300"/>
      <c r="H5" s="300"/>
      <c r="I5" s="300"/>
      <c r="J5" s="375"/>
      <c r="K5" s="300"/>
      <c r="L5" s="375"/>
      <c r="M5" s="300"/>
      <c r="N5" s="283"/>
    </row>
    <row r="6">
      <c r="B6" s="0" t="s">
        <v>221</v>
      </c>
      <c r="C6" s="0" t="s">
        <v>278</v>
      </c>
      <c r="D6" s="305" t="s">
        <v>298</v>
      </c>
      <c r="E6" s="300"/>
      <c r="F6" s="300"/>
      <c r="G6" s="300"/>
      <c r="H6" s="300"/>
      <c r="I6" s="300"/>
      <c r="J6" s="375"/>
      <c r="K6" s="300"/>
      <c r="L6" s="375"/>
      <c r="M6" s="300"/>
      <c r="N6" s="283"/>
    </row>
    <row r="7">
      <c r="B7" s="0" t="s">
        <v>221</v>
      </c>
      <c r="C7" s="0" t="s">
        <v>278</v>
      </c>
      <c r="D7" s="305" t="s">
        <v>296</v>
      </c>
      <c r="E7" s="290"/>
      <c r="F7" s="290">
        <v>1.355562570312</v>
      </c>
      <c r="G7" s="290">
        <v>8.892789847089</v>
      </c>
      <c r="H7" s="290">
        <v>8.311834459812</v>
      </c>
      <c r="I7" s="290">
        <v>8.409913287658</v>
      </c>
      <c r="J7" s="385">
        <v>7.904574905131</v>
      </c>
      <c r="K7" s="290">
        <v>6.838591099668</v>
      </c>
      <c r="L7" s="385">
        <v>9.907739330403</v>
      </c>
      <c r="M7" s="290">
        <v>11.054451910665</v>
      </c>
      <c r="N7" s="283"/>
    </row>
    <row r="8">
      <c r="B8" s="0" t="s">
        <v>221</v>
      </c>
      <c r="C8" s="0" t="s">
        <v>278</v>
      </c>
      <c r="D8" s="305" t="s">
        <v>280</v>
      </c>
      <c r="E8" s="290">
        <v>1.58306568536</v>
      </c>
      <c r="F8" s="290">
        <v>0.79153284268</v>
      </c>
      <c r="G8" s="290"/>
      <c r="H8" s="290"/>
      <c r="I8" s="290">
        <v>3.600236203848</v>
      </c>
      <c r="J8" s="385">
        <v>3.600236203848</v>
      </c>
      <c r="K8" s="290">
        <v>7.530064024722</v>
      </c>
      <c r="L8" s="385">
        <v>7.530064024722</v>
      </c>
      <c r="M8" s="290"/>
      <c r="N8" s="283"/>
    </row>
    <row r="9">
      <c r="B9" s="0" t="s">
        <v>221</v>
      </c>
      <c r="C9" s="0" t="s">
        <v>278</v>
      </c>
      <c r="D9" s="305" t="s">
        <v>593</v>
      </c>
      <c r="E9" s="300"/>
      <c r="F9" s="300"/>
      <c r="G9" s="300"/>
      <c r="H9" s="300"/>
      <c r="I9" s="300"/>
      <c r="J9" s="375"/>
      <c r="K9" s="300"/>
      <c r="L9" s="375"/>
      <c r="M9" s="300"/>
      <c r="N9" s="283"/>
    </row>
    <row r="10">
      <c r="B10" s="0" t="s">
        <v>221</v>
      </c>
      <c r="C10" s="0" t="s">
        <v>278</v>
      </c>
      <c r="D10" s="305" t="s">
        <v>279</v>
      </c>
      <c r="E10" s="290">
        <v>0.594136042492</v>
      </c>
      <c r="F10" s="290">
        <v>0.297068021246</v>
      </c>
      <c r="G10" s="290"/>
      <c r="H10" s="290"/>
      <c r="I10" s="290"/>
      <c r="J10" s="385"/>
      <c r="K10" s="290"/>
      <c r="L10" s="385"/>
      <c r="M10" s="290"/>
      <c r="N10" s="283"/>
    </row>
    <row r="11">
      <c r="B11" s="0" t="s">
        <v>221</v>
      </c>
      <c r="C11" s="0" t="s">
        <v>282</v>
      </c>
      <c r="D11" s="305" t="s">
        <v>592</v>
      </c>
      <c r="E11" s="300"/>
      <c r="F11" s="300"/>
      <c r="G11" s="300"/>
      <c r="H11" s="300"/>
      <c r="I11" s="300"/>
      <c r="J11" s="375"/>
      <c r="K11" s="300"/>
      <c r="L11" s="375"/>
      <c r="M11" s="300"/>
      <c r="N11" s="283"/>
    </row>
    <row r="12">
      <c r="B12" s="0" t="s">
        <v>221</v>
      </c>
      <c r="C12" s="0" t="s">
        <v>282</v>
      </c>
      <c r="D12" s="305" t="s">
        <v>298</v>
      </c>
      <c r="E12" s="300"/>
      <c r="F12" s="300"/>
      <c r="G12" s="300"/>
      <c r="H12" s="300"/>
      <c r="I12" s="300"/>
      <c r="J12" s="375"/>
      <c r="K12" s="300"/>
      <c r="L12" s="375"/>
      <c r="M12" s="300"/>
      <c r="N12" s="283"/>
    </row>
    <row r="13">
      <c r="B13" s="0" t="s">
        <v>221</v>
      </c>
      <c r="C13" s="0" t="s">
        <v>282</v>
      </c>
      <c r="D13" s="305" t="s">
        <v>280</v>
      </c>
      <c r="E13" s="290">
        <v>0.004103096825</v>
      </c>
      <c r="F13" s="290">
        <v>0.002051548412</v>
      </c>
      <c r="G13" s="290"/>
      <c r="H13" s="290"/>
      <c r="I13" s="290"/>
      <c r="J13" s="385"/>
      <c r="K13" s="290"/>
      <c r="L13" s="385"/>
      <c r="M13" s="290"/>
      <c r="N13" s="283"/>
    </row>
    <row r="14">
      <c r="B14" s="0" t="s">
        <v>221</v>
      </c>
      <c r="C14" s="0" t="s">
        <v>282</v>
      </c>
      <c r="D14" s="305" t="s">
        <v>279</v>
      </c>
      <c r="E14" s="290">
        <v>0.006258084653</v>
      </c>
      <c r="F14" s="290">
        <v>0.003129042326</v>
      </c>
      <c r="G14" s="290"/>
      <c r="H14" s="290"/>
      <c r="I14" s="290"/>
      <c r="J14" s="385"/>
      <c r="K14" s="290"/>
      <c r="L14" s="385"/>
      <c r="M14" s="290"/>
      <c r="N14" s="283"/>
    </row>
    <row r="15">
      <c r="B15" s="0" t="s">
        <v>221</v>
      </c>
      <c r="C15" s="0" t="s">
        <v>284</v>
      </c>
      <c r="D15" s="305" t="s">
        <v>592</v>
      </c>
      <c r="E15" s="375"/>
      <c r="F15" s="375"/>
      <c r="G15" s="375"/>
      <c r="H15" s="375"/>
      <c r="I15" s="375"/>
      <c r="J15" s="375"/>
      <c r="K15" s="375"/>
      <c r="L15" s="375"/>
      <c r="M15" s="375"/>
      <c r="N15" s="283"/>
    </row>
    <row r="16">
      <c r="B16" s="0" t="s">
        <v>221</v>
      </c>
      <c r="C16" s="0" t="s">
        <v>284</v>
      </c>
      <c r="D16" s="305" t="s">
        <v>298</v>
      </c>
      <c r="E16" s="375"/>
      <c r="F16" s="375"/>
      <c r="G16" s="375"/>
      <c r="H16" s="375"/>
      <c r="I16" s="375"/>
      <c r="J16" s="375"/>
      <c r="K16" s="375"/>
      <c r="L16" s="375"/>
      <c r="M16" s="375"/>
      <c r="N16" s="283"/>
    </row>
    <row r="17">
      <c r="B17" s="0" t="s">
        <v>221</v>
      </c>
      <c r="C17" s="0" t="s">
        <v>284</v>
      </c>
      <c r="D17" s="305" t="s">
        <v>296</v>
      </c>
      <c r="E17" s="385"/>
      <c r="F17" s="385"/>
      <c r="G17" s="385"/>
      <c r="H17" s="385"/>
      <c r="I17" s="385">
        <v>0.0018</v>
      </c>
      <c r="J17" s="385">
        <v>0.0018</v>
      </c>
      <c r="K17" s="385">
        <v>0.0018</v>
      </c>
      <c r="L17" s="385">
        <v>0.0018</v>
      </c>
      <c r="M17" s="385">
        <v>0.001285714286</v>
      </c>
      <c r="N17" s="283"/>
    </row>
    <row r="18">
      <c r="B18" s="0" t="s">
        <v>221</v>
      </c>
      <c r="C18" s="0" t="s">
        <v>284</v>
      </c>
      <c r="D18" s="305" t="s">
        <v>280</v>
      </c>
      <c r="E18" s="375"/>
      <c r="F18" s="375"/>
      <c r="G18" s="375"/>
      <c r="H18" s="375"/>
      <c r="I18" s="375"/>
      <c r="J18" s="375"/>
      <c r="K18" s="375"/>
      <c r="L18" s="375"/>
      <c r="M18" s="375"/>
      <c r="N18" s="283"/>
    </row>
    <row r="19">
      <c r="B19" s="0" t="s">
        <v>221</v>
      </c>
      <c r="C19" s="0" t="s">
        <v>284</v>
      </c>
      <c r="D19" s="305" t="s">
        <v>593</v>
      </c>
      <c r="E19" s="375"/>
      <c r="F19" s="375"/>
      <c r="G19" s="375"/>
      <c r="H19" s="375"/>
      <c r="I19" s="375"/>
      <c r="J19" s="375"/>
      <c r="K19" s="375"/>
      <c r="L19" s="375"/>
      <c r="M19" s="375"/>
      <c r="N19" s="283"/>
    </row>
    <row r="20">
      <c r="B20" s="0" t="s">
        <v>221</v>
      </c>
      <c r="C20" s="0" t="s">
        <v>284</v>
      </c>
      <c r="D20" s="305" t="s">
        <v>279</v>
      </c>
      <c r="E20" s="375"/>
      <c r="F20" s="375"/>
      <c r="G20" s="375"/>
      <c r="H20" s="375"/>
      <c r="I20" s="375"/>
      <c r="J20" s="375"/>
      <c r="K20" s="375"/>
      <c r="L20" s="375"/>
      <c r="M20" s="375"/>
      <c r="N20" s="283"/>
    </row>
    <row r="21">
      <c r="B21" s="0" t="s">
        <v>221</v>
      </c>
      <c r="C21" s="0" t="s">
        <v>286</v>
      </c>
      <c r="D21" s="305" t="s">
        <v>592</v>
      </c>
      <c r="E21" s="300"/>
      <c r="F21" s="300"/>
      <c r="G21" s="300"/>
      <c r="H21" s="300"/>
      <c r="I21" s="300"/>
      <c r="J21" s="375"/>
      <c r="K21" s="300"/>
      <c r="L21" s="375"/>
      <c r="M21" s="300"/>
      <c r="N21" s="283"/>
    </row>
    <row r="22">
      <c r="B22" s="0" t="s">
        <v>221</v>
      </c>
      <c r="C22" s="0" t="s">
        <v>286</v>
      </c>
      <c r="D22" s="305" t="s">
        <v>298</v>
      </c>
      <c r="E22" s="300"/>
      <c r="F22" s="300"/>
      <c r="G22" s="300"/>
      <c r="H22" s="300"/>
      <c r="I22" s="300"/>
      <c r="J22" s="375"/>
      <c r="K22" s="300"/>
      <c r="L22" s="375"/>
      <c r="M22" s="300"/>
      <c r="N22" s="283"/>
    </row>
    <row r="23">
      <c r="B23" s="0" t="s">
        <v>221</v>
      </c>
      <c r="C23" s="0" t="s">
        <v>286</v>
      </c>
      <c r="D23" s="305" t="s">
        <v>280</v>
      </c>
      <c r="E23" s="290"/>
      <c r="F23" s="290"/>
      <c r="G23" s="290"/>
      <c r="H23" s="290"/>
      <c r="I23" s="290">
        <v>5.935345446058</v>
      </c>
      <c r="J23" s="385">
        <v>5.935345446058</v>
      </c>
      <c r="K23" s="290"/>
      <c r="L23" s="385"/>
      <c r="M23" s="290"/>
      <c r="N23" s="283"/>
    </row>
    <row r="24">
      <c r="B24" s="0" t="s">
        <v>221</v>
      </c>
      <c r="C24" s="0" t="s">
        <v>286</v>
      </c>
      <c r="D24" s="305" t="s">
        <v>279</v>
      </c>
      <c r="E24" s="290"/>
      <c r="F24" s="290"/>
      <c r="G24" s="290"/>
      <c r="H24" s="290"/>
      <c r="I24" s="290">
        <v>31.320701440418</v>
      </c>
      <c r="J24" s="385">
        <v>98.912429879961</v>
      </c>
      <c r="K24" s="290">
        <v>105.479963439586</v>
      </c>
      <c r="L24" s="385">
        <v>45.975650990044</v>
      </c>
      <c r="M24" s="290">
        <v>11.338511582065</v>
      </c>
      <c r="N24" s="283"/>
    </row>
    <row r="25">
      <c r="B25" s="0" t="s">
        <v>221</v>
      </c>
      <c r="C25" s="0" t="s">
        <v>288</v>
      </c>
      <c r="D25" s="305" t="s">
        <v>298</v>
      </c>
      <c r="E25" s="290">
        <v>0.495210188955</v>
      </c>
      <c r="F25" s="290">
        <v>0.33014012597</v>
      </c>
      <c r="G25" s="290">
        <v>0.165070062985</v>
      </c>
      <c r="H25" s="290"/>
      <c r="I25" s="290"/>
      <c r="J25" s="385"/>
      <c r="K25" s="290"/>
      <c r="L25" s="385"/>
      <c r="M25" s="290"/>
      <c r="N25" s="283"/>
    </row>
    <row r="26">
      <c r="B26" s="0" t="s">
        <v>221</v>
      </c>
      <c r="C26" s="0" t="s">
        <v>288</v>
      </c>
      <c r="D26" s="305" t="s">
        <v>296</v>
      </c>
      <c r="E26" s="300"/>
      <c r="F26" s="300"/>
      <c r="G26" s="300"/>
      <c r="H26" s="300"/>
      <c r="I26" s="300"/>
      <c r="J26" s="375"/>
      <c r="K26" s="300"/>
      <c r="L26" s="375"/>
      <c r="M26" s="300"/>
      <c r="N26" s="283"/>
    </row>
    <row r="27">
      <c r="B27" s="0" t="s">
        <v>221</v>
      </c>
      <c r="C27" s="0" t="s">
        <v>288</v>
      </c>
      <c r="D27" s="305" t="s">
        <v>280</v>
      </c>
      <c r="E27" s="290">
        <v>1.462569247378</v>
      </c>
      <c r="F27" s="290">
        <v>0.731284623689</v>
      </c>
      <c r="G27" s="290"/>
      <c r="H27" s="290"/>
      <c r="I27" s="290"/>
      <c r="J27" s="385"/>
      <c r="K27" s="290"/>
      <c r="L27" s="385"/>
      <c r="M27" s="290"/>
      <c r="N27" s="283"/>
    </row>
    <row r="28">
      <c r="B28" s="0" t="s">
        <v>221</v>
      </c>
      <c r="C28" s="0" t="s">
        <v>288</v>
      </c>
      <c r="D28" s="305" t="s">
        <v>593</v>
      </c>
      <c r="E28" s="290">
        <v>0.157730942109</v>
      </c>
      <c r="F28" s="290">
        <v>0.105153961406</v>
      </c>
      <c r="G28" s="290">
        <v>0.052576980703</v>
      </c>
      <c r="H28" s="290"/>
      <c r="I28" s="290"/>
      <c r="J28" s="385"/>
      <c r="K28" s="290"/>
      <c r="L28" s="385">
        <v>3.529047637413</v>
      </c>
      <c r="M28" s="290">
        <v>3.529047637413</v>
      </c>
      <c r="N28" s="283"/>
    </row>
    <row r="29">
      <c r="B29" s="0" t="s">
        <v>221</v>
      </c>
      <c r="C29" s="0" t="s">
        <v>288</v>
      </c>
      <c r="D29" s="305" t="s">
        <v>279</v>
      </c>
      <c r="E29" s="290">
        <v>2.581563854753</v>
      </c>
      <c r="F29" s="290">
        <v>1.290781927377</v>
      </c>
      <c r="G29" s="290"/>
      <c r="H29" s="290"/>
      <c r="I29" s="290"/>
      <c r="J29" s="385"/>
      <c r="K29" s="290"/>
      <c r="L29" s="385"/>
      <c r="M29" s="290"/>
      <c r="N29" s="283"/>
    </row>
    <row r="30">
      <c r="B30" s="0" t="s">
        <v>221</v>
      </c>
      <c r="C30" s="0" t="s">
        <v>290</v>
      </c>
      <c r="D30" s="305" t="s">
        <v>592</v>
      </c>
      <c r="E30" s="290">
        <v>0.012924515571</v>
      </c>
      <c r="F30" s="290">
        <v>0.008616343714</v>
      </c>
      <c r="G30" s="290">
        <v>0.004308171857</v>
      </c>
      <c r="H30" s="290"/>
      <c r="I30" s="290"/>
      <c r="J30" s="385"/>
      <c r="K30" s="290"/>
      <c r="L30" s="385"/>
      <c r="M30" s="290"/>
      <c r="N30" s="283"/>
    </row>
    <row r="31">
      <c r="B31" s="0" t="s">
        <v>221</v>
      </c>
      <c r="C31" s="0" t="s">
        <v>290</v>
      </c>
      <c r="D31" s="305" t="s">
        <v>298</v>
      </c>
      <c r="E31" s="300"/>
      <c r="F31" s="300"/>
      <c r="G31" s="300"/>
      <c r="H31" s="300"/>
      <c r="I31" s="300"/>
      <c r="J31" s="375"/>
      <c r="K31" s="300"/>
      <c r="L31" s="375"/>
      <c r="M31" s="300"/>
      <c r="N31" s="283"/>
    </row>
    <row r="32">
      <c r="B32" s="0" t="s">
        <v>221</v>
      </c>
      <c r="C32" s="0" t="s">
        <v>290</v>
      </c>
      <c r="D32" s="305" t="s">
        <v>296</v>
      </c>
      <c r="E32" s="300"/>
      <c r="F32" s="300"/>
      <c r="G32" s="300"/>
      <c r="H32" s="300"/>
      <c r="I32" s="300"/>
      <c r="J32" s="375"/>
      <c r="K32" s="300"/>
      <c r="L32" s="375"/>
      <c r="M32" s="300"/>
      <c r="N32" s="283"/>
    </row>
    <row r="33">
      <c r="B33" s="0" t="s">
        <v>221</v>
      </c>
      <c r="C33" s="0" t="s">
        <v>290</v>
      </c>
      <c r="D33" s="305" t="s">
        <v>280</v>
      </c>
      <c r="E33" s="290">
        <v>0.007924276097</v>
      </c>
      <c r="F33" s="290">
        <v>0.003962138048</v>
      </c>
      <c r="G33" s="290"/>
      <c r="H33" s="290"/>
      <c r="I33" s="290"/>
      <c r="J33" s="385"/>
      <c r="K33" s="290"/>
      <c r="L33" s="385"/>
      <c r="M33" s="290"/>
      <c r="N33" s="283"/>
    </row>
    <row r="34">
      <c r="B34" s="0" t="s">
        <v>221</v>
      </c>
      <c r="C34" s="0" t="s">
        <v>290</v>
      </c>
      <c r="D34" s="305" t="s">
        <v>593</v>
      </c>
      <c r="E34" s="300"/>
      <c r="F34" s="300"/>
      <c r="G34" s="300"/>
      <c r="H34" s="300"/>
      <c r="I34" s="300"/>
      <c r="J34" s="375"/>
      <c r="K34" s="300"/>
      <c r="L34" s="375"/>
      <c r="M34" s="300"/>
      <c r="N34" s="283"/>
    </row>
    <row r="35">
      <c r="B35" s="0" t="s">
        <v>221</v>
      </c>
      <c r="C35" s="0" t="s">
        <v>290</v>
      </c>
      <c r="D35" s="305" t="s">
        <v>279</v>
      </c>
      <c r="E35" s="290">
        <v>0.096099503159</v>
      </c>
      <c r="F35" s="290">
        <v>0.048049751579</v>
      </c>
      <c r="G35" s="290"/>
      <c r="H35" s="290"/>
      <c r="I35" s="290"/>
      <c r="J35" s="385"/>
      <c r="K35" s="290"/>
      <c r="L35" s="385"/>
      <c r="M35" s="290"/>
      <c r="N35" s="283"/>
    </row>
    <row r="36">
      <c r="B36" s="0" t="s">
        <v>221</v>
      </c>
      <c r="C36" s="0" t="s">
        <v>292</v>
      </c>
      <c r="D36" s="305" t="s">
        <v>592</v>
      </c>
      <c r="E36" s="290">
        <v>2.562575588245</v>
      </c>
      <c r="F36" s="290">
        <v>1.708383725496</v>
      </c>
      <c r="G36" s="290">
        <v>1.746864149827</v>
      </c>
      <c r="H36" s="290">
        <v>2.141330605379</v>
      </c>
      <c r="I36" s="290">
        <v>2.654973302197</v>
      </c>
      <c r="J36" s="385">
        <v>2.660771085528</v>
      </c>
      <c r="K36" s="290">
        <v>2.666581529737</v>
      </c>
      <c r="L36" s="385">
        <v>2.666701310657</v>
      </c>
      <c r="M36" s="290">
        <v>2.666821096958</v>
      </c>
      <c r="N36" s="283"/>
    </row>
    <row r="37">
      <c r="B37" s="0" t="s">
        <v>221</v>
      </c>
      <c r="C37" s="0" t="s">
        <v>292</v>
      </c>
      <c r="D37" s="305" t="s">
        <v>298</v>
      </c>
      <c r="E37" s="290">
        <v>14.174085325183</v>
      </c>
      <c r="F37" s="290">
        <v>15.351088542074</v>
      </c>
      <c r="G37" s="290">
        <v>16.74223933273</v>
      </c>
      <c r="H37" s="290">
        <v>17.825712515116</v>
      </c>
      <c r="I37" s="290">
        <v>8.835936855491</v>
      </c>
      <c r="J37" s="385"/>
      <c r="K37" s="290"/>
      <c r="L37" s="385"/>
      <c r="M37" s="290"/>
      <c r="N37" s="283"/>
    </row>
    <row r="38">
      <c r="B38" s="0" t="s">
        <v>221</v>
      </c>
      <c r="C38" s="0" t="s">
        <v>292</v>
      </c>
      <c r="D38" s="305" t="s">
        <v>594</v>
      </c>
      <c r="E38" s="290">
        <v>0.412736963527</v>
      </c>
      <c r="F38" s="290">
        <v>0.41350641245</v>
      </c>
      <c r="G38" s="290">
        <v>0.62896855359</v>
      </c>
      <c r="H38" s="290">
        <v>0.422215347366</v>
      </c>
      <c r="I38" s="290">
        <v>0.425472946932</v>
      </c>
      <c r="J38" s="385">
        <v>0.426402071138</v>
      </c>
      <c r="K38" s="290">
        <v>0.427333224313</v>
      </c>
      <c r="L38" s="385">
        <v>0.427352419813</v>
      </c>
      <c r="M38" s="290">
        <v>0.427371616176</v>
      </c>
      <c r="N38" s="283"/>
    </row>
    <row r="39">
      <c r="B39" s="0" t="s">
        <v>221</v>
      </c>
      <c r="C39" s="0" t="s">
        <v>292</v>
      </c>
      <c r="D39" s="305" t="s">
        <v>296</v>
      </c>
      <c r="E39" s="290">
        <v>25.94942447241</v>
      </c>
      <c r="F39" s="290">
        <v>25.809970057303</v>
      </c>
      <c r="G39" s="290">
        <v>20.396755937704</v>
      </c>
      <c r="H39" s="290">
        <v>22.568716113797</v>
      </c>
      <c r="I39" s="290">
        <v>24.108866126968</v>
      </c>
      <c r="J39" s="385">
        <v>26.626013161063</v>
      </c>
      <c r="K39" s="290">
        <v>29.819403432102</v>
      </c>
      <c r="L39" s="385">
        <v>29.19801633158</v>
      </c>
      <c r="M39" s="290">
        <v>30.653934273916</v>
      </c>
      <c r="N39" s="283"/>
    </row>
    <row r="40">
      <c r="B40" s="0" t="s">
        <v>221</v>
      </c>
      <c r="C40" s="0" t="s">
        <v>292</v>
      </c>
      <c r="D40" s="305" t="s">
        <v>280</v>
      </c>
      <c r="E40" s="290">
        <v>38.188241789635</v>
      </c>
      <c r="F40" s="290">
        <v>42.562342354117</v>
      </c>
      <c r="G40" s="290">
        <v>47.538565241461</v>
      </c>
      <c r="H40" s="290">
        <v>50.120854687271</v>
      </c>
      <c r="I40" s="290">
        <v>43.247131252217</v>
      </c>
      <c r="J40" s="385">
        <v>46.512408820488</v>
      </c>
      <c r="K40" s="290">
        <v>51.970825708841</v>
      </c>
      <c r="L40" s="385">
        <v>43.336674930703</v>
      </c>
      <c r="M40" s="290">
        <v>55.090118635051</v>
      </c>
      <c r="N40" s="283"/>
    </row>
    <row r="41">
      <c r="B41" s="0" t="s">
        <v>221</v>
      </c>
      <c r="C41" s="0" t="s">
        <v>292</v>
      </c>
      <c r="D41" s="305" t="s">
        <v>593</v>
      </c>
      <c r="E41" s="290">
        <v>24.768354498141</v>
      </c>
      <c r="F41" s="290">
        <v>18.895952579138</v>
      </c>
      <c r="G41" s="290">
        <v>24.508610862511</v>
      </c>
      <c r="H41" s="290">
        <v>21.599599739978</v>
      </c>
      <c r="I41" s="290">
        <v>22.746728462425</v>
      </c>
      <c r="J41" s="385">
        <v>24.153900964863</v>
      </c>
      <c r="K41" s="290">
        <v>25.641929101898</v>
      </c>
      <c r="L41" s="385">
        <v>23.824983732405</v>
      </c>
      <c r="M41" s="290">
        <v>25.645050672585</v>
      </c>
      <c r="N41" s="283"/>
    </row>
    <row r="42">
      <c r="B42" s="0" t="s">
        <v>221</v>
      </c>
      <c r="C42" s="0" t="s">
        <v>292</v>
      </c>
      <c r="D42" s="305" t="s">
        <v>279</v>
      </c>
      <c r="E42" s="290">
        <v>86.323510163276</v>
      </c>
      <c r="F42" s="290">
        <v>95.448558935959</v>
      </c>
      <c r="G42" s="290">
        <v>108.747041445603</v>
      </c>
      <c r="H42" s="290">
        <v>118.513103614796</v>
      </c>
      <c r="I42" s="290">
        <v>96.928500809215</v>
      </c>
      <c r="J42" s="385">
        <v>40.041208079492</v>
      </c>
      <c r="K42" s="290">
        <v>43.459432998084</v>
      </c>
      <c r="L42" s="385">
        <v>69.70901219131</v>
      </c>
      <c r="M42" s="290">
        <v>57.272028728396</v>
      </c>
      <c r="N42" s="283"/>
    </row>
    <row r="43">
      <c r="B43" s="0" t="s">
        <v>221</v>
      </c>
      <c r="C43" s="0" t="s">
        <v>292</v>
      </c>
      <c r="D43" s="305" t="s">
        <v>595</v>
      </c>
      <c r="E43" s="290">
        <v>0.10613236205</v>
      </c>
      <c r="F43" s="290">
        <v>0.330454687903</v>
      </c>
      <c r="G43" s="290">
        <v>0.957785867435</v>
      </c>
      <c r="H43" s="290">
        <v>0.792558523483</v>
      </c>
      <c r="I43" s="290">
        <v>0.798673503242</v>
      </c>
      <c r="J43" s="385">
        <v>0.800417602107</v>
      </c>
      <c r="K43" s="290">
        <v>0.802165509639</v>
      </c>
      <c r="L43" s="385">
        <v>0.802201542335</v>
      </c>
      <c r="M43" s="290">
        <v>0.80223757665</v>
      </c>
      <c r="N43" s="283"/>
    </row>
    <row r="44">
      <c r="B44" s="0" t="s">
        <v>221</v>
      </c>
      <c r="C44" s="0" t="s">
        <v>294</v>
      </c>
      <c r="D44" s="305" t="s">
        <v>298</v>
      </c>
      <c r="E44" s="290"/>
      <c r="F44" s="290"/>
      <c r="G44" s="290"/>
      <c r="H44" s="290"/>
      <c r="I44" s="290">
        <v>9.936477777736</v>
      </c>
      <c r="J44" s="385">
        <v>19.933725619985</v>
      </c>
      <c r="K44" s="290">
        <v>21.161765125555</v>
      </c>
      <c r="L44" s="385">
        <v>22.574728476349</v>
      </c>
      <c r="M44" s="290">
        <v>24.076792886083</v>
      </c>
      <c r="N44" s="283"/>
    </row>
    <row r="45">
      <c r="B45" s="0" t="s">
        <v>221</v>
      </c>
      <c r="C45" s="0" t="s">
        <v>294</v>
      </c>
      <c r="D45" s="305" t="s">
        <v>280</v>
      </c>
      <c r="E45" s="385"/>
      <c r="F45" s="385"/>
      <c r="G45" s="385"/>
      <c r="H45" s="385"/>
      <c r="I45" s="385"/>
      <c r="J45" s="385"/>
      <c r="K45" s="385"/>
      <c r="L45" s="385">
        <v>12.607003516762</v>
      </c>
      <c r="M45" s="385">
        <v>12.607003516762</v>
      </c>
      <c r="N45" s="283"/>
    </row>
    <row r="46">
      <c r="B46" s="0" t="s">
        <v>221</v>
      </c>
      <c r="C46" s="0" t="s">
        <v>294</v>
      </c>
      <c r="D46" s="305" t="s">
        <v>279</v>
      </c>
      <c r="E46" s="385"/>
      <c r="F46" s="385"/>
      <c r="G46" s="385"/>
      <c r="H46" s="385"/>
      <c r="I46" s="385"/>
      <c r="J46" s="385"/>
      <c r="K46" s="385"/>
      <c r="L46" s="385">
        <v>43.997591611549</v>
      </c>
      <c r="M46" s="385">
        <v>99.078017238172</v>
      </c>
      <c r="N46" s="283"/>
    </row>
    <row r="47">
      <c r="B47" s="0" t="s">
        <v>223</v>
      </c>
      <c r="C47" s="0" t="s">
        <v>278</v>
      </c>
      <c r="D47" s="305" t="s">
        <v>592</v>
      </c>
      <c r="E47" s="375"/>
      <c r="F47" s="375"/>
      <c r="G47" s="375"/>
      <c r="H47" s="375"/>
      <c r="I47" s="375"/>
      <c r="J47" s="375"/>
      <c r="K47" s="375"/>
      <c r="L47" s="375"/>
      <c r="M47" s="375"/>
      <c r="N47" s="283"/>
    </row>
    <row r="48">
      <c r="B48" s="0" t="s">
        <v>223</v>
      </c>
      <c r="C48" s="0" t="s">
        <v>278</v>
      </c>
      <c r="D48" s="305" t="s">
        <v>298</v>
      </c>
      <c r="E48" s="300"/>
      <c r="F48" s="300"/>
      <c r="G48" s="300"/>
      <c r="H48" s="300"/>
      <c r="I48" s="300"/>
      <c r="J48" s="375"/>
      <c r="K48" s="300"/>
      <c r="L48" s="375"/>
      <c r="M48" s="300"/>
      <c r="N48" s="283"/>
    </row>
    <row r="49">
      <c r="B49" s="0" t="s">
        <v>223</v>
      </c>
      <c r="C49" s="0" t="s">
        <v>278</v>
      </c>
      <c r="D49" s="305" t="s">
        <v>296</v>
      </c>
      <c r="E49" s="290"/>
      <c r="F49" s="290">
        <v>20.273586655795</v>
      </c>
      <c r="G49" s="290">
        <v>27.918232520631</v>
      </c>
      <c r="H49" s="290">
        <v>27.511365369679</v>
      </c>
      <c r="I49" s="290">
        <v>29.337670790218</v>
      </c>
      <c r="J49" s="385">
        <v>30.249101471023</v>
      </c>
      <c r="K49" s="290">
        <v>25.750540028779</v>
      </c>
      <c r="L49" s="385">
        <v>27.033973274222</v>
      </c>
      <c r="M49" s="290">
        <v>26.838113668011</v>
      </c>
      <c r="N49" s="283"/>
    </row>
    <row r="50">
      <c r="B50" s="0" t="s">
        <v>223</v>
      </c>
      <c r="C50" s="0" t="s">
        <v>278</v>
      </c>
      <c r="D50" s="305" t="s">
        <v>280</v>
      </c>
      <c r="E50" s="290">
        <v>8.243132746428</v>
      </c>
      <c r="F50" s="290">
        <v>4.121566373214</v>
      </c>
      <c r="G50" s="290"/>
      <c r="H50" s="290"/>
      <c r="I50" s="290"/>
      <c r="J50" s="385"/>
      <c r="K50" s="290">
        <v>30.705863553816</v>
      </c>
      <c r="L50" s="385">
        <v>30.705863553816</v>
      </c>
      <c r="M50" s="290">
        <v>42.620365042532</v>
      </c>
      <c r="N50" s="283"/>
    </row>
    <row r="51">
      <c r="B51" s="0" t="s">
        <v>223</v>
      </c>
      <c r="C51" s="0" t="s">
        <v>278</v>
      </c>
      <c r="D51" s="305" t="s">
        <v>593</v>
      </c>
      <c r="E51" s="300"/>
      <c r="F51" s="300"/>
      <c r="G51" s="300"/>
      <c r="H51" s="300"/>
      <c r="I51" s="300"/>
      <c r="J51" s="375"/>
      <c r="K51" s="300"/>
      <c r="L51" s="375"/>
      <c r="M51" s="300"/>
      <c r="N51" s="283"/>
    </row>
    <row r="52">
      <c r="B52" s="0" t="s">
        <v>223</v>
      </c>
      <c r="C52" s="0" t="s">
        <v>278</v>
      </c>
      <c r="D52" s="305" t="s">
        <v>279</v>
      </c>
      <c r="E52" s="290">
        <v>3.093707553004</v>
      </c>
      <c r="F52" s="290">
        <v>1.546853776502</v>
      </c>
      <c r="G52" s="290"/>
      <c r="H52" s="290"/>
      <c r="I52" s="290"/>
      <c r="J52" s="385">
        <v>11.083471438119</v>
      </c>
      <c r="K52" s="290">
        <v>15.180393876171</v>
      </c>
      <c r="L52" s="385">
        <v>51.330925794386</v>
      </c>
      <c r="M52" s="290">
        <v>45.215225793936</v>
      </c>
      <c r="N52" s="283"/>
    </row>
    <row r="53">
      <c r="B53" s="0" t="s">
        <v>223</v>
      </c>
      <c r="C53" s="0" t="s">
        <v>282</v>
      </c>
      <c r="D53" s="305" t="s">
        <v>592</v>
      </c>
      <c r="E53" s="300"/>
      <c r="F53" s="300"/>
      <c r="G53" s="300"/>
      <c r="H53" s="300"/>
      <c r="I53" s="300"/>
      <c r="J53" s="375"/>
      <c r="K53" s="300"/>
      <c r="L53" s="375"/>
      <c r="M53" s="300"/>
      <c r="N53" s="283"/>
    </row>
    <row r="54">
      <c r="B54" s="0" t="s">
        <v>223</v>
      </c>
      <c r="C54" s="0" t="s">
        <v>282</v>
      </c>
      <c r="D54" s="305" t="s">
        <v>298</v>
      </c>
      <c r="E54" s="300"/>
      <c r="F54" s="300"/>
      <c r="G54" s="300"/>
      <c r="H54" s="300"/>
      <c r="I54" s="300"/>
      <c r="J54" s="375"/>
      <c r="K54" s="300"/>
      <c r="L54" s="375"/>
      <c r="M54" s="300"/>
      <c r="N54" s="283"/>
    </row>
    <row r="55">
      <c r="B55" s="0" t="s">
        <v>223</v>
      </c>
      <c r="C55" s="0" t="s">
        <v>282</v>
      </c>
      <c r="D55" s="305" t="s">
        <v>280</v>
      </c>
      <c r="E55" s="300"/>
      <c r="F55" s="300"/>
      <c r="G55" s="300"/>
      <c r="H55" s="300"/>
      <c r="I55" s="300"/>
      <c r="J55" s="375"/>
      <c r="K55" s="300"/>
      <c r="L55" s="375"/>
      <c r="M55" s="300"/>
      <c r="N55" s="283"/>
    </row>
    <row r="56">
      <c r="B56" s="0" t="s">
        <v>223</v>
      </c>
      <c r="C56" s="0" t="s">
        <v>282</v>
      </c>
      <c r="D56" s="305" t="s">
        <v>279</v>
      </c>
      <c r="E56" s="300"/>
      <c r="F56" s="300"/>
      <c r="G56" s="300"/>
      <c r="H56" s="300"/>
      <c r="I56" s="300"/>
      <c r="J56" s="375"/>
      <c r="K56" s="300"/>
      <c r="L56" s="375"/>
      <c r="M56" s="300"/>
      <c r="N56" s="283"/>
    </row>
    <row r="57">
      <c r="B57" s="0" t="s">
        <v>223</v>
      </c>
      <c r="C57" s="0" t="s">
        <v>284</v>
      </c>
      <c r="D57" s="305" t="s">
        <v>592</v>
      </c>
      <c r="E57" s="300"/>
      <c r="F57" s="300"/>
      <c r="G57" s="300"/>
      <c r="H57" s="300"/>
      <c r="I57" s="300"/>
      <c r="J57" s="375"/>
      <c r="K57" s="300"/>
      <c r="L57" s="375"/>
      <c r="M57" s="300"/>
      <c r="N57" s="283"/>
    </row>
    <row r="58">
      <c r="B58" s="0" t="s">
        <v>223</v>
      </c>
      <c r="C58" s="0" t="s">
        <v>284</v>
      </c>
      <c r="D58" s="305" t="s">
        <v>298</v>
      </c>
      <c r="E58" s="375"/>
      <c r="F58" s="375"/>
      <c r="G58" s="375"/>
      <c r="H58" s="375"/>
      <c r="I58" s="375"/>
      <c r="J58" s="375"/>
      <c r="K58" s="375"/>
      <c r="L58" s="375"/>
      <c r="M58" s="375"/>
      <c r="N58" s="283"/>
    </row>
    <row r="59">
      <c r="B59" s="0" t="s">
        <v>223</v>
      </c>
      <c r="C59" s="0" t="s">
        <v>284</v>
      </c>
      <c r="D59" s="305" t="s">
        <v>296</v>
      </c>
      <c r="E59" s="375"/>
      <c r="F59" s="375"/>
      <c r="G59" s="375"/>
      <c r="H59" s="375"/>
      <c r="I59" s="375"/>
      <c r="J59" s="375"/>
      <c r="K59" s="375"/>
      <c r="L59" s="375"/>
      <c r="M59" s="375"/>
      <c r="N59" s="283"/>
    </row>
    <row r="60">
      <c r="B60" s="0" t="s">
        <v>223</v>
      </c>
      <c r="C60" s="0" t="s">
        <v>284</v>
      </c>
      <c r="D60" s="305" t="s">
        <v>280</v>
      </c>
      <c r="E60" s="375"/>
      <c r="F60" s="375"/>
      <c r="G60" s="375"/>
      <c r="H60" s="375"/>
      <c r="I60" s="375"/>
      <c r="J60" s="375"/>
      <c r="K60" s="375"/>
      <c r="L60" s="375"/>
      <c r="M60" s="375"/>
      <c r="N60" s="283"/>
    </row>
    <row r="61">
      <c r="B61" s="0" t="s">
        <v>223</v>
      </c>
      <c r="C61" s="0" t="s">
        <v>284</v>
      </c>
      <c r="D61" s="305" t="s">
        <v>593</v>
      </c>
      <c r="E61" s="375"/>
      <c r="F61" s="375"/>
      <c r="G61" s="375"/>
      <c r="H61" s="375"/>
      <c r="I61" s="375"/>
      <c r="J61" s="375"/>
      <c r="K61" s="375"/>
      <c r="L61" s="375"/>
      <c r="M61" s="375"/>
      <c r="N61" s="283"/>
    </row>
    <row r="62">
      <c r="B62" s="0" t="s">
        <v>223</v>
      </c>
      <c r="C62" s="0" t="s">
        <v>284</v>
      </c>
      <c r="D62" s="305" t="s">
        <v>279</v>
      </c>
      <c r="E62" s="375"/>
      <c r="F62" s="375"/>
      <c r="G62" s="375"/>
      <c r="H62" s="375"/>
      <c r="I62" s="375"/>
      <c r="J62" s="375"/>
      <c r="K62" s="375"/>
      <c r="L62" s="375"/>
      <c r="M62" s="375"/>
      <c r="N62" s="283"/>
    </row>
    <row r="63">
      <c r="B63" s="0" t="s">
        <v>223</v>
      </c>
      <c r="C63" s="0" t="s">
        <v>286</v>
      </c>
      <c r="D63" s="305" t="s">
        <v>592</v>
      </c>
      <c r="E63" s="375"/>
      <c r="F63" s="375"/>
      <c r="G63" s="375"/>
      <c r="H63" s="375"/>
      <c r="I63" s="375"/>
      <c r="J63" s="375"/>
      <c r="K63" s="375"/>
      <c r="L63" s="375"/>
      <c r="M63" s="375"/>
      <c r="N63" s="283"/>
    </row>
    <row r="64">
      <c r="B64" s="0" t="s">
        <v>223</v>
      </c>
      <c r="C64" s="0" t="s">
        <v>286</v>
      </c>
      <c r="D64" s="305" t="s">
        <v>298</v>
      </c>
      <c r="E64" s="290"/>
      <c r="F64" s="290">
        <v>0.681688617317</v>
      </c>
      <c r="G64" s="290">
        <v>0.340844308658</v>
      </c>
      <c r="H64" s="290"/>
      <c r="I64" s="290">
        <v>18.299242357258</v>
      </c>
      <c r="J64" s="385">
        <v>36.476060988862</v>
      </c>
      <c r="K64" s="290">
        <v>37.627129288811</v>
      </c>
      <c r="L64" s="385">
        <v>39.123586523521</v>
      </c>
      <c r="M64" s="290">
        <v>40.666412518207</v>
      </c>
      <c r="N64" s="283"/>
    </row>
    <row r="65">
      <c r="B65" s="0" t="s">
        <v>223</v>
      </c>
      <c r="C65" s="0" t="s">
        <v>286</v>
      </c>
      <c r="D65" s="305" t="s">
        <v>280</v>
      </c>
      <c r="E65" s="290"/>
      <c r="F65" s="290"/>
      <c r="G65" s="290"/>
      <c r="H65" s="290"/>
      <c r="I65" s="290">
        <v>53.998746445383</v>
      </c>
      <c r="J65" s="385">
        <v>53.998746445383</v>
      </c>
      <c r="K65" s="290"/>
      <c r="L65" s="385"/>
      <c r="M65" s="290"/>
      <c r="N65" s="283"/>
    </row>
    <row r="66">
      <c r="B66" s="0" t="s">
        <v>223</v>
      </c>
      <c r="C66" s="0" t="s">
        <v>286</v>
      </c>
      <c r="D66" s="305" t="s">
        <v>279</v>
      </c>
      <c r="E66" s="290"/>
      <c r="F66" s="290"/>
      <c r="G66" s="290"/>
      <c r="H66" s="290"/>
      <c r="I66" s="290">
        <v>71.404954941915</v>
      </c>
      <c r="J66" s="385">
        <v>71.404954941915</v>
      </c>
      <c r="K66" s="290">
        <v>61.93653345491</v>
      </c>
      <c r="L66" s="385">
        <v>150.627918995954</v>
      </c>
      <c r="M66" s="290">
        <v>270.374419396544</v>
      </c>
      <c r="N66" s="283"/>
    </row>
    <row r="67">
      <c r="B67" s="0" t="s">
        <v>223</v>
      </c>
      <c r="C67" s="0" t="s">
        <v>288</v>
      </c>
      <c r="D67" s="305" t="s">
        <v>298</v>
      </c>
      <c r="E67" s="290">
        <v>0.65935347529</v>
      </c>
      <c r="F67" s="290">
        <v>0.439568983526</v>
      </c>
      <c r="G67" s="290">
        <v>0.219784491763</v>
      </c>
      <c r="H67" s="290"/>
      <c r="I67" s="290"/>
      <c r="J67" s="385"/>
      <c r="K67" s="290"/>
      <c r="L67" s="385"/>
      <c r="M67" s="290"/>
      <c r="N67" s="283"/>
    </row>
    <row r="68">
      <c r="B68" s="0" t="s">
        <v>223</v>
      </c>
      <c r="C68" s="0" t="s">
        <v>288</v>
      </c>
      <c r="D68" s="305" t="s">
        <v>296</v>
      </c>
      <c r="E68" s="300"/>
      <c r="F68" s="300"/>
      <c r="G68" s="300"/>
      <c r="H68" s="300"/>
      <c r="I68" s="300"/>
      <c r="J68" s="375"/>
      <c r="K68" s="300"/>
      <c r="L68" s="375"/>
      <c r="M68" s="300"/>
      <c r="N68" s="283"/>
    </row>
    <row r="69">
      <c r="B69" s="0" t="s">
        <v>223</v>
      </c>
      <c r="C69" s="0" t="s">
        <v>288</v>
      </c>
      <c r="D69" s="305" t="s">
        <v>280</v>
      </c>
      <c r="E69" s="290">
        <v>1.947355158716</v>
      </c>
      <c r="F69" s="290">
        <v>0.973677579358</v>
      </c>
      <c r="G69" s="290"/>
      <c r="H69" s="290"/>
      <c r="I69" s="290"/>
      <c r="J69" s="385"/>
      <c r="K69" s="290"/>
      <c r="L69" s="385"/>
      <c r="M69" s="290"/>
      <c r="N69" s="283"/>
    </row>
    <row r="70">
      <c r="B70" s="0" t="s">
        <v>223</v>
      </c>
      <c r="C70" s="0" t="s">
        <v>288</v>
      </c>
      <c r="D70" s="305" t="s">
        <v>593</v>
      </c>
      <c r="E70" s="290">
        <v>0.21001273229</v>
      </c>
      <c r="F70" s="290">
        <v>0.140008488193</v>
      </c>
      <c r="G70" s="290">
        <v>0.070004244097</v>
      </c>
      <c r="H70" s="290"/>
      <c r="I70" s="290"/>
      <c r="J70" s="385">
        <v>4.015976425179</v>
      </c>
      <c r="K70" s="290">
        <v>4.015976425179</v>
      </c>
      <c r="L70" s="385">
        <v>4.369644878589</v>
      </c>
      <c r="M70" s="290">
        <v>4.661654952432</v>
      </c>
      <c r="N70" s="283"/>
    </row>
    <row r="71">
      <c r="B71" s="0" t="s">
        <v>223</v>
      </c>
      <c r="C71" s="0" t="s">
        <v>288</v>
      </c>
      <c r="D71" s="305" t="s">
        <v>279</v>
      </c>
      <c r="E71" s="290">
        <v>3.437253790973</v>
      </c>
      <c r="F71" s="290">
        <v>1.718626895487</v>
      </c>
      <c r="G71" s="290"/>
      <c r="H71" s="290"/>
      <c r="I71" s="290"/>
      <c r="J71" s="385"/>
      <c r="K71" s="290"/>
      <c r="L71" s="385"/>
      <c r="M71" s="290"/>
      <c r="N71" s="283"/>
    </row>
    <row r="72">
      <c r="B72" s="0" t="s">
        <v>223</v>
      </c>
      <c r="C72" s="0" t="s">
        <v>290</v>
      </c>
      <c r="D72" s="305" t="s">
        <v>592</v>
      </c>
      <c r="E72" s="290">
        <v>0.275223970586</v>
      </c>
      <c r="F72" s="290">
        <v>0.183482647057</v>
      </c>
      <c r="G72" s="290">
        <v>0.091741323529</v>
      </c>
      <c r="H72" s="290"/>
      <c r="I72" s="290"/>
      <c r="J72" s="385"/>
      <c r="K72" s="290"/>
      <c r="L72" s="385"/>
      <c r="M72" s="290"/>
      <c r="N72" s="283"/>
    </row>
    <row r="73">
      <c r="B73" s="0" t="s">
        <v>223</v>
      </c>
      <c r="C73" s="0" t="s">
        <v>290</v>
      </c>
      <c r="D73" s="305" t="s">
        <v>298</v>
      </c>
      <c r="E73" s="300"/>
      <c r="F73" s="300"/>
      <c r="G73" s="300"/>
      <c r="H73" s="300"/>
      <c r="I73" s="300"/>
      <c r="J73" s="375"/>
      <c r="K73" s="300"/>
      <c r="L73" s="375"/>
      <c r="M73" s="300"/>
      <c r="N73" s="283"/>
    </row>
    <row r="74">
      <c r="B74" s="0" t="s">
        <v>223</v>
      </c>
      <c r="C74" s="0" t="s">
        <v>290</v>
      </c>
      <c r="D74" s="305" t="s">
        <v>296</v>
      </c>
      <c r="E74" s="300"/>
      <c r="F74" s="300"/>
      <c r="G74" s="300"/>
      <c r="H74" s="300"/>
      <c r="I74" s="300"/>
      <c r="J74" s="375"/>
      <c r="K74" s="300"/>
      <c r="L74" s="375"/>
      <c r="M74" s="300"/>
      <c r="N74" s="283"/>
    </row>
    <row r="75">
      <c r="B75" s="0" t="s">
        <v>223</v>
      </c>
      <c r="C75" s="0" t="s">
        <v>290</v>
      </c>
      <c r="D75" s="305" t="s">
        <v>280</v>
      </c>
      <c r="E75" s="290">
        <v>0.1687452593</v>
      </c>
      <c r="F75" s="290">
        <v>0.08437262965</v>
      </c>
      <c r="G75" s="290"/>
      <c r="H75" s="290"/>
      <c r="I75" s="290"/>
      <c r="J75" s="385"/>
      <c r="K75" s="290"/>
      <c r="L75" s="385"/>
      <c r="M75" s="290"/>
      <c r="N75" s="283"/>
    </row>
    <row r="76">
      <c r="B76" s="0" t="s">
        <v>223</v>
      </c>
      <c r="C76" s="0" t="s">
        <v>290</v>
      </c>
      <c r="D76" s="305" t="s">
        <v>593</v>
      </c>
      <c r="E76" s="300"/>
      <c r="F76" s="300"/>
      <c r="G76" s="300"/>
      <c r="H76" s="300"/>
      <c r="I76" s="300"/>
      <c r="J76" s="375"/>
      <c r="K76" s="300"/>
      <c r="L76" s="375"/>
      <c r="M76" s="300"/>
      <c r="N76" s="283"/>
    </row>
    <row r="77">
      <c r="B77" s="0" t="s">
        <v>223</v>
      </c>
      <c r="C77" s="0" t="s">
        <v>290</v>
      </c>
      <c r="D77" s="305" t="s">
        <v>279</v>
      </c>
      <c r="E77" s="290">
        <v>2.04641223771</v>
      </c>
      <c r="F77" s="290">
        <v>1.023206118855</v>
      </c>
      <c r="G77" s="290"/>
      <c r="H77" s="290"/>
      <c r="I77" s="290"/>
      <c r="J77" s="385"/>
      <c r="K77" s="290"/>
      <c r="L77" s="385"/>
      <c r="M77" s="290"/>
      <c r="N77" s="283"/>
    </row>
    <row r="78">
      <c r="B78" s="0" t="s">
        <v>223</v>
      </c>
      <c r="C78" s="0" t="s">
        <v>292</v>
      </c>
      <c r="D78" s="305" t="s">
        <v>592</v>
      </c>
      <c r="E78" s="290">
        <v>4.970667627804</v>
      </c>
      <c r="F78" s="290">
        <v>4.994100825311</v>
      </c>
      <c r="G78" s="290">
        <v>5.06025760318</v>
      </c>
      <c r="H78" s="290">
        <v>5.121770074958</v>
      </c>
      <c r="I78" s="290">
        <v>5.091718588049</v>
      </c>
      <c r="J78" s="385">
        <v>5.048047447987</v>
      </c>
      <c r="K78" s="290">
        <v>5.004750870746</v>
      </c>
      <c r="L78" s="385">
        <v>4.96375730348</v>
      </c>
      <c r="M78" s="290">
        <v>4.92309951168</v>
      </c>
      <c r="N78" s="283"/>
    </row>
    <row r="79">
      <c r="B79" s="0" t="s">
        <v>223</v>
      </c>
      <c r="C79" s="0" t="s">
        <v>292</v>
      </c>
      <c r="D79" s="305" t="s">
        <v>298</v>
      </c>
      <c r="E79" s="290">
        <v>28.677148853081</v>
      </c>
      <c r="F79" s="290">
        <v>30.613281206446</v>
      </c>
      <c r="G79" s="290">
        <v>32.586250148741</v>
      </c>
      <c r="H79" s="290">
        <v>34.250034412184</v>
      </c>
      <c r="I79" s="290">
        <v>17.047721036379</v>
      </c>
      <c r="J79" s="385"/>
      <c r="K79" s="290"/>
      <c r="L79" s="385"/>
      <c r="M79" s="290"/>
      <c r="N79" s="283"/>
    </row>
    <row r="80">
      <c r="B80" s="0" t="s">
        <v>223</v>
      </c>
      <c r="C80" s="0" t="s">
        <v>292</v>
      </c>
      <c r="D80" s="305" t="s">
        <v>594</v>
      </c>
      <c r="E80" s="290">
        <v>1.363764724449</v>
      </c>
      <c r="F80" s="290">
        <v>1.346006787421</v>
      </c>
      <c r="G80" s="290">
        <v>2.004500475562</v>
      </c>
      <c r="H80" s="290">
        <v>1.331497081852</v>
      </c>
      <c r="I80" s="290">
        <v>1.32368465245</v>
      </c>
      <c r="J80" s="385">
        <v>1.312331547038</v>
      </c>
      <c r="K80" s="290">
        <v>1.30107581603</v>
      </c>
      <c r="L80" s="385">
        <v>1.29041879426</v>
      </c>
      <c r="M80" s="290">
        <v>1.279849063416</v>
      </c>
      <c r="N80" s="283"/>
    </row>
    <row r="81">
      <c r="B81" s="0" t="s">
        <v>223</v>
      </c>
      <c r="C81" s="0" t="s">
        <v>292</v>
      </c>
      <c r="D81" s="305" t="s">
        <v>296</v>
      </c>
      <c r="E81" s="290">
        <v>48.843101174119</v>
      </c>
      <c r="F81" s="290">
        <v>32.562067449413</v>
      </c>
      <c r="G81" s="290">
        <v>27.268863200542</v>
      </c>
      <c r="H81" s="290">
        <v>29.512402402171</v>
      </c>
      <c r="I81" s="290">
        <v>29.512402402171</v>
      </c>
      <c r="J81" s="385">
        <v>30.48083549864</v>
      </c>
      <c r="K81" s="290">
        <v>36.89584031247</v>
      </c>
      <c r="L81" s="385">
        <v>38.103897405567</v>
      </c>
      <c r="M81" s="290">
        <v>40.86844789759</v>
      </c>
      <c r="N81" s="283"/>
    </row>
    <row r="82">
      <c r="B82" s="0" t="s">
        <v>223</v>
      </c>
      <c r="C82" s="0" t="s">
        <v>292</v>
      </c>
      <c r="D82" s="305" t="s">
        <v>280</v>
      </c>
      <c r="E82" s="290">
        <v>115.189511704035</v>
      </c>
      <c r="F82" s="290">
        <v>130.631785596493</v>
      </c>
      <c r="G82" s="290">
        <v>141.855665061686</v>
      </c>
      <c r="H82" s="290">
        <v>146.57673856346</v>
      </c>
      <c r="I82" s="290">
        <v>97.272418716374</v>
      </c>
      <c r="J82" s="385">
        <v>102.104514387759</v>
      </c>
      <c r="K82" s="290">
        <v>130.323518965506</v>
      </c>
      <c r="L82" s="385">
        <v>136.727770074389</v>
      </c>
      <c r="M82" s="290">
        <v>131.415959834108</v>
      </c>
      <c r="N82" s="283"/>
    </row>
    <row r="83">
      <c r="B83" s="0" t="s">
        <v>223</v>
      </c>
      <c r="C83" s="0" t="s">
        <v>292</v>
      </c>
      <c r="D83" s="305" t="s">
        <v>593</v>
      </c>
      <c r="E83" s="290">
        <v>33.860460719766</v>
      </c>
      <c r="F83" s="290">
        <v>36.715467663828</v>
      </c>
      <c r="G83" s="290">
        <v>46.690446292421</v>
      </c>
      <c r="H83" s="290">
        <v>39.776892115861</v>
      </c>
      <c r="I83" s="290">
        <v>41.050830273964</v>
      </c>
      <c r="J83" s="385">
        <v>38.34615160379</v>
      </c>
      <c r="K83" s="290">
        <v>39.682965431012</v>
      </c>
      <c r="L83" s="385">
        <v>41.067234442561</v>
      </c>
      <c r="M83" s="290">
        <v>42.567013025209</v>
      </c>
      <c r="N83" s="283"/>
    </row>
    <row r="84">
      <c r="B84" s="0" t="s">
        <v>223</v>
      </c>
      <c r="C84" s="0" t="s">
        <v>292</v>
      </c>
      <c r="D84" s="305" t="s">
        <v>279</v>
      </c>
      <c r="E84" s="290">
        <v>235.174074781988</v>
      </c>
      <c r="F84" s="290">
        <v>262.414072263996</v>
      </c>
      <c r="G84" s="290">
        <v>283.899256103336</v>
      </c>
      <c r="H84" s="290">
        <v>298.175882064632</v>
      </c>
      <c r="I84" s="290">
        <v>242.71825034662</v>
      </c>
      <c r="J84" s="385">
        <v>242.595897237751</v>
      </c>
      <c r="K84" s="290">
        <v>256.816164361514</v>
      </c>
      <c r="L84" s="385">
        <v>142.649100011026</v>
      </c>
      <c r="M84" s="290">
        <v>36.13638968413</v>
      </c>
      <c r="N84" s="283"/>
    </row>
    <row r="85">
      <c r="B85" s="0" t="s">
        <v>223</v>
      </c>
      <c r="C85" s="0" t="s">
        <v>292</v>
      </c>
      <c r="D85" s="305" t="s">
        <v>595</v>
      </c>
      <c r="E85" s="290">
        <v>0.350682357715</v>
      </c>
      <c r="F85" s="290">
        <v>1.053781124268</v>
      </c>
      <c r="G85" s="290">
        <v>3.026300798639</v>
      </c>
      <c r="H85" s="290">
        <v>2.499410236505</v>
      </c>
      <c r="I85" s="290">
        <v>2.484745190456</v>
      </c>
      <c r="J85" s="385">
        <v>2.463433789727</v>
      </c>
      <c r="K85" s="290">
        <v>2.442305174662</v>
      </c>
      <c r="L85" s="385">
        <v>2.422300422368</v>
      </c>
      <c r="M85" s="290">
        <v>2.402459527612</v>
      </c>
      <c r="N85" s="283"/>
    </row>
    <row r="86">
      <c r="B86" s="0" t="s">
        <v>223</v>
      </c>
      <c r="C86" s="0" t="s">
        <v>294</v>
      </c>
      <c r="D86" s="305" t="s">
        <v>298</v>
      </c>
      <c r="E86" s="300"/>
      <c r="F86" s="300"/>
      <c r="G86" s="300"/>
      <c r="H86" s="300"/>
      <c r="I86" s="300"/>
      <c r="J86" s="375"/>
      <c r="K86" s="300"/>
      <c r="L86" s="375"/>
      <c r="M86" s="300"/>
      <c r="N86" s="283"/>
    </row>
    <row r="87">
      <c r="B87" s="0" t="s">
        <v>223</v>
      </c>
      <c r="C87" s="0" t="s">
        <v>294</v>
      </c>
      <c r="D87" s="305" t="s">
        <v>280</v>
      </c>
      <c r="E87" s="300"/>
      <c r="F87" s="300"/>
      <c r="G87" s="300"/>
      <c r="H87" s="300"/>
      <c r="I87" s="300"/>
      <c r="J87" s="375"/>
      <c r="K87" s="300"/>
      <c r="L87" s="375"/>
      <c r="M87" s="300"/>
      <c r="N87" s="283"/>
    </row>
    <row r="88">
      <c r="B88" s="0" t="s">
        <v>223</v>
      </c>
      <c r="C88" s="0" t="s">
        <v>294</v>
      </c>
      <c r="D88" s="305" t="s">
        <v>279</v>
      </c>
      <c r="E88" s="375"/>
      <c r="F88" s="375"/>
      <c r="G88" s="375"/>
      <c r="H88" s="375"/>
      <c r="I88" s="375"/>
      <c r="J88" s="375"/>
      <c r="K88" s="375"/>
      <c r="L88" s="375"/>
      <c r="M88" s="375"/>
      <c r="N88" s="283"/>
    </row>
    <row r="89">
      <c r="B89" s="0" t="s">
        <v>224</v>
      </c>
      <c r="C89" s="0" t="s">
        <v>278</v>
      </c>
      <c r="D89" s="305" t="s">
        <v>592</v>
      </c>
      <c r="E89" s="375"/>
      <c r="F89" s="375"/>
      <c r="G89" s="375"/>
      <c r="H89" s="375"/>
      <c r="I89" s="375"/>
      <c r="J89" s="375"/>
      <c r="K89" s="375"/>
      <c r="L89" s="375"/>
      <c r="M89" s="375"/>
      <c r="N89" s="283"/>
    </row>
    <row r="90">
      <c r="B90" s="0" t="s">
        <v>224</v>
      </c>
      <c r="C90" s="0" t="s">
        <v>278</v>
      </c>
      <c r="D90" s="305" t="s">
        <v>298</v>
      </c>
      <c r="E90" s="385">
        <v>10.278497856115</v>
      </c>
      <c r="F90" s="385">
        <v>10.278497856115</v>
      </c>
      <c r="G90" s="385"/>
      <c r="H90" s="385"/>
      <c r="I90" s="385"/>
      <c r="J90" s="385"/>
      <c r="K90" s="385"/>
      <c r="L90" s="385"/>
      <c r="M90" s="385"/>
      <c r="N90" s="283"/>
    </row>
    <row r="91">
      <c r="B91" s="0" t="s">
        <v>224</v>
      </c>
      <c r="C91" s="0" t="s">
        <v>278</v>
      </c>
      <c r="D91" s="305" t="s">
        <v>296</v>
      </c>
      <c r="E91" s="290"/>
      <c r="F91" s="290">
        <v>5.74863243093</v>
      </c>
      <c r="G91" s="290">
        <v>5.74863243093</v>
      </c>
      <c r="H91" s="290">
        <v>11.569599020767</v>
      </c>
      <c r="I91" s="290">
        <v>8.284666203092</v>
      </c>
      <c r="J91" s="385">
        <v>5.755047206095</v>
      </c>
      <c r="K91" s="290">
        <v>5.893725801003</v>
      </c>
      <c r="L91" s="385">
        <v>9.238040865237</v>
      </c>
      <c r="M91" s="290">
        <v>10.584410399093</v>
      </c>
      <c r="N91" s="283"/>
    </row>
    <row r="92">
      <c r="B92" s="0" t="s">
        <v>224</v>
      </c>
      <c r="C92" s="0" t="s">
        <v>278</v>
      </c>
      <c r="D92" s="305" t="s">
        <v>280</v>
      </c>
      <c r="E92" s="290">
        <v>3.02564812558</v>
      </c>
      <c r="F92" s="290">
        <v>31.878356779357</v>
      </c>
      <c r="G92" s="290">
        <v>14.426354326888</v>
      </c>
      <c r="H92" s="290"/>
      <c r="I92" s="290"/>
      <c r="J92" s="385"/>
      <c r="K92" s="290"/>
      <c r="L92" s="385"/>
      <c r="M92" s="290"/>
      <c r="N92" s="283"/>
    </row>
    <row r="93">
      <c r="B93" s="0" t="s">
        <v>224</v>
      </c>
      <c r="C93" s="0" t="s">
        <v>278</v>
      </c>
      <c r="D93" s="305" t="s">
        <v>593</v>
      </c>
      <c r="E93" s="300"/>
      <c r="F93" s="300"/>
      <c r="G93" s="300"/>
      <c r="H93" s="300"/>
      <c r="I93" s="300"/>
      <c r="J93" s="375"/>
      <c r="K93" s="300"/>
      <c r="L93" s="375"/>
      <c r="M93" s="300"/>
      <c r="N93" s="283"/>
    </row>
    <row r="94">
      <c r="B94" s="0" t="s">
        <v>224</v>
      </c>
      <c r="C94" s="0" t="s">
        <v>278</v>
      </c>
      <c r="D94" s="305" t="s">
        <v>279</v>
      </c>
      <c r="E94" s="300"/>
      <c r="F94" s="300"/>
      <c r="G94" s="300"/>
      <c r="H94" s="300"/>
      <c r="I94" s="300"/>
      <c r="J94" s="375"/>
      <c r="K94" s="300"/>
      <c r="L94" s="375"/>
      <c r="M94" s="300"/>
      <c r="N94" s="283"/>
    </row>
    <row r="95">
      <c r="B95" s="0" t="s">
        <v>224</v>
      </c>
      <c r="C95" s="0" t="s">
        <v>282</v>
      </c>
      <c r="D95" s="305" t="s">
        <v>592</v>
      </c>
      <c r="E95" s="300"/>
      <c r="F95" s="300"/>
      <c r="G95" s="300"/>
      <c r="H95" s="300"/>
      <c r="I95" s="300"/>
      <c r="J95" s="375"/>
      <c r="K95" s="300"/>
      <c r="L95" s="375"/>
      <c r="M95" s="300"/>
      <c r="N95" s="283"/>
    </row>
    <row r="96">
      <c r="B96" s="0" t="s">
        <v>224</v>
      </c>
      <c r="C96" s="0" t="s">
        <v>282</v>
      </c>
      <c r="D96" s="305" t="s">
        <v>298</v>
      </c>
      <c r="E96" s="300"/>
      <c r="F96" s="300"/>
      <c r="G96" s="300"/>
      <c r="H96" s="300"/>
      <c r="I96" s="300"/>
      <c r="J96" s="375"/>
      <c r="K96" s="300"/>
      <c r="L96" s="375"/>
      <c r="M96" s="300"/>
      <c r="N96" s="283"/>
    </row>
    <row r="97">
      <c r="B97" s="0" t="s">
        <v>224</v>
      </c>
      <c r="C97" s="0" t="s">
        <v>282</v>
      </c>
      <c r="D97" s="305" t="s">
        <v>280</v>
      </c>
      <c r="E97" s="300"/>
      <c r="F97" s="300"/>
      <c r="G97" s="300"/>
      <c r="H97" s="300"/>
      <c r="I97" s="300"/>
      <c r="J97" s="375"/>
      <c r="K97" s="300"/>
      <c r="L97" s="375"/>
      <c r="M97" s="300"/>
      <c r="N97" s="283"/>
    </row>
    <row r="98">
      <c r="B98" s="0" t="s">
        <v>224</v>
      </c>
      <c r="C98" s="0" t="s">
        <v>282</v>
      </c>
      <c r="D98" s="305" t="s">
        <v>279</v>
      </c>
      <c r="E98" s="300"/>
      <c r="F98" s="300"/>
      <c r="G98" s="300"/>
      <c r="H98" s="300"/>
      <c r="I98" s="300"/>
      <c r="J98" s="375"/>
      <c r="K98" s="300"/>
      <c r="L98" s="375"/>
      <c r="M98" s="300"/>
      <c r="N98" s="283"/>
    </row>
    <row r="99">
      <c r="B99" s="0" t="s">
        <v>224</v>
      </c>
      <c r="C99" s="0" t="s">
        <v>284</v>
      </c>
      <c r="D99" s="305" t="s">
        <v>592</v>
      </c>
      <c r="E99" s="300"/>
      <c r="F99" s="300"/>
      <c r="G99" s="300"/>
      <c r="H99" s="300"/>
      <c r="I99" s="300"/>
      <c r="J99" s="375"/>
      <c r="K99" s="300"/>
      <c r="L99" s="375"/>
      <c r="M99" s="300"/>
      <c r="N99" s="283"/>
    </row>
    <row r="100">
      <c r="B100" s="0" t="s">
        <v>224</v>
      </c>
      <c r="C100" s="0" t="s">
        <v>284</v>
      </c>
      <c r="D100" s="305" t="s">
        <v>298</v>
      </c>
      <c r="E100" s="300"/>
      <c r="F100" s="300"/>
      <c r="G100" s="300"/>
      <c r="H100" s="300"/>
      <c r="I100" s="300"/>
      <c r="J100" s="375"/>
      <c r="K100" s="300"/>
      <c r="L100" s="375"/>
      <c r="M100" s="300"/>
      <c r="N100" s="283"/>
    </row>
    <row r="101">
      <c r="B101" s="0" t="s">
        <v>224</v>
      </c>
      <c r="C101" s="0" t="s">
        <v>284</v>
      </c>
      <c r="D101" s="305" t="s">
        <v>296</v>
      </c>
      <c r="E101" s="385"/>
      <c r="F101" s="385"/>
      <c r="G101" s="385"/>
      <c r="H101" s="385"/>
      <c r="I101" s="385">
        <v>9.780601744236</v>
      </c>
      <c r="J101" s="385">
        <v>16.057064208119</v>
      </c>
      <c r="K101" s="385">
        <v>16.057064208119</v>
      </c>
      <c r="L101" s="385">
        <v>16.057064208119</v>
      </c>
      <c r="M101" s="385">
        <v>7.882781597866</v>
      </c>
      <c r="N101" s="283"/>
    </row>
    <row r="102">
      <c r="B102" s="0" t="s">
        <v>224</v>
      </c>
      <c r="C102" s="0" t="s">
        <v>284</v>
      </c>
      <c r="D102" s="305" t="s">
        <v>280</v>
      </c>
      <c r="E102" s="375"/>
      <c r="F102" s="375"/>
      <c r="G102" s="375"/>
      <c r="H102" s="375"/>
      <c r="I102" s="375"/>
      <c r="J102" s="375"/>
      <c r="K102" s="375"/>
      <c r="L102" s="375"/>
      <c r="M102" s="375"/>
      <c r="N102" s="283"/>
    </row>
    <row r="103">
      <c r="B103" s="0" t="s">
        <v>224</v>
      </c>
      <c r="C103" s="0" t="s">
        <v>284</v>
      </c>
      <c r="D103" s="305" t="s">
        <v>593</v>
      </c>
      <c r="E103" s="375"/>
      <c r="F103" s="375"/>
      <c r="G103" s="375"/>
      <c r="H103" s="375"/>
      <c r="I103" s="375"/>
      <c r="J103" s="375"/>
      <c r="K103" s="375"/>
      <c r="L103" s="375"/>
      <c r="M103" s="375"/>
      <c r="N103" s="283"/>
    </row>
    <row r="104">
      <c r="B104" s="0" t="s">
        <v>224</v>
      </c>
      <c r="C104" s="0" t="s">
        <v>284</v>
      </c>
      <c r="D104" s="305" t="s">
        <v>279</v>
      </c>
      <c r="E104" s="375"/>
      <c r="F104" s="375"/>
      <c r="G104" s="375"/>
      <c r="H104" s="375"/>
      <c r="I104" s="375"/>
      <c r="J104" s="375"/>
      <c r="K104" s="375"/>
      <c r="L104" s="375"/>
      <c r="M104" s="375"/>
      <c r="N104" s="283"/>
    </row>
    <row r="105">
      <c r="B105" s="0" t="s">
        <v>224</v>
      </c>
      <c r="C105" s="0" t="s">
        <v>286</v>
      </c>
      <c r="D105" s="305" t="s">
        <v>592</v>
      </c>
      <c r="E105" s="375"/>
      <c r="F105" s="375"/>
      <c r="G105" s="375"/>
      <c r="H105" s="375"/>
      <c r="I105" s="375"/>
      <c r="J105" s="375"/>
      <c r="K105" s="375"/>
      <c r="L105" s="375"/>
      <c r="M105" s="375"/>
      <c r="N105" s="283"/>
    </row>
    <row r="106">
      <c r="B106" s="0" t="s">
        <v>224</v>
      </c>
      <c r="C106" s="0" t="s">
        <v>286</v>
      </c>
      <c r="D106" s="305" t="s">
        <v>298</v>
      </c>
      <c r="E106" s="385"/>
      <c r="F106" s="385"/>
      <c r="G106" s="385">
        <v>20.407613316799</v>
      </c>
      <c r="H106" s="385">
        <v>20.407613316799</v>
      </c>
      <c r="I106" s="385">
        <v>5.1019033292</v>
      </c>
      <c r="J106" s="385"/>
      <c r="K106" s="385"/>
      <c r="L106" s="385"/>
      <c r="M106" s="385"/>
      <c r="N106" s="283"/>
    </row>
    <row r="107">
      <c r="B107" s="0" t="s">
        <v>224</v>
      </c>
      <c r="C107" s="0" t="s">
        <v>286</v>
      </c>
      <c r="D107" s="305" t="s">
        <v>280</v>
      </c>
      <c r="E107" s="290"/>
      <c r="F107" s="290"/>
      <c r="G107" s="290"/>
      <c r="H107" s="290">
        <v>19.104630860032</v>
      </c>
      <c r="I107" s="290">
        <v>56.123811108717</v>
      </c>
      <c r="J107" s="385">
        <v>68.139886318777</v>
      </c>
      <c r="K107" s="290">
        <v>26.344548355084</v>
      </c>
      <c r="L107" s="385">
        <v>3.763506907869</v>
      </c>
      <c r="M107" s="290"/>
      <c r="N107" s="283"/>
    </row>
    <row r="108">
      <c r="B108" s="0" t="s">
        <v>224</v>
      </c>
      <c r="C108" s="0" t="s">
        <v>286</v>
      </c>
      <c r="D108" s="305" t="s">
        <v>279</v>
      </c>
      <c r="E108" s="290"/>
      <c r="F108" s="290">
        <v>8.172009970267</v>
      </c>
      <c r="G108" s="290">
        <v>37.108849838923</v>
      </c>
      <c r="H108" s="290">
        <v>87.440973351589</v>
      </c>
      <c r="I108" s="290">
        <v>114.692677302953</v>
      </c>
      <c r="J108" s="385">
        <v>143.191719044212</v>
      </c>
      <c r="K108" s="290">
        <v>150.715851102958</v>
      </c>
      <c r="L108" s="385">
        <v>86.312360850175</v>
      </c>
      <c r="M108" s="290">
        <v>34.665065522324</v>
      </c>
      <c r="N108" s="283"/>
    </row>
    <row r="109">
      <c r="B109" s="0" t="s">
        <v>224</v>
      </c>
      <c r="C109" s="0" t="s">
        <v>288</v>
      </c>
      <c r="D109" s="305" t="s">
        <v>298</v>
      </c>
      <c r="E109" s="290">
        <v>3.285140959753</v>
      </c>
      <c r="F109" s="290">
        <v>2.190093973169</v>
      </c>
      <c r="G109" s="290">
        <v>1.095046986584</v>
      </c>
      <c r="H109" s="290"/>
      <c r="I109" s="290"/>
      <c r="J109" s="385"/>
      <c r="K109" s="290"/>
      <c r="L109" s="385"/>
      <c r="M109" s="290"/>
      <c r="N109" s="283"/>
    </row>
    <row r="110">
      <c r="B110" s="0" t="s">
        <v>224</v>
      </c>
      <c r="C110" s="0" t="s">
        <v>288</v>
      </c>
      <c r="D110" s="305" t="s">
        <v>296</v>
      </c>
      <c r="E110" s="300"/>
      <c r="F110" s="300"/>
      <c r="G110" s="300"/>
      <c r="H110" s="300"/>
      <c r="I110" s="300"/>
      <c r="J110" s="375"/>
      <c r="K110" s="300"/>
      <c r="L110" s="375"/>
      <c r="M110" s="300"/>
      <c r="N110" s="283"/>
    </row>
    <row r="111">
      <c r="B111" s="0" t="s">
        <v>224</v>
      </c>
      <c r="C111" s="0" t="s">
        <v>288</v>
      </c>
      <c r="D111" s="305" t="s">
        <v>280</v>
      </c>
      <c r="E111" s="290">
        <v>4.672035794609</v>
      </c>
      <c r="F111" s="290">
        <v>2.336017897304</v>
      </c>
      <c r="G111" s="290"/>
      <c r="H111" s="290"/>
      <c r="I111" s="290"/>
      <c r="J111" s="385"/>
      <c r="K111" s="290"/>
      <c r="L111" s="385"/>
      <c r="M111" s="290"/>
      <c r="N111" s="283"/>
    </row>
    <row r="112">
      <c r="B112" s="0" t="s">
        <v>224</v>
      </c>
      <c r="C112" s="0" t="s">
        <v>288</v>
      </c>
      <c r="D112" s="305" t="s">
        <v>593</v>
      </c>
      <c r="E112" s="290">
        <v>2.44150782213</v>
      </c>
      <c r="F112" s="290">
        <v>1.62767188142</v>
      </c>
      <c r="G112" s="290">
        <v>0.81383594071</v>
      </c>
      <c r="H112" s="290"/>
      <c r="I112" s="290"/>
      <c r="J112" s="385">
        <v>2.648944537916</v>
      </c>
      <c r="K112" s="290">
        <v>2.648944537916</v>
      </c>
      <c r="L112" s="385">
        <v>2.270523889642</v>
      </c>
      <c r="M112" s="290"/>
      <c r="N112" s="283"/>
    </row>
    <row r="113">
      <c r="B113" s="0" t="s">
        <v>224</v>
      </c>
      <c r="C113" s="0" t="s">
        <v>288</v>
      </c>
      <c r="D113" s="305" t="s">
        <v>279</v>
      </c>
      <c r="E113" s="290">
        <v>10.003010564848</v>
      </c>
      <c r="F113" s="290">
        <v>5.001505282424</v>
      </c>
      <c r="G113" s="290"/>
      <c r="H113" s="290"/>
      <c r="I113" s="290"/>
      <c r="J113" s="385"/>
      <c r="K113" s="290"/>
      <c r="L113" s="385"/>
      <c r="M113" s="290"/>
      <c r="N113" s="283"/>
    </row>
    <row r="114">
      <c r="B114" s="0" t="s">
        <v>224</v>
      </c>
      <c r="C114" s="0" t="s">
        <v>290</v>
      </c>
      <c r="D114" s="305" t="s">
        <v>592</v>
      </c>
      <c r="E114" s="300"/>
      <c r="F114" s="300"/>
      <c r="G114" s="300"/>
      <c r="H114" s="300"/>
      <c r="I114" s="300"/>
      <c r="J114" s="375"/>
      <c r="K114" s="300"/>
      <c r="L114" s="375"/>
      <c r="M114" s="300"/>
      <c r="N114" s="283"/>
    </row>
    <row r="115">
      <c r="B115" s="0" t="s">
        <v>224</v>
      </c>
      <c r="C115" s="0" t="s">
        <v>290</v>
      </c>
      <c r="D115" s="305" t="s">
        <v>298</v>
      </c>
      <c r="E115" s="300"/>
      <c r="F115" s="300"/>
      <c r="G115" s="300"/>
      <c r="H115" s="300"/>
      <c r="I115" s="300"/>
      <c r="J115" s="375"/>
      <c r="K115" s="300"/>
      <c r="L115" s="375"/>
      <c r="M115" s="300"/>
      <c r="N115" s="283"/>
    </row>
    <row r="116">
      <c r="B116" s="0" t="s">
        <v>224</v>
      </c>
      <c r="C116" s="0" t="s">
        <v>290</v>
      </c>
      <c r="D116" s="305" t="s">
        <v>296</v>
      </c>
      <c r="E116" s="300"/>
      <c r="F116" s="300"/>
      <c r="G116" s="300"/>
      <c r="H116" s="300"/>
      <c r="I116" s="300"/>
      <c r="J116" s="375"/>
      <c r="K116" s="300"/>
      <c r="L116" s="375"/>
      <c r="M116" s="300"/>
      <c r="N116" s="283"/>
    </row>
    <row r="117">
      <c r="B117" s="0" t="s">
        <v>224</v>
      </c>
      <c r="C117" s="0" t="s">
        <v>290</v>
      </c>
      <c r="D117" s="305" t="s">
        <v>280</v>
      </c>
      <c r="E117" s="300"/>
      <c r="F117" s="300"/>
      <c r="G117" s="300"/>
      <c r="H117" s="300"/>
      <c r="I117" s="300"/>
      <c r="J117" s="375"/>
      <c r="K117" s="300"/>
      <c r="L117" s="375"/>
      <c r="M117" s="300"/>
      <c r="N117" s="283"/>
    </row>
    <row r="118">
      <c r="B118" s="0" t="s">
        <v>224</v>
      </c>
      <c r="C118" s="0" t="s">
        <v>290</v>
      </c>
      <c r="D118" s="305" t="s">
        <v>593</v>
      </c>
      <c r="E118" s="300"/>
      <c r="F118" s="300"/>
      <c r="G118" s="300"/>
      <c r="H118" s="300"/>
      <c r="I118" s="300"/>
      <c r="J118" s="375"/>
      <c r="K118" s="300"/>
      <c r="L118" s="375"/>
      <c r="M118" s="300"/>
      <c r="N118" s="283"/>
    </row>
    <row r="119">
      <c r="B119" s="0" t="s">
        <v>224</v>
      </c>
      <c r="C119" s="0" t="s">
        <v>290</v>
      </c>
      <c r="D119" s="305" t="s">
        <v>279</v>
      </c>
      <c r="E119" s="300"/>
      <c r="F119" s="300"/>
      <c r="G119" s="300"/>
      <c r="H119" s="300"/>
      <c r="I119" s="300"/>
      <c r="J119" s="375"/>
      <c r="K119" s="300"/>
      <c r="L119" s="375"/>
      <c r="M119" s="300"/>
      <c r="N119" s="283"/>
    </row>
    <row r="120">
      <c r="B120" s="0" t="s">
        <v>224</v>
      </c>
      <c r="C120" s="0" t="s">
        <v>292</v>
      </c>
      <c r="D120" s="305" t="s">
        <v>592</v>
      </c>
      <c r="E120" s="290">
        <v>5.84920077224</v>
      </c>
      <c r="F120" s="290">
        <v>5.787828001825</v>
      </c>
      <c r="G120" s="290">
        <v>5.765792977639</v>
      </c>
      <c r="H120" s="290">
        <v>5.71177250055</v>
      </c>
      <c r="I120" s="290">
        <v>5.658258148456</v>
      </c>
      <c r="J120" s="385">
        <v>5.618932895627</v>
      </c>
      <c r="K120" s="290">
        <v>5.579880955799</v>
      </c>
      <c r="L120" s="385">
        <v>5.561782074543</v>
      </c>
      <c r="M120" s="290">
        <v>5.543741898752</v>
      </c>
      <c r="N120" s="283"/>
    </row>
    <row r="121">
      <c r="B121" s="0" t="s">
        <v>224</v>
      </c>
      <c r="C121" s="0" t="s">
        <v>292</v>
      </c>
      <c r="D121" s="305" t="s">
        <v>298</v>
      </c>
      <c r="E121" s="290">
        <v>18.835288363996</v>
      </c>
      <c r="F121" s="290">
        <v>12.55685890933</v>
      </c>
      <c r="G121" s="290">
        <v>6.278429454665</v>
      </c>
      <c r="H121" s="290"/>
      <c r="I121" s="290"/>
      <c r="J121" s="385"/>
      <c r="K121" s="290"/>
      <c r="L121" s="385"/>
      <c r="M121" s="290"/>
      <c r="N121" s="283"/>
    </row>
    <row r="122">
      <c r="B122" s="0" t="s">
        <v>224</v>
      </c>
      <c r="C122" s="0" t="s">
        <v>292</v>
      </c>
      <c r="D122" s="305" t="s">
        <v>594</v>
      </c>
      <c r="E122" s="290">
        <v>0.438097566161</v>
      </c>
      <c r="F122" s="290">
        <v>0.433500825103</v>
      </c>
      <c r="G122" s="290">
        <v>0.431850430315</v>
      </c>
      <c r="H122" s="290">
        <v>0.427804366509</v>
      </c>
      <c r="I122" s="290">
        <v>0.423796210811</v>
      </c>
      <c r="J122" s="385">
        <v>0.42085080028</v>
      </c>
      <c r="K122" s="290">
        <v>0.417925860539</v>
      </c>
      <c r="L122" s="385">
        <v>0.416570277761</v>
      </c>
      <c r="M122" s="290">
        <v>0.415219091947</v>
      </c>
      <c r="N122" s="283"/>
    </row>
    <row r="123">
      <c r="B123" s="0" t="s">
        <v>224</v>
      </c>
      <c r="C123" s="0" t="s">
        <v>292</v>
      </c>
      <c r="D123" s="305" t="s">
        <v>296</v>
      </c>
      <c r="E123" s="290">
        <v>26.941573053896</v>
      </c>
      <c r="F123" s="290">
        <v>24.731110950777</v>
      </c>
      <c r="G123" s="290">
        <v>28.087341016011</v>
      </c>
      <c r="H123" s="290">
        <v>24.762506967059</v>
      </c>
      <c r="I123" s="290">
        <v>20.893899968099</v>
      </c>
      <c r="J123" s="385">
        <v>19.610764986895</v>
      </c>
      <c r="K123" s="290">
        <v>22.068729378917</v>
      </c>
      <c r="L123" s="385">
        <v>20.669622262678</v>
      </c>
      <c r="M123" s="290">
        <v>29.508131171423</v>
      </c>
      <c r="N123" s="283"/>
    </row>
    <row r="124">
      <c r="B124" s="0" t="s">
        <v>224</v>
      </c>
      <c r="C124" s="0" t="s">
        <v>292</v>
      </c>
      <c r="D124" s="305" t="s">
        <v>280</v>
      </c>
      <c r="E124" s="290">
        <v>45.822129446859</v>
      </c>
      <c r="F124" s="290">
        <v>22.911064723429</v>
      </c>
      <c r="G124" s="290">
        <v>48.989364974947</v>
      </c>
      <c r="H124" s="290">
        <v>48.989364974947</v>
      </c>
      <c r="I124" s="290">
        <v>12.247341243737</v>
      </c>
      <c r="J124" s="385">
        <v>4.848773078791</v>
      </c>
      <c r="K124" s="290">
        <v>24.715447037194</v>
      </c>
      <c r="L124" s="385">
        <v>20.559355826802</v>
      </c>
      <c r="M124" s="290">
        <v>12.10596872127</v>
      </c>
      <c r="N124" s="283"/>
    </row>
    <row r="125">
      <c r="B125" s="0" t="s">
        <v>224</v>
      </c>
      <c r="C125" s="0" t="s">
        <v>292</v>
      </c>
      <c r="D125" s="305" t="s">
        <v>593</v>
      </c>
      <c r="E125" s="290">
        <v>18.682793903537</v>
      </c>
      <c r="F125" s="290">
        <v>22.270832278973</v>
      </c>
      <c r="G125" s="290">
        <v>25.716215249877</v>
      </c>
      <c r="H125" s="290">
        <v>28.487214450335</v>
      </c>
      <c r="I125" s="290">
        <v>30.547036595822</v>
      </c>
      <c r="J125" s="385">
        <v>29.829832320864</v>
      </c>
      <c r="K125" s="290">
        <v>31.865803636274</v>
      </c>
      <c r="L125" s="385">
        <v>33.769419548032</v>
      </c>
      <c r="M125" s="290">
        <v>37.616407919755</v>
      </c>
      <c r="N125" s="283"/>
    </row>
    <row r="126">
      <c r="B126" s="0" t="s">
        <v>224</v>
      </c>
      <c r="C126" s="0" t="s">
        <v>292</v>
      </c>
      <c r="D126" s="305" t="s">
        <v>279</v>
      </c>
      <c r="E126" s="290">
        <v>70.319542591722</v>
      </c>
      <c r="F126" s="290">
        <v>80.315369907616</v>
      </c>
      <c r="G126" s="290">
        <v>71.778268605312</v>
      </c>
      <c r="H126" s="290">
        <v>33.073469795236</v>
      </c>
      <c r="I126" s="290">
        <v>19.967002495167</v>
      </c>
      <c r="J126" s="385"/>
      <c r="K126" s="290"/>
      <c r="L126" s="385"/>
      <c r="M126" s="290"/>
      <c r="N126" s="283"/>
    </row>
    <row r="127">
      <c r="B127" s="0" t="s">
        <v>224</v>
      </c>
      <c r="C127" s="0" t="s">
        <v>292</v>
      </c>
      <c r="D127" s="305" t="s">
        <v>595</v>
      </c>
      <c r="E127" s="290">
        <v>0.33796097961</v>
      </c>
      <c r="F127" s="290">
        <v>1.02179281786</v>
      </c>
      <c r="G127" s="290">
        <v>1.722216794679</v>
      </c>
      <c r="H127" s="290">
        <v>2.409149732543</v>
      </c>
      <c r="I127" s="290">
        <v>2.386578090024</v>
      </c>
      <c r="J127" s="385">
        <v>2.369991221005</v>
      </c>
      <c r="K127" s="290">
        <v>2.353519631777</v>
      </c>
      <c r="L127" s="385">
        <v>2.345885764193</v>
      </c>
      <c r="M127" s="290">
        <v>2.338276657794</v>
      </c>
      <c r="N127" s="283"/>
    </row>
    <row r="128">
      <c r="B128" s="0" t="s">
        <v>224</v>
      </c>
      <c r="C128" s="0" t="s">
        <v>294</v>
      </c>
      <c r="D128" s="305" t="s">
        <v>298</v>
      </c>
      <c r="E128" s="290"/>
      <c r="F128" s="290"/>
      <c r="G128" s="290"/>
      <c r="H128" s="290">
        <v>9.422930767576</v>
      </c>
      <c r="I128" s="290">
        <v>26.885594901185</v>
      </c>
      <c r="J128" s="385">
        <v>34.010330725089</v>
      </c>
      <c r="K128" s="290">
        <v>36.142309342539</v>
      </c>
      <c r="L128" s="385">
        <v>37.739425993729</v>
      </c>
      <c r="M128" s="290">
        <v>39.390229490581</v>
      </c>
      <c r="N128" s="283"/>
    </row>
    <row r="129">
      <c r="B129" s="0" t="s">
        <v>224</v>
      </c>
      <c r="C129" s="0" t="s">
        <v>294</v>
      </c>
      <c r="D129" s="305" t="s">
        <v>280</v>
      </c>
      <c r="E129" s="290"/>
      <c r="F129" s="290"/>
      <c r="G129" s="290"/>
      <c r="H129" s="290"/>
      <c r="I129" s="290">
        <v>4.646509179644</v>
      </c>
      <c r="J129" s="385">
        <v>4.646509179644</v>
      </c>
      <c r="K129" s="290">
        <v>31.441827399699</v>
      </c>
      <c r="L129" s="385">
        <v>61.824688217225</v>
      </c>
      <c r="M129" s="290">
        <v>77.809861016325</v>
      </c>
      <c r="N129" s="283"/>
    </row>
    <row r="130">
      <c r="B130" s="0" t="s">
        <v>224</v>
      </c>
      <c r="C130" s="0" t="s">
        <v>294</v>
      </c>
      <c r="D130" s="305" t="s">
        <v>279</v>
      </c>
      <c r="E130" s="385"/>
      <c r="F130" s="385"/>
      <c r="G130" s="385"/>
      <c r="H130" s="385"/>
      <c r="I130" s="385"/>
      <c r="J130" s="385"/>
      <c r="K130" s="385"/>
      <c r="L130" s="385">
        <v>65.115589347539</v>
      </c>
      <c r="M130" s="385">
        <v>115.790381926152</v>
      </c>
      <c r="N130" s="283"/>
    </row>
    <row r="131">
      <c r="B131" s="0" t="s">
        <v>225</v>
      </c>
      <c r="C131" s="0" t="s">
        <v>278</v>
      </c>
      <c r="D131" s="305" t="s">
        <v>592</v>
      </c>
      <c r="E131" s="375"/>
      <c r="F131" s="375"/>
      <c r="G131" s="375"/>
      <c r="H131" s="375"/>
      <c r="I131" s="375"/>
      <c r="J131" s="375"/>
      <c r="K131" s="375"/>
      <c r="L131" s="375"/>
      <c r="M131" s="375"/>
      <c r="N131" s="283"/>
    </row>
    <row r="132">
      <c r="B132" s="0" t="s">
        <v>225</v>
      </c>
      <c r="C132" s="0" t="s">
        <v>278</v>
      </c>
      <c r="D132" s="305" t="s">
        <v>298</v>
      </c>
      <c r="E132" s="375"/>
      <c r="F132" s="375"/>
      <c r="G132" s="375"/>
      <c r="H132" s="375"/>
      <c r="I132" s="375"/>
      <c r="J132" s="375"/>
      <c r="K132" s="375"/>
      <c r="L132" s="375"/>
      <c r="M132" s="375"/>
      <c r="N132" s="283"/>
    </row>
    <row r="133">
      <c r="B133" s="0" t="s">
        <v>225</v>
      </c>
      <c r="C133" s="0" t="s">
        <v>278</v>
      </c>
      <c r="D133" s="305" t="s">
        <v>296</v>
      </c>
      <c r="E133" s="290"/>
      <c r="F133" s="290">
        <v>4.24613300381</v>
      </c>
      <c r="G133" s="290">
        <v>6.930055485229</v>
      </c>
      <c r="H133" s="290">
        <v>5.110284197882</v>
      </c>
      <c r="I133" s="290">
        <v>4.576973917976</v>
      </c>
      <c r="J133" s="385">
        <v>3.441135855972</v>
      </c>
      <c r="K133" s="290">
        <v>4.686032678008</v>
      </c>
      <c r="L133" s="385">
        <v>4.026022389572</v>
      </c>
      <c r="M133" s="290">
        <v>4.968817313124</v>
      </c>
      <c r="N133" s="283"/>
    </row>
    <row r="134">
      <c r="B134" s="0" t="s">
        <v>225</v>
      </c>
      <c r="C134" s="0" t="s">
        <v>278</v>
      </c>
      <c r="D134" s="305" t="s">
        <v>280</v>
      </c>
      <c r="E134" s="290"/>
      <c r="F134" s="290"/>
      <c r="G134" s="290"/>
      <c r="H134" s="290"/>
      <c r="I134" s="290">
        <v>4.732105270236</v>
      </c>
      <c r="J134" s="385">
        <v>4.732105270236</v>
      </c>
      <c r="K134" s="290"/>
      <c r="L134" s="385">
        <v>4.666507456847</v>
      </c>
      <c r="M134" s="290">
        <v>4.666507456847</v>
      </c>
      <c r="N134" s="283"/>
    </row>
    <row r="135">
      <c r="B135" s="0" t="s">
        <v>225</v>
      </c>
      <c r="C135" s="0" t="s">
        <v>278</v>
      </c>
      <c r="D135" s="305" t="s">
        <v>593</v>
      </c>
      <c r="E135" s="300"/>
      <c r="F135" s="300"/>
      <c r="G135" s="300"/>
      <c r="H135" s="300"/>
      <c r="I135" s="300"/>
      <c r="J135" s="375"/>
      <c r="K135" s="300"/>
      <c r="L135" s="375"/>
      <c r="M135" s="300"/>
      <c r="N135" s="283"/>
    </row>
    <row r="136">
      <c r="B136" s="0" t="s">
        <v>225</v>
      </c>
      <c r="C136" s="0" t="s">
        <v>278</v>
      </c>
      <c r="D136" s="305" t="s">
        <v>279</v>
      </c>
      <c r="E136" s="300"/>
      <c r="F136" s="300"/>
      <c r="G136" s="300"/>
      <c r="H136" s="300"/>
      <c r="I136" s="300"/>
      <c r="J136" s="375"/>
      <c r="K136" s="300"/>
      <c r="L136" s="375"/>
      <c r="M136" s="300"/>
      <c r="N136" s="283"/>
    </row>
    <row r="137">
      <c r="B137" s="0" t="s">
        <v>225</v>
      </c>
      <c r="C137" s="0" t="s">
        <v>282</v>
      </c>
      <c r="D137" s="305" t="s">
        <v>592</v>
      </c>
      <c r="E137" s="300"/>
      <c r="F137" s="300"/>
      <c r="G137" s="300"/>
      <c r="H137" s="300"/>
      <c r="I137" s="300"/>
      <c r="J137" s="375"/>
      <c r="K137" s="300"/>
      <c r="L137" s="375"/>
      <c r="M137" s="300"/>
      <c r="N137" s="283"/>
    </row>
    <row r="138">
      <c r="B138" s="0" t="s">
        <v>225</v>
      </c>
      <c r="C138" s="0" t="s">
        <v>282</v>
      </c>
      <c r="D138" s="305" t="s">
        <v>298</v>
      </c>
      <c r="E138" s="300"/>
      <c r="F138" s="300"/>
      <c r="G138" s="300"/>
      <c r="H138" s="300"/>
      <c r="I138" s="300"/>
      <c r="J138" s="375"/>
      <c r="K138" s="300"/>
      <c r="L138" s="375"/>
      <c r="M138" s="300"/>
      <c r="N138" s="283"/>
    </row>
    <row r="139">
      <c r="B139" s="0" t="s">
        <v>225</v>
      </c>
      <c r="C139" s="0" t="s">
        <v>282</v>
      </c>
      <c r="D139" s="305" t="s">
        <v>280</v>
      </c>
      <c r="E139" s="300"/>
      <c r="F139" s="300"/>
      <c r="G139" s="300"/>
      <c r="H139" s="300"/>
      <c r="I139" s="300"/>
      <c r="J139" s="375"/>
      <c r="K139" s="300"/>
      <c r="L139" s="375"/>
      <c r="M139" s="300"/>
      <c r="N139" s="283"/>
    </row>
    <row r="140">
      <c r="B140" s="0" t="s">
        <v>225</v>
      </c>
      <c r="C140" s="0" t="s">
        <v>282</v>
      </c>
      <c r="D140" s="305" t="s">
        <v>279</v>
      </c>
      <c r="E140" s="300"/>
      <c r="F140" s="300"/>
      <c r="G140" s="300"/>
      <c r="H140" s="300"/>
      <c r="I140" s="300"/>
      <c r="J140" s="375"/>
      <c r="K140" s="300"/>
      <c r="L140" s="375"/>
      <c r="M140" s="300"/>
      <c r="N140" s="283"/>
    </row>
    <row r="141">
      <c r="B141" s="0" t="s">
        <v>225</v>
      </c>
      <c r="C141" s="0" t="s">
        <v>284</v>
      </c>
      <c r="D141" s="305" t="s">
        <v>592</v>
      </c>
      <c r="E141" s="300"/>
      <c r="F141" s="300"/>
      <c r="G141" s="300"/>
      <c r="H141" s="300"/>
      <c r="I141" s="300"/>
      <c r="J141" s="375"/>
      <c r="K141" s="300"/>
      <c r="L141" s="375"/>
      <c r="M141" s="300"/>
      <c r="N141" s="283"/>
    </row>
    <row r="142">
      <c r="B142" s="0" t="s">
        <v>225</v>
      </c>
      <c r="C142" s="0" t="s">
        <v>284</v>
      </c>
      <c r="D142" s="305" t="s">
        <v>298</v>
      </c>
      <c r="E142" s="300"/>
      <c r="F142" s="300"/>
      <c r="G142" s="300"/>
      <c r="H142" s="300"/>
      <c r="I142" s="300"/>
      <c r="J142" s="375"/>
      <c r="K142" s="300"/>
      <c r="L142" s="375"/>
      <c r="M142" s="300"/>
      <c r="N142" s="283"/>
    </row>
    <row r="143">
      <c r="B143" s="0" t="s">
        <v>225</v>
      </c>
      <c r="C143" s="0" t="s">
        <v>284</v>
      </c>
      <c r="D143" s="305" t="s">
        <v>296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283"/>
    </row>
    <row r="144">
      <c r="B144" s="0" t="s">
        <v>225</v>
      </c>
      <c r="C144" s="0" t="s">
        <v>284</v>
      </c>
      <c r="D144" s="305" t="s">
        <v>280</v>
      </c>
      <c r="E144" s="375"/>
      <c r="F144" s="375"/>
      <c r="G144" s="375"/>
      <c r="H144" s="375"/>
      <c r="I144" s="375"/>
      <c r="J144" s="375"/>
      <c r="K144" s="375"/>
      <c r="L144" s="375"/>
      <c r="M144" s="375"/>
      <c r="N144" s="283"/>
    </row>
    <row r="145">
      <c r="B145" s="0" t="s">
        <v>225</v>
      </c>
      <c r="C145" s="0" t="s">
        <v>284</v>
      </c>
      <c r="D145" s="305" t="s">
        <v>593</v>
      </c>
      <c r="E145" s="375"/>
      <c r="F145" s="375"/>
      <c r="G145" s="375"/>
      <c r="H145" s="375"/>
      <c r="I145" s="375"/>
      <c r="J145" s="375"/>
      <c r="K145" s="375"/>
      <c r="L145" s="375"/>
      <c r="M145" s="375"/>
      <c r="N145" s="283"/>
    </row>
    <row r="146">
      <c r="B146" s="0" t="s">
        <v>225</v>
      </c>
      <c r="C146" s="0" t="s">
        <v>284</v>
      </c>
      <c r="D146" s="305" t="s">
        <v>279</v>
      </c>
      <c r="E146" s="375"/>
      <c r="F146" s="375"/>
      <c r="G146" s="375"/>
      <c r="H146" s="375"/>
      <c r="I146" s="375"/>
      <c r="J146" s="375"/>
      <c r="K146" s="375"/>
      <c r="L146" s="375"/>
      <c r="M146" s="375"/>
      <c r="N146" s="283"/>
    </row>
    <row r="147">
      <c r="B147" s="0" t="s">
        <v>225</v>
      </c>
      <c r="C147" s="0" t="s">
        <v>286</v>
      </c>
      <c r="D147" s="305" t="s">
        <v>592</v>
      </c>
      <c r="E147" s="375"/>
      <c r="F147" s="375"/>
      <c r="G147" s="375"/>
      <c r="H147" s="375"/>
      <c r="I147" s="375"/>
      <c r="J147" s="375"/>
      <c r="K147" s="375"/>
      <c r="L147" s="375"/>
      <c r="M147" s="375"/>
      <c r="N147" s="283"/>
    </row>
    <row r="148">
      <c r="B148" s="0" t="s">
        <v>225</v>
      </c>
      <c r="C148" s="0" t="s">
        <v>286</v>
      </c>
      <c r="D148" s="305" t="s">
        <v>298</v>
      </c>
      <c r="E148" s="385"/>
      <c r="F148" s="385"/>
      <c r="G148" s="385"/>
      <c r="H148" s="385">
        <v>9.50146276439</v>
      </c>
      <c r="I148" s="385">
        <v>17.897936559647</v>
      </c>
      <c r="J148" s="385">
        <v>10.771839486354</v>
      </c>
      <c r="K148" s="385"/>
      <c r="L148" s="385"/>
      <c r="M148" s="385"/>
      <c r="N148" s="283"/>
    </row>
    <row r="149">
      <c r="B149" s="0" t="s">
        <v>225</v>
      </c>
      <c r="C149" s="0" t="s">
        <v>286</v>
      </c>
      <c r="D149" s="305" t="s">
        <v>280</v>
      </c>
      <c r="E149" s="300"/>
      <c r="F149" s="300"/>
      <c r="G149" s="300"/>
      <c r="H149" s="300"/>
      <c r="I149" s="300"/>
      <c r="J149" s="375"/>
      <c r="K149" s="300"/>
      <c r="L149" s="375"/>
      <c r="M149" s="300"/>
      <c r="N149" s="283"/>
    </row>
    <row r="150">
      <c r="B150" s="0" t="s">
        <v>225</v>
      </c>
      <c r="C150" s="0" t="s">
        <v>286</v>
      </c>
      <c r="D150" s="305" t="s">
        <v>279</v>
      </c>
      <c r="E150" s="290"/>
      <c r="F150" s="290"/>
      <c r="G150" s="290"/>
      <c r="H150" s="290"/>
      <c r="I150" s="290">
        <v>25.412590355976</v>
      </c>
      <c r="J150" s="385">
        <v>35.124842606328</v>
      </c>
      <c r="K150" s="290">
        <v>49.394469729635</v>
      </c>
      <c r="L150" s="385">
        <v>57.3827237154</v>
      </c>
      <c r="M150" s="290">
        <v>45.64016636872</v>
      </c>
      <c r="N150" s="283"/>
    </row>
    <row r="151">
      <c r="B151" s="0" t="s">
        <v>225</v>
      </c>
      <c r="C151" s="0" t="s">
        <v>288</v>
      </c>
      <c r="D151" s="305" t="s">
        <v>298</v>
      </c>
      <c r="E151" s="290">
        <v>0.83899632336</v>
      </c>
      <c r="F151" s="290">
        <v>0.55933088224</v>
      </c>
      <c r="G151" s="290">
        <v>0.27966544112</v>
      </c>
      <c r="H151" s="290"/>
      <c r="I151" s="290"/>
      <c r="J151" s="385"/>
      <c r="K151" s="290"/>
      <c r="L151" s="385"/>
      <c r="M151" s="290"/>
      <c r="N151" s="283"/>
    </row>
    <row r="152">
      <c r="B152" s="0" t="s">
        <v>225</v>
      </c>
      <c r="C152" s="0" t="s">
        <v>288</v>
      </c>
      <c r="D152" s="305" t="s">
        <v>296</v>
      </c>
      <c r="E152" s="290"/>
      <c r="F152" s="290"/>
      <c r="G152" s="290">
        <v>0.360382882737</v>
      </c>
      <c r="H152" s="290">
        <v>0.360382882737</v>
      </c>
      <c r="I152" s="290">
        <v>0.360382882737</v>
      </c>
      <c r="J152" s="385">
        <v>0.120127627579</v>
      </c>
      <c r="K152" s="290"/>
      <c r="L152" s="385"/>
      <c r="M152" s="290"/>
      <c r="N152" s="283"/>
    </row>
    <row r="153">
      <c r="B153" s="0" t="s">
        <v>225</v>
      </c>
      <c r="C153" s="0" t="s">
        <v>288</v>
      </c>
      <c r="D153" s="305" t="s">
        <v>280</v>
      </c>
      <c r="E153" s="290">
        <v>1.193197157231</v>
      </c>
      <c r="F153" s="290">
        <v>0.596598578616</v>
      </c>
      <c r="G153" s="290"/>
      <c r="H153" s="290"/>
      <c r="I153" s="290"/>
      <c r="J153" s="385"/>
      <c r="K153" s="290"/>
      <c r="L153" s="385"/>
      <c r="M153" s="290"/>
      <c r="N153" s="283"/>
    </row>
    <row r="154">
      <c r="B154" s="0" t="s">
        <v>225</v>
      </c>
      <c r="C154" s="0" t="s">
        <v>288</v>
      </c>
      <c r="D154" s="305" t="s">
        <v>593</v>
      </c>
      <c r="E154" s="290">
        <v>0.623539784538</v>
      </c>
      <c r="F154" s="290">
        <v>0.415693189692</v>
      </c>
      <c r="G154" s="290">
        <v>0.207846594846</v>
      </c>
      <c r="H154" s="290">
        <v>1.95490529778</v>
      </c>
      <c r="I154" s="290">
        <v>2.457428040433</v>
      </c>
      <c r="J154" s="385">
        <v>3.343240300582</v>
      </c>
      <c r="K154" s="290">
        <v>2.039970102063</v>
      </c>
      <c r="L154" s="385">
        <v>1.461389948823</v>
      </c>
      <c r="M154" s="290"/>
      <c r="N154" s="283"/>
    </row>
    <row r="155">
      <c r="B155" s="0" t="s">
        <v>225</v>
      </c>
      <c r="C155" s="0" t="s">
        <v>288</v>
      </c>
      <c r="D155" s="305" t="s">
        <v>279</v>
      </c>
      <c r="E155" s="290">
        <v>2.554681576606</v>
      </c>
      <c r="F155" s="290">
        <v>1.277340788303</v>
      </c>
      <c r="G155" s="290"/>
      <c r="H155" s="290"/>
      <c r="I155" s="290"/>
      <c r="J155" s="385"/>
      <c r="K155" s="290"/>
      <c r="L155" s="385"/>
      <c r="M155" s="290"/>
      <c r="N155" s="283"/>
    </row>
    <row r="156">
      <c r="B156" s="0" t="s">
        <v>225</v>
      </c>
      <c r="C156" s="0" t="s">
        <v>290</v>
      </c>
      <c r="D156" s="305" t="s">
        <v>592</v>
      </c>
      <c r="E156" s="300"/>
      <c r="F156" s="300"/>
      <c r="G156" s="300"/>
      <c r="H156" s="300"/>
      <c r="I156" s="300"/>
      <c r="J156" s="375"/>
      <c r="K156" s="300"/>
      <c r="L156" s="375"/>
      <c r="M156" s="300"/>
      <c r="N156" s="283"/>
    </row>
    <row r="157">
      <c r="B157" s="0" t="s">
        <v>225</v>
      </c>
      <c r="C157" s="0" t="s">
        <v>290</v>
      </c>
      <c r="D157" s="305" t="s">
        <v>298</v>
      </c>
      <c r="E157" s="300"/>
      <c r="F157" s="300"/>
      <c r="G157" s="300"/>
      <c r="H157" s="300"/>
      <c r="I157" s="300"/>
      <c r="J157" s="375"/>
      <c r="K157" s="300"/>
      <c r="L157" s="375"/>
      <c r="M157" s="300"/>
      <c r="N157" s="283"/>
    </row>
    <row r="158">
      <c r="B158" s="0" t="s">
        <v>225</v>
      </c>
      <c r="C158" s="0" t="s">
        <v>290</v>
      </c>
      <c r="D158" s="305" t="s">
        <v>296</v>
      </c>
      <c r="E158" s="300"/>
      <c r="F158" s="300"/>
      <c r="G158" s="300"/>
      <c r="H158" s="300"/>
      <c r="I158" s="300"/>
      <c r="J158" s="375"/>
      <c r="K158" s="300"/>
      <c r="L158" s="375"/>
      <c r="M158" s="300"/>
      <c r="N158" s="283"/>
    </row>
    <row r="159">
      <c r="B159" s="0" t="s">
        <v>225</v>
      </c>
      <c r="C159" s="0" t="s">
        <v>290</v>
      </c>
      <c r="D159" s="305" t="s">
        <v>280</v>
      </c>
      <c r="E159" s="300"/>
      <c r="F159" s="300"/>
      <c r="G159" s="300"/>
      <c r="H159" s="300"/>
      <c r="I159" s="300"/>
      <c r="J159" s="375"/>
      <c r="K159" s="300"/>
      <c r="L159" s="375"/>
      <c r="M159" s="300"/>
      <c r="N159" s="283"/>
    </row>
    <row r="160">
      <c r="B160" s="0" t="s">
        <v>225</v>
      </c>
      <c r="C160" s="0" t="s">
        <v>290</v>
      </c>
      <c r="D160" s="305" t="s">
        <v>593</v>
      </c>
      <c r="E160" s="290"/>
      <c r="F160" s="290"/>
      <c r="G160" s="290"/>
      <c r="H160" s="290"/>
      <c r="I160" s="290"/>
      <c r="J160" s="385">
        <v>0.653532177799</v>
      </c>
      <c r="K160" s="290">
        <v>0.653532177799</v>
      </c>
      <c r="L160" s="385">
        <v>0.560170438113</v>
      </c>
      <c r="M160" s="290"/>
      <c r="N160" s="283"/>
    </row>
    <row r="161">
      <c r="B161" s="0" t="s">
        <v>225</v>
      </c>
      <c r="C161" s="0" t="s">
        <v>290</v>
      </c>
      <c r="D161" s="305" t="s">
        <v>279</v>
      </c>
      <c r="E161" s="300"/>
      <c r="F161" s="300"/>
      <c r="G161" s="300"/>
      <c r="H161" s="300"/>
      <c r="I161" s="300"/>
      <c r="J161" s="375"/>
      <c r="K161" s="300"/>
      <c r="L161" s="375"/>
      <c r="M161" s="300"/>
      <c r="N161" s="283"/>
    </row>
    <row r="162">
      <c r="B162" s="0" t="s">
        <v>225</v>
      </c>
      <c r="C162" s="0" t="s">
        <v>292</v>
      </c>
      <c r="D162" s="305" t="s">
        <v>592</v>
      </c>
      <c r="E162" s="290">
        <v>4.41097374364</v>
      </c>
      <c r="F162" s="290">
        <v>4.359411370634</v>
      </c>
      <c r="G162" s="290">
        <v>4.331631940941</v>
      </c>
      <c r="H162" s="290">
        <v>4.285968562061</v>
      </c>
      <c r="I162" s="290">
        <v>4.2407865593</v>
      </c>
      <c r="J162" s="385">
        <v>4.183752217846</v>
      </c>
      <c r="K162" s="290">
        <v>4.127484931291</v>
      </c>
      <c r="L162" s="385">
        <v>4.072346892885</v>
      </c>
      <c r="M162" s="290">
        <v>4.017945429737</v>
      </c>
      <c r="N162" s="283"/>
    </row>
    <row r="163">
      <c r="B163" s="0" t="s">
        <v>225</v>
      </c>
      <c r="C163" s="0" t="s">
        <v>292</v>
      </c>
      <c r="D163" s="305" t="s">
        <v>298</v>
      </c>
      <c r="E163" s="290">
        <v>15.393083208383</v>
      </c>
      <c r="F163" s="290">
        <v>16.22448703153</v>
      </c>
      <c r="G163" s="290">
        <v>17.784153555486</v>
      </c>
      <c r="H163" s="290">
        <v>9.671910039721</v>
      </c>
      <c r="I163" s="290">
        <v>2.41797750993</v>
      </c>
      <c r="J163" s="385"/>
      <c r="K163" s="290"/>
      <c r="L163" s="385"/>
      <c r="M163" s="290"/>
      <c r="N163" s="283"/>
    </row>
    <row r="164">
      <c r="B164" s="0" t="s">
        <v>225</v>
      </c>
      <c r="C164" s="0" t="s">
        <v>292</v>
      </c>
      <c r="D164" s="305" t="s">
        <v>594</v>
      </c>
      <c r="E164" s="290">
        <v>0.519444619949</v>
      </c>
      <c r="F164" s="290">
        <v>0.513372537274</v>
      </c>
      <c r="G164" s="290">
        <v>0.761410041714</v>
      </c>
      <c r="H164" s="290">
        <v>0.504723773077</v>
      </c>
      <c r="I164" s="290">
        <v>0.499403054882</v>
      </c>
      <c r="J164" s="385">
        <v>0.492686582842</v>
      </c>
      <c r="K164" s="290">
        <v>0.486060440639</v>
      </c>
      <c r="L164" s="385">
        <v>0.479567280836</v>
      </c>
      <c r="M164" s="290">
        <v>0.47316086153</v>
      </c>
      <c r="N164" s="283"/>
    </row>
    <row r="165">
      <c r="B165" s="0" t="s">
        <v>225</v>
      </c>
      <c r="C165" s="0" t="s">
        <v>292</v>
      </c>
      <c r="D165" s="305" t="s">
        <v>296</v>
      </c>
      <c r="E165" s="290">
        <v>19.265174486311</v>
      </c>
      <c r="F165" s="290">
        <v>15.673876630378</v>
      </c>
      <c r="G165" s="290">
        <v>14.148750873203</v>
      </c>
      <c r="H165" s="290">
        <v>17.285405044332</v>
      </c>
      <c r="I165" s="290">
        <v>19.174749638509</v>
      </c>
      <c r="J165" s="385">
        <v>22.152013483223</v>
      </c>
      <c r="K165" s="290">
        <v>22.764565066276</v>
      </c>
      <c r="L165" s="385">
        <v>25.053611616526</v>
      </c>
      <c r="M165" s="290">
        <v>25.887131000154</v>
      </c>
      <c r="N165" s="283"/>
    </row>
    <row r="166">
      <c r="B166" s="0" t="s">
        <v>225</v>
      </c>
      <c r="C166" s="0" t="s">
        <v>292</v>
      </c>
      <c r="D166" s="305" t="s">
        <v>280</v>
      </c>
      <c r="E166" s="290">
        <v>45.250068128716</v>
      </c>
      <c r="F166" s="290">
        <v>47.425301902827</v>
      </c>
      <c r="G166" s="290">
        <v>51.684242681048</v>
      </c>
      <c r="H166" s="290">
        <v>54.858900723491</v>
      </c>
      <c r="I166" s="290">
        <v>53.395837290341</v>
      </c>
      <c r="J166" s="385">
        <v>57.255838020261</v>
      </c>
      <c r="K166" s="290">
        <v>66.176166439683</v>
      </c>
      <c r="L166" s="385">
        <v>49.706626993551</v>
      </c>
      <c r="M166" s="290">
        <v>53.988853280066</v>
      </c>
      <c r="N166" s="283"/>
    </row>
    <row r="167">
      <c r="B167" s="0" t="s">
        <v>225</v>
      </c>
      <c r="C167" s="0" t="s">
        <v>292</v>
      </c>
      <c r="D167" s="305" t="s">
        <v>593</v>
      </c>
      <c r="E167" s="290">
        <v>16.270881841645</v>
      </c>
      <c r="F167" s="290">
        <v>15.114626125341</v>
      </c>
      <c r="G167" s="290">
        <v>16.506876986377</v>
      </c>
      <c r="H167" s="290">
        <v>15.786505120509</v>
      </c>
      <c r="I167" s="290">
        <v>16.341193006239</v>
      </c>
      <c r="J167" s="385">
        <v>16.05017575424</v>
      </c>
      <c r="K167" s="290">
        <v>18.707920519934</v>
      </c>
      <c r="L167" s="385">
        <v>20.649914676203</v>
      </c>
      <c r="M167" s="290">
        <v>24.056350316764</v>
      </c>
      <c r="N167" s="283"/>
    </row>
    <row r="168">
      <c r="B168" s="0" t="s">
        <v>225</v>
      </c>
      <c r="C168" s="0" t="s">
        <v>292</v>
      </c>
      <c r="D168" s="305" t="s">
        <v>279</v>
      </c>
      <c r="E168" s="290">
        <v>72.616984413575</v>
      </c>
      <c r="F168" s="290">
        <v>74.47377786566</v>
      </c>
      <c r="G168" s="290">
        <v>84.064768481825</v>
      </c>
      <c r="H168" s="290">
        <v>91.897596964939</v>
      </c>
      <c r="I168" s="290">
        <v>74.970542593647</v>
      </c>
      <c r="J168" s="385">
        <v>73.77285075242</v>
      </c>
      <c r="K168" s="290">
        <v>67.015195673014</v>
      </c>
      <c r="L168" s="385">
        <v>28.720798145578</v>
      </c>
      <c r="M168" s="290">
        <v>3.313856725514</v>
      </c>
      <c r="N168" s="283"/>
    </row>
    <row r="169">
      <c r="B169" s="0" t="s">
        <v>225</v>
      </c>
      <c r="C169" s="0" t="s">
        <v>292</v>
      </c>
      <c r="D169" s="305" t="s">
        <v>595</v>
      </c>
      <c r="E169" s="290">
        <v>0.400714421103</v>
      </c>
      <c r="F169" s="290">
        <v>1.208020205555</v>
      </c>
      <c r="G169" s="290">
        <v>3.446325979161</v>
      </c>
      <c r="H169" s="290">
        <v>2.842315876383</v>
      </c>
      <c r="I169" s="290">
        <v>2.812352631923</v>
      </c>
      <c r="J169" s="385">
        <v>2.774529299375</v>
      </c>
      <c r="K169" s="290">
        <v>2.737214652853</v>
      </c>
      <c r="L169" s="385">
        <v>2.700648887219</v>
      </c>
      <c r="M169" s="290">
        <v>2.664571594499</v>
      </c>
      <c r="N169" s="283"/>
    </row>
    <row r="170">
      <c r="B170" s="0" t="s">
        <v>225</v>
      </c>
      <c r="C170" s="0" t="s">
        <v>294</v>
      </c>
      <c r="D170" s="305" t="s">
        <v>298</v>
      </c>
      <c r="E170" s="290"/>
      <c r="F170" s="290"/>
      <c r="G170" s="290"/>
      <c r="H170" s="290"/>
      <c r="I170" s="290"/>
      <c r="J170" s="385">
        <v>10.893157996176</v>
      </c>
      <c r="K170" s="290">
        <v>23.12879574985</v>
      </c>
      <c r="L170" s="385">
        <v>24.501357736281</v>
      </c>
      <c r="M170" s="290">
        <v>25.998010420533</v>
      </c>
      <c r="N170" s="283"/>
    </row>
    <row r="171">
      <c r="B171" s="0" t="s">
        <v>225</v>
      </c>
      <c r="C171" s="0" t="s">
        <v>294</v>
      </c>
      <c r="D171" s="305" t="s">
        <v>280</v>
      </c>
      <c r="E171" s="290"/>
      <c r="F171" s="290"/>
      <c r="G171" s="290"/>
      <c r="H171" s="290"/>
      <c r="I171" s="290"/>
      <c r="J171" s="385"/>
      <c r="K171" s="290"/>
      <c r="L171" s="385">
        <v>15.730209670527</v>
      </c>
      <c r="M171" s="290">
        <v>15.730209670527</v>
      </c>
      <c r="N171" s="283"/>
    </row>
    <row r="172">
      <c r="B172" s="0" t="s">
        <v>225</v>
      </c>
      <c r="C172" s="0" t="s">
        <v>294</v>
      </c>
      <c r="D172" s="305" t="s">
        <v>279</v>
      </c>
      <c r="E172" s="290"/>
      <c r="F172" s="290"/>
      <c r="G172" s="290"/>
      <c r="H172" s="290"/>
      <c r="I172" s="290"/>
      <c r="J172" s="385"/>
      <c r="K172" s="290"/>
      <c r="L172" s="385">
        <v>35.861948582169</v>
      </c>
      <c r="M172" s="290">
        <v>77.057583262733</v>
      </c>
      <c r="N172" s="283"/>
    </row>
    <row r="173">
      <c r="B173" s="0" t="s">
        <v>226</v>
      </c>
      <c r="C173" s="0" t="s">
        <v>278</v>
      </c>
      <c r="D173" s="305" t="s">
        <v>592</v>
      </c>
      <c r="E173" s="300"/>
      <c r="F173" s="300"/>
      <c r="G173" s="300"/>
      <c r="H173" s="300"/>
      <c r="I173" s="300"/>
      <c r="J173" s="375"/>
      <c r="K173" s="300"/>
      <c r="L173" s="375"/>
      <c r="M173" s="300"/>
      <c r="N173" s="283"/>
    </row>
    <row r="174">
      <c r="B174" s="0" t="s">
        <v>226</v>
      </c>
      <c r="C174" s="0" t="s">
        <v>278</v>
      </c>
      <c r="D174" s="305" t="s">
        <v>298</v>
      </c>
      <c r="E174" s="300"/>
      <c r="F174" s="300"/>
      <c r="G174" s="300"/>
      <c r="H174" s="300"/>
      <c r="I174" s="300"/>
      <c r="J174" s="375"/>
      <c r="K174" s="300"/>
      <c r="L174" s="375"/>
      <c r="M174" s="300"/>
      <c r="N174" s="283"/>
    </row>
    <row r="175">
      <c r="B175" s="0" t="s">
        <v>226</v>
      </c>
      <c r="C175" s="0" t="s">
        <v>278</v>
      </c>
      <c r="D175" s="305" t="s">
        <v>296</v>
      </c>
      <c r="E175" s="290"/>
      <c r="F175" s="290">
        <v>13.725533999432</v>
      </c>
      <c r="G175" s="290">
        <v>16.472911809829</v>
      </c>
      <c r="H175" s="290">
        <v>13.401967415418</v>
      </c>
      <c r="I175" s="290">
        <v>17.220836161721</v>
      </c>
      <c r="J175" s="385">
        <v>17.638517498397</v>
      </c>
      <c r="K175" s="290">
        <v>18.715513806859</v>
      </c>
      <c r="L175" s="385">
        <v>19.335352173975</v>
      </c>
      <c r="M175" s="290">
        <v>21.800444739937</v>
      </c>
      <c r="N175" s="283"/>
    </row>
    <row r="176">
      <c r="B176" s="0" t="s">
        <v>226</v>
      </c>
      <c r="C176" s="0" t="s">
        <v>278</v>
      </c>
      <c r="D176" s="305" t="s">
        <v>280</v>
      </c>
      <c r="E176" s="290">
        <v>3.358205135133</v>
      </c>
      <c r="F176" s="290">
        <v>1.679102567567</v>
      </c>
      <c r="G176" s="290"/>
      <c r="H176" s="290"/>
      <c r="I176" s="290">
        <v>2.706963632276</v>
      </c>
      <c r="J176" s="385">
        <v>2.706963632276</v>
      </c>
      <c r="K176" s="290"/>
      <c r="L176" s="385"/>
      <c r="M176" s="290"/>
      <c r="N176" s="283"/>
    </row>
    <row r="177">
      <c r="B177" s="0" t="s">
        <v>226</v>
      </c>
      <c r="C177" s="0" t="s">
        <v>278</v>
      </c>
      <c r="D177" s="305" t="s">
        <v>593</v>
      </c>
      <c r="E177" s="300"/>
      <c r="F177" s="300"/>
      <c r="G177" s="300"/>
      <c r="H177" s="300"/>
      <c r="I177" s="300"/>
      <c r="J177" s="375"/>
      <c r="K177" s="300"/>
      <c r="L177" s="375"/>
      <c r="M177" s="300"/>
      <c r="N177" s="283"/>
    </row>
    <row r="178">
      <c r="B178" s="0" t="s">
        <v>226</v>
      </c>
      <c r="C178" s="0" t="s">
        <v>278</v>
      </c>
      <c r="D178" s="305" t="s">
        <v>279</v>
      </c>
      <c r="E178" s="290">
        <v>1.260358762947</v>
      </c>
      <c r="F178" s="290">
        <v>0.630179381474</v>
      </c>
      <c r="G178" s="290"/>
      <c r="H178" s="290"/>
      <c r="I178" s="290"/>
      <c r="J178" s="385"/>
      <c r="K178" s="290"/>
      <c r="L178" s="385"/>
      <c r="M178" s="290"/>
      <c r="N178" s="283"/>
    </row>
    <row r="179">
      <c r="B179" s="0" t="s">
        <v>226</v>
      </c>
      <c r="C179" s="0" t="s">
        <v>282</v>
      </c>
      <c r="D179" s="305" t="s">
        <v>592</v>
      </c>
      <c r="E179" s="300"/>
      <c r="F179" s="300"/>
      <c r="G179" s="300"/>
      <c r="H179" s="300"/>
      <c r="I179" s="300"/>
      <c r="J179" s="375"/>
      <c r="K179" s="300"/>
      <c r="L179" s="375"/>
      <c r="M179" s="300"/>
      <c r="N179" s="283"/>
    </row>
    <row r="180">
      <c r="B180" s="0" t="s">
        <v>226</v>
      </c>
      <c r="C180" s="0" t="s">
        <v>282</v>
      </c>
      <c r="D180" s="305" t="s">
        <v>298</v>
      </c>
      <c r="E180" s="300"/>
      <c r="F180" s="300"/>
      <c r="G180" s="300"/>
      <c r="H180" s="300"/>
      <c r="I180" s="300"/>
      <c r="J180" s="375"/>
      <c r="K180" s="300"/>
      <c r="L180" s="375"/>
      <c r="M180" s="300"/>
      <c r="N180" s="283"/>
    </row>
    <row r="181">
      <c r="B181" s="0" t="s">
        <v>226</v>
      </c>
      <c r="C181" s="0" t="s">
        <v>282</v>
      </c>
      <c r="D181" s="305" t="s">
        <v>280</v>
      </c>
      <c r="E181" s="300"/>
      <c r="F181" s="300"/>
      <c r="G181" s="300"/>
      <c r="H181" s="300"/>
      <c r="I181" s="300"/>
      <c r="J181" s="375"/>
      <c r="K181" s="300"/>
      <c r="L181" s="375"/>
      <c r="M181" s="300"/>
      <c r="N181" s="283"/>
    </row>
    <row r="182">
      <c r="B182" s="0" t="s">
        <v>226</v>
      </c>
      <c r="C182" s="0" t="s">
        <v>282</v>
      </c>
      <c r="D182" s="305" t="s">
        <v>279</v>
      </c>
      <c r="E182" s="300"/>
      <c r="F182" s="300"/>
      <c r="G182" s="300"/>
      <c r="H182" s="300"/>
      <c r="I182" s="300"/>
      <c r="J182" s="375"/>
      <c r="K182" s="300"/>
      <c r="L182" s="375"/>
      <c r="M182" s="300"/>
      <c r="N182" s="283"/>
    </row>
    <row r="183">
      <c r="B183" s="0" t="s">
        <v>226</v>
      </c>
      <c r="C183" s="0" t="s">
        <v>284</v>
      </c>
      <c r="D183" s="305" t="s">
        <v>592</v>
      </c>
      <c r="E183" s="375"/>
      <c r="F183" s="375"/>
      <c r="G183" s="375"/>
      <c r="H183" s="375"/>
      <c r="I183" s="375"/>
      <c r="J183" s="375"/>
      <c r="K183" s="375"/>
      <c r="L183" s="375"/>
      <c r="M183" s="375"/>
      <c r="N183" s="283"/>
    </row>
    <row r="184">
      <c r="B184" s="0" t="s">
        <v>226</v>
      </c>
      <c r="C184" s="0" t="s">
        <v>284</v>
      </c>
      <c r="D184" s="305" t="s">
        <v>298</v>
      </c>
      <c r="E184" s="375"/>
      <c r="F184" s="375"/>
      <c r="G184" s="375"/>
      <c r="H184" s="375"/>
      <c r="I184" s="375"/>
      <c r="J184" s="375"/>
      <c r="K184" s="375"/>
      <c r="L184" s="375"/>
      <c r="M184" s="375"/>
      <c r="N184" s="283"/>
    </row>
    <row r="185">
      <c r="B185" s="0" t="s">
        <v>226</v>
      </c>
      <c r="C185" s="0" t="s">
        <v>284</v>
      </c>
      <c r="D185" s="305" t="s">
        <v>296</v>
      </c>
      <c r="E185" s="385"/>
      <c r="F185" s="385"/>
      <c r="G185" s="385"/>
      <c r="H185" s="385"/>
      <c r="I185" s="385">
        <v>6.353379284478</v>
      </c>
      <c r="J185" s="385">
        <v>6.353379284478</v>
      </c>
      <c r="K185" s="385">
        <v>6.353379284478</v>
      </c>
      <c r="L185" s="385">
        <v>6.353379284478</v>
      </c>
      <c r="M185" s="385">
        <v>5.594385784971</v>
      </c>
      <c r="N185" s="283"/>
    </row>
    <row r="186">
      <c r="B186" s="0" t="s">
        <v>226</v>
      </c>
      <c r="C186" s="0" t="s">
        <v>284</v>
      </c>
      <c r="D186" s="305" t="s">
        <v>280</v>
      </c>
      <c r="E186" s="375"/>
      <c r="F186" s="375"/>
      <c r="G186" s="375"/>
      <c r="H186" s="375"/>
      <c r="I186" s="375"/>
      <c r="J186" s="375"/>
      <c r="K186" s="375"/>
      <c r="L186" s="375"/>
      <c r="M186" s="375"/>
      <c r="N186" s="283"/>
    </row>
    <row r="187">
      <c r="B187" s="0" t="s">
        <v>226</v>
      </c>
      <c r="C187" s="0" t="s">
        <v>284</v>
      </c>
      <c r="D187" s="305" t="s">
        <v>593</v>
      </c>
      <c r="E187" s="375"/>
      <c r="F187" s="375"/>
      <c r="G187" s="375"/>
      <c r="H187" s="375"/>
      <c r="I187" s="375"/>
      <c r="J187" s="375"/>
      <c r="K187" s="375"/>
      <c r="L187" s="375"/>
      <c r="M187" s="375"/>
      <c r="N187" s="283"/>
    </row>
    <row r="188">
      <c r="B188" s="0" t="s">
        <v>226</v>
      </c>
      <c r="C188" s="0" t="s">
        <v>284</v>
      </c>
      <c r="D188" s="305" t="s">
        <v>279</v>
      </c>
      <c r="E188" s="375"/>
      <c r="F188" s="375"/>
      <c r="G188" s="375"/>
      <c r="H188" s="375"/>
      <c r="I188" s="375"/>
      <c r="J188" s="375"/>
      <c r="K188" s="375"/>
      <c r="L188" s="375"/>
      <c r="M188" s="375"/>
      <c r="N188" s="283"/>
    </row>
    <row r="189">
      <c r="B189" s="0" t="s">
        <v>226</v>
      </c>
      <c r="C189" s="0" t="s">
        <v>286</v>
      </c>
      <c r="D189" s="305" t="s">
        <v>592</v>
      </c>
      <c r="E189" s="300"/>
      <c r="F189" s="300"/>
      <c r="G189" s="300"/>
      <c r="H189" s="300"/>
      <c r="I189" s="300"/>
      <c r="J189" s="375"/>
      <c r="K189" s="300"/>
      <c r="L189" s="375"/>
      <c r="M189" s="300"/>
      <c r="N189" s="283"/>
    </row>
    <row r="190">
      <c r="B190" s="0" t="s">
        <v>226</v>
      </c>
      <c r="C190" s="0" t="s">
        <v>286</v>
      </c>
      <c r="D190" s="305" t="s">
        <v>298</v>
      </c>
      <c r="E190" s="290"/>
      <c r="F190" s="290"/>
      <c r="G190" s="290"/>
      <c r="H190" s="290">
        <v>15.241221148061</v>
      </c>
      <c r="I190" s="290">
        <v>11.430915861046</v>
      </c>
      <c r="J190" s="385"/>
      <c r="K190" s="290"/>
      <c r="L190" s="385"/>
      <c r="M190" s="290"/>
      <c r="N190" s="283"/>
    </row>
    <row r="191">
      <c r="B191" s="0" t="s">
        <v>226</v>
      </c>
      <c r="C191" s="0" t="s">
        <v>286</v>
      </c>
      <c r="D191" s="305" t="s">
        <v>280</v>
      </c>
      <c r="E191" s="290"/>
      <c r="F191" s="290"/>
      <c r="G191" s="290"/>
      <c r="H191" s="290"/>
      <c r="I191" s="290">
        <v>36.891416619081</v>
      </c>
      <c r="J191" s="385">
        <v>36.891416619081</v>
      </c>
      <c r="K191" s="290"/>
      <c r="L191" s="385"/>
      <c r="M191" s="290"/>
      <c r="N191" s="283"/>
    </row>
    <row r="192">
      <c r="B192" s="0" t="s">
        <v>226</v>
      </c>
      <c r="C192" s="0" t="s">
        <v>286</v>
      </c>
      <c r="D192" s="305" t="s">
        <v>279</v>
      </c>
      <c r="E192" s="290"/>
      <c r="F192" s="290"/>
      <c r="G192" s="290"/>
      <c r="H192" s="290"/>
      <c r="I192" s="290">
        <v>50.504388538941</v>
      </c>
      <c r="J192" s="385">
        <v>203.011838557838</v>
      </c>
      <c r="K192" s="290">
        <v>229.911191773274</v>
      </c>
      <c r="L192" s="385">
        <v>159.560217710445</v>
      </c>
      <c r="M192" s="290">
        <v>79.6218321897</v>
      </c>
      <c r="N192" s="283"/>
    </row>
    <row r="193">
      <c r="B193" s="0" t="s">
        <v>226</v>
      </c>
      <c r="C193" s="0" t="s">
        <v>288</v>
      </c>
      <c r="D193" s="305" t="s">
        <v>592</v>
      </c>
      <c r="E193" s="300"/>
      <c r="F193" s="300"/>
      <c r="G193" s="300"/>
      <c r="H193" s="300"/>
      <c r="I193" s="300"/>
      <c r="J193" s="375"/>
      <c r="K193" s="300"/>
      <c r="L193" s="375"/>
      <c r="M193" s="300"/>
      <c r="N193" s="283"/>
    </row>
    <row r="194">
      <c r="B194" s="0" t="s">
        <v>226</v>
      </c>
      <c r="C194" s="0" t="s">
        <v>288</v>
      </c>
      <c r="D194" s="305" t="s">
        <v>298</v>
      </c>
      <c r="E194" s="290">
        <v>0.159968993144</v>
      </c>
      <c r="F194" s="290">
        <v>0.106645995429</v>
      </c>
      <c r="G194" s="290">
        <v>0.053322997715</v>
      </c>
      <c r="H194" s="290"/>
      <c r="I194" s="290"/>
      <c r="J194" s="385"/>
      <c r="K194" s="290"/>
      <c r="L194" s="385"/>
      <c r="M194" s="290"/>
      <c r="N194" s="283"/>
    </row>
    <row r="195">
      <c r="B195" s="0" t="s">
        <v>226</v>
      </c>
      <c r="C195" s="0" t="s">
        <v>288</v>
      </c>
      <c r="D195" s="305" t="s">
        <v>296</v>
      </c>
      <c r="E195" s="300"/>
      <c r="F195" s="300"/>
      <c r="G195" s="300"/>
      <c r="H195" s="300"/>
      <c r="I195" s="300"/>
      <c r="J195" s="375"/>
      <c r="K195" s="300"/>
      <c r="L195" s="375"/>
      <c r="M195" s="300"/>
      <c r="N195" s="283"/>
    </row>
    <row r="196">
      <c r="B196" s="0" t="s">
        <v>226</v>
      </c>
      <c r="C196" s="0" t="s">
        <v>288</v>
      </c>
      <c r="D196" s="305" t="s">
        <v>280</v>
      </c>
      <c r="E196" s="290">
        <v>0.472457423382</v>
      </c>
      <c r="F196" s="290">
        <v>0.236228711691</v>
      </c>
      <c r="G196" s="290"/>
      <c r="H196" s="290"/>
      <c r="I196" s="290"/>
      <c r="J196" s="385"/>
      <c r="K196" s="290"/>
      <c r="L196" s="385"/>
      <c r="M196" s="290"/>
      <c r="N196" s="283"/>
    </row>
    <row r="197">
      <c r="B197" s="0" t="s">
        <v>226</v>
      </c>
      <c r="C197" s="0" t="s">
        <v>288</v>
      </c>
      <c r="D197" s="305" t="s">
        <v>593</v>
      </c>
      <c r="E197" s="290">
        <v>0.050952223035</v>
      </c>
      <c r="F197" s="290">
        <v>0.03396814869</v>
      </c>
      <c r="G197" s="290">
        <v>0.016984074345</v>
      </c>
      <c r="H197" s="290"/>
      <c r="I197" s="290"/>
      <c r="J197" s="385"/>
      <c r="K197" s="290"/>
      <c r="L197" s="385"/>
      <c r="M197" s="290"/>
      <c r="N197" s="283"/>
    </row>
    <row r="198">
      <c r="B198" s="0" t="s">
        <v>226</v>
      </c>
      <c r="C198" s="0" t="s">
        <v>288</v>
      </c>
      <c r="D198" s="305" t="s">
        <v>279</v>
      </c>
      <c r="E198" s="290">
        <v>0.833929066469</v>
      </c>
      <c r="F198" s="290">
        <v>0.416964533234</v>
      </c>
      <c r="G198" s="290"/>
      <c r="H198" s="290"/>
      <c r="I198" s="290"/>
      <c r="J198" s="385"/>
      <c r="K198" s="290"/>
      <c r="L198" s="385"/>
      <c r="M198" s="290"/>
      <c r="N198" s="283"/>
    </row>
    <row r="199">
      <c r="B199" s="0" t="s">
        <v>226</v>
      </c>
      <c r="C199" s="0" t="s">
        <v>290</v>
      </c>
      <c r="D199" s="305" t="s">
        <v>592</v>
      </c>
      <c r="E199" s="290">
        <v>0.291973051389</v>
      </c>
      <c r="F199" s="290">
        <v>0.194648700926</v>
      </c>
      <c r="G199" s="290">
        <v>0.097324350463</v>
      </c>
      <c r="H199" s="290"/>
      <c r="I199" s="290"/>
      <c r="J199" s="385"/>
      <c r="K199" s="290"/>
      <c r="L199" s="385"/>
      <c r="M199" s="290"/>
      <c r="N199" s="283"/>
    </row>
    <row r="200">
      <c r="B200" s="0" t="s">
        <v>226</v>
      </c>
      <c r="C200" s="0" t="s">
        <v>290</v>
      </c>
      <c r="D200" s="305" t="s">
        <v>298</v>
      </c>
      <c r="E200" s="300"/>
      <c r="F200" s="300"/>
      <c r="G200" s="300"/>
      <c r="H200" s="300"/>
      <c r="I200" s="300"/>
      <c r="J200" s="375"/>
      <c r="K200" s="300"/>
      <c r="L200" s="375"/>
      <c r="M200" s="300"/>
      <c r="N200" s="283"/>
    </row>
    <row r="201">
      <c r="B201" s="0" t="s">
        <v>226</v>
      </c>
      <c r="C201" s="0" t="s">
        <v>290</v>
      </c>
      <c r="D201" s="305" t="s">
        <v>296</v>
      </c>
      <c r="E201" s="300"/>
      <c r="F201" s="300"/>
      <c r="G201" s="300"/>
      <c r="H201" s="300"/>
      <c r="I201" s="300"/>
      <c r="J201" s="375"/>
      <c r="K201" s="300"/>
      <c r="L201" s="375"/>
      <c r="M201" s="300"/>
      <c r="N201" s="283"/>
    </row>
    <row r="202">
      <c r="B202" s="0" t="s">
        <v>226</v>
      </c>
      <c r="C202" s="0" t="s">
        <v>290</v>
      </c>
      <c r="D202" s="305" t="s">
        <v>280</v>
      </c>
      <c r="E202" s="290">
        <v>0.179014451976</v>
      </c>
      <c r="F202" s="290">
        <v>0.089507225988</v>
      </c>
      <c r="G202" s="290"/>
      <c r="H202" s="290"/>
      <c r="I202" s="290"/>
      <c r="J202" s="385"/>
      <c r="K202" s="290"/>
      <c r="L202" s="385"/>
      <c r="M202" s="290"/>
      <c r="N202" s="283"/>
    </row>
    <row r="203">
      <c r="B203" s="0" t="s">
        <v>226</v>
      </c>
      <c r="C203" s="0" t="s">
        <v>290</v>
      </c>
      <c r="D203" s="305" t="s">
        <v>593</v>
      </c>
      <c r="E203" s="300"/>
      <c r="F203" s="300"/>
      <c r="G203" s="300"/>
      <c r="H203" s="300"/>
      <c r="I203" s="300"/>
      <c r="J203" s="375"/>
      <c r="K203" s="300"/>
      <c r="L203" s="375"/>
      <c r="M203" s="300"/>
      <c r="N203" s="283"/>
    </row>
    <row r="204">
      <c r="B204" s="0" t="s">
        <v>226</v>
      </c>
      <c r="C204" s="0" t="s">
        <v>290</v>
      </c>
      <c r="D204" s="305" t="s">
        <v>279</v>
      </c>
      <c r="E204" s="290">
        <v>2.170949078931</v>
      </c>
      <c r="F204" s="290">
        <v>1.085474539466</v>
      </c>
      <c r="G204" s="290"/>
      <c r="H204" s="290"/>
      <c r="I204" s="290"/>
      <c r="J204" s="385"/>
      <c r="K204" s="290"/>
      <c r="L204" s="385"/>
      <c r="M204" s="290"/>
      <c r="N204" s="283"/>
    </row>
    <row r="205">
      <c r="B205" s="0" t="s">
        <v>226</v>
      </c>
      <c r="C205" s="0" t="s">
        <v>292</v>
      </c>
      <c r="D205" s="305" t="s">
        <v>592</v>
      </c>
      <c r="E205" s="290">
        <v>5.556552501799</v>
      </c>
      <c r="F205" s="290">
        <v>5.69846825689</v>
      </c>
      <c r="G205" s="290">
        <v>5.873663543986</v>
      </c>
      <c r="H205" s="290">
        <v>6.043249646142</v>
      </c>
      <c r="I205" s="290">
        <v>6.116385919916</v>
      </c>
      <c r="J205" s="385">
        <v>6.134425752278</v>
      </c>
      <c r="K205" s="290">
        <v>6.152518791806</v>
      </c>
      <c r="L205" s="385">
        <v>6.136944168861</v>
      </c>
      <c r="M205" s="290">
        <v>6.121408971863</v>
      </c>
      <c r="N205" s="283"/>
    </row>
    <row r="206">
      <c r="B206" s="0" t="s">
        <v>226</v>
      </c>
      <c r="C206" s="0" t="s">
        <v>292</v>
      </c>
      <c r="D206" s="305" t="s">
        <v>298</v>
      </c>
      <c r="E206" s="290">
        <v>29.970234223929</v>
      </c>
      <c r="F206" s="290">
        <v>32.510784331554</v>
      </c>
      <c r="G206" s="290">
        <v>35.216383567381</v>
      </c>
      <c r="H206" s="290">
        <v>22.646046353019</v>
      </c>
      <c r="I206" s="290">
        <v>7.504039063963</v>
      </c>
      <c r="J206" s="385"/>
      <c r="K206" s="290"/>
      <c r="L206" s="385"/>
      <c r="M206" s="290"/>
      <c r="N206" s="283"/>
    </row>
    <row r="207">
      <c r="B207" s="0" t="s">
        <v>226</v>
      </c>
      <c r="C207" s="0" t="s">
        <v>292</v>
      </c>
      <c r="D207" s="305" t="s">
        <v>594</v>
      </c>
      <c r="E207" s="290">
        <v>0.531344680051</v>
      </c>
      <c r="F207" s="290">
        <v>0.535395855926</v>
      </c>
      <c r="G207" s="290">
        <v>0.816733496072</v>
      </c>
      <c r="H207" s="290">
        <v>0.549035568109</v>
      </c>
      <c r="I207" s="290">
        <v>0.555680075282</v>
      </c>
      <c r="J207" s="385">
        <v>0.557319012971</v>
      </c>
      <c r="K207" s="290">
        <v>0.558962784587</v>
      </c>
      <c r="L207" s="385">
        <v>0.557547813759</v>
      </c>
      <c r="M207" s="290">
        <v>0.556136424819</v>
      </c>
      <c r="N207" s="283"/>
    </row>
    <row r="208">
      <c r="B208" s="0" t="s">
        <v>226</v>
      </c>
      <c r="C208" s="0" t="s">
        <v>292</v>
      </c>
      <c r="D208" s="305" t="s">
        <v>296</v>
      </c>
      <c r="E208" s="290">
        <v>55.393603190237</v>
      </c>
      <c r="F208" s="290">
        <v>46.240772221641</v>
      </c>
      <c r="G208" s="290">
        <v>48.369536016609</v>
      </c>
      <c r="H208" s="290">
        <v>56.25279882685</v>
      </c>
      <c r="I208" s="290">
        <v>51.15720095965</v>
      </c>
      <c r="J208" s="385">
        <v>55.900857856899</v>
      </c>
      <c r="K208" s="290">
        <v>60.308915021349</v>
      </c>
      <c r="L208" s="385">
        <v>65.629646104464</v>
      </c>
      <c r="M208" s="290">
        <v>70.248327452565</v>
      </c>
      <c r="N208" s="283"/>
    </row>
    <row r="209">
      <c r="B209" s="0" t="s">
        <v>226</v>
      </c>
      <c r="C209" s="0" t="s">
        <v>292</v>
      </c>
      <c r="D209" s="305" t="s">
        <v>280</v>
      </c>
      <c r="E209" s="290">
        <v>56.259337770976</v>
      </c>
      <c r="F209" s="290">
        <v>63.239341109068</v>
      </c>
      <c r="G209" s="290">
        <v>70.54948985891</v>
      </c>
      <c r="H209" s="290">
        <v>75.785359580919</v>
      </c>
      <c r="I209" s="290">
        <v>41.710445688998</v>
      </c>
      <c r="J209" s="385">
        <v>47.326053853072</v>
      </c>
      <c r="K209" s="290">
        <v>62.893766673943</v>
      </c>
      <c r="L209" s="385">
        <v>34.399358175277</v>
      </c>
      <c r="M209" s="290">
        <v>44.655171265008</v>
      </c>
      <c r="N209" s="283"/>
    </row>
    <row r="210">
      <c r="B210" s="0" t="s">
        <v>226</v>
      </c>
      <c r="C210" s="0" t="s">
        <v>292</v>
      </c>
      <c r="D210" s="305" t="s">
        <v>593</v>
      </c>
      <c r="E210" s="290">
        <v>38.510007234236</v>
      </c>
      <c r="F210" s="290">
        <v>41.592808397666</v>
      </c>
      <c r="G210" s="290">
        <v>60.353453801672</v>
      </c>
      <c r="H210" s="290">
        <v>48.352209306775</v>
      </c>
      <c r="I210" s="290">
        <v>51.876264651861</v>
      </c>
      <c r="J210" s="385">
        <v>55.459107866376</v>
      </c>
      <c r="K210" s="290">
        <v>59.266664303485</v>
      </c>
      <c r="L210" s="385">
        <v>63.390426006453</v>
      </c>
      <c r="M210" s="290">
        <v>67.780895215126</v>
      </c>
      <c r="N210" s="283"/>
    </row>
    <row r="211">
      <c r="B211" s="0" t="s">
        <v>226</v>
      </c>
      <c r="C211" s="0" t="s">
        <v>292</v>
      </c>
      <c r="D211" s="305" t="s">
        <v>279</v>
      </c>
      <c r="E211" s="290">
        <v>143.448781565299</v>
      </c>
      <c r="F211" s="290">
        <v>154.104071399781</v>
      </c>
      <c r="G211" s="290">
        <v>170.800616108319</v>
      </c>
      <c r="H211" s="290">
        <v>185.705217711882</v>
      </c>
      <c r="I211" s="290">
        <v>151.831458036638</v>
      </c>
      <c r="J211" s="385">
        <v>14.252626069708</v>
      </c>
      <c r="K211" s="290"/>
      <c r="L211" s="385"/>
      <c r="M211" s="290"/>
      <c r="N211" s="283"/>
    </row>
    <row r="212">
      <c r="B212" s="0" t="s">
        <v>226</v>
      </c>
      <c r="C212" s="0" t="s">
        <v>292</v>
      </c>
      <c r="D212" s="305" t="s">
        <v>595</v>
      </c>
      <c r="E212" s="290">
        <v>0.136631489156</v>
      </c>
      <c r="F212" s="290">
        <v>0.43116225224</v>
      </c>
      <c r="G212" s="290">
        <v>1.246199321114</v>
      </c>
      <c r="H212" s="290">
        <v>1.030618194994</v>
      </c>
      <c r="I212" s="290">
        <v>1.043090884173</v>
      </c>
      <c r="J212" s="385">
        <v>1.046167404349</v>
      </c>
      <c r="K212" s="290">
        <v>1.049252998496</v>
      </c>
      <c r="L212" s="385">
        <v>1.046596896113</v>
      </c>
      <c r="M212" s="290">
        <v>1.043947517447</v>
      </c>
      <c r="N212" s="283"/>
    </row>
    <row r="213">
      <c r="B213" s="0" t="s">
        <v>226</v>
      </c>
      <c r="C213" s="0" t="s">
        <v>294</v>
      </c>
      <c r="D213" s="305" t="s">
        <v>298</v>
      </c>
      <c r="E213" s="385"/>
      <c r="F213" s="385"/>
      <c r="G213" s="385"/>
      <c r="H213" s="385"/>
      <c r="I213" s="385">
        <v>21.71365129176</v>
      </c>
      <c r="J213" s="385">
        <v>43.456009254374</v>
      </c>
      <c r="K213" s="385">
        <v>46.43949049187</v>
      </c>
      <c r="L213" s="385">
        <v>49.67074021119</v>
      </c>
      <c r="M213" s="385">
        <v>53.110973527291</v>
      </c>
      <c r="N213" s="283"/>
    </row>
    <row r="214">
      <c r="B214" s="0" t="s">
        <v>226</v>
      </c>
      <c r="C214" s="0" t="s">
        <v>294</v>
      </c>
      <c r="D214" s="305" t="s">
        <v>280</v>
      </c>
      <c r="E214" s="385"/>
      <c r="F214" s="385"/>
      <c r="G214" s="385"/>
      <c r="H214" s="385"/>
      <c r="I214" s="385"/>
      <c r="J214" s="385"/>
      <c r="K214" s="385">
        <v>29.998482300748</v>
      </c>
      <c r="L214" s="385">
        <v>64.956313421999</v>
      </c>
      <c r="M214" s="385">
        <v>61.581949856057</v>
      </c>
      <c r="N214" s="283"/>
    </row>
    <row r="215">
      <c r="B215" s="0" t="s">
        <v>226</v>
      </c>
      <c r="C215" s="0" t="s">
        <v>294</v>
      </c>
      <c r="D215" s="305" t="s">
        <v>279</v>
      </c>
      <c r="E215" s="385"/>
      <c r="F215" s="385"/>
      <c r="G215" s="385"/>
      <c r="H215" s="385"/>
      <c r="I215" s="385"/>
      <c r="J215" s="385"/>
      <c r="K215" s="385">
        <v>2.728563606297</v>
      </c>
      <c r="L215" s="385">
        <v>88.890491926944</v>
      </c>
      <c r="M215" s="385">
        <v>182.718700342358</v>
      </c>
      <c r="N215" s="283"/>
    </row>
    <row r="216">
      <c r="B216" s="0" t="s">
        <v>227</v>
      </c>
      <c r="C216" s="0" t="s">
        <v>278</v>
      </c>
      <c r="D216" s="305" t="s">
        <v>592</v>
      </c>
      <c r="E216" s="300"/>
      <c r="F216" s="300"/>
      <c r="G216" s="300"/>
      <c r="H216" s="300"/>
      <c r="I216" s="300"/>
      <c r="J216" s="375"/>
      <c r="K216" s="300"/>
      <c r="L216" s="375"/>
      <c r="M216" s="300"/>
      <c r="N216" s="283"/>
    </row>
    <row r="217">
      <c r="B217" s="0" t="s">
        <v>227</v>
      </c>
      <c r="C217" s="0" t="s">
        <v>278</v>
      </c>
      <c r="D217" s="305" t="s">
        <v>298</v>
      </c>
      <c r="E217" s="300"/>
      <c r="F217" s="300"/>
      <c r="G217" s="300"/>
      <c r="H217" s="300"/>
      <c r="I217" s="300"/>
      <c r="J217" s="375"/>
      <c r="K217" s="300"/>
      <c r="L217" s="375"/>
      <c r="M217" s="300"/>
      <c r="N217" s="283"/>
    </row>
    <row r="218">
      <c r="B218" s="0" t="s">
        <v>227</v>
      </c>
      <c r="C218" s="0" t="s">
        <v>278</v>
      </c>
      <c r="D218" s="305" t="s">
        <v>296</v>
      </c>
      <c r="E218" s="290"/>
      <c r="F218" s="290">
        <v>10.755693114935</v>
      </c>
      <c r="G218" s="290">
        <v>15.789969676106</v>
      </c>
      <c r="H218" s="290">
        <v>12.00818205214</v>
      </c>
      <c r="I218" s="290">
        <v>19.08975528718</v>
      </c>
      <c r="J218" s="385">
        <v>18.159444348069</v>
      </c>
      <c r="K218" s="290">
        <v>21.424003227094</v>
      </c>
      <c r="L218" s="385">
        <v>22.256401558512</v>
      </c>
      <c r="M218" s="290">
        <v>25.375103103299</v>
      </c>
      <c r="N218" s="283"/>
    </row>
    <row r="219">
      <c r="B219" s="0" t="s">
        <v>227</v>
      </c>
      <c r="C219" s="0" t="s">
        <v>278</v>
      </c>
      <c r="D219" s="305" t="s">
        <v>280</v>
      </c>
      <c r="E219" s="290">
        <v>2.424938642774</v>
      </c>
      <c r="F219" s="290">
        <v>1.212469321387</v>
      </c>
      <c r="G219" s="290"/>
      <c r="H219" s="290"/>
      <c r="I219" s="290">
        <v>8.273652939365</v>
      </c>
      <c r="J219" s="385">
        <v>8.273652939365</v>
      </c>
      <c r="K219" s="290">
        <v>9.495458323082</v>
      </c>
      <c r="L219" s="385">
        <v>27.88358282589</v>
      </c>
      <c r="M219" s="290">
        <v>29.632376018816</v>
      </c>
      <c r="N219" s="283"/>
    </row>
    <row r="220">
      <c r="B220" s="0" t="s">
        <v>227</v>
      </c>
      <c r="C220" s="0" t="s">
        <v>278</v>
      </c>
      <c r="D220" s="305" t="s">
        <v>593</v>
      </c>
      <c r="E220" s="300"/>
      <c r="F220" s="300"/>
      <c r="G220" s="300"/>
      <c r="H220" s="300"/>
      <c r="I220" s="300"/>
      <c r="J220" s="375"/>
      <c r="K220" s="300"/>
      <c r="L220" s="375"/>
      <c r="M220" s="300"/>
      <c r="N220" s="283"/>
    </row>
    <row r="221">
      <c r="B221" s="0" t="s">
        <v>227</v>
      </c>
      <c r="C221" s="0" t="s">
        <v>278</v>
      </c>
      <c r="D221" s="305" t="s">
        <v>279</v>
      </c>
      <c r="E221" s="290">
        <v>0.910097074194</v>
      </c>
      <c r="F221" s="290">
        <v>0.455048537097</v>
      </c>
      <c r="G221" s="290"/>
      <c r="H221" s="290">
        <v>14.242151552242</v>
      </c>
      <c r="I221" s="290">
        <v>16.247872646023</v>
      </c>
      <c r="J221" s="385">
        <v>4.379413019155</v>
      </c>
      <c r="K221" s="290">
        <v>1.337147395854</v>
      </c>
      <c r="L221" s="385"/>
      <c r="M221" s="290"/>
      <c r="N221" s="283"/>
    </row>
    <row r="222">
      <c r="B222" s="0" t="s">
        <v>227</v>
      </c>
      <c r="C222" s="0" t="s">
        <v>282</v>
      </c>
      <c r="D222" s="305" t="s">
        <v>592</v>
      </c>
      <c r="E222" s="300"/>
      <c r="F222" s="300"/>
      <c r="G222" s="300"/>
      <c r="H222" s="300"/>
      <c r="I222" s="300"/>
      <c r="J222" s="375"/>
      <c r="K222" s="300"/>
      <c r="L222" s="375"/>
      <c r="M222" s="300"/>
      <c r="N222" s="283"/>
    </row>
    <row r="223">
      <c r="B223" s="0" t="s">
        <v>227</v>
      </c>
      <c r="C223" s="0" t="s">
        <v>282</v>
      </c>
      <c r="D223" s="305" t="s">
        <v>298</v>
      </c>
      <c r="E223" s="300"/>
      <c r="F223" s="300"/>
      <c r="G223" s="300"/>
      <c r="H223" s="300"/>
      <c r="I223" s="300"/>
      <c r="J223" s="375"/>
      <c r="K223" s="300"/>
      <c r="L223" s="375"/>
      <c r="M223" s="300"/>
      <c r="N223" s="283"/>
    </row>
    <row r="224">
      <c r="B224" s="0" t="s">
        <v>227</v>
      </c>
      <c r="C224" s="0" t="s">
        <v>282</v>
      </c>
      <c r="D224" s="305" t="s">
        <v>280</v>
      </c>
      <c r="E224" s="300"/>
      <c r="F224" s="300"/>
      <c r="G224" s="300"/>
      <c r="H224" s="300"/>
      <c r="I224" s="300"/>
      <c r="J224" s="375"/>
      <c r="K224" s="300"/>
      <c r="L224" s="375"/>
      <c r="M224" s="300"/>
      <c r="N224" s="283"/>
    </row>
    <row r="225">
      <c r="B225" s="0" t="s">
        <v>227</v>
      </c>
      <c r="C225" s="0" t="s">
        <v>282</v>
      </c>
      <c r="D225" s="305" t="s">
        <v>279</v>
      </c>
      <c r="E225" s="300"/>
      <c r="F225" s="300"/>
      <c r="G225" s="300"/>
      <c r="H225" s="300"/>
      <c r="I225" s="300"/>
      <c r="J225" s="375"/>
      <c r="K225" s="300"/>
      <c r="L225" s="375"/>
      <c r="M225" s="300"/>
      <c r="N225" s="283"/>
    </row>
    <row r="226">
      <c r="B226" s="0" t="s">
        <v>227</v>
      </c>
      <c r="C226" s="0" t="s">
        <v>284</v>
      </c>
      <c r="D226" s="305" t="s">
        <v>592</v>
      </c>
      <c r="E226" s="375"/>
      <c r="F226" s="375"/>
      <c r="G226" s="375"/>
      <c r="H226" s="375"/>
      <c r="I226" s="375"/>
      <c r="J226" s="375"/>
      <c r="K226" s="375"/>
      <c r="L226" s="375"/>
      <c r="M226" s="375"/>
      <c r="N226" s="283"/>
    </row>
    <row r="227">
      <c r="B227" s="0" t="s">
        <v>227</v>
      </c>
      <c r="C227" s="0" t="s">
        <v>284</v>
      </c>
      <c r="D227" s="305" t="s">
        <v>298</v>
      </c>
      <c r="E227" s="375"/>
      <c r="F227" s="375"/>
      <c r="G227" s="375"/>
      <c r="H227" s="375"/>
      <c r="I227" s="375"/>
      <c r="J227" s="375"/>
      <c r="K227" s="375"/>
      <c r="L227" s="375"/>
      <c r="M227" s="375"/>
      <c r="N227" s="283"/>
    </row>
    <row r="228">
      <c r="B228" s="0" t="s">
        <v>227</v>
      </c>
      <c r="C228" s="0" t="s">
        <v>284</v>
      </c>
      <c r="D228" s="305" t="s">
        <v>296</v>
      </c>
      <c r="E228" s="375"/>
      <c r="F228" s="375"/>
      <c r="G228" s="375"/>
      <c r="H228" s="375"/>
      <c r="I228" s="375"/>
      <c r="J228" s="375"/>
      <c r="K228" s="375"/>
      <c r="L228" s="375"/>
      <c r="M228" s="375"/>
      <c r="N228" s="283"/>
    </row>
    <row r="229">
      <c r="B229" s="0" t="s">
        <v>227</v>
      </c>
      <c r="C229" s="0" t="s">
        <v>284</v>
      </c>
      <c r="D229" s="305" t="s">
        <v>280</v>
      </c>
      <c r="E229" s="375"/>
      <c r="F229" s="375"/>
      <c r="G229" s="375"/>
      <c r="H229" s="375"/>
      <c r="I229" s="375"/>
      <c r="J229" s="375"/>
      <c r="K229" s="375"/>
      <c r="L229" s="375"/>
      <c r="M229" s="375"/>
      <c r="N229" s="283"/>
    </row>
    <row r="230">
      <c r="B230" s="0" t="s">
        <v>227</v>
      </c>
      <c r="C230" s="0" t="s">
        <v>284</v>
      </c>
      <c r="D230" s="305" t="s">
        <v>593</v>
      </c>
      <c r="E230" s="375"/>
      <c r="F230" s="375"/>
      <c r="G230" s="375"/>
      <c r="H230" s="375"/>
      <c r="I230" s="375"/>
      <c r="J230" s="375"/>
      <c r="K230" s="375"/>
      <c r="L230" s="375"/>
      <c r="M230" s="375"/>
      <c r="N230" s="283"/>
    </row>
    <row r="231">
      <c r="B231" s="0" t="s">
        <v>227</v>
      </c>
      <c r="C231" s="0" t="s">
        <v>284</v>
      </c>
      <c r="D231" s="305" t="s">
        <v>279</v>
      </c>
      <c r="E231" s="375"/>
      <c r="F231" s="375"/>
      <c r="G231" s="375"/>
      <c r="H231" s="375"/>
      <c r="I231" s="375"/>
      <c r="J231" s="375"/>
      <c r="K231" s="375"/>
      <c r="L231" s="375"/>
      <c r="M231" s="375"/>
      <c r="N231" s="283"/>
    </row>
    <row r="232">
      <c r="B232" s="0" t="s">
        <v>227</v>
      </c>
      <c r="C232" s="0" t="s">
        <v>286</v>
      </c>
      <c r="D232" s="305" t="s">
        <v>592</v>
      </c>
      <c r="E232" s="300"/>
      <c r="F232" s="300"/>
      <c r="G232" s="300"/>
      <c r="H232" s="300"/>
      <c r="I232" s="300"/>
      <c r="J232" s="375"/>
      <c r="K232" s="300"/>
      <c r="L232" s="375"/>
      <c r="M232" s="300"/>
      <c r="N232" s="283"/>
    </row>
    <row r="233">
      <c r="B233" s="0" t="s">
        <v>227</v>
      </c>
      <c r="C233" s="0" t="s">
        <v>286</v>
      </c>
      <c r="D233" s="305" t="s">
        <v>298</v>
      </c>
      <c r="E233" s="300"/>
      <c r="F233" s="300"/>
      <c r="G233" s="300"/>
      <c r="H233" s="300"/>
      <c r="I233" s="300"/>
      <c r="J233" s="375"/>
      <c r="K233" s="300"/>
      <c r="L233" s="375"/>
      <c r="M233" s="300"/>
      <c r="N233" s="283"/>
    </row>
    <row r="234">
      <c r="B234" s="0" t="s">
        <v>227</v>
      </c>
      <c r="C234" s="0" t="s">
        <v>286</v>
      </c>
      <c r="D234" s="305" t="s">
        <v>280</v>
      </c>
      <c r="E234" s="300"/>
      <c r="F234" s="300"/>
      <c r="G234" s="300"/>
      <c r="H234" s="300"/>
      <c r="I234" s="300"/>
      <c r="J234" s="375"/>
      <c r="K234" s="300"/>
      <c r="L234" s="375"/>
      <c r="M234" s="300"/>
      <c r="N234" s="283"/>
    </row>
    <row r="235">
      <c r="B235" s="0" t="s">
        <v>227</v>
      </c>
      <c r="C235" s="0" t="s">
        <v>286</v>
      </c>
      <c r="D235" s="305" t="s">
        <v>279</v>
      </c>
      <c r="E235" s="290"/>
      <c r="F235" s="290"/>
      <c r="G235" s="290"/>
      <c r="H235" s="290"/>
      <c r="I235" s="290">
        <v>58.173939609225</v>
      </c>
      <c r="J235" s="385">
        <v>69.675409498906</v>
      </c>
      <c r="K235" s="290">
        <v>94.067802749732</v>
      </c>
      <c r="L235" s="385">
        <v>48.712907835193</v>
      </c>
      <c r="M235" s="290">
        <v>29.189137635934</v>
      </c>
      <c r="N235" s="283"/>
    </row>
    <row r="236">
      <c r="B236" s="0" t="s">
        <v>227</v>
      </c>
      <c r="C236" s="0" t="s">
        <v>288</v>
      </c>
      <c r="D236" s="305" t="s">
        <v>298</v>
      </c>
      <c r="E236" s="290">
        <v>1.737408688445</v>
      </c>
      <c r="F236" s="290">
        <v>1.158272458963</v>
      </c>
      <c r="G236" s="290">
        <v>0.579136229482</v>
      </c>
      <c r="H236" s="290"/>
      <c r="I236" s="290"/>
      <c r="J236" s="385"/>
      <c r="K236" s="290"/>
      <c r="L236" s="385"/>
      <c r="M236" s="290"/>
      <c r="N236" s="283"/>
    </row>
    <row r="237">
      <c r="B237" s="0" t="s">
        <v>227</v>
      </c>
      <c r="C237" s="0" t="s">
        <v>288</v>
      </c>
      <c r="D237" s="305" t="s">
        <v>296</v>
      </c>
      <c r="E237" s="300"/>
      <c r="F237" s="300"/>
      <c r="G237" s="300"/>
      <c r="H237" s="300"/>
      <c r="I237" s="300"/>
      <c r="J237" s="375"/>
      <c r="K237" s="300"/>
      <c r="L237" s="375"/>
      <c r="M237" s="300"/>
      <c r="N237" s="283"/>
    </row>
    <row r="238">
      <c r="B238" s="0" t="s">
        <v>227</v>
      </c>
      <c r="C238" s="0" t="s">
        <v>288</v>
      </c>
      <c r="D238" s="305" t="s">
        <v>280</v>
      </c>
      <c r="E238" s="290">
        <v>5.131317114474</v>
      </c>
      <c r="F238" s="290">
        <v>2.565658557237</v>
      </c>
      <c r="G238" s="290"/>
      <c r="H238" s="290"/>
      <c r="I238" s="290"/>
      <c r="J238" s="385"/>
      <c r="K238" s="290"/>
      <c r="L238" s="385"/>
      <c r="M238" s="290"/>
      <c r="N238" s="283"/>
    </row>
    <row r="239">
      <c r="B239" s="0" t="s">
        <v>227</v>
      </c>
      <c r="C239" s="0" t="s">
        <v>288</v>
      </c>
      <c r="D239" s="305" t="s">
        <v>593</v>
      </c>
      <c r="E239" s="290">
        <v>0.553387461261</v>
      </c>
      <c r="F239" s="290">
        <v>0.368924974174</v>
      </c>
      <c r="G239" s="290">
        <v>0.184462487087</v>
      </c>
      <c r="H239" s="290"/>
      <c r="I239" s="290"/>
      <c r="J239" s="385"/>
      <c r="K239" s="290">
        <v>0.625467235406</v>
      </c>
      <c r="L239" s="385">
        <v>0.867085796508</v>
      </c>
      <c r="M239" s="290">
        <v>0.867085796508</v>
      </c>
      <c r="N239" s="283"/>
    </row>
    <row r="240">
      <c r="B240" s="0" t="s">
        <v>227</v>
      </c>
      <c r="C240" s="0" t="s">
        <v>288</v>
      </c>
      <c r="D240" s="305" t="s">
        <v>279</v>
      </c>
      <c r="E240" s="290">
        <v>9.057227761184</v>
      </c>
      <c r="F240" s="290">
        <v>4.528613880592</v>
      </c>
      <c r="G240" s="290"/>
      <c r="H240" s="290"/>
      <c r="I240" s="290"/>
      <c r="J240" s="385"/>
      <c r="K240" s="290"/>
      <c r="L240" s="385"/>
      <c r="M240" s="290"/>
      <c r="N240" s="283"/>
    </row>
    <row r="241">
      <c r="B241" s="0" t="s">
        <v>227</v>
      </c>
      <c r="C241" s="0" t="s">
        <v>290</v>
      </c>
      <c r="D241" s="305" t="s">
        <v>592</v>
      </c>
      <c r="E241" s="290">
        <v>0.828960278639</v>
      </c>
      <c r="F241" s="290">
        <v>0.552640185759</v>
      </c>
      <c r="G241" s="290">
        <v>0.27632009288</v>
      </c>
      <c r="H241" s="290"/>
      <c r="I241" s="290"/>
      <c r="J241" s="385"/>
      <c r="K241" s="290"/>
      <c r="L241" s="385"/>
      <c r="M241" s="290"/>
      <c r="N241" s="283"/>
    </row>
    <row r="242">
      <c r="B242" s="0" t="s">
        <v>227</v>
      </c>
      <c r="C242" s="0" t="s">
        <v>290</v>
      </c>
      <c r="D242" s="305" t="s">
        <v>298</v>
      </c>
      <c r="E242" s="300"/>
      <c r="F242" s="300"/>
      <c r="G242" s="300"/>
      <c r="H242" s="300"/>
      <c r="I242" s="300"/>
      <c r="J242" s="375"/>
      <c r="K242" s="300"/>
      <c r="L242" s="375"/>
      <c r="M242" s="300"/>
      <c r="N242" s="283"/>
    </row>
    <row r="243">
      <c r="B243" s="0" t="s">
        <v>227</v>
      </c>
      <c r="C243" s="0" t="s">
        <v>290</v>
      </c>
      <c r="D243" s="305" t="s">
        <v>296</v>
      </c>
      <c r="E243" s="300"/>
      <c r="F243" s="300"/>
      <c r="G243" s="300"/>
      <c r="H243" s="300"/>
      <c r="I243" s="300"/>
      <c r="J243" s="375"/>
      <c r="K243" s="300"/>
      <c r="L243" s="375"/>
      <c r="M243" s="300"/>
      <c r="N243" s="283"/>
    </row>
    <row r="244">
      <c r="B244" s="0" t="s">
        <v>227</v>
      </c>
      <c r="C244" s="0" t="s">
        <v>290</v>
      </c>
      <c r="D244" s="305" t="s">
        <v>280</v>
      </c>
      <c r="E244" s="290">
        <v>0.508251940667</v>
      </c>
      <c r="F244" s="290">
        <v>0.254125970333</v>
      </c>
      <c r="G244" s="290"/>
      <c r="H244" s="290"/>
      <c r="I244" s="290"/>
      <c r="J244" s="385"/>
      <c r="K244" s="290"/>
      <c r="L244" s="385"/>
      <c r="M244" s="290"/>
      <c r="N244" s="283"/>
    </row>
    <row r="245">
      <c r="B245" s="0" t="s">
        <v>227</v>
      </c>
      <c r="C245" s="0" t="s">
        <v>290</v>
      </c>
      <c r="D245" s="305" t="s">
        <v>593</v>
      </c>
      <c r="E245" s="300"/>
      <c r="F245" s="300"/>
      <c r="G245" s="300"/>
      <c r="H245" s="300"/>
      <c r="I245" s="300"/>
      <c r="J245" s="375"/>
      <c r="K245" s="300"/>
      <c r="L245" s="375"/>
      <c r="M245" s="300"/>
      <c r="N245" s="283"/>
    </row>
    <row r="246">
      <c r="B246" s="0" t="s">
        <v>227</v>
      </c>
      <c r="C246" s="0" t="s">
        <v>290</v>
      </c>
      <c r="D246" s="305" t="s">
        <v>279</v>
      </c>
      <c r="E246" s="290">
        <v>6.163687178735</v>
      </c>
      <c r="F246" s="290">
        <v>3.081843589368</v>
      </c>
      <c r="G246" s="290"/>
      <c r="H246" s="290"/>
      <c r="I246" s="290"/>
      <c r="J246" s="385"/>
      <c r="K246" s="290"/>
      <c r="L246" s="385"/>
      <c r="M246" s="290"/>
      <c r="N246" s="283"/>
    </row>
    <row r="247">
      <c r="B247" s="0" t="s">
        <v>227</v>
      </c>
      <c r="C247" s="0" t="s">
        <v>292</v>
      </c>
      <c r="D247" s="305" t="s">
        <v>592</v>
      </c>
      <c r="E247" s="290">
        <v>4.882610608625</v>
      </c>
      <c r="F247" s="290">
        <v>5.155994356853</v>
      </c>
      <c r="G247" s="290">
        <v>5.463493027668</v>
      </c>
      <c r="H247" s="290">
        <v>5.758556916201</v>
      </c>
      <c r="I247" s="290">
        <v>5.777361921142</v>
      </c>
      <c r="J247" s="385">
        <v>5.760108621268</v>
      </c>
      <c r="K247" s="290">
        <v>5.742906846009</v>
      </c>
      <c r="L247" s="385">
        <v>5.717834444529</v>
      </c>
      <c r="M247" s="290">
        <v>5.692871504221</v>
      </c>
      <c r="N247" s="283"/>
    </row>
    <row r="248">
      <c r="B248" s="0" t="s">
        <v>227</v>
      </c>
      <c r="C248" s="0" t="s">
        <v>292</v>
      </c>
      <c r="D248" s="305" t="s">
        <v>298</v>
      </c>
      <c r="E248" s="290">
        <v>27.138792016426</v>
      </c>
      <c r="F248" s="290">
        <v>29.142912545756</v>
      </c>
      <c r="G248" s="290">
        <v>31.429188183611</v>
      </c>
      <c r="H248" s="290">
        <v>33.882080624848</v>
      </c>
      <c r="I248" s="290">
        <v>16.98269451327</v>
      </c>
      <c r="J248" s="385"/>
      <c r="K248" s="290"/>
      <c r="L248" s="385"/>
      <c r="M248" s="290"/>
      <c r="N248" s="283"/>
    </row>
    <row r="249">
      <c r="B249" s="0" t="s">
        <v>227</v>
      </c>
      <c r="C249" s="0" t="s">
        <v>292</v>
      </c>
      <c r="D249" s="305" t="s">
        <v>594</v>
      </c>
      <c r="E249" s="290">
        <v>0.849300029912</v>
      </c>
      <c r="F249" s="290">
        <v>0.848863400891</v>
      </c>
      <c r="G249" s="290">
        <v>0.853499597779</v>
      </c>
      <c r="H249" s="290">
        <v>0.856286765535</v>
      </c>
      <c r="I249" s="290">
        <v>0.859083034998</v>
      </c>
      <c r="J249" s="385">
        <v>0.856517501209</v>
      </c>
      <c r="K249" s="290">
        <v>0.853959629035</v>
      </c>
      <c r="L249" s="385">
        <v>0.850231409295</v>
      </c>
      <c r="M249" s="290">
        <v>0.846519466229</v>
      </c>
      <c r="N249" s="283"/>
    </row>
    <row r="250">
      <c r="B250" s="0" t="s">
        <v>227</v>
      </c>
      <c r="C250" s="0" t="s">
        <v>292</v>
      </c>
      <c r="D250" s="305" t="s">
        <v>296</v>
      </c>
      <c r="E250" s="290">
        <v>48.369535330213</v>
      </c>
      <c r="F250" s="290">
        <v>40.000784636859</v>
      </c>
      <c r="G250" s="290">
        <v>37.826078861015</v>
      </c>
      <c r="H250" s="290">
        <v>44.746531374141</v>
      </c>
      <c r="I250" s="290">
        <v>40.917355613181</v>
      </c>
      <c r="J250" s="385">
        <v>45.169295429134</v>
      </c>
      <c r="K250" s="290">
        <v>45.380901402304</v>
      </c>
      <c r="L250" s="385">
        <v>48.487325382992</v>
      </c>
      <c r="M250" s="290">
        <v>49.509508960742</v>
      </c>
      <c r="N250" s="283"/>
    </row>
    <row r="251">
      <c r="B251" s="0" t="s">
        <v>227</v>
      </c>
      <c r="C251" s="0" t="s">
        <v>292</v>
      </c>
      <c r="D251" s="305" t="s">
        <v>280</v>
      </c>
      <c r="E251" s="290">
        <v>77.35348200279</v>
      </c>
      <c r="F251" s="290">
        <v>85.600947385017</v>
      </c>
      <c r="G251" s="290">
        <v>94.683048957795</v>
      </c>
      <c r="H251" s="290">
        <v>100.225761810957</v>
      </c>
      <c r="I251" s="290">
        <v>97.695667333483</v>
      </c>
      <c r="J251" s="385">
        <v>103.561484717394</v>
      </c>
      <c r="K251" s="290">
        <v>108.478398912348</v>
      </c>
      <c r="L251" s="385">
        <v>78.467064219082</v>
      </c>
      <c r="M251" s="290">
        <v>84.030850738447</v>
      </c>
      <c r="N251" s="283"/>
    </row>
    <row r="252">
      <c r="B252" s="0" t="s">
        <v>227</v>
      </c>
      <c r="C252" s="0" t="s">
        <v>292</v>
      </c>
      <c r="D252" s="305" t="s">
        <v>593</v>
      </c>
      <c r="E252" s="290">
        <v>33.532161384336</v>
      </c>
      <c r="F252" s="290">
        <v>35.398679362487</v>
      </c>
      <c r="G252" s="290">
        <v>39.082023549355</v>
      </c>
      <c r="H252" s="290">
        <v>39.99450363752</v>
      </c>
      <c r="I252" s="290">
        <v>42.286437025163</v>
      </c>
      <c r="J252" s="385">
        <v>44.627157120066</v>
      </c>
      <c r="K252" s="290">
        <v>46.451310003107</v>
      </c>
      <c r="L252" s="385">
        <v>48.985341846684</v>
      </c>
      <c r="M252" s="290">
        <v>51.903383980946</v>
      </c>
      <c r="N252" s="283"/>
    </row>
    <row r="253">
      <c r="B253" s="0" t="s">
        <v>227</v>
      </c>
      <c r="C253" s="0" t="s">
        <v>292</v>
      </c>
      <c r="D253" s="305" t="s">
        <v>279</v>
      </c>
      <c r="E253" s="290">
        <v>172.040390135825</v>
      </c>
      <c r="F253" s="290">
        <v>186.415286566897</v>
      </c>
      <c r="G253" s="290">
        <v>209.228446389538</v>
      </c>
      <c r="H253" s="290">
        <v>212.678577148945</v>
      </c>
      <c r="I253" s="290">
        <v>171.12808249788</v>
      </c>
      <c r="J253" s="385">
        <v>187.102509626723</v>
      </c>
      <c r="K253" s="290">
        <v>181.034496718035</v>
      </c>
      <c r="L253" s="385">
        <v>165.702697301038</v>
      </c>
      <c r="M253" s="290">
        <v>119.895914096962</v>
      </c>
      <c r="N253" s="283"/>
    </row>
    <row r="254">
      <c r="B254" s="0" t="s">
        <v>227</v>
      </c>
      <c r="C254" s="0" t="s">
        <v>292</v>
      </c>
      <c r="D254" s="305" t="s">
        <v>595</v>
      </c>
      <c r="E254" s="290">
        <v>0.218391436263</v>
      </c>
      <c r="F254" s="290">
        <v>0.676193837369</v>
      </c>
      <c r="G254" s="290">
        <v>1.143518657394</v>
      </c>
      <c r="H254" s="290">
        <v>1.607372585589</v>
      </c>
      <c r="I254" s="290">
        <v>1.612621582839</v>
      </c>
      <c r="J254" s="385">
        <v>1.607805709412</v>
      </c>
      <c r="K254" s="290">
        <v>1.603004217932</v>
      </c>
      <c r="L254" s="385">
        <v>1.596005816877</v>
      </c>
      <c r="M254" s="290">
        <v>1.589037969465</v>
      </c>
      <c r="N254" s="283"/>
    </row>
    <row r="255">
      <c r="B255" s="0" t="s">
        <v>227</v>
      </c>
      <c r="C255" s="0" t="s">
        <v>294</v>
      </c>
      <c r="D255" s="305" t="s">
        <v>298</v>
      </c>
      <c r="E255" s="385"/>
      <c r="F255" s="385"/>
      <c r="G255" s="385"/>
      <c r="H255" s="385"/>
      <c r="I255" s="385">
        <v>18.84103970805</v>
      </c>
      <c r="J255" s="385">
        <v>37.806718375705</v>
      </c>
      <c r="K255" s="385">
        <v>39.881959191436</v>
      </c>
      <c r="L255" s="385">
        <v>42.233402571008</v>
      </c>
      <c r="M255" s="385">
        <v>44.705475727756</v>
      </c>
      <c r="N255" s="283"/>
    </row>
    <row r="256">
      <c r="B256" s="0" t="s">
        <v>227</v>
      </c>
      <c r="C256" s="0" t="s">
        <v>294</v>
      </c>
      <c r="D256" s="305" t="s">
        <v>280</v>
      </c>
      <c r="E256" s="385"/>
      <c r="F256" s="385"/>
      <c r="G256" s="385"/>
      <c r="H256" s="385"/>
      <c r="I256" s="385"/>
      <c r="J256" s="385"/>
      <c r="K256" s="385"/>
      <c r="L256" s="385">
        <v>18.578957881468</v>
      </c>
      <c r="M256" s="385">
        <v>18.578957881468</v>
      </c>
      <c r="N256" s="283"/>
    </row>
    <row r="257">
      <c r="B257" s="0" t="s">
        <v>227</v>
      </c>
      <c r="C257" s="0" t="s">
        <v>294</v>
      </c>
      <c r="D257" s="305" t="s">
        <v>279</v>
      </c>
      <c r="E257" s="385"/>
      <c r="F257" s="385"/>
      <c r="G257" s="385"/>
      <c r="H257" s="385"/>
      <c r="I257" s="385"/>
      <c r="J257" s="385"/>
      <c r="K257" s="385"/>
      <c r="L257" s="385">
        <v>76.838777008265</v>
      </c>
      <c r="M257" s="385">
        <v>153.41809432468</v>
      </c>
      <c r="N257" s="283"/>
    </row>
    <row r="258">
      <c r="B258" s="0" t="s">
        <v>228</v>
      </c>
      <c r="C258" s="0" t="s">
        <v>278</v>
      </c>
      <c r="D258" s="305" t="s">
        <v>592</v>
      </c>
      <c r="E258" s="300"/>
      <c r="F258" s="300"/>
      <c r="G258" s="300"/>
      <c r="H258" s="300"/>
      <c r="I258" s="300"/>
      <c r="J258" s="375"/>
      <c r="K258" s="300"/>
      <c r="L258" s="375"/>
      <c r="M258" s="300"/>
      <c r="N258" s="283"/>
    </row>
    <row r="259">
      <c r="B259" s="0" t="s">
        <v>228</v>
      </c>
      <c r="C259" s="0" t="s">
        <v>278</v>
      </c>
      <c r="D259" s="305" t="s">
        <v>298</v>
      </c>
      <c r="E259" s="290"/>
      <c r="F259" s="290"/>
      <c r="G259" s="290"/>
      <c r="H259" s="290"/>
      <c r="I259" s="290"/>
      <c r="J259" s="385">
        <v>13.538023301757</v>
      </c>
      <c r="K259" s="290">
        <v>16.279543602272</v>
      </c>
      <c r="L259" s="385">
        <v>4.675523629337</v>
      </c>
      <c r="M259" s="290"/>
      <c r="N259" s="283"/>
    </row>
    <row r="260">
      <c r="B260" s="0" t="s">
        <v>228</v>
      </c>
      <c r="C260" s="0" t="s">
        <v>278</v>
      </c>
      <c r="D260" s="305" t="s">
        <v>296</v>
      </c>
      <c r="E260" s="290"/>
      <c r="F260" s="290"/>
      <c r="G260" s="290">
        <v>14.591456162377</v>
      </c>
      <c r="H260" s="290">
        <v>14.591456162377</v>
      </c>
      <c r="I260" s="290">
        <v>17.418251296487</v>
      </c>
      <c r="J260" s="385">
        <v>14.058876740513</v>
      </c>
      <c r="K260" s="290">
        <v>11.729407151927</v>
      </c>
      <c r="L260" s="385">
        <v>11.021569249277</v>
      </c>
      <c r="M260" s="290">
        <v>7.280898099917</v>
      </c>
      <c r="N260" s="283"/>
    </row>
    <row r="261">
      <c r="B261" s="0" t="s">
        <v>228</v>
      </c>
      <c r="C261" s="0" t="s">
        <v>278</v>
      </c>
      <c r="D261" s="305" t="s">
        <v>280</v>
      </c>
      <c r="E261" s="290">
        <v>1.936768348009</v>
      </c>
      <c r="F261" s="290">
        <v>0.968384174005</v>
      </c>
      <c r="G261" s="290"/>
      <c r="H261" s="290"/>
      <c r="I261" s="290"/>
      <c r="J261" s="385"/>
      <c r="K261" s="290">
        <v>14.507048771146</v>
      </c>
      <c r="L261" s="385">
        <v>28.024277225752</v>
      </c>
      <c r="M261" s="290">
        <v>29.72376785799</v>
      </c>
      <c r="N261" s="283"/>
    </row>
    <row r="262">
      <c r="B262" s="0" t="s">
        <v>228</v>
      </c>
      <c r="C262" s="0" t="s">
        <v>278</v>
      </c>
      <c r="D262" s="305" t="s">
        <v>593</v>
      </c>
      <c r="E262" s="300"/>
      <c r="F262" s="300"/>
      <c r="G262" s="300"/>
      <c r="H262" s="300"/>
      <c r="I262" s="300"/>
      <c r="J262" s="375"/>
      <c r="K262" s="300"/>
      <c r="L262" s="375"/>
      <c r="M262" s="300"/>
      <c r="N262" s="283"/>
    </row>
    <row r="263">
      <c r="B263" s="0" t="s">
        <v>228</v>
      </c>
      <c r="C263" s="0" t="s">
        <v>278</v>
      </c>
      <c r="D263" s="305" t="s">
        <v>279</v>
      </c>
      <c r="E263" s="290">
        <v>0.726883219156</v>
      </c>
      <c r="F263" s="290">
        <v>0.363441609578</v>
      </c>
      <c r="G263" s="290"/>
      <c r="H263" s="290"/>
      <c r="I263" s="290">
        <v>16.626461594046</v>
      </c>
      <c r="J263" s="385">
        <v>16.626461594046</v>
      </c>
      <c r="K263" s="290">
        <v>11.084307729364</v>
      </c>
      <c r="L263" s="385"/>
      <c r="M263" s="290"/>
      <c r="N263" s="283"/>
    </row>
    <row r="264">
      <c r="B264" s="0" t="s">
        <v>228</v>
      </c>
      <c r="C264" s="0" t="s">
        <v>282</v>
      </c>
      <c r="D264" s="305" t="s">
        <v>592</v>
      </c>
      <c r="E264" s="300"/>
      <c r="F264" s="300"/>
      <c r="G264" s="300"/>
      <c r="H264" s="300"/>
      <c r="I264" s="300"/>
      <c r="J264" s="375"/>
      <c r="K264" s="300"/>
      <c r="L264" s="375"/>
      <c r="M264" s="300"/>
      <c r="N264" s="283"/>
    </row>
    <row r="265">
      <c r="B265" s="0" t="s">
        <v>228</v>
      </c>
      <c r="C265" s="0" t="s">
        <v>282</v>
      </c>
      <c r="D265" s="305" t="s">
        <v>298</v>
      </c>
      <c r="E265" s="300"/>
      <c r="F265" s="300"/>
      <c r="G265" s="300"/>
      <c r="H265" s="300"/>
      <c r="I265" s="300"/>
      <c r="J265" s="375"/>
      <c r="K265" s="300"/>
      <c r="L265" s="375"/>
      <c r="M265" s="300"/>
      <c r="N265" s="283"/>
    </row>
    <row r="266">
      <c r="B266" s="0" t="s">
        <v>228</v>
      </c>
      <c r="C266" s="0" t="s">
        <v>282</v>
      </c>
      <c r="D266" s="305" t="s">
        <v>280</v>
      </c>
      <c r="E266" s="300"/>
      <c r="F266" s="300"/>
      <c r="G266" s="300"/>
      <c r="H266" s="300"/>
      <c r="I266" s="300"/>
      <c r="J266" s="375"/>
      <c r="K266" s="300"/>
      <c r="L266" s="375"/>
      <c r="M266" s="300"/>
      <c r="N266" s="283"/>
    </row>
    <row r="267">
      <c r="B267" s="0" t="s">
        <v>228</v>
      </c>
      <c r="C267" s="0" t="s">
        <v>282</v>
      </c>
      <c r="D267" s="305" t="s">
        <v>279</v>
      </c>
      <c r="E267" s="300"/>
      <c r="F267" s="300"/>
      <c r="G267" s="300"/>
      <c r="H267" s="300"/>
      <c r="I267" s="300"/>
      <c r="J267" s="375"/>
      <c r="K267" s="300"/>
      <c r="L267" s="375"/>
      <c r="M267" s="300"/>
      <c r="N267" s="283"/>
    </row>
    <row r="268">
      <c r="B268" s="0" t="s">
        <v>228</v>
      </c>
      <c r="C268" s="0" t="s">
        <v>284</v>
      </c>
      <c r="D268" s="305" t="s">
        <v>592</v>
      </c>
      <c r="E268" s="375"/>
      <c r="F268" s="375"/>
      <c r="G268" s="375"/>
      <c r="H268" s="375"/>
      <c r="I268" s="375"/>
      <c r="J268" s="375"/>
      <c r="K268" s="375"/>
      <c r="L268" s="375"/>
      <c r="M268" s="375"/>
      <c r="N268" s="283"/>
    </row>
    <row r="269">
      <c r="B269" s="0" t="s">
        <v>228</v>
      </c>
      <c r="C269" s="0" t="s">
        <v>284</v>
      </c>
      <c r="D269" s="305" t="s">
        <v>298</v>
      </c>
      <c r="E269" s="375"/>
      <c r="F269" s="375"/>
      <c r="G269" s="375"/>
      <c r="H269" s="375"/>
      <c r="I269" s="375"/>
      <c r="J269" s="375"/>
      <c r="K269" s="375"/>
      <c r="L269" s="375"/>
      <c r="M269" s="375"/>
      <c r="N269" s="283"/>
    </row>
    <row r="270">
      <c r="B270" s="0" t="s">
        <v>228</v>
      </c>
      <c r="C270" s="0" t="s">
        <v>284</v>
      </c>
      <c r="D270" s="305" t="s">
        <v>296</v>
      </c>
      <c r="E270" s="375"/>
      <c r="F270" s="375"/>
      <c r="G270" s="375"/>
      <c r="H270" s="375"/>
      <c r="I270" s="375"/>
      <c r="J270" s="375"/>
      <c r="K270" s="375"/>
      <c r="L270" s="375"/>
      <c r="M270" s="375"/>
      <c r="N270" s="283"/>
    </row>
    <row r="271">
      <c r="B271" s="0" t="s">
        <v>228</v>
      </c>
      <c r="C271" s="0" t="s">
        <v>284</v>
      </c>
      <c r="D271" s="305" t="s">
        <v>280</v>
      </c>
      <c r="E271" s="375"/>
      <c r="F271" s="375"/>
      <c r="G271" s="375"/>
      <c r="H271" s="375"/>
      <c r="I271" s="375"/>
      <c r="J271" s="375"/>
      <c r="K271" s="375"/>
      <c r="L271" s="375"/>
      <c r="M271" s="375"/>
      <c r="N271" s="283"/>
    </row>
    <row r="272">
      <c r="B272" s="0" t="s">
        <v>228</v>
      </c>
      <c r="C272" s="0" t="s">
        <v>284</v>
      </c>
      <c r="D272" s="305" t="s">
        <v>593</v>
      </c>
      <c r="E272" s="375"/>
      <c r="F272" s="375"/>
      <c r="G272" s="375"/>
      <c r="H272" s="375"/>
      <c r="I272" s="375"/>
      <c r="J272" s="375"/>
      <c r="K272" s="375"/>
      <c r="L272" s="375"/>
      <c r="M272" s="375"/>
      <c r="N272" s="283"/>
    </row>
    <row r="273">
      <c r="B273" s="0" t="s">
        <v>228</v>
      </c>
      <c r="C273" s="0" t="s">
        <v>284</v>
      </c>
      <c r="D273" s="305" t="s">
        <v>279</v>
      </c>
      <c r="E273" s="375"/>
      <c r="F273" s="375"/>
      <c r="G273" s="375"/>
      <c r="H273" s="375"/>
      <c r="I273" s="375"/>
      <c r="J273" s="375"/>
      <c r="K273" s="375"/>
      <c r="L273" s="375"/>
      <c r="M273" s="375"/>
      <c r="N273" s="283"/>
    </row>
    <row r="274">
      <c r="B274" s="0" t="s">
        <v>228</v>
      </c>
      <c r="C274" s="0" t="s">
        <v>286</v>
      </c>
      <c r="D274" s="305" t="s">
        <v>592</v>
      </c>
      <c r="E274" s="300"/>
      <c r="F274" s="300"/>
      <c r="G274" s="300"/>
      <c r="H274" s="300"/>
      <c r="I274" s="300"/>
      <c r="J274" s="375"/>
      <c r="K274" s="300"/>
      <c r="L274" s="375"/>
      <c r="M274" s="300"/>
      <c r="N274" s="283"/>
    </row>
    <row r="275">
      <c r="B275" s="0" t="s">
        <v>228</v>
      </c>
      <c r="C275" s="0" t="s">
        <v>286</v>
      </c>
      <c r="D275" s="305" t="s">
        <v>298</v>
      </c>
      <c r="E275" s="290"/>
      <c r="F275" s="290"/>
      <c r="G275" s="290"/>
      <c r="H275" s="290"/>
      <c r="I275" s="290">
        <v>18.948052763762</v>
      </c>
      <c r="J275" s="385">
        <v>18.948052763762</v>
      </c>
      <c r="K275" s="290"/>
      <c r="L275" s="385"/>
      <c r="M275" s="290"/>
      <c r="N275" s="283"/>
    </row>
    <row r="276">
      <c r="B276" s="0" t="s">
        <v>228</v>
      </c>
      <c r="C276" s="0" t="s">
        <v>286</v>
      </c>
      <c r="D276" s="305" t="s">
        <v>280</v>
      </c>
      <c r="E276" s="300"/>
      <c r="F276" s="300"/>
      <c r="G276" s="300"/>
      <c r="H276" s="300"/>
      <c r="I276" s="300"/>
      <c r="J276" s="375"/>
      <c r="K276" s="300"/>
      <c r="L276" s="375"/>
      <c r="M276" s="300"/>
      <c r="N276" s="283"/>
    </row>
    <row r="277">
      <c r="B277" s="0" t="s">
        <v>228</v>
      </c>
      <c r="C277" s="0" t="s">
        <v>286</v>
      </c>
      <c r="D277" s="305" t="s">
        <v>279</v>
      </c>
      <c r="E277" s="300"/>
      <c r="F277" s="300"/>
      <c r="G277" s="300"/>
      <c r="H277" s="300"/>
      <c r="I277" s="300"/>
      <c r="J277" s="375"/>
      <c r="K277" s="300"/>
      <c r="L277" s="375"/>
      <c r="M277" s="300"/>
      <c r="N277" s="283"/>
    </row>
    <row r="278">
      <c r="B278" s="0" t="s">
        <v>228</v>
      </c>
      <c r="C278" s="0" t="s">
        <v>288</v>
      </c>
      <c r="D278" s="305" t="s">
        <v>298</v>
      </c>
      <c r="E278" s="290">
        <v>0.066769699732</v>
      </c>
      <c r="F278" s="290">
        <v>0.044513133155</v>
      </c>
      <c r="G278" s="290">
        <v>0.022256566577</v>
      </c>
      <c r="H278" s="290"/>
      <c r="I278" s="290"/>
      <c r="J278" s="385"/>
      <c r="K278" s="290"/>
      <c r="L278" s="385"/>
      <c r="M278" s="290"/>
      <c r="N278" s="283"/>
    </row>
    <row r="279">
      <c r="B279" s="0" t="s">
        <v>228</v>
      </c>
      <c r="C279" s="0" t="s">
        <v>288</v>
      </c>
      <c r="D279" s="305" t="s">
        <v>296</v>
      </c>
      <c r="E279" s="300"/>
      <c r="F279" s="300"/>
      <c r="G279" s="300"/>
      <c r="H279" s="300"/>
      <c r="I279" s="300"/>
      <c r="J279" s="375"/>
      <c r="K279" s="300"/>
      <c r="L279" s="375"/>
      <c r="M279" s="300"/>
      <c r="N279" s="283"/>
    </row>
    <row r="280">
      <c r="B280" s="0" t="s">
        <v>228</v>
      </c>
      <c r="C280" s="0" t="s">
        <v>288</v>
      </c>
      <c r="D280" s="305" t="s">
        <v>280</v>
      </c>
      <c r="E280" s="290">
        <v>0.197199717741</v>
      </c>
      <c r="F280" s="290">
        <v>0.098599858871</v>
      </c>
      <c r="G280" s="290"/>
      <c r="H280" s="290"/>
      <c r="I280" s="290"/>
      <c r="J280" s="385"/>
      <c r="K280" s="290"/>
      <c r="L280" s="385"/>
      <c r="M280" s="290"/>
      <c r="N280" s="283"/>
    </row>
    <row r="281">
      <c r="B281" s="0" t="s">
        <v>228</v>
      </c>
      <c r="C281" s="0" t="s">
        <v>288</v>
      </c>
      <c r="D281" s="305" t="s">
        <v>593</v>
      </c>
      <c r="E281" s="290">
        <v>0.021267025352</v>
      </c>
      <c r="F281" s="290">
        <v>0.014178016901</v>
      </c>
      <c r="G281" s="290">
        <v>0.007089008451</v>
      </c>
      <c r="H281" s="290"/>
      <c r="I281" s="290"/>
      <c r="J281" s="385"/>
      <c r="K281" s="290"/>
      <c r="L281" s="385"/>
      <c r="M281" s="290"/>
      <c r="N281" s="283"/>
    </row>
    <row r="282">
      <c r="B282" s="0" t="s">
        <v>228</v>
      </c>
      <c r="C282" s="0" t="s">
        <v>288</v>
      </c>
      <c r="D282" s="305" t="s">
        <v>279</v>
      </c>
      <c r="E282" s="290">
        <v>0.348074912966</v>
      </c>
      <c r="F282" s="290">
        <v>0.174037456483</v>
      </c>
      <c r="G282" s="290"/>
      <c r="H282" s="290"/>
      <c r="I282" s="290"/>
      <c r="J282" s="385"/>
      <c r="K282" s="290"/>
      <c r="L282" s="385"/>
      <c r="M282" s="290"/>
      <c r="N282" s="283"/>
    </row>
    <row r="283">
      <c r="B283" s="0" t="s">
        <v>228</v>
      </c>
      <c r="C283" s="0" t="s">
        <v>290</v>
      </c>
      <c r="D283" s="305" t="s">
        <v>592</v>
      </c>
      <c r="E283" s="290">
        <v>0.080839019144</v>
      </c>
      <c r="F283" s="290">
        <v>0.05389267943</v>
      </c>
      <c r="G283" s="290">
        <v>0.026946339715</v>
      </c>
      <c r="H283" s="290"/>
      <c r="I283" s="290"/>
      <c r="J283" s="385"/>
      <c r="K283" s="290"/>
      <c r="L283" s="385"/>
      <c r="M283" s="290"/>
      <c r="N283" s="283"/>
    </row>
    <row r="284">
      <c r="B284" s="0" t="s">
        <v>228</v>
      </c>
      <c r="C284" s="0" t="s">
        <v>290</v>
      </c>
      <c r="D284" s="305" t="s">
        <v>298</v>
      </c>
      <c r="E284" s="300"/>
      <c r="F284" s="300"/>
      <c r="G284" s="300"/>
      <c r="H284" s="300"/>
      <c r="I284" s="300"/>
      <c r="J284" s="375"/>
      <c r="K284" s="300"/>
      <c r="L284" s="375"/>
      <c r="M284" s="300"/>
      <c r="N284" s="283"/>
    </row>
    <row r="285">
      <c r="B285" s="0" t="s">
        <v>228</v>
      </c>
      <c r="C285" s="0" t="s">
        <v>290</v>
      </c>
      <c r="D285" s="305" t="s">
        <v>296</v>
      </c>
      <c r="E285" s="300"/>
      <c r="F285" s="300"/>
      <c r="G285" s="300"/>
      <c r="H285" s="300"/>
      <c r="I285" s="300"/>
      <c r="J285" s="375"/>
      <c r="K285" s="300"/>
      <c r="L285" s="375"/>
      <c r="M285" s="300"/>
      <c r="N285" s="283"/>
    </row>
    <row r="286">
      <c r="B286" s="0" t="s">
        <v>228</v>
      </c>
      <c r="C286" s="0" t="s">
        <v>290</v>
      </c>
      <c r="D286" s="305" t="s">
        <v>280</v>
      </c>
      <c r="E286" s="290">
        <v>0.049564001341</v>
      </c>
      <c r="F286" s="290">
        <v>0.02478200067</v>
      </c>
      <c r="G286" s="290"/>
      <c r="H286" s="290"/>
      <c r="I286" s="290"/>
      <c r="J286" s="385"/>
      <c r="K286" s="290"/>
      <c r="L286" s="385"/>
      <c r="M286" s="290"/>
      <c r="N286" s="283"/>
    </row>
    <row r="287">
      <c r="B287" s="0" t="s">
        <v>228</v>
      </c>
      <c r="C287" s="0" t="s">
        <v>290</v>
      </c>
      <c r="D287" s="305" t="s">
        <v>593</v>
      </c>
      <c r="E287" s="290"/>
      <c r="F287" s="290"/>
      <c r="G287" s="290"/>
      <c r="H287" s="290"/>
      <c r="I287" s="290">
        <v>3.110892710531</v>
      </c>
      <c r="J287" s="385">
        <v>3.115991699556</v>
      </c>
      <c r="K287" s="290">
        <v>3.115991699556</v>
      </c>
      <c r="L287" s="385">
        <v>9.301663279628</v>
      </c>
      <c r="M287" s="290">
        <v>8.408466228883</v>
      </c>
      <c r="N287" s="283"/>
    </row>
    <row r="288">
      <c r="B288" s="0" t="s">
        <v>228</v>
      </c>
      <c r="C288" s="0" t="s">
        <v>290</v>
      </c>
      <c r="D288" s="305" t="s">
        <v>279</v>
      </c>
      <c r="E288" s="290">
        <v>0.6010739461</v>
      </c>
      <c r="F288" s="290">
        <v>0.30053697305</v>
      </c>
      <c r="G288" s="290"/>
      <c r="H288" s="290"/>
      <c r="I288" s="290"/>
      <c r="J288" s="385"/>
      <c r="K288" s="290"/>
      <c r="L288" s="385"/>
      <c r="M288" s="290"/>
      <c r="N288" s="283"/>
    </row>
    <row r="289">
      <c r="B289" s="0" t="s">
        <v>228</v>
      </c>
      <c r="C289" s="0" t="s">
        <v>292</v>
      </c>
      <c r="D289" s="305" t="s">
        <v>592</v>
      </c>
      <c r="E289" s="290">
        <v>4.724935925778</v>
      </c>
      <c r="F289" s="290">
        <v>4.877091100685</v>
      </c>
      <c r="G289" s="290">
        <v>5.000595898281</v>
      </c>
      <c r="H289" s="290">
        <v>5.072492491358</v>
      </c>
      <c r="I289" s="290">
        <v>5.117844635978</v>
      </c>
      <c r="J289" s="385">
        <v>5.157659024969</v>
      </c>
      <c r="K289" s="290">
        <v>5.197783150908</v>
      </c>
      <c r="L289" s="385">
        <v>5.234296157098</v>
      </c>
      <c r="M289" s="290">
        <v>5.27106565718</v>
      </c>
      <c r="N289" s="283"/>
    </row>
    <row r="290">
      <c r="B290" s="0" t="s">
        <v>228</v>
      </c>
      <c r="C290" s="0" t="s">
        <v>292</v>
      </c>
      <c r="D290" s="305" t="s">
        <v>298</v>
      </c>
      <c r="E290" s="290">
        <v>25.585484353736</v>
      </c>
      <c r="F290" s="290">
        <v>26.692957430263</v>
      </c>
      <c r="G290" s="290">
        <v>28.912436422851</v>
      </c>
      <c r="H290" s="290">
        <v>31.873360237421</v>
      </c>
      <c r="I290" s="290">
        <v>16.122041324206</v>
      </c>
      <c r="J290" s="385">
        <v>4.873850038217</v>
      </c>
      <c r="K290" s="290">
        <v>4.873850038217</v>
      </c>
      <c r="L290" s="385">
        <v>0.696264291174</v>
      </c>
      <c r="M290" s="290"/>
      <c r="N290" s="283"/>
    </row>
    <row r="291">
      <c r="B291" s="0" t="s">
        <v>228</v>
      </c>
      <c r="C291" s="0" t="s">
        <v>292</v>
      </c>
      <c r="D291" s="305" t="s">
        <v>594</v>
      </c>
      <c r="E291" s="290">
        <v>0.499750737758</v>
      </c>
      <c r="F291" s="290">
        <v>0.512771157665</v>
      </c>
      <c r="G291" s="290">
        <v>0.783872174414</v>
      </c>
      <c r="H291" s="290">
        <v>0.527486595581</v>
      </c>
      <c r="I291" s="290">
        <v>0.532202748125</v>
      </c>
      <c r="J291" s="385">
        <v>0.536343031534</v>
      </c>
      <c r="K291" s="290">
        <v>0.540515524372</v>
      </c>
      <c r="L291" s="385">
        <v>0.54431249822</v>
      </c>
      <c r="M291" s="290">
        <v>0.548136144771</v>
      </c>
      <c r="N291" s="283"/>
    </row>
    <row r="292">
      <c r="B292" s="0" t="s">
        <v>228</v>
      </c>
      <c r="C292" s="0" t="s">
        <v>292</v>
      </c>
      <c r="D292" s="305" t="s">
        <v>296</v>
      </c>
      <c r="E292" s="290">
        <v>47.064877144328</v>
      </c>
      <c r="F292" s="290">
        <v>49.055952923062</v>
      </c>
      <c r="G292" s="290">
        <v>38.495799558616</v>
      </c>
      <c r="H292" s="290">
        <v>43.887451017648</v>
      </c>
      <c r="I292" s="290">
        <v>46.92578904593</v>
      </c>
      <c r="J292" s="385">
        <v>54.486379693037</v>
      </c>
      <c r="K292" s="290">
        <v>61.26320359915</v>
      </c>
      <c r="L292" s="385">
        <v>65.714330934834</v>
      </c>
      <c r="M292" s="290">
        <v>73.364824446706</v>
      </c>
      <c r="N292" s="283"/>
    </row>
    <row r="293">
      <c r="B293" s="0" t="s">
        <v>228</v>
      </c>
      <c r="C293" s="0" t="s">
        <v>292</v>
      </c>
      <c r="D293" s="305" t="s">
        <v>280</v>
      </c>
      <c r="E293" s="290">
        <v>51.338477969466</v>
      </c>
      <c r="F293" s="290">
        <v>54.694488260701</v>
      </c>
      <c r="G293" s="290">
        <v>60.370637424571</v>
      </c>
      <c r="H293" s="290">
        <v>66.502004189196</v>
      </c>
      <c r="I293" s="290">
        <v>73.171812654237</v>
      </c>
      <c r="J293" s="385">
        <v>77.949420574168</v>
      </c>
      <c r="K293" s="290">
        <v>68.499887234092</v>
      </c>
      <c r="L293" s="385">
        <v>59.239514140866</v>
      </c>
      <c r="M293" s="290">
        <v>61.986259522075</v>
      </c>
      <c r="N293" s="283"/>
    </row>
    <row r="294">
      <c r="B294" s="0" t="s">
        <v>228</v>
      </c>
      <c r="C294" s="0" t="s">
        <v>292</v>
      </c>
      <c r="D294" s="305" t="s">
        <v>593</v>
      </c>
      <c r="E294" s="290">
        <v>40.782567547386</v>
      </c>
      <c r="F294" s="290">
        <v>34.016008819403</v>
      </c>
      <c r="G294" s="290">
        <v>50.352171294435</v>
      </c>
      <c r="H294" s="290">
        <v>40.566904090932</v>
      </c>
      <c r="I294" s="290">
        <v>41.524662898577</v>
      </c>
      <c r="J294" s="385">
        <v>44.433953703287</v>
      </c>
      <c r="K294" s="290">
        <v>47.519089947406</v>
      </c>
      <c r="L294" s="385">
        <v>43.930143763501</v>
      </c>
      <c r="M294" s="290">
        <v>47.535590349012</v>
      </c>
      <c r="N294" s="283"/>
    </row>
    <row r="295">
      <c r="B295" s="0" t="s">
        <v>228</v>
      </c>
      <c r="C295" s="0" t="s">
        <v>292</v>
      </c>
      <c r="D295" s="305" t="s">
        <v>279</v>
      </c>
      <c r="E295" s="290">
        <v>127.743954440126</v>
      </c>
      <c r="F295" s="290">
        <v>125.723813064276</v>
      </c>
      <c r="G295" s="290">
        <v>138.380741582411</v>
      </c>
      <c r="H295" s="290">
        <v>157.861788785481</v>
      </c>
      <c r="I295" s="290">
        <v>164.809107239988</v>
      </c>
      <c r="J295" s="385">
        <v>176.14527399316</v>
      </c>
      <c r="K295" s="290">
        <v>192.101453417944</v>
      </c>
      <c r="L295" s="385">
        <v>208.065604777334</v>
      </c>
      <c r="M295" s="290">
        <v>151.671497818864</v>
      </c>
      <c r="N295" s="283"/>
    </row>
    <row r="296">
      <c r="B296" s="0" t="s">
        <v>228</v>
      </c>
      <c r="C296" s="0" t="s">
        <v>292</v>
      </c>
      <c r="D296" s="305" t="s">
        <v>595</v>
      </c>
      <c r="E296" s="290">
        <v>0.128507332566</v>
      </c>
      <c r="F296" s="290">
        <v>0.422813919181</v>
      </c>
      <c r="G296" s="290">
        <v>1.201574654724</v>
      </c>
      <c r="H296" s="290">
        <v>0.990167695134</v>
      </c>
      <c r="I296" s="290">
        <v>0.999020587195</v>
      </c>
      <c r="J296" s="385">
        <v>1.006792490623</v>
      </c>
      <c r="K296" s="290">
        <v>1.014624855751</v>
      </c>
      <c r="L296" s="385">
        <v>1.021752318087</v>
      </c>
      <c r="M296" s="290">
        <v>1.028929848898</v>
      </c>
      <c r="N296" s="283"/>
    </row>
    <row r="297">
      <c r="B297" s="0" t="s">
        <v>228</v>
      </c>
      <c r="C297" s="0" t="s">
        <v>294</v>
      </c>
      <c r="D297" s="305" t="s">
        <v>298</v>
      </c>
      <c r="E297" s="385"/>
      <c r="F297" s="385"/>
      <c r="G297" s="385"/>
      <c r="H297" s="385"/>
      <c r="I297" s="385"/>
      <c r="J297" s="385"/>
      <c r="K297" s="385">
        <v>18.630519728085</v>
      </c>
      <c r="L297" s="385">
        <v>36.452368987578</v>
      </c>
      <c r="M297" s="385">
        <v>43.955167602955</v>
      </c>
      <c r="N297" s="283"/>
    </row>
    <row r="298">
      <c r="B298" s="0" t="s">
        <v>228</v>
      </c>
      <c r="C298" s="0" t="s">
        <v>294</v>
      </c>
      <c r="D298" s="305" t="s">
        <v>280</v>
      </c>
      <c r="E298" s="375"/>
      <c r="F298" s="375"/>
      <c r="G298" s="375"/>
      <c r="H298" s="375"/>
      <c r="I298" s="375"/>
      <c r="J298" s="375"/>
      <c r="K298" s="375"/>
      <c r="L298" s="375"/>
      <c r="M298" s="375"/>
      <c r="N298" s="283"/>
    </row>
    <row r="299">
      <c r="B299" s="0" t="s">
        <v>228</v>
      </c>
      <c r="C299" s="0" t="s">
        <v>294</v>
      </c>
      <c r="D299" s="305" t="s">
        <v>279</v>
      </c>
      <c r="E299" s="385"/>
      <c r="F299" s="385"/>
      <c r="G299" s="385"/>
      <c r="H299" s="385"/>
      <c r="I299" s="385"/>
      <c r="J299" s="385"/>
      <c r="K299" s="385"/>
      <c r="L299" s="385"/>
      <c r="M299" s="385">
        <v>58.260147228924</v>
      </c>
      <c r="N299" s="283"/>
    </row>
    <row r="300">
      <c r="B300" s="0" t="s">
        <v>229</v>
      </c>
      <c r="C300" s="0" t="s">
        <v>278</v>
      </c>
      <c r="D300" s="305" t="s">
        <v>592</v>
      </c>
      <c r="E300" s="300"/>
      <c r="F300" s="300"/>
      <c r="G300" s="300"/>
      <c r="H300" s="300"/>
      <c r="I300" s="300"/>
      <c r="J300" s="375"/>
      <c r="K300" s="300"/>
      <c r="L300" s="375"/>
      <c r="M300" s="300"/>
      <c r="N300" s="283"/>
    </row>
    <row r="301">
      <c r="B301" s="0" t="s">
        <v>229</v>
      </c>
      <c r="C301" s="0" t="s">
        <v>278</v>
      </c>
      <c r="D301" s="305" t="s">
        <v>298</v>
      </c>
      <c r="E301" s="300"/>
      <c r="F301" s="300"/>
      <c r="G301" s="300"/>
      <c r="H301" s="300"/>
      <c r="I301" s="300"/>
      <c r="J301" s="375"/>
      <c r="K301" s="300"/>
      <c r="L301" s="375"/>
      <c r="M301" s="300"/>
      <c r="N301" s="283"/>
    </row>
    <row r="302">
      <c r="B302" s="0" t="s">
        <v>229</v>
      </c>
      <c r="C302" s="0" t="s">
        <v>278</v>
      </c>
      <c r="D302" s="305" t="s">
        <v>296</v>
      </c>
      <c r="E302" s="290"/>
      <c r="F302" s="290">
        <v>3.642454795402</v>
      </c>
      <c r="G302" s="290">
        <v>8.266548566504</v>
      </c>
      <c r="H302" s="290">
        <v>8.297157430331</v>
      </c>
      <c r="I302" s="290">
        <v>10.817468089892</v>
      </c>
      <c r="J302" s="385">
        <v>15.201100338161</v>
      </c>
      <c r="K302" s="290">
        <v>20.881940639099</v>
      </c>
      <c r="L302" s="385">
        <v>22.426827920724</v>
      </c>
      <c r="M302" s="290">
        <v>21.110354067413</v>
      </c>
      <c r="N302" s="283"/>
    </row>
    <row r="303">
      <c r="B303" s="0" t="s">
        <v>229</v>
      </c>
      <c r="C303" s="0" t="s">
        <v>278</v>
      </c>
      <c r="D303" s="305" t="s">
        <v>280</v>
      </c>
      <c r="E303" s="290">
        <v>2.681960332436</v>
      </c>
      <c r="F303" s="290">
        <v>1.340980166218</v>
      </c>
      <c r="G303" s="290"/>
      <c r="H303" s="290"/>
      <c r="I303" s="290">
        <v>5.382564912519</v>
      </c>
      <c r="J303" s="385">
        <v>5.382564912519</v>
      </c>
      <c r="K303" s="290">
        <v>8.630800413542</v>
      </c>
      <c r="L303" s="385">
        <v>10.700672265261</v>
      </c>
      <c r="M303" s="290">
        <v>14.638477508748</v>
      </c>
      <c r="N303" s="283"/>
    </row>
    <row r="304">
      <c r="B304" s="0" t="s">
        <v>229</v>
      </c>
      <c r="C304" s="0" t="s">
        <v>278</v>
      </c>
      <c r="D304" s="305" t="s">
        <v>593</v>
      </c>
      <c r="E304" s="300"/>
      <c r="F304" s="300"/>
      <c r="G304" s="300"/>
      <c r="H304" s="300"/>
      <c r="I304" s="300"/>
      <c r="J304" s="375"/>
      <c r="K304" s="300"/>
      <c r="L304" s="375"/>
      <c r="M304" s="300"/>
      <c r="N304" s="283"/>
    </row>
    <row r="305">
      <c r="B305" s="0" t="s">
        <v>229</v>
      </c>
      <c r="C305" s="0" t="s">
        <v>278</v>
      </c>
      <c r="D305" s="305" t="s">
        <v>279</v>
      </c>
      <c r="E305" s="290">
        <v>1.006559179932</v>
      </c>
      <c r="F305" s="290">
        <v>0.503279589966</v>
      </c>
      <c r="G305" s="290"/>
      <c r="H305" s="290"/>
      <c r="I305" s="290">
        <v>11.024837884679</v>
      </c>
      <c r="J305" s="385">
        <v>20.862878787328</v>
      </c>
      <c r="K305" s="290">
        <v>17.187932825768</v>
      </c>
      <c r="L305" s="385">
        <v>29.557354188729</v>
      </c>
      <c r="M305" s="290">
        <v>25.341050944737</v>
      </c>
      <c r="N305" s="283"/>
    </row>
    <row r="306">
      <c r="B306" s="0" t="s">
        <v>229</v>
      </c>
      <c r="C306" s="0" t="s">
        <v>282</v>
      </c>
      <c r="D306" s="305" t="s">
        <v>592</v>
      </c>
      <c r="E306" s="300"/>
      <c r="F306" s="300"/>
      <c r="G306" s="300"/>
      <c r="H306" s="300"/>
      <c r="I306" s="300"/>
      <c r="J306" s="375"/>
      <c r="K306" s="300"/>
      <c r="L306" s="375"/>
      <c r="M306" s="300"/>
      <c r="N306" s="283"/>
    </row>
    <row r="307">
      <c r="B307" s="0" t="s">
        <v>229</v>
      </c>
      <c r="C307" s="0" t="s">
        <v>282</v>
      </c>
      <c r="D307" s="305" t="s">
        <v>298</v>
      </c>
      <c r="E307" s="300"/>
      <c r="F307" s="300"/>
      <c r="G307" s="300"/>
      <c r="H307" s="300"/>
      <c r="I307" s="300"/>
      <c r="J307" s="375"/>
      <c r="K307" s="300"/>
      <c r="L307" s="375"/>
      <c r="M307" s="300"/>
      <c r="N307" s="283"/>
    </row>
    <row r="308">
      <c r="B308" s="0" t="s">
        <v>229</v>
      </c>
      <c r="C308" s="0" t="s">
        <v>282</v>
      </c>
      <c r="D308" s="305" t="s">
        <v>280</v>
      </c>
      <c r="E308" s="300"/>
      <c r="F308" s="300"/>
      <c r="G308" s="300"/>
      <c r="H308" s="300"/>
      <c r="I308" s="300"/>
      <c r="J308" s="375"/>
      <c r="K308" s="300"/>
      <c r="L308" s="375"/>
      <c r="M308" s="300"/>
      <c r="N308" s="283"/>
    </row>
    <row r="309">
      <c r="B309" s="0" t="s">
        <v>229</v>
      </c>
      <c r="C309" s="0" t="s">
        <v>282</v>
      </c>
      <c r="D309" s="305" t="s">
        <v>279</v>
      </c>
      <c r="E309" s="300"/>
      <c r="F309" s="300"/>
      <c r="G309" s="300"/>
      <c r="H309" s="300"/>
      <c r="I309" s="300"/>
      <c r="J309" s="375"/>
      <c r="K309" s="300"/>
      <c r="L309" s="375"/>
      <c r="M309" s="300"/>
      <c r="N309" s="283"/>
    </row>
    <row r="310">
      <c r="B310" s="0" t="s">
        <v>229</v>
      </c>
      <c r="C310" s="0" t="s">
        <v>284</v>
      </c>
      <c r="D310" s="305" t="s">
        <v>592</v>
      </c>
      <c r="E310" s="375"/>
      <c r="F310" s="375"/>
      <c r="G310" s="375"/>
      <c r="H310" s="375"/>
      <c r="I310" s="375"/>
      <c r="J310" s="375"/>
      <c r="K310" s="375"/>
      <c r="L310" s="375"/>
      <c r="M310" s="375"/>
      <c r="N310" s="283"/>
    </row>
    <row r="311">
      <c r="B311" s="0" t="s">
        <v>229</v>
      </c>
      <c r="C311" s="0" t="s">
        <v>284</v>
      </c>
      <c r="D311" s="305" t="s">
        <v>298</v>
      </c>
      <c r="E311" s="375"/>
      <c r="F311" s="375"/>
      <c r="G311" s="375"/>
      <c r="H311" s="375"/>
      <c r="I311" s="375"/>
      <c r="J311" s="375"/>
      <c r="K311" s="375"/>
      <c r="L311" s="375"/>
      <c r="M311" s="375"/>
      <c r="N311" s="283"/>
    </row>
    <row r="312">
      <c r="B312" s="0" t="s">
        <v>229</v>
      </c>
      <c r="C312" s="0" t="s">
        <v>284</v>
      </c>
      <c r="D312" s="305" t="s">
        <v>296</v>
      </c>
      <c r="E312" s="375"/>
      <c r="F312" s="375"/>
      <c r="G312" s="375"/>
      <c r="H312" s="375"/>
      <c r="I312" s="375"/>
      <c r="J312" s="375"/>
      <c r="K312" s="375"/>
      <c r="L312" s="375"/>
      <c r="M312" s="375"/>
      <c r="N312" s="283"/>
    </row>
    <row r="313">
      <c r="B313" s="0" t="s">
        <v>229</v>
      </c>
      <c r="C313" s="0" t="s">
        <v>284</v>
      </c>
      <c r="D313" s="305" t="s">
        <v>280</v>
      </c>
      <c r="E313" s="375"/>
      <c r="F313" s="375"/>
      <c r="G313" s="375"/>
      <c r="H313" s="375"/>
      <c r="I313" s="375"/>
      <c r="J313" s="375"/>
      <c r="K313" s="375"/>
      <c r="L313" s="375"/>
      <c r="M313" s="375"/>
      <c r="N313" s="283"/>
    </row>
    <row r="314">
      <c r="B314" s="0" t="s">
        <v>229</v>
      </c>
      <c r="C314" s="0" t="s">
        <v>284</v>
      </c>
      <c r="D314" s="305" t="s">
        <v>593</v>
      </c>
      <c r="E314" s="375"/>
      <c r="F314" s="375"/>
      <c r="G314" s="375"/>
      <c r="H314" s="375"/>
      <c r="I314" s="375"/>
      <c r="J314" s="375"/>
      <c r="K314" s="375"/>
      <c r="L314" s="375"/>
      <c r="M314" s="375"/>
      <c r="N314" s="283"/>
    </row>
    <row r="315">
      <c r="B315" s="0" t="s">
        <v>229</v>
      </c>
      <c r="C315" s="0" t="s">
        <v>284</v>
      </c>
      <c r="D315" s="305" t="s">
        <v>279</v>
      </c>
      <c r="E315" s="375"/>
      <c r="F315" s="375"/>
      <c r="G315" s="375"/>
      <c r="H315" s="375"/>
      <c r="I315" s="375"/>
      <c r="J315" s="375"/>
      <c r="K315" s="375"/>
      <c r="L315" s="375"/>
      <c r="M315" s="375"/>
      <c r="N315" s="283"/>
    </row>
    <row r="316">
      <c r="B316" s="0" t="s">
        <v>229</v>
      </c>
      <c r="C316" s="0" t="s">
        <v>286</v>
      </c>
      <c r="D316" s="305" t="s">
        <v>592</v>
      </c>
      <c r="E316" s="300"/>
      <c r="F316" s="300"/>
      <c r="G316" s="300"/>
      <c r="H316" s="300"/>
      <c r="I316" s="300"/>
      <c r="J316" s="375"/>
      <c r="K316" s="300"/>
      <c r="L316" s="375"/>
      <c r="M316" s="300"/>
      <c r="N316" s="283"/>
    </row>
    <row r="317">
      <c r="B317" s="0" t="s">
        <v>229</v>
      </c>
      <c r="C317" s="0" t="s">
        <v>286</v>
      </c>
      <c r="D317" s="305" t="s">
        <v>298</v>
      </c>
      <c r="E317" s="290"/>
      <c r="F317" s="290"/>
      <c r="G317" s="290"/>
      <c r="H317" s="290"/>
      <c r="I317" s="290">
        <v>5.937090939843</v>
      </c>
      <c r="J317" s="385">
        <v>12.010468757279</v>
      </c>
      <c r="K317" s="290">
        <v>6.073377817436</v>
      </c>
      <c r="L317" s="385">
        <v>0.867625402491</v>
      </c>
      <c r="M317" s="290"/>
      <c r="N317" s="283"/>
    </row>
    <row r="318">
      <c r="B318" s="0" t="s">
        <v>229</v>
      </c>
      <c r="C318" s="0" t="s">
        <v>286</v>
      </c>
      <c r="D318" s="305" t="s">
        <v>280</v>
      </c>
      <c r="E318" s="300"/>
      <c r="F318" s="300"/>
      <c r="G318" s="300"/>
      <c r="H318" s="300"/>
      <c r="I318" s="300"/>
      <c r="J318" s="375"/>
      <c r="K318" s="300"/>
      <c r="L318" s="375"/>
      <c r="M318" s="300"/>
      <c r="N318" s="283"/>
    </row>
    <row r="319">
      <c r="B319" s="0" t="s">
        <v>229</v>
      </c>
      <c r="C319" s="0" t="s">
        <v>286</v>
      </c>
      <c r="D319" s="305" t="s">
        <v>279</v>
      </c>
      <c r="E319" s="300"/>
      <c r="F319" s="300"/>
      <c r="G319" s="300"/>
      <c r="H319" s="300"/>
      <c r="I319" s="300"/>
      <c r="J319" s="375"/>
      <c r="K319" s="300"/>
      <c r="L319" s="375"/>
      <c r="M319" s="300"/>
      <c r="N319" s="283"/>
    </row>
    <row r="320">
      <c r="B320" s="0" t="s">
        <v>229</v>
      </c>
      <c r="C320" s="0" t="s">
        <v>288</v>
      </c>
      <c r="D320" s="305" t="s">
        <v>298</v>
      </c>
      <c r="E320" s="300"/>
      <c r="F320" s="300"/>
      <c r="G320" s="300"/>
      <c r="H320" s="300"/>
      <c r="I320" s="300"/>
      <c r="J320" s="375"/>
      <c r="K320" s="300"/>
      <c r="L320" s="375"/>
      <c r="M320" s="300"/>
      <c r="N320" s="283"/>
    </row>
    <row r="321">
      <c r="B321" s="0" t="s">
        <v>229</v>
      </c>
      <c r="C321" s="0" t="s">
        <v>288</v>
      </c>
      <c r="D321" s="305" t="s">
        <v>296</v>
      </c>
      <c r="E321" s="300"/>
      <c r="F321" s="300"/>
      <c r="G321" s="300"/>
      <c r="H321" s="300"/>
      <c r="I321" s="300"/>
      <c r="J321" s="375"/>
      <c r="K321" s="300"/>
      <c r="L321" s="375"/>
      <c r="M321" s="300"/>
      <c r="N321" s="283"/>
    </row>
    <row r="322">
      <c r="B322" s="0" t="s">
        <v>229</v>
      </c>
      <c r="C322" s="0" t="s">
        <v>288</v>
      </c>
      <c r="D322" s="305" t="s">
        <v>280</v>
      </c>
      <c r="E322" s="300"/>
      <c r="F322" s="300"/>
      <c r="G322" s="300"/>
      <c r="H322" s="300"/>
      <c r="I322" s="300"/>
      <c r="J322" s="375"/>
      <c r="K322" s="300"/>
      <c r="L322" s="375"/>
      <c r="M322" s="300"/>
      <c r="N322" s="283"/>
    </row>
    <row r="323">
      <c r="B323" s="0" t="s">
        <v>229</v>
      </c>
      <c r="C323" s="0" t="s">
        <v>288</v>
      </c>
      <c r="D323" s="305" t="s">
        <v>593</v>
      </c>
      <c r="E323" s="290"/>
      <c r="F323" s="290"/>
      <c r="G323" s="290"/>
      <c r="H323" s="290"/>
      <c r="I323" s="290"/>
      <c r="J323" s="385">
        <v>0.995263810336</v>
      </c>
      <c r="K323" s="290">
        <v>0.995263810336</v>
      </c>
      <c r="L323" s="385">
        <v>4.969361871134</v>
      </c>
      <c r="M323" s="290">
        <v>4.361540362962</v>
      </c>
      <c r="N323" s="283"/>
    </row>
    <row r="324">
      <c r="B324" s="0" t="s">
        <v>229</v>
      </c>
      <c r="C324" s="0" t="s">
        <v>288</v>
      </c>
      <c r="D324" s="305" t="s">
        <v>279</v>
      </c>
      <c r="E324" s="300"/>
      <c r="F324" s="300"/>
      <c r="G324" s="300"/>
      <c r="H324" s="300"/>
      <c r="I324" s="300"/>
      <c r="J324" s="375"/>
      <c r="K324" s="300"/>
      <c r="L324" s="375"/>
      <c r="M324" s="300"/>
      <c r="N324" s="283"/>
    </row>
    <row r="325">
      <c r="B325" s="0" t="s">
        <v>229</v>
      </c>
      <c r="C325" s="0" t="s">
        <v>290</v>
      </c>
      <c r="D325" s="305" t="s">
        <v>592</v>
      </c>
      <c r="E325" s="290">
        <v>0.037985857099</v>
      </c>
      <c r="F325" s="290">
        <v>0.025323904733</v>
      </c>
      <c r="G325" s="290">
        <v>0.012661952366</v>
      </c>
      <c r="H325" s="290"/>
      <c r="I325" s="290"/>
      <c r="J325" s="385"/>
      <c r="K325" s="290"/>
      <c r="L325" s="385"/>
      <c r="M325" s="290"/>
      <c r="N325" s="283"/>
    </row>
    <row r="326">
      <c r="B326" s="0" t="s">
        <v>229</v>
      </c>
      <c r="C326" s="0" t="s">
        <v>290</v>
      </c>
      <c r="D326" s="305" t="s">
        <v>298</v>
      </c>
      <c r="E326" s="300"/>
      <c r="F326" s="300"/>
      <c r="G326" s="300"/>
      <c r="H326" s="300"/>
      <c r="I326" s="300"/>
      <c r="J326" s="375"/>
      <c r="K326" s="300"/>
      <c r="L326" s="375"/>
      <c r="M326" s="300"/>
      <c r="N326" s="283"/>
    </row>
    <row r="327">
      <c r="B327" s="0" t="s">
        <v>229</v>
      </c>
      <c r="C327" s="0" t="s">
        <v>290</v>
      </c>
      <c r="D327" s="305" t="s">
        <v>296</v>
      </c>
      <c r="E327" s="300"/>
      <c r="F327" s="300"/>
      <c r="G327" s="300"/>
      <c r="H327" s="300"/>
      <c r="I327" s="300"/>
      <c r="J327" s="375"/>
      <c r="K327" s="300"/>
      <c r="L327" s="375"/>
      <c r="M327" s="300"/>
      <c r="N327" s="283"/>
    </row>
    <row r="328">
      <c r="B328" s="0" t="s">
        <v>229</v>
      </c>
      <c r="C328" s="0" t="s">
        <v>290</v>
      </c>
      <c r="D328" s="305" t="s">
        <v>280</v>
      </c>
      <c r="E328" s="290">
        <v>0.02328988021</v>
      </c>
      <c r="F328" s="290">
        <v>0.011644940105</v>
      </c>
      <c r="G328" s="290"/>
      <c r="H328" s="290"/>
      <c r="I328" s="290"/>
      <c r="J328" s="385"/>
      <c r="K328" s="290"/>
      <c r="L328" s="385"/>
      <c r="M328" s="290"/>
      <c r="N328" s="283"/>
    </row>
    <row r="329">
      <c r="B329" s="0" t="s">
        <v>229</v>
      </c>
      <c r="C329" s="0" t="s">
        <v>290</v>
      </c>
      <c r="D329" s="305" t="s">
        <v>593</v>
      </c>
      <c r="E329" s="300"/>
      <c r="F329" s="300"/>
      <c r="G329" s="300"/>
      <c r="H329" s="300"/>
      <c r="I329" s="300"/>
      <c r="J329" s="375"/>
      <c r="K329" s="300"/>
      <c r="L329" s="375"/>
      <c r="M329" s="300"/>
      <c r="N329" s="283"/>
    </row>
    <row r="330">
      <c r="B330" s="0" t="s">
        <v>229</v>
      </c>
      <c r="C330" s="0" t="s">
        <v>290</v>
      </c>
      <c r="D330" s="305" t="s">
        <v>279</v>
      </c>
      <c r="E330" s="290">
        <v>0.28244168799</v>
      </c>
      <c r="F330" s="290">
        <v>0.141220843995</v>
      </c>
      <c r="G330" s="290"/>
      <c r="H330" s="290"/>
      <c r="I330" s="290"/>
      <c r="J330" s="385"/>
      <c r="K330" s="290"/>
      <c r="L330" s="385"/>
      <c r="M330" s="290"/>
      <c r="N330" s="283"/>
    </row>
    <row r="331">
      <c r="B331" s="0" t="s">
        <v>229</v>
      </c>
      <c r="C331" s="0" t="s">
        <v>292</v>
      </c>
      <c r="D331" s="305" t="s">
        <v>592</v>
      </c>
      <c r="E331" s="290">
        <v>1.451282095671</v>
      </c>
      <c r="F331" s="290">
        <v>1.468651785476</v>
      </c>
      <c r="G331" s="290">
        <v>1.504381187119</v>
      </c>
      <c r="H331" s="290">
        <v>1.530998424577</v>
      </c>
      <c r="I331" s="290">
        <v>1.545082084385</v>
      </c>
      <c r="J331" s="385">
        <v>1.549014222542</v>
      </c>
      <c r="K331" s="290">
        <v>1.552956367747</v>
      </c>
      <c r="L331" s="385">
        <v>1.548094258937</v>
      </c>
      <c r="M331" s="290">
        <v>1.543247372771</v>
      </c>
      <c r="N331" s="283"/>
    </row>
    <row r="332">
      <c r="B332" s="0" t="s">
        <v>229</v>
      </c>
      <c r="C332" s="0" t="s">
        <v>292</v>
      </c>
      <c r="D332" s="305" t="s">
        <v>298</v>
      </c>
      <c r="E332" s="290">
        <v>8.480034831619</v>
      </c>
      <c r="F332" s="290">
        <v>9.239720685426</v>
      </c>
      <c r="G332" s="290">
        <v>9.847926211693</v>
      </c>
      <c r="H332" s="290">
        <v>10.512737341543</v>
      </c>
      <c r="I332" s="290">
        <v>5.270520071667</v>
      </c>
      <c r="J332" s="385"/>
      <c r="K332" s="290"/>
      <c r="L332" s="385"/>
      <c r="M332" s="290"/>
      <c r="N332" s="283"/>
    </row>
    <row r="333">
      <c r="B333" s="0" t="s">
        <v>229</v>
      </c>
      <c r="C333" s="0" t="s">
        <v>292</v>
      </c>
      <c r="D333" s="305" t="s">
        <v>594</v>
      </c>
      <c r="E333" s="290">
        <v>0.449185618907</v>
      </c>
      <c r="F333" s="290">
        <v>0.450605543341</v>
      </c>
      <c r="G333" s="290">
        <v>0.457563033067</v>
      </c>
      <c r="H333" s="290">
        <v>0.461772156992</v>
      </c>
      <c r="I333" s="290">
        <v>0.466020000662</v>
      </c>
      <c r="J333" s="385">
        <v>0.467205992685</v>
      </c>
      <c r="K333" s="290">
        <v>0.468395002984</v>
      </c>
      <c r="L333" s="385">
        <v>0.466928517822</v>
      </c>
      <c r="M333" s="290">
        <v>0.465466624038</v>
      </c>
      <c r="N333" s="283"/>
    </row>
    <row r="334">
      <c r="B334" s="0" t="s">
        <v>229</v>
      </c>
      <c r="C334" s="0" t="s">
        <v>292</v>
      </c>
      <c r="D334" s="305" t="s">
        <v>296</v>
      </c>
      <c r="E334" s="290">
        <v>14.219932977526</v>
      </c>
      <c r="F334" s="290">
        <v>11.851374120006</v>
      </c>
      <c r="G334" s="290">
        <v>8.247163166819</v>
      </c>
      <c r="H334" s="290">
        <v>9.331357472659</v>
      </c>
      <c r="I334" s="290">
        <v>7.97626101457</v>
      </c>
      <c r="J334" s="385">
        <v>4.938918441051</v>
      </c>
      <c r="K334" s="290">
        <v>0.694214547341</v>
      </c>
      <c r="L334" s="385">
        <v>0.694214547341</v>
      </c>
      <c r="M334" s="290">
        <v>3.659299131963</v>
      </c>
      <c r="N334" s="283"/>
    </row>
    <row r="335">
      <c r="B335" s="0" t="s">
        <v>229</v>
      </c>
      <c r="C335" s="0" t="s">
        <v>292</v>
      </c>
      <c r="D335" s="305" t="s">
        <v>280</v>
      </c>
      <c r="E335" s="290">
        <v>37.355723928213</v>
      </c>
      <c r="F335" s="290">
        <v>42.297220536696</v>
      </c>
      <c r="G335" s="290">
        <v>46.523101041604</v>
      </c>
      <c r="H335" s="290">
        <v>49.663769919775</v>
      </c>
      <c r="I335" s="290">
        <v>47.563893896681</v>
      </c>
      <c r="J335" s="385">
        <v>51.356715981813</v>
      </c>
      <c r="K335" s="290">
        <v>52.154422438721</v>
      </c>
      <c r="L335" s="385">
        <v>54.436869936013</v>
      </c>
      <c r="M335" s="290">
        <v>55.143597967032</v>
      </c>
      <c r="N335" s="283"/>
    </row>
    <row r="336">
      <c r="B336" s="0" t="s">
        <v>229</v>
      </c>
      <c r="C336" s="0" t="s">
        <v>292</v>
      </c>
      <c r="D336" s="305" t="s">
        <v>593</v>
      </c>
      <c r="E336" s="290">
        <v>11.990931773536</v>
      </c>
      <c r="F336" s="290">
        <v>10.741090814826</v>
      </c>
      <c r="G336" s="290">
        <v>15.181455161615</v>
      </c>
      <c r="H336" s="290">
        <v>12.220961037929</v>
      </c>
      <c r="I336" s="290">
        <v>13.028745325793</v>
      </c>
      <c r="J336" s="385">
        <v>12.966796304106</v>
      </c>
      <c r="K336" s="290">
        <v>13.962397304785</v>
      </c>
      <c r="L336" s="385">
        <v>11.05929174566</v>
      </c>
      <c r="M336" s="290">
        <v>12.810011996291</v>
      </c>
      <c r="N336" s="283"/>
    </row>
    <row r="337">
      <c r="B337" s="0" t="s">
        <v>229</v>
      </c>
      <c r="C337" s="0" t="s">
        <v>292</v>
      </c>
      <c r="D337" s="305" t="s">
        <v>279</v>
      </c>
      <c r="E337" s="290">
        <v>74.798204726215</v>
      </c>
      <c r="F337" s="290">
        <v>82.461058016536</v>
      </c>
      <c r="G337" s="290">
        <v>89.2412968132</v>
      </c>
      <c r="H337" s="290">
        <v>96.628772487435</v>
      </c>
      <c r="I337" s="290">
        <v>94.514635890762</v>
      </c>
      <c r="J337" s="385">
        <v>93.285543898339</v>
      </c>
      <c r="K337" s="290">
        <v>105.499340213737</v>
      </c>
      <c r="L337" s="385">
        <v>102.012039900444</v>
      </c>
      <c r="M337" s="290">
        <v>89.16508177773</v>
      </c>
      <c r="N337" s="283"/>
    </row>
    <row r="338">
      <c r="B338" s="0" t="s">
        <v>229</v>
      </c>
      <c r="C338" s="0" t="s">
        <v>292</v>
      </c>
      <c r="D338" s="305" t="s">
        <v>595</v>
      </c>
      <c r="E338" s="290">
        <v>0.115504873433</v>
      </c>
      <c r="F338" s="290">
        <v>0.360730508652</v>
      </c>
      <c r="G338" s="290">
        <v>0.616350945004</v>
      </c>
      <c r="H338" s="290">
        <v>0.866812306124</v>
      </c>
      <c r="I338" s="290">
        <v>0.874786115529</v>
      </c>
      <c r="J338" s="385">
        <v>0.877012391983</v>
      </c>
      <c r="K338" s="290">
        <v>0.879244334173</v>
      </c>
      <c r="L338" s="385">
        <v>0.876491532026</v>
      </c>
      <c r="M338" s="290">
        <v>0.873747348552</v>
      </c>
      <c r="N338" s="283"/>
    </row>
    <row r="339">
      <c r="B339" s="0" t="s">
        <v>229</v>
      </c>
      <c r="C339" s="0" t="s">
        <v>294</v>
      </c>
      <c r="D339" s="305" t="s">
        <v>298</v>
      </c>
      <c r="E339" s="385"/>
      <c r="F339" s="385"/>
      <c r="G339" s="385"/>
      <c r="H339" s="385"/>
      <c r="I339" s="385"/>
      <c r="J339" s="385"/>
      <c r="K339" s="385">
        <v>6.793528644261</v>
      </c>
      <c r="L339" s="385">
        <v>12.920572177794</v>
      </c>
      <c r="M339" s="385">
        <v>14.771344016164</v>
      </c>
      <c r="N339" s="283"/>
    </row>
    <row r="340">
      <c r="B340" s="0" t="s">
        <v>229</v>
      </c>
      <c r="C340" s="0" t="s">
        <v>294</v>
      </c>
      <c r="D340" s="305" t="s">
        <v>280</v>
      </c>
      <c r="E340" s="375"/>
      <c r="F340" s="375"/>
      <c r="G340" s="375"/>
      <c r="H340" s="375"/>
      <c r="I340" s="375"/>
      <c r="J340" s="375"/>
      <c r="K340" s="375"/>
      <c r="L340" s="375"/>
      <c r="M340" s="375"/>
      <c r="N340" s="283"/>
    </row>
    <row r="341">
      <c r="B341" s="0" t="s">
        <v>229</v>
      </c>
      <c r="C341" s="0" t="s">
        <v>294</v>
      </c>
      <c r="D341" s="305" t="s">
        <v>279</v>
      </c>
      <c r="E341" s="385"/>
      <c r="F341" s="385"/>
      <c r="G341" s="385"/>
      <c r="H341" s="385"/>
      <c r="I341" s="385"/>
      <c r="J341" s="385"/>
      <c r="K341" s="385"/>
      <c r="L341" s="385"/>
      <c r="M341" s="385">
        <v>24.189756045932</v>
      </c>
      <c r="N341" s="283"/>
    </row>
    <row r="342">
      <c r="B342" s="0" t="s">
        <v>230</v>
      </c>
      <c r="C342" s="0" t="s">
        <v>278</v>
      </c>
      <c r="D342" s="305" t="s">
        <v>592</v>
      </c>
      <c r="E342" s="300"/>
      <c r="F342" s="300"/>
      <c r="G342" s="300"/>
      <c r="H342" s="300"/>
      <c r="I342" s="300"/>
      <c r="J342" s="375"/>
      <c r="K342" s="300"/>
      <c r="L342" s="375"/>
      <c r="M342" s="300"/>
      <c r="N342" s="283"/>
    </row>
    <row r="343">
      <c r="B343" s="0" t="s">
        <v>230</v>
      </c>
      <c r="C343" s="0" t="s">
        <v>278</v>
      </c>
      <c r="D343" s="305" t="s">
        <v>298</v>
      </c>
      <c r="E343" s="300"/>
      <c r="F343" s="300"/>
      <c r="G343" s="300"/>
      <c r="H343" s="300"/>
      <c r="I343" s="300"/>
      <c r="J343" s="375"/>
      <c r="K343" s="300"/>
      <c r="L343" s="375"/>
      <c r="M343" s="300"/>
      <c r="N343" s="283"/>
    </row>
    <row r="344">
      <c r="B344" s="0" t="s">
        <v>230</v>
      </c>
      <c r="C344" s="0" t="s">
        <v>278</v>
      </c>
      <c r="D344" s="305" t="s">
        <v>296</v>
      </c>
      <c r="E344" s="290"/>
      <c r="F344" s="290">
        <v>2.29747460134</v>
      </c>
      <c r="G344" s="290">
        <v>18.381581668208</v>
      </c>
      <c r="H344" s="290">
        <v>17.396949696205</v>
      </c>
      <c r="I344" s="290">
        <v>16.35029227448</v>
      </c>
      <c r="J344" s="385">
        <v>7.570864653391</v>
      </c>
      <c r="K344" s="290">
        <v>3.97944120697</v>
      </c>
      <c r="L344" s="385">
        <v>3.511693141034</v>
      </c>
      <c r="M344" s="290">
        <v>8.974916325159</v>
      </c>
      <c r="N344" s="283"/>
    </row>
    <row r="345">
      <c r="B345" s="0" t="s">
        <v>230</v>
      </c>
      <c r="C345" s="0" t="s">
        <v>278</v>
      </c>
      <c r="D345" s="305" t="s">
        <v>280</v>
      </c>
      <c r="E345" s="290">
        <v>2.938384238497</v>
      </c>
      <c r="F345" s="290">
        <v>1.469192119249</v>
      </c>
      <c r="G345" s="290"/>
      <c r="H345" s="290"/>
      <c r="I345" s="290"/>
      <c r="J345" s="385"/>
      <c r="K345" s="290">
        <v>2.254814861577</v>
      </c>
      <c r="L345" s="385">
        <v>18.238620659706</v>
      </c>
      <c r="M345" s="290">
        <v>53.19101764324</v>
      </c>
      <c r="N345" s="283"/>
    </row>
    <row r="346">
      <c r="B346" s="0" t="s">
        <v>230</v>
      </c>
      <c r="C346" s="0" t="s">
        <v>278</v>
      </c>
      <c r="D346" s="305" t="s">
        <v>593</v>
      </c>
      <c r="E346" s="290"/>
      <c r="F346" s="290"/>
      <c r="G346" s="290"/>
      <c r="H346" s="290"/>
      <c r="I346" s="290"/>
      <c r="J346" s="385"/>
      <c r="K346" s="290"/>
      <c r="L346" s="385">
        <v>0.571061280176</v>
      </c>
      <c r="M346" s="290">
        <v>0.571061280176</v>
      </c>
      <c r="N346" s="283"/>
    </row>
    <row r="347">
      <c r="B347" s="0" t="s">
        <v>230</v>
      </c>
      <c r="C347" s="0" t="s">
        <v>278</v>
      </c>
      <c r="D347" s="305" t="s">
        <v>279</v>
      </c>
      <c r="E347" s="290">
        <v>1.102796933145</v>
      </c>
      <c r="F347" s="290">
        <v>0.551398466572</v>
      </c>
      <c r="G347" s="290"/>
      <c r="H347" s="290"/>
      <c r="I347" s="290">
        <v>7.810777458137</v>
      </c>
      <c r="J347" s="385">
        <v>7.810777458137</v>
      </c>
      <c r="K347" s="290">
        <v>29.521908371168</v>
      </c>
      <c r="L347" s="385">
        <v>25.350137665116</v>
      </c>
      <c r="M347" s="290">
        <v>17.245229865423</v>
      </c>
      <c r="N347" s="283"/>
    </row>
    <row r="348">
      <c r="B348" s="0" t="s">
        <v>230</v>
      </c>
      <c r="C348" s="0" t="s">
        <v>282</v>
      </c>
      <c r="D348" s="305" t="s">
        <v>592</v>
      </c>
      <c r="E348" s="300"/>
      <c r="F348" s="300"/>
      <c r="G348" s="300"/>
      <c r="H348" s="300"/>
      <c r="I348" s="300"/>
      <c r="J348" s="375"/>
      <c r="K348" s="300"/>
      <c r="L348" s="375"/>
      <c r="M348" s="300"/>
      <c r="N348" s="283"/>
    </row>
    <row r="349">
      <c r="B349" s="0" t="s">
        <v>230</v>
      </c>
      <c r="C349" s="0" t="s">
        <v>282</v>
      </c>
      <c r="D349" s="305" t="s">
        <v>298</v>
      </c>
      <c r="E349" s="300"/>
      <c r="F349" s="300"/>
      <c r="G349" s="300"/>
      <c r="H349" s="300"/>
      <c r="I349" s="300"/>
      <c r="J349" s="375"/>
      <c r="K349" s="300"/>
      <c r="L349" s="375"/>
      <c r="M349" s="300"/>
      <c r="N349" s="283"/>
    </row>
    <row r="350">
      <c r="B350" s="0" t="s">
        <v>230</v>
      </c>
      <c r="C350" s="0" t="s">
        <v>282</v>
      </c>
      <c r="D350" s="305" t="s">
        <v>280</v>
      </c>
      <c r="E350" s="300"/>
      <c r="F350" s="300"/>
      <c r="G350" s="300"/>
      <c r="H350" s="300"/>
      <c r="I350" s="300"/>
      <c r="J350" s="375"/>
      <c r="K350" s="300"/>
      <c r="L350" s="375"/>
      <c r="M350" s="300"/>
      <c r="N350" s="283"/>
    </row>
    <row r="351">
      <c r="B351" s="0" t="s">
        <v>230</v>
      </c>
      <c r="C351" s="0" t="s">
        <v>282</v>
      </c>
      <c r="D351" s="305" t="s">
        <v>279</v>
      </c>
      <c r="E351" s="300"/>
      <c r="F351" s="300"/>
      <c r="G351" s="300"/>
      <c r="H351" s="300"/>
      <c r="I351" s="300"/>
      <c r="J351" s="375"/>
      <c r="K351" s="300"/>
      <c r="L351" s="375"/>
      <c r="M351" s="300"/>
      <c r="N351" s="283"/>
    </row>
    <row r="352">
      <c r="B352" s="0" t="s">
        <v>230</v>
      </c>
      <c r="C352" s="0" t="s">
        <v>284</v>
      </c>
      <c r="D352" s="305" t="s">
        <v>592</v>
      </c>
      <c r="E352" s="375"/>
      <c r="F352" s="375"/>
      <c r="G352" s="375"/>
      <c r="H352" s="375"/>
      <c r="I352" s="375"/>
      <c r="J352" s="375"/>
      <c r="K352" s="375"/>
      <c r="L352" s="375"/>
      <c r="M352" s="375"/>
      <c r="N352" s="283"/>
    </row>
    <row r="353">
      <c r="B353" s="0" t="s">
        <v>230</v>
      </c>
      <c r="C353" s="0" t="s">
        <v>284</v>
      </c>
      <c r="D353" s="305" t="s">
        <v>298</v>
      </c>
      <c r="E353" s="375"/>
      <c r="F353" s="375"/>
      <c r="G353" s="375"/>
      <c r="H353" s="375"/>
      <c r="I353" s="375"/>
      <c r="J353" s="375"/>
      <c r="K353" s="375"/>
      <c r="L353" s="375"/>
      <c r="M353" s="375"/>
      <c r="N353" s="283"/>
    </row>
    <row r="354">
      <c r="B354" s="0" t="s">
        <v>230</v>
      </c>
      <c r="C354" s="0" t="s">
        <v>284</v>
      </c>
      <c r="D354" s="305" t="s">
        <v>296</v>
      </c>
      <c r="E354" s="385"/>
      <c r="F354" s="385"/>
      <c r="G354" s="385"/>
      <c r="H354" s="385"/>
      <c r="I354" s="385">
        <v>10.631658159645</v>
      </c>
      <c r="J354" s="385">
        <v>14.745628656564</v>
      </c>
      <c r="K354" s="385">
        <v>27.322735548144</v>
      </c>
      <c r="L354" s="385">
        <v>37.658806948085</v>
      </c>
      <c r="M354" s="385">
        <v>45.243583178915</v>
      </c>
      <c r="N354" s="283"/>
    </row>
    <row r="355">
      <c r="B355" s="0" t="s">
        <v>230</v>
      </c>
      <c r="C355" s="0" t="s">
        <v>284</v>
      </c>
      <c r="D355" s="305" t="s">
        <v>280</v>
      </c>
      <c r="E355" s="375"/>
      <c r="F355" s="375"/>
      <c r="G355" s="375"/>
      <c r="H355" s="375"/>
      <c r="I355" s="375"/>
      <c r="J355" s="375"/>
      <c r="K355" s="375"/>
      <c r="L355" s="375"/>
      <c r="M355" s="375"/>
      <c r="N355" s="283"/>
    </row>
    <row r="356">
      <c r="B356" s="0" t="s">
        <v>230</v>
      </c>
      <c r="C356" s="0" t="s">
        <v>284</v>
      </c>
      <c r="D356" s="305" t="s">
        <v>593</v>
      </c>
      <c r="E356" s="375"/>
      <c r="F356" s="375"/>
      <c r="G356" s="375"/>
      <c r="H356" s="375"/>
      <c r="I356" s="375"/>
      <c r="J356" s="375"/>
      <c r="K356" s="375"/>
      <c r="L356" s="375"/>
      <c r="M356" s="375"/>
      <c r="N356" s="283"/>
    </row>
    <row r="357">
      <c r="B357" s="0" t="s">
        <v>230</v>
      </c>
      <c r="C357" s="0" t="s">
        <v>284</v>
      </c>
      <c r="D357" s="305" t="s">
        <v>279</v>
      </c>
      <c r="E357" s="375"/>
      <c r="F357" s="375"/>
      <c r="G357" s="375"/>
      <c r="H357" s="375"/>
      <c r="I357" s="375"/>
      <c r="J357" s="375"/>
      <c r="K357" s="375"/>
      <c r="L357" s="375"/>
      <c r="M357" s="375"/>
      <c r="N357" s="283"/>
    </row>
    <row r="358">
      <c r="B358" s="0" t="s">
        <v>230</v>
      </c>
      <c r="C358" s="0" t="s">
        <v>286</v>
      </c>
      <c r="D358" s="305" t="s">
        <v>592</v>
      </c>
      <c r="E358" s="300"/>
      <c r="F358" s="300"/>
      <c r="G358" s="300"/>
      <c r="H358" s="300"/>
      <c r="I358" s="300"/>
      <c r="J358" s="375"/>
      <c r="K358" s="300"/>
      <c r="L358" s="375"/>
      <c r="M358" s="300"/>
      <c r="N358" s="283"/>
    </row>
    <row r="359">
      <c r="B359" s="0" t="s">
        <v>230</v>
      </c>
      <c r="C359" s="0" t="s">
        <v>286</v>
      </c>
      <c r="D359" s="305" t="s">
        <v>298</v>
      </c>
      <c r="E359" s="290"/>
      <c r="F359" s="290"/>
      <c r="G359" s="290"/>
      <c r="H359" s="290"/>
      <c r="I359" s="290">
        <v>17.841220534287</v>
      </c>
      <c r="J359" s="385">
        <v>17.841220534287</v>
      </c>
      <c r="K359" s="290"/>
      <c r="L359" s="385"/>
      <c r="M359" s="290"/>
      <c r="N359" s="283"/>
    </row>
    <row r="360">
      <c r="B360" s="0" t="s">
        <v>230</v>
      </c>
      <c r="C360" s="0" t="s">
        <v>286</v>
      </c>
      <c r="D360" s="305" t="s">
        <v>280</v>
      </c>
      <c r="E360" s="300"/>
      <c r="F360" s="300"/>
      <c r="G360" s="300"/>
      <c r="H360" s="300"/>
      <c r="I360" s="300"/>
      <c r="J360" s="375"/>
      <c r="K360" s="300"/>
      <c r="L360" s="375"/>
      <c r="M360" s="300"/>
      <c r="N360" s="283"/>
    </row>
    <row r="361">
      <c r="B361" s="0" t="s">
        <v>230</v>
      </c>
      <c r="C361" s="0" t="s">
        <v>286</v>
      </c>
      <c r="D361" s="305" t="s">
        <v>279</v>
      </c>
      <c r="E361" s="300"/>
      <c r="F361" s="300"/>
      <c r="G361" s="300"/>
      <c r="H361" s="300"/>
      <c r="I361" s="300"/>
      <c r="J361" s="375"/>
      <c r="K361" s="300"/>
      <c r="L361" s="375"/>
      <c r="M361" s="300"/>
      <c r="N361" s="283"/>
    </row>
    <row r="362">
      <c r="B362" s="0" t="s">
        <v>230</v>
      </c>
      <c r="C362" s="0" t="s">
        <v>288</v>
      </c>
      <c r="D362" s="305" t="s">
        <v>298</v>
      </c>
      <c r="E362" s="290">
        <v>0.148841342899</v>
      </c>
      <c r="F362" s="290">
        <v>0.099227561933</v>
      </c>
      <c r="G362" s="290">
        <v>0.049613780966</v>
      </c>
      <c r="H362" s="290"/>
      <c r="I362" s="290"/>
      <c r="J362" s="385"/>
      <c r="K362" s="290"/>
      <c r="L362" s="385"/>
      <c r="M362" s="290"/>
      <c r="N362" s="283"/>
    </row>
    <row r="363">
      <c r="B363" s="0" t="s">
        <v>230</v>
      </c>
      <c r="C363" s="0" t="s">
        <v>288</v>
      </c>
      <c r="D363" s="305" t="s">
        <v>296</v>
      </c>
      <c r="E363" s="300"/>
      <c r="F363" s="300"/>
      <c r="G363" s="300"/>
      <c r="H363" s="300"/>
      <c r="I363" s="300"/>
      <c r="J363" s="375"/>
      <c r="K363" s="300"/>
      <c r="L363" s="375"/>
      <c r="M363" s="300"/>
      <c r="N363" s="283"/>
    </row>
    <row r="364">
      <c r="B364" s="0" t="s">
        <v>230</v>
      </c>
      <c r="C364" s="0" t="s">
        <v>288</v>
      </c>
      <c r="D364" s="305" t="s">
        <v>280</v>
      </c>
      <c r="E364" s="290">
        <v>0.43959267341</v>
      </c>
      <c r="F364" s="290">
        <v>0.219796336705</v>
      </c>
      <c r="G364" s="290"/>
      <c r="H364" s="290"/>
      <c r="I364" s="290"/>
      <c r="J364" s="385"/>
      <c r="K364" s="290"/>
      <c r="L364" s="385"/>
      <c r="M364" s="290"/>
      <c r="N364" s="283"/>
    </row>
    <row r="365">
      <c r="B365" s="0" t="s">
        <v>230</v>
      </c>
      <c r="C365" s="0" t="s">
        <v>288</v>
      </c>
      <c r="D365" s="305" t="s">
        <v>593</v>
      </c>
      <c r="E365" s="290">
        <v>0.047407920442</v>
      </c>
      <c r="F365" s="290">
        <v>0.031605280295</v>
      </c>
      <c r="G365" s="290">
        <v>0.015802640147</v>
      </c>
      <c r="H365" s="290"/>
      <c r="I365" s="290"/>
      <c r="J365" s="385"/>
      <c r="K365" s="290"/>
      <c r="L365" s="385"/>
      <c r="M365" s="290"/>
      <c r="N365" s="283"/>
    </row>
    <row r="366">
      <c r="B366" s="0" t="s">
        <v>230</v>
      </c>
      <c r="C366" s="0" t="s">
        <v>288</v>
      </c>
      <c r="D366" s="305" t="s">
        <v>279</v>
      </c>
      <c r="E366" s="290">
        <v>0.775919881076</v>
      </c>
      <c r="F366" s="290">
        <v>0.387959940538</v>
      </c>
      <c r="G366" s="290"/>
      <c r="H366" s="290"/>
      <c r="I366" s="290"/>
      <c r="J366" s="385"/>
      <c r="K366" s="290"/>
      <c r="L366" s="385"/>
      <c r="M366" s="290"/>
      <c r="N366" s="283"/>
    </row>
    <row r="367">
      <c r="B367" s="0" t="s">
        <v>230</v>
      </c>
      <c r="C367" s="0" t="s">
        <v>290</v>
      </c>
      <c r="D367" s="305" t="s">
        <v>592</v>
      </c>
      <c r="E367" s="290">
        <v>0.024141974886</v>
      </c>
      <c r="F367" s="290">
        <v>0.016094649924</v>
      </c>
      <c r="G367" s="290">
        <v>0.008047324962</v>
      </c>
      <c r="H367" s="290"/>
      <c r="I367" s="290"/>
      <c r="J367" s="385"/>
      <c r="K367" s="290"/>
      <c r="L367" s="385"/>
      <c r="M367" s="290"/>
      <c r="N367" s="283"/>
    </row>
    <row r="368">
      <c r="B368" s="0" t="s">
        <v>230</v>
      </c>
      <c r="C368" s="0" t="s">
        <v>290</v>
      </c>
      <c r="D368" s="305" t="s">
        <v>298</v>
      </c>
      <c r="E368" s="300"/>
      <c r="F368" s="300"/>
      <c r="G368" s="300"/>
      <c r="H368" s="300"/>
      <c r="I368" s="300"/>
      <c r="J368" s="375"/>
      <c r="K368" s="300"/>
      <c r="L368" s="375"/>
      <c r="M368" s="300"/>
      <c r="N368" s="283"/>
    </row>
    <row r="369">
      <c r="B369" s="0" t="s">
        <v>230</v>
      </c>
      <c r="C369" s="0" t="s">
        <v>290</v>
      </c>
      <c r="D369" s="305" t="s">
        <v>296</v>
      </c>
      <c r="E369" s="300"/>
      <c r="F369" s="300"/>
      <c r="G369" s="300"/>
      <c r="H369" s="300"/>
      <c r="I369" s="300"/>
      <c r="J369" s="375"/>
      <c r="K369" s="300"/>
      <c r="L369" s="375"/>
      <c r="M369" s="300"/>
      <c r="N369" s="283"/>
    </row>
    <row r="370">
      <c r="B370" s="0" t="s">
        <v>230</v>
      </c>
      <c r="C370" s="0" t="s">
        <v>290</v>
      </c>
      <c r="D370" s="305" t="s">
        <v>280</v>
      </c>
      <c r="E370" s="290">
        <v>0.014801922243</v>
      </c>
      <c r="F370" s="290">
        <v>0.007400961122</v>
      </c>
      <c r="G370" s="290"/>
      <c r="H370" s="290"/>
      <c r="I370" s="290"/>
      <c r="J370" s="385"/>
      <c r="K370" s="290"/>
      <c r="L370" s="385"/>
      <c r="M370" s="290"/>
      <c r="N370" s="283"/>
    </row>
    <row r="371">
      <c r="B371" s="0" t="s">
        <v>230</v>
      </c>
      <c r="C371" s="0" t="s">
        <v>290</v>
      </c>
      <c r="D371" s="305" t="s">
        <v>593</v>
      </c>
      <c r="E371" s="290"/>
      <c r="F371" s="290"/>
      <c r="G371" s="290"/>
      <c r="H371" s="290"/>
      <c r="I371" s="290"/>
      <c r="J371" s="385"/>
      <c r="K371" s="290">
        <v>0.68927094121</v>
      </c>
      <c r="L371" s="385">
        <v>8.486421682008</v>
      </c>
      <c r="M371" s="290">
        <v>8.488209593888</v>
      </c>
      <c r="N371" s="283"/>
    </row>
    <row r="372">
      <c r="B372" s="0" t="s">
        <v>230</v>
      </c>
      <c r="C372" s="0" t="s">
        <v>290</v>
      </c>
      <c r="D372" s="305" t="s">
        <v>279</v>
      </c>
      <c r="E372" s="290">
        <v>0.179506286258</v>
      </c>
      <c r="F372" s="290">
        <v>0.089753143129</v>
      </c>
      <c r="G372" s="290"/>
      <c r="H372" s="290"/>
      <c r="I372" s="290"/>
      <c r="J372" s="385"/>
      <c r="K372" s="290"/>
      <c r="L372" s="385"/>
      <c r="M372" s="290"/>
      <c r="N372" s="283"/>
    </row>
    <row r="373">
      <c r="B373" s="0" t="s">
        <v>230</v>
      </c>
      <c r="C373" s="0" t="s">
        <v>292</v>
      </c>
      <c r="D373" s="305" t="s">
        <v>592</v>
      </c>
      <c r="E373" s="290">
        <v>4.131602633471</v>
      </c>
      <c r="F373" s="290">
        <v>2.754401755648</v>
      </c>
      <c r="G373" s="290">
        <v>2.850183020981</v>
      </c>
      <c r="H373" s="290">
        <v>3.556570443981</v>
      </c>
      <c r="I373" s="290">
        <v>4.461709619478</v>
      </c>
      <c r="J373" s="385">
        <v>4.51273040606</v>
      </c>
      <c r="K373" s="290">
        <v>4.56433462834</v>
      </c>
      <c r="L373" s="385">
        <v>4.597055248418</v>
      </c>
      <c r="M373" s="290">
        <v>4.630010434772</v>
      </c>
      <c r="N373" s="283"/>
    </row>
    <row r="374">
      <c r="B374" s="0" t="s">
        <v>230</v>
      </c>
      <c r="C374" s="0" t="s">
        <v>292</v>
      </c>
      <c r="D374" s="305" t="s">
        <v>298</v>
      </c>
      <c r="E374" s="290">
        <v>24.031474244988</v>
      </c>
      <c r="F374" s="290">
        <v>26.027738797116</v>
      </c>
      <c r="G374" s="290">
        <v>28.362392297394</v>
      </c>
      <c r="H374" s="290">
        <v>30.739193818002</v>
      </c>
      <c r="I374" s="290">
        <v>15.380133914083</v>
      </c>
      <c r="J374" s="385"/>
      <c r="K374" s="290"/>
      <c r="L374" s="385"/>
      <c r="M374" s="290"/>
      <c r="N374" s="283"/>
    </row>
    <row r="375">
      <c r="B375" s="0" t="s">
        <v>230</v>
      </c>
      <c r="C375" s="0" t="s">
        <v>292</v>
      </c>
      <c r="D375" s="305" t="s">
        <v>594</v>
      </c>
      <c r="E375" s="290">
        <v>1.226409775868</v>
      </c>
      <c r="F375" s="290">
        <v>1.241517021276</v>
      </c>
      <c r="G375" s="290">
        <v>1.912579421386</v>
      </c>
      <c r="H375" s="290">
        <v>1.291820910748</v>
      </c>
      <c r="I375" s="290">
        <v>1.316703698156</v>
      </c>
      <c r="J375" s="385">
        <v>1.331760540511</v>
      </c>
      <c r="K375" s="290">
        <v>1.346989561696</v>
      </c>
      <c r="L375" s="385">
        <v>1.356645806753</v>
      </c>
      <c r="M375" s="290">
        <v>1.366371275116</v>
      </c>
      <c r="N375" s="283"/>
    </row>
    <row r="376">
      <c r="B376" s="0" t="s">
        <v>230</v>
      </c>
      <c r="C376" s="0" t="s">
        <v>292</v>
      </c>
      <c r="D376" s="305" t="s">
        <v>296</v>
      </c>
      <c r="E376" s="290">
        <v>40.524045073696</v>
      </c>
      <c r="F376" s="290">
        <v>41.488982962654</v>
      </c>
      <c r="G376" s="290">
        <v>29.234397981386</v>
      </c>
      <c r="H376" s="290">
        <v>34.119188349312</v>
      </c>
      <c r="I376" s="290">
        <v>28.694066703937</v>
      </c>
      <c r="J376" s="385">
        <v>37.894455753772</v>
      </c>
      <c r="K376" s="290">
        <v>33.789000585318</v>
      </c>
      <c r="L376" s="385">
        <v>29.151829910572</v>
      </c>
      <c r="M376" s="290">
        <v>21.731110730433</v>
      </c>
      <c r="N376" s="283"/>
    </row>
    <row r="377">
      <c r="B377" s="0" t="s">
        <v>230</v>
      </c>
      <c r="C377" s="0" t="s">
        <v>292</v>
      </c>
      <c r="D377" s="305" t="s">
        <v>280</v>
      </c>
      <c r="E377" s="290">
        <v>102.524007445631</v>
      </c>
      <c r="F377" s="290">
        <v>112.747291101991</v>
      </c>
      <c r="G377" s="290">
        <v>124.45281636808</v>
      </c>
      <c r="H377" s="290">
        <v>134.646572754618</v>
      </c>
      <c r="I377" s="290">
        <v>145.519155291567</v>
      </c>
      <c r="J377" s="385">
        <v>157.372004993282</v>
      </c>
      <c r="K377" s="290">
        <v>167.872533149416</v>
      </c>
      <c r="L377" s="385">
        <v>165.56127354454</v>
      </c>
      <c r="M377" s="290">
        <v>145.316772499916</v>
      </c>
      <c r="N377" s="283"/>
    </row>
    <row r="378">
      <c r="B378" s="0" t="s">
        <v>230</v>
      </c>
      <c r="C378" s="0" t="s">
        <v>292</v>
      </c>
      <c r="D378" s="305" t="s">
        <v>593</v>
      </c>
      <c r="E378" s="290">
        <v>33.905090563928</v>
      </c>
      <c r="F378" s="290">
        <v>30.374563764743</v>
      </c>
      <c r="G378" s="290">
        <v>54.821076564124</v>
      </c>
      <c r="H378" s="290">
        <v>43.060700214792</v>
      </c>
      <c r="I378" s="290">
        <v>38.662510808968</v>
      </c>
      <c r="J378" s="385">
        <v>41.811655873695</v>
      </c>
      <c r="K378" s="290">
        <v>44.51131050937</v>
      </c>
      <c r="L378" s="385">
        <v>39.775712792154</v>
      </c>
      <c r="M378" s="290">
        <v>43.681617888633</v>
      </c>
      <c r="N378" s="283"/>
    </row>
    <row r="379">
      <c r="B379" s="0" t="s">
        <v>230</v>
      </c>
      <c r="C379" s="0" t="s">
        <v>292</v>
      </c>
      <c r="D379" s="305" t="s">
        <v>279</v>
      </c>
      <c r="E379" s="290">
        <v>206.64306665729</v>
      </c>
      <c r="F379" s="290">
        <v>221.108482634278</v>
      </c>
      <c r="G379" s="290">
        <v>245.641852188018</v>
      </c>
      <c r="H379" s="290">
        <v>269.739418226851</v>
      </c>
      <c r="I379" s="290">
        <v>289.196973343835</v>
      </c>
      <c r="J379" s="385">
        <v>317.628803302989</v>
      </c>
      <c r="K379" s="290">
        <v>327.160691575186</v>
      </c>
      <c r="L379" s="385">
        <v>358.118146826903</v>
      </c>
      <c r="M379" s="290">
        <v>242.465293224186</v>
      </c>
      <c r="N379" s="283"/>
    </row>
    <row r="380">
      <c r="B380" s="0" t="s">
        <v>230</v>
      </c>
      <c r="C380" s="0" t="s">
        <v>292</v>
      </c>
      <c r="D380" s="305" t="s">
        <v>595</v>
      </c>
      <c r="E380" s="290">
        <v>0.315362513795</v>
      </c>
      <c r="F380" s="290">
        <v>1.005982250572</v>
      </c>
      <c r="G380" s="290">
        <v>2.927923520605</v>
      </c>
      <c r="H380" s="290">
        <v>2.424932395319</v>
      </c>
      <c r="I380" s="290">
        <v>2.471640941966</v>
      </c>
      <c r="J380" s="385">
        <v>2.499904786045</v>
      </c>
      <c r="K380" s="290">
        <v>2.528491834383</v>
      </c>
      <c r="L380" s="385">
        <v>2.54661798582</v>
      </c>
      <c r="M380" s="290">
        <v>2.564874079289</v>
      </c>
      <c r="N380" s="283"/>
    </row>
    <row r="381">
      <c r="B381" s="0" t="s">
        <v>230</v>
      </c>
      <c r="C381" s="0" t="s">
        <v>294</v>
      </c>
      <c r="D381" s="305" t="s">
        <v>298</v>
      </c>
      <c r="E381" s="385"/>
      <c r="F381" s="385"/>
      <c r="G381" s="385"/>
      <c r="H381" s="385"/>
      <c r="I381" s="385"/>
      <c r="J381" s="385">
        <v>18.086085033542</v>
      </c>
      <c r="K381" s="385">
        <v>38.839291764099</v>
      </c>
      <c r="L381" s="385">
        <v>41.960671230518</v>
      </c>
      <c r="M381" s="385">
        <v>45.318416286125</v>
      </c>
      <c r="N381" s="283"/>
    </row>
    <row r="382">
      <c r="B382" s="0" t="s">
        <v>230</v>
      </c>
      <c r="C382" s="0" t="s">
        <v>294</v>
      </c>
      <c r="D382" s="305" t="s">
        <v>280</v>
      </c>
      <c r="E382" s="375"/>
      <c r="F382" s="375"/>
      <c r="G382" s="375"/>
      <c r="H382" s="375"/>
      <c r="I382" s="375"/>
      <c r="J382" s="375"/>
      <c r="K382" s="375"/>
      <c r="L382" s="375"/>
      <c r="M382" s="375"/>
      <c r="N382" s="283"/>
    </row>
    <row r="383">
      <c r="B383" s="0" t="s">
        <v>230</v>
      </c>
      <c r="C383" s="0" t="s">
        <v>294</v>
      </c>
      <c r="D383" s="305" t="s">
        <v>279</v>
      </c>
      <c r="E383" s="385"/>
      <c r="F383" s="385"/>
      <c r="G383" s="385"/>
      <c r="H383" s="385"/>
      <c r="I383" s="385"/>
      <c r="J383" s="385"/>
      <c r="K383" s="385"/>
      <c r="L383" s="385">
        <v>5.480220384734</v>
      </c>
      <c r="M383" s="385">
        <v>157.953638672861</v>
      </c>
      <c r="N383" s="283"/>
    </row>
    <row r="384">
      <c r="B384" s="0" t="s">
        <v>231</v>
      </c>
      <c r="C384" s="0" t="s">
        <v>278</v>
      </c>
      <c r="D384" s="305" t="s">
        <v>592</v>
      </c>
      <c r="E384" s="375"/>
      <c r="F384" s="375"/>
      <c r="G384" s="375"/>
      <c r="H384" s="375"/>
      <c r="I384" s="375"/>
      <c r="J384" s="375"/>
      <c r="K384" s="375"/>
      <c r="L384" s="375"/>
      <c r="M384" s="375"/>
      <c r="N384" s="283"/>
    </row>
    <row r="385">
      <c r="B385" s="0" t="s">
        <v>231</v>
      </c>
      <c r="C385" s="0" t="s">
        <v>278</v>
      </c>
      <c r="D385" s="305" t="s">
        <v>298</v>
      </c>
      <c r="E385" s="375"/>
      <c r="F385" s="375"/>
      <c r="G385" s="375"/>
      <c r="H385" s="375"/>
      <c r="I385" s="375"/>
      <c r="J385" s="375"/>
      <c r="K385" s="375"/>
      <c r="L385" s="375"/>
      <c r="M385" s="375"/>
      <c r="N385" s="283"/>
    </row>
    <row r="386">
      <c r="B386" s="0" t="s">
        <v>231</v>
      </c>
      <c r="C386" s="0" t="s">
        <v>278</v>
      </c>
      <c r="D386" s="305" t="s">
        <v>296</v>
      </c>
      <c r="E386" s="375"/>
      <c r="F386" s="375"/>
      <c r="G386" s="375"/>
      <c r="H386" s="375"/>
      <c r="I386" s="375"/>
      <c r="J386" s="375"/>
      <c r="K386" s="375"/>
      <c r="L386" s="375"/>
      <c r="M386" s="375"/>
      <c r="N386" s="283"/>
    </row>
    <row r="387">
      <c r="B387" s="0" t="s">
        <v>231</v>
      </c>
      <c r="C387" s="0" t="s">
        <v>278</v>
      </c>
      <c r="D387" s="305" t="s">
        <v>280</v>
      </c>
      <c r="E387" s="375"/>
      <c r="F387" s="375"/>
      <c r="G387" s="375"/>
      <c r="H387" s="375"/>
      <c r="I387" s="375"/>
      <c r="J387" s="375"/>
      <c r="K387" s="375"/>
      <c r="L387" s="375"/>
      <c r="M387" s="375"/>
      <c r="N387" s="283"/>
    </row>
    <row r="388">
      <c r="B388" s="0" t="s">
        <v>231</v>
      </c>
      <c r="C388" s="0" t="s">
        <v>278</v>
      </c>
      <c r="D388" s="305" t="s">
        <v>593</v>
      </c>
      <c r="E388" s="375"/>
      <c r="F388" s="375"/>
      <c r="G388" s="375"/>
      <c r="H388" s="375"/>
      <c r="I388" s="375"/>
      <c r="J388" s="375"/>
      <c r="K388" s="375"/>
      <c r="L388" s="375"/>
      <c r="M388" s="375"/>
      <c r="N388" s="283"/>
    </row>
    <row r="389">
      <c r="B389" s="0" t="s">
        <v>231</v>
      </c>
      <c r="C389" s="0" t="s">
        <v>278</v>
      </c>
      <c r="D389" s="305" t="s">
        <v>279</v>
      </c>
      <c r="E389" s="375"/>
      <c r="F389" s="375"/>
      <c r="G389" s="375"/>
      <c r="H389" s="375"/>
      <c r="I389" s="375"/>
      <c r="J389" s="375"/>
      <c r="K389" s="375"/>
      <c r="L389" s="375"/>
      <c r="M389" s="375"/>
      <c r="N389" s="283"/>
    </row>
    <row r="390">
      <c r="B390" s="0" t="s">
        <v>231</v>
      </c>
      <c r="C390" s="0" t="s">
        <v>282</v>
      </c>
      <c r="D390" s="305" t="s">
        <v>592</v>
      </c>
      <c r="E390" s="375"/>
      <c r="F390" s="375"/>
      <c r="G390" s="375"/>
      <c r="H390" s="375"/>
      <c r="I390" s="375"/>
      <c r="J390" s="375"/>
      <c r="K390" s="375"/>
      <c r="L390" s="375"/>
      <c r="M390" s="375"/>
      <c r="N390" s="283"/>
    </row>
    <row r="391">
      <c r="B391" s="0" t="s">
        <v>231</v>
      </c>
      <c r="C391" s="0" t="s">
        <v>282</v>
      </c>
      <c r="D391" s="305" t="s">
        <v>298</v>
      </c>
      <c r="E391" s="375"/>
      <c r="F391" s="375"/>
      <c r="G391" s="375"/>
      <c r="H391" s="375"/>
      <c r="I391" s="375"/>
      <c r="J391" s="375"/>
      <c r="K391" s="375"/>
      <c r="L391" s="375"/>
      <c r="M391" s="375"/>
      <c r="N391" s="283"/>
    </row>
    <row r="392">
      <c r="B392" s="0" t="s">
        <v>231</v>
      </c>
      <c r="C392" s="0" t="s">
        <v>282</v>
      </c>
      <c r="D392" s="305" t="s">
        <v>280</v>
      </c>
      <c r="E392" s="375"/>
      <c r="F392" s="375"/>
      <c r="G392" s="375"/>
      <c r="H392" s="375"/>
      <c r="I392" s="375"/>
      <c r="J392" s="375"/>
      <c r="K392" s="375"/>
      <c r="L392" s="375"/>
      <c r="M392" s="375"/>
      <c r="N392" s="283"/>
    </row>
    <row r="393">
      <c r="B393" s="0" t="s">
        <v>231</v>
      </c>
      <c r="C393" s="0" t="s">
        <v>282</v>
      </c>
      <c r="D393" s="305" t="s">
        <v>279</v>
      </c>
      <c r="E393" s="375"/>
      <c r="F393" s="375"/>
      <c r="G393" s="375"/>
      <c r="H393" s="375"/>
      <c r="I393" s="375"/>
      <c r="J393" s="375"/>
      <c r="K393" s="375"/>
      <c r="L393" s="375"/>
      <c r="M393" s="375"/>
      <c r="N393" s="283"/>
    </row>
    <row r="394">
      <c r="B394" s="0" t="s">
        <v>231</v>
      </c>
      <c r="C394" s="0" t="s">
        <v>284</v>
      </c>
      <c r="D394" s="305" t="s">
        <v>592</v>
      </c>
      <c r="E394" s="375"/>
      <c r="F394" s="375"/>
      <c r="G394" s="375"/>
      <c r="H394" s="375"/>
      <c r="I394" s="375"/>
      <c r="J394" s="375"/>
      <c r="K394" s="375"/>
      <c r="L394" s="375"/>
      <c r="M394" s="375"/>
      <c r="N394" s="283"/>
    </row>
    <row r="395">
      <c r="B395" s="0" t="s">
        <v>231</v>
      </c>
      <c r="C395" s="0" t="s">
        <v>284</v>
      </c>
      <c r="D395" s="305" t="s">
        <v>298</v>
      </c>
      <c r="E395" s="375"/>
      <c r="F395" s="375"/>
      <c r="G395" s="375"/>
      <c r="H395" s="375"/>
      <c r="I395" s="375"/>
      <c r="J395" s="375"/>
      <c r="K395" s="375"/>
      <c r="L395" s="375"/>
      <c r="M395" s="375"/>
      <c r="N395" s="283"/>
    </row>
    <row r="396">
      <c r="B396" s="0" t="s">
        <v>231</v>
      </c>
      <c r="C396" s="0" t="s">
        <v>284</v>
      </c>
      <c r="D396" s="305" t="s">
        <v>296</v>
      </c>
      <c r="E396" s="375"/>
      <c r="F396" s="375"/>
      <c r="G396" s="375"/>
      <c r="H396" s="375"/>
      <c r="I396" s="375"/>
      <c r="J396" s="375"/>
      <c r="K396" s="375"/>
      <c r="L396" s="375"/>
      <c r="M396" s="375"/>
      <c r="N396" s="283"/>
    </row>
    <row r="397">
      <c r="B397" s="0" t="s">
        <v>231</v>
      </c>
      <c r="C397" s="0" t="s">
        <v>284</v>
      </c>
      <c r="D397" s="305" t="s">
        <v>280</v>
      </c>
      <c r="E397" s="375"/>
      <c r="F397" s="375"/>
      <c r="G397" s="375"/>
      <c r="H397" s="375"/>
      <c r="I397" s="375"/>
      <c r="J397" s="375"/>
      <c r="K397" s="375"/>
      <c r="L397" s="375"/>
      <c r="M397" s="375"/>
      <c r="N397" s="283"/>
    </row>
    <row r="398">
      <c r="B398" s="0" t="s">
        <v>231</v>
      </c>
      <c r="C398" s="0" t="s">
        <v>284</v>
      </c>
      <c r="D398" s="305" t="s">
        <v>593</v>
      </c>
      <c r="E398" s="375"/>
      <c r="F398" s="375"/>
      <c r="G398" s="375"/>
      <c r="H398" s="375"/>
      <c r="I398" s="375"/>
      <c r="J398" s="375"/>
      <c r="K398" s="375"/>
      <c r="L398" s="375"/>
      <c r="M398" s="375"/>
      <c r="N398" s="283"/>
    </row>
    <row r="399">
      <c r="B399" s="0" t="s">
        <v>231</v>
      </c>
      <c r="C399" s="0" t="s">
        <v>284</v>
      </c>
      <c r="D399" s="305" t="s">
        <v>279</v>
      </c>
      <c r="E399" s="375"/>
      <c r="F399" s="375"/>
      <c r="G399" s="375"/>
      <c r="H399" s="375"/>
      <c r="I399" s="375"/>
      <c r="J399" s="375"/>
      <c r="K399" s="375"/>
      <c r="L399" s="375"/>
      <c r="M399" s="375"/>
      <c r="N399" s="283"/>
    </row>
    <row r="400">
      <c r="B400" s="0" t="s">
        <v>231</v>
      </c>
      <c r="C400" s="0" t="s">
        <v>286</v>
      </c>
      <c r="D400" s="305" t="s">
        <v>592</v>
      </c>
      <c r="E400" s="375"/>
      <c r="F400" s="375"/>
      <c r="G400" s="375"/>
      <c r="H400" s="375"/>
      <c r="I400" s="375"/>
      <c r="J400" s="375"/>
      <c r="K400" s="375"/>
      <c r="L400" s="375"/>
      <c r="M400" s="375"/>
      <c r="N400" s="283"/>
    </row>
    <row r="401">
      <c r="B401" s="0" t="s">
        <v>231</v>
      </c>
      <c r="C401" s="0" t="s">
        <v>286</v>
      </c>
      <c r="D401" s="305" t="s">
        <v>298</v>
      </c>
      <c r="E401" s="375"/>
      <c r="F401" s="375"/>
      <c r="G401" s="375"/>
      <c r="H401" s="375"/>
      <c r="I401" s="375"/>
      <c r="J401" s="375"/>
      <c r="K401" s="375"/>
      <c r="L401" s="375"/>
      <c r="M401" s="375"/>
      <c r="N401" s="283"/>
    </row>
    <row r="402">
      <c r="B402" s="0" t="s">
        <v>231</v>
      </c>
      <c r="C402" s="0" t="s">
        <v>286</v>
      </c>
      <c r="D402" s="305" t="s">
        <v>280</v>
      </c>
      <c r="E402" s="375"/>
      <c r="F402" s="375"/>
      <c r="G402" s="375"/>
      <c r="H402" s="375"/>
      <c r="I402" s="375"/>
      <c r="J402" s="375"/>
      <c r="K402" s="375"/>
      <c r="L402" s="375"/>
      <c r="M402" s="375"/>
      <c r="N402" s="283"/>
    </row>
    <row r="403">
      <c r="B403" s="0" t="s">
        <v>231</v>
      </c>
      <c r="C403" s="0" t="s">
        <v>286</v>
      </c>
      <c r="D403" s="305" t="s">
        <v>279</v>
      </c>
      <c r="E403" s="375"/>
      <c r="F403" s="375"/>
      <c r="G403" s="375"/>
      <c r="H403" s="375"/>
      <c r="I403" s="375"/>
      <c r="J403" s="375"/>
      <c r="K403" s="375"/>
      <c r="L403" s="375"/>
      <c r="M403" s="375"/>
      <c r="N403" s="283"/>
    </row>
    <row r="404">
      <c r="B404" s="0" t="s">
        <v>231</v>
      </c>
      <c r="C404" s="0" t="s">
        <v>288</v>
      </c>
      <c r="D404" s="305" t="s">
        <v>592</v>
      </c>
      <c r="E404" s="375"/>
      <c r="F404" s="375"/>
      <c r="G404" s="375"/>
      <c r="H404" s="375"/>
      <c r="I404" s="375"/>
      <c r="J404" s="375"/>
      <c r="K404" s="375"/>
      <c r="L404" s="375"/>
      <c r="M404" s="375"/>
      <c r="N404" s="283"/>
    </row>
    <row r="405">
      <c r="B405" s="0" t="s">
        <v>231</v>
      </c>
      <c r="C405" s="0" t="s">
        <v>288</v>
      </c>
      <c r="D405" s="305" t="s">
        <v>298</v>
      </c>
      <c r="E405" s="375"/>
      <c r="F405" s="375"/>
      <c r="G405" s="375"/>
      <c r="H405" s="375"/>
      <c r="I405" s="375"/>
      <c r="J405" s="375"/>
      <c r="K405" s="375"/>
      <c r="L405" s="375"/>
      <c r="M405" s="375"/>
      <c r="N405" s="283"/>
    </row>
    <row r="406">
      <c r="B406" s="0" t="s">
        <v>231</v>
      </c>
      <c r="C406" s="0" t="s">
        <v>288</v>
      </c>
      <c r="D406" s="305" t="s">
        <v>296</v>
      </c>
      <c r="E406" s="375"/>
      <c r="F406" s="375"/>
      <c r="G406" s="375"/>
      <c r="H406" s="375"/>
      <c r="I406" s="375"/>
      <c r="J406" s="375"/>
      <c r="K406" s="375"/>
      <c r="L406" s="375"/>
      <c r="M406" s="375"/>
      <c r="N406" s="283"/>
    </row>
    <row r="407">
      <c r="B407" s="0" t="s">
        <v>231</v>
      </c>
      <c r="C407" s="0" t="s">
        <v>288</v>
      </c>
      <c r="D407" s="305" t="s">
        <v>280</v>
      </c>
      <c r="E407" s="375"/>
      <c r="F407" s="375"/>
      <c r="G407" s="375"/>
      <c r="H407" s="375"/>
      <c r="I407" s="375"/>
      <c r="J407" s="375"/>
      <c r="K407" s="375"/>
      <c r="L407" s="375"/>
      <c r="M407" s="375"/>
      <c r="N407" s="283"/>
    </row>
    <row r="408">
      <c r="B408" s="0" t="s">
        <v>231</v>
      </c>
      <c r="C408" s="0" t="s">
        <v>288</v>
      </c>
      <c r="D408" s="305" t="s">
        <v>593</v>
      </c>
      <c r="E408" s="375"/>
      <c r="F408" s="375"/>
      <c r="G408" s="375"/>
      <c r="H408" s="375"/>
      <c r="I408" s="375"/>
      <c r="J408" s="375"/>
      <c r="K408" s="375"/>
      <c r="L408" s="375"/>
      <c r="M408" s="375"/>
      <c r="N408" s="283"/>
    </row>
    <row r="409">
      <c r="B409" s="0" t="s">
        <v>231</v>
      </c>
      <c r="C409" s="0" t="s">
        <v>288</v>
      </c>
      <c r="D409" s="305" t="s">
        <v>279</v>
      </c>
      <c r="E409" s="375"/>
      <c r="F409" s="375"/>
      <c r="G409" s="375"/>
      <c r="H409" s="375"/>
      <c r="I409" s="375"/>
      <c r="J409" s="375"/>
      <c r="K409" s="375"/>
      <c r="L409" s="375"/>
      <c r="M409" s="375"/>
      <c r="N409" s="283"/>
    </row>
    <row r="410">
      <c r="B410" s="0" t="s">
        <v>231</v>
      </c>
      <c r="C410" s="0" t="s">
        <v>290</v>
      </c>
      <c r="D410" s="305" t="s">
        <v>592</v>
      </c>
      <c r="E410" s="375"/>
      <c r="F410" s="375"/>
      <c r="G410" s="375"/>
      <c r="H410" s="375"/>
      <c r="I410" s="375"/>
      <c r="J410" s="375"/>
      <c r="K410" s="375"/>
      <c r="L410" s="375"/>
      <c r="M410" s="375"/>
      <c r="N410" s="283"/>
    </row>
    <row r="411">
      <c r="B411" s="0" t="s">
        <v>231</v>
      </c>
      <c r="C411" s="0" t="s">
        <v>290</v>
      </c>
      <c r="D411" s="305" t="s">
        <v>298</v>
      </c>
      <c r="E411" s="375"/>
      <c r="F411" s="375"/>
      <c r="G411" s="375"/>
      <c r="H411" s="375"/>
      <c r="I411" s="375"/>
      <c r="J411" s="375"/>
      <c r="K411" s="375"/>
      <c r="L411" s="375"/>
      <c r="M411" s="375"/>
      <c r="N411" s="283"/>
    </row>
    <row r="412">
      <c r="B412" s="0" t="s">
        <v>231</v>
      </c>
      <c r="C412" s="0" t="s">
        <v>290</v>
      </c>
      <c r="D412" s="305" t="s">
        <v>296</v>
      </c>
      <c r="E412" s="375"/>
      <c r="F412" s="375"/>
      <c r="G412" s="375"/>
      <c r="H412" s="375"/>
      <c r="I412" s="375"/>
      <c r="J412" s="375"/>
      <c r="K412" s="375"/>
      <c r="L412" s="375"/>
      <c r="M412" s="375"/>
      <c r="N412" s="283"/>
    </row>
    <row r="413">
      <c r="B413" s="0" t="s">
        <v>231</v>
      </c>
      <c r="C413" s="0" t="s">
        <v>290</v>
      </c>
      <c r="D413" s="305" t="s">
        <v>280</v>
      </c>
      <c r="E413" s="375"/>
      <c r="F413" s="375"/>
      <c r="G413" s="375"/>
      <c r="H413" s="375"/>
      <c r="I413" s="375"/>
      <c r="J413" s="375"/>
      <c r="K413" s="375"/>
      <c r="L413" s="375"/>
      <c r="M413" s="375"/>
      <c r="N413" s="283"/>
    </row>
    <row r="414">
      <c r="B414" s="0" t="s">
        <v>231</v>
      </c>
      <c r="C414" s="0" t="s">
        <v>290</v>
      </c>
      <c r="D414" s="305" t="s">
        <v>593</v>
      </c>
      <c r="E414" s="375"/>
      <c r="F414" s="375"/>
      <c r="G414" s="375"/>
      <c r="H414" s="375"/>
      <c r="I414" s="375"/>
      <c r="J414" s="375"/>
      <c r="K414" s="375"/>
      <c r="L414" s="375"/>
      <c r="M414" s="375"/>
      <c r="N414" s="283"/>
    </row>
    <row r="415">
      <c r="B415" s="0" t="s">
        <v>231</v>
      </c>
      <c r="C415" s="0" t="s">
        <v>290</v>
      </c>
      <c r="D415" s="305" t="s">
        <v>279</v>
      </c>
      <c r="E415" s="375"/>
      <c r="F415" s="375"/>
      <c r="G415" s="375"/>
      <c r="H415" s="375"/>
      <c r="I415" s="375"/>
      <c r="J415" s="375"/>
      <c r="K415" s="375"/>
      <c r="L415" s="375"/>
      <c r="M415" s="375"/>
      <c r="N415" s="283"/>
    </row>
    <row r="416">
      <c r="B416" s="0" t="s">
        <v>231</v>
      </c>
      <c r="C416" s="0" t="s">
        <v>292</v>
      </c>
      <c r="D416" s="305" t="s">
        <v>592</v>
      </c>
      <c r="E416" s="375"/>
      <c r="F416" s="375"/>
      <c r="G416" s="375"/>
      <c r="H416" s="375"/>
      <c r="I416" s="375"/>
      <c r="J416" s="375"/>
      <c r="K416" s="375"/>
      <c r="L416" s="375"/>
      <c r="M416" s="375"/>
      <c r="N416" s="283"/>
    </row>
    <row r="417">
      <c r="B417" s="0" t="s">
        <v>231</v>
      </c>
      <c r="C417" s="0" t="s">
        <v>292</v>
      </c>
      <c r="D417" s="305" t="s">
        <v>298</v>
      </c>
      <c r="E417" s="375"/>
      <c r="F417" s="375"/>
      <c r="G417" s="375"/>
      <c r="H417" s="375"/>
      <c r="I417" s="375"/>
      <c r="J417" s="375"/>
      <c r="K417" s="375"/>
      <c r="L417" s="375"/>
      <c r="M417" s="375"/>
      <c r="N417" s="283"/>
    </row>
    <row r="418">
      <c r="B418" s="0" t="s">
        <v>231</v>
      </c>
      <c r="C418" s="0" t="s">
        <v>292</v>
      </c>
      <c r="D418" s="305" t="s">
        <v>594</v>
      </c>
      <c r="E418" s="375"/>
      <c r="F418" s="375"/>
      <c r="G418" s="375"/>
      <c r="H418" s="375"/>
      <c r="I418" s="375"/>
      <c r="J418" s="375"/>
      <c r="K418" s="375"/>
      <c r="L418" s="375"/>
      <c r="M418" s="375"/>
      <c r="N418" s="283"/>
    </row>
    <row r="419">
      <c r="B419" s="0" t="s">
        <v>231</v>
      </c>
      <c r="C419" s="0" t="s">
        <v>292</v>
      </c>
      <c r="D419" s="305" t="s">
        <v>296</v>
      </c>
      <c r="E419" s="375"/>
      <c r="F419" s="375"/>
      <c r="G419" s="375"/>
      <c r="H419" s="375"/>
      <c r="I419" s="375"/>
      <c r="J419" s="375"/>
      <c r="K419" s="375"/>
      <c r="L419" s="375"/>
      <c r="M419" s="375"/>
      <c r="N419" s="283"/>
    </row>
    <row r="420">
      <c r="B420" s="0" t="s">
        <v>231</v>
      </c>
      <c r="C420" s="0" t="s">
        <v>292</v>
      </c>
      <c r="D420" s="305" t="s">
        <v>280</v>
      </c>
      <c r="E420" s="375"/>
      <c r="F420" s="375"/>
      <c r="G420" s="375"/>
      <c r="H420" s="375"/>
      <c r="I420" s="375"/>
      <c r="J420" s="375"/>
      <c r="K420" s="375"/>
      <c r="L420" s="375"/>
      <c r="M420" s="375"/>
      <c r="N420" s="283"/>
    </row>
    <row r="421">
      <c r="B421" s="0" t="s">
        <v>231</v>
      </c>
      <c r="C421" s="0" t="s">
        <v>292</v>
      </c>
      <c r="D421" s="305" t="s">
        <v>593</v>
      </c>
      <c r="E421" s="375"/>
      <c r="F421" s="375"/>
      <c r="G421" s="375"/>
      <c r="H421" s="375"/>
      <c r="I421" s="375"/>
      <c r="J421" s="375"/>
      <c r="K421" s="375"/>
      <c r="L421" s="375"/>
      <c r="M421" s="375"/>
      <c r="N421" s="283"/>
    </row>
    <row r="422">
      <c r="B422" s="0" t="s">
        <v>231</v>
      </c>
      <c r="C422" s="0" t="s">
        <v>292</v>
      </c>
      <c r="D422" s="305" t="s">
        <v>279</v>
      </c>
      <c r="E422" s="375"/>
      <c r="F422" s="375"/>
      <c r="G422" s="375"/>
      <c r="H422" s="375"/>
      <c r="I422" s="375"/>
      <c r="J422" s="375"/>
      <c r="K422" s="375"/>
      <c r="L422" s="375"/>
      <c r="M422" s="375"/>
      <c r="N422" s="283"/>
    </row>
    <row r="423">
      <c r="B423" s="0" t="s">
        <v>231</v>
      </c>
      <c r="C423" s="0" t="s">
        <v>292</v>
      </c>
      <c r="D423" s="305" t="s">
        <v>595</v>
      </c>
      <c r="E423" s="375"/>
      <c r="F423" s="375"/>
      <c r="G423" s="375"/>
      <c r="H423" s="375"/>
      <c r="I423" s="375"/>
      <c r="J423" s="375"/>
      <c r="K423" s="375"/>
      <c r="L423" s="375"/>
      <c r="M423" s="375"/>
      <c r="N423" s="283"/>
    </row>
    <row r="424">
      <c r="B424" s="0" t="s">
        <v>231</v>
      </c>
      <c r="C424" s="0" t="s">
        <v>294</v>
      </c>
      <c r="D424" s="305" t="s">
        <v>298</v>
      </c>
      <c r="E424" s="375"/>
      <c r="F424" s="375"/>
      <c r="G424" s="375"/>
      <c r="H424" s="375"/>
      <c r="I424" s="375"/>
      <c r="J424" s="375"/>
      <c r="K424" s="375"/>
      <c r="L424" s="375"/>
      <c r="M424" s="375"/>
      <c r="N424" s="283"/>
    </row>
    <row r="425">
      <c r="B425" s="0" t="s">
        <v>231</v>
      </c>
      <c r="C425" s="0" t="s">
        <v>294</v>
      </c>
      <c r="D425" s="305" t="s">
        <v>280</v>
      </c>
      <c r="E425" s="375"/>
      <c r="F425" s="375"/>
      <c r="G425" s="375"/>
      <c r="H425" s="375"/>
      <c r="I425" s="375"/>
      <c r="J425" s="375"/>
      <c r="K425" s="375"/>
      <c r="L425" s="375"/>
      <c r="M425" s="375"/>
      <c r="N425" s="283"/>
    </row>
    <row r="426">
      <c r="B426" s="0" t="s">
        <v>231</v>
      </c>
      <c r="C426" s="0" t="s">
        <v>294</v>
      </c>
      <c r="D426" s="305" t="s">
        <v>279</v>
      </c>
      <c r="E426" s="375"/>
      <c r="F426" s="375"/>
      <c r="G426" s="375"/>
      <c r="H426" s="375"/>
      <c r="I426" s="375"/>
      <c r="J426" s="375"/>
      <c r="K426" s="375"/>
      <c r="L426" s="375"/>
      <c r="M426" s="375"/>
      <c r="N426" s="283"/>
    </row>
    <row r="427">
      <c r="B427" s="0" t="s">
        <v>232</v>
      </c>
      <c r="C427" s="0" t="s">
        <v>278</v>
      </c>
      <c r="D427" s="305" t="s">
        <v>592</v>
      </c>
      <c r="E427" s="375"/>
      <c r="F427" s="375"/>
      <c r="G427" s="375"/>
      <c r="H427" s="375"/>
      <c r="I427" s="375"/>
      <c r="J427" s="375"/>
      <c r="K427" s="375"/>
      <c r="L427" s="375"/>
      <c r="M427" s="375"/>
      <c r="N427" s="283"/>
    </row>
    <row r="428">
      <c r="B428" s="0" t="s">
        <v>232</v>
      </c>
      <c r="C428" s="0" t="s">
        <v>278</v>
      </c>
      <c r="D428" s="305" t="s">
        <v>298</v>
      </c>
      <c r="E428" s="375"/>
      <c r="F428" s="375"/>
      <c r="G428" s="375"/>
      <c r="H428" s="375"/>
      <c r="I428" s="375"/>
      <c r="J428" s="375"/>
      <c r="K428" s="375"/>
      <c r="L428" s="375"/>
      <c r="M428" s="375"/>
      <c r="N428" s="283"/>
    </row>
    <row r="429">
      <c r="B429" s="0" t="s">
        <v>232</v>
      </c>
      <c r="C429" s="0" t="s">
        <v>278</v>
      </c>
      <c r="D429" s="305" t="s">
        <v>296</v>
      </c>
      <c r="E429" s="375"/>
      <c r="F429" s="375"/>
      <c r="G429" s="375"/>
      <c r="H429" s="375"/>
      <c r="I429" s="375"/>
      <c r="J429" s="375"/>
      <c r="K429" s="375"/>
      <c r="L429" s="375"/>
      <c r="M429" s="375"/>
      <c r="N429" s="283"/>
    </row>
    <row r="430">
      <c r="B430" s="0" t="s">
        <v>232</v>
      </c>
      <c r="C430" s="0" t="s">
        <v>278</v>
      </c>
      <c r="D430" s="305" t="s">
        <v>280</v>
      </c>
      <c r="E430" s="375"/>
      <c r="F430" s="375"/>
      <c r="G430" s="375"/>
      <c r="H430" s="375"/>
      <c r="I430" s="375"/>
      <c r="J430" s="375"/>
      <c r="K430" s="375"/>
      <c r="L430" s="375"/>
      <c r="M430" s="375"/>
      <c r="N430" s="283"/>
    </row>
    <row r="431">
      <c r="B431" s="0" t="s">
        <v>232</v>
      </c>
      <c r="C431" s="0" t="s">
        <v>278</v>
      </c>
      <c r="D431" s="305" t="s">
        <v>593</v>
      </c>
      <c r="E431" s="375"/>
      <c r="F431" s="375"/>
      <c r="G431" s="375"/>
      <c r="H431" s="375"/>
      <c r="I431" s="375"/>
      <c r="J431" s="375"/>
      <c r="K431" s="375"/>
      <c r="L431" s="375"/>
      <c r="M431" s="375"/>
      <c r="N431" s="283"/>
    </row>
    <row r="432">
      <c r="B432" s="0" t="s">
        <v>232</v>
      </c>
      <c r="C432" s="0" t="s">
        <v>278</v>
      </c>
      <c r="D432" s="305" t="s">
        <v>279</v>
      </c>
      <c r="E432" s="375"/>
      <c r="F432" s="375"/>
      <c r="G432" s="375"/>
      <c r="H432" s="375"/>
      <c r="I432" s="375"/>
      <c r="J432" s="375"/>
      <c r="K432" s="375"/>
      <c r="L432" s="375"/>
      <c r="M432" s="375"/>
      <c r="N432" s="283"/>
    </row>
    <row r="433">
      <c r="B433" s="0" t="s">
        <v>232</v>
      </c>
      <c r="C433" s="0" t="s">
        <v>282</v>
      </c>
      <c r="D433" s="305" t="s">
        <v>592</v>
      </c>
      <c r="E433" s="375"/>
      <c r="F433" s="375"/>
      <c r="G433" s="375"/>
      <c r="H433" s="375"/>
      <c r="I433" s="375"/>
      <c r="J433" s="375"/>
      <c r="K433" s="375"/>
      <c r="L433" s="375"/>
      <c r="M433" s="375"/>
      <c r="N433" s="283"/>
    </row>
    <row r="434">
      <c r="B434" s="0" t="s">
        <v>232</v>
      </c>
      <c r="C434" s="0" t="s">
        <v>282</v>
      </c>
      <c r="D434" s="305" t="s">
        <v>298</v>
      </c>
      <c r="E434" s="375"/>
      <c r="F434" s="375"/>
      <c r="G434" s="375"/>
      <c r="H434" s="375"/>
      <c r="I434" s="375"/>
      <c r="J434" s="375"/>
      <c r="K434" s="375"/>
      <c r="L434" s="375"/>
      <c r="M434" s="375"/>
      <c r="N434" s="283"/>
    </row>
    <row r="435">
      <c r="B435" s="0" t="s">
        <v>232</v>
      </c>
      <c r="C435" s="0" t="s">
        <v>282</v>
      </c>
      <c r="D435" s="305" t="s">
        <v>280</v>
      </c>
      <c r="E435" s="375"/>
      <c r="F435" s="375"/>
      <c r="G435" s="375"/>
      <c r="H435" s="375"/>
      <c r="I435" s="375"/>
      <c r="J435" s="375"/>
      <c r="K435" s="375"/>
      <c r="L435" s="375"/>
      <c r="M435" s="375"/>
      <c r="N435" s="283"/>
    </row>
    <row r="436">
      <c r="B436" s="0" t="s">
        <v>232</v>
      </c>
      <c r="C436" s="0" t="s">
        <v>282</v>
      </c>
      <c r="D436" s="305" t="s">
        <v>279</v>
      </c>
      <c r="E436" s="375"/>
      <c r="F436" s="375"/>
      <c r="G436" s="375"/>
      <c r="H436" s="375"/>
      <c r="I436" s="375"/>
      <c r="J436" s="375"/>
      <c r="K436" s="375"/>
      <c r="L436" s="375"/>
      <c r="M436" s="375"/>
      <c r="N436" s="283"/>
    </row>
    <row r="437">
      <c r="B437" s="0" t="s">
        <v>232</v>
      </c>
      <c r="C437" s="0" t="s">
        <v>284</v>
      </c>
      <c r="D437" s="305" t="s">
        <v>592</v>
      </c>
      <c r="E437" s="375"/>
      <c r="F437" s="375"/>
      <c r="G437" s="375"/>
      <c r="H437" s="375"/>
      <c r="I437" s="375"/>
      <c r="J437" s="375"/>
      <c r="K437" s="375"/>
      <c r="L437" s="375"/>
      <c r="M437" s="375"/>
      <c r="N437" s="283"/>
    </row>
    <row r="438">
      <c r="B438" s="0" t="s">
        <v>232</v>
      </c>
      <c r="C438" s="0" t="s">
        <v>284</v>
      </c>
      <c r="D438" s="305" t="s">
        <v>298</v>
      </c>
      <c r="E438" s="375"/>
      <c r="F438" s="375"/>
      <c r="G438" s="375"/>
      <c r="H438" s="375"/>
      <c r="I438" s="375"/>
      <c r="J438" s="375"/>
      <c r="K438" s="375"/>
      <c r="L438" s="375"/>
      <c r="M438" s="375"/>
      <c r="N438" s="283"/>
    </row>
    <row r="439">
      <c r="B439" s="0" t="s">
        <v>232</v>
      </c>
      <c r="C439" s="0" t="s">
        <v>284</v>
      </c>
      <c r="D439" s="305" t="s">
        <v>296</v>
      </c>
      <c r="E439" s="375"/>
      <c r="F439" s="375"/>
      <c r="G439" s="375"/>
      <c r="H439" s="375"/>
      <c r="I439" s="375"/>
      <c r="J439" s="375"/>
      <c r="K439" s="375"/>
      <c r="L439" s="375"/>
      <c r="M439" s="375"/>
      <c r="N439" s="283"/>
    </row>
    <row r="440">
      <c r="B440" s="0" t="s">
        <v>232</v>
      </c>
      <c r="C440" s="0" t="s">
        <v>284</v>
      </c>
      <c r="D440" s="305" t="s">
        <v>280</v>
      </c>
      <c r="E440" s="375"/>
      <c r="F440" s="375"/>
      <c r="G440" s="375"/>
      <c r="H440" s="375"/>
      <c r="I440" s="375"/>
      <c r="J440" s="375"/>
      <c r="K440" s="375"/>
      <c r="L440" s="375"/>
      <c r="M440" s="375"/>
      <c r="N440" s="283"/>
    </row>
    <row r="441">
      <c r="B441" s="0" t="s">
        <v>232</v>
      </c>
      <c r="C441" s="0" t="s">
        <v>284</v>
      </c>
      <c r="D441" s="305" t="s">
        <v>593</v>
      </c>
      <c r="E441" s="375"/>
      <c r="F441" s="375"/>
      <c r="G441" s="375"/>
      <c r="H441" s="375"/>
      <c r="I441" s="375"/>
      <c r="J441" s="375"/>
      <c r="K441" s="375"/>
      <c r="L441" s="375"/>
      <c r="M441" s="375"/>
      <c r="N441" s="283"/>
    </row>
    <row r="442">
      <c r="B442" s="0" t="s">
        <v>232</v>
      </c>
      <c r="C442" s="0" t="s">
        <v>284</v>
      </c>
      <c r="D442" s="305" t="s">
        <v>279</v>
      </c>
      <c r="E442" s="375"/>
      <c r="F442" s="375"/>
      <c r="G442" s="375"/>
      <c r="H442" s="375"/>
      <c r="I442" s="375"/>
      <c r="J442" s="375"/>
      <c r="K442" s="375"/>
      <c r="L442" s="375"/>
      <c r="M442" s="375"/>
      <c r="N442" s="283"/>
    </row>
    <row r="443">
      <c r="B443" s="0" t="s">
        <v>232</v>
      </c>
      <c r="C443" s="0" t="s">
        <v>286</v>
      </c>
      <c r="D443" s="305" t="s">
        <v>592</v>
      </c>
      <c r="E443" s="375"/>
      <c r="F443" s="375"/>
      <c r="G443" s="375"/>
      <c r="H443" s="375"/>
      <c r="I443" s="375"/>
      <c r="J443" s="375"/>
      <c r="K443" s="375"/>
      <c r="L443" s="375"/>
      <c r="M443" s="375"/>
      <c r="N443" s="283"/>
    </row>
    <row r="444">
      <c r="B444" s="0" t="s">
        <v>232</v>
      </c>
      <c r="C444" s="0" t="s">
        <v>286</v>
      </c>
      <c r="D444" s="305" t="s">
        <v>298</v>
      </c>
      <c r="E444" s="375"/>
      <c r="F444" s="375"/>
      <c r="G444" s="375"/>
      <c r="H444" s="375"/>
      <c r="I444" s="375"/>
      <c r="J444" s="375"/>
      <c r="K444" s="375"/>
      <c r="L444" s="375"/>
      <c r="M444" s="375"/>
      <c r="N444" s="283"/>
    </row>
    <row r="445">
      <c r="B445" s="0" t="s">
        <v>232</v>
      </c>
      <c r="C445" s="0" t="s">
        <v>286</v>
      </c>
      <c r="D445" s="305" t="s">
        <v>280</v>
      </c>
      <c r="E445" s="375"/>
      <c r="F445" s="375"/>
      <c r="G445" s="375"/>
      <c r="H445" s="375"/>
      <c r="I445" s="375"/>
      <c r="J445" s="375"/>
      <c r="K445" s="375"/>
      <c r="L445" s="375"/>
      <c r="M445" s="375"/>
      <c r="N445" s="283"/>
    </row>
    <row r="446">
      <c r="B446" s="0" t="s">
        <v>232</v>
      </c>
      <c r="C446" s="0" t="s">
        <v>286</v>
      </c>
      <c r="D446" s="305" t="s">
        <v>279</v>
      </c>
      <c r="E446" s="375"/>
      <c r="F446" s="375"/>
      <c r="G446" s="375"/>
      <c r="H446" s="375"/>
      <c r="I446" s="375"/>
      <c r="J446" s="375"/>
      <c r="K446" s="375"/>
      <c r="L446" s="375"/>
      <c r="M446" s="375"/>
      <c r="N446" s="283"/>
    </row>
    <row r="447">
      <c r="B447" s="0" t="s">
        <v>232</v>
      </c>
      <c r="C447" s="0" t="s">
        <v>288</v>
      </c>
      <c r="D447" s="305" t="s">
        <v>592</v>
      </c>
      <c r="E447" s="375"/>
      <c r="F447" s="375"/>
      <c r="G447" s="375"/>
      <c r="H447" s="375"/>
      <c r="I447" s="375"/>
      <c r="J447" s="375"/>
      <c r="K447" s="375"/>
      <c r="L447" s="375"/>
      <c r="M447" s="375"/>
      <c r="N447" s="283"/>
    </row>
    <row r="448">
      <c r="B448" s="0" t="s">
        <v>232</v>
      </c>
      <c r="C448" s="0" t="s">
        <v>288</v>
      </c>
      <c r="D448" s="305" t="s">
        <v>298</v>
      </c>
      <c r="E448" s="375"/>
      <c r="F448" s="375"/>
      <c r="G448" s="375"/>
      <c r="H448" s="375"/>
      <c r="I448" s="375"/>
      <c r="J448" s="375"/>
      <c r="K448" s="375"/>
      <c r="L448" s="375"/>
      <c r="M448" s="375"/>
      <c r="N448" s="283"/>
    </row>
    <row r="449">
      <c r="B449" s="0" t="s">
        <v>232</v>
      </c>
      <c r="C449" s="0" t="s">
        <v>288</v>
      </c>
      <c r="D449" s="305" t="s">
        <v>296</v>
      </c>
      <c r="E449" s="375"/>
      <c r="F449" s="375"/>
      <c r="G449" s="375"/>
      <c r="H449" s="375"/>
      <c r="I449" s="375"/>
      <c r="J449" s="375"/>
      <c r="K449" s="375"/>
      <c r="L449" s="375"/>
      <c r="M449" s="375"/>
      <c r="N449" s="283"/>
    </row>
    <row r="450">
      <c r="B450" s="0" t="s">
        <v>232</v>
      </c>
      <c r="C450" s="0" t="s">
        <v>288</v>
      </c>
      <c r="D450" s="305" t="s">
        <v>280</v>
      </c>
      <c r="E450" s="375"/>
      <c r="F450" s="375"/>
      <c r="G450" s="375"/>
      <c r="H450" s="375"/>
      <c r="I450" s="375"/>
      <c r="J450" s="375"/>
      <c r="K450" s="375"/>
      <c r="L450" s="375"/>
      <c r="M450" s="375"/>
      <c r="N450" s="283"/>
    </row>
    <row r="451">
      <c r="B451" s="0" t="s">
        <v>232</v>
      </c>
      <c r="C451" s="0" t="s">
        <v>288</v>
      </c>
      <c r="D451" s="305" t="s">
        <v>593</v>
      </c>
      <c r="E451" s="375"/>
      <c r="F451" s="375"/>
      <c r="G451" s="375"/>
      <c r="H451" s="375"/>
      <c r="I451" s="375"/>
      <c r="J451" s="375"/>
      <c r="K451" s="375"/>
      <c r="L451" s="375"/>
      <c r="M451" s="375"/>
      <c r="N451" s="283"/>
    </row>
    <row r="452">
      <c r="B452" s="0" t="s">
        <v>232</v>
      </c>
      <c r="C452" s="0" t="s">
        <v>288</v>
      </c>
      <c r="D452" s="305" t="s">
        <v>279</v>
      </c>
      <c r="E452" s="375"/>
      <c r="F452" s="375"/>
      <c r="G452" s="375"/>
      <c r="H452" s="375"/>
      <c r="I452" s="375"/>
      <c r="J452" s="375"/>
      <c r="K452" s="375"/>
      <c r="L452" s="375"/>
      <c r="M452" s="375"/>
      <c r="N452" s="283"/>
    </row>
    <row r="453">
      <c r="B453" s="0" t="s">
        <v>232</v>
      </c>
      <c r="C453" s="0" t="s">
        <v>290</v>
      </c>
      <c r="D453" s="305" t="s">
        <v>592</v>
      </c>
      <c r="E453" s="375"/>
      <c r="F453" s="375"/>
      <c r="G453" s="375"/>
      <c r="H453" s="375"/>
      <c r="I453" s="375"/>
      <c r="J453" s="375"/>
      <c r="K453" s="375"/>
      <c r="L453" s="375"/>
      <c r="M453" s="375"/>
      <c r="N453" s="283"/>
    </row>
    <row r="454">
      <c r="B454" s="0" t="s">
        <v>232</v>
      </c>
      <c r="C454" s="0" t="s">
        <v>290</v>
      </c>
      <c r="D454" s="305" t="s">
        <v>298</v>
      </c>
      <c r="E454" s="375"/>
      <c r="F454" s="375"/>
      <c r="G454" s="375"/>
      <c r="H454" s="375"/>
      <c r="I454" s="375"/>
      <c r="J454" s="375"/>
      <c r="K454" s="375"/>
      <c r="L454" s="375"/>
      <c r="M454" s="375"/>
      <c r="N454" s="283"/>
    </row>
    <row r="455">
      <c r="B455" s="0" t="s">
        <v>232</v>
      </c>
      <c r="C455" s="0" t="s">
        <v>290</v>
      </c>
      <c r="D455" s="305" t="s">
        <v>296</v>
      </c>
      <c r="E455" s="375"/>
      <c r="F455" s="375"/>
      <c r="G455" s="375"/>
      <c r="H455" s="375"/>
      <c r="I455" s="375"/>
      <c r="J455" s="375"/>
      <c r="K455" s="375"/>
      <c r="L455" s="375"/>
      <c r="M455" s="375"/>
      <c r="N455" s="283"/>
    </row>
    <row r="456">
      <c r="B456" s="0" t="s">
        <v>232</v>
      </c>
      <c r="C456" s="0" t="s">
        <v>290</v>
      </c>
      <c r="D456" s="305" t="s">
        <v>280</v>
      </c>
      <c r="E456" s="375"/>
      <c r="F456" s="375"/>
      <c r="G456" s="375"/>
      <c r="H456" s="375"/>
      <c r="I456" s="375"/>
      <c r="J456" s="375"/>
      <c r="K456" s="375"/>
      <c r="L456" s="375"/>
      <c r="M456" s="375"/>
      <c r="N456" s="283"/>
    </row>
    <row r="457">
      <c r="B457" s="0" t="s">
        <v>232</v>
      </c>
      <c r="C457" s="0" t="s">
        <v>290</v>
      </c>
      <c r="D457" s="305" t="s">
        <v>593</v>
      </c>
      <c r="E457" s="375"/>
      <c r="F457" s="375"/>
      <c r="G457" s="375"/>
      <c r="H457" s="375"/>
      <c r="I457" s="375"/>
      <c r="J457" s="375"/>
      <c r="K457" s="375"/>
      <c r="L457" s="375"/>
      <c r="M457" s="375"/>
      <c r="N457" s="283"/>
    </row>
    <row r="458">
      <c r="B458" s="0" t="s">
        <v>232</v>
      </c>
      <c r="C458" s="0" t="s">
        <v>290</v>
      </c>
      <c r="D458" s="305" t="s">
        <v>279</v>
      </c>
      <c r="E458" s="375"/>
      <c r="F458" s="375"/>
      <c r="G458" s="375"/>
      <c r="H458" s="375"/>
      <c r="I458" s="375"/>
      <c r="J458" s="375"/>
      <c r="K458" s="375"/>
      <c r="L458" s="375"/>
      <c r="M458" s="375"/>
      <c r="N458" s="283"/>
    </row>
    <row r="459">
      <c r="B459" s="0" t="s">
        <v>232</v>
      </c>
      <c r="C459" s="0" t="s">
        <v>292</v>
      </c>
      <c r="D459" s="305" t="s">
        <v>592</v>
      </c>
      <c r="E459" s="375"/>
      <c r="F459" s="375"/>
      <c r="G459" s="375"/>
      <c r="H459" s="375"/>
      <c r="I459" s="375"/>
      <c r="J459" s="375"/>
      <c r="K459" s="375"/>
      <c r="L459" s="375"/>
      <c r="M459" s="375"/>
      <c r="N459" s="283"/>
    </row>
    <row r="460">
      <c r="B460" s="0" t="s">
        <v>232</v>
      </c>
      <c r="C460" s="0" t="s">
        <v>292</v>
      </c>
      <c r="D460" s="305" t="s">
        <v>298</v>
      </c>
      <c r="E460" s="375"/>
      <c r="F460" s="375"/>
      <c r="G460" s="375"/>
      <c r="H460" s="375"/>
      <c r="I460" s="375"/>
      <c r="J460" s="375"/>
      <c r="K460" s="375"/>
      <c r="L460" s="375"/>
      <c r="M460" s="375"/>
      <c r="N460" s="283"/>
    </row>
    <row r="461">
      <c r="B461" s="0" t="s">
        <v>232</v>
      </c>
      <c r="C461" s="0" t="s">
        <v>292</v>
      </c>
      <c r="D461" s="305" t="s">
        <v>594</v>
      </c>
      <c r="E461" s="375"/>
      <c r="F461" s="375"/>
      <c r="G461" s="375"/>
      <c r="H461" s="375"/>
      <c r="I461" s="375"/>
      <c r="J461" s="375"/>
      <c r="K461" s="375"/>
      <c r="L461" s="375"/>
      <c r="M461" s="375"/>
      <c r="N461" s="283"/>
    </row>
    <row r="462">
      <c r="B462" s="0" t="s">
        <v>232</v>
      </c>
      <c r="C462" s="0" t="s">
        <v>292</v>
      </c>
      <c r="D462" s="305" t="s">
        <v>296</v>
      </c>
      <c r="E462" s="375"/>
      <c r="F462" s="375"/>
      <c r="G462" s="375"/>
      <c r="H462" s="375"/>
      <c r="I462" s="375"/>
      <c r="J462" s="375"/>
      <c r="K462" s="375"/>
      <c r="L462" s="375"/>
      <c r="M462" s="375"/>
      <c r="N462" s="283"/>
    </row>
    <row r="463">
      <c r="B463" s="0" t="s">
        <v>232</v>
      </c>
      <c r="C463" s="0" t="s">
        <v>292</v>
      </c>
      <c r="D463" s="305" t="s">
        <v>280</v>
      </c>
      <c r="E463" s="375"/>
      <c r="F463" s="375"/>
      <c r="G463" s="375"/>
      <c r="H463" s="375"/>
      <c r="I463" s="375"/>
      <c r="J463" s="375"/>
      <c r="K463" s="375"/>
      <c r="L463" s="375"/>
      <c r="M463" s="375"/>
      <c r="N463" s="283"/>
    </row>
    <row r="464">
      <c r="B464" s="0" t="s">
        <v>232</v>
      </c>
      <c r="C464" s="0" t="s">
        <v>292</v>
      </c>
      <c r="D464" s="305" t="s">
        <v>593</v>
      </c>
      <c r="E464" s="375"/>
      <c r="F464" s="375"/>
      <c r="G464" s="375"/>
      <c r="H464" s="375"/>
      <c r="I464" s="375"/>
      <c r="J464" s="375"/>
      <c r="K464" s="375"/>
      <c r="L464" s="375"/>
      <c r="M464" s="375"/>
      <c r="N464" s="283"/>
    </row>
    <row r="465">
      <c r="B465" s="0" t="s">
        <v>232</v>
      </c>
      <c r="C465" s="0" t="s">
        <v>292</v>
      </c>
      <c r="D465" s="305" t="s">
        <v>279</v>
      </c>
      <c r="E465" s="375"/>
      <c r="F465" s="375"/>
      <c r="G465" s="375"/>
      <c r="H465" s="375"/>
      <c r="I465" s="375"/>
      <c r="J465" s="375"/>
      <c r="K465" s="375"/>
      <c r="L465" s="375"/>
      <c r="M465" s="375"/>
      <c r="N465" s="283"/>
    </row>
    <row r="466">
      <c r="B466" s="0" t="s">
        <v>232</v>
      </c>
      <c r="C466" s="0" t="s">
        <v>292</v>
      </c>
      <c r="D466" s="305" t="s">
        <v>595</v>
      </c>
      <c r="E466" s="375"/>
      <c r="F466" s="375"/>
      <c r="G466" s="375"/>
      <c r="H466" s="375"/>
      <c r="I466" s="375"/>
      <c r="J466" s="375"/>
      <c r="K466" s="375"/>
      <c r="L466" s="375"/>
      <c r="M466" s="375"/>
      <c r="N466" s="283"/>
    </row>
    <row r="467">
      <c r="B467" s="0" t="s">
        <v>232</v>
      </c>
      <c r="C467" s="0" t="s">
        <v>294</v>
      </c>
      <c r="D467" s="305" t="s">
        <v>298</v>
      </c>
      <c r="E467" s="375"/>
      <c r="F467" s="375"/>
      <c r="G467" s="375"/>
      <c r="H467" s="375"/>
      <c r="I467" s="375"/>
      <c r="J467" s="375"/>
      <c r="K467" s="375"/>
      <c r="L467" s="375"/>
      <c r="M467" s="375"/>
      <c r="N467" s="283"/>
    </row>
    <row r="468">
      <c r="B468" s="0" t="s">
        <v>232</v>
      </c>
      <c r="C468" s="0" t="s">
        <v>294</v>
      </c>
      <c r="D468" s="305" t="s">
        <v>280</v>
      </c>
      <c r="E468" s="375"/>
      <c r="F468" s="375"/>
      <c r="G468" s="375"/>
      <c r="H468" s="375"/>
      <c r="I468" s="375"/>
      <c r="J468" s="375"/>
      <c r="K468" s="375"/>
      <c r="L468" s="375"/>
      <c r="M468" s="375"/>
      <c r="N468" s="283"/>
    </row>
    <row r="469">
      <c r="B469" s="0" t="s">
        <v>232</v>
      </c>
      <c r="C469" s="0" t="s">
        <v>294</v>
      </c>
      <c r="D469" s="305" t="s">
        <v>279</v>
      </c>
      <c r="E469" s="375"/>
      <c r="F469" s="375"/>
      <c r="G469" s="375"/>
      <c r="H469" s="375"/>
      <c r="I469" s="375"/>
      <c r="J469" s="375"/>
      <c r="K469" s="375"/>
      <c r="L469" s="375"/>
      <c r="M469" s="375"/>
      <c r="N469" s="283"/>
    </row>
    <row r="470">
      <c r="D470" s="305"/>
      <c r="E470" s="300"/>
      <c r="F470" s="300"/>
      <c r="G470" s="300"/>
      <c r="H470" s="300"/>
      <c r="I470" s="300"/>
      <c r="J470" s="300"/>
      <c r="K470" s="300"/>
      <c r="L470" s="300"/>
      <c r="M470" s="300"/>
      <c r="N470" s="283"/>
    </row>
    <row r="471">
      <c r="D471" s="305"/>
      <c r="E471" s="290"/>
      <c r="F471" s="290"/>
      <c r="G471" s="290"/>
      <c r="H471" s="290"/>
      <c r="I471" s="290"/>
      <c r="J471" s="290"/>
      <c r="K471" s="290"/>
      <c r="L471" s="290"/>
      <c r="M471" s="290"/>
    </row>
    <row r="472">
      <c r="D472" s="305"/>
      <c r="E472" s="290"/>
      <c r="F472" s="290"/>
      <c r="G472" s="290"/>
      <c r="H472" s="290"/>
      <c r="I472" s="290"/>
      <c r="J472" s="290"/>
      <c r="K472" s="290"/>
      <c r="L472" s="290"/>
      <c r="M472" s="290"/>
    </row>
    <row r="473">
      <c r="D473" s="305"/>
      <c r="E473" s="290"/>
      <c r="F473" s="290"/>
      <c r="G473" s="290"/>
      <c r="H473" s="290"/>
      <c r="I473" s="290"/>
      <c r="J473" s="290"/>
      <c r="K473" s="290"/>
      <c r="L473" s="290"/>
      <c r="M473" s="290"/>
    </row>
    <row r="474">
      <c r="D474" s="305"/>
      <c r="E474" s="290"/>
      <c r="F474" s="290"/>
      <c r="G474" s="290"/>
      <c r="H474" s="290"/>
      <c r="I474" s="290"/>
      <c r="J474" s="290"/>
      <c r="K474" s="290"/>
      <c r="L474" s="290"/>
      <c r="M474" s="290"/>
    </row>
    <row r="475">
      <c r="D475" s="305"/>
      <c r="E475" s="290"/>
      <c r="F475" s="290"/>
      <c r="G475" s="290"/>
      <c r="H475" s="290"/>
      <c r="I475" s="290"/>
      <c r="J475" s="290"/>
      <c r="K475" s="290"/>
      <c r="L475" s="290"/>
      <c r="M475" s="290"/>
    </row>
    <row r="476">
      <c r="D476" s="305"/>
      <c r="E476" s="290"/>
      <c r="F476" s="290"/>
      <c r="G476" s="290"/>
      <c r="H476" s="290"/>
      <c r="I476" s="290"/>
      <c r="J476" s="290"/>
      <c r="K476" s="290"/>
      <c r="L476" s="290"/>
      <c r="M476" s="290"/>
    </row>
    <row r="477">
      <c r="D477" s="305"/>
      <c r="E477" s="290"/>
      <c r="F477" s="290"/>
      <c r="G477" s="290"/>
      <c r="H477" s="290"/>
      <c r="I477" s="290"/>
      <c r="J477" s="290"/>
      <c r="K477" s="290"/>
      <c r="L477" s="290"/>
      <c r="M477" s="290"/>
    </row>
    <row r="478">
      <c r="D478" s="305"/>
      <c r="E478" s="290"/>
      <c r="F478" s="290"/>
      <c r="G478" s="290"/>
      <c r="H478" s="290"/>
      <c r="I478" s="290"/>
      <c r="J478" s="290"/>
      <c r="K478" s="290"/>
      <c r="L478" s="290"/>
      <c r="M478" s="290"/>
    </row>
    <row r="479">
      <c r="D479" s="305"/>
      <c r="E479" s="290"/>
      <c r="F479" s="290"/>
      <c r="G479" s="290"/>
      <c r="H479" s="290"/>
      <c r="I479" s="290"/>
      <c r="J479" s="290"/>
      <c r="K479" s="290"/>
      <c r="L479" s="290"/>
      <c r="M479" s="290"/>
    </row>
    <row r="480">
      <c r="D480" s="305"/>
      <c r="E480" s="290"/>
      <c r="F480" s="290"/>
      <c r="G480" s="290"/>
      <c r="H480" s="290"/>
      <c r="I480" s="290"/>
      <c r="J480" s="290"/>
      <c r="K480" s="290"/>
      <c r="L480" s="290"/>
      <c r="M480" s="290"/>
    </row>
    <row r="481">
      <c r="D481" s="305"/>
      <c r="E481" s="290"/>
      <c r="F481" s="290"/>
      <c r="G481" s="290"/>
      <c r="H481" s="290"/>
      <c r="I481" s="290"/>
      <c r="J481" s="290"/>
      <c r="K481" s="290"/>
      <c r="L481" s="290"/>
      <c r="M481" s="290"/>
    </row>
    <row r="482">
      <c r="D482" s="305"/>
      <c r="E482" s="290"/>
      <c r="F482" s="290"/>
      <c r="G482" s="290"/>
      <c r="H482" s="290"/>
      <c r="I482" s="290"/>
      <c r="J482" s="290"/>
      <c r="K482" s="290"/>
      <c r="L482" s="290"/>
      <c r="M482" s="290"/>
    </row>
    <row r="483">
      <c r="D483" s="305"/>
      <c r="E483" s="290"/>
      <c r="F483" s="290"/>
      <c r="G483" s="290"/>
      <c r="H483" s="290"/>
      <c r="I483" s="290"/>
      <c r="J483" s="290"/>
      <c r="K483" s="290"/>
      <c r="L483" s="290"/>
      <c r="M483" s="290"/>
    </row>
    <row r="484">
      <c r="D484" s="305"/>
      <c r="E484" s="290"/>
      <c r="F484" s="290"/>
      <c r="G484" s="290"/>
      <c r="H484" s="290"/>
      <c r="I484" s="290"/>
      <c r="J484" s="290"/>
      <c r="K484" s="290"/>
      <c r="L484" s="290"/>
      <c r="M484" s="290"/>
    </row>
    <row r="485">
      <c r="D485" s="305"/>
      <c r="E485" s="290"/>
      <c r="F485" s="290"/>
      <c r="G485" s="290"/>
      <c r="H485" s="290"/>
      <c r="I485" s="290"/>
      <c r="J485" s="290"/>
      <c r="K485" s="290"/>
      <c r="L485" s="290"/>
      <c r="M485" s="290"/>
    </row>
    <row r="486">
      <c r="D486" s="305"/>
      <c r="E486" s="290"/>
      <c r="F486" s="290"/>
      <c r="G486" s="290"/>
      <c r="H486" s="290"/>
      <c r="I486" s="290"/>
      <c r="J486" s="290"/>
      <c r="K486" s="290"/>
      <c r="L486" s="290"/>
      <c r="M486" s="290"/>
    </row>
    <row r="487">
      <c r="D487" s="305"/>
      <c r="E487" s="290"/>
      <c r="F487" s="290"/>
      <c r="G487" s="290"/>
      <c r="H487" s="290"/>
      <c r="I487" s="290"/>
      <c r="J487" s="290"/>
      <c r="K487" s="290"/>
      <c r="L487" s="290"/>
      <c r="M487" s="290"/>
    </row>
    <row r="488">
      <c r="D488" s="305"/>
      <c r="E488" s="290"/>
      <c r="F488" s="290"/>
      <c r="G488" s="290"/>
      <c r="H488" s="290"/>
      <c r="I488" s="290"/>
      <c r="J488" s="290"/>
      <c r="K488" s="290"/>
      <c r="L488" s="290"/>
      <c r="M488" s="290"/>
    </row>
    <row r="489">
      <c r="D489" s="305"/>
      <c r="E489" s="290"/>
      <c r="F489" s="290"/>
      <c r="G489" s="290"/>
      <c r="H489" s="290"/>
      <c r="I489" s="290"/>
      <c r="J489" s="290"/>
      <c r="K489" s="290"/>
      <c r="L489" s="290"/>
      <c r="M489" s="290"/>
    </row>
    <row r="490">
      <c r="D490" s="305"/>
      <c r="E490" s="290"/>
      <c r="F490" s="290"/>
      <c r="G490" s="290"/>
      <c r="H490" s="290"/>
      <c r="I490" s="290"/>
      <c r="J490" s="290"/>
      <c r="K490" s="290"/>
      <c r="L490" s="290"/>
      <c r="M490" s="290"/>
    </row>
    <row r="491">
      <c r="D491" s="305"/>
      <c r="E491" s="290"/>
      <c r="F491" s="290"/>
      <c r="G491" s="290"/>
      <c r="H491" s="290"/>
      <c r="I491" s="290"/>
      <c r="J491" s="290"/>
      <c r="K491" s="290"/>
      <c r="L491" s="290"/>
      <c r="M491" s="290"/>
    </row>
    <row r="492">
      <c r="D492" s="305"/>
      <c r="E492" s="290"/>
      <c r="F492" s="290"/>
      <c r="G492" s="290"/>
      <c r="H492" s="290"/>
      <c r="I492" s="290"/>
      <c r="J492" s="290"/>
      <c r="K492" s="290"/>
      <c r="L492" s="290"/>
      <c r="M492" s="290"/>
    </row>
    <row r="493">
      <c r="D493" s="305"/>
      <c r="E493" s="290"/>
      <c r="F493" s="290"/>
      <c r="G493" s="290"/>
      <c r="H493" s="290"/>
      <c r="I493" s="290"/>
      <c r="J493" s="290"/>
      <c r="K493" s="290"/>
      <c r="L493" s="290"/>
      <c r="M493" s="290"/>
    </row>
    <row r="494">
      <c r="D494" s="305"/>
      <c r="E494" s="290"/>
      <c r="F494" s="290"/>
      <c r="G494" s="290"/>
      <c r="H494" s="290"/>
      <c r="I494" s="290"/>
      <c r="J494" s="290"/>
      <c r="K494" s="290"/>
      <c r="L494" s="290"/>
      <c r="M494" s="290"/>
    </row>
    <row r="495">
      <c r="D495" s="305"/>
      <c r="E495" s="290"/>
      <c r="F495" s="290"/>
      <c r="G495" s="290"/>
      <c r="H495" s="290"/>
      <c r="I495" s="290"/>
      <c r="J495" s="290"/>
      <c r="K495" s="290"/>
      <c r="L495" s="290"/>
      <c r="M495" s="290"/>
    </row>
    <row r="496">
      <c r="D496" s="305"/>
      <c r="E496" s="290"/>
      <c r="F496" s="290"/>
      <c r="G496" s="290"/>
      <c r="H496" s="290"/>
      <c r="I496" s="290"/>
      <c r="J496" s="290"/>
      <c r="K496" s="290"/>
      <c r="L496" s="290"/>
      <c r="M496" s="290"/>
    </row>
    <row r="497">
      <c r="D497" s="305"/>
      <c r="E497" s="290"/>
      <c r="F497" s="290"/>
      <c r="G497" s="290"/>
      <c r="H497" s="290"/>
      <c r="I497" s="290"/>
      <c r="J497" s="290"/>
      <c r="K497" s="290"/>
      <c r="L497" s="290"/>
      <c r="M497" s="290"/>
    </row>
    <row r="498">
      <c r="D498" s="305"/>
      <c r="E498" s="290"/>
      <c r="F498" s="290"/>
      <c r="G498" s="290"/>
      <c r="H498" s="290"/>
      <c r="I498" s="290"/>
      <c r="J498" s="290"/>
      <c r="K498" s="290"/>
      <c r="L498" s="290"/>
      <c r="M498" s="290"/>
    </row>
    <row r="499">
      <c r="D499" s="305"/>
      <c r="E499" s="290"/>
      <c r="F499" s="290"/>
      <c r="G499" s="290"/>
      <c r="H499" s="290"/>
      <c r="I499" s="290"/>
      <c r="J499" s="290"/>
      <c r="K499" s="290"/>
      <c r="L499" s="290"/>
      <c r="M499" s="290"/>
    </row>
    <row r="500">
      <c r="D500" s="305"/>
      <c r="E500" s="290"/>
      <c r="F500" s="290"/>
      <c r="G500" s="290"/>
      <c r="H500" s="290"/>
      <c r="I500" s="290"/>
      <c r="J500" s="290"/>
      <c r="K500" s="290"/>
      <c r="L500" s="290"/>
      <c r="M500" s="290"/>
    </row>
    <row r="501">
      <c r="D501" s="305"/>
      <c r="E501" s="290"/>
      <c r="F501" s="290"/>
      <c r="G501" s="290"/>
      <c r="H501" s="290"/>
      <c r="I501" s="290"/>
      <c r="J501" s="290"/>
      <c r="K501" s="290"/>
      <c r="L501" s="290"/>
      <c r="M501" s="290"/>
    </row>
    <row r="502">
      <c r="D502" s="305"/>
      <c r="E502" s="290"/>
      <c r="F502" s="290"/>
      <c r="G502" s="290"/>
      <c r="H502" s="290"/>
      <c r="I502" s="290"/>
      <c r="J502" s="290"/>
      <c r="K502" s="290"/>
      <c r="L502" s="290"/>
      <c r="M502" s="290"/>
    </row>
    <row r="503">
      <c r="D503" s="305"/>
      <c r="E503" s="290"/>
      <c r="F503" s="290"/>
      <c r="G503" s="290"/>
      <c r="H503" s="290"/>
      <c r="I503" s="290"/>
      <c r="J503" s="290"/>
      <c r="K503" s="290"/>
      <c r="L503" s="290"/>
      <c r="M503" s="290"/>
    </row>
    <row r="504">
      <c r="D504" s="305"/>
      <c r="E504" s="290"/>
      <c r="F504" s="290"/>
      <c r="G504" s="290"/>
      <c r="H504" s="290"/>
      <c r="I504" s="290"/>
      <c r="J504" s="290"/>
      <c r="K504" s="290"/>
      <c r="L504" s="290"/>
      <c r="M504" s="290"/>
    </row>
    <row r="505">
      <c r="D505" s="305"/>
      <c r="E505" s="290"/>
      <c r="F505" s="290"/>
      <c r="G505" s="290"/>
      <c r="H505" s="290"/>
      <c r="I505" s="290"/>
      <c r="J505" s="290"/>
      <c r="K505" s="290"/>
      <c r="L505" s="290"/>
      <c r="M505" s="290"/>
    </row>
    <row r="506">
      <c r="D506" s="305"/>
      <c r="E506" s="290"/>
      <c r="F506" s="290"/>
      <c r="G506" s="290"/>
      <c r="H506" s="290"/>
      <c r="I506" s="290"/>
      <c r="J506" s="290"/>
      <c r="K506" s="290"/>
      <c r="L506" s="290"/>
      <c r="M506" s="290"/>
    </row>
    <row r="507">
      <c r="D507" s="305"/>
      <c r="E507" s="290"/>
      <c r="F507" s="290"/>
      <c r="G507" s="290"/>
      <c r="H507" s="290"/>
      <c r="I507" s="290"/>
      <c r="J507" s="290"/>
      <c r="K507" s="290"/>
      <c r="L507" s="290"/>
      <c r="M507" s="290"/>
    </row>
    <row r="508">
      <c r="D508" s="305"/>
      <c r="E508" s="290"/>
      <c r="F508" s="290"/>
      <c r="G508" s="290"/>
      <c r="H508" s="290"/>
      <c r="I508" s="290"/>
      <c r="J508" s="290"/>
      <c r="K508" s="290"/>
      <c r="L508" s="290"/>
      <c r="M508" s="290"/>
    </row>
    <row r="509">
      <c r="D509" s="305"/>
      <c r="E509" s="290"/>
      <c r="F509" s="290"/>
      <c r="G509" s="290"/>
      <c r="H509" s="290"/>
      <c r="I509" s="290"/>
      <c r="J509" s="290"/>
      <c r="K509" s="290"/>
      <c r="L509" s="290"/>
      <c r="M509" s="290"/>
    </row>
    <row r="510">
      <c r="D510" s="305"/>
      <c r="E510" s="290"/>
      <c r="F510" s="290"/>
      <c r="G510" s="290"/>
      <c r="H510" s="290"/>
      <c r="I510" s="290"/>
      <c r="J510" s="290"/>
      <c r="K510" s="290"/>
      <c r="L510" s="290"/>
      <c r="M510" s="290"/>
    </row>
    <row r="511">
      <c r="D511" s="305"/>
      <c r="E511" s="290"/>
      <c r="F511" s="290"/>
      <c r="G511" s="290"/>
      <c r="H511" s="290"/>
      <c r="I511" s="290"/>
      <c r="J511" s="290"/>
      <c r="K511" s="290"/>
      <c r="L511" s="290"/>
      <c r="M511" s="290"/>
    </row>
    <row r="512">
      <c r="D512" s="305"/>
      <c r="E512" s="290"/>
      <c r="F512" s="290"/>
      <c r="G512" s="290"/>
      <c r="H512" s="290"/>
      <c r="I512" s="290"/>
      <c r="J512" s="290"/>
      <c r="K512" s="290"/>
      <c r="L512" s="290"/>
      <c r="M512" s="290"/>
    </row>
    <row r="513">
      <c r="D513" s="305"/>
      <c r="E513" s="290"/>
      <c r="F513" s="290"/>
      <c r="G513" s="290"/>
      <c r="H513" s="290"/>
      <c r="I513" s="290"/>
      <c r="J513" s="290"/>
      <c r="K513" s="290"/>
      <c r="L513" s="290"/>
      <c r="M513" s="290"/>
    </row>
    <row r="514">
      <c r="D514" s="305"/>
      <c r="E514" s="290"/>
      <c r="F514" s="290"/>
      <c r="G514" s="290"/>
      <c r="H514" s="290"/>
      <c r="I514" s="290"/>
      <c r="J514" s="290"/>
      <c r="K514" s="290"/>
      <c r="L514" s="290"/>
      <c r="M514" s="290"/>
    </row>
    <row r="515">
      <c r="D515" s="305"/>
      <c r="E515" s="290"/>
      <c r="F515" s="290"/>
      <c r="G515" s="290"/>
      <c r="H515" s="290"/>
      <c r="I515" s="290"/>
      <c r="J515" s="290"/>
      <c r="K515" s="290"/>
      <c r="L515" s="290"/>
      <c r="M515" s="290"/>
    </row>
    <row r="516">
      <c r="D516" s="305"/>
      <c r="E516" s="290"/>
      <c r="F516" s="290"/>
      <c r="G516" s="290"/>
      <c r="H516" s="290"/>
      <c r="I516" s="290"/>
      <c r="J516" s="290"/>
      <c r="K516" s="290"/>
      <c r="L516" s="290"/>
      <c r="M516" s="290"/>
    </row>
    <row r="517">
      <c r="D517" s="305"/>
      <c r="E517" s="290"/>
      <c r="F517" s="290"/>
      <c r="G517" s="290"/>
      <c r="H517" s="290"/>
      <c r="I517" s="290"/>
      <c r="J517" s="290"/>
      <c r="K517" s="290"/>
      <c r="L517" s="290"/>
      <c r="M517" s="290"/>
    </row>
    <row r="518">
      <c r="D518" s="305"/>
      <c r="E518" s="290"/>
      <c r="F518" s="290"/>
      <c r="G518" s="290"/>
      <c r="H518" s="290"/>
      <c r="I518" s="290"/>
      <c r="J518" s="290"/>
      <c r="K518" s="290"/>
      <c r="L518" s="290"/>
      <c r="M518" s="290"/>
    </row>
    <row r="519">
      <c r="D519" s="305"/>
      <c r="E519" s="290"/>
      <c r="F519" s="290"/>
      <c r="G519" s="290"/>
      <c r="H519" s="290"/>
      <c r="I519" s="290"/>
      <c r="J519" s="290"/>
      <c r="K519" s="290"/>
      <c r="L519" s="290"/>
      <c r="M519" s="290"/>
    </row>
    <row r="520">
      <c r="D520" s="305"/>
      <c r="E520" s="290"/>
      <c r="F520" s="290"/>
      <c r="G520" s="290"/>
      <c r="H520" s="290"/>
      <c r="I520" s="290"/>
      <c r="J520" s="290"/>
      <c r="K520" s="290"/>
      <c r="L520" s="290"/>
      <c r="M520" s="290"/>
    </row>
    <row r="521">
      <c r="D521" s="305"/>
      <c r="E521" s="290"/>
      <c r="F521" s="290"/>
      <c r="G521" s="290"/>
      <c r="H521" s="290"/>
      <c r="I521" s="290"/>
      <c r="J521" s="290"/>
      <c r="K521" s="290"/>
      <c r="L521" s="290"/>
      <c r="M521" s="290"/>
    </row>
    <row r="522">
      <c r="D522" s="305"/>
      <c r="E522" s="290"/>
      <c r="F522" s="290"/>
      <c r="G522" s="290"/>
      <c r="H522" s="290"/>
      <c r="I522" s="290"/>
      <c r="J522" s="290"/>
      <c r="K522" s="290"/>
      <c r="L522" s="290"/>
      <c r="M522" s="290"/>
    </row>
    <row r="523">
      <c r="D523" s="305"/>
      <c r="E523" s="290"/>
      <c r="F523" s="290"/>
      <c r="G523" s="290"/>
      <c r="H523" s="290"/>
      <c r="I523" s="290"/>
      <c r="J523" s="290"/>
      <c r="K523" s="290"/>
      <c r="L523" s="290"/>
      <c r="M523" s="290"/>
    </row>
    <row r="524">
      <c r="D524" s="305"/>
      <c r="E524" s="290"/>
      <c r="F524" s="290"/>
      <c r="G524" s="290"/>
      <c r="H524" s="290"/>
      <c r="I524" s="290"/>
      <c r="J524" s="290"/>
      <c r="K524" s="290"/>
      <c r="L524" s="290"/>
      <c r="M524" s="290"/>
    </row>
    <row r="525">
      <c r="D525" s="305"/>
      <c r="E525" s="290"/>
      <c r="F525" s="290"/>
      <c r="G525" s="290"/>
      <c r="H525" s="290"/>
      <c r="I525" s="290"/>
      <c r="J525" s="290"/>
      <c r="K525" s="290"/>
      <c r="L525" s="290"/>
      <c r="M525" s="290"/>
    </row>
    <row r="526">
      <c r="D526" s="305"/>
      <c r="E526" s="290"/>
      <c r="F526" s="290"/>
      <c r="G526" s="290"/>
      <c r="H526" s="290"/>
      <c r="I526" s="290"/>
      <c r="J526" s="290"/>
      <c r="K526" s="290"/>
      <c r="L526" s="290"/>
      <c r="M526" s="290"/>
    </row>
    <row r="527">
      <c r="D527" s="305"/>
      <c r="E527" s="290"/>
      <c r="F527" s="290"/>
      <c r="G527" s="290"/>
      <c r="H527" s="290"/>
      <c r="I527" s="290"/>
      <c r="J527" s="290"/>
      <c r="K527" s="290"/>
      <c r="L527" s="290"/>
      <c r="M527" s="290"/>
    </row>
    <row r="528">
      <c r="D528" s="305"/>
      <c r="E528" s="290"/>
      <c r="F528" s="290"/>
      <c r="G528" s="290"/>
      <c r="H528" s="290"/>
      <c r="I528" s="290"/>
      <c r="J528" s="290"/>
      <c r="K528" s="290"/>
      <c r="L528" s="290"/>
      <c r="M528" s="290"/>
    </row>
    <row r="529">
      <c r="D529" s="305"/>
      <c r="E529" s="290"/>
      <c r="F529" s="290"/>
      <c r="G529" s="290"/>
      <c r="H529" s="290"/>
      <c r="I529" s="290"/>
      <c r="J529" s="290"/>
      <c r="K529" s="290"/>
      <c r="L529" s="290"/>
      <c r="M529" s="290"/>
    </row>
    <row r="530">
      <c r="D530" s="305"/>
      <c r="E530" s="290"/>
      <c r="F530" s="290"/>
      <c r="G530" s="290"/>
      <c r="H530" s="290"/>
      <c r="I530" s="290"/>
      <c r="J530" s="290"/>
      <c r="K530" s="290"/>
      <c r="L530" s="290"/>
      <c r="M530" s="290"/>
    </row>
    <row r="531">
      <c r="D531" s="305"/>
      <c r="E531" s="290"/>
      <c r="F531" s="290"/>
      <c r="G531" s="290"/>
      <c r="H531" s="290"/>
      <c r="I531" s="290"/>
      <c r="J531" s="290"/>
      <c r="K531" s="290"/>
      <c r="L531" s="290"/>
      <c r="M531" s="290"/>
    </row>
    <row r="532">
      <c r="D532" s="305"/>
      <c r="E532" s="290"/>
      <c r="F532" s="290"/>
      <c r="G532" s="290"/>
      <c r="H532" s="290"/>
      <c r="I532" s="290"/>
      <c r="J532" s="290"/>
      <c r="K532" s="290"/>
      <c r="L532" s="290"/>
      <c r="M532" s="290"/>
    </row>
    <row r="533">
      <c r="D533" s="305"/>
      <c r="E533" s="290"/>
      <c r="F533" s="290"/>
      <c r="G533" s="290"/>
      <c r="H533" s="290"/>
      <c r="I533" s="290"/>
      <c r="J533" s="290"/>
      <c r="K533" s="290"/>
      <c r="L533" s="290"/>
      <c r="M533" s="290"/>
    </row>
    <row r="534">
      <c r="D534" s="305"/>
      <c r="E534" s="290"/>
      <c r="F534" s="290"/>
      <c r="G534" s="290"/>
      <c r="H534" s="290"/>
      <c r="I534" s="290"/>
      <c r="J534" s="290"/>
      <c r="K534" s="290"/>
      <c r="L534" s="290"/>
      <c r="M534" s="290"/>
    </row>
    <row r="535">
      <c r="D535" s="305"/>
      <c r="E535" s="290"/>
      <c r="F535" s="290"/>
      <c r="G535" s="290"/>
      <c r="H535" s="290"/>
      <c r="I535" s="290"/>
      <c r="J535" s="290"/>
      <c r="K535" s="290"/>
      <c r="L535" s="290"/>
      <c r="M535" s="290"/>
    </row>
    <row r="536">
      <c r="D536" s="305"/>
      <c r="E536" s="290"/>
      <c r="F536" s="290"/>
      <c r="G536" s="290"/>
      <c r="H536" s="290"/>
      <c r="I536" s="290"/>
      <c r="J536" s="290"/>
      <c r="K536" s="290"/>
      <c r="L536" s="290"/>
      <c r="M536" s="290"/>
    </row>
    <row r="537">
      <c r="D537" s="305"/>
      <c r="E537" s="290"/>
      <c r="F537" s="290"/>
      <c r="G537" s="290"/>
      <c r="H537" s="290"/>
      <c r="I537" s="290"/>
      <c r="J537" s="290"/>
      <c r="K537" s="290"/>
      <c r="L537" s="290"/>
      <c r="M537" s="290"/>
    </row>
    <row r="538">
      <c r="D538" s="305"/>
      <c r="E538" s="290"/>
      <c r="F538" s="290"/>
      <c r="G538" s="290"/>
      <c r="H538" s="290"/>
      <c r="I538" s="290"/>
      <c r="J538" s="290"/>
      <c r="K538" s="290"/>
      <c r="L538" s="290"/>
      <c r="M538" s="290"/>
    </row>
    <row r="539">
      <c r="D539" s="305"/>
      <c r="E539" s="290"/>
      <c r="F539" s="290"/>
      <c r="G539" s="290"/>
      <c r="H539" s="290"/>
      <c r="I539" s="290"/>
      <c r="J539" s="290"/>
      <c r="K539" s="290"/>
      <c r="L539" s="290"/>
      <c r="M539" s="290"/>
    </row>
    <row r="540">
      <c r="D540" s="305"/>
      <c r="E540" s="290"/>
      <c r="F540" s="290"/>
      <c r="G540" s="290"/>
      <c r="H540" s="290"/>
      <c r="I540" s="290"/>
      <c r="J540" s="290"/>
      <c r="K540" s="290"/>
      <c r="L540" s="290"/>
      <c r="M540" s="290"/>
    </row>
    <row r="541">
      <c r="D541" s="305"/>
      <c r="E541" s="290"/>
      <c r="F541" s="290"/>
      <c r="G541" s="290"/>
      <c r="H541" s="290"/>
      <c r="I541" s="290"/>
      <c r="J541" s="290"/>
      <c r="K541" s="290"/>
      <c r="L541" s="290"/>
      <c r="M541" s="290"/>
    </row>
    <row r="542">
      <c r="D542" s="305"/>
      <c r="E542" s="290"/>
      <c r="F542" s="290"/>
      <c r="G542" s="290"/>
      <c r="H542" s="290"/>
      <c r="I542" s="290"/>
      <c r="J542" s="290"/>
      <c r="K542" s="290"/>
      <c r="L542" s="290"/>
      <c r="M542" s="290"/>
    </row>
    <row r="543">
      <c r="D543" s="305"/>
      <c r="E543" s="290"/>
      <c r="F543" s="290"/>
      <c r="G543" s="290"/>
      <c r="H543" s="290"/>
      <c r="I543" s="290"/>
      <c r="J543" s="290"/>
      <c r="K543" s="290"/>
      <c r="L543" s="290"/>
      <c r="M543" s="290"/>
    </row>
    <row r="544">
      <c r="D544" s="305"/>
      <c r="E544" s="290"/>
      <c r="F544" s="290"/>
      <c r="G544" s="290"/>
      <c r="H544" s="290"/>
      <c r="I544" s="290"/>
      <c r="J544" s="290"/>
      <c r="K544" s="290"/>
      <c r="L544" s="290"/>
      <c r="M544" s="290"/>
    </row>
    <row r="545">
      <c r="D545" s="305"/>
      <c r="E545" s="290"/>
      <c r="F545" s="290"/>
      <c r="G545" s="290"/>
      <c r="H545" s="290"/>
      <c r="I545" s="290"/>
      <c r="J545" s="290"/>
      <c r="K545" s="290"/>
      <c r="L545" s="290"/>
      <c r="M545" s="290"/>
    </row>
    <row r="546">
      <c r="D546" s="305"/>
      <c r="E546" s="290"/>
      <c r="F546" s="290"/>
      <c r="G546" s="290"/>
      <c r="H546" s="290"/>
      <c r="I546" s="290"/>
      <c r="J546" s="290"/>
      <c r="K546" s="290"/>
      <c r="L546" s="290"/>
      <c r="M546" s="290"/>
    </row>
    <row r="547">
      <c r="D547" s="305"/>
      <c r="E547" s="290"/>
      <c r="F547" s="290"/>
      <c r="G547" s="290"/>
      <c r="H547" s="290"/>
      <c r="I547" s="290"/>
      <c r="J547" s="290"/>
      <c r="K547" s="290"/>
      <c r="L547" s="290"/>
      <c r="M547" s="290"/>
    </row>
    <row r="548">
      <c r="D548" s="305"/>
      <c r="E548" s="290"/>
      <c r="F548" s="290"/>
      <c r="G548" s="290"/>
      <c r="H548" s="290"/>
      <c r="I548" s="290"/>
      <c r="J548" s="290"/>
      <c r="K548" s="290"/>
      <c r="L548" s="290"/>
      <c r="M548" s="290"/>
    </row>
    <row r="549">
      <c r="D549" s="305"/>
      <c r="E549" s="290"/>
      <c r="F549" s="290"/>
      <c r="G549" s="290"/>
      <c r="H549" s="290"/>
      <c r="I549" s="290"/>
      <c r="J549" s="290"/>
      <c r="K549" s="290"/>
      <c r="L549" s="290"/>
      <c r="M549" s="290"/>
    </row>
    <row r="550">
      <c r="D550" s="305"/>
      <c r="E550" s="290"/>
      <c r="F550" s="290"/>
      <c r="G550" s="290"/>
      <c r="H550" s="290"/>
      <c r="I550" s="290"/>
      <c r="J550" s="290"/>
      <c r="K550" s="290"/>
      <c r="L550" s="290"/>
      <c r="M550" s="290"/>
    </row>
    <row r="551">
      <c r="D551" s="305"/>
      <c r="E551" s="290"/>
      <c r="F551" s="290"/>
      <c r="G551" s="290"/>
      <c r="H551" s="290"/>
      <c r="I551" s="290"/>
      <c r="J551" s="290"/>
      <c r="K551" s="290"/>
      <c r="L551" s="290"/>
      <c r="M551" s="290"/>
    </row>
    <row r="552">
      <c r="D552" s="305"/>
      <c r="E552" s="290"/>
      <c r="F552" s="290"/>
      <c r="G552" s="290"/>
      <c r="H552" s="290"/>
      <c r="I552" s="290"/>
      <c r="J552" s="290"/>
      <c r="K552" s="290"/>
      <c r="L552" s="290"/>
      <c r="M552" s="290"/>
    </row>
    <row r="553">
      <c r="D553" s="305"/>
      <c r="E553" s="290"/>
      <c r="F553" s="290"/>
      <c r="G553" s="290"/>
      <c r="H553" s="290"/>
      <c r="I553" s="290"/>
      <c r="J553" s="290"/>
      <c r="K553" s="290"/>
      <c r="L553" s="290"/>
      <c r="M553" s="290"/>
    </row>
    <row r="554">
      <c r="D554" s="305"/>
      <c r="E554" s="290"/>
      <c r="F554" s="290"/>
      <c r="G554" s="290"/>
      <c r="H554" s="290"/>
      <c r="I554" s="290"/>
      <c r="J554" s="290"/>
      <c r="K554" s="290"/>
      <c r="L554" s="290"/>
      <c r="M554" s="290"/>
    </row>
    <row r="555">
      <c r="D555" s="305"/>
      <c r="E555" s="290"/>
      <c r="F555" s="290"/>
      <c r="G555" s="290"/>
      <c r="H555" s="290"/>
      <c r="I555" s="290"/>
      <c r="J555" s="290"/>
      <c r="K555" s="290"/>
      <c r="L555" s="290"/>
      <c r="M555" s="290"/>
    </row>
    <row r="556">
      <c r="D556" s="305"/>
      <c r="E556" s="290"/>
      <c r="F556" s="290"/>
      <c r="G556" s="290"/>
      <c r="H556" s="290"/>
      <c r="I556" s="290"/>
      <c r="J556" s="290"/>
      <c r="K556" s="290"/>
      <c r="L556" s="290"/>
      <c r="M556" s="290"/>
    </row>
    <row r="557">
      <c r="D557" s="305"/>
      <c r="E557" s="290"/>
      <c r="F557" s="290"/>
      <c r="G557" s="290"/>
      <c r="H557" s="290"/>
      <c r="I557" s="290"/>
      <c r="J557" s="290"/>
      <c r="K557" s="290"/>
      <c r="L557" s="290"/>
      <c r="M557" s="290"/>
    </row>
    <row r="558">
      <c r="D558" s="305"/>
      <c r="E558" s="290"/>
      <c r="F558" s="290"/>
      <c r="G558" s="290"/>
      <c r="H558" s="290"/>
      <c r="I558" s="290"/>
      <c r="J558" s="290"/>
      <c r="K558" s="290"/>
      <c r="L558" s="290"/>
      <c r="M558" s="290"/>
    </row>
    <row r="559">
      <c r="D559" s="305"/>
      <c r="E559" s="290"/>
      <c r="F559" s="290"/>
      <c r="G559" s="290"/>
      <c r="H559" s="290"/>
      <c r="I559" s="290"/>
      <c r="J559" s="290"/>
      <c r="K559" s="290"/>
      <c r="L559" s="290"/>
      <c r="M559" s="290"/>
    </row>
    <row r="560">
      <c r="D560" s="305"/>
      <c r="E560" s="290"/>
      <c r="F560" s="290"/>
      <c r="G560" s="290"/>
      <c r="H560" s="290"/>
      <c r="I560" s="290"/>
      <c r="J560" s="290"/>
      <c r="K560" s="290"/>
      <c r="L560" s="290"/>
      <c r="M560" s="290"/>
    </row>
    <row r="561">
      <c r="D561" s="305"/>
      <c r="E561" s="290"/>
      <c r="F561" s="290"/>
      <c r="G561" s="290"/>
      <c r="H561" s="290"/>
      <c r="I561" s="290"/>
      <c r="J561" s="290"/>
      <c r="K561" s="290"/>
      <c r="L561" s="290"/>
      <c r="M561" s="290"/>
    </row>
    <row r="562">
      <c r="D562" s="305"/>
      <c r="E562" s="290"/>
      <c r="F562" s="290"/>
      <c r="G562" s="290"/>
      <c r="H562" s="290"/>
      <c r="I562" s="290"/>
      <c r="J562" s="290"/>
      <c r="K562" s="290"/>
      <c r="L562" s="290"/>
      <c r="M562" s="290"/>
    </row>
    <row r="563">
      <c r="D563" s="305"/>
      <c r="E563" s="290"/>
      <c r="F563" s="290"/>
      <c r="G563" s="290"/>
      <c r="H563" s="290"/>
      <c r="I563" s="290"/>
      <c r="J563" s="290"/>
      <c r="K563" s="290"/>
      <c r="L563" s="290"/>
      <c r="M563" s="290"/>
    </row>
    <row r="564">
      <c r="D564" s="305"/>
      <c r="E564" s="290"/>
      <c r="F564" s="290"/>
      <c r="G564" s="290"/>
      <c r="H564" s="290"/>
      <c r="I564" s="290"/>
      <c r="J564" s="290"/>
      <c r="K564" s="290"/>
      <c r="L564" s="290"/>
      <c r="M564" s="290"/>
    </row>
    <row r="565">
      <c r="D565" s="305"/>
      <c r="E565" s="290"/>
      <c r="F565" s="290"/>
      <c r="G565" s="290"/>
      <c r="H565" s="290"/>
      <c r="I565" s="290"/>
      <c r="J565" s="290"/>
      <c r="K565" s="290"/>
      <c r="L565" s="290"/>
      <c r="M565" s="290"/>
    </row>
    <row r="566">
      <c r="D566" s="305"/>
      <c r="E566" s="290"/>
      <c r="F566" s="290"/>
      <c r="G566" s="290"/>
      <c r="H566" s="290"/>
      <c r="I566" s="290"/>
      <c r="J566" s="290"/>
      <c r="K566" s="290"/>
      <c r="L566" s="290"/>
      <c r="M566" s="290"/>
    </row>
    <row r="567">
      <c r="D567" s="305"/>
      <c r="E567" s="290"/>
      <c r="F567" s="290"/>
      <c r="G567" s="290"/>
      <c r="H567" s="290"/>
      <c r="I567" s="290"/>
      <c r="J567" s="290"/>
      <c r="K567" s="290"/>
      <c r="L567" s="290"/>
      <c r="M567" s="290"/>
    </row>
    <row r="568">
      <c r="D568" s="305"/>
      <c r="E568" s="290"/>
      <c r="F568" s="290"/>
      <c r="G568" s="290"/>
      <c r="H568" s="290"/>
      <c r="I568" s="290"/>
      <c r="J568" s="290"/>
      <c r="K568" s="290"/>
      <c r="L568" s="290"/>
      <c r="M568" s="290"/>
    </row>
    <row r="569">
      <c r="D569" s="305"/>
      <c r="E569" s="290"/>
      <c r="F569" s="290"/>
      <c r="G569" s="290"/>
      <c r="H569" s="290"/>
      <c r="I569" s="290"/>
      <c r="J569" s="290"/>
      <c r="K569" s="290"/>
      <c r="L569" s="290"/>
      <c r="M569" s="290"/>
    </row>
    <row r="570">
      <c r="D570" s="305"/>
      <c r="E570" s="290"/>
      <c r="F570" s="290"/>
      <c r="G570" s="290"/>
      <c r="H570" s="290"/>
      <c r="I570" s="290"/>
      <c r="J570" s="290"/>
      <c r="K570" s="290"/>
      <c r="L570" s="290"/>
      <c r="M570" s="290"/>
    </row>
    <row r="571">
      <c r="D571" s="305"/>
      <c r="E571" s="290"/>
      <c r="F571" s="290"/>
      <c r="G571" s="290"/>
      <c r="H571" s="290"/>
      <c r="I571" s="290"/>
      <c r="J571" s="290"/>
      <c r="K571" s="290"/>
      <c r="L571" s="290"/>
      <c r="M571" s="290"/>
    </row>
    <row r="572">
      <c r="D572" s="305"/>
      <c r="E572" s="290"/>
      <c r="F572" s="290"/>
      <c r="G572" s="290"/>
      <c r="H572" s="290"/>
      <c r="I572" s="290"/>
      <c r="J572" s="290"/>
      <c r="K572" s="290"/>
      <c r="L572" s="290"/>
      <c r="M572" s="290"/>
    </row>
    <row r="573">
      <c r="D573" s="305"/>
      <c r="E573" s="290"/>
      <c r="F573" s="290"/>
      <c r="G573" s="290"/>
      <c r="H573" s="290"/>
      <c r="I573" s="290"/>
      <c r="J573" s="290"/>
      <c r="K573" s="290"/>
      <c r="L573" s="290"/>
      <c r="M573" s="290"/>
    </row>
    <row r="574">
      <c r="D574" s="305"/>
      <c r="E574" s="290"/>
      <c r="F574" s="290"/>
      <c r="G574" s="290"/>
      <c r="H574" s="290"/>
      <c r="I574" s="290"/>
      <c r="J574" s="290"/>
      <c r="K574" s="290"/>
      <c r="L574" s="290"/>
      <c r="M574" s="290"/>
    </row>
    <row r="575">
      <c r="D575" s="305"/>
      <c r="E575" s="290"/>
      <c r="F575" s="290"/>
      <c r="G575" s="290"/>
      <c r="H575" s="290"/>
      <c r="I575" s="290"/>
      <c r="J575" s="290"/>
      <c r="K575" s="290"/>
      <c r="L575" s="290"/>
      <c r="M575" s="290"/>
    </row>
    <row r="576">
      <c r="D576" s="305"/>
      <c r="E576" s="290"/>
      <c r="F576" s="290"/>
      <c r="G576" s="290"/>
      <c r="H576" s="290"/>
      <c r="I576" s="290"/>
      <c r="J576" s="290"/>
      <c r="K576" s="290"/>
      <c r="L576" s="290"/>
      <c r="M576" s="290"/>
    </row>
    <row r="577">
      <c r="D577" s="305"/>
      <c r="E577" s="290"/>
      <c r="F577" s="290"/>
      <c r="G577" s="290"/>
      <c r="H577" s="290"/>
      <c r="I577" s="290"/>
      <c r="J577" s="290"/>
      <c r="K577" s="290"/>
      <c r="L577" s="290"/>
      <c r="M577" s="290"/>
    </row>
    <row r="578">
      <c r="D578" s="305"/>
      <c r="E578" s="290"/>
      <c r="F578" s="290"/>
      <c r="G578" s="290"/>
      <c r="H578" s="290"/>
      <c r="I578" s="290"/>
      <c r="J578" s="290"/>
      <c r="K578" s="290"/>
      <c r="L578" s="290"/>
      <c r="M578" s="290"/>
    </row>
    <row r="579">
      <c r="D579" s="305"/>
      <c r="E579" s="290"/>
      <c r="F579" s="290"/>
      <c r="G579" s="290"/>
      <c r="H579" s="290"/>
      <c r="I579" s="290"/>
      <c r="J579" s="290"/>
      <c r="K579" s="290"/>
      <c r="L579" s="290"/>
      <c r="M579" s="290"/>
    </row>
    <row r="580">
      <c r="D580" s="305"/>
      <c r="E580" s="290"/>
      <c r="F580" s="290"/>
      <c r="G580" s="290"/>
      <c r="H580" s="290"/>
      <c r="I580" s="290"/>
      <c r="J580" s="290"/>
      <c r="K580" s="290"/>
      <c r="L580" s="290"/>
      <c r="M580" s="290"/>
    </row>
    <row r="581">
      <c r="D581" s="305"/>
      <c r="E581" s="290"/>
      <c r="F581" s="290"/>
      <c r="G581" s="290"/>
      <c r="H581" s="290"/>
      <c r="I581" s="290"/>
      <c r="J581" s="290"/>
      <c r="K581" s="290"/>
      <c r="L581" s="290"/>
      <c r="M581" s="290"/>
    </row>
    <row r="582">
      <c r="D582" s="305"/>
      <c r="E582" s="290"/>
      <c r="F582" s="290"/>
      <c r="G582" s="290"/>
      <c r="H582" s="290"/>
      <c r="I582" s="290"/>
      <c r="J582" s="290"/>
      <c r="K582" s="290"/>
      <c r="L582" s="290"/>
      <c r="M582" s="290"/>
    </row>
    <row r="583">
      <c r="D583" s="305"/>
      <c r="E583" s="290"/>
      <c r="F583" s="290"/>
      <c r="G583" s="290"/>
      <c r="H583" s="290"/>
      <c r="I583" s="290"/>
      <c r="J583" s="290"/>
      <c r="K583" s="290"/>
      <c r="L583" s="290"/>
      <c r="M583" s="290"/>
    </row>
    <row r="584">
      <c r="D584" s="305"/>
      <c r="E584" s="290"/>
      <c r="F584" s="290"/>
      <c r="G584" s="290"/>
      <c r="H584" s="290"/>
      <c r="I584" s="290"/>
      <c r="J584" s="290"/>
      <c r="K584" s="290"/>
      <c r="L584" s="290"/>
      <c r="M584" s="290"/>
    </row>
    <row r="585">
      <c r="D585" s="305"/>
      <c r="E585" s="290"/>
      <c r="F585" s="290"/>
      <c r="G585" s="290"/>
      <c r="H585" s="290"/>
      <c r="I585" s="290"/>
      <c r="J585" s="290"/>
      <c r="K585" s="290"/>
      <c r="L585" s="290"/>
      <c r="M585" s="290"/>
    </row>
    <row r="586">
      <c r="D586" s="305"/>
      <c r="E586" s="290"/>
      <c r="F586" s="290"/>
      <c r="G586" s="290"/>
      <c r="H586" s="290"/>
      <c r="I586" s="290"/>
      <c r="J586" s="290"/>
      <c r="K586" s="290"/>
      <c r="L586" s="290"/>
      <c r="M586" s="290"/>
    </row>
    <row r="587">
      <c r="D587" s="305"/>
      <c r="E587" s="290"/>
      <c r="F587" s="290"/>
      <c r="G587" s="290"/>
      <c r="H587" s="290"/>
      <c r="I587" s="290"/>
      <c r="J587" s="290"/>
      <c r="K587" s="290"/>
      <c r="L587" s="290"/>
      <c r="M587" s="290"/>
    </row>
    <row r="588">
      <c r="D588" s="305"/>
      <c r="E588" s="290"/>
      <c r="F588" s="290"/>
      <c r="G588" s="290"/>
      <c r="H588" s="290"/>
      <c r="I588" s="290"/>
      <c r="J588" s="290"/>
      <c r="K588" s="290"/>
      <c r="L588" s="290"/>
      <c r="M588" s="290"/>
    </row>
    <row r="589">
      <c r="D589" s="305"/>
      <c r="E589" s="290"/>
      <c r="F589" s="290"/>
      <c r="G589" s="290"/>
      <c r="H589" s="290"/>
      <c r="I589" s="290"/>
      <c r="J589" s="290"/>
      <c r="K589" s="290"/>
      <c r="L589" s="290"/>
      <c r="M589" s="290"/>
    </row>
    <row r="590">
      <c r="D590" s="305"/>
      <c r="E590" s="290"/>
      <c r="F590" s="290"/>
      <c r="G590" s="290"/>
      <c r="H590" s="290"/>
      <c r="I590" s="290"/>
      <c r="J590" s="290"/>
      <c r="K590" s="290"/>
      <c r="L590" s="290"/>
      <c r="M590" s="290"/>
    </row>
    <row r="591">
      <c r="D591" s="305"/>
      <c r="E591" s="290"/>
      <c r="F591" s="290"/>
      <c r="G591" s="290"/>
      <c r="H591" s="290"/>
      <c r="I591" s="290"/>
      <c r="J591" s="290"/>
      <c r="K591" s="290"/>
      <c r="L591" s="290"/>
      <c r="M591" s="290"/>
    </row>
    <row r="592">
      <c r="D592" s="305"/>
      <c r="E592" s="290"/>
      <c r="F592" s="290"/>
      <c r="G592" s="290"/>
      <c r="H592" s="290"/>
      <c r="I592" s="290"/>
      <c r="J592" s="290"/>
      <c r="K592" s="290"/>
      <c r="L592" s="290"/>
      <c r="M592" s="290"/>
    </row>
    <row r="593">
      <c r="D593" s="305"/>
      <c r="E593" s="290"/>
      <c r="F593" s="290"/>
      <c r="G593" s="290"/>
      <c r="H593" s="290"/>
      <c r="I593" s="290"/>
      <c r="J593" s="290"/>
      <c r="K593" s="290"/>
      <c r="L593" s="290"/>
      <c r="M593" s="290"/>
    </row>
    <row r="594">
      <c r="D594" s="305"/>
      <c r="E594" s="290"/>
      <c r="F594" s="290"/>
      <c r="G594" s="290"/>
      <c r="H594" s="290"/>
      <c r="I594" s="290"/>
      <c r="J594" s="290"/>
      <c r="K594" s="290"/>
      <c r="L594" s="290"/>
      <c r="M594" s="290"/>
    </row>
    <row r="595">
      <c r="D595" s="305"/>
      <c r="E595" s="290"/>
      <c r="F595" s="290"/>
      <c r="G595" s="290"/>
      <c r="H595" s="290"/>
      <c r="I595" s="290"/>
      <c r="J595" s="290"/>
      <c r="K595" s="290"/>
      <c r="L595" s="290"/>
      <c r="M595" s="290"/>
    </row>
    <row r="596">
      <c r="D596" s="305"/>
      <c r="E596" s="290"/>
      <c r="F596" s="290"/>
      <c r="G596" s="290"/>
      <c r="H596" s="290"/>
      <c r="I596" s="290"/>
      <c r="J596" s="290"/>
      <c r="K596" s="290"/>
      <c r="L596" s="290"/>
      <c r="M596" s="290"/>
    </row>
    <row r="597">
      <c r="D597" s="305"/>
      <c r="E597" s="290"/>
      <c r="F597" s="290"/>
      <c r="G597" s="290"/>
      <c r="H597" s="290"/>
      <c r="I597" s="290"/>
      <c r="J597" s="290"/>
      <c r="K597" s="290"/>
      <c r="L597" s="290"/>
      <c r="M597" s="290"/>
    </row>
    <row r="598">
      <c r="D598" s="305"/>
      <c r="E598" s="290"/>
      <c r="F598" s="290"/>
      <c r="G598" s="290"/>
      <c r="H598" s="290"/>
      <c r="I598" s="290"/>
      <c r="J598" s="290"/>
      <c r="K598" s="290"/>
      <c r="L598" s="290"/>
      <c r="M598" s="290"/>
    </row>
    <row r="599">
      <c r="D599" s="305"/>
      <c r="E599" s="290"/>
      <c r="F599" s="290"/>
      <c r="G599" s="290"/>
      <c r="H599" s="290"/>
      <c r="I599" s="290"/>
      <c r="J599" s="290"/>
      <c r="K599" s="290"/>
      <c r="L599" s="290"/>
      <c r="M599" s="290"/>
    </row>
    <row r="600">
      <c r="D600" s="305"/>
      <c r="E600" s="290"/>
      <c r="F600" s="290"/>
      <c r="G600" s="290"/>
      <c r="H600" s="290"/>
      <c r="I600" s="290"/>
      <c r="J600" s="290"/>
      <c r="K600" s="290"/>
      <c r="L600" s="290"/>
      <c r="M600" s="290"/>
    </row>
    <row r="601">
      <c r="D601" s="305"/>
      <c r="E601" s="290"/>
      <c r="F601" s="290"/>
      <c r="G601" s="290"/>
      <c r="H601" s="290"/>
      <c r="I601" s="290"/>
      <c r="J601" s="290"/>
      <c r="K601" s="290"/>
      <c r="L601" s="290"/>
      <c r="M601" s="290"/>
    </row>
    <row r="602">
      <c r="D602" s="305"/>
      <c r="E602" s="290"/>
      <c r="F602" s="290"/>
      <c r="G602" s="290"/>
      <c r="H602" s="290"/>
      <c r="I602" s="290"/>
      <c r="J602" s="290"/>
      <c r="K602" s="290"/>
      <c r="L602" s="290"/>
      <c r="M602" s="290"/>
    </row>
    <row r="603">
      <c r="D603" s="305"/>
      <c r="E603" s="290"/>
      <c r="F603" s="290"/>
      <c r="G603" s="290"/>
      <c r="H603" s="290"/>
      <c r="I603" s="290"/>
      <c r="J603" s="290"/>
      <c r="K603" s="290"/>
      <c r="L603" s="290"/>
      <c r="M603" s="290"/>
    </row>
    <row r="604">
      <c r="D604" s="305"/>
      <c r="E604" s="290"/>
      <c r="F604" s="290"/>
      <c r="G604" s="290"/>
      <c r="H604" s="290"/>
      <c r="I604" s="290"/>
      <c r="J604" s="290"/>
      <c r="K604" s="290"/>
      <c r="L604" s="290"/>
      <c r="M604" s="290"/>
    </row>
    <row r="605">
      <c r="D605" s="305"/>
      <c r="E605" s="290"/>
      <c r="F605" s="290"/>
      <c r="G605" s="290"/>
      <c r="H605" s="290"/>
      <c r="I605" s="290"/>
      <c r="J605" s="290"/>
      <c r="K605" s="290"/>
      <c r="L605" s="290"/>
      <c r="M605" s="290"/>
    </row>
    <row r="606">
      <c r="D606" s="305"/>
      <c r="E606" s="290"/>
      <c r="F606" s="290"/>
      <c r="G606" s="290"/>
      <c r="H606" s="290"/>
      <c r="I606" s="290"/>
      <c r="J606" s="290"/>
      <c r="K606" s="290"/>
      <c r="L606" s="290"/>
      <c r="M606" s="290"/>
    </row>
    <row r="607">
      <c r="D607" s="305"/>
      <c r="E607" s="290"/>
      <c r="F607" s="290"/>
      <c r="G607" s="290"/>
      <c r="H607" s="290"/>
      <c r="I607" s="290"/>
      <c r="J607" s="290"/>
      <c r="K607" s="290"/>
      <c r="L607" s="290"/>
      <c r="M607" s="290"/>
    </row>
    <row r="608">
      <c r="D608" s="305"/>
      <c r="E608" s="290"/>
      <c r="F608" s="290"/>
      <c r="G608" s="290"/>
      <c r="H608" s="290"/>
      <c r="I608" s="290"/>
      <c r="J608" s="290"/>
      <c r="K608" s="290"/>
      <c r="L608" s="290"/>
      <c r="M608" s="290"/>
    </row>
    <row r="609">
      <c r="D609" s="305"/>
      <c r="E609" s="290"/>
      <c r="F609" s="290"/>
      <c r="G609" s="290"/>
      <c r="H609" s="290"/>
      <c r="I609" s="290"/>
      <c r="J609" s="290"/>
      <c r="K609" s="290"/>
      <c r="L609" s="290"/>
      <c r="M609" s="290"/>
    </row>
    <row r="610">
      <c r="D610" s="305"/>
      <c r="E610" s="290"/>
      <c r="F610" s="290"/>
      <c r="G610" s="290"/>
      <c r="H610" s="290"/>
      <c r="I610" s="290"/>
      <c r="J610" s="290"/>
      <c r="K610" s="290"/>
      <c r="L610" s="290"/>
      <c r="M610" s="290"/>
    </row>
    <row r="611">
      <c r="D611" s="305"/>
      <c r="E611" s="290"/>
      <c r="F611" s="290"/>
      <c r="G611" s="290"/>
      <c r="H611" s="290"/>
      <c r="I611" s="290"/>
      <c r="J611" s="290"/>
      <c r="K611" s="290"/>
      <c r="L611" s="290"/>
      <c r="M611" s="290"/>
    </row>
    <row r="612">
      <c r="D612" s="305"/>
      <c r="E612" s="290"/>
      <c r="F612" s="290"/>
      <c r="G612" s="290"/>
      <c r="H612" s="290"/>
      <c r="I612" s="290"/>
      <c r="J612" s="290"/>
      <c r="K612" s="290"/>
      <c r="L612" s="290"/>
      <c r="M612" s="290"/>
    </row>
    <row r="613">
      <c r="D613" s="305"/>
      <c r="E613" s="290"/>
      <c r="F613" s="290"/>
      <c r="G613" s="290"/>
      <c r="H613" s="290"/>
      <c r="I613" s="290"/>
      <c r="J613" s="290"/>
      <c r="K613" s="290"/>
      <c r="L613" s="290"/>
      <c r="M613" s="290"/>
    </row>
    <row r="614">
      <c r="D614" s="305"/>
      <c r="E614" s="290"/>
      <c r="F614" s="290"/>
      <c r="G614" s="290"/>
      <c r="H614" s="290"/>
      <c r="I614" s="290"/>
      <c r="J614" s="290"/>
      <c r="K614" s="290"/>
      <c r="L614" s="290"/>
      <c r="M614" s="290"/>
    </row>
    <row r="615">
      <c r="D615" s="305"/>
      <c r="E615" s="290"/>
      <c r="F615" s="290"/>
      <c r="G615" s="290"/>
      <c r="H615" s="290"/>
      <c r="I615" s="290"/>
      <c r="J615" s="290"/>
      <c r="K615" s="290"/>
      <c r="L615" s="290"/>
      <c r="M615" s="290"/>
    </row>
    <row r="616">
      <c r="D616" s="305"/>
      <c r="E616" s="290"/>
      <c r="F616" s="290"/>
      <c r="G616" s="290"/>
      <c r="H616" s="290"/>
      <c r="I616" s="290"/>
      <c r="J616" s="290"/>
      <c r="K616" s="290"/>
      <c r="L616" s="290"/>
      <c r="M616" s="290"/>
    </row>
    <row r="617">
      <c r="D617" s="305"/>
      <c r="E617" s="290"/>
      <c r="F617" s="290"/>
      <c r="G617" s="290"/>
      <c r="H617" s="290"/>
      <c r="I617" s="290"/>
      <c r="J617" s="290"/>
      <c r="K617" s="290"/>
      <c r="L617" s="290"/>
      <c r="M617" s="290"/>
    </row>
    <row r="618">
      <c r="D618" s="305"/>
      <c r="E618" s="290"/>
      <c r="F618" s="290"/>
      <c r="G618" s="290"/>
      <c r="H618" s="290"/>
      <c r="I618" s="290"/>
      <c r="J618" s="290"/>
      <c r="K618" s="290"/>
      <c r="L618" s="290"/>
      <c r="M618" s="290"/>
    </row>
    <row r="619">
      <c r="D619" s="305"/>
      <c r="E619" s="290"/>
      <c r="F619" s="290"/>
      <c r="G619" s="290"/>
      <c r="H619" s="290"/>
      <c r="I619" s="290"/>
      <c r="J619" s="290"/>
      <c r="K619" s="290"/>
      <c r="L619" s="290"/>
      <c r="M619" s="290"/>
    </row>
    <row r="620">
      <c r="D620" s="305"/>
      <c r="E620" s="290"/>
      <c r="F620" s="290"/>
      <c r="G620" s="290"/>
      <c r="H620" s="290"/>
      <c r="I620" s="290"/>
      <c r="J620" s="290"/>
      <c r="K620" s="290"/>
      <c r="L620" s="290"/>
      <c r="M620" s="290"/>
    </row>
    <row r="621">
      <c r="D621" s="305"/>
      <c r="E621" s="290"/>
      <c r="F621" s="290"/>
      <c r="G621" s="290"/>
      <c r="H621" s="290"/>
      <c r="I621" s="290"/>
      <c r="J621" s="290"/>
      <c r="K621" s="290"/>
      <c r="L621" s="290"/>
      <c r="M621" s="290"/>
    </row>
    <row r="622">
      <c r="D622" s="305"/>
      <c r="E622" s="290"/>
      <c r="F622" s="290"/>
      <c r="G622" s="290"/>
      <c r="H622" s="290"/>
      <c r="I622" s="290"/>
      <c r="J622" s="290"/>
      <c r="K622" s="290"/>
      <c r="L622" s="290"/>
      <c r="M622" s="290"/>
    </row>
    <row r="623">
      <c r="D623" s="305"/>
      <c r="E623" s="290"/>
      <c r="F623" s="290"/>
      <c r="G623" s="290"/>
      <c r="H623" s="290"/>
      <c r="I623" s="290"/>
      <c r="J623" s="290"/>
      <c r="K623" s="290"/>
      <c r="L623" s="290"/>
      <c r="M623" s="290"/>
    </row>
    <row r="624">
      <c r="D624" s="305"/>
      <c r="E624" s="290"/>
      <c r="F624" s="290"/>
      <c r="G624" s="290"/>
      <c r="H624" s="290"/>
      <c r="I624" s="290"/>
      <c r="J624" s="290"/>
      <c r="K624" s="290"/>
      <c r="L624" s="290"/>
      <c r="M624" s="290"/>
    </row>
    <row r="625">
      <c r="D625" s="305"/>
      <c r="E625" s="290"/>
      <c r="F625" s="290"/>
      <c r="G625" s="290"/>
      <c r="H625" s="290"/>
      <c r="I625" s="290"/>
      <c r="J625" s="290"/>
      <c r="K625" s="290"/>
      <c r="L625" s="290"/>
      <c r="M625" s="290"/>
    </row>
    <row r="626">
      <c r="D626" s="305"/>
      <c r="E626" s="290"/>
      <c r="F626" s="290"/>
      <c r="G626" s="290"/>
      <c r="H626" s="290"/>
      <c r="I626" s="290"/>
      <c r="J626" s="290"/>
      <c r="K626" s="290"/>
      <c r="L626" s="290"/>
      <c r="M626" s="290"/>
    </row>
    <row r="627">
      <c r="D627" s="305"/>
      <c r="E627" s="290"/>
      <c r="F627" s="290"/>
      <c r="G627" s="290"/>
      <c r="H627" s="290"/>
      <c r="I627" s="290"/>
      <c r="J627" s="290"/>
      <c r="K627" s="290"/>
      <c r="L627" s="290"/>
      <c r="M627" s="290"/>
    </row>
    <row r="628">
      <c r="D628" s="305"/>
      <c r="E628" s="290"/>
      <c r="F628" s="290"/>
      <c r="G628" s="290"/>
      <c r="H628" s="290"/>
      <c r="I628" s="290"/>
      <c r="J628" s="290"/>
      <c r="K628" s="290"/>
      <c r="L628" s="290"/>
      <c r="M628" s="290"/>
    </row>
    <row r="629">
      <c r="D629" s="305"/>
      <c r="E629" s="290"/>
      <c r="F629" s="290"/>
      <c r="G629" s="290"/>
      <c r="H629" s="290"/>
      <c r="I629" s="290"/>
      <c r="J629" s="290"/>
      <c r="K629" s="290"/>
      <c r="L629" s="290"/>
      <c r="M629" s="290"/>
    </row>
    <row r="630">
      <c r="D630" s="305"/>
      <c r="E630" s="290"/>
      <c r="F630" s="290"/>
      <c r="G630" s="290"/>
      <c r="H630" s="290"/>
      <c r="I630" s="290"/>
      <c r="J630" s="290"/>
      <c r="K630" s="290"/>
      <c r="L630" s="290"/>
      <c r="M630" s="290"/>
    </row>
    <row r="631">
      <c r="D631" s="305"/>
      <c r="E631" s="290"/>
      <c r="F631" s="290"/>
      <c r="G631" s="290"/>
      <c r="H631" s="290"/>
      <c r="I631" s="290"/>
      <c r="J631" s="290"/>
      <c r="K631" s="290"/>
      <c r="L631" s="290"/>
      <c r="M631" s="290"/>
    </row>
    <row r="632">
      <c r="D632" s="305"/>
      <c r="E632" s="290"/>
      <c r="F632" s="290"/>
      <c r="G632" s="290"/>
      <c r="H632" s="290"/>
      <c r="I632" s="290"/>
      <c r="J632" s="290"/>
      <c r="K632" s="290"/>
      <c r="L632" s="290"/>
      <c r="M632" s="290"/>
    </row>
    <row r="633">
      <c r="D633" s="305"/>
      <c r="E633" s="290"/>
      <c r="F633" s="290"/>
      <c r="G633" s="290"/>
      <c r="H633" s="290"/>
      <c r="I633" s="290"/>
      <c r="J633" s="290"/>
      <c r="K633" s="290"/>
      <c r="L633" s="290"/>
      <c r="M633" s="290"/>
    </row>
    <row r="634">
      <c r="D634" s="305"/>
      <c r="E634" s="290"/>
      <c r="F634" s="290"/>
      <c r="G634" s="290"/>
      <c r="H634" s="290"/>
      <c r="I634" s="290"/>
      <c r="J634" s="290"/>
      <c r="K634" s="290"/>
      <c r="L634" s="290"/>
      <c r="M634" s="290"/>
    </row>
    <row r="635">
      <c r="D635" s="305"/>
      <c r="E635" s="290"/>
      <c r="F635" s="290"/>
      <c r="G635" s="290"/>
      <c r="H635" s="290"/>
      <c r="I635" s="290"/>
      <c r="J635" s="290"/>
      <c r="K635" s="290"/>
      <c r="L635" s="290"/>
      <c r="M635" s="290"/>
    </row>
    <row r="636">
      <c r="D636" s="305"/>
      <c r="E636" s="290"/>
      <c r="F636" s="290"/>
      <c r="G636" s="290"/>
      <c r="H636" s="290"/>
      <c r="I636" s="290"/>
      <c r="J636" s="290"/>
      <c r="K636" s="290"/>
      <c r="L636" s="290"/>
      <c r="M636" s="290"/>
    </row>
    <row r="637">
      <c r="D637" s="305"/>
      <c r="E637" s="290"/>
      <c r="F637" s="290"/>
      <c r="G637" s="290"/>
      <c r="H637" s="290"/>
      <c r="I637" s="290"/>
      <c r="J637" s="290"/>
      <c r="K637" s="290"/>
      <c r="L637" s="290"/>
      <c r="M637" s="290"/>
    </row>
    <row r="638">
      <c r="D638" s="305"/>
      <c r="E638" s="290"/>
      <c r="F638" s="290"/>
      <c r="G638" s="290"/>
      <c r="H638" s="290"/>
      <c r="I638" s="290"/>
      <c r="J638" s="290"/>
      <c r="K638" s="290"/>
      <c r="L638" s="290"/>
      <c r="M638" s="290"/>
    </row>
    <row r="639">
      <c r="D639" s="305"/>
      <c r="E639" s="290"/>
      <c r="F639" s="290"/>
      <c r="G639" s="290"/>
      <c r="H639" s="290"/>
      <c r="I639" s="290"/>
      <c r="J639" s="290"/>
      <c r="K639" s="290"/>
      <c r="L639" s="290"/>
      <c r="M639" s="290"/>
    </row>
    <row r="640">
      <c r="D640" s="305"/>
      <c r="E640" s="290"/>
      <c r="F640" s="290"/>
      <c r="G640" s="290"/>
      <c r="H640" s="290"/>
      <c r="I640" s="290"/>
      <c r="J640" s="290"/>
      <c r="K640" s="290"/>
      <c r="L640" s="290"/>
      <c r="M640" s="290"/>
    </row>
    <row r="641">
      <c r="D641" s="305"/>
      <c r="E641" s="290"/>
      <c r="F641" s="290"/>
      <c r="G641" s="290"/>
      <c r="H641" s="290"/>
      <c r="I641" s="290"/>
      <c r="J641" s="290"/>
      <c r="K641" s="290"/>
      <c r="L641" s="290"/>
      <c r="M641" s="290"/>
    </row>
    <row r="642">
      <c r="D642" s="305"/>
      <c r="E642" s="290"/>
      <c r="F642" s="290"/>
      <c r="G642" s="290"/>
      <c r="H642" s="290"/>
      <c r="I642" s="290"/>
      <c r="J642" s="290"/>
      <c r="K642" s="290"/>
      <c r="L642" s="290"/>
      <c r="M642" s="290"/>
    </row>
    <row r="643">
      <c r="D643" s="305"/>
      <c r="E643" s="290"/>
      <c r="F643" s="290"/>
      <c r="G643" s="290"/>
      <c r="H643" s="290"/>
      <c r="I643" s="290"/>
      <c r="J643" s="290"/>
      <c r="K643" s="290"/>
      <c r="L643" s="290"/>
      <c r="M643" s="290"/>
    </row>
    <row r="644">
      <c r="D644" s="305"/>
      <c r="E644" s="290"/>
      <c r="F644" s="290"/>
      <c r="G644" s="290"/>
      <c r="H644" s="290"/>
      <c r="I644" s="290"/>
      <c r="J644" s="290"/>
      <c r="K644" s="290"/>
      <c r="L644" s="290"/>
      <c r="M644" s="290"/>
    </row>
    <row r="645">
      <c r="D645" s="305"/>
      <c r="E645" s="290"/>
      <c r="F645" s="290"/>
      <c r="G645" s="290"/>
      <c r="H645" s="290"/>
      <c r="I645" s="290"/>
      <c r="J645" s="290"/>
      <c r="K645" s="290"/>
      <c r="L645" s="290"/>
      <c r="M645" s="290"/>
    </row>
    <row r="646">
      <c r="D646" s="305"/>
      <c r="E646" s="290"/>
      <c r="F646" s="290"/>
      <c r="G646" s="290"/>
      <c r="H646" s="290"/>
      <c r="I646" s="290"/>
      <c r="J646" s="290"/>
      <c r="K646" s="290"/>
      <c r="L646" s="290"/>
      <c r="M646" s="290"/>
    </row>
    <row r="647">
      <c r="D647" s="305"/>
      <c r="E647" s="290"/>
      <c r="F647" s="290"/>
      <c r="G647" s="290"/>
      <c r="H647" s="290"/>
      <c r="I647" s="290"/>
      <c r="J647" s="290"/>
      <c r="K647" s="290"/>
      <c r="L647" s="290"/>
      <c r="M647" s="290"/>
    </row>
    <row r="648">
      <c r="D648" s="305"/>
      <c r="E648" s="290"/>
      <c r="F648" s="290"/>
      <c r="G648" s="290"/>
      <c r="H648" s="290"/>
      <c r="I648" s="290"/>
      <c r="J648" s="290"/>
      <c r="K648" s="290"/>
      <c r="L648" s="290"/>
      <c r="M648" s="290"/>
    </row>
    <row r="649">
      <c r="D649" s="305"/>
      <c r="E649" s="290"/>
      <c r="F649" s="290"/>
      <c r="G649" s="290"/>
      <c r="H649" s="290"/>
      <c r="I649" s="290"/>
      <c r="J649" s="290"/>
      <c r="K649" s="290"/>
      <c r="L649" s="290"/>
      <c r="M649" s="290"/>
    </row>
    <row r="650">
      <c r="D650" s="305"/>
      <c r="E650" s="290"/>
      <c r="F650" s="290"/>
      <c r="G650" s="290"/>
      <c r="H650" s="290"/>
      <c r="I650" s="290"/>
      <c r="J650" s="290"/>
      <c r="K650" s="290"/>
      <c r="L650" s="290"/>
      <c r="M650" s="290"/>
    </row>
    <row r="651">
      <c r="D651" s="305"/>
      <c r="E651" s="290"/>
      <c r="F651" s="290"/>
      <c r="G651" s="290"/>
      <c r="H651" s="290"/>
      <c r="I651" s="290"/>
      <c r="J651" s="290"/>
      <c r="K651" s="290"/>
      <c r="L651" s="290"/>
      <c r="M651" s="290"/>
    </row>
    <row r="652">
      <c r="D652" s="305"/>
      <c r="E652" s="290"/>
      <c r="F652" s="290"/>
      <c r="G652" s="290"/>
      <c r="H652" s="290"/>
      <c r="I652" s="290"/>
      <c r="J652" s="290"/>
      <c r="K652" s="290"/>
      <c r="L652" s="290"/>
      <c r="M652" s="290"/>
    </row>
    <row r="653">
      <c r="D653" s="305"/>
      <c r="E653" s="290"/>
      <c r="F653" s="290"/>
      <c r="G653" s="290"/>
      <c r="H653" s="290"/>
      <c r="I653" s="290"/>
      <c r="J653" s="290"/>
      <c r="K653" s="290"/>
      <c r="L653" s="290"/>
      <c r="M653" s="290"/>
    </row>
    <row r="654">
      <c r="D654" s="305"/>
      <c r="E654" s="290"/>
      <c r="F654" s="290"/>
      <c r="G654" s="290"/>
      <c r="H654" s="290"/>
      <c r="I654" s="290"/>
      <c r="J654" s="290"/>
      <c r="K654" s="290"/>
      <c r="L654" s="290"/>
      <c r="M654" s="290"/>
    </row>
    <row r="655">
      <c r="D655" s="305"/>
      <c r="E655" s="290"/>
      <c r="F655" s="290"/>
      <c r="G655" s="290"/>
      <c r="H655" s="290"/>
      <c r="I655" s="290"/>
      <c r="J655" s="290"/>
      <c r="K655" s="290"/>
      <c r="L655" s="290"/>
      <c r="M655" s="290"/>
    </row>
    <row r="656">
      <c r="D656" s="305"/>
      <c r="E656" s="290"/>
      <c r="F656" s="290"/>
      <c r="G656" s="290"/>
      <c r="H656" s="290"/>
      <c r="I656" s="290"/>
      <c r="J656" s="290"/>
      <c r="K656" s="290"/>
      <c r="L656" s="290"/>
      <c r="M656" s="290"/>
    </row>
    <row r="657">
      <c r="D657" s="305"/>
      <c r="E657" s="290"/>
      <c r="F657" s="290"/>
      <c r="G657" s="290"/>
      <c r="H657" s="290"/>
      <c r="I657" s="290"/>
      <c r="J657" s="290"/>
      <c r="K657" s="290"/>
      <c r="L657" s="290"/>
      <c r="M657" s="290"/>
    </row>
    <row r="658">
      <c r="D658" s="305"/>
      <c r="E658" s="290"/>
      <c r="F658" s="290"/>
      <c r="G658" s="290"/>
      <c r="H658" s="290"/>
      <c r="I658" s="290"/>
      <c r="J658" s="290"/>
      <c r="K658" s="290"/>
      <c r="L658" s="290"/>
      <c r="M658" s="290"/>
    </row>
    <row r="659">
      <c r="D659" s="305"/>
      <c r="E659" s="290"/>
      <c r="F659" s="290"/>
      <c r="G659" s="290"/>
      <c r="H659" s="290"/>
      <c r="I659" s="290"/>
      <c r="J659" s="290"/>
      <c r="K659" s="290"/>
      <c r="L659" s="290"/>
      <c r="M659" s="290"/>
    </row>
    <row r="660">
      <c r="D660" s="305"/>
      <c r="E660" s="290"/>
      <c r="F660" s="290"/>
      <c r="G660" s="290"/>
      <c r="H660" s="290"/>
      <c r="I660" s="290"/>
      <c r="J660" s="290"/>
      <c r="K660" s="290"/>
      <c r="L660" s="290"/>
      <c r="M660" s="290"/>
    </row>
    <row r="661">
      <c r="D661" s="305"/>
      <c r="E661" s="290"/>
      <c r="F661" s="290"/>
      <c r="G661" s="290"/>
      <c r="H661" s="290"/>
      <c r="I661" s="290"/>
      <c r="J661" s="290"/>
      <c r="K661" s="290"/>
      <c r="L661" s="290"/>
      <c r="M661" s="290"/>
    </row>
    <row r="662">
      <c r="D662" s="305"/>
      <c r="E662" s="290"/>
      <c r="F662" s="290"/>
      <c r="G662" s="290"/>
      <c r="H662" s="290"/>
      <c r="I662" s="290"/>
      <c r="J662" s="290"/>
      <c r="K662" s="290"/>
      <c r="L662" s="290"/>
      <c r="M662" s="290"/>
    </row>
    <row r="663">
      <c r="D663" s="305"/>
      <c r="E663" s="290"/>
      <c r="F663" s="290"/>
      <c r="G663" s="290"/>
      <c r="H663" s="290"/>
      <c r="I663" s="290"/>
      <c r="J663" s="290"/>
      <c r="K663" s="290"/>
      <c r="L663" s="290"/>
      <c r="M663" s="290"/>
    </row>
    <row r="664">
      <c r="D664" s="305"/>
      <c r="E664" s="290"/>
      <c r="F664" s="290"/>
      <c r="G664" s="290"/>
      <c r="H664" s="290"/>
      <c r="I664" s="290"/>
      <c r="J664" s="290"/>
      <c r="K664" s="290"/>
      <c r="L664" s="290"/>
      <c r="M664" s="290"/>
    </row>
    <row r="665">
      <c r="D665" s="305"/>
      <c r="E665" s="290"/>
      <c r="F665" s="290"/>
      <c r="G665" s="290"/>
      <c r="H665" s="290"/>
      <c r="I665" s="290"/>
      <c r="J665" s="290"/>
      <c r="K665" s="290"/>
      <c r="L665" s="290"/>
      <c r="M665" s="290"/>
    </row>
    <row r="666">
      <c r="D666" s="305"/>
      <c r="E666" s="290"/>
      <c r="F666" s="290"/>
      <c r="G666" s="290"/>
      <c r="H666" s="290"/>
      <c r="I666" s="290"/>
      <c r="J666" s="290"/>
      <c r="K666" s="290"/>
      <c r="L666" s="290"/>
      <c r="M666" s="290"/>
    </row>
    <row r="667">
      <c r="D667" s="305"/>
      <c r="E667" s="290"/>
      <c r="F667" s="290"/>
      <c r="G667" s="290"/>
      <c r="H667" s="290"/>
      <c r="I667" s="290"/>
      <c r="J667" s="290"/>
      <c r="K667" s="290"/>
      <c r="L667" s="290"/>
      <c r="M667" s="290"/>
    </row>
    <row r="668">
      <c r="D668" s="305"/>
      <c r="E668" s="290"/>
      <c r="F668" s="290"/>
      <c r="G668" s="290"/>
      <c r="H668" s="290"/>
      <c r="I668" s="290"/>
      <c r="J668" s="290"/>
      <c r="K668" s="290"/>
      <c r="L668" s="290"/>
      <c r="M668" s="290"/>
    </row>
    <row r="669">
      <c r="D669" s="305"/>
      <c r="E669" s="290"/>
      <c r="F669" s="290"/>
      <c r="G669" s="290"/>
      <c r="H669" s="290"/>
      <c r="I669" s="290"/>
      <c r="J669" s="290"/>
      <c r="K669" s="290"/>
      <c r="L669" s="290"/>
      <c r="M669" s="290"/>
    </row>
    <row r="670">
      <c r="D670" s="305"/>
      <c r="E670" s="290"/>
      <c r="F670" s="290"/>
      <c r="G670" s="290"/>
      <c r="H670" s="290"/>
      <c r="I670" s="290"/>
      <c r="J670" s="290"/>
      <c r="K670" s="290"/>
      <c r="L670" s="290"/>
      <c r="M670" s="290"/>
    </row>
    <row r="671">
      <c r="D671" s="305"/>
      <c r="E671" s="290"/>
      <c r="F671" s="290"/>
      <c r="G671" s="290"/>
      <c r="H671" s="290"/>
      <c r="I671" s="290"/>
      <c r="J671" s="290"/>
      <c r="K671" s="290"/>
      <c r="L671" s="290"/>
      <c r="M671" s="290"/>
    </row>
    <row r="672">
      <c r="D672" s="305"/>
      <c r="E672" s="290"/>
      <c r="F672" s="290"/>
      <c r="G672" s="290"/>
      <c r="H672" s="290"/>
      <c r="I672" s="290"/>
      <c r="J672" s="290"/>
      <c r="K672" s="290"/>
      <c r="L672" s="290"/>
      <c r="M672" s="290"/>
    </row>
    <row r="673">
      <c r="D673" s="305"/>
      <c r="E673" s="290"/>
      <c r="F673" s="290"/>
      <c r="G673" s="290"/>
      <c r="H673" s="290"/>
      <c r="I673" s="290"/>
      <c r="J673" s="290"/>
      <c r="K673" s="290"/>
      <c r="L673" s="290"/>
      <c r="M673" s="290"/>
    </row>
    <row r="674">
      <c r="D674" s="305"/>
      <c r="E674" s="290"/>
      <c r="F674" s="290"/>
      <c r="G674" s="290"/>
      <c r="H674" s="290"/>
      <c r="I674" s="290"/>
      <c r="J674" s="290"/>
      <c r="K674" s="290"/>
      <c r="L674" s="290"/>
      <c r="M674" s="290"/>
    </row>
    <row r="675">
      <c r="D675" s="305"/>
      <c r="E675" s="290"/>
      <c r="F675" s="290"/>
      <c r="G675" s="290"/>
      <c r="H675" s="290"/>
      <c r="I675" s="290"/>
      <c r="J675" s="290"/>
      <c r="K675" s="290"/>
      <c r="L675" s="290"/>
      <c r="M675" s="290"/>
    </row>
    <row r="676">
      <c r="D676" s="305"/>
      <c r="E676" s="290"/>
      <c r="F676" s="290"/>
      <c r="G676" s="290"/>
      <c r="H676" s="290"/>
      <c r="I676" s="290"/>
      <c r="J676" s="290"/>
      <c r="K676" s="290"/>
      <c r="L676" s="290"/>
      <c r="M676" s="290"/>
    </row>
    <row r="677">
      <c r="D677" s="305"/>
      <c r="E677" s="290"/>
      <c r="F677" s="290"/>
      <c r="G677" s="290"/>
      <c r="H677" s="290"/>
      <c r="I677" s="290"/>
      <c r="J677" s="290"/>
      <c r="K677" s="290"/>
      <c r="L677" s="290"/>
      <c r="M677" s="290"/>
    </row>
    <row r="678">
      <c r="D678" s="305"/>
      <c r="E678" s="290"/>
      <c r="F678" s="290"/>
      <c r="G678" s="290"/>
      <c r="H678" s="290"/>
      <c r="I678" s="290"/>
      <c r="J678" s="290"/>
      <c r="K678" s="290"/>
      <c r="L678" s="290"/>
      <c r="M678" s="290"/>
    </row>
    <row r="679">
      <c r="D679" s="305"/>
      <c r="E679" s="290"/>
      <c r="F679" s="290"/>
      <c r="G679" s="290"/>
      <c r="H679" s="290"/>
      <c r="I679" s="290"/>
      <c r="J679" s="290"/>
      <c r="K679" s="290"/>
      <c r="L679" s="290"/>
      <c r="M679" s="290"/>
    </row>
    <row r="680">
      <c r="D680" s="305"/>
      <c r="E680" s="300"/>
      <c r="F680" s="300"/>
      <c r="G680" s="300"/>
      <c r="H680" s="300"/>
      <c r="I680" s="300"/>
      <c r="J680" s="300"/>
      <c r="K680" s="300"/>
      <c r="L680" s="300"/>
      <c r="M680" s="300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5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5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5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5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5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5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5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5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5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5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5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5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5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5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5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5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5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5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5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5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5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5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5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5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5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5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5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5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5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5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5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5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5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5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5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5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5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5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5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5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5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5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5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5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5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5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5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5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5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5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5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5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5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5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5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5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5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5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5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5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5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5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5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5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5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5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5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5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5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5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5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5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5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5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5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5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5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5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5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5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5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5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5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5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5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5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5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5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5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5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5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5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5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5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5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5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5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5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5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5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5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5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5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5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5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5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5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5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5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5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5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5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5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5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5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5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5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5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5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5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5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5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5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5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5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5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5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5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5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5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5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5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5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5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5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5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5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5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5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5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5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5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5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5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5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5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5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5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5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5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5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5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5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5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5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5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5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5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5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5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5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5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5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5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5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5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5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5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5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5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5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5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5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5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5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5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5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5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5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5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5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5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5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5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5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5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5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5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5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5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5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5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5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5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5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5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5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5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5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5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5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5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5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5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5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5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5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5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5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5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5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5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5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5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5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5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5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5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5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5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5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5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5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5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5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5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5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5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5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5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5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5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5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5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5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5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5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5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5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5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5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5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5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5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5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5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5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5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5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5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5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5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5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5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5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5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5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5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5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5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5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5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5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5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5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5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5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5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5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5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5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5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5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5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5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5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5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5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5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5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5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5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5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5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5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5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5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5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5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5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5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5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5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5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5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5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5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5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5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5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5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5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5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5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5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5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5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5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5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5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5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5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5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5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5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5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5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5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5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5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5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5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5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5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5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5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5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5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5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5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5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5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5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5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5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5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5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5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5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5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5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5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5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5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5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5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5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5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5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5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5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5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5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5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5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5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5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5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5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5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5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5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5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5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5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5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5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5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5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5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5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5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5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5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5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5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5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5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5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5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5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5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5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5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5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5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5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5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5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5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5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5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5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5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5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5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5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5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5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5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5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5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5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5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5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5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5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5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5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5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5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5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5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5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5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5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5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5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5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5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5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5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5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5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5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5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5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5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5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5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5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5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5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5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5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5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5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5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5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5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5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5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5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5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5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5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5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5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5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5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5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5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5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5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5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5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5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5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5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5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5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5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5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5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5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5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5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5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5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5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5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5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5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5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5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5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5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5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5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5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5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5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5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5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5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5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5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5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5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5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5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5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5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5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5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5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5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5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5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5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5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5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5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5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5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5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5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5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5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5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5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5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5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5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5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5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5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5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5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5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5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5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5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5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5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5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5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5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5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5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5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5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5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5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5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5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5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5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5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5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5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5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5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5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5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5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5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5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5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5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5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5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5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5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5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5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5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5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5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5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5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5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5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5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5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5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5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5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5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5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5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5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5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5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5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5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5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5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5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5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5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5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5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5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5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5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5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5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5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5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5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5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5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5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5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5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5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5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5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5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5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5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5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5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5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5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5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5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5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5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5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5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5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5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5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5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5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5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5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5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5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5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5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5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5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5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5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5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5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5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5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5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5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5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5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5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5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5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5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5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5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5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5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5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5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5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5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5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5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5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5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5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5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5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5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5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5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5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5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5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5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5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5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5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5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5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5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5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5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5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5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5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5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5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5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5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5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5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5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5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5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5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5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5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5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5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5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5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5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5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5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5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5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5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5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5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5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5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5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5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5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5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5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5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5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5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5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5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5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5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5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5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5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5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5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5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5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5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5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5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5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5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5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5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5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5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5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5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5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5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5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5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5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5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5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5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5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5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5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5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5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5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5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5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5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5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5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5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5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5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5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5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5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5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5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5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5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5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5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5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5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5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5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5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5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5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5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5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5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5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5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5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5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5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5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5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5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5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5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5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5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5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5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5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5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5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5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5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5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5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5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5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5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5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5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5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5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5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5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5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5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5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5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5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5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5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5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5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5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5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5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5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5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5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5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5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5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5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5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5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5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5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5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5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5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5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5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5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5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5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5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5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5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5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5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5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5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5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5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5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5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5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5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5"/>
    </row>
  </sheetData>
  <pageMargins left="0.7" right="0.7" top="0.75" bottom="0.75" header="0.3" footer="0.3"/>
  <headerFooter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 enableFormatConditionsCalculation="0"/>
  <dimension ref="B2:S1531"/>
  <sheetViews>
    <sheetView showRuler="0" topLeftCell="A158" zoomScale="80" zoomScaleNormal="80" workbookViewId="0">
      <selection activeCell="E5" sqref="E5:M165"/>
    </sheetView>
  </sheetViews>
  <sheetFormatPr baseColWidth="10" defaultColWidth="8.83203125" defaultRowHeight="15" x14ac:dyDescent="0.2"/>
  <cols>
    <col min="3" max="3" width="21.5" customWidth="1"/>
    <col min="4" max="4" bestFit="1" width="18.33203125" customWidth="1" style="293"/>
    <col min="5" max="13" bestFit="1" width="5.5" customWidth="1" style="293"/>
    <col min="14" max="17" bestFit="1" width="5.5" customWidth="1" style="296"/>
    <col min="18" max="18" width="9.1640625" customWidth="1" style="296"/>
    <col min="19" max="19" width="9.1640625" customWidth="1" style="55"/>
    <col min="20" max="20" width="9.1640625" customWidth="1"/>
  </cols>
  <sheetData>
    <row r="2">
      <c r="B2" s="48" t="s">
        <v>596</v>
      </c>
    </row>
    <row r="3">
      <c r="B3" s="0" t="s">
        <v>498</v>
      </c>
    </row>
    <row r="4">
      <c r="B4" s="0" t="s">
        <v>581</v>
      </c>
      <c r="C4" s="0" t="s">
        <v>584</v>
      </c>
      <c r="D4" s="310" t="s">
        <v>591</v>
      </c>
      <c r="E4" s="307">
        <v>2010</v>
      </c>
      <c r="F4" s="307">
        <v>2015</v>
      </c>
      <c r="G4" s="307">
        <v>2020</v>
      </c>
      <c r="H4" s="307">
        <v>2025</v>
      </c>
      <c r="I4" s="307">
        <v>2030</v>
      </c>
      <c r="J4" s="307">
        <v>2035</v>
      </c>
      <c r="K4" s="307">
        <v>2040</v>
      </c>
      <c r="L4" s="307">
        <v>2045</v>
      </c>
      <c r="M4" s="307">
        <v>2050</v>
      </c>
      <c r="N4" s="308"/>
      <c r="O4" s="308"/>
      <c r="P4" s="308"/>
      <c r="Q4" s="308"/>
      <c r="R4" s="308"/>
      <c r="S4" s="373"/>
    </row>
    <row r="5">
      <c r="B5" s="0" t="s">
        <v>221</v>
      </c>
      <c r="C5" s="288" t="s">
        <v>77</v>
      </c>
      <c r="D5" s="305" t="s">
        <v>329</v>
      </c>
      <c r="E5" s="290">
        <v>0.3994799942</v>
      </c>
      <c r="F5" s="290">
        <v>0.252579505999</v>
      </c>
      <c r="G5" s="290">
        <v>0.090273461634</v>
      </c>
      <c r="H5" s="290">
        <v>0.093578611198</v>
      </c>
      <c r="I5" s="290">
        <v>0.096404868142</v>
      </c>
      <c r="J5" s="385">
        <v>0.100821029654</v>
      </c>
      <c r="K5" s="290">
        <v>0.105632606487</v>
      </c>
      <c r="L5" s="385">
        <v>0.111716315587</v>
      </c>
      <c r="M5" s="290">
        <v>0.116291944251</v>
      </c>
      <c r="N5" s="300"/>
      <c r="O5" s="309"/>
      <c r="P5" s="309"/>
      <c r="Q5" s="309"/>
      <c r="R5" s="309"/>
      <c r="S5" s="297"/>
    </row>
    <row r="6">
      <c r="B6" s="0" t="s">
        <v>221</v>
      </c>
      <c r="C6" s="288" t="s">
        <v>77</v>
      </c>
      <c r="D6" s="305" t="s">
        <v>334</v>
      </c>
      <c r="E6" s="375"/>
      <c r="F6" s="375"/>
      <c r="G6" s="375"/>
      <c r="H6" s="375"/>
      <c r="I6" s="375"/>
      <c r="J6" s="375"/>
      <c r="K6" s="375"/>
      <c r="L6" s="375"/>
      <c r="M6" s="375"/>
      <c r="N6" s="300"/>
      <c r="O6" s="309"/>
      <c r="P6" s="309"/>
      <c r="Q6" s="309"/>
      <c r="R6" s="309"/>
      <c r="S6" s="297"/>
    </row>
    <row r="7">
      <c r="B7" s="0" t="s">
        <v>221</v>
      </c>
      <c r="C7" s="288" t="s">
        <v>77</v>
      </c>
      <c r="D7" s="305" t="s">
        <v>332</v>
      </c>
      <c r="E7" s="290">
        <v>225.5705733418</v>
      </c>
      <c r="F7" s="290">
        <v>213.803038267046</v>
      </c>
      <c r="G7" s="290">
        <v>207.334835595058</v>
      </c>
      <c r="H7" s="290">
        <v>199.55267384657</v>
      </c>
      <c r="I7" s="290">
        <v>192.355669451635</v>
      </c>
      <c r="J7" s="385">
        <v>184.395255529572</v>
      </c>
      <c r="K7" s="290">
        <v>177.188104238893</v>
      </c>
      <c r="L7" s="385">
        <v>170.129501162287</v>
      </c>
      <c r="M7" s="290">
        <v>163.599352416809</v>
      </c>
      <c r="N7" s="300"/>
      <c r="O7" s="309"/>
      <c r="P7" s="309"/>
      <c r="Q7" s="309"/>
      <c r="R7" s="309"/>
      <c r="S7" s="297"/>
    </row>
    <row r="8">
      <c r="B8" s="0" t="s">
        <v>221</v>
      </c>
      <c r="C8" s="322" t="s">
        <v>75</v>
      </c>
      <c r="D8" s="381" t="s">
        <v>370</v>
      </c>
      <c r="E8" s="290"/>
      <c r="F8" s="290"/>
      <c r="G8" s="290">
        <v>0.493445415002</v>
      </c>
      <c r="H8" s="290">
        <v>0.999517447187</v>
      </c>
      <c r="I8" s="290">
        <v>1.604182874144</v>
      </c>
      <c r="J8" s="385">
        <v>2.213439213668</v>
      </c>
      <c r="K8" s="290">
        <v>2.636622323779</v>
      </c>
      <c r="L8" s="385">
        <v>3.086001724282</v>
      </c>
      <c r="M8" s="290">
        <v>3.52178417606</v>
      </c>
      <c r="N8" s="300"/>
      <c r="O8" s="309"/>
      <c r="P8" s="309"/>
      <c r="Q8" s="309"/>
      <c r="R8" s="309"/>
      <c r="S8" s="297"/>
    </row>
    <row r="9">
      <c r="B9" s="0" t="s">
        <v>221</v>
      </c>
      <c r="C9" s="288" t="s">
        <v>75</v>
      </c>
      <c r="D9" s="305" t="s">
        <v>307</v>
      </c>
      <c r="E9" s="375"/>
      <c r="F9" s="375"/>
      <c r="G9" s="375"/>
      <c r="H9" s="375"/>
      <c r="I9" s="375"/>
      <c r="J9" s="375"/>
      <c r="K9" s="375"/>
      <c r="L9" s="375"/>
      <c r="M9" s="375"/>
      <c r="N9" s="300"/>
      <c r="O9" s="309"/>
      <c r="P9" s="309"/>
      <c r="Q9" s="309"/>
      <c r="R9" s="309"/>
      <c r="S9" s="297"/>
    </row>
    <row r="10">
      <c r="B10" s="0" t="s">
        <v>221</v>
      </c>
      <c r="C10" s="288" t="s">
        <v>75</v>
      </c>
      <c r="D10" s="305" t="s">
        <v>305</v>
      </c>
      <c r="E10" s="290">
        <v>95.463106709987</v>
      </c>
      <c r="F10" s="290">
        <v>91.675735847558</v>
      </c>
      <c r="G10" s="290">
        <v>55.096859063721</v>
      </c>
      <c r="H10" s="290">
        <v>10.994691919052</v>
      </c>
      <c r="I10" s="290">
        <v>25.711058381769</v>
      </c>
      <c r="J10" s="385">
        <v>10.045608738955</v>
      </c>
      <c r="K10" s="290">
        <v>10.000876876329</v>
      </c>
      <c r="L10" s="385">
        <v>9.490910963357</v>
      </c>
      <c r="M10" s="290">
        <v>9.156638857755</v>
      </c>
      <c r="N10" s="300"/>
      <c r="O10" s="309"/>
      <c r="P10" s="309"/>
      <c r="Q10" s="309"/>
      <c r="R10" s="309"/>
      <c r="S10" s="297"/>
    </row>
    <row r="11">
      <c r="B11" s="0" t="s">
        <v>221</v>
      </c>
      <c r="C11" s="288" t="s">
        <v>75</v>
      </c>
      <c r="D11" s="305" t="s">
        <v>302</v>
      </c>
      <c r="E11" s="290"/>
      <c r="F11" s="290"/>
      <c r="G11" s="290">
        <v>14.772655590655</v>
      </c>
      <c r="H11" s="290">
        <v>38.019933172018</v>
      </c>
      <c r="I11" s="290">
        <v>12.720740902522</v>
      </c>
      <c r="J11" s="385">
        <v>18.327570139242</v>
      </c>
      <c r="K11" s="290">
        <v>11.988688053413</v>
      </c>
      <c r="L11" s="385">
        <v>6.619862172378</v>
      </c>
      <c r="M11" s="290">
        <v>1.408713670424</v>
      </c>
      <c r="N11" s="300"/>
      <c r="O11" s="309"/>
      <c r="P11" s="309"/>
      <c r="Q11" s="309"/>
      <c r="R11" s="309"/>
      <c r="S11" s="297"/>
    </row>
    <row r="12">
      <c r="B12" s="0" t="s">
        <v>221</v>
      </c>
      <c r="C12" s="288" t="s">
        <v>75</v>
      </c>
      <c r="D12" s="305" t="s">
        <v>369</v>
      </c>
      <c r="E12" s="290">
        <v>772.021080669373</v>
      </c>
      <c r="F12" s="290">
        <v>734.091273712514</v>
      </c>
      <c r="G12" s="290">
        <v>728.006499639738</v>
      </c>
      <c r="H12" s="290">
        <v>718.688635774071</v>
      </c>
      <c r="I12" s="290">
        <v>701.715584160374</v>
      </c>
      <c r="J12" s="385">
        <v>681.65855666299</v>
      </c>
      <c r="K12" s="290">
        <v>660.550780422743</v>
      </c>
      <c r="L12" s="385">
        <v>639.943907464453</v>
      </c>
      <c r="M12" s="290">
        <v>620.885772735451</v>
      </c>
      <c r="N12" s="300"/>
      <c r="O12" s="309"/>
      <c r="P12" s="309"/>
      <c r="Q12" s="309"/>
      <c r="R12" s="309"/>
      <c r="S12" s="297"/>
    </row>
    <row r="13">
      <c r="B13" s="0" t="s">
        <v>221</v>
      </c>
      <c r="C13" s="288" t="s">
        <v>371</v>
      </c>
      <c r="D13" s="305" t="s">
        <v>307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00"/>
      <c r="O13" s="309"/>
      <c r="P13" s="309"/>
      <c r="Q13" s="309"/>
      <c r="R13" s="309"/>
      <c r="S13" s="297"/>
    </row>
    <row r="14">
      <c r="B14" s="0" t="s">
        <v>221</v>
      </c>
      <c r="C14" s="288" t="s">
        <v>371</v>
      </c>
      <c r="D14" s="305" t="s">
        <v>370</v>
      </c>
      <c r="E14" s="300"/>
      <c r="F14" s="300"/>
      <c r="G14" s="300"/>
      <c r="H14" s="300"/>
      <c r="I14" s="300"/>
      <c r="J14" s="375"/>
      <c r="K14" s="300"/>
      <c r="L14" s="375"/>
      <c r="M14" s="300"/>
      <c r="N14" s="300"/>
      <c r="O14" s="309"/>
      <c r="P14" s="309"/>
      <c r="Q14" s="309"/>
      <c r="R14" s="309"/>
      <c r="S14" s="297"/>
    </row>
    <row r="15">
      <c r="B15" s="0" t="s">
        <v>221</v>
      </c>
      <c r="C15" s="288" t="s">
        <v>371</v>
      </c>
      <c r="D15" s="305" t="s">
        <v>305</v>
      </c>
      <c r="E15" s="290">
        <v>2.939384808</v>
      </c>
      <c r="F15" s="290">
        <v>3.200712539413</v>
      </c>
      <c r="G15" s="290">
        <v>3.504984927411</v>
      </c>
      <c r="H15" s="290">
        <v>1.392584581015</v>
      </c>
      <c r="I15" s="290">
        <v>0.93639972879</v>
      </c>
      <c r="J15" s="385">
        <v>0.407661692804</v>
      </c>
      <c r="K15" s="290">
        <v>1.345757130855</v>
      </c>
      <c r="L15" s="385">
        <v>0.156585328771</v>
      </c>
      <c r="M15" s="290">
        <v>0.452658996998</v>
      </c>
      <c r="N15" s="300"/>
      <c r="O15" s="309"/>
      <c r="P15" s="309"/>
      <c r="Q15" s="309"/>
      <c r="R15" s="309"/>
      <c r="S15" s="297"/>
    </row>
    <row r="16">
      <c r="B16" s="0" t="s">
        <v>221</v>
      </c>
      <c r="C16" s="288" t="s">
        <v>371</v>
      </c>
      <c r="D16" s="305" t="s">
        <v>314</v>
      </c>
      <c r="E16" s="290">
        <v>12.627472536</v>
      </c>
      <c r="F16" s="290">
        <v>12.654376409393</v>
      </c>
      <c r="G16" s="290">
        <v>10.831185972047</v>
      </c>
      <c r="H16" s="290">
        <v>11.304962064625</v>
      </c>
      <c r="I16" s="290">
        <v>10.969725268054</v>
      </c>
      <c r="J16" s="385">
        <v>10.61079314909</v>
      </c>
      <c r="K16" s="290">
        <v>10.619439332875</v>
      </c>
      <c r="L16" s="385">
        <v>10.626310609403</v>
      </c>
      <c r="M16" s="290">
        <v>5.684291650261</v>
      </c>
      <c r="N16" s="300"/>
      <c r="O16" s="309"/>
      <c r="P16" s="309"/>
      <c r="Q16" s="309"/>
      <c r="R16" s="309"/>
      <c r="S16" s="297"/>
    </row>
    <row r="17">
      <c r="B17" s="322" t="s">
        <v>221</v>
      </c>
      <c r="C17" s="322" t="s">
        <v>371</v>
      </c>
      <c r="D17" s="381" t="s">
        <v>302</v>
      </c>
      <c r="E17" s="290"/>
      <c r="F17" s="290"/>
      <c r="G17" s="290">
        <v>0.401945110804</v>
      </c>
      <c r="H17" s="290">
        <v>0.696292290508</v>
      </c>
      <c r="I17" s="290">
        <v>0.93639972879</v>
      </c>
      <c r="J17" s="385">
        <v>1.222985078412</v>
      </c>
      <c r="K17" s="290">
        <v>0.302738514768</v>
      </c>
      <c r="L17" s="385">
        <v>1.513345070089</v>
      </c>
      <c r="M17" s="290">
        <v>6.136766542421</v>
      </c>
      <c r="N17" s="300"/>
      <c r="O17" s="309"/>
      <c r="P17" s="309"/>
      <c r="Q17" s="309"/>
      <c r="R17" s="309"/>
      <c r="S17" s="297"/>
    </row>
    <row r="18">
      <c r="B18" s="322" t="s">
        <v>221</v>
      </c>
      <c r="C18" s="322" t="s">
        <v>371</v>
      </c>
      <c r="D18" s="381" t="s">
        <v>369</v>
      </c>
      <c r="E18" s="290"/>
      <c r="F18" s="290"/>
      <c r="G18" s="290">
        <v>1.637568445585</v>
      </c>
      <c r="H18" s="290">
        <v>3.348459734037</v>
      </c>
      <c r="I18" s="290">
        <v>4.280841575211</v>
      </c>
      <c r="J18" s="385">
        <v>5.246331394417</v>
      </c>
      <c r="K18" s="290">
        <v>5.540329009218</v>
      </c>
      <c r="L18" s="385">
        <v>5.845694440206</v>
      </c>
      <c r="M18" s="290">
        <v>6.136766542421</v>
      </c>
      <c r="N18" s="300"/>
      <c r="O18" s="309"/>
      <c r="P18" s="309"/>
      <c r="Q18" s="309"/>
      <c r="R18" s="309"/>
      <c r="S18" s="297"/>
    </row>
    <row r="19">
      <c r="B19" s="0" t="s">
        <v>223</v>
      </c>
      <c r="C19" s="288" t="s">
        <v>77</v>
      </c>
      <c r="D19" s="305" t="s">
        <v>329</v>
      </c>
      <c r="E19" s="290">
        <v>0.572000616</v>
      </c>
      <c r="F19" s="290">
        <v>0.603553171095</v>
      </c>
      <c r="G19" s="290">
        <v>0.602993778732</v>
      </c>
      <c r="H19" s="290">
        <v>0.604447055366</v>
      </c>
      <c r="I19" s="290">
        <v>0.60366242827</v>
      </c>
      <c r="J19" s="385">
        <v>0.604263101053</v>
      </c>
      <c r="K19" s="290">
        <v>0.605844373793</v>
      </c>
      <c r="L19" s="385">
        <v>0.616133792549</v>
      </c>
      <c r="M19" s="290">
        <v>0.620781007183</v>
      </c>
      <c r="N19" s="300"/>
      <c r="O19" s="309"/>
      <c r="P19" s="309"/>
      <c r="Q19" s="309"/>
      <c r="R19" s="309"/>
      <c r="S19" s="297"/>
    </row>
    <row r="20">
      <c r="B20" s="0" t="s">
        <v>223</v>
      </c>
      <c r="C20" s="288" t="s">
        <v>77</v>
      </c>
      <c r="D20" s="305" t="s">
        <v>334</v>
      </c>
      <c r="E20" s="375"/>
      <c r="F20" s="375"/>
      <c r="G20" s="375"/>
      <c r="H20" s="375"/>
      <c r="I20" s="375"/>
      <c r="J20" s="375"/>
      <c r="K20" s="375"/>
      <c r="L20" s="375"/>
      <c r="M20" s="375"/>
      <c r="N20" s="300"/>
      <c r="O20" s="309"/>
      <c r="P20" s="309"/>
      <c r="Q20" s="309"/>
      <c r="R20" s="309"/>
      <c r="S20" s="297"/>
    </row>
    <row r="21">
      <c r="B21" s="0" t="s">
        <v>223</v>
      </c>
      <c r="C21" s="288" t="s">
        <v>77</v>
      </c>
      <c r="D21" s="305" t="s">
        <v>332</v>
      </c>
      <c r="E21" s="290">
        <v>353.477416018711</v>
      </c>
      <c r="F21" s="290">
        <v>338.797610937586</v>
      </c>
      <c r="G21" s="290">
        <v>315.226841019584</v>
      </c>
      <c r="H21" s="290">
        <v>302.041141597097</v>
      </c>
      <c r="I21" s="290">
        <v>284.926698974044</v>
      </c>
      <c r="J21" s="385">
        <v>270.817720879563</v>
      </c>
      <c r="K21" s="290">
        <v>257.951226153826</v>
      </c>
      <c r="L21" s="385">
        <v>246.698091248456</v>
      </c>
      <c r="M21" s="290">
        <v>236.576747167073</v>
      </c>
      <c r="N21" s="300"/>
      <c r="O21" s="309"/>
      <c r="P21" s="309"/>
      <c r="Q21" s="309"/>
      <c r="R21" s="309"/>
      <c r="S21" s="297"/>
    </row>
    <row r="22">
      <c r="B22" s="0" t="s">
        <v>223</v>
      </c>
      <c r="C22" s="288" t="s">
        <v>75</v>
      </c>
      <c r="D22" s="305" t="s">
        <v>370</v>
      </c>
      <c r="E22" s="290"/>
      <c r="F22" s="290"/>
      <c r="G22" s="290">
        <v>0.407607795835</v>
      </c>
      <c r="H22" s="290">
        <v>0.806953776041</v>
      </c>
      <c r="I22" s="290">
        <v>1.265707999485</v>
      </c>
      <c r="J22" s="385">
        <v>1.703882350603</v>
      </c>
      <c r="K22" s="290">
        <v>1.979989675157</v>
      </c>
      <c r="L22" s="385">
        <v>2.266727003415</v>
      </c>
      <c r="M22" s="290">
        <v>2.539011108291</v>
      </c>
      <c r="N22" s="300"/>
      <c r="O22" s="309"/>
      <c r="P22" s="309"/>
      <c r="Q22" s="309"/>
      <c r="R22" s="309"/>
      <c r="S22" s="297"/>
    </row>
    <row r="23">
      <c r="B23" s="0" t="s">
        <v>223</v>
      </c>
      <c r="C23" s="288" t="s">
        <v>75</v>
      </c>
      <c r="D23" s="305" t="s">
        <v>305</v>
      </c>
      <c r="E23" s="290">
        <v>31.889270288283</v>
      </c>
      <c r="F23" s="290">
        <v>33.084771659951</v>
      </c>
      <c r="G23" s="290">
        <v>20.865992166832</v>
      </c>
      <c r="H23" s="290">
        <v>8.876491536449</v>
      </c>
      <c r="I23" s="290">
        <v>8.327026312401</v>
      </c>
      <c r="J23" s="385">
        <v>7.733004514273</v>
      </c>
      <c r="K23" s="290">
        <v>7.317353147318</v>
      </c>
      <c r="L23" s="385">
        <v>6.971254746352</v>
      </c>
      <c r="M23" s="290">
        <v>6.601428881557</v>
      </c>
      <c r="N23" s="300"/>
      <c r="O23" s="309"/>
      <c r="P23" s="309"/>
      <c r="Q23" s="309"/>
      <c r="R23" s="309"/>
      <c r="S23" s="297"/>
    </row>
    <row r="24">
      <c r="B24" s="0" t="s">
        <v>223</v>
      </c>
      <c r="C24" s="0" t="s">
        <v>75</v>
      </c>
      <c r="D24" s="305" t="s">
        <v>302</v>
      </c>
      <c r="E24" s="290"/>
      <c r="F24" s="290"/>
      <c r="G24" s="290">
        <v>6.250530773181</v>
      </c>
      <c r="H24" s="290">
        <v>12.066473905493</v>
      </c>
      <c r="I24" s="290">
        <v>9.231544510547</v>
      </c>
      <c r="J24" s="385">
        <v>6.403891061224</v>
      </c>
      <c r="K24" s="290">
        <v>4.550476819602</v>
      </c>
      <c r="L24" s="385">
        <v>2.773932823182</v>
      </c>
      <c r="M24" s="290">
        <v>1.015604443316</v>
      </c>
      <c r="N24" s="300"/>
      <c r="O24" s="309"/>
      <c r="P24" s="309"/>
      <c r="Q24" s="309"/>
      <c r="R24" s="309"/>
      <c r="S24" s="297"/>
    </row>
    <row r="25">
      <c r="B25" s="0" t="s">
        <v>223</v>
      </c>
      <c r="C25" s="0" t="s">
        <v>75</v>
      </c>
      <c r="D25" s="305" t="s">
        <v>369</v>
      </c>
      <c r="E25" s="290">
        <v>88.637341615365</v>
      </c>
      <c r="F25" s="290">
        <v>91.960279472651</v>
      </c>
      <c r="G25" s="290">
        <v>97.48648472777</v>
      </c>
      <c r="H25" s="290">
        <v>101.993774136627</v>
      </c>
      <c r="I25" s="290">
        <v>103.760228531701</v>
      </c>
      <c r="J25" s="385">
        <v>104.752171870718</v>
      </c>
      <c r="K25" s="290">
        <v>104.961912029878</v>
      </c>
      <c r="L25" s="385">
        <v>106.03924841387</v>
      </c>
      <c r="M25" s="290">
        <v>106.648643023585</v>
      </c>
      <c r="N25" s="300"/>
      <c r="O25" s="309"/>
      <c r="P25" s="309"/>
      <c r="Q25" s="309"/>
      <c r="R25" s="309"/>
      <c r="S25" s="297"/>
    </row>
    <row r="26">
      <c r="B26" s="0" t="s">
        <v>223</v>
      </c>
      <c r="C26" s="0" t="s">
        <v>371</v>
      </c>
      <c r="D26" s="305" t="s">
        <v>305</v>
      </c>
      <c r="E26" s="290">
        <v>17.271130479716</v>
      </c>
      <c r="F26" s="290">
        <v>17.653915968848</v>
      </c>
      <c r="G26" s="290">
        <v>29.952010061699</v>
      </c>
      <c r="H26" s="290">
        <v>41.749077513989</v>
      </c>
      <c r="I26" s="290">
        <v>39.182878601647</v>
      </c>
      <c r="J26" s="385">
        <v>31.453867968594</v>
      </c>
      <c r="K26" s="290">
        <v>29.754369230323</v>
      </c>
      <c r="L26" s="385">
        <v>24.149074533461</v>
      </c>
      <c r="M26" s="290">
        <v>26.436676273663</v>
      </c>
      <c r="N26" s="300"/>
      <c r="O26" s="309"/>
      <c r="P26" s="309"/>
      <c r="Q26" s="309"/>
      <c r="R26" s="309"/>
      <c r="S26" s="297"/>
    </row>
    <row r="27">
      <c r="B27" s="0" t="s">
        <v>223</v>
      </c>
      <c r="C27" s="0" t="s">
        <v>371</v>
      </c>
      <c r="D27" s="305" t="s">
        <v>314</v>
      </c>
      <c r="E27" s="290">
        <v>60.1308216</v>
      </c>
      <c r="F27" s="290">
        <v>60.1308216</v>
      </c>
      <c r="G27" s="290">
        <v>32.082837326165</v>
      </c>
      <c r="H27" s="290">
        <v>5.264211061956</v>
      </c>
      <c r="I27" s="290"/>
      <c r="J27" s="385"/>
      <c r="K27" s="290"/>
      <c r="L27" s="385">
        <v>3.988061681896</v>
      </c>
      <c r="M27" s="290"/>
      <c r="N27" s="300"/>
      <c r="O27" s="309"/>
      <c r="P27" s="309"/>
      <c r="Q27" s="309"/>
      <c r="R27" s="309"/>
      <c r="S27" s="297"/>
    </row>
    <row r="28">
      <c r="B28" s="0" t="s">
        <v>223</v>
      </c>
      <c r="C28" s="0" t="s">
        <v>371</v>
      </c>
      <c r="D28" s="305" t="s">
        <v>302</v>
      </c>
      <c r="E28" s="290"/>
      <c r="F28" s="290"/>
      <c r="G28" s="290">
        <v>7.754355923483</v>
      </c>
      <c r="H28" s="290">
        <v>15.671096191982</v>
      </c>
      <c r="I28" s="290">
        <v>19.591439300823</v>
      </c>
      <c r="J28" s="385">
        <v>23.590400976446</v>
      </c>
      <c r="K28" s="290">
        <v>24.503366539377</v>
      </c>
      <c r="L28" s="385">
        <v>25.498785103252</v>
      </c>
      <c r="M28" s="290">
        <v>26.435883189237</v>
      </c>
      <c r="N28" s="300"/>
      <c r="O28" s="309"/>
      <c r="P28" s="309"/>
      <c r="Q28" s="309"/>
      <c r="R28" s="309"/>
      <c r="S28" s="297"/>
    </row>
    <row r="29">
      <c r="B29" s="0" t="s">
        <v>223</v>
      </c>
      <c r="C29" s="0" t="s">
        <v>371</v>
      </c>
      <c r="D29" s="305" t="s">
        <v>369</v>
      </c>
      <c r="E29" s="290"/>
      <c r="F29" s="290"/>
      <c r="G29" s="290">
        <v>7.754355923483</v>
      </c>
      <c r="H29" s="290">
        <v>15.671096191982</v>
      </c>
      <c r="I29" s="290">
        <v>19.591439300823</v>
      </c>
      <c r="J29" s="385">
        <v>23.590400976446</v>
      </c>
      <c r="K29" s="290">
        <v>24.503366539377</v>
      </c>
      <c r="L29" s="385">
        <v>25.498785103252</v>
      </c>
      <c r="M29" s="290">
        <v>26.435883189237</v>
      </c>
      <c r="N29" s="300"/>
      <c r="O29" s="309"/>
      <c r="P29" s="309"/>
      <c r="Q29" s="309"/>
      <c r="R29" s="309"/>
      <c r="S29" s="297"/>
    </row>
    <row r="30">
      <c r="B30" s="0" t="s">
        <v>224</v>
      </c>
      <c r="C30" s="0" t="s">
        <v>77</v>
      </c>
      <c r="D30" s="305" t="s">
        <v>329</v>
      </c>
      <c r="E30" s="290">
        <v>0.246459745717</v>
      </c>
      <c r="F30" s="290">
        <v>0.367785003233</v>
      </c>
      <c r="G30" s="290">
        <v>0.491873947399</v>
      </c>
      <c r="H30" s="290">
        <v>0.49708383103</v>
      </c>
      <c r="I30" s="290">
        <v>0.494934207729</v>
      </c>
      <c r="J30" s="385">
        <v>0.496808998172</v>
      </c>
      <c r="K30" s="290">
        <v>0.500733999869</v>
      </c>
      <c r="L30" s="385">
        <v>0.499796965606</v>
      </c>
      <c r="M30" s="290">
        <v>0.495710135086</v>
      </c>
      <c r="N30" s="300"/>
      <c r="O30" s="309"/>
      <c r="P30" s="309"/>
      <c r="Q30" s="309"/>
      <c r="R30" s="309"/>
      <c r="S30" s="297"/>
    </row>
    <row r="31">
      <c r="B31" s="0" t="s">
        <v>224</v>
      </c>
      <c r="C31" s="0" t="s">
        <v>77</v>
      </c>
      <c r="D31" s="305" t="s">
        <v>334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00"/>
      <c r="O31" s="309"/>
      <c r="P31" s="309"/>
      <c r="Q31" s="309"/>
      <c r="R31" s="309"/>
      <c r="S31" s="297"/>
    </row>
    <row r="32">
      <c r="B32" s="0" t="s">
        <v>224</v>
      </c>
      <c r="C32" s="0" t="s">
        <v>77</v>
      </c>
      <c r="D32" s="305" t="s">
        <v>332</v>
      </c>
      <c r="E32" s="290">
        <v>43.961108364707</v>
      </c>
      <c r="F32" s="290">
        <v>42.335022374184</v>
      </c>
      <c r="G32" s="290">
        <v>39.976682749166</v>
      </c>
      <c r="H32" s="290">
        <v>38.655039745999</v>
      </c>
      <c r="I32" s="290">
        <v>36.467039100625</v>
      </c>
      <c r="J32" s="385">
        <v>35.071228443059</v>
      </c>
      <c r="K32" s="290">
        <v>33.834013754131</v>
      </c>
      <c r="L32" s="385">
        <v>32.745820780339</v>
      </c>
      <c r="M32" s="290">
        <v>31.704810325496</v>
      </c>
      <c r="N32" s="300"/>
      <c r="O32" s="309"/>
      <c r="P32" s="309"/>
      <c r="Q32" s="309"/>
      <c r="R32" s="309"/>
      <c r="S32" s="297"/>
    </row>
    <row r="33">
      <c r="B33" s="0" t="s">
        <v>224</v>
      </c>
      <c r="C33" s="0" t="s">
        <v>75</v>
      </c>
      <c r="D33" s="305" t="s">
        <v>370</v>
      </c>
      <c r="E33" s="290"/>
      <c r="F33" s="290"/>
      <c r="G33" s="290">
        <v>0.044905032732</v>
      </c>
      <c r="H33" s="290">
        <v>4.120712780932</v>
      </c>
      <c r="I33" s="290"/>
      <c r="J33" s="385">
        <v>2.151816773365</v>
      </c>
      <c r="K33" s="290">
        <v>0.05446305161</v>
      </c>
      <c r="L33" s="385">
        <v>0.74580065069</v>
      </c>
      <c r="M33" s="290">
        <v>0.032340519429</v>
      </c>
      <c r="N33" s="300"/>
      <c r="O33" s="309"/>
      <c r="P33" s="309"/>
      <c r="Q33" s="309"/>
      <c r="R33" s="309"/>
      <c r="S33" s="297"/>
    </row>
    <row r="34">
      <c r="B34" s="0" t="s">
        <v>224</v>
      </c>
      <c r="C34" s="0" t="s">
        <v>75</v>
      </c>
      <c r="D34" s="305" t="s">
        <v>305</v>
      </c>
      <c r="E34" s="290">
        <v>7.802575922706</v>
      </c>
      <c r="F34" s="290">
        <v>8.346829511993</v>
      </c>
      <c r="G34" s="290">
        <v>4.966789344898</v>
      </c>
      <c r="H34" s="290">
        <v>0.990538658546</v>
      </c>
      <c r="I34" s="290">
        <v>1.152940527359</v>
      </c>
      <c r="J34" s="385">
        <v>1.099166055379</v>
      </c>
      <c r="K34" s="290">
        <v>1.121938863159</v>
      </c>
      <c r="L34" s="385">
        <v>1.129721515293</v>
      </c>
      <c r="M34" s="290">
        <v>1.131918180017</v>
      </c>
      <c r="N34" s="300"/>
      <c r="O34" s="309"/>
      <c r="P34" s="309"/>
      <c r="Q34" s="309"/>
      <c r="R34" s="309"/>
      <c r="S34" s="297"/>
    </row>
    <row r="35">
      <c r="B35" s="0" t="s">
        <v>224</v>
      </c>
      <c r="C35" s="0" t="s">
        <v>75</v>
      </c>
      <c r="D35" s="305" t="s">
        <v>302</v>
      </c>
      <c r="E35" s="290"/>
      <c r="F35" s="290"/>
      <c r="G35" s="290">
        <v>1.992620783562</v>
      </c>
      <c r="H35" s="290">
        <v>0.129749283837</v>
      </c>
      <c r="I35" s="290">
        <v>3.234173370261</v>
      </c>
      <c r="J35" s="385">
        <v>0.132411290671</v>
      </c>
      <c r="K35" s="290">
        <v>1.539277903008</v>
      </c>
      <c r="L35" s="385">
        <v>0.130352482534</v>
      </c>
      <c r="M35" s="290">
        <v>0.129362077716</v>
      </c>
      <c r="N35" s="300"/>
      <c r="O35" s="309"/>
      <c r="P35" s="309"/>
      <c r="Q35" s="309"/>
      <c r="R35" s="309"/>
      <c r="S35" s="297"/>
    </row>
    <row r="36">
      <c r="B36" s="0" t="s">
        <v>224</v>
      </c>
      <c r="C36" s="0" t="s">
        <v>75</v>
      </c>
      <c r="D36" s="305" t="s">
        <v>369</v>
      </c>
      <c r="E36" s="290">
        <v>26.448034297684</v>
      </c>
      <c r="F36" s="290">
        <v>28.861658779867</v>
      </c>
      <c r="G36" s="290">
        <v>32.848100510048</v>
      </c>
      <c r="H36" s="290">
        <v>35.966127086008</v>
      </c>
      <c r="I36" s="290">
        <v>38.246809244433</v>
      </c>
      <c r="J36" s="385">
        <v>39.652941347883</v>
      </c>
      <c r="K36" s="290">
        <v>40.785808444861</v>
      </c>
      <c r="L36" s="385">
        <v>41.376189134144</v>
      </c>
      <c r="M36" s="290">
        <v>41.758830526082</v>
      </c>
      <c r="N36" s="300"/>
      <c r="O36" s="309"/>
      <c r="P36" s="309"/>
      <c r="Q36" s="309"/>
      <c r="R36" s="309"/>
      <c r="S36" s="297"/>
    </row>
    <row r="37">
      <c r="B37" s="322" t="s">
        <v>224</v>
      </c>
      <c r="C37" s="322" t="s">
        <v>371</v>
      </c>
      <c r="D37" s="381" t="s">
        <v>370</v>
      </c>
      <c r="E37" s="290">
        <v>0.013858308</v>
      </c>
      <c r="F37" s="290">
        <v>0.015938282175</v>
      </c>
      <c r="G37" s="290">
        <v>0.002726510491</v>
      </c>
      <c r="H37" s="290">
        <v>0.008421837494</v>
      </c>
      <c r="I37" s="290"/>
      <c r="J37" s="385"/>
      <c r="K37" s="290"/>
      <c r="L37" s="385">
        <v>0.00210618186</v>
      </c>
      <c r="M37" s="290"/>
      <c r="N37" s="300"/>
      <c r="O37" s="309"/>
      <c r="P37" s="309"/>
      <c r="Q37" s="309"/>
      <c r="R37" s="309"/>
      <c r="S37" s="297"/>
    </row>
    <row r="38">
      <c r="B38" s="0" t="s">
        <v>224</v>
      </c>
      <c r="C38" s="0" t="s">
        <v>371</v>
      </c>
      <c r="D38" s="305" t="s">
        <v>305</v>
      </c>
      <c r="E38" s="290">
        <v>16.115076936</v>
      </c>
      <c r="F38" s="290">
        <v>18.836102607693</v>
      </c>
      <c r="G38" s="290">
        <v>22.797554311271</v>
      </c>
      <c r="H38" s="290">
        <v>1.233311947551</v>
      </c>
      <c r="I38" s="290"/>
      <c r="J38" s="385"/>
      <c r="K38" s="290"/>
      <c r="L38" s="385"/>
      <c r="M38" s="290">
        <v>8.587376440446</v>
      </c>
      <c r="N38" s="300"/>
      <c r="O38" s="309"/>
      <c r="P38" s="309"/>
      <c r="Q38" s="309"/>
      <c r="R38" s="309"/>
      <c r="S38" s="297"/>
    </row>
    <row r="39">
      <c r="B39" s="0" t="s">
        <v>224</v>
      </c>
      <c r="C39" s="0" t="s">
        <v>371</v>
      </c>
      <c r="D39" s="305" t="s">
        <v>314</v>
      </c>
      <c r="E39" s="290">
        <v>15.853653144</v>
      </c>
      <c r="F39" s="290">
        <v>16.151084738072</v>
      </c>
      <c r="G39" s="290">
        <v>7.401441390854</v>
      </c>
      <c r="H39" s="290">
        <v>25.933559729903</v>
      </c>
      <c r="I39" s="290">
        <v>29.331696767301</v>
      </c>
      <c r="J39" s="385">
        <v>31.216236666453</v>
      </c>
      <c r="K39" s="290">
        <v>28.206504346901</v>
      </c>
      <c r="L39" s="385">
        <v>32.611919085068</v>
      </c>
      <c r="M39" s="290">
        <v>11.848959530291</v>
      </c>
      <c r="N39" s="300"/>
      <c r="O39" s="309"/>
      <c r="P39" s="309"/>
      <c r="Q39" s="309"/>
      <c r="R39" s="309"/>
      <c r="S39" s="297"/>
    </row>
    <row r="40">
      <c r="B40" s="0" t="s">
        <v>224</v>
      </c>
      <c r="C40" s="0" t="s">
        <v>371</v>
      </c>
      <c r="D40" s="305" t="s">
        <v>302</v>
      </c>
      <c r="E40" s="290"/>
      <c r="F40" s="290"/>
      <c r="G40" s="290">
        <v>3.775215276577</v>
      </c>
      <c r="H40" s="290">
        <v>4.892074927872</v>
      </c>
      <c r="I40" s="290">
        <v>2.37685068793</v>
      </c>
      <c r="J40" s="385"/>
      <c r="K40" s="290">
        <v>3.88349587143</v>
      </c>
      <c r="L40" s="385"/>
      <c r="M40" s="290">
        <v>12.43403024317</v>
      </c>
      <c r="N40" s="300"/>
      <c r="O40" s="309"/>
      <c r="P40" s="309"/>
      <c r="Q40" s="309"/>
      <c r="R40" s="309"/>
      <c r="S40" s="297"/>
    </row>
    <row r="41">
      <c r="B41" s="0" t="s">
        <v>224</v>
      </c>
      <c r="C41" s="0" t="s">
        <v>371</v>
      </c>
      <c r="D41" s="305" t="s">
        <v>369</v>
      </c>
      <c r="E41" s="290"/>
      <c r="F41" s="290"/>
      <c r="G41" s="290">
        <v>3.775215276577</v>
      </c>
      <c r="H41" s="290">
        <v>8.016842110705</v>
      </c>
      <c r="I41" s="290">
        <v>10.569515818411</v>
      </c>
      <c r="J41" s="385">
        <v>13.378387142766</v>
      </c>
      <c r="K41" s="290">
        <v>14.492183030564</v>
      </c>
      <c r="L41" s="385">
        <v>15.504870638717</v>
      </c>
      <c r="M41" s="290">
        <v>16.434936580439</v>
      </c>
      <c r="N41" s="300"/>
      <c r="O41" s="309"/>
      <c r="P41" s="309"/>
      <c r="Q41" s="309"/>
      <c r="R41" s="309"/>
      <c r="S41" s="297"/>
    </row>
    <row r="42">
      <c r="B42" s="0" t="s">
        <v>225</v>
      </c>
      <c r="C42" s="0" t="s">
        <v>77</v>
      </c>
      <c r="D42" s="305" t="s">
        <v>329</v>
      </c>
      <c r="E42" s="290">
        <v>0.734753541077</v>
      </c>
      <c r="F42" s="290">
        <v>1.133766150081</v>
      </c>
      <c r="G42" s="290">
        <v>1.582911954391</v>
      </c>
      <c r="H42" s="290">
        <v>1.630642680404</v>
      </c>
      <c r="I42" s="290">
        <v>1.660396876962</v>
      </c>
      <c r="J42" s="385">
        <v>1.716035617702</v>
      </c>
      <c r="K42" s="290">
        <v>1.783032927487</v>
      </c>
      <c r="L42" s="385">
        <v>1.841043383438</v>
      </c>
      <c r="M42" s="290">
        <v>1.876568848511</v>
      </c>
      <c r="N42" s="300"/>
      <c r="O42" s="309"/>
      <c r="P42" s="309"/>
      <c r="Q42" s="309"/>
      <c r="R42" s="309"/>
      <c r="S42" s="297"/>
    </row>
    <row r="43">
      <c r="B43" s="0" t="s">
        <v>225</v>
      </c>
      <c r="C43" s="0" t="s">
        <v>77</v>
      </c>
      <c r="D43" s="305" t="s">
        <v>334</v>
      </c>
      <c r="E43" s="375"/>
      <c r="F43" s="375"/>
      <c r="G43" s="375"/>
      <c r="H43" s="375"/>
      <c r="I43" s="375"/>
      <c r="J43" s="375"/>
      <c r="K43" s="375"/>
      <c r="L43" s="375"/>
      <c r="M43" s="375"/>
      <c r="N43" s="300"/>
      <c r="O43" s="309"/>
      <c r="P43" s="309"/>
      <c r="Q43" s="309"/>
      <c r="R43" s="309"/>
      <c r="S43" s="297"/>
    </row>
    <row r="44">
      <c r="B44" s="0" t="s">
        <v>225</v>
      </c>
      <c r="C44" s="0" t="s">
        <v>77</v>
      </c>
      <c r="D44" s="305" t="s">
        <v>332</v>
      </c>
      <c r="E44" s="290">
        <v>80.978695339393</v>
      </c>
      <c r="F44" s="290">
        <v>77.637121495981</v>
      </c>
      <c r="G44" s="290">
        <v>74.502872940442</v>
      </c>
      <c r="H44" s="290">
        <v>73.351549688003</v>
      </c>
      <c r="I44" s="290">
        <v>70.651988001424</v>
      </c>
      <c r="J44" s="385">
        <v>69.261795507533</v>
      </c>
      <c r="K44" s="290">
        <v>68.303269765674</v>
      </c>
      <c r="L44" s="385">
        <v>67.368321481912</v>
      </c>
      <c r="M44" s="290">
        <v>66.334301465226</v>
      </c>
      <c r="N44" s="300"/>
      <c r="O44" s="309"/>
      <c r="P44" s="309"/>
      <c r="Q44" s="309"/>
      <c r="R44" s="309"/>
      <c r="S44" s="297"/>
    </row>
    <row r="45">
      <c r="B45" s="0" t="s">
        <v>225</v>
      </c>
      <c r="C45" s="0" t="s">
        <v>75</v>
      </c>
      <c r="D45" s="305" t="s">
        <v>370</v>
      </c>
      <c r="E45" s="290"/>
      <c r="F45" s="290"/>
      <c r="G45" s="290">
        <v>15.660241899384</v>
      </c>
      <c r="H45" s="290">
        <v>15.981851218169</v>
      </c>
      <c r="I45" s="290">
        <v>2.470630894157</v>
      </c>
      <c r="J45" s="385">
        <v>6.828220637259</v>
      </c>
      <c r="K45" s="290">
        <v>4.917558694974</v>
      </c>
      <c r="L45" s="385">
        <v>2.93399264675</v>
      </c>
      <c r="M45" s="290">
        <v>4.247638371979</v>
      </c>
      <c r="N45" s="300"/>
      <c r="O45" s="309"/>
      <c r="P45" s="309"/>
      <c r="Q45" s="309"/>
      <c r="R45" s="309"/>
      <c r="S45" s="297"/>
    </row>
    <row r="46">
      <c r="B46" s="0" t="s">
        <v>225</v>
      </c>
      <c r="C46" s="0" t="s">
        <v>75</v>
      </c>
      <c r="D46" s="305" t="s">
        <v>305</v>
      </c>
      <c r="E46" s="290">
        <v>33.802055200745</v>
      </c>
      <c r="F46" s="290">
        <v>33.318929513951</v>
      </c>
      <c r="G46" s="290">
        <v>18.171681066026</v>
      </c>
      <c r="H46" s="290">
        <v>4.364103184228</v>
      </c>
      <c r="I46" s="290"/>
      <c r="J46" s="385"/>
      <c r="K46" s="290"/>
      <c r="L46" s="385">
        <v>0.168229678479</v>
      </c>
      <c r="M46" s="290"/>
      <c r="N46" s="300"/>
      <c r="O46" s="309"/>
      <c r="P46" s="309"/>
      <c r="Q46" s="309"/>
      <c r="R46" s="309"/>
      <c r="S46" s="297"/>
    </row>
    <row r="47">
      <c r="B47" s="0" t="s">
        <v>225</v>
      </c>
      <c r="C47" s="0" t="s">
        <v>75</v>
      </c>
      <c r="D47" s="305" t="s">
        <v>302</v>
      </c>
      <c r="E47" s="290"/>
      <c r="F47" s="290"/>
      <c r="G47" s="290">
        <v>7.830120949692</v>
      </c>
      <c r="H47" s="290"/>
      <c r="I47" s="290">
        <v>10.990815926029</v>
      </c>
      <c r="J47" s="385">
        <v>2.254110819382</v>
      </c>
      <c r="K47" s="290">
        <v>1.227062118764</v>
      </c>
      <c r="L47" s="385"/>
      <c r="M47" s="290"/>
      <c r="N47" s="300"/>
      <c r="O47" s="309"/>
      <c r="P47" s="309"/>
      <c r="Q47" s="309"/>
      <c r="R47" s="309"/>
      <c r="S47" s="297"/>
    </row>
    <row r="48">
      <c r="B48" s="0" t="s">
        <v>225</v>
      </c>
      <c r="C48" s="0" t="s">
        <v>75</v>
      </c>
      <c r="D48" s="305" t="s">
        <v>369</v>
      </c>
      <c r="E48" s="290">
        <v>119.80922200873</v>
      </c>
      <c r="F48" s="290">
        <v>118.096813922197</v>
      </c>
      <c r="G48" s="290">
        <v>114.940375078736</v>
      </c>
      <c r="H48" s="290">
        <v>139.472557779296</v>
      </c>
      <c r="I48" s="290">
        <v>149.671043347895</v>
      </c>
      <c r="J48" s="385">
        <v>156.013965417487</v>
      </c>
      <c r="K48" s="290">
        <v>161.398396123071</v>
      </c>
      <c r="L48" s="385">
        <v>166.071988202297</v>
      </c>
      <c r="M48" s="290">
        <v>165.657896507171</v>
      </c>
      <c r="N48" s="300"/>
      <c r="O48" s="309"/>
      <c r="P48" s="309"/>
      <c r="Q48" s="309"/>
      <c r="R48" s="309"/>
      <c r="S48" s="297"/>
    </row>
    <row r="49">
      <c r="B49" s="0" t="s">
        <v>225</v>
      </c>
      <c r="C49" s="0" t="s">
        <v>371</v>
      </c>
      <c r="D49" s="305" t="s">
        <v>370</v>
      </c>
      <c r="E49" s="300"/>
      <c r="F49" s="300"/>
      <c r="G49" s="300"/>
      <c r="H49" s="300"/>
      <c r="I49" s="300"/>
      <c r="J49" s="375"/>
      <c r="K49" s="300"/>
      <c r="L49" s="375"/>
      <c r="M49" s="300"/>
      <c r="N49" s="300"/>
      <c r="O49" s="309"/>
      <c r="P49" s="309"/>
      <c r="Q49" s="309"/>
      <c r="R49" s="309"/>
      <c r="S49" s="297"/>
    </row>
    <row r="50">
      <c r="B50" s="0" t="s">
        <v>225</v>
      </c>
      <c r="C50" s="0" t="s">
        <v>371</v>
      </c>
      <c r="D50" s="305" t="s">
        <v>305</v>
      </c>
      <c r="E50" s="290">
        <v>11.839893588</v>
      </c>
      <c r="F50" s="290">
        <v>12.35732322892</v>
      </c>
      <c r="G50" s="290">
        <v>15.360652306014</v>
      </c>
      <c r="H50" s="290">
        <v>17.27696078264</v>
      </c>
      <c r="I50" s="290"/>
      <c r="J50" s="385"/>
      <c r="K50" s="290"/>
      <c r="L50" s="385"/>
      <c r="M50" s="290">
        <v>3.485099922669</v>
      </c>
      <c r="N50" s="300"/>
      <c r="O50" s="309"/>
      <c r="P50" s="309"/>
      <c r="Q50" s="309"/>
      <c r="R50" s="309"/>
      <c r="S50" s="297"/>
    </row>
    <row r="51">
      <c r="B51" s="0" t="s">
        <v>225</v>
      </c>
      <c r="C51" s="0" t="s">
        <v>371</v>
      </c>
      <c r="D51" s="305" t="s">
        <v>314</v>
      </c>
      <c r="E51" s="290">
        <v>9.844171632</v>
      </c>
      <c r="F51" s="290">
        <v>9.891972983093</v>
      </c>
      <c r="G51" s="290">
        <v>4.540819880021</v>
      </c>
      <c r="H51" s="290">
        <v>0.403907432823</v>
      </c>
      <c r="I51" s="290">
        <v>12.789087578058</v>
      </c>
      <c r="J51" s="385">
        <v>18.862331202924</v>
      </c>
      <c r="K51" s="290">
        <v>13.294078958602</v>
      </c>
      <c r="L51" s="385">
        <v>19.850403908224</v>
      </c>
      <c r="M51" s="290">
        <v>6.623877737341</v>
      </c>
      <c r="N51" s="300"/>
      <c r="O51" s="309"/>
      <c r="P51" s="309"/>
      <c r="Q51" s="309"/>
      <c r="R51" s="309"/>
      <c r="S51" s="297"/>
    </row>
    <row r="52">
      <c r="B52" s="0" t="s">
        <v>225</v>
      </c>
      <c r="C52" s="0" t="s">
        <v>371</v>
      </c>
      <c r="D52" s="305" t="s">
        <v>302</v>
      </c>
      <c r="E52" s="290"/>
      <c r="F52" s="290"/>
      <c r="G52" s="290">
        <v>2.337272670036</v>
      </c>
      <c r="H52" s="290">
        <v>1.967479365393</v>
      </c>
      <c r="I52" s="290">
        <v>6.394543789029</v>
      </c>
      <c r="J52" s="385"/>
      <c r="K52" s="290">
        <v>6.099247198267</v>
      </c>
      <c r="L52" s="385"/>
      <c r="M52" s="290">
        <v>10.108674396746</v>
      </c>
      <c r="N52" s="300"/>
      <c r="O52" s="309"/>
      <c r="P52" s="309"/>
      <c r="Q52" s="309"/>
      <c r="R52" s="309"/>
      <c r="S52" s="297"/>
    </row>
    <row r="53">
      <c r="B53" s="0" t="s">
        <v>225</v>
      </c>
      <c r="C53" s="0" t="s">
        <v>371</v>
      </c>
      <c r="D53" s="305" t="s">
        <v>369</v>
      </c>
      <c r="E53" s="290"/>
      <c r="F53" s="290"/>
      <c r="G53" s="290">
        <v>1.133981844291</v>
      </c>
      <c r="H53" s="290">
        <v>4.912086895214</v>
      </c>
      <c r="I53" s="290">
        <v>6.394543789029</v>
      </c>
      <c r="J53" s="385">
        <v>8.083856229824</v>
      </c>
      <c r="K53" s="290">
        <v>8.758230923172</v>
      </c>
      <c r="L53" s="385">
        <v>9.436981243631</v>
      </c>
      <c r="M53" s="290">
        <v>10.108674396746</v>
      </c>
      <c r="N53" s="300"/>
      <c r="O53" s="309"/>
      <c r="P53" s="309"/>
      <c r="Q53" s="309"/>
      <c r="R53" s="309"/>
      <c r="S53" s="297"/>
    </row>
    <row r="54">
      <c r="B54" s="0" t="s">
        <v>226</v>
      </c>
      <c r="C54" s="0" t="s">
        <v>77</v>
      </c>
      <c r="D54" s="305" t="s">
        <v>329</v>
      </c>
      <c r="E54" s="290">
        <v>0.923984892</v>
      </c>
      <c r="F54" s="290">
        <v>1.025424395453</v>
      </c>
      <c r="G54" s="290">
        <v>1.138603715009</v>
      </c>
      <c r="H54" s="290">
        <v>1.217117729079</v>
      </c>
      <c r="I54" s="290">
        <v>1.289838551321</v>
      </c>
      <c r="J54" s="385">
        <v>1.362838911942</v>
      </c>
      <c r="K54" s="290">
        <v>1.44229969418</v>
      </c>
      <c r="L54" s="385">
        <v>1.531462493502</v>
      </c>
      <c r="M54" s="290">
        <v>1.599329513249</v>
      </c>
      <c r="N54" s="300"/>
      <c r="O54" s="309"/>
      <c r="P54" s="309"/>
      <c r="Q54" s="309"/>
      <c r="R54" s="309"/>
      <c r="S54" s="297"/>
    </row>
    <row r="55">
      <c r="B55" s="0" t="s">
        <v>226</v>
      </c>
      <c r="C55" s="0" t="s">
        <v>77</v>
      </c>
      <c r="D55" s="305" t="s">
        <v>334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00"/>
      <c r="O55" s="309"/>
      <c r="P55" s="309"/>
      <c r="Q55" s="309"/>
      <c r="R55" s="309"/>
      <c r="S55" s="297"/>
    </row>
    <row r="56">
      <c r="B56" s="0" t="s">
        <v>226</v>
      </c>
      <c r="C56" s="0" t="s">
        <v>77</v>
      </c>
      <c r="D56" s="305" t="s">
        <v>332</v>
      </c>
      <c r="E56" s="290">
        <v>269.804948939301</v>
      </c>
      <c r="F56" s="290">
        <v>264.835277309304</v>
      </c>
      <c r="G56" s="290">
        <v>263.030930307453</v>
      </c>
      <c r="H56" s="290">
        <v>261.361211682037</v>
      </c>
      <c r="I56" s="290">
        <v>259.644942059943</v>
      </c>
      <c r="J56" s="385">
        <v>255.752083745623</v>
      </c>
      <c r="K56" s="290">
        <v>252.78821777283</v>
      </c>
      <c r="L56" s="385">
        <v>249.333161857323</v>
      </c>
      <c r="M56" s="290">
        <v>245.547979599388</v>
      </c>
      <c r="N56" s="300"/>
      <c r="O56" s="309"/>
      <c r="P56" s="309"/>
      <c r="Q56" s="309"/>
      <c r="R56" s="309"/>
      <c r="S56" s="297"/>
    </row>
    <row r="57">
      <c r="B57" s="0" t="s">
        <v>226</v>
      </c>
      <c r="C57" s="0" t="s">
        <v>75</v>
      </c>
      <c r="D57" s="305" t="s">
        <v>370</v>
      </c>
      <c r="E57" s="300"/>
      <c r="F57" s="300"/>
      <c r="G57" s="300"/>
      <c r="H57" s="300"/>
      <c r="I57" s="300"/>
      <c r="J57" s="375"/>
      <c r="K57" s="300"/>
      <c r="L57" s="375"/>
      <c r="M57" s="300"/>
      <c r="N57" s="300"/>
      <c r="O57" s="309"/>
      <c r="P57" s="309"/>
      <c r="Q57" s="309"/>
      <c r="R57" s="309"/>
      <c r="S57" s="297"/>
    </row>
    <row r="58">
      <c r="B58" s="0" t="s">
        <v>226</v>
      </c>
      <c r="C58" s="0" t="s">
        <v>75</v>
      </c>
      <c r="D58" s="305" t="s">
        <v>305</v>
      </c>
      <c r="E58" s="290">
        <v>10.39778822459</v>
      </c>
      <c r="F58" s="290">
        <v>10.796690278744</v>
      </c>
      <c r="G58" s="290">
        <v>27.719427455842</v>
      </c>
      <c r="H58" s="290">
        <v>10.304573938918</v>
      </c>
      <c r="I58" s="290">
        <v>6.885873093624</v>
      </c>
      <c r="J58" s="385">
        <v>7.804501254693</v>
      </c>
      <c r="K58" s="290">
        <v>8.482892739554</v>
      </c>
      <c r="L58" s="385">
        <v>9.202821193993</v>
      </c>
      <c r="M58" s="290">
        <v>9.865781570729</v>
      </c>
      <c r="N58" s="300"/>
      <c r="O58" s="309"/>
      <c r="P58" s="309"/>
      <c r="Q58" s="309"/>
      <c r="R58" s="309"/>
      <c r="S58" s="297"/>
    </row>
    <row r="59">
      <c r="B59" s="0" t="s">
        <v>226</v>
      </c>
      <c r="C59" s="0" t="s">
        <v>75</v>
      </c>
      <c r="D59" s="305" t="s">
        <v>302</v>
      </c>
      <c r="E59" s="290">
        <v>9.936157825044</v>
      </c>
      <c r="F59" s="290">
        <v>10.317349832537</v>
      </c>
      <c r="G59" s="290">
        <v>14.485767945498</v>
      </c>
      <c r="H59" s="290">
        <v>7.970716950176</v>
      </c>
      <c r="I59" s="290">
        <v>10.885904689953</v>
      </c>
      <c r="J59" s="385">
        <v>9.055896178279</v>
      </c>
      <c r="K59" s="290">
        <v>7.854212021712</v>
      </c>
      <c r="L59" s="385">
        <v>6.628466594699</v>
      </c>
      <c r="M59" s="290">
        <v>5.3123439227</v>
      </c>
      <c r="N59" s="300"/>
      <c r="O59" s="309"/>
      <c r="P59" s="309"/>
      <c r="Q59" s="309"/>
      <c r="R59" s="309"/>
      <c r="S59" s="297"/>
    </row>
    <row r="60">
      <c r="B60" s="0" t="s">
        <v>226</v>
      </c>
      <c r="C60" s="0" t="s">
        <v>75</v>
      </c>
      <c r="D60" s="305" t="s">
        <v>369</v>
      </c>
      <c r="E60" s="290">
        <v>89.675145010543</v>
      </c>
      <c r="F60" s="290">
        <v>93.115453543348</v>
      </c>
      <c r="G60" s="290">
        <v>76.564447437498</v>
      </c>
      <c r="H60" s="290">
        <v>104.589185283938</v>
      </c>
      <c r="I60" s="290">
        <v>109.42418671638</v>
      </c>
      <c r="J60" s="385">
        <v>112.144449692446</v>
      </c>
      <c r="K60" s="290">
        <v>114.695215007754</v>
      </c>
      <c r="L60" s="385">
        <v>117.581347450613</v>
      </c>
      <c r="M60" s="290">
        <v>119.561049558984</v>
      </c>
      <c r="N60" s="300"/>
      <c r="O60" s="309"/>
      <c r="P60" s="309"/>
      <c r="Q60" s="309"/>
      <c r="R60" s="309"/>
      <c r="S60" s="297"/>
    </row>
    <row r="61">
      <c r="B61" s="0" t="s">
        <v>226</v>
      </c>
      <c r="C61" s="0" t="s">
        <v>371</v>
      </c>
      <c r="D61" s="305" t="s">
        <v>305</v>
      </c>
      <c r="E61" s="290">
        <v>7.70723288341</v>
      </c>
      <c r="F61" s="290">
        <v>8.064111886037</v>
      </c>
      <c r="G61" s="290">
        <v>6.54456244389</v>
      </c>
      <c r="H61" s="290">
        <v>24.450604461056</v>
      </c>
      <c r="I61" s="290">
        <v>2.497527167896</v>
      </c>
      <c r="J61" s="385">
        <v>1.097577808284</v>
      </c>
      <c r="K61" s="290">
        <v>0.789170894305</v>
      </c>
      <c r="L61" s="385">
        <v>0.426026675745</v>
      </c>
      <c r="M61" s="290">
        <v>0.000135368426</v>
      </c>
      <c r="N61" s="300"/>
      <c r="O61" s="309"/>
      <c r="P61" s="309"/>
      <c r="Q61" s="309"/>
      <c r="R61" s="309"/>
      <c r="S61" s="297"/>
    </row>
    <row r="62">
      <c r="B62" s="0" t="s">
        <v>226</v>
      </c>
      <c r="C62" s="0" t="s">
        <v>371</v>
      </c>
      <c r="D62" s="305" t="s">
        <v>314</v>
      </c>
      <c r="E62" s="290">
        <v>31.70370564</v>
      </c>
      <c r="F62" s="290">
        <v>31.979958469594</v>
      </c>
      <c r="G62" s="290">
        <v>33.467452964947</v>
      </c>
      <c r="H62" s="290">
        <v>2.988701240597</v>
      </c>
      <c r="I62" s="290">
        <v>28.097868294383</v>
      </c>
      <c r="J62" s="385">
        <v>27.266925229752</v>
      </c>
      <c r="K62" s="290">
        <v>27.355816330191</v>
      </c>
      <c r="L62" s="385">
        <v>27.341451459724</v>
      </c>
      <c r="M62" s="290">
        <v>19.894250742167</v>
      </c>
      <c r="N62" s="300"/>
      <c r="O62" s="309"/>
      <c r="P62" s="309"/>
      <c r="Q62" s="309"/>
      <c r="R62" s="309"/>
      <c r="S62" s="297"/>
    </row>
    <row r="63">
      <c r="B63" s="0" t="s">
        <v>226</v>
      </c>
      <c r="C63" s="0" t="s">
        <v>371</v>
      </c>
      <c r="D63" s="305" t="s">
        <v>302</v>
      </c>
      <c r="E63" s="290"/>
      <c r="F63" s="290"/>
      <c r="G63" s="290">
        <v>1.377499513877</v>
      </c>
      <c r="H63" s="290">
        <v>6.733624728569</v>
      </c>
      <c r="I63" s="290">
        <v>2.497527167896</v>
      </c>
      <c r="J63" s="385">
        <v>3.292733424852</v>
      </c>
      <c r="K63" s="290">
        <v>3.682600223897</v>
      </c>
      <c r="L63" s="385">
        <v>4.117405982556</v>
      </c>
      <c r="M63" s="290">
        <v>11.907496396729</v>
      </c>
      <c r="N63" s="300"/>
      <c r="O63" s="309"/>
      <c r="P63" s="309"/>
      <c r="Q63" s="309"/>
      <c r="R63" s="309"/>
      <c r="S63" s="297"/>
    </row>
    <row r="64">
      <c r="B64" s="0" t="s">
        <v>226</v>
      </c>
      <c r="C64" s="0" t="s">
        <v>371</v>
      </c>
      <c r="D64" s="305" t="s">
        <v>369</v>
      </c>
      <c r="E64" s="290"/>
      <c r="F64" s="290"/>
      <c r="G64" s="290"/>
      <c r="H64" s="290">
        <v>8.543232607555</v>
      </c>
      <c r="I64" s="290">
        <v>11.030974210058</v>
      </c>
      <c r="J64" s="385">
        <v>13.567387055523</v>
      </c>
      <c r="K64" s="290">
        <v>14.373674652077</v>
      </c>
      <c r="L64" s="385">
        <v>15.158233291791</v>
      </c>
      <c r="M64" s="290">
        <v>15.900702740735</v>
      </c>
      <c r="N64" s="300"/>
      <c r="O64" s="309"/>
      <c r="P64" s="309"/>
      <c r="Q64" s="309"/>
      <c r="R64" s="309"/>
      <c r="S64" s="297"/>
    </row>
    <row r="65">
      <c r="B65" s="0" t="s">
        <v>227</v>
      </c>
      <c r="C65" s="0" t="s">
        <v>77</v>
      </c>
      <c r="D65" s="305" t="s">
        <v>329</v>
      </c>
      <c r="E65" s="290">
        <v>1.169404670521</v>
      </c>
      <c r="F65" s="290">
        <v>0.975178532172</v>
      </c>
      <c r="G65" s="290">
        <v>0.78294262886</v>
      </c>
      <c r="H65" s="290">
        <v>0.816979164756</v>
      </c>
      <c r="I65" s="290">
        <v>0.846777403613</v>
      </c>
      <c r="J65" s="385">
        <v>0.877311938042</v>
      </c>
      <c r="K65" s="290">
        <v>0.910337073848</v>
      </c>
      <c r="L65" s="385">
        <v>0.952072957111</v>
      </c>
      <c r="M65" s="290">
        <v>0.981672558834</v>
      </c>
      <c r="N65" s="300"/>
      <c r="O65" s="309"/>
      <c r="P65" s="309"/>
      <c r="Q65" s="309"/>
      <c r="R65" s="309"/>
      <c r="S65" s="297"/>
    </row>
    <row r="66">
      <c r="B66" s="0" t="s">
        <v>227</v>
      </c>
      <c r="C66" s="0" t="s">
        <v>77</v>
      </c>
      <c r="D66" s="305" t="s">
        <v>334</v>
      </c>
      <c r="E66" s="375"/>
      <c r="F66" s="375"/>
      <c r="G66" s="375"/>
      <c r="H66" s="375"/>
      <c r="I66" s="375"/>
      <c r="J66" s="375"/>
      <c r="K66" s="375"/>
      <c r="L66" s="375"/>
      <c r="M66" s="375"/>
      <c r="N66" s="300"/>
      <c r="O66" s="309"/>
      <c r="P66" s="309"/>
      <c r="Q66" s="309"/>
      <c r="R66" s="309"/>
      <c r="S66" s="297"/>
    </row>
    <row r="67">
      <c r="B67" s="0" t="s">
        <v>227</v>
      </c>
      <c r="C67" s="0" t="s">
        <v>77</v>
      </c>
      <c r="D67" s="305" t="s">
        <v>332</v>
      </c>
      <c r="E67" s="290">
        <v>188.878581853834</v>
      </c>
      <c r="F67" s="290">
        <v>182.056264980201</v>
      </c>
      <c r="G67" s="290">
        <v>177.739753572355</v>
      </c>
      <c r="H67" s="290">
        <v>173.683894020053</v>
      </c>
      <c r="I67" s="290">
        <v>169.872404785599</v>
      </c>
      <c r="J67" s="385">
        <v>165.340207081576</v>
      </c>
      <c r="K67" s="290">
        <v>161.423766462216</v>
      </c>
      <c r="L67" s="385">
        <v>158.1265738403</v>
      </c>
      <c r="M67" s="290">
        <v>154.776037514885</v>
      </c>
      <c r="N67" s="300"/>
      <c r="O67" s="309"/>
      <c r="P67" s="309"/>
      <c r="Q67" s="309"/>
      <c r="R67" s="309"/>
      <c r="S67" s="297"/>
    </row>
    <row r="68">
      <c r="B68" s="0" t="s">
        <v>227</v>
      </c>
      <c r="C68" s="0" t="s">
        <v>75</v>
      </c>
      <c r="D68" s="305" t="s">
        <v>370</v>
      </c>
      <c r="E68" s="300"/>
      <c r="F68" s="300"/>
      <c r="G68" s="300"/>
      <c r="H68" s="300"/>
      <c r="I68" s="300"/>
      <c r="J68" s="375"/>
      <c r="K68" s="300"/>
      <c r="L68" s="375"/>
      <c r="M68" s="300"/>
      <c r="N68" s="300"/>
      <c r="O68" s="309"/>
      <c r="P68" s="309"/>
      <c r="Q68" s="309"/>
      <c r="R68" s="309"/>
      <c r="S68" s="297"/>
    </row>
    <row r="69">
      <c r="B69" s="0" t="s">
        <v>227</v>
      </c>
      <c r="C69" s="0" t="s">
        <v>75</v>
      </c>
      <c r="D69" s="305" t="s">
        <v>305</v>
      </c>
      <c r="E69" s="290">
        <v>46.047411074623</v>
      </c>
      <c r="F69" s="290">
        <v>46.156118772308</v>
      </c>
      <c r="G69" s="290">
        <v>23.766387159615</v>
      </c>
      <c r="H69" s="290">
        <v>23.775095357639</v>
      </c>
      <c r="I69" s="290">
        <v>5.218815518973</v>
      </c>
      <c r="J69" s="385">
        <v>1.878523381838</v>
      </c>
      <c r="K69" s="290"/>
      <c r="L69" s="385"/>
      <c r="M69" s="290"/>
      <c r="N69" s="300"/>
      <c r="O69" s="309"/>
      <c r="P69" s="309"/>
      <c r="Q69" s="309"/>
      <c r="R69" s="309"/>
      <c r="S69" s="297"/>
    </row>
    <row r="70">
      <c r="B70" s="0" t="s">
        <v>227</v>
      </c>
      <c r="C70" s="0" t="s">
        <v>75</v>
      </c>
      <c r="D70" s="305" t="s">
        <v>302</v>
      </c>
      <c r="E70" s="290"/>
      <c r="F70" s="290"/>
      <c r="G70" s="290">
        <v>11.286574787474</v>
      </c>
      <c r="H70" s="290"/>
      <c r="I70" s="290">
        <v>12.937777562294</v>
      </c>
      <c r="J70" s="385">
        <v>10.261795178014</v>
      </c>
      <c r="K70" s="290">
        <v>8.129147333342</v>
      </c>
      <c r="L70" s="385">
        <v>4.10286004889</v>
      </c>
      <c r="M70" s="290"/>
      <c r="N70" s="300"/>
      <c r="O70" s="309"/>
      <c r="P70" s="309"/>
      <c r="Q70" s="309"/>
      <c r="R70" s="309"/>
      <c r="S70" s="297"/>
    </row>
    <row r="71">
      <c r="B71" s="0" t="s">
        <v>227</v>
      </c>
      <c r="C71" s="0" t="s">
        <v>75</v>
      </c>
      <c r="D71" s="305" t="s">
        <v>369</v>
      </c>
      <c r="E71" s="290">
        <v>176.352146620867</v>
      </c>
      <c r="F71" s="290">
        <v>176.768474822464</v>
      </c>
      <c r="G71" s="290">
        <v>190.678533802397</v>
      </c>
      <c r="H71" s="290">
        <v>205.882579995192</v>
      </c>
      <c r="I71" s="290">
        <v>215.690402224615</v>
      </c>
      <c r="J71" s="385">
        <v>222.400682984659</v>
      </c>
      <c r="K71" s="290">
        <v>227.443545574007</v>
      </c>
      <c r="L71" s="385">
        <v>233.688817406586</v>
      </c>
      <c r="M71" s="290">
        <v>238.402678342033</v>
      </c>
      <c r="N71" s="300"/>
      <c r="O71" s="309"/>
      <c r="P71" s="309"/>
      <c r="Q71" s="309"/>
      <c r="R71" s="309"/>
      <c r="S71" s="297"/>
    </row>
    <row r="72">
      <c r="B72" s="0" t="s">
        <v>227</v>
      </c>
      <c r="C72" s="0" t="s">
        <v>371</v>
      </c>
      <c r="D72" s="305" t="s">
        <v>370</v>
      </c>
      <c r="E72" s="300"/>
      <c r="F72" s="300"/>
      <c r="G72" s="300"/>
      <c r="H72" s="300"/>
      <c r="I72" s="300"/>
      <c r="J72" s="375"/>
      <c r="K72" s="300"/>
      <c r="L72" s="375"/>
      <c r="M72" s="300"/>
      <c r="N72" s="300"/>
      <c r="O72" s="309"/>
      <c r="P72" s="309"/>
      <c r="Q72" s="309"/>
      <c r="R72" s="309"/>
      <c r="S72" s="297"/>
    </row>
    <row r="73">
      <c r="B73" s="0" t="s">
        <v>227</v>
      </c>
      <c r="C73" s="0" t="s">
        <v>371</v>
      </c>
      <c r="D73" s="305" t="s">
        <v>305</v>
      </c>
      <c r="E73" s="290">
        <v>5.27489706541</v>
      </c>
      <c r="F73" s="290">
        <v>5.27489706541</v>
      </c>
      <c r="G73" s="290">
        <v>10.199618224074</v>
      </c>
      <c r="H73" s="290">
        <v>16.158500502182</v>
      </c>
      <c r="I73" s="290">
        <v>1.513345872366</v>
      </c>
      <c r="J73" s="385">
        <v>0.653206707735</v>
      </c>
      <c r="K73" s="290">
        <v>0.462812400068</v>
      </c>
      <c r="L73" s="385">
        <v>0.247036079284</v>
      </c>
      <c r="M73" s="290">
        <v>10.115945212141</v>
      </c>
      <c r="N73" s="300"/>
      <c r="O73" s="309"/>
      <c r="P73" s="309"/>
      <c r="Q73" s="309"/>
      <c r="R73" s="309"/>
      <c r="S73" s="297"/>
    </row>
    <row r="74">
      <c r="B74" s="0" t="s">
        <v>227</v>
      </c>
      <c r="C74" s="0" t="s">
        <v>371</v>
      </c>
      <c r="D74" s="305" t="s">
        <v>314</v>
      </c>
      <c r="E74" s="290">
        <v>22.154787144</v>
      </c>
      <c r="F74" s="290">
        <v>22.154787144</v>
      </c>
      <c r="G74" s="290">
        <v>12.154222849822</v>
      </c>
      <c r="H74" s="290">
        <v>2.036039519654</v>
      </c>
      <c r="I74" s="290">
        <v>18.72520101292</v>
      </c>
      <c r="J74" s="385">
        <v>17.969190683893</v>
      </c>
      <c r="K74" s="290">
        <v>17.86137808524</v>
      </c>
      <c r="L74" s="385">
        <v>17.758916504981</v>
      </c>
      <c r="M74" s="290"/>
      <c r="N74" s="300"/>
      <c r="O74" s="309"/>
      <c r="P74" s="309"/>
      <c r="Q74" s="309"/>
      <c r="R74" s="309"/>
      <c r="S74" s="297"/>
    </row>
    <row r="75">
      <c r="B75" s="0" t="s">
        <v>227</v>
      </c>
      <c r="C75" s="0" t="s">
        <v>371</v>
      </c>
      <c r="D75" s="305" t="s">
        <v>302</v>
      </c>
      <c r="E75" s="290"/>
      <c r="F75" s="290"/>
      <c r="G75" s="290">
        <v>2.794230134237</v>
      </c>
      <c r="H75" s="290">
        <v>4.572762092464</v>
      </c>
      <c r="I75" s="290">
        <v>1.513345872366</v>
      </c>
      <c r="J75" s="385">
        <v>1.959620123206</v>
      </c>
      <c r="K75" s="290">
        <v>2.159675503001</v>
      </c>
      <c r="L75" s="385">
        <v>2.387521459713</v>
      </c>
      <c r="M75" s="290">
        <v>10.115641739854</v>
      </c>
      <c r="N75" s="300"/>
      <c r="O75" s="309"/>
      <c r="P75" s="309"/>
      <c r="Q75" s="309"/>
      <c r="R75" s="309"/>
      <c r="S75" s="297"/>
    </row>
    <row r="76">
      <c r="B76" s="0" t="s">
        <v>227</v>
      </c>
      <c r="C76" s="0" t="s">
        <v>371</v>
      </c>
      <c r="D76" s="305" t="s">
        <v>369</v>
      </c>
      <c r="E76" s="290"/>
      <c r="F76" s="290"/>
      <c r="G76" s="290">
        <v>2.794230134237</v>
      </c>
      <c r="H76" s="290">
        <v>5.691825528575</v>
      </c>
      <c r="I76" s="290">
        <v>7.250630919218</v>
      </c>
      <c r="J76" s="385">
        <v>8.820864649215</v>
      </c>
      <c r="K76" s="290">
        <v>9.250730229242</v>
      </c>
      <c r="L76" s="385">
        <v>9.695159500798</v>
      </c>
      <c r="M76" s="290">
        <v>10.115641739854</v>
      </c>
      <c r="N76" s="300"/>
      <c r="O76" s="309"/>
      <c r="P76" s="309"/>
      <c r="Q76" s="309"/>
      <c r="R76" s="309"/>
      <c r="S76" s="297"/>
    </row>
    <row r="77">
      <c r="B77" s="0" t="s">
        <v>228</v>
      </c>
      <c r="C77" s="0" t="s">
        <v>77</v>
      </c>
      <c r="D77" s="305" t="s">
        <v>329</v>
      </c>
      <c r="E77" s="290">
        <v>0.516727500196</v>
      </c>
      <c r="F77" s="290">
        <v>1.394302495152</v>
      </c>
      <c r="G77" s="290">
        <v>2.444683809319</v>
      </c>
      <c r="H77" s="290">
        <v>2.721942137719</v>
      </c>
      <c r="I77" s="290">
        <v>2.996060288287</v>
      </c>
      <c r="J77" s="385">
        <v>3.148699182338</v>
      </c>
      <c r="K77" s="290">
        <v>3.314451090303</v>
      </c>
      <c r="L77" s="385">
        <v>3.428135486122</v>
      </c>
      <c r="M77" s="290">
        <v>3.502669535308</v>
      </c>
      <c r="N77" s="300"/>
      <c r="O77" s="309"/>
      <c r="P77" s="309"/>
      <c r="Q77" s="309"/>
      <c r="R77" s="309"/>
      <c r="S77" s="297"/>
    </row>
    <row r="78">
      <c r="B78" s="0" t="s">
        <v>228</v>
      </c>
      <c r="C78" s="0" t="s">
        <v>77</v>
      </c>
      <c r="D78" s="305" t="s">
        <v>334</v>
      </c>
      <c r="E78" s="375"/>
      <c r="F78" s="375"/>
      <c r="G78" s="375"/>
      <c r="H78" s="375"/>
      <c r="I78" s="375"/>
      <c r="J78" s="375"/>
      <c r="K78" s="375"/>
      <c r="L78" s="375"/>
      <c r="M78" s="375"/>
      <c r="N78" s="300"/>
      <c r="O78" s="309"/>
      <c r="P78" s="309"/>
      <c r="Q78" s="309"/>
      <c r="R78" s="309"/>
      <c r="S78" s="297"/>
    </row>
    <row r="79">
      <c r="B79" s="0" t="s">
        <v>228</v>
      </c>
      <c r="C79" s="0" t="s">
        <v>77</v>
      </c>
      <c r="D79" s="305" t="s">
        <v>332</v>
      </c>
      <c r="E79" s="290">
        <v>262.993956973984</v>
      </c>
      <c r="F79" s="290">
        <v>261.986472463061</v>
      </c>
      <c r="G79" s="290">
        <v>267.34236862912</v>
      </c>
      <c r="H79" s="290">
        <v>276.237484705687</v>
      </c>
      <c r="I79" s="290">
        <v>285.251962164357</v>
      </c>
      <c r="J79" s="385">
        <v>288.472997207027</v>
      </c>
      <c r="K79" s="290">
        <v>292.702487530984</v>
      </c>
      <c r="L79" s="385">
        <v>294.555350466065</v>
      </c>
      <c r="M79" s="290">
        <v>294.540104371343</v>
      </c>
      <c r="N79" s="300"/>
      <c r="O79" s="309"/>
      <c r="P79" s="309"/>
      <c r="Q79" s="309"/>
      <c r="R79" s="309"/>
      <c r="S79" s="297"/>
    </row>
    <row r="80">
      <c r="B80" s="0" t="s">
        <v>228</v>
      </c>
      <c r="C80" s="0" t="s">
        <v>75</v>
      </c>
      <c r="D80" s="305" t="s">
        <v>370</v>
      </c>
      <c r="E80" s="300"/>
      <c r="F80" s="300"/>
      <c r="G80" s="300"/>
      <c r="H80" s="300"/>
      <c r="I80" s="300"/>
      <c r="J80" s="375"/>
      <c r="K80" s="300"/>
      <c r="L80" s="375"/>
      <c r="M80" s="300"/>
      <c r="N80" s="300"/>
      <c r="O80" s="309"/>
      <c r="P80" s="309"/>
      <c r="Q80" s="309"/>
      <c r="R80" s="309"/>
      <c r="S80" s="297"/>
    </row>
    <row r="81">
      <c r="B81" s="0" t="s">
        <v>228</v>
      </c>
      <c r="C81" s="0" t="s">
        <v>75</v>
      </c>
      <c r="D81" s="305" t="s">
        <v>305</v>
      </c>
      <c r="E81" s="290">
        <v>101.480676627158</v>
      </c>
      <c r="F81" s="290">
        <v>100.945185299358</v>
      </c>
      <c r="G81" s="290">
        <v>82.757439930267</v>
      </c>
      <c r="H81" s="290">
        <v>55.902395715394</v>
      </c>
      <c r="I81" s="290">
        <v>27.759062661815</v>
      </c>
      <c r="J81" s="385">
        <v>30.104648435411</v>
      </c>
      <c r="K81" s="290">
        <v>7.82092262769</v>
      </c>
      <c r="L81" s="385">
        <v>10.192929511675</v>
      </c>
      <c r="M81" s="290"/>
      <c r="N81" s="300"/>
      <c r="O81" s="309"/>
      <c r="P81" s="309"/>
      <c r="Q81" s="309"/>
      <c r="R81" s="309"/>
      <c r="S81" s="297"/>
    </row>
    <row r="82">
      <c r="B82" s="0" t="s">
        <v>228</v>
      </c>
      <c r="C82" s="0" t="s">
        <v>75</v>
      </c>
      <c r="D82" s="305" t="s">
        <v>302</v>
      </c>
      <c r="E82" s="290"/>
      <c r="F82" s="290"/>
      <c r="G82" s="290">
        <v>20.729085880099</v>
      </c>
      <c r="H82" s="290"/>
      <c r="I82" s="290">
        <v>16.901055413439</v>
      </c>
      <c r="J82" s="385"/>
      <c r="K82" s="290">
        <v>12.501999575891</v>
      </c>
      <c r="L82" s="385"/>
      <c r="M82" s="290"/>
      <c r="N82" s="300"/>
      <c r="O82" s="309"/>
      <c r="P82" s="309"/>
      <c r="Q82" s="309"/>
      <c r="R82" s="309"/>
      <c r="S82" s="297"/>
    </row>
    <row r="83">
      <c r="B83" s="0" t="s">
        <v>228</v>
      </c>
      <c r="C83" s="0" t="s">
        <v>75</v>
      </c>
      <c r="D83" s="305" t="s">
        <v>369</v>
      </c>
      <c r="E83" s="290">
        <v>299.006828801101</v>
      </c>
      <c r="F83" s="290">
        <v>297.429035184646</v>
      </c>
      <c r="G83" s="290">
        <v>311.095191791615</v>
      </c>
      <c r="H83" s="290">
        <v>385.328619914826</v>
      </c>
      <c r="I83" s="290">
        <v>425.335940932844</v>
      </c>
      <c r="J83" s="385">
        <v>445.120230010695</v>
      </c>
      <c r="K83" s="290">
        <v>460.896361319393</v>
      </c>
      <c r="L83" s="385">
        <v>472.516612696201</v>
      </c>
      <c r="M83" s="290">
        <v>481.434126431454</v>
      </c>
      <c r="N83" s="300"/>
      <c r="O83" s="309"/>
      <c r="P83" s="309"/>
      <c r="Q83" s="309"/>
      <c r="R83" s="309"/>
      <c r="S83" s="297"/>
    </row>
    <row r="84">
      <c r="B84" s="0" t="s">
        <v>228</v>
      </c>
      <c r="C84" s="0" t="s">
        <v>371</v>
      </c>
      <c r="D84" s="305" t="s">
        <v>370</v>
      </c>
      <c r="E84" s="300"/>
      <c r="F84" s="300"/>
      <c r="G84" s="300"/>
      <c r="H84" s="300"/>
      <c r="I84" s="300"/>
      <c r="J84" s="375"/>
      <c r="K84" s="300"/>
      <c r="L84" s="375"/>
      <c r="M84" s="300"/>
      <c r="N84" s="300"/>
      <c r="O84" s="309"/>
      <c r="P84" s="309"/>
      <c r="Q84" s="309"/>
      <c r="R84" s="309"/>
      <c r="S84" s="297"/>
    </row>
    <row r="85">
      <c r="B85" s="0" t="s">
        <v>228</v>
      </c>
      <c r="C85" s="0" t="s">
        <v>371</v>
      </c>
      <c r="D85" s="305" t="s">
        <v>305</v>
      </c>
      <c r="E85" s="290">
        <v>27.09362016</v>
      </c>
      <c r="F85" s="290">
        <v>28.647970801251</v>
      </c>
      <c r="G85" s="290">
        <v>29.36392341983</v>
      </c>
      <c r="H85" s="290">
        <v>36.212779581337</v>
      </c>
      <c r="I85" s="290">
        <v>21.927335456822</v>
      </c>
      <c r="J85" s="385">
        <v>16.541770938535</v>
      </c>
      <c r="K85" s="290">
        <v>32.629630370371</v>
      </c>
      <c r="L85" s="385">
        <v>43.538969171717</v>
      </c>
      <c r="M85" s="290">
        <v>24.273189708597</v>
      </c>
      <c r="N85" s="300"/>
      <c r="O85" s="309"/>
      <c r="P85" s="309"/>
      <c r="Q85" s="309"/>
      <c r="R85" s="309"/>
      <c r="S85" s="297"/>
    </row>
    <row r="86">
      <c r="B86" s="0" t="s">
        <v>228</v>
      </c>
      <c r="C86" s="0" t="s">
        <v>371</v>
      </c>
      <c r="D86" s="305" t="s">
        <v>314</v>
      </c>
      <c r="E86" s="290">
        <v>12.904722432</v>
      </c>
      <c r="F86" s="290">
        <v>13.288970914642</v>
      </c>
      <c r="G86" s="290">
        <v>6.902008696115</v>
      </c>
      <c r="H86" s="290">
        <v>0.219871037801</v>
      </c>
      <c r="I86" s="290">
        <v>11.217870754589</v>
      </c>
      <c r="J86" s="385">
        <v>24.254294097023</v>
      </c>
      <c r="K86" s="290"/>
      <c r="L86" s="385"/>
      <c r="M86" s="290"/>
      <c r="N86" s="300"/>
      <c r="O86" s="309"/>
      <c r="P86" s="309"/>
      <c r="Q86" s="309"/>
      <c r="R86" s="309"/>
      <c r="S86" s="297"/>
    </row>
    <row r="87">
      <c r="B87" s="0" t="s">
        <v>228</v>
      </c>
      <c r="C87" s="0" t="s">
        <v>371</v>
      </c>
      <c r="D87" s="305" t="s">
        <v>302</v>
      </c>
      <c r="E87" s="290"/>
      <c r="F87" s="290"/>
      <c r="G87" s="290">
        <v>4.533241514493</v>
      </c>
      <c r="H87" s="290">
        <v>3.321363632254</v>
      </c>
      <c r="I87" s="290">
        <v>7.806797703686</v>
      </c>
      <c r="J87" s="385"/>
      <c r="K87" s="290">
        <v>9.735068229521</v>
      </c>
      <c r="L87" s="385"/>
      <c r="M87" s="290">
        <v>20.013361024871</v>
      </c>
      <c r="N87" s="300"/>
      <c r="O87" s="309"/>
      <c r="P87" s="309"/>
      <c r="Q87" s="309"/>
      <c r="R87" s="309"/>
      <c r="S87" s="297"/>
    </row>
    <row r="88">
      <c r="B88" s="0" t="s">
        <v>228</v>
      </c>
      <c r="C88" s="0" t="s">
        <v>371</v>
      </c>
      <c r="D88" s="305" t="s">
        <v>369</v>
      </c>
      <c r="E88" s="290"/>
      <c r="F88" s="290"/>
      <c r="G88" s="290">
        <v>4.533241514493</v>
      </c>
      <c r="H88" s="290">
        <v>9.938503562848</v>
      </c>
      <c r="I88" s="290">
        <v>13.650667971699</v>
      </c>
      <c r="J88" s="385">
        <v>17.484027872381</v>
      </c>
      <c r="K88" s="290">
        <v>19.132345340203</v>
      </c>
      <c r="L88" s="385">
        <v>20.698643581266</v>
      </c>
      <c r="M88" s="290">
        <v>22.142943219264</v>
      </c>
      <c r="N88" s="300"/>
      <c r="O88" s="309"/>
      <c r="P88" s="309"/>
      <c r="Q88" s="309"/>
      <c r="R88" s="309"/>
      <c r="S88" s="297"/>
    </row>
    <row r="89">
      <c r="B89" s="0" t="s">
        <v>229</v>
      </c>
      <c r="C89" s="0" t="s">
        <v>77</v>
      </c>
      <c r="D89" s="305" t="s">
        <v>329</v>
      </c>
      <c r="E89" s="290">
        <v>2.454531556603</v>
      </c>
      <c r="F89" s="290">
        <v>1.600943103246</v>
      </c>
      <c r="G89" s="290">
        <v>0.561493671529</v>
      </c>
      <c r="H89" s="290">
        <v>0.594089331328</v>
      </c>
      <c r="I89" s="290">
        <v>0.62356250094</v>
      </c>
      <c r="J89" s="385">
        <v>0.661254164332</v>
      </c>
      <c r="K89" s="290">
        <v>0.702441605237</v>
      </c>
      <c r="L89" s="385">
        <v>0.748002621152</v>
      </c>
      <c r="M89" s="290">
        <v>0.783034304047</v>
      </c>
      <c r="N89" s="300"/>
      <c r="O89" s="309"/>
      <c r="P89" s="309"/>
      <c r="Q89" s="309"/>
      <c r="R89" s="309"/>
      <c r="S89" s="297"/>
    </row>
    <row r="90">
      <c r="B90" s="0" t="s">
        <v>229</v>
      </c>
      <c r="C90" s="0" t="s">
        <v>77</v>
      </c>
      <c r="D90" s="305" t="s">
        <v>334</v>
      </c>
      <c r="E90" s="375"/>
      <c r="F90" s="375"/>
      <c r="G90" s="375"/>
      <c r="H90" s="375"/>
      <c r="I90" s="375"/>
      <c r="J90" s="375"/>
      <c r="K90" s="375"/>
      <c r="L90" s="375"/>
      <c r="M90" s="375"/>
      <c r="N90" s="300"/>
      <c r="O90" s="309"/>
      <c r="P90" s="309"/>
      <c r="Q90" s="309"/>
      <c r="R90" s="309"/>
      <c r="S90" s="297"/>
    </row>
    <row r="91">
      <c r="B91" s="0" t="s">
        <v>229</v>
      </c>
      <c r="C91" s="0" t="s">
        <v>77</v>
      </c>
      <c r="D91" s="305" t="s">
        <v>332</v>
      </c>
      <c r="E91" s="290">
        <v>93.713308165206</v>
      </c>
      <c r="F91" s="290">
        <v>93.408593422101</v>
      </c>
      <c r="G91" s="290">
        <v>94.235891489052</v>
      </c>
      <c r="H91" s="290">
        <v>93.740201237553</v>
      </c>
      <c r="I91" s="290">
        <v>93.211088767925</v>
      </c>
      <c r="J91" s="385">
        <v>92.63728742524</v>
      </c>
      <c r="K91" s="290">
        <v>92.432908555298</v>
      </c>
      <c r="L91" s="385">
        <v>92.12052760829</v>
      </c>
      <c r="M91" s="290">
        <v>91.532964768613</v>
      </c>
      <c r="N91" s="300"/>
      <c r="O91" s="309"/>
      <c r="P91" s="309"/>
      <c r="Q91" s="309"/>
      <c r="R91" s="309"/>
      <c r="S91" s="297"/>
    </row>
    <row r="92">
      <c r="B92" s="0" t="s">
        <v>229</v>
      </c>
      <c r="C92" s="0" t="s">
        <v>75</v>
      </c>
      <c r="D92" s="305" t="s">
        <v>370</v>
      </c>
      <c r="E92" s="300"/>
      <c r="F92" s="300"/>
      <c r="G92" s="300"/>
      <c r="H92" s="300"/>
      <c r="I92" s="300"/>
      <c r="J92" s="375"/>
      <c r="K92" s="300"/>
      <c r="L92" s="375"/>
      <c r="M92" s="300"/>
      <c r="N92" s="300"/>
      <c r="O92" s="309"/>
      <c r="P92" s="309"/>
      <c r="Q92" s="309"/>
      <c r="R92" s="309"/>
      <c r="S92" s="297"/>
    </row>
    <row r="93">
      <c r="B93" s="0" t="s">
        <v>229</v>
      </c>
      <c r="C93" s="0" t="s">
        <v>75</v>
      </c>
      <c r="D93" s="305" t="s">
        <v>305</v>
      </c>
      <c r="E93" s="290">
        <v>31.316114747763</v>
      </c>
      <c r="F93" s="290">
        <v>32.756464106392</v>
      </c>
      <c r="G93" s="290">
        <v>18.476269959439</v>
      </c>
      <c r="H93" s="290">
        <v>4.558068140398</v>
      </c>
      <c r="I93" s="290">
        <v>2.919851535064</v>
      </c>
      <c r="J93" s="385">
        <v>1.173576953191</v>
      </c>
      <c r="K93" s="290">
        <v>0.259225415778</v>
      </c>
      <c r="L93" s="385"/>
      <c r="M93" s="290"/>
      <c r="N93" s="300"/>
      <c r="O93" s="309"/>
      <c r="P93" s="309"/>
      <c r="Q93" s="309"/>
      <c r="R93" s="309"/>
      <c r="S93" s="297"/>
    </row>
    <row r="94">
      <c r="B94" s="0" t="s">
        <v>229</v>
      </c>
      <c r="C94" s="0" t="s">
        <v>75</v>
      </c>
      <c r="D94" s="305" t="s">
        <v>302</v>
      </c>
      <c r="E94" s="290">
        <v>1.944930867599</v>
      </c>
      <c r="F94" s="290">
        <v>2.034385768064</v>
      </c>
      <c r="G94" s="290">
        <v>8.214528604065</v>
      </c>
      <c r="H94" s="290">
        <v>13.719199189009</v>
      </c>
      <c r="I94" s="290">
        <v>11.169783765343</v>
      </c>
      <c r="J94" s="385">
        <v>8.372906531449</v>
      </c>
      <c r="K94" s="290">
        <v>6.218999979819</v>
      </c>
      <c r="L94" s="385">
        <v>3.303347618777</v>
      </c>
      <c r="M94" s="290"/>
      <c r="N94" s="300"/>
      <c r="O94" s="309"/>
      <c r="P94" s="309"/>
      <c r="Q94" s="309"/>
      <c r="R94" s="309"/>
      <c r="S94" s="297"/>
    </row>
    <row r="95">
      <c r="B95" s="0" t="s">
        <v>229</v>
      </c>
      <c r="C95" s="0" t="s">
        <v>75</v>
      </c>
      <c r="D95" s="305" t="s">
        <v>369</v>
      </c>
      <c r="E95" s="290">
        <v>101.629215884185</v>
      </c>
      <c r="F95" s="290">
        <v>106.303536983588</v>
      </c>
      <c r="G95" s="290">
        <v>117.635343574772</v>
      </c>
      <c r="H95" s="290">
        <v>129.969747997267</v>
      </c>
      <c r="I95" s="290">
        <v>138.285176731147</v>
      </c>
      <c r="J95" s="385">
        <v>145.316676084753</v>
      </c>
      <c r="K95" s="290">
        <v>151.156539506944</v>
      </c>
      <c r="L95" s="385">
        <v>157.457476057149</v>
      </c>
      <c r="M95" s="290">
        <v>162.585018583414</v>
      </c>
      <c r="N95" s="300"/>
      <c r="O95" s="309"/>
      <c r="P95" s="309"/>
      <c r="Q95" s="309"/>
      <c r="R95" s="309"/>
      <c r="S95" s="297"/>
    </row>
    <row r="96">
      <c r="B96" s="0" t="s">
        <v>229</v>
      </c>
      <c r="C96" s="0" t="s">
        <v>371</v>
      </c>
      <c r="D96" s="305" t="s">
        <v>305</v>
      </c>
      <c r="E96" s="290">
        <v>4.685950296</v>
      </c>
      <c r="F96" s="290">
        <v>5.2273756629</v>
      </c>
      <c r="G96" s="290">
        <v>3.643097189816</v>
      </c>
      <c r="H96" s="290">
        <v>2.282534897289</v>
      </c>
      <c r="I96" s="290">
        <v>1.561291087841</v>
      </c>
      <c r="J96" s="385">
        <v>0.688426812876</v>
      </c>
      <c r="K96" s="290">
        <v>7.953954997924</v>
      </c>
      <c r="L96" s="385">
        <v>0.268538667559</v>
      </c>
      <c r="M96" s="290">
        <v>6.520408263578</v>
      </c>
      <c r="N96" s="300"/>
      <c r="O96" s="309"/>
      <c r="P96" s="309"/>
      <c r="Q96" s="309"/>
      <c r="R96" s="309"/>
      <c r="S96" s="297"/>
    </row>
    <row r="97">
      <c r="B97" s="0" t="s">
        <v>229</v>
      </c>
      <c r="C97" s="0" t="s">
        <v>371</v>
      </c>
      <c r="D97" s="305" t="s">
        <v>314</v>
      </c>
      <c r="E97" s="290">
        <v>12.505050504</v>
      </c>
      <c r="F97" s="290">
        <v>12.55022744139</v>
      </c>
      <c r="G97" s="290">
        <v>13.411778748906</v>
      </c>
      <c r="H97" s="290">
        <v>11.852930155589</v>
      </c>
      <c r="I97" s="290">
        <v>11.709049828087</v>
      </c>
      <c r="J97" s="385">
        <v>11.564069041143</v>
      </c>
      <c r="K97" s="290"/>
      <c r="L97" s="385">
        <v>11.786352156021</v>
      </c>
      <c r="M97" s="290">
        <v>0.832662078838</v>
      </c>
      <c r="N97" s="300"/>
      <c r="O97" s="309"/>
      <c r="P97" s="309"/>
      <c r="Q97" s="309"/>
      <c r="R97" s="309"/>
      <c r="S97" s="297"/>
    </row>
    <row r="98">
      <c r="B98" s="0" t="s">
        <v>229</v>
      </c>
      <c r="C98" s="0" t="s">
        <v>371</v>
      </c>
      <c r="D98" s="305" t="s">
        <v>302</v>
      </c>
      <c r="E98" s="290"/>
      <c r="F98" s="290"/>
      <c r="G98" s="290">
        <v>0.520442455688</v>
      </c>
      <c r="H98" s="290">
        <v>1.141267448645</v>
      </c>
      <c r="I98" s="290">
        <v>1.561291087841</v>
      </c>
      <c r="J98" s="385">
        <v>2.065280438627</v>
      </c>
      <c r="K98" s="290">
        <v>6.550253955752</v>
      </c>
      <c r="L98" s="385">
        <v>2.595336816464</v>
      </c>
      <c r="M98" s="290">
        <v>7.352849754718</v>
      </c>
      <c r="N98" s="300"/>
      <c r="O98" s="309"/>
      <c r="P98" s="309"/>
      <c r="Q98" s="309"/>
      <c r="R98" s="309"/>
      <c r="S98" s="297"/>
    </row>
    <row r="99">
      <c r="B99" s="0" t="s">
        <v>229</v>
      </c>
      <c r="C99" s="0" t="s">
        <v>371</v>
      </c>
      <c r="D99" s="305" t="s">
        <v>369</v>
      </c>
      <c r="E99" s="290"/>
      <c r="F99" s="290"/>
      <c r="G99" s="290">
        <v>0.879382446263</v>
      </c>
      <c r="H99" s="290">
        <v>3.819183125381</v>
      </c>
      <c r="I99" s="290">
        <v>4.94387733459</v>
      </c>
      <c r="J99" s="385">
        <v>6.136189839705</v>
      </c>
      <c r="K99" s="290">
        <v>6.550253955752</v>
      </c>
      <c r="L99" s="385">
        <v>6.964791451762</v>
      </c>
      <c r="M99" s="290">
        <v>7.352849754718</v>
      </c>
      <c r="N99" s="300"/>
      <c r="O99" s="309"/>
      <c r="P99" s="309"/>
      <c r="Q99" s="309"/>
      <c r="R99" s="309"/>
      <c r="S99" s="297"/>
    </row>
    <row r="100">
      <c r="B100" s="0" t="s">
        <v>230</v>
      </c>
      <c r="C100" s="0" t="s">
        <v>77</v>
      </c>
      <c r="D100" s="305" t="s">
        <v>329</v>
      </c>
      <c r="E100" s="290">
        <v>2.337933387663</v>
      </c>
      <c r="F100" s="290">
        <v>2.086087680829</v>
      </c>
      <c r="G100" s="290">
        <v>1.810240893371</v>
      </c>
      <c r="H100" s="290">
        <v>1.957708079956</v>
      </c>
      <c r="I100" s="290">
        <v>2.097687552814</v>
      </c>
      <c r="J100" s="385">
        <v>2.255328421008</v>
      </c>
      <c r="K100" s="290">
        <v>2.428795773027</v>
      </c>
      <c r="L100" s="385">
        <v>2.618349684012</v>
      </c>
      <c r="M100" s="290">
        <v>2.769118927795</v>
      </c>
      <c r="N100" s="300"/>
      <c r="O100" s="309"/>
      <c r="P100" s="309"/>
      <c r="Q100" s="309"/>
      <c r="R100" s="309"/>
      <c r="S100" s="297"/>
    </row>
    <row r="101">
      <c r="B101" s="0" t="s">
        <v>230</v>
      </c>
      <c r="C101" s="0" t="s">
        <v>77</v>
      </c>
      <c r="D101" s="305" t="s">
        <v>334</v>
      </c>
      <c r="E101" s="375"/>
      <c r="F101" s="375"/>
      <c r="G101" s="375"/>
      <c r="H101" s="375"/>
      <c r="I101" s="375"/>
      <c r="J101" s="375"/>
      <c r="K101" s="375"/>
      <c r="L101" s="375"/>
      <c r="M101" s="375"/>
      <c r="N101" s="300"/>
      <c r="O101" s="309"/>
      <c r="P101" s="309"/>
      <c r="Q101" s="309"/>
      <c r="R101" s="309"/>
      <c r="S101" s="297"/>
    </row>
    <row r="102">
      <c r="B102" s="0" t="s">
        <v>230</v>
      </c>
      <c r="C102" s="0" t="s">
        <v>77</v>
      </c>
      <c r="D102" s="305" t="s">
        <v>332</v>
      </c>
      <c r="E102" s="290">
        <v>490.982197819807</v>
      </c>
      <c r="F102" s="290">
        <v>483.919900584509</v>
      </c>
      <c r="G102" s="290">
        <v>485.557682775863</v>
      </c>
      <c r="H102" s="290">
        <v>486.863752400602</v>
      </c>
      <c r="I102" s="290">
        <v>487.694274789905</v>
      </c>
      <c r="J102" s="385">
        <v>485.697039468362</v>
      </c>
      <c r="K102" s="290">
        <v>485.381468569402</v>
      </c>
      <c r="L102" s="385">
        <v>484.29568782588</v>
      </c>
      <c r="M102" s="290">
        <v>481.432232856223</v>
      </c>
      <c r="N102" s="300"/>
      <c r="O102" s="309"/>
      <c r="P102" s="309"/>
      <c r="Q102" s="309"/>
      <c r="R102" s="309"/>
      <c r="S102" s="297"/>
    </row>
    <row r="103">
      <c r="B103" s="0" t="s">
        <v>230</v>
      </c>
      <c r="C103" s="0" t="s">
        <v>75</v>
      </c>
      <c r="D103" s="305" t="s">
        <v>370</v>
      </c>
      <c r="E103" s="300"/>
      <c r="F103" s="300"/>
      <c r="G103" s="300"/>
      <c r="H103" s="300"/>
      <c r="I103" s="300"/>
      <c r="J103" s="375"/>
      <c r="K103" s="300"/>
      <c r="L103" s="375"/>
      <c r="M103" s="300"/>
      <c r="N103" s="300"/>
      <c r="O103" s="309"/>
      <c r="P103" s="309"/>
      <c r="Q103" s="309"/>
      <c r="R103" s="309"/>
      <c r="S103" s="297"/>
    </row>
    <row r="104">
      <c r="B104" s="0" t="s">
        <v>230</v>
      </c>
      <c r="C104" s="0" t="s">
        <v>75</v>
      </c>
      <c r="D104" s="305" t="s">
        <v>305</v>
      </c>
      <c r="E104" s="290">
        <v>68.035847879051</v>
      </c>
      <c r="F104" s="290">
        <v>70.495203837226</v>
      </c>
      <c r="G104" s="290">
        <v>47.542939560179</v>
      </c>
      <c r="H104" s="290">
        <v>22.231553700484</v>
      </c>
      <c r="I104" s="290">
        <v>19.775738376132</v>
      </c>
      <c r="J104" s="385">
        <v>3.206944121277</v>
      </c>
      <c r="K104" s="290"/>
      <c r="L104" s="385"/>
      <c r="M104" s="290"/>
      <c r="N104" s="300"/>
      <c r="O104" s="309"/>
      <c r="P104" s="309"/>
      <c r="Q104" s="309"/>
      <c r="R104" s="309"/>
      <c r="S104" s="297"/>
    </row>
    <row r="105">
      <c r="B105" s="0" t="s">
        <v>230</v>
      </c>
      <c r="C105" s="0" t="s">
        <v>75</v>
      </c>
      <c r="D105" s="305" t="s">
        <v>302</v>
      </c>
      <c r="E105" s="290"/>
      <c r="F105" s="290"/>
      <c r="G105" s="290">
        <v>7.783085271294</v>
      </c>
      <c r="H105" s="290">
        <v>16.233354727211</v>
      </c>
      <c r="I105" s="290">
        <v>10.337821120245</v>
      </c>
      <c r="J105" s="385">
        <v>17.358364316692</v>
      </c>
      <c r="K105" s="290">
        <v>14.065428635498</v>
      </c>
      <c r="L105" s="385">
        <v>7.22294768114</v>
      </c>
      <c r="M105" s="290"/>
      <c r="N105" s="300"/>
      <c r="O105" s="309"/>
      <c r="P105" s="309"/>
      <c r="Q105" s="309"/>
      <c r="R105" s="309"/>
      <c r="S105" s="297"/>
    </row>
    <row r="106">
      <c r="B106" s="0" t="s">
        <v>230</v>
      </c>
      <c r="C106" s="0" t="s">
        <v>75</v>
      </c>
      <c r="D106" s="305" t="s">
        <v>369</v>
      </c>
      <c r="E106" s="290">
        <v>75.530079863027</v>
      </c>
      <c r="F106" s="290">
        <v>78.260336892568</v>
      </c>
      <c r="G106" s="290">
        <v>100.335680594408</v>
      </c>
      <c r="H106" s="290">
        <v>123.868638844418</v>
      </c>
      <c r="I106" s="290">
        <v>139.337545726828</v>
      </c>
      <c r="J106" s="385">
        <v>153.018334728947</v>
      </c>
      <c r="K106" s="290">
        <v>164.015660151852</v>
      </c>
      <c r="L106" s="385">
        <v>175.675195083612</v>
      </c>
      <c r="M106" s="290">
        <v>186.069540512681</v>
      </c>
      <c r="N106" s="300"/>
      <c r="O106" s="309"/>
      <c r="P106" s="309"/>
      <c r="Q106" s="309"/>
      <c r="R106" s="309"/>
      <c r="S106" s="297"/>
    </row>
    <row r="107">
      <c r="B107" s="0" t="s">
        <v>230</v>
      </c>
      <c r="C107" s="0" t="s">
        <v>371</v>
      </c>
      <c r="D107" s="305" t="s">
        <v>305</v>
      </c>
      <c r="E107" s="290">
        <v>27.093578292</v>
      </c>
      <c r="F107" s="290">
        <v>29.936101054477</v>
      </c>
      <c r="G107" s="290">
        <v>21.409909842924</v>
      </c>
      <c r="H107" s="290">
        <v>30.787578445063</v>
      </c>
      <c r="I107" s="290">
        <v>31.770256234735</v>
      </c>
      <c r="J107" s="385">
        <v>4.253951460109</v>
      </c>
      <c r="K107" s="290">
        <v>3.996847461592</v>
      </c>
      <c r="L107" s="385">
        <v>1.69197382064</v>
      </c>
      <c r="M107" s="290">
        <v>10.237924041392</v>
      </c>
      <c r="N107" s="300"/>
      <c r="O107" s="309"/>
      <c r="P107" s="309"/>
      <c r="Q107" s="309"/>
      <c r="R107" s="309"/>
      <c r="S107" s="297"/>
    </row>
    <row r="108">
      <c r="B108" s="0" t="s">
        <v>230</v>
      </c>
      <c r="C108" s="0" t="s">
        <v>371</v>
      </c>
      <c r="D108" s="305" t="s">
        <v>314</v>
      </c>
      <c r="E108" s="290">
        <v>13.974114888</v>
      </c>
      <c r="F108" s="290">
        <v>14.170842779325</v>
      </c>
      <c r="G108" s="290">
        <v>16.915815949623</v>
      </c>
      <c r="H108" s="290">
        <v>0.332834375342</v>
      </c>
      <c r="I108" s="290"/>
      <c r="J108" s="385">
        <v>25.592176230262</v>
      </c>
      <c r="K108" s="290">
        <v>20.577199624917</v>
      </c>
      <c r="L108" s="385">
        <v>27.050259385448</v>
      </c>
      <c r="M108" s="290">
        <v>14.130563862039</v>
      </c>
      <c r="N108" s="300"/>
      <c r="O108" s="309"/>
      <c r="P108" s="309"/>
      <c r="Q108" s="309"/>
      <c r="R108" s="309"/>
      <c r="S108" s="297"/>
    </row>
    <row r="109">
      <c r="B109" s="0" t="s">
        <v>230</v>
      </c>
      <c r="C109" s="0" t="s">
        <v>371</v>
      </c>
      <c r="D109" s="305" t="s">
        <v>302</v>
      </c>
      <c r="E109" s="290"/>
      <c r="F109" s="290"/>
      <c r="G109" s="290">
        <v>4.790715724068</v>
      </c>
      <c r="H109" s="290">
        <v>10.373470940135</v>
      </c>
      <c r="I109" s="290">
        <v>10.378338561973</v>
      </c>
      <c r="J109" s="385">
        <v>12.761854380326</v>
      </c>
      <c r="K109" s="290">
        <v>20.23725922252</v>
      </c>
      <c r="L109" s="385">
        <v>18.342984437839</v>
      </c>
      <c r="M109" s="290">
        <v>24.367756863414</v>
      </c>
      <c r="N109" s="300"/>
      <c r="O109" s="309"/>
      <c r="P109" s="309"/>
      <c r="Q109" s="309"/>
      <c r="R109" s="309"/>
      <c r="S109" s="297"/>
    </row>
    <row r="110">
      <c r="B110" s="0" t="s">
        <v>230</v>
      </c>
      <c r="C110" s="0" t="s">
        <v>371</v>
      </c>
      <c r="D110" s="305" t="s">
        <v>369</v>
      </c>
      <c r="E110" s="290"/>
      <c r="F110" s="290"/>
      <c r="G110" s="290">
        <v>4.790715724068</v>
      </c>
      <c r="H110" s="290">
        <v>10.373470940135</v>
      </c>
      <c r="I110" s="290">
        <v>14.049531598903</v>
      </c>
      <c r="J110" s="385">
        <v>18.260563744584</v>
      </c>
      <c r="K110" s="290">
        <v>20.23725922252</v>
      </c>
      <c r="L110" s="385">
        <v>22.384547831489</v>
      </c>
      <c r="M110" s="290">
        <v>24.367756863414</v>
      </c>
      <c r="N110" s="300"/>
      <c r="O110" s="309"/>
      <c r="P110" s="309"/>
      <c r="Q110" s="309"/>
      <c r="R110" s="309"/>
      <c r="S110" s="297"/>
    </row>
    <row r="111">
      <c r="B111" s="0" t="s">
        <v>231</v>
      </c>
      <c r="C111" s="0" t="s">
        <v>77</v>
      </c>
      <c r="D111" s="305" t="s">
        <v>329</v>
      </c>
      <c r="E111" s="375"/>
      <c r="F111" s="375"/>
      <c r="G111" s="375"/>
      <c r="H111" s="375"/>
      <c r="I111" s="375"/>
      <c r="J111" s="375"/>
      <c r="K111" s="375"/>
      <c r="L111" s="375"/>
      <c r="M111" s="375"/>
      <c r="N111" s="300"/>
      <c r="O111" s="309"/>
      <c r="P111" s="309"/>
      <c r="Q111" s="309"/>
      <c r="R111" s="309"/>
    </row>
    <row r="112">
      <c r="B112" s="0" t="s">
        <v>231</v>
      </c>
      <c r="C112" s="0" t="s">
        <v>77</v>
      </c>
      <c r="D112" s="305" t="s">
        <v>334</v>
      </c>
      <c r="E112" s="375"/>
      <c r="F112" s="375"/>
      <c r="G112" s="375"/>
      <c r="H112" s="375"/>
      <c r="I112" s="375"/>
      <c r="J112" s="375"/>
      <c r="K112" s="375"/>
      <c r="L112" s="375"/>
      <c r="M112" s="375"/>
      <c r="N112" s="300"/>
      <c r="O112" s="309"/>
      <c r="P112" s="309"/>
      <c r="Q112" s="309"/>
      <c r="R112" s="309"/>
      <c r="S112" s="299"/>
    </row>
    <row r="113">
      <c r="B113" s="0" t="s">
        <v>231</v>
      </c>
      <c r="C113" s="0" t="s">
        <v>77</v>
      </c>
      <c r="D113" s="305" t="s">
        <v>332</v>
      </c>
      <c r="E113" s="375"/>
      <c r="F113" s="375"/>
      <c r="G113" s="375"/>
      <c r="H113" s="375"/>
      <c r="I113" s="375"/>
      <c r="J113" s="375"/>
      <c r="K113" s="375"/>
      <c r="L113" s="375"/>
      <c r="M113" s="375"/>
      <c r="N113" s="300"/>
      <c r="O113" s="309"/>
      <c r="P113" s="309"/>
      <c r="Q113" s="309"/>
      <c r="R113" s="309"/>
      <c r="S113" s="56"/>
    </row>
    <row r="114">
      <c r="B114" s="0" t="s">
        <v>231</v>
      </c>
      <c r="C114" s="0" t="s">
        <v>75</v>
      </c>
      <c r="D114" s="305" t="s">
        <v>305</v>
      </c>
      <c r="E114" s="375"/>
      <c r="F114" s="375"/>
      <c r="G114" s="375"/>
      <c r="H114" s="375"/>
      <c r="I114" s="375"/>
      <c r="J114" s="375"/>
      <c r="K114" s="375"/>
      <c r="L114" s="375"/>
      <c r="M114" s="375"/>
      <c r="N114" s="300"/>
      <c r="O114" s="309"/>
      <c r="P114" s="309"/>
      <c r="Q114" s="309"/>
      <c r="R114" s="309"/>
      <c r="S114" s="56"/>
    </row>
    <row r="115">
      <c r="B115" s="0" t="s">
        <v>231</v>
      </c>
      <c r="C115" s="0" t="s">
        <v>75</v>
      </c>
      <c r="D115" s="305" t="s">
        <v>302</v>
      </c>
      <c r="E115" s="375"/>
      <c r="F115" s="375"/>
      <c r="G115" s="375"/>
      <c r="H115" s="375"/>
      <c r="I115" s="375"/>
      <c r="J115" s="375"/>
      <c r="K115" s="375"/>
      <c r="L115" s="375"/>
      <c r="M115" s="375"/>
      <c r="N115" s="300"/>
      <c r="O115" s="309"/>
      <c r="P115" s="309"/>
      <c r="Q115" s="309"/>
      <c r="R115" s="309"/>
    </row>
    <row r="116">
      <c r="B116" s="0" t="s">
        <v>231</v>
      </c>
      <c r="C116" s="0" t="s">
        <v>75</v>
      </c>
      <c r="D116" s="305" t="s">
        <v>369</v>
      </c>
      <c r="E116" s="375"/>
      <c r="F116" s="375"/>
      <c r="G116" s="375"/>
      <c r="H116" s="375"/>
      <c r="I116" s="375"/>
      <c r="J116" s="375"/>
      <c r="K116" s="375"/>
      <c r="L116" s="375"/>
      <c r="M116" s="375"/>
      <c r="N116" s="300"/>
      <c r="O116" s="309"/>
      <c r="P116" s="309"/>
      <c r="Q116" s="309"/>
      <c r="R116" s="309"/>
      <c r="S116" s="56"/>
    </row>
    <row r="117">
      <c r="B117" s="0" t="s">
        <v>231</v>
      </c>
      <c r="C117" s="0" t="s">
        <v>371</v>
      </c>
      <c r="D117" s="305" t="s">
        <v>305</v>
      </c>
      <c r="E117" s="375"/>
      <c r="F117" s="375"/>
      <c r="G117" s="375"/>
      <c r="H117" s="375"/>
      <c r="I117" s="375"/>
      <c r="J117" s="375"/>
      <c r="K117" s="375"/>
      <c r="L117" s="375"/>
      <c r="M117" s="375"/>
      <c r="N117" s="300"/>
      <c r="O117" s="309"/>
      <c r="P117" s="309"/>
      <c r="Q117" s="309"/>
      <c r="R117" s="309"/>
      <c r="S117" s="299"/>
    </row>
    <row r="118">
      <c r="B118" s="0" t="s">
        <v>231</v>
      </c>
      <c r="C118" s="0" t="s">
        <v>371</v>
      </c>
      <c r="D118" s="305" t="s">
        <v>314</v>
      </c>
      <c r="E118" s="375"/>
      <c r="F118" s="375"/>
      <c r="G118" s="375"/>
      <c r="H118" s="375"/>
      <c r="I118" s="375"/>
      <c r="J118" s="375"/>
      <c r="K118" s="375"/>
      <c r="L118" s="375"/>
      <c r="M118" s="375"/>
      <c r="N118" s="300"/>
      <c r="O118" s="309"/>
      <c r="P118" s="309"/>
      <c r="Q118" s="309"/>
      <c r="R118" s="309"/>
    </row>
    <row r="119">
      <c r="B119" s="0" t="s">
        <v>231</v>
      </c>
      <c r="C119" s="0" t="s">
        <v>371</v>
      </c>
      <c r="D119" s="305" t="s">
        <v>302</v>
      </c>
      <c r="E119" s="375"/>
      <c r="F119" s="375"/>
      <c r="G119" s="375"/>
      <c r="H119" s="375"/>
      <c r="I119" s="375"/>
      <c r="J119" s="375"/>
      <c r="K119" s="375"/>
      <c r="L119" s="375"/>
      <c r="M119" s="375"/>
      <c r="N119" s="300"/>
      <c r="O119" s="309"/>
      <c r="P119" s="309"/>
      <c r="Q119" s="309"/>
      <c r="R119" s="309"/>
      <c r="S119" s="299"/>
    </row>
    <row r="120">
      <c r="B120" s="0" t="s">
        <v>231</v>
      </c>
      <c r="C120" s="0" t="s">
        <v>371</v>
      </c>
      <c r="D120" s="305" t="s">
        <v>369</v>
      </c>
      <c r="E120" s="375"/>
      <c r="F120" s="375"/>
      <c r="G120" s="375"/>
      <c r="H120" s="375"/>
      <c r="I120" s="375"/>
      <c r="J120" s="375"/>
      <c r="K120" s="375"/>
      <c r="L120" s="375"/>
      <c r="M120" s="375"/>
      <c r="N120" s="300"/>
      <c r="O120" s="309"/>
      <c r="P120" s="309"/>
      <c r="Q120" s="309"/>
      <c r="R120" s="309"/>
      <c r="S120" s="299"/>
    </row>
    <row r="121">
      <c r="B121" s="0" t="s">
        <v>232</v>
      </c>
      <c r="C121" s="0" t="s">
        <v>77</v>
      </c>
      <c r="D121" s="305" t="s">
        <v>329</v>
      </c>
      <c r="E121" s="375"/>
      <c r="F121" s="375"/>
      <c r="G121" s="375"/>
      <c r="H121" s="375"/>
      <c r="I121" s="375"/>
      <c r="J121" s="375"/>
      <c r="K121" s="375"/>
      <c r="L121" s="375"/>
      <c r="M121" s="375"/>
      <c r="N121" s="300"/>
      <c r="O121" s="309"/>
      <c r="P121" s="309"/>
      <c r="Q121" s="309"/>
      <c r="R121" s="309"/>
    </row>
    <row r="122">
      <c r="B122" s="0" t="s">
        <v>232</v>
      </c>
      <c r="C122" s="0" t="s">
        <v>77</v>
      </c>
      <c r="D122" s="305" t="s">
        <v>334</v>
      </c>
      <c r="E122" s="375"/>
      <c r="F122" s="375"/>
      <c r="G122" s="375"/>
      <c r="H122" s="375"/>
      <c r="I122" s="375"/>
      <c r="J122" s="375"/>
      <c r="K122" s="375"/>
      <c r="L122" s="375"/>
      <c r="M122" s="375"/>
      <c r="N122" s="300"/>
      <c r="O122" s="309"/>
      <c r="P122" s="309"/>
      <c r="Q122" s="309"/>
      <c r="R122" s="309"/>
    </row>
    <row r="123">
      <c r="B123" s="0" t="s">
        <v>232</v>
      </c>
      <c r="C123" s="0" t="s">
        <v>77</v>
      </c>
      <c r="D123" s="305" t="s">
        <v>332</v>
      </c>
      <c r="E123" s="375"/>
      <c r="F123" s="375"/>
      <c r="G123" s="375"/>
      <c r="H123" s="375"/>
      <c r="I123" s="375"/>
      <c r="J123" s="375"/>
      <c r="K123" s="375"/>
      <c r="L123" s="375"/>
      <c r="M123" s="375"/>
      <c r="N123" s="300"/>
      <c r="O123" s="309"/>
      <c r="P123" s="309"/>
      <c r="Q123" s="309"/>
      <c r="R123" s="309"/>
    </row>
    <row r="124">
      <c r="B124" s="0" t="s">
        <v>232</v>
      </c>
      <c r="C124" s="0" t="s">
        <v>75</v>
      </c>
      <c r="D124" s="305" t="s">
        <v>305</v>
      </c>
      <c r="E124" s="375"/>
      <c r="F124" s="375"/>
      <c r="G124" s="375"/>
      <c r="H124" s="375"/>
      <c r="I124" s="375"/>
      <c r="J124" s="375"/>
      <c r="K124" s="375"/>
      <c r="L124" s="375"/>
      <c r="M124" s="375"/>
      <c r="N124" s="300"/>
      <c r="O124" s="309"/>
      <c r="P124" s="309"/>
      <c r="Q124" s="309"/>
      <c r="R124" s="309"/>
    </row>
    <row r="125">
      <c r="B125" s="0" t="s">
        <v>232</v>
      </c>
      <c r="C125" s="0" t="s">
        <v>75</v>
      </c>
      <c r="D125" s="305" t="s">
        <v>302</v>
      </c>
      <c r="E125" s="375"/>
      <c r="F125" s="375"/>
      <c r="G125" s="375"/>
      <c r="H125" s="375"/>
      <c r="I125" s="375"/>
      <c r="J125" s="375"/>
      <c r="K125" s="375"/>
      <c r="L125" s="375"/>
      <c r="M125" s="375"/>
      <c r="N125" s="300"/>
      <c r="O125" s="309"/>
      <c r="P125" s="309"/>
      <c r="Q125" s="309"/>
      <c r="R125" s="309"/>
    </row>
    <row r="126">
      <c r="B126" s="0" t="s">
        <v>232</v>
      </c>
      <c r="C126" s="0" t="s">
        <v>75</v>
      </c>
      <c r="D126" s="305" t="s">
        <v>369</v>
      </c>
      <c r="E126" s="375"/>
      <c r="F126" s="375"/>
      <c r="G126" s="375"/>
      <c r="H126" s="375"/>
      <c r="I126" s="375"/>
      <c r="J126" s="375"/>
      <c r="K126" s="375"/>
      <c r="L126" s="375"/>
      <c r="M126" s="375"/>
      <c r="N126" s="300"/>
      <c r="O126" s="309"/>
      <c r="P126" s="309"/>
      <c r="Q126" s="309"/>
      <c r="R126" s="309"/>
    </row>
    <row r="127">
      <c r="B127" s="0" t="s">
        <v>232</v>
      </c>
      <c r="C127" s="0" t="s">
        <v>371</v>
      </c>
      <c r="D127" s="305" t="s">
        <v>305</v>
      </c>
      <c r="E127" s="375"/>
      <c r="F127" s="375"/>
      <c r="G127" s="375"/>
      <c r="H127" s="375"/>
      <c r="I127" s="375"/>
      <c r="J127" s="375"/>
      <c r="K127" s="375"/>
      <c r="L127" s="375"/>
      <c r="M127" s="375"/>
      <c r="N127" s="300"/>
      <c r="O127" s="309"/>
      <c r="P127" s="309"/>
      <c r="Q127" s="309"/>
      <c r="R127" s="309"/>
      <c r="S127" s="299"/>
    </row>
    <row r="128">
      <c r="B128" s="0" t="s">
        <v>232</v>
      </c>
      <c r="C128" s="0" t="s">
        <v>371</v>
      </c>
      <c r="D128" s="305" t="s">
        <v>314</v>
      </c>
      <c r="E128" s="375"/>
      <c r="F128" s="375"/>
      <c r="G128" s="375"/>
      <c r="H128" s="375"/>
      <c r="I128" s="375"/>
      <c r="J128" s="375"/>
      <c r="K128" s="375"/>
      <c r="L128" s="375"/>
      <c r="M128" s="375"/>
      <c r="N128" s="300"/>
      <c r="O128" s="309"/>
      <c r="P128" s="309"/>
      <c r="Q128" s="309"/>
      <c r="R128" s="309"/>
    </row>
    <row r="129">
      <c r="B129" s="0" t="s">
        <v>232</v>
      </c>
      <c r="C129" s="0" t="s">
        <v>371</v>
      </c>
      <c r="D129" s="305" t="s">
        <v>302</v>
      </c>
      <c r="E129" s="375"/>
      <c r="F129" s="375"/>
      <c r="G129" s="375"/>
      <c r="H129" s="375"/>
      <c r="I129" s="375"/>
      <c r="J129" s="375"/>
      <c r="K129" s="375"/>
      <c r="L129" s="375"/>
      <c r="M129" s="375"/>
      <c r="N129" s="300"/>
      <c r="O129" s="309"/>
      <c r="P129" s="309"/>
      <c r="Q129" s="309"/>
      <c r="R129" s="309"/>
      <c r="S129" s="299"/>
    </row>
    <row r="130">
      <c r="B130" s="0" t="s">
        <v>232</v>
      </c>
      <c r="C130" s="0" t="s">
        <v>371</v>
      </c>
      <c r="D130" s="305" t="s">
        <v>369</v>
      </c>
      <c r="E130" s="375"/>
      <c r="F130" s="375"/>
      <c r="G130" s="375"/>
      <c r="H130" s="375"/>
      <c r="I130" s="375"/>
      <c r="J130" s="375"/>
      <c r="K130" s="375"/>
      <c r="L130" s="375"/>
      <c r="M130" s="375"/>
      <c r="N130" s="300"/>
      <c r="O130" s="309"/>
      <c r="P130" s="309"/>
      <c r="Q130" s="309"/>
      <c r="R130" s="309"/>
      <c r="S130" s="299"/>
    </row>
    <row r="131">
      <c r="D131" s="305"/>
      <c r="E131" s="300"/>
      <c r="F131" s="300"/>
      <c r="G131" s="300"/>
      <c r="H131" s="300"/>
      <c r="I131" s="300"/>
      <c r="J131" s="300"/>
      <c r="K131" s="300"/>
      <c r="L131" s="300"/>
      <c r="M131" s="300"/>
      <c r="N131" s="300"/>
      <c r="O131" s="309"/>
      <c r="P131" s="309"/>
      <c r="Q131" s="309"/>
      <c r="R131" s="309"/>
    </row>
    <row r="132">
      <c r="D132" s="305"/>
      <c r="E132" s="290"/>
      <c r="F132" s="290"/>
      <c r="G132" s="290"/>
      <c r="H132" s="290"/>
      <c r="I132" s="290"/>
      <c r="J132" s="290"/>
      <c r="K132" s="290"/>
      <c r="L132" s="290"/>
      <c r="M132" s="290"/>
      <c r="N132" s="309"/>
      <c r="O132" s="309"/>
      <c r="P132" s="309"/>
      <c r="Q132" s="309"/>
      <c r="R132" s="309"/>
    </row>
    <row r="133">
      <c r="D133" s="305"/>
      <c r="E133" s="290"/>
      <c r="F133" s="290"/>
      <c r="G133" s="290"/>
      <c r="H133" s="290"/>
      <c r="I133" s="290"/>
      <c r="J133" s="290"/>
      <c r="K133" s="290"/>
      <c r="L133" s="290"/>
      <c r="M133" s="290"/>
      <c r="N133" s="309"/>
      <c r="O133" s="309"/>
      <c r="P133" s="309"/>
      <c r="Q133" s="309"/>
      <c r="R133" s="309"/>
      <c r="S133" s="56"/>
    </row>
    <row r="134">
      <c r="D134" s="305"/>
      <c r="E134" s="290"/>
      <c r="F134" s="290"/>
      <c r="G134" s="290"/>
      <c r="H134" s="290"/>
      <c r="I134" s="290"/>
      <c r="J134" s="290"/>
      <c r="K134" s="290"/>
      <c r="L134" s="290"/>
      <c r="M134" s="290"/>
      <c r="N134" s="309"/>
      <c r="O134" s="309"/>
      <c r="P134" s="309"/>
      <c r="Q134" s="309"/>
      <c r="R134" s="309"/>
      <c r="S134" s="56"/>
    </row>
    <row r="135">
      <c r="D135" s="305"/>
      <c r="E135" s="290"/>
      <c r="F135" s="290"/>
      <c r="G135" s="290"/>
      <c r="H135" s="290"/>
      <c r="I135" s="290"/>
      <c r="J135" s="290"/>
      <c r="K135" s="290"/>
      <c r="L135" s="290"/>
      <c r="M135" s="290"/>
      <c r="N135" s="309"/>
      <c r="O135" s="309"/>
      <c r="P135" s="309"/>
      <c r="Q135" s="309"/>
      <c r="R135" s="309"/>
    </row>
    <row r="136">
      <c r="D136" s="305"/>
      <c r="E136" s="290"/>
      <c r="F136" s="290"/>
      <c r="G136" s="290"/>
      <c r="H136" s="290"/>
      <c r="I136" s="290"/>
      <c r="J136" s="290"/>
      <c r="K136" s="290"/>
      <c r="L136" s="290"/>
      <c r="M136" s="290"/>
      <c r="N136" s="309"/>
      <c r="O136" s="309"/>
      <c r="P136" s="309"/>
      <c r="Q136" s="309"/>
      <c r="R136" s="309"/>
      <c r="S136" s="56"/>
    </row>
    <row r="137">
      <c r="D137" s="305"/>
      <c r="E137" s="290"/>
      <c r="F137" s="290"/>
      <c r="G137" s="290"/>
      <c r="H137" s="290"/>
      <c r="I137" s="290"/>
      <c r="J137" s="290"/>
      <c r="K137" s="290"/>
      <c r="L137" s="290"/>
      <c r="M137" s="290"/>
      <c r="N137" s="309"/>
      <c r="O137" s="309"/>
      <c r="P137" s="309"/>
      <c r="Q137" s="309"/>
      <c r="R137" s="309"/>
      <c r="S137" s="299"/>
    </row>
    <row r="138">
      <c r="D138" s="305"/>
      <c r="E138" s="290"/>
      <c r="F138" s="290"/>
      <c r="G138" s="290"/>
      <c r="H138" s="290"/>
      <c r="I138" s="290"/>
      <c r="J138" s="290"/>
      <c r="K138" s="290"/>
      <c r="L138" s="290"/>
      <c r="M138" s="290"/>
      <c r="N138" s="309"/>
      <c r="O138" s="309"/>
      <c r="P138" s="309"/>
      <c r="Q138" s="309"/>
      <c r="R138" s="309"/>
      <c r="S138" s="299"/>
    </row>
    <row r="139">
      <c r="D139" s="305"/>
      <c r="E139" s="290"/>
      <c r="F139" s="290"/>
      <c r="G139" s="290"/>
      <c r="H139" s="290"/>
      <c r="I139" s="290"/>
      <c r="J139" s="290"/>
      <c r="K139" s="290"/>
      <c r="L139" s="290"/>
      <c r="M139" s="290"/>
      <c r="N139" s="309"/>
      <c r="O139" s="309"/>
      <c r="P139" s="309"/>
      <c r="Q139" s="309"/>
      <c r="R139" s="309"/>
    </row>
    <row r="140">
      <c r="D140" s="305"/>
      <c r="E140" s="290"/>
      <c r="F140" s="290"/>
      <c r="G140" s="290"/>
      <c r="H140" s="290"/>
      <c r="I140" s="290"/>
      <c r="J140" s="290"/>
      <c r="K140" s="290"/>
      <c r="L140" s="290"/>
      <c r="M140" s="290"/>
      <c r="N140" s="309"/>
      <c r="O140" s="309"/>
      <c r="P140" s="309"/>
      <c r="Q140" s="309"/>
      <c r="R140" s="309"/>
      <c r="S140" s="299"/>
    </row>
    <row r="141">
      <c r="D141" s="305"/>
      <c r="E141" s="290"/>
      <c r="F141" s="290"/>
      <c r="G141" s="290"/>
      <c r="H141" s="290"/>
      <c r="I141" s="290"/>
      <c r="J141" s="290"/>
      <c r="K141" s="290"/>
      <c r="L141" s="290"/>
      <c r="M141" s="290"/>
      <c r="N141" s="309"/>
      <c r="O141" s="309"/>
      <c r="P141" s="309"/>
      <c r="Q141" s="309"/>
      <c r="R141" s="309"/>
      <c r="S141" s="299"/>
    </row>
    <row r="142">
      <c r="D142" s="305"/>
      <c r="E142" s="290"/>
      <c r="F142" s="290"/>
      <c r="G142" s="290"/>
      <c r="H142" s="290"/>
      <c r="I142" s="290"/>
      <c r="J142" s="290"/>
      <c r="K142" s="290"/>
      <c r="L142" s="290"/>
      <c r="M142" s="290"/>
      <c r="N142" s="309"/>
      <c r="O142" s="309"/>
      <c r="P142" s="309"/>
      <c r="Q142" s="309"/>
      <c r="R142" s="309"/>
      <c r="S142" s="299"/>
    </row>
    <row r="143">
      <c r="D143" s="305"/>
      <c r="E143" s="290"/>
      <c r="F143" s="290"/>
      <c r="G143" s="290"/>
      <c r="H143" s="290"/>
      <c r="I143" s="290"/>
      <c r="J143" s="290"/>
      <c r="K143" s="290"/>
      <c r="L143" s="290"/>
      <c r="M143" s="290"/>
      <c r="N143" s="309"/>
      <c r="O143" s="309"/>
      <c r="P143" s="309"/>
      <c r="Q143" s="309"/>
      <c r="R143" s="309"/>
    </row>
    <row r="144">
      <c r="D144" s="305"/>
      <c r="E144" s="290"/>
      <c r="F144" s="290"/>
      <c r="G144" s="290"/>
      <c r="H144" s="290"/>
      <c r="I144" s="290"/>
      <c r="J144" s="290"/>
      <c r="K144" s="290"/>
      <c r="L144" s="290"/>
      <c r="M144" s="290"/>
      <c r="N144" s="309"/>
      <c r="O144" s="309"/>
      <c r="P144" s="309"/>
      <c r="Q144" s="309"/>
      <c r="R144" s="309"/>
    </row>
    <row r="145">
      <c r="D145" s="305"/>
      <c r="E145" s="290"/>
      <c r="F145" s="290"/>
      <c r="G145" s="290"/>
      <c r="H145" s="290"/>
      <c r="I145" s="290"/>
      <c r="J145" s="290"/>
      <c r="K145" s="290"/>
      <c r="L145" s="290"/>
      <c r="M145" s="290"/>
      <c r="N145" s="309"/>
      <c r="O145" s="309"/>
      <c r="P145" s="309"/>
      <c r="Q145" s="309"/>
      <c r="R145" s="309"/>
    </row>
    <row r="146">
      <c r="D146" s="305"/>
      <c r="E146" s="290"/>
      <c r="F146" s="290"/>
      <c r="G146" s="290"/>
      <c r="H146" s="290"/>
      <c r="I146" s="290"/>
      <c r="J146" s="290"/>
      <c r="K146" s="290"/>
      <c r="L146" s="290"/>
      <c r="M146" s="290"/>
      <c r="N146" s="309"/>
      <c r="O146" s="309"/>
      <c r="P146" s="309"/>
      <c r="Q146" s="309"/>
      <c r="R146" s="309"/>
    </row>
    <row r="147">
      <c r="D147" s="305"/>
      <c r="E147" s="290"/>
      <c r="F147" s="290"/>
      <c r="G147" s="290"/>
      <c r="H147" s="290"/>
      <c r="I147" s="290"/>
      <c r="J147" s="290"/>
      <c r="K147" s="290"/>
      <c r="L147" s="290"/>
      <c r="M147" s="290"/>
      <c r="N147" s="309"/>
      <c r="O147" s="309"/>
      <c r="P147" s="309"/>
      <c r="Q147" s="309"/>
      <c r="R147" s="309"/>
      <c r="S147" s="299"/>
    </row>
    <row r="148">
      <c r="D148" s="305"/>
      <c r="E148" s="290"/>
      <c r="F148" s="290"/>
      <c r="G148" s="290"/>
      <c r="H148" s="290"/>
      <c r="I148" s="290"/>
      <c r="J148" s="290"/>
      <c r="K148" s="290"/>
      <c r="L148" s="290"/>
      <c r="M148" s="290"/>
      <c r="N148" s="309"/>
      <c r="O148" s="309"/>
      <c r="P148" s="309"/>
      <c r="Q148" s="309"/>
      <c r="R148" s="309"/>
    </row>
    <row r="149">
      <c r="D149" s="305"/>
      <c r="E149" s="290"/>
      <c r="F149" s="290"/>
      <c r="G149" s="290"/>
      <c r="H149" s="290"/>
      <c r="I149" s="290"/>
      <c r="J149" s="290"/>
      <c r="K149" s="290"/>
      <c r="L149" s="290"/>
      <c r="M149" s="290"/>
      <c r="N149" s="309"/>
      <c r="O149" s="309"/>
      <c r="P149" s="309"/>
      <c r="Q149" s="309"/>
      <c r="R149" s="309"/>
      <c r="S149" s="299"/>
    </row>
    <row r="150">
      <c r="D150" s="305"/>
      <c r="E150" s="290"/>
      <c r="F150" s="290"/>
      <c r="G150" s="290"/>
      <c r="H150" s="290"/>
      <c r="I150" s="290"/>
      <c r="J150" s="290"/>
      <c r="K150" s="290"/>
      <c r="L150" s="290"/>
      <c r="M150" s="290"/>
      <c r="N150" s="309"/>
      <c r="O150" s="309"/>
      <c r="P150" s="309"/>
      <c r="Q150" s="309"/>
      <c r="R150" s="309"/>
      <c r="S150" s="299"/>
    </row>
    <row r="151">
      <c r="D151" s="305"/>
      <c r="E151" s="290"/>
      <c r="F151" s="290"/>
      <c r="G151" s="290"/>
      <c r="H151" s="290"/>
      <c r="I151" s="290"/>
      <c r="J151" s="290"/>
      <c r="K151" s="290"/>
      <c r="L151" s="290"/>
      <c r="M151" s="290"/>
      <c r="N151" s="309"/>
      <c r="O151" s="309"/>
      <c r="P151" s="309"/>
      <c r="Q151" s="309"/>
      <c r="R151" s="309"/>
    </row>
    <row r="152">
      <c r="D152" s="305"/>
      <c r="E152" s="290"/>
      <c r="F152" s="290"/>
      <c r="G152" s="290"/>
      <c r="H152" s="290"/>
      <c r="I152" s="290"/>
      <c r="J152" s="290"/>
      <c r="K152" s="290"/>
      <c r="L152" s="290"/>
      <c r="M152" s="290"/>
      <c r="N152" s="309"/>
      <c r="O152" s="309"/>
      <c r="P152" s="309"/>
      <c r="Q152" s="309"/>
      <c r="R152" s="309"/>
    </row>
    <row r="153">
      <c r="D153" s="305"/>
      <c r="E153" s="290"/>
      <c r="F153" s="290"/>
      <c r="G153" s="290"/>
      <c r="H153" s="290"/>
      <c r="I153" s="290"/>
      <c r="J153" s="290"/>
      <c r="K153" s="290"/>
      <c r="L153" s="290"/>
      <c r="M153" s="290"/>
      <c r="N153" s="309"/>
      <c r="O153" s="309"/>
      <c r="P153" s="309"/>
      <c r="Q153" s="309"/>
      <c r="R153" s="309"/>
    </row>
    <row r="154">
      <c r="D154" s="305"/>
      <c r="E154" s="290"/>
      <c r="F154" s="290"/>
      <c r="G154" s="290"/>
      <c r="H154" s="290"/>
      <c r="I154" s="290"/>
      <c r="J154" s="290"/>
      <c r="K154" s="290"/>
      <c r="L154" s="290"/>
      <c r="M154" s="290"/>
      <c r="N154" s="309"/>
      <c r="O154" s="309"/>
      <c r="P154" s="309"/>
      <c r="Q154" s="309"/>
      <c r="R154" s="309"/>
    </row>
    <row r="155">
      <c r="D155" s="305"/>
      <c r="E155" s="290"/>
      <c r="F155" s="290"/>
      <c r="G155" s="290"/>
      <c r="H155" s="290"/>
      <c r="I155" s="290"/>
      <c r="J155" s="290"/>
      <c r="K155" s="290"/>
      <c r="L155" s="290"/>
      <c r="M155" s="290"/>
      <c r="N155" s="309"/>
      <c r="O155" s="309"/>
      <c r="P155" s="309"/>
      <c r="Q155" s="309"/>
      <c r="R155" s="309"/>
    </row>
    <row r="156">
      <c r="D156" s="305"/>
      <c r="E156" s="290"/>
      <c r="F156" s="290"/>
      <c r="G156" s="290"/>
      <c r="H156" s="290"/>
      <c r="I156" s="290"/>
      <c r="J156" s="290"/>
      <c r="K156" s="290"/>
      <c r="L156" s="290"/>
      <c r="M156" s="290"/>
      <c r="N156" s="309"/>
      <c r="O156" s="309"/>
      <c r="P156" s="309"/>
      <c r="Q156" s="309"/>
      <c r="R156" s="309"/>
    </row>
    <row r="157">
      <c r="D157" s="305"/>
      <c r="E157" s="290"/>
      <c r="F157" s="290"/>
      <c r="G157" s="290"/>
      <c r="H157" s="290"/>
      <c r="I157" s="290"/>
      <c r="J157" s="290"/>
      <c r="K157" s="290"/>
      <c r="L157" s="290"/>
      <c r="M157" s="290"/>
      <c r="N157" s="309"/>
      <c r="O157" s="309"/>
      <c r="P157" s="309"/>
      <c r="Q157" s="309"/>
      <c r="R157" s="309"/>
    </row>
    <row r="158">
      <c r="D158" s="305"/>
      <c r="E158" s="290"/>
      <c r="F158" s="290"/>
      <c r="G158" s="290"/>
      <c r="H158" s="290"/>
      <c r="I158" s="290"/>
      <c r="J158" s="290"/>
      <c r="K158" s="290"/>
      <c r="L158" s="290"/>
      <c r="M158" s="290"/>
      <c r="N158" s="309"/>
      <c r="O158" s="309"/>
      <c r="P158" s="309"/>
      <c r="Q158" s="309"/>
      <c r="R158" s="309"/>
      <c r="S158" s="299"/>
    </row>
    <row r="159">
      <c r="D159" s="305"/>
      <c r="E159" s="290"/>
      <c r="F159" s="290"/>
      <c r="G159" s="290"/>
      <c r="H159" s="290"/>
      <c r="I159" s="290"/>
      <c r="J159" s="290"/>
      <c r="K159" s="290"/>
      <c r="L159" s="290"/>
      <c r="M159" s="290"/>
      <c r="N159" s="309"/>
      <c r="O159" s="309"/>
      <c r="P159" s="309"/>
      <c r="Q159" s="309"/>
      <c r="R159" s="309"/>
    </row>
    <row r="160">
      <c r="D160" s="305"/>
      <c r="E160" s="290"/>
      <c r="F160" s="290"/>
      <c r="G160" s="290"/>
      <c r="H160" s="290"/>
      <c r="I160" s="290"/>
      <c r="J160" s="290"/>
      <c r="K160" s="290"/>
      <c r="L160" s="290"/>
      <c r="M160" s="290"/>
      <c r="N160" s="309"/>
      <c r="O160" s="309"/>
      <c r="P160" s="309"/>
      <c r="Q160" s="309"/>
      <c r="R160" s="309"/>
    </row>
    <row r="161">
      <c r="D161" s="305"/>
      <c r="E161" s="290"/>
      <c r="F161" s="290"/>
      <c r="G161" s="290"/>
      <c r="H161" s="290"/>
      <c r="I161" s="290"/>
      <c r="J161" s="290"/>
      <c r="K161" s="290"/>
      <c r="L161" s="290"/>
      <c r="M161" s="290"/>
      <c r="N161" s="309"/>
      <c r="O161" s="309"/>
      <c r="P161" s="309"/>
      <c r="Q161" s="309"/>
      <c r="R161" s="309"/>
      <c r="S161" s="299"/>
    </row>
    <row r="162">
      <c r="D162" s="305"/>
      <c r="E162" s="290"/>
      <c r="F162" s="290"/>
      <c r="G162" s="290"/>
      <c r="H162" s="290"/>
      <c r="I162" s="290"/>
      <c r="J162" s="290"/>
      <c r="K162" s="290"/>
      <c r="L162" s="290"/>
      <c r="M162" s="290"/>
      <c r="N162" s="309"/>
      <c r="O162" s="309"/>
      <c r="P162" s="309"/>
      <c r="Q162" s="309"/>
      <c r="R162" s="309"/>
    </row>
    <row r="163">
      <c r="D163" s="305"/>
      <c r="E163" s="290"/>
      <c r="F163" s="290"/>
      <c r="G163" s="290"/>
      <c r="H163" s="290"/>
      <c r="I163" s="290"/>
      <c r="J163" s="290"/>
      <c r="K163" s="290"/>
      <c r="L163" s="290"/>
      <c r="M163" s="290"/>
      <c r="N163" s="309"/>
      <c r="O163" s="309"/>
      <c r="P163" s="309"/>
      <c r="Q163" s="309"/>
      <c r="R163" s="309"/>
    </row>
    <row r="164">
      <c r="D164" s="305"/>
      <c r="E164" s="290"/>
      <c r="F164" s="290"/>
      <c r="G164" s="290"/>
      <c r="H164" s="290"/>
      <c r="I164" s="290"/>
      <c r="J164" s="290"/>
      <c r="K164" s="290"/>
      <c r="L164" s="290"/>
      <c r="M164" s="290"/>
      <c r="N164" s="309"/>
      <c r="O164" s="309"/>
      <c r="P164" s="309"/>
      <c r="Q164" s="309"/>
      <c r="R164" s="309"/>
      <c r="S164" s="56"/>
    </row>
    <row r="165">
      <c r="D165" s="305"/>
      <c r="E165" s="290"/>
      <c r="F165" s="290"/>
      <c r="G165" s="290"/>
      <c r="H165" s="290"/>
      <c r="I165" s="290"/>
      <c r="J165" s="290"/>
      <c r="K165" s="290"/>
      <c r="L165" s="290"/>
      <c r="M165" s="290"/>
      <c r="N165" s="309"/>
      <c r="O165" s="309"/>
      <c r="P165" s="309"/>
      <c r="Q165" s="309"/>
      <c r="R165" s="309"/>
    </row>
    <row r="166">
      <c r="D166" s="305"/>
      <c r="E166" s="290"/>
      <c r="F166" s="290"/>
      <c r="G166" s="290"/>
      <c r="H166" s="290"/>
      <c r="I166" s="290"/>
      <c r="J166" s="290"/>
      <c r="K166" s="290"/>
      <c r="L166" s="290"/>
      <c r="M166" s="290"/>
      <c r="N166" s="309"/>
      <c r="O166" s="309"/>
      <c r="P166" s="309"/>
      <c r="Q166" s="309"/>
      <c r="R166" s="309"/>
    </row>
    <row r="167">
      <c r="D167" s="305"/>
      <c r="E167" s="290"/>
      <c r="F167" s="290"/>
      <c r="G167" s="290"/>
      <c r="H167" s="290"/>
      <c r="I167" s="290"/>
      <c r="J167" s="290"/>
      <c r="K167" s="290"/>
      <c r="L167" s="290"/>
      <c r="M167" s="290"/>
      <c r="N167" s="309"/>
      <c r="O167" s="309"/>
      <c r="P167" s="309"/>
      <c r="Q167" s="309"/>
      <c r="R167" s="309"/>
    </row>
    <row r="168">
      <c r="D168" s="305"/>
      <c r="E168" s="290"/>
      <c r="F168" s="290"/>
      <c r="G168" s="290"/>
      <c r="H168" s="290"/>
      <c r="I168" s="290"/>
      <c r="J168" s="290"/>
      <c r="K168" s="290"/>
      <c r="L168" s="290"/>
      <c r="M168" s="290"/>
      <c r="N168" s="309"/>
      <c r="O168" s="309"/>
      <c r="P168" s="309"/>
      <c r="Q168" s="309"/>
      <c r="R168" s="309"/>
    </row>
    <row r="169">
      <c r="D169" s="305"/>
      <c r="E169" s="290"/>
      <c r="F169" s="290"/>
      <c r="G169" s="290"/>
      <c r="H169" s="290"/>
      <c r="I169" s="290"/>
      <c r="J169" s="290"/>
      <c r="K169" s="290"/>
      <c r="L169" s="290"/>
      <c r="M169" s="290"/>
      <c r="N169" s="309"/>
      <c r="O169" s="309"/>
      <c r="P169" s="309"/>
      <c r="Q169" s="309"/>
      <c r="R169" s="309"/>
    </row>
    <row r="170">
      <c r="D170" s="305"/>
      <c r="E170" s="290"/>
      <c r="F170" s="290"/>
      <c r="G170" s="290"/>
      <c r="H170" s="290"/>
      <c r="I170" s="290"/>
      <c r="J170" s="290"/>
      <c r="K170" s="290"/>
      <c r="L170" s="290"/>
      <c r="M170" s="290"/>
      <c r="N170" s="309"/>
      <c r="O170" s="309"/>
      <c r="P170" s="309"/>
      <c r="Q170" s="309"/>
      <c r="R170" s="309"/>
    </row>
    <row r="171">
      <c r="D171" s="305"/>
      <c r="E171" s="290"/>
      <c r="F171" s="290"/>
      <c r="G171" s="290"/>
      <c r="H171" s="290"/>
      <c r="I171" s="290"/>
      <c r="J171" s="290"/>
      <c r="K171" s="290"/>
      <c r="L171" s="290"/>
      <c r="M171" s="290"/>
      <c r="N171" s="309"/>
      <c r="O171" s="309"/>
      <c r="P171" s="309"/>
      <c r="Q171" s="309"/>
      <c r="R171" s="309"/>
    </row>
    <row r="172">
      <c r="D172" s="305"/>
      <c r="E172" s="290"/>
      <c r="F172" s="290"/>
      <c r="G172" s="290"/>
      <c r="H172" s="290"/>
      <c r="I172" s="290"/>
      <c r="J172" s="290"/>
      <c r="K172" s="290"/>
      <c r="L172" s="290"/>
      <c r="M172" s="290"/>
      <c r="N172" s="309"/>
      <c r="O172" s="309"/>
      <c r="P172" s="309"/>
      <c r="Q172" s="309"/>
      <c r="R172" s="309"/>
    </row>
    <row r="173">
      <c r="D173" s="305"/>
      <c r="E173" s="290"/>
      <c r="F173" s="290"/>
      <c r="G173" s="290"/>
      <c r="H173" s="290"/>
      <c r="I173" s="290"/>
      <c r="J173" s="290"/>
      <c r="K173" s="290"/>
      <c r="L173" s="290"/>
      <c r="M173" s="290"/>
      <c r="N173" s="309"/>
      <c r="O173" s="309"/>
      <c r="P173" s="309"/>
      <c r="Q173" s="309"/>
      <c r="R173" s="309"/>
      <c r="S173" s="56"/>
    </row>
    <row r="174">
      <c r="D174" s="305"/>
      <c r="E174" s="290"/>
      <c r="F174" s="290"/>
      <c r="G174" s="290"/>
      <c r="H174" s="290"/>
      <c r="I174" s="290"/>
      <c r="J174" s="290"/>
      <c r="K174" s="290"/>
      <c r="L174" s="290"/>
      <c r="M174" s="290"/>
      <c r="N174" s="309"/>
      <c r="O174" s="309"/>
      <c r="P174" s="309"/>
      <c r="Q174" s="309"/>
      <c r="R174" s="309"/>
      <c r="S174" s="56"/>
    </row>
    <row r="175">
      <c r="D175" s="305"/>
      <c r="E175" s="290"/>
      <c r="F175" s="290"/>
      <c r="G175" s="290"/>
      <c r="H175" s="290"/>
      <c r="I175" s="290"/>
      <c r="J175" s="290"/>
      <c r="K175" s="290"/>
      <c r="L175" s="290"/>
      <c r="M175" s="290"/>
      <c r="N175" s="309"/>
      <c r="O175" s="309"/>
      <c r="P175" s="309"/>
      <c r="Q175" s="309"/>
      <c r="R175" s="309"/>
    </row>
    <row r="176">
      <c r="D176" s="305"/>
      <c r="E176" s="290"/>
      <c r="F176" s="290"/>
      <c r="G176" s="290"/>
      <c r="H176" s="290"/>
      <c r="I176" s="290"/>
      <c r="J176" s="290"/>
      <c r="K176" s="290"/>
      <c r="L176" s="290"/>
      <c r="M176" s="290"/>
      <c r="N176" s="309"/>
      <c r="O176" s="309"/>
      <c r="P176" s="309"/>
      <c r="Q176" s="309"/>
      <c r="R176" s="309"/>
      <c r="S176" s="56"/>
    </row>
    <row r="177">
      <c r="D177" s="305"/>
      <c r="E177" s="290"/>
      <c r="F177" s="290"/>
      <c r="G177" s="290"/>
      <c r="H177" s="290"/>
      <c r="I177" s="290"/>
      <c r="J177" s="290"/>
      <c r="K177" s="290"/>
      <c r="L177" s="290"/>
      <c r="M177" s="290"/>
      <c r="N177" s="309"/>
      <c r="O177" s="309"/>
      <c r="P177" s="309"/>
      <c r="Q177" s="309"/>
      <c r="R177" s="309"/>
    </row>
    <row r="178">
      <c r="D178" s="305"/>
      <c r="E178" s="290"/>
      <c r="F178" s="290"/>
      <c r="G178" s="290"/>
      <c r="H178" s="290"/>
      <c r="I178" s="290"/>
      <c r="J178" s="290"/>
      <c r="K178" s="290"/>
      <c r="L178" s="290"/>
      <c r="M178" s="290"/>
      <c r="N178" s="309"/>
      <c r="O178" s="309"/>
      <c r="P178" s="309"/>
      <c r="Q178" s="309"/>
      <c r="R178" s="309"/>
    </row>
    <row r="179">
      <c r="D179" s="305"/>
      <c r="E179" s="290"/>
      <c r="F179" s="290"/>
      <c r="G179" s="290"/>
      <c r="H179" s="290"/>
      <c r="I179" s="290"/>
      <c r="J179" s="290"/>
      <c r="K179" s="290"/>
      <c r="L179" s="290"/>
      <c r="M179" s="290"/>
      <c r="N179" s="309"/>
      <c r="O179" s="309"/>
      <c r="P179" s="309"/>
      <c r="Q179" s="309"/>
      <c r="R179" s="309"/>
    </row>
    <row r="180">
      <c r="D180" s="305"/>
      <c r="E180" s="290"/>
      <c r="F180" s="290"/>
      <c r="G180" s="290"/>
      <c r="H180" s="290"/>
      <c r="I180" s="290"/>
      <c r="J180" s="290"/>
      <c r="K180" s="290"/>
      <c r="L180" s="290"/>
      <c r="M180" s="290"/>
      <c r="N180" s="309"/>
      <c r="O180" s="309"/>
      <c r="P180" s="309"/>
      <c r="Q180" s="309"/>
      <c r="R180" s="309"/>
      <c r="S180" s="299"/>
    </row>
    <row r="181">
      <c r="D181" s="305"/>
      <c r="E181" s="300"/>
      <c r="F181" s="300"/>
      <c r="G181" s="300"/>
      <c r="H181" s="300"/>
      <c r="I181" s="300"/>
      <c r="J181" s="300"/>
      <c r="K181" s="300"/>
      <c r="L181" s="300"/>
      <c r="M181" s="300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5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5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5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5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5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5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5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5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5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5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5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5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5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5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5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5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5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5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5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5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5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5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5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5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5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5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5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5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5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5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5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5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5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5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5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5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5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5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5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5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5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5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5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5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5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5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5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5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5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5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5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5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5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5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5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5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5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5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5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5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5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5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5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5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5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5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5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5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5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5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5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5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5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5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5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5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5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5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5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5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5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5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5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5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5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5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5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5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5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5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5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5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5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5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5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5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5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5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5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5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5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5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5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5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5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5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5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5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5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5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5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5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5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5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5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5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5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5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5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5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5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5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5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5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5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5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5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5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5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5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5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5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5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5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5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5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5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5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5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5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5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5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5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5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5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5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5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5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5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5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5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5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5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5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5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5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5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5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5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5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5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5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5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5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5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5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5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5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5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5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5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5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5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5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5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5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5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5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5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5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5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5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5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5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5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5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5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5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5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5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5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5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5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5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5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5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5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5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5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5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5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5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5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5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5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5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5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5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5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5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5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5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5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5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5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5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5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5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5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5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5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5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5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5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5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5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5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5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5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5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5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5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5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5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5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5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5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5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5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5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5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5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5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5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5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5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5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5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5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5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5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5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5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5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5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5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5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5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5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5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5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5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5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5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5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5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5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5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5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5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5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5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5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5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5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5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5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5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5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5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5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5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5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5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5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5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5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5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5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5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5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5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5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5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5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5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5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5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5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5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5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5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5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5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5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5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5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5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5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5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5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5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5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5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5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5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5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5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5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5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5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5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5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5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5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5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5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5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5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5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5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5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5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5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5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5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5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5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5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5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5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5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5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5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5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5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5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5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5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5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5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5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5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5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5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5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5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5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5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5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5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5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5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5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5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5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5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5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5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5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5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5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5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5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5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5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5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5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5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5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5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5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5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5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5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5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5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5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5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5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5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5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5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5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5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5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5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5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5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5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5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5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5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5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5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5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5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5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5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5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5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5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5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5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5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5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5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5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5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5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5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5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5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5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5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5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5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5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5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5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5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5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5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5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5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5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5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5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5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5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5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5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5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5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5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5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5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5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5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5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5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5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5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5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5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5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5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5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5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5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5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5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5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5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5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5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5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5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5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5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5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5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5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5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5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5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5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5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5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5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5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5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5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5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5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5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5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5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5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5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5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5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5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5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5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5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5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5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5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5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5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5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5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5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5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5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5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5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5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5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5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5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5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5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5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5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5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5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5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5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5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5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5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5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5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5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5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5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5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5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5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5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5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5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5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5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5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5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5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5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5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5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5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5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5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5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5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5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5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5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5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5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5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5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5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5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5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5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5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5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5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5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5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5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5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5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5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5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5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5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5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5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5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5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5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5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5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5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5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5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5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5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5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5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5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5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5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5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5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5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5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5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5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5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5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5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5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5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5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5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5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5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5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5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5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5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5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5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5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5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5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5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5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5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5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5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5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5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5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5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5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5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5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5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5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5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5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5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5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5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5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5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5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5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5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5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5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5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5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5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5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5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5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5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5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5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5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5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5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5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5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5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5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5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5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5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5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5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5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5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5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5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5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5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5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5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5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5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5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5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5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5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5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5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5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5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5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5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5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5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5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5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5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5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5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5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5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5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5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5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5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5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5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5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5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5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5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5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5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5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5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5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5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5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5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5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5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5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5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5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5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5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5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5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5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5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5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5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5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5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5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5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5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5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5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5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5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5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5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5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5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5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5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5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5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5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5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5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5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5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5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5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5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5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5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5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5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5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5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5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5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5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5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5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5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5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5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5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5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5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5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5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5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5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5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5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5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5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5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5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5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5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5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5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5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5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5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5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5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5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5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5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5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5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5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5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5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5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5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5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5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5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5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5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5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5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5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5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5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5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5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5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5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5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5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5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5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5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5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5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5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5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5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5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5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5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5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5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5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5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5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5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5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5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5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5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5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5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5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5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5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5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5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5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5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5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5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5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5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5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5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5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5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5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5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5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5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5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5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5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5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5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5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5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5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5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5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5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5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5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5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5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5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5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5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5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5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5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5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5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5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5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5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5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5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5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5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5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5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5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5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5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5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5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5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5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5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5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5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5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5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5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5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5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5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5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5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5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5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5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5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5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5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5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5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5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5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5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5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5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5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5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5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5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5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5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5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5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5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5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5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5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5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5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5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5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5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5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5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5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5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5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5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5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5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5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5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5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5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5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5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5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5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5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5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5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5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5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5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5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5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5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5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5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5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5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5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5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5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5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5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5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5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5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5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5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5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5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5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5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5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5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5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5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5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5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5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5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5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5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5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5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5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5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5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5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5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5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5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5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5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5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5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5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5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5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5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5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5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5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5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5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5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5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5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5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5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5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5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5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5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5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5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5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5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5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5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5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5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5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5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5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5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5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5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5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5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5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5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5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5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5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5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5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5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5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5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5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5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5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5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5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5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5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5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5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5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5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5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5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5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5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5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5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5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5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5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5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5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5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5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5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5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5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5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5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5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5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5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5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5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5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5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5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5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5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5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5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5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5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5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5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5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5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5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5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5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5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5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5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5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5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5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5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5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5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5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5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5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5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5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5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5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5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5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5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5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5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5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5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5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5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5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5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5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5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5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5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5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5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5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5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5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5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5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5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5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5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5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5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5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5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5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5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5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5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5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5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5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5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5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5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5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5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5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5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5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5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5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5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5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5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5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5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5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5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5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5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5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5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5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5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5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5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5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5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5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5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5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5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5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5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5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5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5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5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5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5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5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5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5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5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5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5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5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5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5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5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5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5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5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5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5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5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5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5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5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5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5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5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5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5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5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5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5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5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5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5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5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5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5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5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5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5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5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5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5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5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5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5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5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5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5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5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5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5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5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5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5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5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5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5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5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5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5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5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5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5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5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5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5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5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5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5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5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5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5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5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5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5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5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5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5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5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5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5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5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5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5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5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5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5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5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5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5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5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5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5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5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5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5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5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5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5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5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5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5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5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5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5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5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5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5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5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5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5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5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5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5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5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5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5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5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5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5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5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5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5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5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5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5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5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5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5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5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5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5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5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5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5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5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5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5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5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5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5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5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5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5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5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5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5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5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5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5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5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5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5"/>
      <c r="M1525" s="305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5"/>
      <c r="M1526" s="305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5"/>
      <c r="M1527" s="305"/>
      <c r="N1527" s="309"/>
      <c r="O1527" s="309"/>
      <c r="P1527" s="309"/>
      <c r="Q1527" s="309"/>
      <c r="R1527" s="309"/>
    </row>
    <row r="1528">
      <c r="D1528" s="305"/>
      <c r="E1528" s="305"/>
      <c r="F1528" s="305"/>
      <c r="G1528" s="305"/>
      <c r="H1528" s="305"/>
      <c r="I1528" s="305"/>
      <c r="J1528" s="305"/>
      <c r="K1528" s="305"/>
      <c r="L1528" s="305"/>
      <c r="M1528" s="305"/>
      <c r="N1528" s="309"/>
      <c r="O1528" s="309"/>
      <c r="P1528" s="309"/>
      <c r="Q1528" s="309"/>
      <c r="R1528" s="309"/>
    </row>
    <row r="1529">
      <c r="D1529" s="305"/>
      <c r="E1529" s="305"/>
      <c r="F1529" s="305"/>
      <c r="G1529" s="305"/>
      <c r="H1529" s="305"/>
      <c r="I1529" s="305"/>
      <c r="J1529" s="305"/>
      <c r="K1529" s="305"/>
      <c r="L1529" s="305"/>
      <c r="M1529" s="305"/>
      <c r="N1529" s="309"/>
      <c r="O1529" s="309"/>
      <c r="P1529" s="309"/>
      <c r="Q1529" s="309"/>
      <c r="R1529" s="309"/>
    </row>
    <row r="1530">
      <c r="D1530" s="305"/>
      <c r="E1530" s="305"/>
      <c r="F1530" s="305"/>
      <c r="G1530" s="305"/>
      <c r="H1530" s="305"/>
      <c r="I1530" s="305"/>
      <c r="J1530" s="305"/>
      <c r="K1530" s="305"/>
      <c r="L1530" s="305"/>
      <c r="M1530" s="305"/>
      <c r="N1530" s="309"/>
      <c r="O1530" s="309"/>
      <c r="P1530" s="309"/>
      <c r="Q1530" s="309"/>
      <c r="R1530" s="309"/>
    </row>
    <row r="1531">
      <c r="D1531" s="305"/>
      <c r="E1531" s="305"/>
      <c r="F1531" s="305"/>
      <c r="G1531" s="305"/>
      <c r="H1531" s="305"/>
      <c r="I1531" s="305"/>
      <c r="J1531" s="305"/>
      <c r="K1531" s="305"/>
      <c r="L1531" s="305"/>
      <c r="M1531" s="305"/>
      <c r="N1531" s="309"/>
      <c r="O1531" s="309"/>
      <c r="P1531" s="309"/>
      <c r="Q1531" s="309"/>
      <c r="R1531" s="309"/>
    </row>
  </sheetData>
  <pageMargins left="0.7" right="0.7" top="0.75" bottom="0.75" header="0.3" footer="0.3"/>
  <headerFooter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 enableFormatConditionsCalculation="0"/>
  <dimension ref="B2:R7897"/>
  <sheetViews>
    <sheetView showRuler="0" topLeftCell="A637" zoomScale="80" zoomScaleNormal="80" workbookViewId="0">
      <selection activeCell="E5" sqref="E5:M642"/>
    </sheetView>
  </sheetViews>
  <sheetFormatPr baseColWidth="10" defaultColWidth="8.83203125" defaultRowHeight="15" x14ac:dyDescent="0.2"/>
  <cols>
    <col min="3" max="3" bestFit="1" width="11.33203125" customWidth="1"/>
    <col min="4" max="4" bestFit="1" width="17.5" customWidth="1" style="316"/>
    <col min="5" max="13" bestFit="1" width="6.5" customWidth="1" style="293"/>
    <col min="14" max="14" bestFit="1" width="5.5" customWidth="1" style="296"/>
    <col min="15" max="16" bestFit="1" width="6.5" customWidth="1" style="296"/>
    <col min="17" max="17" bestFit="1" width="5.5" customWidth="1" style="296"/>
    <col min="18" max="18" width="9.1640625" customWidth="1" style="296"/>
    <col min="19" max="20" width="9.1640625" customWidth="1"/>
  </cols>
  <sheetData>
    <row r="2">
      <c r="B2" s="48" t="s">
        <v>597</v>
      </c>
    </row>
    <row r="3">
      <c r="B3" s="0" t="s">
        <v>498</v>
      </c>
    </row>
    <row r="4">
      <c r="B4" s="0" t="s">
        <v>581</v>
      </c>
      <c r="C4" s="0" t="s">
        <v>598</v>
      </c>
      <c r="D4" s="316" t="s">
        <v>93</v>
      </c>
      <c r="E4" s="307">
        <v>2010</v>
      </c>
      <c r="F4" s="307">
        <v>2015</v>
      </c>
      <c r="G4" s="307">
        <v>2020</v>
      </c>
      <c r="H4" s="307">
        <v>2025</v>
      </c>
      <c r="I4" s="307">
        <v>2030</v>
      </c>
      <c r="J4" s="307">
        <v>2035</v>
      </c>
      <c r="K4" s="307">
        <v>2040</v>
      </c>
      <c r="L4" s="307">
        <v>2045</v>
      </c>
      <c r="M4" s="307">
        <v>2050</v>
      </c>
      <c r="N4" s="308"/>
      <c r="O4" s="308"/>
      <c r="P4" s="308"/>
      <c r="Q4" s="308"/>
      <c r="R4" s="308"/>
    </row>
    <row r="5">
      <c r="B5" s="0" t="s">
        <v>221</v>
      </c>
      <c r="C5" s="288" t="s">
        <v>329</v>
      </c>
      <c r="D5" s="317" t="s">
        <v>330</v>
      </c>
      <c r="E5" s="290">
        <v>0.3994799942</v>
      </c>
      <c r="F5" s="290">
        <v>0.252579505999</v>
      </c>
      <c r="G5" s="290">
        <v>0.090273461634</v>
      </c>
      <c r="H5" s="290">
        <v>0.093578611198</v>
      </c>
      <c r="I5" s="290">
        <v>0.096404868142</v>
      </c>
      <c r="J5" s="385">
        <v>0.100821029654</v>
      </c>
      <c r="K5" s="290">
        <v>0.105632606487</v>
      </c>
      <c r="L5" s="385">
        <v>0.111716315587</v>
      </c>
      <c r="M5" s="290">
        <v>0.116291944251</v>
      </c>
      <c r="N5" s="300"/>
      <c r="O5" s="309"/>
      <c r="P5" s="309"/>
      <c r="Q5" s="309"/>
      <c r="R5" s="309"/>
    </row>
    <row r="6">
      <c r="B6" s="0" t="s">
        <v>221</v>
      </c>
      <c r="C6" s="288" t="s">
        <v>329</v>
      </c>
      <c r="D6" s="317" t="s">
        <v>336</v>
      </c>
      <c r="E6" s="300"/>
      <c r="F6" s="300"/>
      <c r="G6" s="300"/>
      <c r="H6" s="300"/>
      <c r="I6" s="300"/>
      <c r="J6" s="375"/>
      <c r="K6" s="300"/>
      <c r="L6" s="375"/>
      <c r="M6" s="300"/>
      <c r="N6" s="300"/>
      <c r="O6" s="309"/>
      <c r="P6" s="309"/>
      <c r="Q6" s="309"/>
      <c r="R6" s="309"/>
    </row>
    <row r="7">
      <c r="B7" s="0" t="s">
        <v>221</v>
      </c>
      <c r="C7" s="288" t="s">
        <v>307</v>
      </c>
      <c r="D7" s="317" t="s">
        <v>324</v>
      </c>
      <c r="E7" s="375"/>
      <c r="F7" s="375"/>
      <c r="G7" s="375"/>
      <c r="H7" s="375"/>
      <c r="I7" s="375"/>
      <c r="J7" s="375"/>
      <c r="K7" s="375"/>
      <c r="L7" s="375"/>
      <c r="M7" s="375"/>
      <c r="N7" s="300"/>
      <c r="O7" s="309"/>
      <c r="P7" s="309"/>
      <c r="Q7" s="309"/>
      <c r="R7" s="309"/>
    </row>
    <row r="8">
      <c r="B8" s="0" t="s">
        <v>221</v>
      </c>
      <c r="C8" s="288" t="s">
        <v>307</v>
      </c>
      <c r="D8" s="317" t="s">
        <v>316</v>
      </c>
      <c r="E8" s="375"/>
      <c r="F8" s="375"/>
      <c r="G8" s="375"/>
      <c r="H8" s="375"/>
      <c r="I8" s="375"/>
      <c r="J8" s="375"/>
      <c r="K8" s="375"/>
      <c r="L8" s="375"/>
      <c r="M8" s="375"/>
      <c r="N8" s="300"/>
      <c r="O8" s="309"/>
      <c r="P8" s="309"/>
      <c r="Q8" s="309"/>
      <c r="R8" s="309"/>
    </row>
    <row r="9">
      <c r="B9" s="0" t="s">
        <v>221</v>
      </c>
      <c r="C9" s="288" t="s">
        <v>307</v>
      </c>
      <c r="D9" s="317" t="s">
        <v>319</v>
      </c>
      <c r="E9" s="375"/>
      <c r="F9" s="375"/>
      <c r="G9" s="375"/>
      <c r="H9" s="375"/>
      <c r="I9" s="375"/>
      <c r="J9" s="375"/>
      <c r="K9" s="375"/>
      <c r="L9" s="375"/>
      <c r="M9" s="375"/>
      <c r="N9" s="300"/>
      <c r="O9" s="309"/>
      <c r="P9" s="309"/>
      <c r="Q9" s="309"/>
      <c r="R9" s="309"/>
    </row>
    <row r="10">
      <c r="B10" s="0" t="s">
        <v>221</v>
      </c>
      <c r="C10" s="288" t="s">
        <v>307</v>
      </c>
      <c r="D10" s="317" t="s">
        <v>341</v>
      </c>
      <c r="E10" s="375"/>
      <c r="F10" s="375"/>
      <c r="G10" s="375"/>
      <c r="H10" s="375"/>
      <c r="I10" s="375"/>
      <c r="J10" s="375"/>
      <c r="K10" s="375"/>
      <c r="L10" s="375"/>
      <c r="M10" s="375"/>
      <c r="N10" s="300"/>
      <c r="O10" s="309"/>
      <c r="P10" s="309"/>
      <c r="Q10" s="309"/>
      <c r="R10" s="309"/>
    </row>
    <row r="11">
      <c r="B11" s="0" t="s">
        <v>221</v>
      </c>
      <c r="C11" s="288" t="s">
        <v>307</v>
      </c>
      <c r="D11" s="317" t="s">
        <v>344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00"/>
      <c r="O11" s="309"/>
      <c r="P11" s="309"/>
      <c r="Q11" s="309"/>
      <c r="R11" s="309"/>
    </row>
    <row r="12">
      <c r="B12" s="0" t="s">
        <v>221</v>
      </c>
      <c r="C12" s="288" t="s">
        <v>307</v>
      </c>
      <c r="D12" s="317" t="s">
        <v>350</v>
      </c>
      <c r="E12" s="375"/>
      <c r="F12" s="375"/>
      <c r="G12" s="375"/>
      <c r="H12" s="375"/>
      <c r="I12" s="375"/>
      <c r="J12" s="375"/>
      <c r="K12" s="375"/>
      <c r="L12" s="375"/>
      <c r="M12" s="375"/>
      <c r="N12" s="300"/>
      <c r="O12" s="309"/>
      <c r="P12" s="309"/>
      <c r="Q12" s="309"/>
      <c r="R12" s="309"/>
    </row>
    <row r="13">
      <c r="B13" s="0" t="s">
        <v>221</v>
      </c>
      <c r="C13" s="288" t="s">
        <v>307</v>
      </c>
      <c r="D13" s="317" t="s">
        <v>348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00"/>
      <c r="O13" s="309"/>
      <c r="P13" s="309"/>
      <c r="Q13" s="309"/>
      <c r="R13" s="309"/>
    </row>
    <row r="14">
      <c r="B14" s="0" t="s">
        <v>221</v>
      </c>
      <c r="C14" s="288" t="s">
        <v>334</v>
      </c>
      <c r="D14" s="317" t="s">
        <v>330</v>
      </c>
      <c r="E14" s="375"/>
      <c r="F14" s="375"/>
      <c r="G14" s="375"/>
      <c r="H14" s="375"/>
      <c r="I14" s="375"/>
      <c r="J14" s="375"/>
      <c r="K14" s="375"/>
      <c r="L14" s="375"/>
      <c r="M14" s="375"/>
      <c r="N14" s="300"/>
      <c r="O14" s="309"/>
      <c r="P14" s="309"/>
      <c r="Q14" s="309"/>
      <c r="R14" s="309"/>
    </row>
    <row r="15">
      <c r="B15" s="0" t="s">
        <v>221</v>
      </c>
      <c r="C15" s="288" t="s">
        <v>334</v>
      </c>
      <c r="D15" s="317" t="s">
        <v>336</v>
      </c>
      <c r="E15" s="375"/>
      <c r="F15" s="375"/>
      <c r="G15" s="375"/>
      <c r="H15" s="375"/>
      <c r="I15" s="375"/>
      <c r="J15" s="375"/>
      <c r="K15" s="375"/>
      <c r="L15" s="375"/>
      <c r="M15" s="375"/>
      <c r="N15" s="300"/>
      <c r="O15" s="309"/>
      <c r="P15" s="309"/>
      <c r="Q15" s="309"/>
      <c r="R15" s="309"/>
    </row>
    <row r="16">
      <c r="B16" s="322" t="s">
        <v>221</v>
      </c>
      <c r="C16" s="384" t="s">
        <v>370</v>
      </c>
      <c r="D16" s="383" t="s">
        <v>341</v>
      </c>
      <c r="E16" s="290"/>
      <c r="F16" s="290"/>
      <c r="G16" s="290">
        <v>0.493445415002</v>
      </c>
      <c r="H16" s="290">
        <v>0.999517447187</v>
      </c>
      <c r="I16" s="290">
        <v>1.604182874144</v>
      </c>
      <c r="J16" s="385">
        <v>2.213439213668</v>
      </c>
      <c r="K16" s="290">
        <v>2.636622323779</v>
      </c>
      <c r="L16" s="385">
        <v>3.086001724282</v>
      </c>
      <c r="M16" s="290">
        <v>3.52178417606</v>
      </c>
      <c r="N16" s="300"/>
      <c r="O16" s="309"/>
      <c r="P16" s="309"/>
      <c r="Q16" s="309"/>
      <c r="R16" s="309"/>
    </row>
    <row r="17">
      <c r="B17" s="0" t="s">
        <v>221</v>
      </c>
      <c r="C17" s="288" t="s">
        <v>370</v>
      </c>
      <c r="D17" s="317" t="s">
        <v>350</v>
      </c>
      <c r="E17" s="300"/>
      <c r="F17" s="300"/>
      <c r="G17" s="300"/>
      <c r="H17" s="300"/>
      <c r="I17" s="300"/>
      <c r="J17" s="375"/>
      <c r="K17" s="300"/>
      <c r="L17" s="375"/>
      <c r="M17" s="300"/>
      <c r="N17" s="300"/>
      <c r="O17" s="309"/>
      <c r="P17" s="309"/>
      <c r="Q17" s="309"/>
      <c r="R17" s="309"/>
    </row>
    <row r="18">
      <c r="B18" s="0" t="s">
        <v>221</v>
      </c>
      <c r="C18" s="288" t="s">
        <v>370</v>
      </c>
      <c r="D18" s="317" t="s">
        <v>348</v>
      </c>
      <c r="E18" s="300"/>
      <c r="F18" s="300"/>
      <c r="G18" s="300"/>
      <c r="H18" s="300"/>
      <c r="I18" s="300"/>
      <c r="J18" s="375"/>
      <c r="K18" s="300"/>
      <c r="L18" s="375"/>
      <c r="M18" s="300"/>
      <c r="N18" s="300"/>
      <c r="O18" s="309"/>
      <c r="P18" s="309"/>
      <c r="Q18" s="309"/>
      <c r="R18" s="309"/>
    </row>
    <row r="19">
      <c r="B19" s="0" t="s">
        <v>221</v>
      </c>
      <c r="C19" s="288" t="s">
        <v>305</v>
      </c>
      <c r="D19" s="317" t="s">
        <v>324</v>
      </c>
      <c r="E19" s="300"/>
      <c r="F19" s="300"/>
      <c r="G19" s="300"/>
      <c r="H19" s="300"/>
      <c r="I19" s="300"/>
      <c r="J19" s="375"/>
      <c r="K19" s="300"/>
      <c r="L19" s="375"/>
      <c r="M19" s="300"/>
      <c r="N19" s="300"/>
      <c r="O19" s="309"/>
      <c r="P19" s="309"/>
      <c r="Q19" s="309"/>
      <c r="R19" s="309"/>
    </row>
    <row r="20">
      <c r="B20" s="0" t="s">
        <v>221</v>
      </c>
      <c r="C20" s="288" t="s">
        <v>305</v>
      </c>
      <c r="D20" s="317" t="s">
        <v>321</v>
      </c>
      <c r="E20" s="290">
        <v>25.55304188256</v>
      </c>
      <c r="F20" s="290">
        <v>24.863069856627</v>
      </c>
      <c r="G20" s="290">
        <v>16.345389229107</v>
      </c>
      <c r="H20" s="290">
        <v>4.472976343764</v>
      </c>
      <c r="I20" s="290"/>
      <c r="J20" s="385"/>
      <c r="K20" s="290"/>
      <c r="L20" s="385"/>
      <c r="M20" s="290"/>
      <c r="N20" s="300"/>
      <c r="O20" s="309"/>
      <c r="P20" s="309"/>
      <c r="Q20" s="309"/>
      <c r="R20" s="309"/>
    </row>
    <row r="21">
      <c r="B21" s="0" t="s">
        <v>221</v>
      </c>
      <c r="C21" s="288" t="s">
        <v>305</v>
      </c>
      <c r="D21" s="317" t="s">
        <v>303</v>
      </c>
      <c r="E21" s="290">
        <v>127.7652094128</v>
      </c>
      <c r="F21" s="290">
        <v>152.037521022327</v>
      </c>
      <c r="G21" s="290">
        <v>165.107269830215</v>
      </c>
      <c r="H21" s="290">
        <v>189.096090065773</v>
      </c>
      <c r="I21" s="290">
        <v>201.659619425064</v>
      </c>
      <c r="J21" s="385">
        <v>202.364730246356</v>
      </c>
      <c r="K21" s="290">
        <v>228.974098875409</v>
      </c>
      <c r="L21" s="385">
        <v>205.280576810962</v>
      </c>
      <c r="M21" s="290">
        <v>173.312594607268</v>
      </c>
      <c r="N21" s="300"/>
      <c r="O21" s="309"/>
      <c r="P21" s="309"/>
      <c r="Q21" s="309"/>
      <c r="R21" s="309"/>
    </row>
    <row r="22">
      <c r="B22" s="0" t="s">
        <v>221</v>
      </c>
      <c r="C22" s="0" t="s">
        <v>305</v>
      </c>
      <c r="D22" s="317" t="s">
        <v>316</v>
      </c>
      <c r="E22" s="290">
        <v>261.784115600145</v>
      </c>
      <c r="F22" s="290">
        <v>261.470055783689</v>
      </c>
      <c r="G22" s="290">
        <v>198.215480889538</v>
      </c>
      <c r="H22" s="290">
        <v>203.278259480441</v>
      </c>
      <c r="I22" s="290">
        <v>196.414356114971</v>
      </c>
      <c r="J22" s="385">
        <v>200.480940265713</v>
      </c>
      <c r="K22" s="290">
        <v>195.831847538289</v>
      </c>
      <c r="L22" s="385">
        <v>189.128596414016</v>
      </c>
      <c r="M22" s="290">
        <v>192.946000890339</v>
      </c>
      <c r="N22" s="300"/>
      <c r="O22" s="309"/>
      <c r="P22" s="309"/>
      <c r="Q22" s="309"/>
      <c r="R22" s="309"/>
    </row>
    <row r="23">
      <c r="B23" s="0" t="s">
        <v>221</v>
      </c>
      <c r="C23" s="0" t="s">
        <v>305</v>
      </c>
      <c r="D23" s="317" t="s">
        <v>319</v>
      </c>
      <c r="E23" s="290">
        <v>286.441395471119</v>
      </c>
      <c r="F23" s="290">
        <v>228.095927585651</v>
      </c>
      <c r="G23" s="290">
        <v>253.475105587019</v>
      </c>
      <c r="H23" s="290">
        <v>204.638757369106</v>
      </c>
      <c r="I23" s="290">
        <v>171.754945442255</v>
      </c>
      <c r="J23" s="385">
        <v>138.491804421107</v>
      </c>
      <c r="K23" s="290">
        <v>134.50571198354</v>
      </c>
      <c r="L23" s="385">
        <v>129.077921973267</v>
      </c>
      <c r="M23" s="290">
        <v>137.724569811621</v>
      </c>
      <c r="N23" s="300"/>
      <c r="O23" s="309"/>
      <c r="P23" s="309"/>
      <c r="Q23" s="309"/>
      <c r="R23" s="309"/>
    </row>
    <row r="24">
      <c r="B24" s="0" t="s">
        <v>221</v>
      </c>
      <c r="C24" s="0" t="s">
        <v>305</v>
      </c>
      <c r="D24" s="317" t="s">
        <v>341</v>
      </c>
      <c r="E24" s="290">
        <v>12.40367168547</v>
      </c>
      <c r="F24" s="290">
        <v>12.697055112411</v>
      </c>
      <c r="G24" s="290">
        <v>12.007171765052</v>
      </c>
      <c r="H24" s="290">
        <v>10.994691919052</v>
      </c>
      <c r="I24" s="290">
        <v>10.553834698313</v>
      </c>
      <c r="J24" s="385">
        <v>10.045608738955</v>
      </c>
      <c r="K24" s="290">
        <v>9.74403902266</v>
      </c>
      <c r="L24" s="385">
        <v>9.490910963357</v>
      </c>
      <c r="M24" s="290">
        <v>9.156638857755</v>
      </c>
      <c r="N24" s="300"/>
      <c r="O24" s="309"/>
      <c r="P24" s="309"/>
      <c r="Q24" s="309"/>
      <c r="R24" s="309"/>
    </row>
    <row r="25">
      <c r="B25" s="0" t="s">
        <v>221</v>
      </c>
      <c r="C25" s="0" t="s">
        <v>305</v>
      </c>
      <c r="D25" s="317" t="s">
        <v>344</v>
      </c>
      <c r="E25" s="290">
        <v>83.059435024517</v>
      </c>
      <c r="F25" s="290">
        <v>78.978680735148</v>
      </c>
      <c r="G25" s="290">
        <v>43.089687298669</v>
      </c>
      <c r="H25" s="290"/>
      <c r="I25" s="290">
        <v>15.157223683456</v>
      </c>
      <c r="J25" s="385"/>
      <c r="K25" s="290">
        <v>0.256837853669</v>
      </c>
      <c r="L25" s="385"/>
      <c r="M25" s="290"/>
      <c r="N25" s="300"/>
      <c r="O25" s="309"/>
      <c r="P25" s="309"/>
      <c r="Q25" s="309"/>
      <c r="R25" s="309"/>
    </row>
    <row r="26">
      <c r="B26" s="0" t="s">
        <v>221</v>
      </c>
      <c r="C26" s="0" t="s">
        <v>305</v>
      </c>
      <c r="D26" s="317" t="s">
        <v>350</v>
      </c>
      <c r="E26" s="290">
        <v>2.6454463272</v>
      </c>
      <c r="F26" s="290">
        <v>2.906147798397</v>
      </c>
      <c r="G26" s="290">
        <v>2.261528753707</v>
      </c>
      <c r="H26" s="290">
        <v>1.392584581015</v>
      </c>
      <c r="I26" s="290">
        <v>0.93639972879</v>
      </c>
      <c r="J26" s="385">
        <v>0.407661692804</v>
      </c>
      <c r="K26" s="290">
        <v>1.345757130855</v>
      </c>
      <c r="L26" s="385">
        <v>0.156585328771</v>
      </c>
      <c r="M26" s="290">
        <v>0.183733515748</v>
      </c>
      <c r="N26" s="300"/>
      <c r="O26" s="309"/>
      <c r="P26" s="309"/>
      <c r="Q26" s="309"/>
      <c r="R26" s="309"/>
    </row>
    <row r="27">
      <c r="B27" s="0" t="s">
        <v>221</v>
      </c>
      <c r="C27" s="0" t="s">
        <v>305</v>
      </c>
      <c r="D27" s="317" t="s">
        <v>348</v>
      </c>
      <c r="E27" s="290">
        <v>0.2939384808</v>
      </c>
      <c r="F27" s="290">
        <v>0.294564741016</v>
      </c>
      <c r="G27" s="290">
        <v>1.243456173704</v>
      </c>
      <c r="H27" s="290"/>
      <c r="I27" s="290"/>
      <c r="J27" s="385"/>
      <c r="K27" s="290"/>
      <c r="L27" s="385"/>
      <c r="M27" s="290">
        <v>0.26892548125</v>
      </c>
      <c r="N27" s="300"/>
      <c r="O27" s="309"/>
      <c r="P27" s="309"/>
      <c r="Q27" s="309"/>
      <c r="R27" s="309"/>
    </row>
    <row r="28">
      <c r="B28" s="0" t="s">
        <v>221</v>
      </c>
      <c r="C28" s="0" t="s">
        <v>314</v>
      </c>
      <c r="D28" s="317" t="s">
        <v>321</v>
      </c>
      <c r="E28" s="300"/>
      <c r="F28" s="300"/>
      <c r="G28" s="300"/>
      <c r="H28" s="300"/>
      <c r="I28" s="300"/>
      <c r="J28" s="375"/>
      <c r="K28" s="300"/>
      <c r="L28" s="375"/>
      <c r="M28" s="300"/>
      <c r="N28" s="300"/>
      <c r="O28" s="309"/>
      <c r="P28" s="309"/>
      <c r="Q28" s="309"/>
      <c r="R28" s="309"/>
    </row>
    <row r="29">
      <c r="B29" s="0" t="s">
        <v>221</v>
      </c>
      <c r="C29" s="0" t="s">
        <v>314</v>
      </c>
      <c r="D29" s="317" t="s">
        <v>303</v>
      </c>
      <c r="E29" s="290">
        <v>0.01800324</v>
      </c>
      <c r="F29" s="290">
        <v>0.00900162</v>
      </c>
      <c r="G29" s="290"/>
      <c r="H29" s="290"/>
      <c r="I29" s="290"/>
      <c r="J29" s="385"/>
      <c r="K29" s="290"/>
      <c r="L29" s="385">
        <v>24.081213384841</v>
      </c>
      <c r="M29" s="290">
        <v>46.942470062849</v>
      </c>
      <c r="N29" s="300"/>
      <c r="O29" s="309"/>
      <c r="P29" s="309"/>
      <c r="Q29" s="309"/>
      <c r="R29" s="309"/>
    </row>
    <row r="30">
      <c r="B30" s="0" t="s">
        <v>221</v>
      </c>
      <c r="C30" s="0" t="s">
        <v>314</v>
      </c>
      <c r="D30" s="317" t="s">
        <v>319</v>
      </c>
      <c r="E30" s="290"/>
      <c r="F30" s="290"/>
      <c r="G30" s="290"/>
      <c r="H30" s="290"/>
      <c r="I30" s="290">
        <v>6.462712088607</v>
      </c>
      <c r="J30" s="385">
        <v>12.75615135128</v>
      </c>
      <c r="K30" s="290">
        <v>12.987015861455</v>
      </c>
      <c r="L30" s="385">
        <v>13.305240454179</v>
      </c>
      <c r="M30" s="290">
        <v>13.576826521876</v>
      </c>
      <c r="N30" s="300"/>
      <c r="O30" s="309"/>
      <c r="P30" s="309"/>
      <c r="Q30" s="309"/>
      <c r="R30" s="309"/>
    </row>
    <row r="31">
      <c r="B31" s="0" t="s">
        <v>221</v>
      </c>
      <c r="C31" s="0" t="s">
        <v>314</v>
      </c>
      <c r="D31" s="317" t="s">
        <v>350</v>
      </c>
      <c r="E31" s="290"/>
      <c r="F31" s="290"/>
      <c r="G31" s="290">
        <v>0.323075536244</v>
      </c>
      <c r="H31" s="290">
        <v>0.696292290508</v>
      </c>
      <c r="I31" s="290">
        <v>0.93639972879</v>
      </c>
      <c r="J31" s="385">
        <v>1.222985078412</v>
      </c>
      <c r="K31" s="290">
        <v>1.357571815103</v>
      </c>
      <c r="L31" s="385">
        <v>1.513345070089</v>
      </c>
      <c r="M31" s="290">
        <v>1.471125777341</v>
      </c>
      <c r="N31" s="300"/>
      <c r="O31" s="309"/>
      <c r="P31" s="309"/>
      <c r="Q31" s="309"/>
      <c r="R31" s="309"/>
    </row>
    <row r="32">
      <c r="B32" s="0" t="s">
        <v>221</v>
      </c>
      <c r="C32" s="0" t="s">
        <v>314</v>
      </c>
      <c r="D32" s="317" t="s">
        <v>348</v>
      </c>
      <c r="E32" s="290">
        <v>12.627472536</v>
      </c>
      <c r="F32" s="290">
        <v>12.654376409393</v>
      </c>
      <c r="G32" s="290">
        <v>10.508110435803</v>
      </c>
      <c r="H32" s="290">
        <v>10.608669774118</v>
      </c>
      <c r="I32" s="290">
        <v>10.033325539264</v>
      </c>
      <c r="J32" s="385">
        <v>9.387808070678</v>
      </c>
      <c r="K32" s="290">
        <v>9.261867517772</v>
      </c>
      <c r="L32" s="385">
        <v>9.112965539314</v>
      </c>
      <c r="M32" s="290">
        <v>4.21316587292</v>
      </c>
      <c r="N32" s="300"/>
      <c r="O32" s="309"/>
      <c r="P32" s="309"/>
      <c r="Q32" s="309"/>
      <c r="R32" s="309"/>
    </row>
    <row r="33">
      <c r="B33" s="0" t="s">
        <v>221</v>
      </c>
      <c r="C33" s="0" t="s">
        <v>311</v>
      </c>
      <c r="D33" s="317" t="s">
        <v>321</v>
      </c>
      <c r="E33" s="300"/>
      <c r="F33" s="300"/>
      <c r="G33" s="300"/>
      <c r="H33" s="300"/>
      <c r="I33" s="300"/>
      <c r="J33" s="375"/>
      <c r="K33" s="300"/>
      <c r="L33" s="375"/>
      <c r="M33" s="300"/>
      <c r="N33" s="300"/>
      <c r="O33" s="309"/>
      <c r="P33" s="309"/>
      <c r="Q33" s="309"/>
      <c r="R33" s="309"/>
    </row>
    <row r="34">
      <c r="B34" s="0" t="s">
        <v>221</v>
      </c>
      <c r="C34" s="0" t="s">
        <v>311</v>
      </c>
      <c r="D34" s="317" t="s">
        <v>303</v>
      </c>
      <c r="E34" s="290">
        <v>7.872188832</v>
      </c>
      <c r="F34" s="290">
        <v>3.936094416</v>
      </c>
      <c r="G34" s="290"/>
      <c r="H34" s="290"/>
      <c r="I34" s="290">
        <v>7.412697615831</v>
      </c>
      <c r="J34" s="385">
        <v>7.412697615831</v>
      </c>
      <c r="K34" s="290">
        <v>15.350502072878</v>
      </c>
      <c r="L34" s="385">
        <v>15.350502072878</v>
      </c>
      <c r="M34" s="290"/>
      <c r="N34" s="300"/>
      <c r="O34" s="309"/>
      <c r="P34" s="309"/>
      <c r="Q34" s="309"/>
      <c r="R34" s="309"/>
    </row>
    <row r="35">
      <c r="B35" s="0" t="s">
        <v>221</v>
      </c>
      <c r="C35" s="0" t="s">
        <v>311</v>
      </c>
      <c r="D35" s="317" t="s">
        <v>316</v>
      </c>
      <c r="E35" s="290"/>
      <c r="F35" s="290">
        <v>14.500740263585</v>
      </c>
      <c r="G35" s="290">
        <v>94.345269223342</v>
      </c>
      <c r="H35" s="290">
        <v>88.130666253235</v>
      </c>
      <c r="I35" s="290">
        <v>83.211600068138</v>
      </c>
      <c r="J35" s="385">
        <v>64.501884891764</v>
      </c>
      <c r="K35" s="290">
        <v>40.363880540164</v>
      </c>
      <c r="L35" s="385">
        <v>56.027478817527</v>
      </c>
      <c r="M35" s="290">
        <v>59.487346905337</v>
      </c>
      <c r="N35" s="300"/>
      <c r="O35" s="309"/>
      <c r="P35" s="309"/>
      <c r="Q35" s="309"/>
      <c r="R35" s="309"/>
    </row>
    <row r="36">
      <c r="B36" s="0" t="s">
        <v>221</v>
      </c>
      <c r="C36" s="0" t="s">
        <v>311</v>
      </c>
      <c r="D36" s="317" t="s">
        <v>319</v>
      </c>
      <c r="E36" s="290"/>
      <c r="F36" s="290"/>
      <c r="G36" s="290"/>
      <c r="H36" s="290"/>
      <c r="I36" s="290">
        <v>8.720971539373</v>
      </c>
      <c r="J36" s="385">
        <v>8.720971539373</v>
      </c>
      <c r="K36" s="290">
        <v>8.720971539373</v>
      </c>
      <c r="L36" s="385">
        <v>2.491706154107</v>
      </c>
      <c r="M36" s="290"/>
      <c r="N36" s="300"/>
      <c r="O36" s="309"/>
      <c r="P36" s="309"/>
      <c r="Q36" s="309"/>
      <c r="R36" s="309"/>
    </row>
    <row r="37">
      <c r="B37" s="0" t="s">
        <v>221</v>
      </c>
      <c r="C37" s="0" t="s">
        <v>302</v>
      </c>
      <c r="D37" s="317" t="s">
        <v>326</v>
      </c>
      <c r="E37" s="290">
        <v>1.179248467221</v>
      </c>
      <c r="F37" s="290">
        <v>1.022256353787</v>
      </c>
      <c r="G37" s="290">
        <v>1.231635925515</v>
      </c>
      <c r="H37" s="290">
        <v>0.720507748621</v>
      </c>
      <c r="I37" s="290">
        <v>0.726066821129</v>
      </c>
      <c r="J37" s="385">
        <v>0.727652365552</v>
      </c>
      <c r="K37" s="290">
        <v>0.729241372399</v>
      </c>
      <c r="L37" s="385">
        <v>0.729274129396</v>
      </c>
      <c r="M37" s="290">
        <v>0.729306887864</v>
      </c>
      <c r="N37" s="300"/>
      <c r="O37" s="309"/>
      <c r="P37" s="309"/>
      <c r="Q37" s="309"/>
      <c r="R37" s="309"/>
    </row>
    <row r="38">
      <c r="B38" s="0" t="s">
        <v>221</v>
      </c>
      <c r="C38" s="0" t="s">
        <v>302</v>
      </c>
      <c r="D38" s="317" t="s">
        <v>324</v>
      </c>
      <c r="E38" s="290">
        <v>1.179248467221</v>
      </c>
      <c r="F38" s="290">
        <v>1.037708257114</v>
      </c>
      <c r="G38" s="290">
        <v>1.286518396494</v>
      </c>
      <c r="H38" s="290">
        <v>0.767664267937</v>
      </c>
      <c r="I38" s="290">
        <v>0.773587176241</v>
      </c>
      <c r="J38" s="385">
        <v>0.775276492978</v>
      </c>
      <c r="K38" s="290">
        <v>0.776969498751</v>
      </c>
      <c r="L38" s="385">
        <v>0.777004399661</v>
      </c>
      <c r="M38" s="290">
        <v>0.777039302138</v>
      </c>
      <c r="N38" s="300"/>
      <c r="O38" s="309"/>
      <c r="P38" s="309"/>
      <c r="Q38" s="309"/>
      <c r="R38" s="309"/>
    </row>
    <row r="39">
      <c r="B39" s="0" t="s">
        <v>221</v>
      </c>
      <c r="C39" s="0" t="s">
        <v>302</v>
      </c>
      <c r="D39" s="317" t="s">
        <v>321</v>
      </c>
      <c r="E39" s="290">
        <v>0.36471602079</v>
      </c>
      <c r="F39" s="290">
        <v>0.24314401386</v>
      </c>
      <c r="G39" s="290">
        <v>8.567805599344</v>
      </c>
      <c r="H39" s="290">
        <v>20.084158105248</v>
      </c>
      <c r="I39" s="290">
        <v>24.800995706069</v>
      </c>
      <c r="J39" s="385">
        <v>24.427682339394</v>
      </c>
      <c r="K39" s="290">
        <v>23.731585280636</v>
      </c>
      <c r="L39" s="385">
        <v>23.375136592265</v>
      </c>
      <c r="M39" s="290">
        <v>22.613608111164</v>
      </c>
      <c r="N39" s="300"/>
      <c r="O39" s="309"/>
      <c r="P39" s="309"/>
      <c r="Q39" s="309"/>
      <c r="R39" s="309"/>
    </row>
    <row r="40">
      <c r="B40" s="0" t="s">
        <v>221</v>
      </c>
      <c r="C40" s="0" t="s">
        <v>302</v>
      </c>
      <c r="D40" s="317" t="s">
        <v>303</v>
      </c>
      <c r="E40" s="290">
        <v>233.491196509758</v>
      </c>
      <c r="F40" s="290">
        <v>220.407868242641</v>
      </c>
      <c r="G40" s="290">
        <v>202.568349421181</v>
      </c>
      <c r="H40" s="290">
        <v>183.593638478687</v>
      </c>
      <c r="I40" s="290">
        <v>161.604397934739</v>
      </c>
      <c r="J40" s="385">
        <v>145.962609191241</v>
      </c>
      <c r="K40" s="290">
        <v>136.706171740865</v>
      </c>
      <c r="L40" s="385">
        <v>127.997778990899</v>
      </c>
      <c r="M40" s="290">
        <v>123.39695894037</v>
      </c>
      <c r="N40" s="300"/>
      <c r="O40" s="309"/>
      <c r="P40" s="309"/>
      <c r="Q40" s="309"/>
      <c r="R40" s="309"/>
    </row>
    <row r="41">
      <c r="B41" s="0" t="s">
        <v>221</v>
      </c>
      <c r="C41" s="0" t="s">
        <v>302</v>
      </c>
      <c r="D41" s="317" t="s">
        <v>316</v>
      </c>
      <c r="E41" s="300"/>
      <c r="F41" s="300"/>
      <c r="G41" s="300"/>
      <c r="H41" s="300"/>
      <c r="I41" s="300"/>
      <c r="J41" s="375"/>
      <c r="K41" s="300"/>
      <c r="L41" s="375"/>
      <c r="M41" s="300"/>
      <c r="N41" s="300"/>
      <c r="O41" s="309"/>
      <c r="P41" s="309"/>
      <c r="Q41" s="309"/>
      <c r="R41" s="309"/>
    </row>
    <row r="42">
      <c r="B42" s="0" t="s">
        <v>221</v>
      </c>
      <c r="C42" s="0" t="s">
        <v>302</v>
      </c>
      <c r="D42" s="317" t="s">
        <v>319</v>
      </c>
      <c r="E42" s="290">
        <v>6.92960439501</v>
      </c>
      <c r="F42" s="290">
        <v>4.61973626334</v>
      </c>
      <c r="G42" s="290">
        <v>2.30986813167</v>
      </c>
      <c r="H42" s="290"/>
      <c r="I42" s="290">
        <v>6.462712088607</v>
      </c>
      <c r="J42" s="385">
        <v>12.75615135128</v>
      </c>
      <c r="K42" s="290">
        <v>12.987015861455</v>
      </c>
      <c r="L42" s="385">
        <v>13.305240454179</v>
      </c>
      <c r="M42" s="290">
        <v>13.437775835677</v>
      </c>
      <c r="N42" s="300"/>
      <c r="O42" s="309"/>
      <c r="P42" s="309"/>
      <c r="Q42" s="309"/>
      <c r="R42" s="309"/>
    </row>
    <row r="43">
      <c r="B43" s="0" t="s">
        <v>221</v>
      </c>
      <c r="C43" s="0" t="s">
        <v>302</v>
      </c>
      <c r="D43" s="317" t="s">
        <v>341</v>
      </c>
      <c r="E43" s="290"/>
      <c r="F43" s="290"/>
      <c r="G43" s="290">
        <v>0.657927220003</v>
      </c>
      <c r="H43" s="290">
        <v>1.332689929582</v>
      </c>
      <c r="I43" s="290">
        <v>1.350890841384</v>
      </c>
      <c r="J43" s="385">
        <v>1.36211643918</v>
      </c>
      <c r="K43" s="290">
        <v>1.375629038493</v>
      </c>
      <c r="L43" s="385">
        <v>1.397434743071</v>
      </c>
      <c r="M43" s="290">
        <v>1.408713670424</v>
      </c>
      <c r="N43" s="300"/>
      <c r="O43" s="309"/>
      <c r="P43" s="309"/>
      <c r="Q43" s="309"/>
      <c r="R43" s="309"/>
    </row>
    <row r="44">
      <c r="B44" s="0" t="s">
        <v>221</v>
      </c>
      <c r="C44" s="0" t="s">
        <v>302</v>
      </c>
      <c r="D44" s="317" t="s">
        <v>344</v>
      </c>
      <c r="E44" s="290"/>
      <c r="F44" s="290"/>
      <c r="G44" s="290">
        <v>14.114728370652</v>
      </c>
      <c r="H44" s="290">
        <v>36.687243242436</v>
      </c>
      <c r="I44" s="290">
        <v>11.369850061138</v>
      </c>
      <c r="J44" s="385">
        <v>16.965453700061</v>
      </c>
      <c r="K44" s="290">
        <v>10.61305901492</v>
      </c>
      <c r="L44" s="385">
        <v>5.222427429307</v>
      </c>
      <c r="M44" s="290"/>
      <c r="N44" s="300"/>
      <c r="O44" s="309"/>
      <c r="P44" s="309"/>
      <c r="Q44" s="309"/>
      <c r="R44" s="309"/>
    </row>
    <row r="45">
      <c r="B45" s="322" t="s">
        <v>221</v>
      </c>
      <c r="C45" s="322" t="s">
        <v>302</v>
      </c>
      <c r="D45" s="383" t="s">
        <v>350</v>
      </c>
      <c r="E45" s="290"/>
      <c r="F45" s="290"/>
      <c r="G45" s="290">
        <v>0.323075536244</v>
      </c>
      <c r="H45" s="290">
        <v>0.696292290508</v>
      </c>
      <c r="I45" s="290">
        <v>0.93639972879</v>
      </c>
      <c r="J45" s="385">
        <v>1.222985078412</v>
      </c>
      <c r="K45" s="290">
        <v>0.302738514768</v>
      </c>
      <c r="L45" s="385">
        <v>1.513345070089</v>
      </c>
      <c r="M45" s="290">
        <v>1.654809648303</v>
      </c>
      <c r="N45" s="300"/>
      <c r="O45" s="309"/>
      <c r="P45" s="309"/>
      <c r="Q45" s="309"/>
      <c r="R45" s="309"/>
    </row>
    <row r="46">
      <c r="B46" s="322" t="s">
        <v>221</v>
      </c>
      <c r="C46" s="322" t="s">
        <v>302</v>
      </c>
      <c r="D46" s="383" t="s">
        <v>348</v>
      </c>
      <c r="E46" s="290"/>
      <c r="F46" s="290"/>
      <c r="G46" s="290">
        <v>0.07886957456</v>
      </c>
      <c r="H46" s="290"/>
      <c r="I46" s="290"/>
      <c r="J46" s="385"/>
      <c r="K46" s="290"/>
      <c r="L46" s="385"/>
      <c r="M46" s="290">
        <v>4.481956894118</v>
      </c>
      <c r="N46" s="300"/>
      <c r="O46" s="309"/>
      <c r="P46" s="309"/>
      <c r="Q46" s="309"/>
      <c r="R46" s="309"/>
    </row>
    <row r="47">
      <c r="B47" s="0" t="s">
        <v>221</v>
      </c>
      <c r="C47" s="0" t="s">
        <v>369</v>
      </c>
      <c r="D47" s="317" t="s">
        <v>341</v>
      </c>
      <c r="E47" s="300"/>
      <c r="F47" s="300"/>
      <c r="G47" s="300"/>
      <c r="H47" s="300"/>
      <c r="I47" s="300"/>
      <c r="J47" s="375"/>
      <c r="K47" s="300"/>
      <c r="L47" s="375"/>
      <c r="M47" s="300"/>
      <c r="N47" s="300"/>
      <c r="O47" s="309"/>
      <c r="P47" s="309"/>
      <c r="Q47" s="309"/>
      <c r="R47" s="309"/>
    </row>
    <row r="48">
      <c r="B48" s="0" t="s">
        <v>221</v>
      </c>
      <c r="C48" s="0" t="s">
        <v>369</v>
      </c>
      <c r="D48" s="317" t="s">
        <v>344</v>
      </c>
      <c r="E48" s="290">
        <v>772.021080669373</v>
      </c>
      <c r="F48" s="290">
        <v>734.091273712514</v>
      </c>
      <c r="G48" s="290">
        <v>728.006499639738</v>
      </c>
      <c r="H48" s="290">
        <v>718.688635774071</v>
      </c>
      <c r="I48" s="290">
        <v>701.715584160374</v>
      </c>
      <c r="J48" s="385">
        <v>681.65855666299</v>
      </c>
      <c r="K48" s="290">
        <v>660.550780422743</v>
      </c>
      <c r="L48" s="385">
        <v>639.943907464453</v>
      </c>
      <c r="M48" s="290">
        <v>620.885772735451</v>
      </c>
      <c r="N48" s="300"/>
      <c r="O48" s="309"/>
      <c r="P48" s="309"/>
      <c r="Q48" s="309"/>
      <c r="R48" s="309"/>
    </row>
    <row r="49">
      <c r="B49" s="322" t="s">
        <v>221</v>
      </c>
      <c r="C49" s="322" t="s">
        <v>369</v>
      </c>
      <c r="D49" s="383" t="s">
        <v>350</v>
      </c>
      <c r="E49" s="290"/>
      <c r="F49" s="290"/>
      <c r="G49" s="290">
        <v>0.323075536244</v>
      </c>
      <c r="H49" s="290">
        <v>0.696292290508</v>
      </c>
      <c r="I49" s="290">
        <v>0.93639972879</v>
      </c>
      <c r="J49" s="385">
        <v>1.222985078412</v>
      </c>
      <c r="K49" s="290">
        <v>1.357571815103</v>
      </c>
      <c r="L49" s="385">
        <v>1.513345070089</v>
      </c>
      <c r="M49" s="290">
        <v>1.654809648303</v>
      </c>
      <c r="N49" s="300"/>
      <c r="O49" s="309"/>
      <c r="P49" s="309"/>
      <c r="Q49" s="309"/>
      <c r="R49" s="309"/>
    </row>
    <row r="50">
      <c r="B50" s="322" t="s">
        <v>221</v>
      </c>
      <c r="C50" s="322" t="s">
        <v>369</v>
      </c>
      <c r="D50" s="383" t="s">
        <v>348</v>
      </c>
      <c r="E50" s="290"/>
      <c r="F50" s="290"/>
      <c r="G50" s="290">
        <v>1.314492909341</v>
      </c>
      <c r="H50" s="290">
        <v>2.652167443529</v>
      </c>
      <c r="I50" s="290">
        <v>3.344441846421</v>
      </c>
      <c r="J50" s="385">
        <v>4.023346316005</v>
      </c>
      <c r="K50" s="290">
        <v>4.182757194115</v>
      </c>
      <c r="L50" s="385">
        <v>4.332349370117</v>
      </c>
      <c r="M50" s="290">
        <v>4.481956894118</v>
      </c>
      <c r="N50" s="300"/>
      <c r="O50" s="309"/>
      <c r="P50" s="309"/>
      <c r="Q50" s="309"/>
      <c r="R50" s="309"/>
    </row>
    <row r="51">
      <c r="B51" s="0" t="s">
        <v>221</v>
      </c>
      <c r="C51" s="0" t="s">
        <v>322</v>
      </c>
      <c r="D51" s="317" t="s">
        <v>321</v>
      </c>
      <c r="E51" s="375"/>
      <c r="F51" s="375"/>
      <c r="G51" s="375"/>
      <c r="H51" s="375"/>
      <c r="I51" s="375"/>
      <c r="J51" s="375"/>
      <c r="K51" s="375"/>
      <c r="L51" s="375"/>
      <c r="M51" s="375"/>
      <c r="N51" s="300"/>
      <c r="O51" s="309"/>
      <c r="P51" s="309"/>
      <c r="Q51" s="309"/>
      <c r="R51" s="309"/>
    </row>
    <row r="52">
      <c r="B52" s="0" t="s">
        <v>221</v>
      </c>
      <c r="C52" s="0" t="s">
        <v>315</v>
      </c>
      <c r="D52" s="317" t="s">
        <v>303</v>
      </c>
      <c r="E52" s="375"/>
      <c r="F52" s="375"/>
      <c r="G52" s="375"/>
      <c r="H52" s="375"/>
      <c r="I52" s="375"/>
      <c r="J52" s="375"/>
      <c r="K52" s="375"/>
      <c r="L52" s="375"/>
      <c r="M52" s="375"/>
      <c r="N52" s="300"/>
      <c r="O52" s="309"/>
      <c r="P52" s="309"/>
      <c r="Q52" s="309"/>
      <c r="R52" s="309"/>
    </row>
    <row r="53">
      <c r="B53" s="0" t="s">
        <v>221</v>
      </c>
      <c r="C53" s="0" t="s">
        <v>317</v>
      </c>
      <c r="D53" s="317" t="s">
        <v>316</v>
      </c>
      <c r="E53" s="385"/>
      <c r="F53" s="385"/>
      <c r="G53" s="385"/>
      <c r="H53" s="385"/>
      <c r="I53" s="385">
        <v>0.018</v>
      </c>
      <c r="J53" s="385">
        <v>0.018</v>
      </c>
      <c r="K53" s="385">
        <v>0.018</v>
      </c>
      <c r="L53" s="385">
        <v>0.018</v>
      </c>
      <c r="M53" s="385">
        <v>0.012857142857</v>
      </c>
      <c r="N53" s="300"/>
      <c r="O53" s="309"/>
      <c r="P53" s="309"/>
      <c r="Q53" s="309"/>
      <c r="R53" s="309"/>
    </row>
    <row r="54">
      <c r="B54" s="0" t="s">
        <v>221</v>
      </c>
      <c r="C54" s="0" t="s">
        <v>317</v>
      </c>
      <c r="D54" s="317" t="s">
        <v>319</v>
      </c>
      <c r="E54" s="375"/>
      <c r="F54" s="375"/>
      <c r="G54" s="375"/>
      <c r="H54" s="375"/>
      <c r="I54" s="375"/>
      <c r="J54" s="375"/>
      <c r="K54" s="375"/>
      <c r="L54" s="375"/>
      <c r="M54" s="375"/>
      <c r="N54" s="300"/>
      <c r="O54" s="309"/>
      <c r="P54" s="309"/>
      <c r="Q54" s="309"/>
      <c r="R54" s="309"/>
    </row>
    <row r="55">
      <c r="B55" s="0" t="s">
        <v>221</v>
      </c>
      <c r="C55" s="0" t="s">
        <v>332</v>
      </c>
      <c r="D55" s="317" t="s">
        <v>330</v>
      </c>
      <c r="E55" s="290">
        <v>3.5953199478</v>
      </c>
      <c r="F55" s="290">
        <v>3.957078927314</v>
      </c>
      <c r="G55" s="290">
        <v>4.423399620064</v>
      </c>
      <c r="H55" s="290">
        <v>4.585351948701</v>
      </c>
      <c r="I55" s="290">
        <v>4.723838538934</v>
      </c>
      <c r="J55" s="385">
        <v>4.940230453063</v>
      </c>
      <c r="K55" s="290">
        <v>5.175997717869</v>
      </c>
      <c r="L55" s="385">
        <v>5.474099463773</v>
      </c>
      <c r="M55" s="290">
        <v>5.69830526832</v>
      </c>
      <c r="N55" s="300"/>
      <c r="O55" s="309"/>
      <c r="P55" s="309"/>
      <c r="Q55" s="309"/>
      <c r="R55" s="309"/>
    </row>
    <row r="56">
      <c r="B56" s="0" t="s">
        <v>221</v>
      </c>
      <c r="C56" s="0" t="s">
        <v>332</v>
      </c>
      <c r="D56" s="317" t="s">
        <v>336</v>
      </c>
      <c r="E56" s="290">
        <v>221.975253394</v>
      </c>
      <c r="F56" s="290">
        <v>209.845959339732</v>
      </c>
      <c r="G56" s="290">
        <v>202.911435974994</v>
      </c>
      <c r="H56" s="290">
        <v>194.967321897869</v>
      </c>
      <c r="I56" s="290">
        <v>187.631830912701</v>
      </c>
      <c r="J56" s="385">
        <v>179.455025076509</v>
      </c>
      <c r="K56" s="290">
        <v>172.012106521024</v>
      </c>
      <c r="L56" s="385">
        <v>164.655401698514</v>
      </c>
      <c r="M56" s="290">
        <v>157.901047148489</v>
      </c>
      <c r="N56" s="300"/>
      <c r="O56" s="309"/>
      <c r="P56" s="309"/>
      <c r="Q56" s="309"/>
      <c r="R56" s="309"/>
    </row>
    <row r="57">
      <c r="B57" s="0" t="s">
        <v>221</v>
      </c>
      <c r="C57" s="0" t="s">
        <v>309</v>
      </c>
      <c r="D57" s="317" t="s">
        <v>321</v>
      </c>
      <c r="E57" s="300"/>
      <c r="F57" s="300"/>
      <c r="G57" s="300"/>
      <c r="H57" s="300"/>
      <c r="I57" s="300"/>
      <c r="J57" s="375"/>
      <c r="K57" s="300"/>
      <c r="L57" s="375"/>
      <c r="M57" s="300"/>
      <c r="N57" s="300"/>
      <c r="O57" s="309"/>
      <c r="P57" s="309"/>
      <c r="Q57" s="309"/>
      <c r="R57" s="309"/>
    </row>
    <row r="58">
      <c r="B58" s="0" t="s">
        <v>221</v>
      </c>
      <c r="C58" s="0" t="s">
        <v>309</v>
      </c>
      <c r="D58" s="317" t="s">
        <v>303</v>
      </c>
      <c r="E58" s="290">
        <v>12.281998734</v>
      </c>
      <c r="F58" s="290">
        <v>6.140999367</v>
      </c>
      <c r="G58" s="290"/>
      <c r="H58" s="290"/>
      <c r="I58" s="290"/>
      <c r="J58" s="385"/>
      <c r="K58" s="290"/>
      <c r="L58" s="385"/>
      <c r="M58" s="290"/>
      <c r="N58" s="300"/>
      <c r="O58" s="309"/>
      <c r="P58" s="309"/>
      <c r="Q58" s="309"/>
      <c r="R58" s="309"/>
    </row>
    <row r="59">
      <c r="B59" s="0" t="s">
        <v>221</v>
      </c>
      <c r="C59" s="0" t="s">
        <v>309</v>
      </c>
      <c r="D59" s="317" t="s">
        <v>316</v>
      </c>
      <c r="E59" s="300"/>
      <c r="F59" s="300"/>
      <c r="G59" s="300"/>
      <c r="H59" s="300"/>
      <c r="I59" s="300"/>
      <c r="J59" s="375"/>
      <c r="K59" s="300"/>
      <c r="L59" s="375"/>
      <c r="M59" s="300"/>
      <c r="N59" s="300"/>
      <c r="O59" s="309"/>
      <c r="P59" s="309"/>
      <c r="Q59" s="309"/>
      <c r="R59" s="309"/>
    </row>
    <row r="60">
      <c r="B60" s="0" t="s">
        <v>221</v>
      </c>
      <c r="C60" s="0" t="s">
        <v>309</v>
      </c>
      <c r="D60" s="317" t="s">
        <v>319</v>
      </c>
      <c r="E60" s="290">
        <v>4.093999578</v>
      </c>
      <c r="F60" s="290">
        <v>2.729333052</v>
      </c>
      <c r="G60" s="290">
        <v>1.364666526</v>
      </c>
      <c r="H60" s="290"/>
      <c r="I60" s="290"/>
      <c r="J60" s="385"/>
      <c r="K60" s="290"/>
      <c r="L60" s="385">
        <v>20.957069646846</v>
      </c>
      <c r="M60" s="290">
        <v>20.957069646846</v>
      </c>
      <c r="N60" s="300"/>
      <c r="O60" s="309"/>
      <c r="P60" s="309"/>
      <c r="Q60" s="309"/>
      <c r="R60" s="309"/>
    </row>
    <row r="61">
      <c r="B61" s="0" t="s">
        <v>221</v>
      </c>
      <c r="C61" s="0" t="s">
        <v>312</v>
      </c>
      <c r="D61" s="317" t="s">
        <v>316</v>
      </c>
      <c r="E61" s="385"/>
      <c r="F61" s="385"/>
      <c r="G61" s="385"/>
      <c r="H61" s="385"/>
      <c r="I61" s="385">
        <v>5</v>
      </c>
      <c r="J61" s="385">
        <v>15.282322923792</v>
      </c>
      <c r="K61" s="385">
        <v>25.564645847585</v>
      </c>
      <c r="L61" s="385">
        <v>37.603393346831</v>
      </c>
      <c r="M61" s="385">
        <v>42.416548666642</v>
      </c>
      <c r="N61" s="300"/>
      <c r="O61" s="309"/>
      <c r="P61" s="309"/>
      <c r="Q61" s="309"/>
      <c r="R61" s="309"/>
    </row>
    <row r="62">
      <c r="B62" s="0" t="s">
        <v>221</v>
      </c>
      <c r="C62" s="0" t="s">
        <v>312</v>
      </c>
      <c r="D62" s="317" t="s">
        <v>319</v>
      </c>
      <c r="E62" s="375"/>
      <c r="F62" s="375"/>
      <c r="G62" s="375"/>
      <c r="H62" s="375"/>
      <c r="I62" s="375"/>
      <c r="J62" s="375"/>
      <c r="K62" s="375"/>
      <c r="L62" s="375"/>
      <c r="M62" s="375"/>
      <c r="N62" s="300"/>
      <c r="O62" s="309"/>
      <c r="P62" s="309"/>
      <c r="Q62" s="309"/>
      <c r="R62" s="309"/>
    </row>
    <row r="63">
      <c r="B63" s="0" t="s">
        <v>221</v>
      </c>
      <c r="C63" s="0" t="s">
        <v>308</v>
      </c>
      <c r="D63" s="317" t="s">
        <v>321</v>
      </c>
      <c r="E63" s="290">
        <v>0.14505629148</v>
      </c>
      <c r="F63" s="290">
        <v>0.09670419432</v>
      </c>
      <c r="G63" s="290">
        <v>0.04835209716</v>
      </c>
      <c r="H63" s="290"/>
      <c r="I63" s="290"/>
      <c r="J63" s="385"/>
      <c r="K63" s="290"/>
      <c r="L63" s="385"/>
      <c r="M63" s="290"/>
      <c r="N63" s="300"/>
      <c r="O63" s="309"/>
      <c r="P63" s="309"/>
      <c r="Q63" s="309"/>
      <c r="R63" s="309"/>
    </row>
    <row r="64">
      <c r="B64" s="0" t="s">
        <v>221</v>
      </c>
      <c r="C64" s="0" t="s">
        <v>308</v>
      </c>
      <c r="D64" s="317" t="s">
        <v>303</v>
      </c>
      <c r="E64" s="290">
        <v>0.31109556852</v>
      </c>
      <c r="F64" s="290">
        <v>0.15554778426</v>
      </c>
      <c r="G64" s="290"/>
      <c r="H64" s="290"/>
      <c r="I64" s="290"/>
      <c r="J64" s="385"/>
      <c r="K64" s="290"/>
      <c r="L64" s="385"/>
      <c r="M64" s="290"/>
      <c r="N64" s="300"/>
      <c r="O64" s="309"/>
      <c r="P64" s="309"/>
      <c r="Q64" s="309"/>
      <c r="R64" s="309"/>
    </row>
    <row r="65">
      <c r="B65" s="0" t="s">
        <v>221</v>
      </c>
      <c r="C65" s="0" t="s">
        <v>308</v>
      </c>
      <c r="D65" s="317" t="s">
        <v>316</v>
      </c>
      <c r="E65" s="300"/>
      <c r="F65" s="300"/>
      <c r="G65" s="300"/>
      <c r="H65" s="300"/>
      <c r="I65" s="300"/>
      <c r="J65" s="375"/>
      <c r="K65" s="300"/>
      <c r="L65" s="375"/>
      <c r="M65" s="300"/>
      <c r="N65" s="300"/>
      <c r="O65" s="309"/>
      <c r="P65" s="309"/>
      <c r="Q65" s="309"/>
      <c r="R65" s="309"/>
    </row>
    <row r="66">
      <c r="B66" s="0" t="s">
        <v>221</v>
      </c>
      <c r="C66" s="0" t="s">
        <v>308</v>
      </c>
      <c r="D66" s="317" t="s">
        <v>319</v>
      </c>
      <c r="E66" s="300"/>
      <c r="F66" s="300"/>
      <c r="G66" s="300"/>
      <c r="H66" s="300"/>
      <c r="I66" s="300"/>
      <c r="J66" s="375"/>
      <c r="K66" s="300"/>
      <c r="L66" s="375"/>
      <c r="M66" s="300"/>
      <c r="N66" s="300"/>
      <c r="O66" s="309"/>
      <c r="P66" s="309"/>
      <c r="Q66" s="309"/>
      <c r="R66" s="309"/>
    </row>
    <row r="67">
      <c r="B67" s="0" t="s">
        <v>223</v>
      </c>
      <c r="C67" s="0" t="s">
        <v>329</v>
      </c>
      <c r="D67" s="317" t="s">
        <v>330</v>
      </c>
      <c r="E67" s="290">
        <v>0.572000616</v>
      </c>
      <c r="F67" s="290">
        <v>0.603553171095</v>
      </c>
      <c r="G67" s="290">
        <v>0.602993778732</v>
      </c>
      <c r="H67" s="290">
        <v>0.604447055366</v>
      </c>
      <c r="I67" s="290">
        <v>0.60366242827</v>
      </c>
      <c r="J67" s="385">
        <v>0.604263101053</v>
      </c>
      <c r="K67" s="290">
        <v>0.605844373793</v>
      </c>
      <c r="L67" s="385">
        <v>0.616133792549</v>
      </c>
      <c r="M67" s="290">
        <v>0.620781007183</v>
      </c>
      <c r="N67" s="300"/>
      <c r="O67" s="309"/>
      <c r="P67" s="309"/>
      <c r="Q67" s="309"/>
      <c r="R67" s="309"/>
    </row>
    <row r="68">
      <c r="B68" s="0" t="s">
        <v>223</v>
      </c>
      <c r="C68" s="0" t="s">
        <v>307</v>
      </c>
      <c r="D68" s="317" t="s">
        <v>324</v>
      </c>
      <c r="E68" s="375"/>
      <c r="F68" s="375"/>
      <c r="G68" s="375"/>
      <c r="H68" s="375"/>
      <c r="I68" s="375"/>
      <c r="J68" s="375"/>
      <c r="K68" s="375"/>
      <c r="L68" s="375"/>
      <c r="M68" s="375"/>
      <c r="N68" s="300"/>
      <c r="O68" s="309"/>
      <c r="P68" s="309"/>
      <c r="Q68" s="309"/>
      <c r="R68" s="309"/>
    </row>
    <row r="69">
      <c r="B69" s="0" t="s">
        <v>223</v>
      </c>
      <c r="C69" s="0" t="s">
        <v>307</v>
      </c>
      <c r="D69" s="317" t="s">
        <v>316</v>
      </c>
      <c r="E69" s="375"/>
      <c r="F69" s="375"/>
      <c r="G69" s="375"/>
      <c r="H69" s="375"/>
      <c r="I69" s="375"/>
      <c r="J69" s="375"/>
      <c r="K69" s="375"/>
      <c r="L69" s="375"/>
      <c r="M69" s="375"/>
      <c r="N69" s="300"/>
      <c r="O69" s="309"/>
      <c r="P69" s="309"/>
      <c r="Q69" s="309"/>
      <c r="R69" s="309"/>
    </row>
    <row r="70">
      <c r="B70" s="0" t="s">
        <v>223</v>
      </c>
      <c r="C70" s="0" t="s">
        <v>307</v>
      </c>
      <c r="D70" s="317" t="s">
        <v>319</v>
      </c>
      <c r="E70" s="375"/>
      <c r="F70" s="375"/>
      <c r="G70" s="375"/>
      <c r="H70" s="375"/>
      <c r="I70" s="375"/>
      <c r="J70" s="375"/>
      <c r="K70" s="375"/>
      <c r="L70" s="375"/>
      <c r="M70" s="375"/>
      <c r="N70" s="300"/>
      <c r="O70" s="309"/>
      <c r="P70" s="309"/>
      <c r="Q70" s="309"/>
      <c r="R70" s="309"/>
    </row>
    <row r="71">
      <c r="B71" s="0" t="s">
        <v>223</v>
      </c>
      <c r="C71" s="0" t="s">
        <v>334</v>
      </c>
      <c r="D71" s="317" t="s">
        <v>330</v>
      </c>
      <c r="E71" s="375"/>
      <c r="F71" s="375"/>
      <c r="G71" s="375"/>
      <c r="H71" s="375"/>
      <c r="I71" s="375"/>
      <c r="J71" s="375"/>
      <c r="K71" s="375"/>
      <c r="L71" s="375"/>
      <c r="M71" s="375"/>
      <c r="N71" s="300"/>
      <c r="O71" s="309"/>
      <c r="P71" s="309"/>
      <c r="Q71" s="309"/>
      <c r="R71" s="309"/>
    </row>
    <row r="72">
      <c r="B72" s="0" t="s">
        <v>223</v>
      </c>
      <c r="C72" s="0" t="s">
        <v>334</v>
      </c>
      <c r="D72" s="317" t="s">
        <v>336</v>
      </c>
      <c r="E72" s="375"/>
      <c r="F72" s="375"/>
      <c r="G72" s="375"/>
      <c r="H72" s="375"/>
      <c r="I72" s="375"/>
      <c r="J72" s="375"/>
      <c r="K72" s="375"/>
      <c r="L72" s="375"/>
      <c r="M72" s="375"/>
      <c r="N72" s="300"/>
      <c r="O72" s="309"/>
      <c r="P72" s="309"/>
      <c r="Q72" s="309"/>
      <c r="R72" s="309"/>
    </row>
    <row r="73">
      <c r="B73" s="0" t="s">
        <v>223</v>
      </c>
      <c r="C73" s="0" t="s">
        <v>370</v>
      </c>
      <c r="D73" s="317" t="s">
        <v>341</v>
      </c>
      <c r="E73" s="290"/>
      <c r="F73" s="290"/>
      <c r="G73" s="290">
        <v>0.407607795835</v>
      </c>
      <c r="H73" s="290">
        <v>0.806953776041</v>
      </c>
      <c r="I73" s="290">
        <v>1.265707999485</v>
      </c>
      <c r="J73" s="385">
        <v>1.703882350603</v>
      </c>
      <c r="K73" s="290">
        <v>1.979989675157</v>
      </c>
      <c r="L73" s="385">
        <v>2.266727003415</v>
      </c>
      <c r="M73" s="290">
        <v>2.539011108291</v>
      </c>
      <c r="N73" s="300"/>
      <c r="O73" s="309"/>
      <c r="P73" s="309"/>
      <c r="Q73" s="309"/>
      <c r="R73" s="309"/>
    </row>
    <row r="74">
      <c r="B74" s="0" t="s">
        <v>223</v>
      </c>
      <c r="C74" s="0" t="s">
        <v>370</v>
      </c>
      <c r="D74" s="317" t="s">
        <v>344</v>
      </c>
      <c r="E74" s="300"/>
      <c r="F74" s="300"/>
      <c r="G74" s="300"/>
      <c r="H74" s="300"/>
      <c r="I74" s="300"/>
      <c r="J74" s="375"/>
      <c r="K74" s="300"/>
      <c r="L74" s="375"/>
      <c r="M74" s="300"/>
      <c r="N74" s="300"/>
      <c r="O74" s="309"/>
      <c r="P74" s="309"/>
      <c r="Q74" s="309"/>
      <c r="R74" s="309"/>
    </row>
    <row r="75">
      <c r="B75" s="0" t="s">
        <v>223</v>
      </c>
      <c r="C75" s="0" t="s">
        <v>305</v>
      </c>
      <c r="D75" s="317" t="s">
        <v>324</v>
      </c>
      <c r="E75" s="300"/>
      <c r="F75" s="300"/>
      <c r="G75" s="300"/>
      <c r="H75" s="300"/>
      <c r="I75" s="300"/>
      <c r="J75" s="375"/>
      <c r="K75" s="300"/>
      <c r="L75" s="375"/>
      <c r="M75" s="300"/>
      <c r="N75" s="300"/>
      <c r="O75" s="309"/>
      <c r="P75" s="309"/>
      <c r="Q75" s="309"/>
      <c r="R75" s="309"/>
    </row>
    <row r="76">
      <c r="B76" s="0" t="s">
        <v>223</v>
      </c>
      <c r="C76" s="0" t="s">
        <v>305</v>
      </c>
      <c r="D76" s="317" t="s">
        <v>321</v>
      </c>
      <c r="E76" s="290">
        <v>49.1132239056</v>
      </c>
      <c r="F76" s="290">
        <v>32.7421492704</v>
      </c>
      <c r="G76" s="290">
        <v>16.3710746352</v>
      </c>
      <c r="H76" s="290"/>
      <c r="I76" s="290"/>
      <c r="J76" s="385"/>
      <c r="K76" s="290"/>
      <c r="L76" s="385"/>
      <c r="M76" s="290"/>
      <c r="N76" s="300"/>
      <c r="O76" s="309"/>
      <c r="P76" s="309"/>
      <c r="Q76" s="309"/>
      <c r="R76" s="309"/>
    </row>
    <row r="77">
      <c r="B77" s="0" t="s">
        <v>223</v>
      </c>
      <c r="C77" s="0" t="s">
        <v>305</v>
      </c>
      <c r="D77" s="317" t="s">
        <v>303</v>
      </c>
      <c r="E77" s="290">
        <v>245.566119528</v>
      </c>
      <c r="F77" s="290">
        <v>373.39012341965</v>
      </c>
      <c r="G77" s="290">
        <v>376.811645100771</v>
      </c>
      <c r="H77" s="290">
        <v>399.413795051126</v>
      </c>
      <c r="I77" s="290">
        <v>422.254635984653</v>
      </c>
      <c r="J77" s="385">
        <v>493.52336839057</v>
      </c>
      <c r="K77" s="290">
        <v>518.317700606915</v>
      </c>
      <c r="L77" s="385">
        <v>461.978808537857</v>
      </c>
      <c r="M77" s="290">
        <v>445.936386012541</v>
      </c>
      <c r="N77" s="300"/>
      <c r="O77" s="309"/>
      <c r="P77" s="309"/>
      <c r="Q77" s="309"/>
      <c r="R77" s="309"/>
    </row>
    <row r="78">
      <c r="B78" s="0" t="s">
        <v>223</v>
      </c>
      <c r="C78" s="0" t="s">
        <v>305</v>
      </c>
      <c r="D78" s="317" t="s">
        <v>316</v>
      </c>
      <c r="E78" s="290">
        <v>491.132239056</v>
      </c>
      <c r="F78" s="290">
        <v>327.421492704</v>
      </c>
      <c r="G78" s="290">
        <v>242.490253972151</v>
      </c>
      <c r="H78" s="290">
        <v>261.460905441772</v>
      </c>
      <c r="I78" s="290">
        <v>261.460905441772</v>
      </c>
      <c r="J78" s="385">
        <v>243.639027540386</v>
      </c>
      <c r="K78" s="290">
        <v>239.987640356993</v>
      </c>
      <c r="L78" s="385">
        <v>246.893050962652</v>
      </c>
      <c r="M78" s="290">
        <v>257.864698634428</v>
      </c>
      <c r="N78" s="300"/>
      <c r="O78" s="309"/>
      <c r="P78" s="309"/>
      <c r="Q78" s="309"/>
      <c r="R78" s="309"/>
    </row>
    <row r="79">
      <c r="B79" s="0" t="s">
        <v>223</v>
      </c>
      <c r="C79" s="0" t="s">
        <v>305</v>
      </c>
      <c r="D79" s="317" t="s">
        <v>319</v>
      </c>
      <c r="E79" s="290">
        <v>442.019015150401</v>
      </c>
      <c r="F79" s="290">
        <v>418.930610669171</v>
      </c>
      <c r="G79" s="290">
        <v>460.971161160719</v>
      </c>
      <c r="H79" s="290">
        <v>379.242448904161</v>
      </c>
      <c r="I79" s="290">
        <v>301.658600107628</v>
      </c>
      <c r="J79" s="385">
        <v>206.686262461847</v>
      </c>
      <c r="K79" s="290">
        <v>187.913986626352</v>
      </c>
      <c r="L79" s="385">
        <v>216.208431185468</v>
      </c>
      <c r="M79" s="290">
        <v>191.190391284762</v>
      </c>
      <c r="N79" s="300"/>
      <c r="O79" s="309"/>
      <c r="P79" s="309"/>
      <c r="Q79" s="309"/>
      <c r="R79" s="309"/>
    </row>
    <row r="80">
      <c r="B80" s="0" t="s">
        <v>223</v>
      </c>
      <c r="C80" s="0" t="s">
        <v>305</v>
      </c>
      <c r="D80" s="317" t="s">
        <v>341</v>
      </c>
      <c r="E80" s="290">
        <v>10.479661839987</v>
      </c>
      <c r="F80" s="290">
        <v>10.872535367386</v>
      </c>
      <c r="G80" s="290">
        <v>9.918456365323</v>
      </c>
      <c r="H80" s="290">
        <v>8.876491536449</v>
      </c>
      <c r="I80" s="290">
        <v>8.327026312401</v>
      </c>
      <c r="J80" s="385">
        <v>7.733004514273</v>
      </c>
      <c r="K80" s="290">
        <v>7.317353147318</v>
      </c>
      <c r="L80" s="385">
        <v>6.971254746352</v>
      </c>
      <c r="M80" s="290">
        <v>6.601428881557</v>
      </c>
      <c r="N80" s="300"/>
      <c r="O80" s="309"/>
      <c r="P80" s="309"/>
      <c r="Q80" s="309"/>
      <c r="R80" s="309"/>
    </row>
    <row r="81">
      <c r="B81" s="0" t="s">
        <v>223</v>
      </c>
      <c r="C81" s="0" t="s">
        <v>305</v>
      </c>
      <c r="D81" s="317" t="s">
        <v>344</v>
      </c>
      <c r="E81" s="290">
        <v>21.409608448296</v>
      </c>
      <c r="F81" s="290">
        <v>22.212236292565</v>
      </c>
      <c r="G81" s="290">
        <v>10.947535801509</v>
      </c>
      <c r="H81" s="290"/>
      <c r="I81" s="290"/>
      <c r="J81" s="385"/>
      <c r="K81" s="290"/>
      <c r="L81" s="385"/>
      <c r="M81" s="290"/>
      <c r="N81" s="300"/>
      <c r="O81" s="309"/>
      <c r="P81" s="309"/>
      <c r="Q81" s="309"/>
      <c r="R81" s="309"/>
    </row>
    <row r="82">
      <c r="B82" s="0" t="s">
        <v>223</v>
      </c>
      <c r="C82" s="0" t="s">
        <v>305</v>
      </c>
      <c r="D82" s="317" t="s">
        <v>350</v>
      </c>
      <c r="E82" s="290">
        <v>15.673631818916</v>
      </c>
      <c r="F82" s="290">
        <v>16.056417308048</v>
      </c>
      <c r="G82" s="290">
        <v>13.661805921404</v>
      </c>
      <c r="H82" s="290">
        <v>10.7335074761</v>
      </c>
      <c r="I82" s="290">
        <v>9.353831259404</v>
      </c>
      <c r="J82" s="385">
        <v>7.824541530285</v>
      </c>
      <c r="K82" s="290">
        <v>7.656404059224</v>
      </c>
      <c r="L82" s="385">
        <v>6.017968998438</v>
      </c>
      <c r="M82" s="290">
        <v>7.301540820771</v>
      </c>
      <c r="N82" s="300"/>
      <c r="O82" s="309"/>
      <c r="P82" s="309"/>
      <c r="Q82" s="309"/>
      <c r="R82" s="309"/>
    </row>
    <row r="83">
      <c r="B83" s="0" t="s">
        <v>223</v>
      </c>
      <c r="C83" s="0" t="s">
        <v>305</v>
      </c>
      <c r="D83" s="317" t="s">
        <v>348</v>
      </c>
      <c r="E83" s="290">
        <v>1.5974986608</v>
      </c>
      <c r="F83" s="290">
        <v>1.5974986608</v>
      </c>
      <c r="G83" s="290">
        <v>16.290204140296</v>
      </c>
      <c r="H83" s="290">
        <v>31.015570037889</v>
      </c>
      <c r="I83" s="290">
        <v>29.829047342243</v>
      </c>
      <c r="J83" s="385">
        <v>23.629326438309</v>
      </c>
      <c r="K83" s="290">
        <v>22.097965171099</v>
      </c>
      <c r="L83" s="385">
        <v>18.131105535023</v>
      </c>
      <c r="M83" s="290">
        <v>19.135135452892</v>
      </c>
      <c r="N83" s="300"/>
      <c r="O83" s="309"/>
      <c r="P83" s="309"/>
      <c r="Q83" s="309"/>
      <c r="R83" s="309"/>
    </row>
    <row r="84">
      <c r="B84" s="0" t="s">
        <v>223</v>
      </c>
      <c r="C84" s="0" t="s">
        <v>314</v>
      </c>
      <c r="D84" s="317" t="s">
        <v>321</v>
      </c>
      <c r="E84" s="300"/>
      <c r="F84" s="300"/>
      <c r="G84" s="300"/>
      <c r="H84" s="300"/>
      <c r="I84" s="300"/>
      <c r="J84" s="375"/>
      <c r="K84" s="300"/>
      <c r="L84" s="375"/>
      <c r="M84" s="300"/>
      <c r="N84" s="300"/>
      <c r="O84" s="309"/>
      <c r="P84" s="309"/>
      <c r="Q84" s="309"/>
      <c r="R84" s="309"/>
    </row>
    <row r="85">
      <c r="B85" s="0" t="s">
        <v>223</v>
      </c>
      <c r="C85" s="0" t="s">
        <v>314</v>
      </c>
      <c r="D85" s="317" t="s">
        <v>303</v>
      </c>
      <c r="E85" s="300"/>
      <c r="F85" s="300"/>
      <c r="G85" s="300"/>
      <c r="H85" s="300"/>
      <c r="I85" s="300"/>
      <c r="J85" s="375"/>
      <c r="K85" s="300"/>
      <c r="L85" s="375"/>
      <c r="M85" s="300"/>
      <c r="N85" s="300"/>
      <c r="O85" s="309"/>
      <c r="P85" s="309"/>
      <c r="Q85" s="309"/>
      <c r="R85" s="309"/>
    </row>
    <row r="86">
      <c r="B86" s="0" t="s">
        <v>223</v>
      </c>
      <c r="C86" s="0" t="s">
        <v>314</v>
      </c>
      <c r="D86" s="317" t="s">
        <v>319</v>
      </c>
      <c r="E86" s="300"/>
      <c r="F86" s="300"/>
      <c r="G86" s="300"/>
      <c r="H86" s="300"/>
      <c r="I86" s="300"/>
      <c r="J86" s="375"/>
      <c r="K86" s="300"/>
      <c r="L86" s="375"/>
      <c r="M86" s="300"/>
      <c r="N86" s="300"/>
      <c r="O86" s="309"/>
      <c r="P86" s="309"/>
      <c r="Q86" s="309"/>
      <c r="R86" s="309"/>
    </row>
    <row r="87">
      <c r="B87" s="0" t="s">
        <v>223</v>
      </c>
      <c r="C87" s="0" t="s">
        <v>314</v>
      </c>
      <c r="D87" s="317" t="s">
        <v>350</v>
      </c>
      <c r="E87" s="290"/>
      <c r="F87" s="290"/>
      <c r="G87" s="290"/>
      <c r="H87" s="290"/>
      <c r="I87" s="290"/>
      <c r="J87" s="385"/>
      <c r="K87" s="290"/>
      <c r="L87" s="385">
        <v>1.515638199848</v>
      </c>
      <c r="M87" s="290"/>
      <c r="N87" s="300"/>
      <c r="O87" s="309"/>
      <c r="P87" s="309"/>
      <c r="Q87" s="309"/>
      <c r="R87" s="309"/>
    </row>
    <row r="88">
      <c r="B88" s="0" t="s">
        <v>223</v>
      </c>
      <c r="C88" s="0" t="s">
        <v>314</v>
      </c>
      <c r="D88" s="317" t="s">
        <v>348</v>
      </c>
      <c r="E88" s="290">
        <v>60.1308216</v>
      </c>
      <c r="F88" s="290">
        <v>60.1308216</v>
      </c>
      <c r="G88" s="290">
        <v>32.082837326165</v>
      </c>
      <c r="H88" s="290">
        <v>5.264211061956</v>
      </c>
      <c r="I88" s="290"/>
      <c r="J88" s="385"/>
      <c r="K88" s="290"/>
      <c r="L88" s="385">
        <v>2.472423482049</v>
      </c>
      <c r="M88" s="290"/>
      <c r="N88" s="300"/>
      <c r="O88" s="309"/>
      <c r="P88" s="309"/>
      <c r="Q88" s="309"/>
      <c r="R88" s="309"/>
    </row>
    <row r="89">
      <c r="B89" s="0" t="s">
        <v>223</v>
      </c>
      <c r="C89" s="0" t="s">
        <v>311</v>
      </c>
      <c r="D89" s="317" t="s">
        <v>321</v>
      </c>
      <c r="E89" s="300"/>
      <c r="F89" s="300"/>
      <c r="G89" s="300"/>
      <c r="H89" s="300"/>
      <c r="I89" s="300"/>
      <c r="J89" s="375"/>
      <c r="K89" s="300"/>
      <c r="L89" s="375"/>
      <c r="M89" s="300"/>
      <c r="N89" s="300"/>
      <c r="O89" s="309"/>
      <c r="P89" s="309"/>
      <c r="Q89" s="309"/>
      <c r="R89" s="309"/>
    </row>
    <row r="90">
      <c r="B90" s="0" t="s">
        <v>223</v>
      </c>
      <c r="C90" s="0" t="s">
        <v>311</v>
      </c>
      <c r="D90" s="317" t="s">
        <v>303</v>
      </c>
      <c r="E90" s="290">
        <v>40.991032872</v>
      </c>
      <c r="F90" s="290">
        <v>20.495516436</v>
      </c>
      <c r="G90" s="290"/>
      <c r="H90" s="290"/>
      <c r="I90" s="290"/>
      <c r="J90" s="385">
        <v>22.820286684711</v>
      </c>
      <c r="K90" s="290">
        <v>93.715463256179</v>
      </c>
      <c r="L90" s="385">
        <v>165.372157826633</v>
      </c>
      <c r="M90" s="290">
        <v>175.410414555198</v>
      </c>
      <c r="N90" s="300"/>
      <c r="O90" s="309"/>
      <c r="P90" s="309"/>
      <c r="Q90" s="309"/>
      <c r="R90" s="309"/>
    </row>
    <row r="91">
      <c r="B91" s="0" t="s">
        <v>223</v>
      </c>
      <c r="C91" s="0" t="s">
        <v>311</v>
      </c>
      <c r="D91" s="317" t="s">
        <v>316</v>
      </c>
      <c r="E91" s="290"/>
      <c r="F91" s="290">
        <v>216.870855499708</v>
      </c>
      <c r="G91" s="290">
        <v>297.853307763379</v>
      </c>
      <c r="H91" s="290">
        <v>291.797265338925</v>
      </c>
      <c r="I91" s="290">
        <v>307.234710850298</v>
      </c>
      <c r="J91" s="385">
        <v>244.369322016558</v>
      </c>
      <c r="K91" s="290">
        <v>181.602371846466</v>
      </c>
      <c r="L91" s="385">
        <v>176.539824763632</v>
      </c>
      <c r="M91" s="290">
        <v>154.837995110817</v>
      </c>
      <c r="N91" s="300"/>
      <c r="O91" s="309"/>
      <c r="P91" s="309"/>
      <c r="Q91" s="309"/>
      <c r="R91" s="309"/>
    </row>
    <row r="92">
      <c r="B92" s="0" t="s">
        <v>223</v>
      </c>
      <c r="C92" s="0" t="s">
        <v>311</v>
      </c>
      <c r="D92" s="317" t="s">
        <v>319</v>
      </c>
      <c r="E92" s="290"/>
      <c r="F92" s="290"/>
      <c r="G92" s="290"/>
      <c r="H92" s="290"/>
      <c r="I92" s="290">
        <v>36.487758041231</v>
      </c>
      <c r="J92" s="385">
        <v>36.487758041231</v>
      </c>
      <c r="K92" s="290">
        <v>36.487758041231</v>
      </c>
      <c r="L92" s="385">
        <v>10.425073726066</v>
      </c>
      <c r="M92" s="290"/>
      <c r="N92" s="300"/>
      <c r="O92" s="309"/>
      <c r="P92" s="309"/>
      <c r="Q92" s="309"/>
      <c r="R92" s="309"/>
    </row>
    <row r="93">
      <c r="B93" s="0" t="s">
        <v>223</v>
      </c>
      <c r="C93" s="0" t="s">
        <v>302</v>
      </c>
      <c r="D93" s="317" t="s">
        <v>326</v>
      </c>
      <c r="E93" s="290">
        <v>3.896470641283</v>
      </c>
      <c r="F93" s="290">
        <v>3.343095172181</v>
      </c>
      <c r="G93" s="290">
        <v>3.943738710186</v>
      </c>
      <c r="H93" s="290">
        <v>2.272191124095</v>
      </c>
      <c r="I93" s="290">
        <v>2.258859264051</v>
      </c>
      <c r="J93" s="385">
        <v>2.239485263388</v>
      </c>
      <c r="K93" s="290">
        <v>2.220277431511</v>
      </c>
      <c r="L93" s="385">
        <v>2.202091293062</v>
      </c>
      <c r="M93" s="290">
        <v>2.184054116011</v>
      </c>
      <c r="N93" s="300"/>
      <c r="O93" s="309"/>
      <c r="P93" s="309"/>
      <c r="Q93" s="309"/>
      <c r="R93" s="309"/>
    </row>
    <row r="94">
      <c r="B94" s="0" t="s">
        <v>223</v>
      </c>
      <c r="C94" s="0" t="s">
        <v>302</v>
      </c>
      <c r="D94" s="317" t="s">
        <v>324</v>
      </c>
      <c r="E94" s="290">
        <v>3.896470641283</v>
      </c>
      <c r="F94" s="290">
        <v>3.39188401138</v>
      </c>
      <c r="G94" s="290">
        <v>4.116845790875</v>
      </c>
      <c r="H94" s="290">
        <v>2.420903785185</v>
      </c>
      <c r="I94" s="290">
        <v>2.406699368091</v>
      </c>
      <c r="J94" s="385">
        <v>2.386057358252</v>
      </c>
      <c r="K94" s="290">
        <v>2.365592392782</v>
      </c>
      <c r="L94" s="385">
        <v>2.346215989563</v>
      </c>
      <c r="M94" s="290">
        <v>2.32699829712</v>
      </c>
      <c r="N94" s="300"/>
      <c r="O94" s="309"/>
      <c r="P94" s="309"/>
      <c r="Q94" s="309"/>
      <c r="R94" s="309"/>
    </row>
    <row r="95">
      <c r="B95" s="0" t="s">
        <v>223</v>
      </c>
      <c r="C95" s="0" t="s">
        <v>302</v>
      </c>
      <c r="D95" s="317" t="s">
        <v>321</v>
      </c>
      <c r="E95" s="290">
        <v>1.205094012768</v>
      </c>
      <c r="F95" s="290">
        <v>16.947083241479</v>
      </c>
      <c r="G95" s="290">
        <v>32.848399353912</v>
      </c>
      <c r="H95" s="290">
        <v>48.256007481275</v>
      </c>
      <c r="I95" s="290">
        <v>47.572555054766</v>
      </c>
      <c r="J95" s="385">
        <v>46.355969245194</v>
      </c>
      <c r="K95" s="290">
        <v>44.526482388969</v>
      </c>
      <c r="L95" s="385">
        <v>43.527646339655</v>
      </c>
      <c r="M95" s="290">
        <v>41.763990628446</v>
      </c>
      <c r="N95" s="300"/>
      <c r="O95" s="309"/>
      <c r="P95" s="309"/>
      <c r="Q95" s="309"/>
      <c r="R95" s="309"/>
    </row>
    <row r="96">
      <c r="B96" s="0" t="s">
        <v>223</v>
      </c>
      <c r="C96" s="0" t="s">
        <v>302</v>
      </c>
      <c r="D96" s="317" t="s">
        <v>303</v>
      </c>
      <c r="E96" s="290">
        <v>771.501186974073</v>
      </c>
      <c r="F96" s="290">
        <v>687.27500180907</v>
      </c>
      <c r="G96" s="290">
        <v>642.156424288922</v>
      </c>
      <c r="H96" s="290">
        <v>604.044576752166</v>
      </c>
      <c r="I96" s="290">
        <v>528.437595486838</v>
      </c>
      <c r="J96" s="385">
        <v>457.113329186556</v>
      </c>
      <c r="K96" s="290">
        <v>432.171519331278</v>
      </c>
      <c r="L96" s="385">
        <v>395.689629211007</v>
      </c>
      <c r="M96" s="290">
        <v>341.352887486319</v>
      </c>
      <c r="N96" s="300"/>
      <c r="O96" s="309"/>
      <c r="P96" s="309"/>
      <c r="Q96" s="309"/>
      <c r="R96" s="309"/>
    </row>
    <row r="97">
      <c r="B97" s="0" t="s">
        <v>223</v>
      </c>
      <c r="C97" s="0" t="s">
        <v>302</v>
      </c>
      <c r="D97" s="317" t="s">
        <v>316</v>
      </c>
      <c r="E97" s="300"/>
      <c r="F97" s="300"/>
      <c r="G97" s="300"/>
      <c r="H97" s="300"/>
      <c r="I97" s="300"/>
      <c r="J97" s="375"/>
      <c r="K97" s="300"/>
      <c r="L97" s="375"/>
      <c r="M97" s="300"/>
      <c r="N97" s="300"/>
      <c r="O97" s="309"/>
      <c r="P97" s="309"/>
      <c r="Q97" s="309"/>
      <c r="R97" s="309"/>
    </row>
    <row r="98">
      <c r="B98" s="0" t="s">
        <v>223</v>
      </c>
      <c r="C98" s="0" t="s">
        <v>302</v>
      </c>
      <c r="D98" s="317" t="s">
        <v>319</v>
      </c>
      <c r="E98" s="290">
        <v>22.896786242592</v>
      </c>
      <c r="F98" s="290">
        <v>17.013771381096</v>
      </c>
      <c r="G98" s="290">
        <v>8.506885690548</v>
      </c>
      <c r="H98" s="290"/>
      <c r="I98" s="290">
        <v>41.739355277253</v>
      </c>
      <c r="J98" s="385">
        <v>83.199470175059</v>
      </c>
      <c r="K98" s="290">
        <v>85.519210321602</v>
      </c>
      <c r="L98" s="385">
        <v>88.399297272318</v>
      </c>
      <c r="M98" s="290">
        <v>141.678534840914</v>
      </c>
      <c r="N98" s="300"/>
      <c r="O98" s="309"/>
      <c r="P98" s="309"/>
      <c r="Q98" s="309"/>
      <c r="R98" s="309"/>
    </row>
    <row r="99">
      <c r="B99" s="0" t="s">
        <v>223</v>
      </c>
      <c r="C99" s="0" t="s">
        <v>302</v>
      </c>
      <c r="D99" s="317" t="s">
        <v>341</v>
      </c>
      <c r="E99" s="290"/>
      <c r="F99" s="290"/>
      <c r="G99" s="290">
        <v>0.543477061114</v>
      </c>
      <c r="H99" s="290">
        <v>1.075938368054</v>
      </c>
      <c r="I99" s="290">
        <v>1.065859367987</v>
      </c>
      <c r="J99" s="385">
        <v>1.048542984986</v>
      </c>
      <c r="K99" s="290">
        <v>1.033038091386</v>
      </c>
      <c r="L99" s="385">
        <v>1.026442416641</v>
      </c>
      <c r="M99" s="290">
        <v>1.015604443316</v>
      </c>
      <c r="N99" s="300"/>
      <c r="O99" s="309"/>
      <c r="P99" s="309"/>
      <c r="Q99" s="309"/>
      <c r="R99" s="309"/>
    </row>
    <row r="100">
      <c r="B100" s="0" t="s">
        <v>223</v>
      </c>
      <c r="C100" s="0" t="s">
        <v>302</v>
      </c>
      <c r="D100" s="317" t="s">
        <v>344</v>
      </c>
      <c r="E100" s="290"/>
      <c r="F100" s="290"/>
      <c r="G100" s="290">
        <v>5.707053712067</v>
      </c>
      <c r="H100" s="290">
        <v>10.990535537438</v>
      </c>
      <c r="I100" s="290">
        <v>8.16568514256</v>
      </c>
      <c r="J100" s="385">
        <v>5.355348076238</v>
      </c>
      <c r="K100" s="290">
        <v>3.517438728216</v>
      </c>
      <c r="L100" s="385">
        <v>1.747490406541</v>
      </c>
      <c r="M100" s="290"/>
      <c r="N100" s="300"/>
      <c r="O100" s="309"/>
      <c r="P100" s="309"/>
      <c r="Q100" s="309"/>
      <c r="R100" s="309"/>
    </row>
    <row r="101">
      <c r="B101" s="0" t="s">
        <v>223</v>
      </c>
      <c r="C101" s="0" t="s">
        <v>302</v>
      </c>
      <c r="D101" s="317" t="s">
        <v>350</v>
      </c>
      <c r="E101" s="290"/>
      <c r="F101" s="290"/>
      <c r="G101" s="290">
        <v>1.707725740175</v>
      </c>
      <c r="H101" s="290">
        <v>3.577835825367</v>
      </c>
      <c r="I101" s="290">
        <v>4.676915629702</v>
      </c>
      <c r="J101" s="385">
        <v>5.868406147714</v>
      </c>
      <c r="K101" s="290">
        <v>6.305214322794</v>
      </c>
      <c r="L101" s="385">
        <v>6.827199098413</v>
      </c>
      <c r="M101" s="290">
        <v>7.301321778927</v>
      </c>
      <c r="N101" s="300"/>
      <c r="O101" s="309"/>
      <c r="P101" s="309"/>
      <c r="Q101" s="309"/>
      <c r="R101" s="309"/>
    </row>
    <row r="102">
      <c r="B102" s="0" t="s">
        <v>223</v>
      </c>
      <c r="C102" s="0" t="s">
        <v>302</v>
      </c>
      <c r="D102" s="317" t="s">
        <v>348</v>
      </c>
      <c r="E102" s="290"/>
      <c r="F102" s="290"/>
      <c r="G102" s="290">
        <v>6.046630183308</v>
      </c>
      <c r="H102" s="290">
        <v>12.093260366615</v>
      </c>
      <c r="I102" s="290">
        <v>14.914523671122</v>
      </c>
      <c r="J102" s="385">
        <v>17.721994828732</v>
      </c>
      <c r="K102" s="290">
        <v>18.198152216582</v>
      </c>
      <c r="L102" s="385">
        <v>18.671586004839</v>
      </c>
      <c r="M102" s="290">
        <v>19.13456141031</v>
      </c>
      <c r="N102" s="300"/>
      <c r="O102" s="309"/>
      <c r="P102" s="309"/>
      <c r="Q102" s="309"/>
      <c r="R102" s="309"/>
    </row>
    <row r="103">
      <c r="B103" s="0" t="s">
        <v>223</v>
      </c>
      <c r="C103" s="0" t="s">
        <v>369</v>
      </c>
      <c r="D103" s="317" t="s">
        <v>341</v>
      </c>
      <c r="E103" s="300"/>
      <c r="F103" s="300"/>
      <c r="G103" s="300"/>
      <c r="H103" s="300"/>
      <c r="I103" s="300"/>
      <c r="J103" s="375"/>
      <c r="K103" s="300"/>
      <c r="L103" s="375"/>
      <c r="M103" s="300"/>
      <c r="N103" s="300"/>
      <c r="O103" s="309"/>
      <c r="P103" s="309"/>
      <c r="Q103" s="309"/>
      <c r="R103" s="309"/>
    </row>
    <row r="104">
      <c r="B104" s="0" t="s">
        <v>223</v>
      </c>
      <c r="C104" s="0" t="s">
        <v>369</v>
      </c>
      <c r="D104" s="317" t="s">
        <v>344</v>
      </c>
      <c r="E104" s="290">
        <v>88.637341615365</v>
      </c>
      <c r="F104" s="290">
        <v>91.960279472651</v>
      </c>
      <c r="G104" s="290">
        <v>97.48648472777</v>
      </c>
      <c r="H104" s="290">
        <v>101.993774136627</v>
      </c>
      <c r="I104" s="290">
        <v>103.760228531701</v>
      </c>
      <c r="J104" s="385">
        <v>104.752171870718</v>
      </c>
      <c r="K104" s="290">
        <v>104.961912029878</v>
      </c>
      <c r="L104" s="385">
        <v>106.03924841387</v>
      </c>
      <c r="M104" s="290">
        <v>106.648643023585</v>
      </c>
      <c r="N104" s="300"/>
      <c r="O104" s="309"/>
      <c r="P104" s="309"/>
      <c r="Q104" s="309"/>
      <c r="R104" s="309"/>
    </row>
    <row r="105">
      <c r="B105" s="0" t="s">
        <v>223</v>
      </c>
      <c r="C105" s="0" t="s">
        <v>369</v>
      </c>
      <c r="D105" s="317" t="s">
        <v>350</v>
      </c>
      <c r="E105" s="290"/>
      <c r="F105" s="290"/>
      <c r="G105" s="290">
        <v>1.707725740175</v>
      </c>
      <c r="H105" s="290">
        <v>3.577835825367</v>
      </c>
      <c r="I105" s="290">
        <v>4.676915629702</v>
      </c>
      <c r="J105" s="385">
        <v>5.868406147714</v>
      </c>
      <c r="K105" s="290">
        <v>6.305214322794</v>
      </c>
      <c r="L105" s="385">
        <v>6.827199098413</v>
      </c>
      <c r="M105" s="290">
        <v>7.301321778927</v>
      </c>
      <c r="N105" s="300"/>
      <c r="O105" s="309"/>
      <c r="P105" s="309"/>
      <c r="Q105" s="309"/>
      <c r="R105" s="309"/>
    </row>
    <row r="106">
      <c r="B106" s="0" t="s">
        <v>223</v>
      </c>
      <c r="C106" s="0" t="s">
        <v>369</v>
      </c>
      <c r="D106" s="317" t="s">
        <v>348</v>
      </c>
      <c r="E106" s="290"/>
      <c r="F106" s="290"/>
      <c r="G106" s="290">
        <v>6.046630183308</v>
      </c>
      <c r="H106" s="290">
        <v>12.093260366615</v>
      </c>
      <c r="I106" s="290">
        <v>14.914523671122</v>
      </c>
      <c r="J106" s="385">
        <v>17.721994828732</v>
      </c>
      <c r="K106" s="290">
        <v>18.198152216582</v>
      </c>
      <c r="L106" s="385">
        <v>18.671586004839</v>
      </c>
      <c r="M106" s="290">
        <v>19.13456141031</v>
      </c>
      <c r="N106" s="300"/>
      <c r="O106" s="309"/>
      <c r="P106" s="309"/>
      <c r="Q106" s="309"/>
      <c r="R106" s="309"/>
    </row>
    <row r="107">
      <c r="B107" s="0" t="s">
        <v>223</v>
      </c>
      <c r="C107" s="0" t="s">
        <v>322</v>
      </c>
      <c r="D107" s="317" t="s">
        <v>321</v>
      </c>
      <c r="E107" s="375"/>
      <c r="F107" s="375"/>
      <c r="G107" s="375"/>
      <c r="H107" s="375"/>
      <c r="I107" s="375"/>
      <c r="J107" s="375"/>
      <c r="K107" s="375"/>
      <c r="L107" s="375"/>
      <c r="M107" s="375"/>
      <c r="N107" s="300"/>
      <c r="O107" s="309"/>
      <c r="P107" s="309"/>
      <c r="Q107" s="309"/>
      <c r="R107" s="309"/>
    </row>
    <row r="108">
      <c r="B108" s="0" t="s">
        <v>223</v>
      </c>
      <c r="C108" s="0" t="s">
        <v>315</v>
      </c>
      <c r="D108" s="317" t="s">
        <v>303</v>
      </c>
      <c r="E108" s="375"/>
      <c r="F108" s="375"/>
      <c r="G108" s="375"/>
      <c r="H108" s="375"/>
      <c r="I108" s="375"/>
      <c r="J108" s="375"/>
      <c r="K108" s="375"/>
      <c r="L108" s="375"/>
      <c r="M108" s="375"/>
      <c r="N108" s="300"/>
      <c r="O108" s="309"/>
      <c r="P108" s="309"/>
      <c r="Q108" s="309"/>
      <c r="R108" s="309"/>
    </row>
    <row r="109">
      <c r="B109" s="0" t="s">
        <v>223</v>
      </c>
      <c r="C109" s="0" t="s">
        <v>317</v>
      </c>
      <c r="D109" s="317" t="s">
        <v>316</v>
      </c>
      <c r="E109" s="375"/>
      <c r="F109" s="375"/>
      <c r="G109" s="375"/>
      <c r="H109" s="375"/>
      <c r="I109" s="375"/>
      <c r="J109" s="375"/>
      <c r="K109" s="375"/>
      <c r="L109" s="375"/>
      <c r="M109" s="375"/>
      <c r="N109" s="300"/>
      <c r="O109" s="309"/>
      <c r="P109" s="309"/>
      <c r="Q109" s="309"/>
      <c r="R109" s="309"/>
    </row>
    <row r="110">
      <c r="B110" s="0" t="s">
        <v>223</v>
      </c>
      <c r="C110" s="0" t="s">
        <v>317</v>
      </c>
      <c r="D110" s="317" t="s">
        <v>319</v>
      </c>
      <c r="E110" s="375"/>
      <c r="F110" s="375"/>
      <c r="G110" s="375"/>
      <c r="H110" s="375"/>
      <c r="I110" s="375"/>
      <c r="J110" s="375"/>
      <c r="K110" s="375"/>
      <c r="L110" s="375"/>
      <c r="M110" s="375"/>
      <c r="N110" s="300"/>
      <c r="O110" s="309"/>
      <c r="P110" s="309"/>
      <c r="Q110" s="309"/>
      <c r="R110" s="309"/>
    </row>
    <row r="111">
      <c r="B111" s="0" t="s">
        <v>223</v>
      </c>
      <c r="C111" s="0" t="s">
        <v>332</v>
      </c>
      <c r="D111" s="317" t="s">
        <v>330</v>
      </c>
      <c r="E111" s="290">
        <v>27.003980772</v>
      </c>
      <c r="F111" s="290">
        <v>29.023987774839</v>
      </c>
      <c r="G111" s="290">
        <v>29.546695157879</v>
      </c>
      <c r="H111" s="290">
        <v>29.617905712955</v>
      </c>
      <c r="I111" s="290">
        <v>29.579458985244</v>
      </c>
      <c r="J111" s="385">
        <v>29.608891951597</v>
      </c>
      <c r="K111" s="290">
        <v>29.686374315835</v>
      </c>
      <c r="L111" s="385">
        <v>30.190555834911</v>
      </c>
      <c r="M111" s="290">
        <v>30.418269351965</v>
      </c>
      <c r="N111" s="300"/>
      <c r="O111" s="309"/>
      <c r="P111" s="309"/>
      <c r="Q111" s="309"/>
      <c r="R111" s="309"/>
    </row>
    <row r="112">
      <c r="B112" s="0" t="s">
        <v>223</v>
      </c>
      <c r="C112" s="0" t="s">
        <v>332</v>
      </c>
      <c r="D112" s="317" t="s">
        <v>336</v>
      </c>
      <c r="E112" s="290">
        <v>326.473435246711</v>
      </c>
      <c r="F112" s="290">
        <v>309.773623162747</v>
      </c>
      <c r="G112" s="290">
        <v>285.680145861705</v>
      </c>
      <c r="H112" s="290">
        <v>272.423235884142</v>
      </c>
      <c r="I112" s="290">
        <v>255.3472399888</v>
      </c>
      <c r="J112" s="385">
        <v>241.208828927966</v>
      </c>
      <c r="K112" s="290">
        <v>228.264851837991</v>
      </c>
      <c r="L112" s="385">
        <v>216.507535413545</v>
      </c>
      <c r="M112" s="290">
        <v>206.158477815108</v>
      </c>
      <c r="N112" s="300"/>
      <c r="O112" s="309"/>
      <c r="P112" s="309"/>
      <c r="Q112" s="309"/>
      <c r="R112" s="309"/>
    </row>
    <row r="113">
      <c r="B113" s="0" t="s">
        <v>223</v>
      </c>
      <c r="C113" s="0" t="s">
        <v>309</v>
      </c>
      <c r="D113" s="317" t="s">
        <v>321</v>
      </c>
      <c r="E113" s="300"/>
      <c r="F113" s="300"/>
      <c r="G113" s="300"/>
      <c r="H113" s="300"/>
      <c r="I113" s="300"/>
      <c r="J113" s="375"/>
      <c r="K113" s="300"/>
      <c r="L113" s="375"/>
      <c r="M113" s="300"/>
      <c r="N113" s="300"/>
      <c r="O113" s="309"/>
      <c r="P113" s="309"/>
      <c r="Q113" s="309"/>
      <c r="R113" s="309"/>
    </row>
    <row r="114">
      <c r="B114" s="0" t="s">
        <v>223</v>
      </c>
      <c r="C114" s="0" t="s">
        <v>309</v>
      </c>
      <c r="D114" s="317" t="s">
        <v>303</v>
      </c>
      <c r="E114" s="290">
        <v>16.35301278</v>
      </c>
      <c r="F114" s="290">
        <v>8.17650639</v>
      </c>
      <c r="G114" s="290"/>
      <c r="H114" s="290"/>
      <c r="I114" s="290"/>
      <c r="J114" s="385"/>
      <c r="K114" s="290"/>
      <c r="L114" s="385"/>
      <c r="M114" s="290"/>
      <c r="N114" s="300"/>
      <c r="O114" s="309"/>
      <c r="P114" s="309"/>
      <c r="Q114" s="309"/>
      <c r="R114" s="309"/>
    </row>
    <row r="115">
      <c r="B115" s="0" t="s">
        <v>223</v>
      </c>
      <c r="C115" s="0" t="s">
        <v>309</v>
      </c>
      <c r="D115" s="317" t="s">
        <v>316</v>
      </c>
      <c r="E115" s="300"/>
      <c r="F115" s="300"/>
      <c r="G115" s="300"/>
      <c r="H115" s="300"/>
      <c r="I115" s="300"/>
      <c r="J115" s="375"/>
      <c r="K115" s="300"/>
      <c r="L115" s="375"/>
      <c r="M115" s="300"/>
      <c r="N115" s="300"/>
      <c r="O115" s="309"/>
      <c r="P115" s="309"/>
      <c r="Q115" s="309"/>
      <c r="R115" s="309"/>
    </row>
    <row r="116">
      <c r="B116" s="0" t="s">
        <v>223</v>
      </c>
      <c r="C116" s="0" t="s">
        <v>309</v>
      </c>
      <c r="D116" s="317" t="s">
        <v>319</v>
      </c>
      <c r="E116" s="290">
        <v>5.45100426</v>
      </c>
      <c r="F116" s="290">
        <v>3.63400284</v>
      </c>
      <c r="G116" s="290">
        <v>1.81700142</v>
      </c>
      <c r="H116" s="290"/>
      <c r="I116" s="290"/>
      <c r="J116" s="385">
        <v>24.924716256147</v>
      </c>
      <c r="K116" s="290">
        <v>24.924716256147</v>
      </c>
      <c r="L116" s="385">
        <v>26.871237666703</v>
      </c>
      <c r="M116" s="290">
        <v>27.214430318227</v>
      </c>
      <c r="N116" s="300"/>
      <c r="O116" s="309"/>
      <c r="P116" s="309"/>
      <c r="Q116" s="309"/>
      <c r="R116" s="309"/>
    </row>
    <row r="117">
      <c r="B117" s="0" t="s">
        <v>223</v>
      </c>
      <c r="C117" s="0" t="s">
        <v>312</v>
      </c>
      <c r="D117" s="317" t="s">
        <v>316</v>
      </c>
      <c r="E117" s="385"/>
      <c r="F117" s="385"/>
      <c r="G117" s="385"/>
      <c r="H117" s="385"/>
      <c r="I117" s="385"/>
      <c r="J117" s="385">
        <v>60.120808149029</v>
      </c>
      <c r="K117" s="385">
        <v>72.068287747653</v>
      </c>
      <c r="L117" s="385">
        <v>84.020746754394</v>
      </c>
      <c r="M117" s="385">
        <v>93.776883225515</v>
      </c>
      <c r="N117" s="300"/>
      <c r="O117" s="309"/>
      <c r="P117" s="309"/>
      <c r="Q117" s="309"/>
      <c r="R117" s="309"/>
    </row>
    <row r="118">
      <c r="B118" s="0" t="s">
        <v>223</v>
      </c>
      <c r="C118" s="0" t="s">
        <v>312</v>
      </c>
      <c r="D118" s="317" t="s">
        <v>319</v>
      </c>
      <c r="E118" s="375"/>
      <c r="F118" s="375"/>
      <c r="G118" s="375"/>
      <c r="H118" s="375"/>
      <c r="I118" s="375"/>
      <c r="J118" s="375"/>
      <c r="K118" s="375"/>
      <c r="L118" s="375"/>
      <c r="M118" s="375"/>
      <c r="N118" s="300"/>
      <c r="O118" s="309"/>
      <c r="P118" s="309"/>
      <c r="Q118" s="309"/>
      <c r="R118" s="309"/>
    </row>
    <row r="119">
      <c r="B119" s="0" t="s">
        <v>223</v>
      </c>
      <c r="C119" s="0" t="s">
        <v>308</v>
      </c>
      <c r="D119" s="317" t="s">
        <v>321</v>
      </c>
      <c r="E119" s="290">
        <v>3.088933452144</v>
      </c>
      <c r="F119" s="290">
        <v>2.059288968096</v>
      </c>
      <c r="G119" s="290">
        <v>1.029644484048</v>
      </c>
      <c r="H119" s="290"/>
      <c r="I119" s="290"/>
      <c r="J119" s="385"/>
      <c r="K119" s="290"/>
      <c r="L119" s="385"/>
      <c r="M119" s="290"/>
      <c r="N119" s="300"/>
      <c r="O119" s="309"/>
      <c r="P119" s="309"/>
      <c r="Q119" s="309"/>
      <c r="R119" s="309"/>
    </row>
    <row r="120">
      <c r="B120" s="0" t="s">
        <v>223</v>
      </c>
      <c r="C120" s="0" t="s">
        <v>308</v>
      </c>
      <c r="D120" s="317" t="s">
        <v>303</v>
      </c>
      <c r="E120" s="290">
        <v>6.624693755856</v>
      </c>
      <c r="F120" s="290">
        <v>3.312346877928</v>
      </c>
      <c r="G120" s="290"/>
      <c r="H120" s="290"/>
      <c r="I120" s="290"/>
      <c r="J120" s="385"/>
      <c r="K120" s="290"/>
      <c r="L120" s="385"/>
      <c r="M120" s="290"/>
      <c r="N120" s="300"/>
      <c r="O120" s="309"/>
      <c r="P120" s="309"/>
      <c r="Q120" s="309"/>
      <c r="R120" s="309"/>
    </row>
    <row r="121">
      <c r="B121" s="0" t="s">
        <v>223</v>
      </c>
      <c r="C121" s="0" t="s">
        <v>308</v>
      </c>
      <c r="D121" s="317" t="s">
        <v>316</v>
      </c>
      <c r="E121" s="300"/>
      <c r="F121" s="300"/>
      <c r="G121" s="300"/>
      <c r="H121" s="300"/>
      <c r="I121" s="300"/>
      <c r="J121" s="375"/>
      <c r="K121" s="300"/>
      <c r="L121" s="375"/>
      <c r="M121" s="300"/>
      <c r="N121" s="300"/>
      <c r="O121" s="309"/>
      <c r="P121" s="309"/>
      <c r="Q121" s="309"/>
      <c r="R121" s="309"/>
    </row>
    <row r="122">
      <c r="B122" s="0" t="s">
        <v>223</v>
      </c>
      <c r="C122" s="0" t="s">
        <v>308</v>
      </c>
      <c r="D122" s="317" t="s">
        <v>319</v>
      </c>
      <c r="E122" s="300"/>
      <c r="F122" s="300"/>
      <c r="G122" s="300"/>
      <c r="H122" s="300"/>
      <c r="I122" s="300"/>
      <c r="J122" s="375"/>
      <c r="K122" s="300"/>
      <c r="L122" s="375"/>
      <c r="M122" s="300"/>
      <c r="N122" s="300"/>
      <c r="O122" s="309"/>
      <c r="P122" s="309"/>
      <c r="Q122" s="309"/>
      <c r="R122" s="309"/>
    </row>
    <row r="123">
      <c r="B123" s="0" t="s">
        <v>224</v>
      </c>
      <c r="C123" s="0" t="s">
        <v>329</v>
      </c>
      <c r="D123" s="317" t="s">
        <v>330</v>
      </c>
      <c r="E123" s="290">
        <v>0.078021897722</v>
      </c>
      <c r="F123" s="290">
        <v>0.148128240679</v>
      </c>
      <c r="G123" s="290">
        <v>0.232469936818</v>
      </c>
      <c r="H123" s="290">
        <v>0.249717393469</v>
      </c>
      <c r="I123" s="290">
        <v>0.265759085562</v>
      </c>
      <c r="J123" s="385">
        <v>0.279762157321</v>
      </c>
      <c r="K123" s="290">
        <v>0.294802265005</v>
      </c>
      <c r="L123" s="385">
        <v>0.302933897827</v>
      </c>
      <c r="M123" s="290">
        <v>0.307008174471</v>
      </c>
      <c r="N123" s="300"/>
      <c r="O123" s="309"/>
      <c r="P123" s="309"/>
      <c r="Q123" s="309"/>
      <c r="R123" s="309"/>
    </row>
    <row r="124">
      <c r="B124" s="322" t="s">
        <v>224</v>
      </c>
      <c r="C124" s="322" t="s">
        <v>329</v>
      </c>
      <c r="D124" s="383" t="s">
        <v>336</v>
      </c>
      <c r="E124" s="290">
        <v>0.168437847995</v>
      </c>
      <c r="F124" s="290">
        <v>0.219656762554</v>
      </c>
      <c r="G124" s="290">
        <v>0.259404010581</v>
      </c>
      <c r="H124" s="290">
        <v>0.247366437561</v>
      </c>
      <c r="I124" s="290">
        <v>0.229175122167</v>
      </c>
      <c r="J124" s="385">
        <v>0.217046840851</v>
      </c>
      <c r="K124" s="290">
        <v>0.205931734863</v>
      </c>
      <c r="L124" s="385">
        <v>0.196863067779</v>
      </c>
      <c r="M124" s="290">
        <v>0.188701960616</v>
      </c>
      <c r="N124" s="300"/>
      <c r="O124" s="309"/>
      <c r="P124" s="309"/>
      <c r="Q124" s="309"/>
      <c r="R124" s="309"/>
    </row>
    <row r="125">
      <c r="B125" s="0" t="s">
        <v>224</v>
      </c>
      <c r="C125" s="0" t="s">
        <v>307</v>
      </c>
      <c r="D125" s="317" t="s">
        <v>324</v>
      </c>
      <c r="E125" s="375"/>
      <c r="F125" s="375"/>
      <c r="G125" s="375"/>
      <c r="H125" s="375"/>
      <c r="I125" s="375"/>
      <c r="J125" s="375"/>
      <c r="K125" s="375"/>
      <c r="L125" s="375"/>
      <c r="M125" s="375"/>
      <c r="N125" s="300"/>
      <c r="O125" s="309"/>
      <c r="P125" s="309"/>
      <c r="Q125" s="309"/>
      <c r="R125" s="309"/>
    </row>
    <row r="126">
      <c r="B126" s="0" t="s">
        <v>224</v>
      </c>
      <c r="C126" s="0" t="s">
        <v>307</v>
      </c>
      <c r="D126" s="317" t="s">
        <v>316</v>
      </c>
      <c r="E126" s="375"/>
      <c r="F126" s="375"/>
      <c r="G126" s="375"/>
      <c r="H126" s="375"/>
      <c r="I126" s="375"/>
      <c r="J126" s="375"/>
      <c r="K126" s="375"/>
      <c r="L126" s="375"/>
      <c r="M126" s="375"/>
      <c r="N126" s="300"/>
      <c r="O126" s="309"/>
      <c r="P126" s="309"/>
      <c r="Q126" s="309"/>
      <c r="R126" s="309"/>
    </row>
    <row r="127">
      <c r="B127" s="0" t="s">
        <v>224</v>
      </c>
      <c r="C127" s="0" t="s">
        <v>307</v>
      </c>
      <c r="D127" s="317" t="s">
        <v>319</v>
      </c>
      <c r="E127" s="375"/>
      <c r="F127" s="375"/>
      <c r="G127" s="375"/>
      <c r="H127" s="375"/>
      <c r="I127" s="375"/>
      <c r="J127" s="375"/>
      <c r="K127" s="375"/>
      <c r="L127" s="375"/>
      <c r="M127" s="375"/>
      <c r="N127" s="300"/>
      <c r="O127" s="309"/>
      <c r="P127" s="309"/>
      <c r="Q127" s="309"/>
      <c r="R127" s="309"/>
    </row>
    <row r="128">
      <c r="B128" s="0" t="s">
        <v>224</v>
      </c>
      <c r="C128" s="0" t="s">
        <v>334</v>
      </c>
      <c r="D128" s="317" t="s">
        <v>330</v>
      </c>
      <c r="E128" s="375"/>
      <c r="F128" s="375"/>
      <c r="G128" s="375"/>
      <c r="H128" s="375"/>
      <c r="I128" s="375"/>
      <c r="J128" s="375"/>
      <c r="K128" s="375"/>
      <c r="L128" s="375"/>
      <c r="M128" s="375"/>
      <c r="N128" s="300"/>
      <c r="O128" s="309"/>
      <c r="P128" s="309"/>
      <c r="Q128" s="309"/>
      <c r="R128" s="309"/>
    </row>
    <row r="129">
      <c r="B129" s="0" t="s">
        <v>224</v>
      </c>
      <c r="C129" s="0" t="s">
        <v>334</v>
      </c>
      <c r="D129" s="317" t="s">
        <v>336</v>
      </c>
      <c r="E129" s="375"/>
      <c r="F129" s="375"/>
      <c r="G129" s="375"/>
      <c r="H129" s="375"/>
      <c r="I129" s="375"/>
      <c r="J129" s="375"/>
      <c r="K129" s="375"/>
      <c r="L129" s="375"/>
      <c r="M129" s="375"/>
      <c r="N129" s="300"/>
      <c r="O129" s="309"/>
      <c r="P129" s="309"/>
      <c r="Q129" s="309"/>
      <c r="R129" s="309"/>
    </row>
    <row r="130">
      <c r="B130" s="0" t="s">
        <v>224</v>
      </c>
      <c r="C130" s="0" t="s">
        <v>370</v>
      </c>
      <c r="D130" s="317" t="s">
        <v>341</v>
      </c>
      <c r="E130" s="290"/>
      <c r="F130" s="290"/>
      <c r="G130" s="290">
        <v>0.044905032732</v>
      </c>
      <c r="H130" s="290">
        <v>0.123817332318</v>
      </c>
      <c r="I130" s="290"/>
      <c r="J130" s="385">
        <v>0.064656826787</v>
      </c>
      <c r="K130" s="290">
        <v>0.05446305161</v>
      </c>
      <c r="L130" s="385">
        <v>0.043450827511</v>
      </c>
      <c r="M130" s="290">
        <v>0.032340519429</v>
      </c>
      <c r="N130" s="300"/>
      <c r="O130" s="309"/>
      <c r="P130" s="309"/>
      <c r="Q130" s="309"/>
      <c r="R130" s="309"/>
    </row>
    <row r="131">
      <c r="B131" s="0" t="s">
        <v>224</v>
      </c>
      <c r="C131" s="0" t="s">
        <v>370</v>
      </c>
      <c r="D131" s="317" t="s">
        <v>344</v>
      </c>
      <c r="E131" s="290"/>
      <c r="F131" s="290"/>
      <c r="G131" s="290"/>
      <c r="H131" s="290">
        <v>3.996895448614</v>
      </c>
      <c r="I131" s="290"/>
      <c r="J131" s="385">
        <v>2.087159946578</v>
      </c>
      <c r="K131" s="290"/>
      <c r="L131" s="385">
        <v>0.702349823179</v>
      </c>
      <c r="M131" s="290"/>
      <c r="N131" s="300"/>
      <c r="O131" s="309"/>
      <c r="P131" s="309"/>
      <c r="Q131" s="309"/>
      <c r="R131" s="309"/>
    </row>
    <row r="132">
      <c r="B132" s="322" t="s">
        <v>224</v>
      </c>
      <c r="C132" s="384" t="s">
        <v>370</v>
      </c>
      <c r="D132" s="383" t="s">
        <v>350</v>
      </c>
      <c r="E132" s="290">
        <v>0.0110866464</v>
      </c>
      <c r="F132" s="290">
        <v>0.013166620575</v>
      </c>
      <c r="G132" s="290"/>
      <c r="H132" s="290">
        <v>0.008421837494</v>
      </c>
      <c r="I132" s="290"/>
      <c r="J132" s="385"/>
      <c r="K132" s="290"/>
      <c r="L132" s="385">
        <v>0.00210618186</v>
      </c>
      <c r="M132" s="290"/>
      <c r="N132" s="300"/>
      <c r="O132" s="309"/>
      <c r="P132" s="309"/>
      <c r="Q132" s="309"/>
      <c r="R132" s="309"/>
    </row>
    <row r="133">
      <c r="B133" s="322" t="s">
        <v>224</v>
      </c>
      <c r="C133" s="384" t="s">
        <v>370</v>
      </c>
      <c r="D133" s="383" t="s">
        <v>348</v>
      </c>
      <c r="E133" s="290">
        <v>0.0027716616</v>
      </c>
      <c r="F133" s="290">
        <v>0.0027716616</v>
      </c>
      <c r="G133" s="290">
        <v>0.002726510491</v>
      </c>
      <c r="H133" s="290"/>
      <c r="I133" s="290"/>
      <c r="J133" s="385"/>
      <c r="K133" s="290"/>
      <c r="L133" s="385"/>
      <c r="M133" s="290"/>
      <c r="N133" s="300"/>
      <c r="O133" s="309"/>
      <c r="P133" s="309"/>
      <c r="Q133" s="309"/>
      <c r="R133" s="309"/>
    </row>
    <row r="134">
      <c r="B134" s="0" t="s">
        <v>224</v>
      </c>
      <c r="C134" s="0" t="s">
        <v>305</v>
      </c>
      <c r="D134" s="317" t="s">
        <v>324</v>
      </c>
      <c r="E134" s="300"/>
      <c r="F134" s="300"/>
      <c r="G134" s="300"/>
      <c r="H134" s="300"/>
      <c r="I134" s="300"/>
      <c r="J134" s="375"/>
      <c r="K134" s="300"/>
      <c r="L134" s="375"/>
      <c r="M134" s="300"/>
      <c r="N134" s="300"/>
      <c r="O134" s="309"/>
      <c r="P134" s="309"/>
      <c r="Q134" s="309"/>
      <c r="R134" s="309"/>
    </row>
    <row r="135">
      <c r="B135" s="0" t="s">
        <v>224</v>
      </c>
      <c r="C135" s="0" t="s">
        <v>305</v>
      </c>
      <c r="D135" s="317" t="s">
        <v>321</v>
      </c>
      <c r="E135" s="290">
        <v>56.868718248</v>
      </c>
      <c r="F135" s="290">
        <v>37.912478832</v>
      </c>
      <c r="G135" s="290">
        <v>18.956239416</v>
      </c>
      <c r="H135" s="290"/>
      <c r="I135" s="290"/>
      <c r="J135" s="385"/>
      <c r="K135" s="290"/>
      <c r="L135" s="385"/>
      <c r="M135" s="290"/>
      <c r="N135" s="300"/>
      <c r="O135" s="309"/>
      <c r="P135" s="309"/>
      <c r="Q135" s="309"/>
      <c r="R135" s="309"/>
    </row>
    <row r="136">
      <c r="B136" s="0" t="s">
        <v>224</v>
      </c>
      <c r="C136" s="0" t="s">
        <v>305</v>
      </c>
      <c r="D136" s="317" t="s">
        <v>303</v>
      </c>
      <c r="E136" s="290">
        <v>142.17179562</v>
      </c>
      <c r="F136" s="290">
        <v>147.806268315915</v>
      </c>
      <c r="G136" s="290">
        <v>260.80683416327</v>
      </c>
      <c r="H136" s="290">
        <v>282.241514317055</v>
      </c>
      <c r="I136" s="290">
        <v>243.860235278005</v>
      </c>
      <c r="J136" s="385">
        <v>246.046182469968</v>
      </c>
      <c r="K136" s="290">
        <v>260.607113523364</v>
      </c>
      <c r="L136" s="385">
        <v>148.511279738165</v>
      </c>
      <c r="M136" s="290">
        <v>59.20181213656</v>
      </c>
      <c r="N136" s="300"/>
      <c r="O136" s="309"/>
      <c r="P136" s="309"/>
      <c r="Q136" s="309"/>
      <c r="R136" s="309"/>
    </row>
    <row r="137">
      <c r="B137" s="0" t="s">
        <v>224</v>
      </c>
      <c r="C137" s="0" t="s">
        <v>305</v>
      </c>
      <c r="D137" s="317" t="s">
        <v>316</v>
      </c>
      <c r="E137" s="290">
        <v>284.34359124</v>
      </c>
      <c r="F137" s="290">
        <v>250.622151921616</v>
      </c>
      <c r="G137" s="290">
        <v>261.928951104073</v>
      </c>
      <c r="H137" s="290">
        <v>213.894792619636</v>
      </c>
      <c r="I137" s="290">
        <v>179.003502470141</v>
      </c>
      <c r="J137" s="385">
        <v>163.058174323759</v>
      </c>
      <c r="K137" s="290">
        <v>175.67884574255</v>
      </c>
      <c r="L137" s="385">
        <v>164.380964109529</v>
      </c>
      <c r="M137" s="290">
        <v>225.623443528834</v>
      </c>
      <c r="N137" s="300"/>
      <c r="O137" s="309"/>
      <c r="P137" s="309"/>
      <c r="Q137" s="309"/>
      <c r="R137" s="309"/>
    </row>
    <row r="138">
      <c r="B138" s="0" t="s">
        <v>224</v>
      </c>
      <c r="C138" s="0" t="s">
        <v>305</v>
      </c>
      <c r="D138" s="317" t="s">
        <v>319</v>
      </c>
      <c r="E138" s="290">
        <v>227.474872992001</v>
      </c>
      <c r="F138" s="290">
        <v>226.795010370702</v>
      </c>
      <c r="G138" s="290">
        <v>222.079333386318</v>
      </c>
      <c r="H138" s="290">
        <v>207.414473676243</v>
      </c>
      <c r="I138" s="290">
        <v>179.650011939743</v>
      </c>
      <c r="J138" s="385">
        <v>170.128554393342</v>
      </c>
      <c r="K138" s="290">
        <v>163.04859112141</v>
      </c>
      <c r="L138" s="385">
        <v>220.451463974382</v>
      </c>
      <c r="M138" s="290">
        <v>264.408995914226</v>
      </c>
      <c r="N138" s="300"/>
      <c r="O138" s="309"/>
      <c r="P138" s="309"/>
      <c r="Q138" s="309"/>
      <c r="R138" s="309"/>
    </row>
    <row r="139">
      <c r="B139" s="0" t="s">
        <v>224</v>
      </c>
      <c r="C139" s="0" t="s">
        <v>305</v>
      </c>
      <c r="D139" s="317" t="s">
        <v>341</v>
      </c>
      <c r="E139" s="290">
        <v>1.178296364159</v>
      </c>
      <c r="F139" s="290">
        <v>1.118023993619</v>
      </c>
      <c r="G139" s="290">
        <v>1.092689129812</v>
      </c>
      <c r="H139" s="290">
        <v>0.990538658546</v>
      </c>
      <c r="I139" s="290">
        <v>1.152940527359</v>
      </c>
      <c r="J139" s="385">
        <v>1.099166055379</v>
      </c>
      <c r="K139" s="290">
        <v>1.121938863159</v>
      </c>
      <c r="L139" s="385">
        <v>1.129721515293</v>
      </c>
      <c r="M139" s="290">
        <v>1.131918180017</v>
      </c>
      <c r="N139" s="300"/>
      <c r="O139" s="309"/>
      <c r="P139" s="309"/>
      <c r="Q139" s="309"/>
      <c r="R139" s="309"/>
    </row>
    <row r="140">
      <c r="B140" s="0" t="s">
        <v>224</v>
      </c>
      <c r="C140" s="0" t="s">
        <v>305</v>
      </c>
      <c r="D140" s="317" t="s">
        <v>344</v>
      </c>
      <c r="E140" s="290">
        <v>6.624279558547</v>
      </c>
      <c r="F140" s="290">
        <v>7.228805518373</v>
      </c>
      <c r="G140" s="290">
        <v>3.874100215086</v>
      </c>
      <c r="H140" s="290"/>
      <c r="I140" s="290"/>
      <c r="J140" s="385"/>
      <c r="K140" s="290"/>
      <c r="L140" s="385"/>
      <c r="M140" s="290"/>
      <c r="N140" s="300"/>
      <c r="O140" s="309"/>
      <c r="P140" s="309"/>
      <c r="Q140" s="309"/>
      <c r="R140" s="309"/>
    </row>
    <row r="141">
      <c r="B141" s="0" t="s">
        <v>224</v>
      </c>
      <c r="C141" s="0" t="s">
        <v>305</v>
      </c>
      <c r="D141" s="317" t="s">
        <v>350</v>
      </c>
      <c r="E141" s="290">
        <v>14.5035692424</v>
      </c>
      <c r="F141" s="290">
        <v>17.224594914093</v>
      </c>
      <c r="G141" s="290">
        <v>17.702653481284</v>
      </c>
      <c r="H141" s="290">
        <v>1.233311947551</v>
      </c>
      <c r="I141" s="290"/>
      <c r="J141" s="385"/>
      <c r="K141" s="290"/>
      <c r="L141" s="385"/>
      <c r="M141" s="290">
        <v>6.346672503689</v>
      </c>
      <c r="N141" s="300"/>
      <c r="O141" s="309"/>
      <c r="P141" s="309"/>
      <c r="Q141" s="309"/>
      <c r="R141" s="309"/>
    </row>
    <row r="142">
      <c r="B142" s="0" t="s">
        <v>224</v>
      </c>
      <c r="C142" s="0" t="s">
        <v>305</v>
      </c>
      <c r="D142" s="317" t="s">
        <v>348</v>
      </c>
      <c r="E142" s="290">
        <v>1.6115076936</v>
      </c>
      <c r="F142" s="290">
        <v>1.6115076936</v>
      </c>
      <c r="G142" s="290">
        <v>5.094900829987</v>
      </c>
      <c r="H142" s="290"/>
      <c r="I142" s="290"/>
      <c r="J142" s="385"/>
      <c r="K142" s="290"/>
      <c r="L142" s="385"/>
      <c r="M142" s="290">
        <v>2.240703936757</v>
      </c>
      <c r="N142" s="300"/>
      <c r="O142" s="309"/>
      <c r="P142" s="309"/>
      <c r="Q142" s="309"/>
      <c r="R142" s="309"/>
    </row>
    <row r="143">
      <c r="B143" s="0" t="s">
        <v>224</v>
      </c>
      <c r="C143" s="0" t="s">
        <v>314</v>
      </c>
      <c r="D143" s="317" t="s">
        <v>321</v>
      </c>
      <c r="E143" s="300"/>
      <c r="F143" s="300"/>
      <c r="G143" s="300"/>
      <c r="H143" s="300"/>
      <c r="I143" s="300"/>
      <c r="J143" s="375"/>
      <c r="K143" s="300"/>
      <c r="L143" s="375"/>
      <c r="M143" s="300"/>
      <c r="N143" s="300"/>
      <c r="O143" s="309"/>
      <c r="P143" s="309"/>
      <c r="Q143" s="309"/>
      <c r="R143" s="309"/>
    </row>
    <row r="144">
      <c r="B144" s="0" t="s">
        <v>224</v>
      </c>
      <c r="C144" s="0" t="s">
        <v>314</v>
      </c>
      <c r="D144" s="317" t="s">
        <v>303</v>
      </c>
      <c r="E144" s="290"/>
      <c r="F144" s="290"/>
      <c r="G144" s="290"/>
      <c r="H144" s="290"/>
      <c r="I144" s="290">
        <v>2.745813871587</v>
      </c>
      <c r="J144" s="385">
        <v>2.745813871587</v>
      </c>
      <c r="K144" s="290">
        <v>17.127265054358</v>
      </c>
      <c r="L144" s="385">
        <v>66.783430212896</v>
      </c>
      <c r="M144" s="290">
        <v>99.421843935768</v>
      </c>
      <c r="N144" s="300"/>
      <c r="O144" s="309"/>
      <c r="P144" s="309"/>
      <c r="Q144" s="309"/>
      <c r="R144" s="309"/>
    </row>
    <row r="145">
      <c r="B145" s="0" t="s">
        <v>224</v>
      </c>
      <c r="C145" s="0" t="s">
        <v>314</v>
      </c>
      <c r="D145" s="317" t="s">
        <v>319</v>
      </c>
      <c r="E145" s="290"/>
      <c r="F145" s="290"/>
      <c r="G145" s="290"/>
      <c r="H145" s="290">
        <v>7.747678212203</v>
      </c>
      <c r="I145" s="290">
        <v>20.986351232768</v>
      </c>
      <c r="J145" s="385">
        <v>26.095006815182</v>
      </c>
      <c r="K145" s="290">
        <v>27.004019826106</v>
      </c>
      <c r="L145" s="385">
        <v>26.916654174097</v>
      </c>
      <c r="M145" s="290">
        <v>26.452741263426</v>
      </c>
      <c r="N145" s="300"/>
      <c r="O145" s="309"/>
      <c r="P145" s="309"/>
      <c r="Q145" s="309"/>
      <c r="R145" s="309"/>
    </row>
    <row r="146">
      <c r="B146" s="0" t="s">
        <v>224</v>
      </c>
      <c r="C146" s="0" t="s">
        <v>314</v>
      </c>
      <c r="D146" s="317" t="s">
        <v>350</v>
      </c>
      <c r="E146" s="290">
        <v>1.5853653144</v>
      </c>
      <c r="F146" s="290">
        <v>1.882796908472</v>
      </c>
      <c r="G146" s="290"/>
      <c r="H146" s="290">
        <v>13.434490998572</v>
      </c>
      <c r="I146" s="290">
        <v>17.863416554021</v>
      </c>
      <c r="J146" s="385">
        <v>20.597527426854</v>
      </c>
      <c r="K146" s="290">
        <v>18.401165022374</v>
      </c>
      <c r="L146" s="385">
        <v>22.449755338801</v>
      </c>
      <c r="M146" s="290">
        <v>9.110321385366</v>
      </c>
      <c r="N146" s="300"/>
      <c r="O146" s="309"/>
      <c r="P146" s="309"/>
      <c r="Q146" s="309"/>
      <c r="R146" s="309"/>
    </row>
    <row r="147">
      <c r="B147" s="0" t="s">
        <v>224</v>
      </c>
      <c r="C147" s="0" t="s">
        <v>314</v>
      </c>
      <c r="D147" s="317" t="s">
        <v>348</v>
      </c>
      <c r="E147" s="290">
        <v>14.2682878296</v>
      </c>
      <c r="F147" s="290">
        <v>14.2682878296</v>
      </c>
      <c r="G147" s="290">
        <v>7.401441390854</v>
      </c>
      <c r="H147" s="290">
        <v>12.499068731332</v>
      </c>
      <c r="I147" s="290">
        <v>11.46828021328</v>
      </c>
      <c r="J147" s="385">
        <v>10.618709239599</v>
      </c>
      <c r="K147" s="290">
        <v>9.805339324527</v>
      </c>
      <c r="L147" s="385">
        <v>10.162163746266</v>
      </c>
      <c r="M147" s="290">
        <v>2.738638144925</v>
      </c>
      <c r="N147" s="300"/>
      <c r="O147" s="309"/>
      <c r="P147" s="309"/>
      <c r="Q147" s="309"/>
      <c r="R147" s="309"/>
    </row>
    <row r="148">
      <c r="B148" s="0" t="s">
        <v>224</v>
      </c>
      <c r="C148" s="0" t="s">
        <v>311</v>
      </c>
      <c r="D148" s="317" t="s">
        <v>321</v>
      </c>
      <c r="E148" s="300"/>
      <c r="F148" s="300"/>
      <c r="G148" s="300"/>
      <c r="H148" s="300"/>
      <c r="I148" s="300"/>
      <c r="J148" s="375"/>
      <c r="K148" s="300"/>
      <c r="L148" s="375"/>
      <c r="M148" s="300"/>
      <c r="N148" s="300"/>
      <c r="O148" s="309"/>
      <c r="P148" s="309"/>
      <c r="Q148" s="309"/>
      <c r="R148" s="309"/>
    </row>
    <row r="149">
      <c r="B149" s="0" t="s">
        <v>224</v>
      </c>
      <c r="C149" s="0" t="s">
        <v>311</v>
      </c>
      <c r="D149" s="317" t="s">
        <v>303</v>
      </c>
      <c r="E149" s="290">
        <v>9.517522182584</v>
      </c>
      <c r="F149" s="290">
        <v>91.201067300226</v>
      </c>
      <c r="G149" s="290">
        <v>40.841772558821</v>
      </c>
      <c r="H149" s="290"/>
      <c r="I149" s="290"/>
      <c r="J149" s="385"/>
      <c r="K149" s="290"/>
      <c r="L149" s="385"/>
      <c r="M149" s="290"/>
      <c r="N149" s="300"/>
      <c r="O149" s="309"/>
      <c r="P149" s="309"/>
      <c r="Q149" s="309"/>
      <c r="R149" s="309"/>
    </row>
    <row r="150">
      <c r="B150" s="0" t="s">
        <v>224</v>
      </c>
      <c r="C150" s="0" t="s">
        <v>311</v>
      </c>
      <c r="D150" s="317" t="s">
        <v>316</v>
      </c>
      <c r="E150" s="290"/>
      <c r="F150" s="290">
        <v>75.159749034675</v>
      </c>
      <c r="G150" s="290">
        <v>75.159749034675</v>
      </c>
      <c r="H150" s="290">
        <v>140.835520084156</v>
      </c>
      <c r="I150" s="290">
        <v>97.887092064341</v>
      </c>
      <c r="J150" s="385">
        <v>65.258061376228</v>
      </c>
      <c r="K150" s="290">
        <v>20.548068339498</v>
      </c>
      <c r="L150" s="385">
        <v>55.01396070792</v>
      </c>
      <c r="M150" s="290">
        <v>68.80386746184</v>
      </c>
      <c r="N150" s="300"/>
      <c r="O150" s="309"/>
      <c r="P150" s="309"/>
      <c r="Q150" s="309"/>
      <c r="R150" s="309"/>
    </row>
    <row r="151">
      <c r="B151" s="0" t="s">
        <v>224</v>
      </c>
      <c r="C151" s="0" t="s">
        <v>311</v>
      </c>
      <c r="D151" s="317" t="s">
        <v>319</v>
      </c>
      <c r="E151" s="290">
        <v>43.493399251801</v>
      </c>
      <c r="F151" s="290">
        <v>43.493399251801</v>
      </c>
      <c r="G151" s="290"/>
      <c r="H151" s="290"/>
      <c r="I151" s="290">
        <v>59.514673638718</v>
      </c>
      <c r="J151" s="385">
        <v>59.514673638718</v>
      </c>
      <c r="K151" s="290">
        <v>59.514673638718</v>
      </c>
      <c r="L151" s="385">
        <v>17.004192468205</v>
      </c>
      <c r="M151" s="290"/>
      <c r="N151" s="300"/>
      <c r="O151" s="309"/>
      <c r="P151" s="309"/>
      <c r="Q151" s="309"/>
      <c r="R151" s="309"/>
    </row>
    <row r="152">
      <c r="B152" s="0" t="s">
        <v>224</v>
      </c>
      <c r="C152" s="0" t="s">
        <v>302</v>
      </c>
      <c r="D152" s="317" t="s">
        <v>326</v>
      </c>
      <c r="E152" s="290">
        <v>3.755121995664</v>
      </c>
      <c r="F152" s="290">
        <v>3.388398550576</v>
      </c>
      <c r="G152" s="290">
        <v>3.040110815009</v>
      </c>
      <c r="H152" s="290">
        <v>2.676833036159</v>
      </c>
      <c r="I152" s="290">
        <v>2.65175343336</v>
      </c>
      <c r="J152" s="385">
        <v>2.633323578894</v>
      </c>
      <c r="K152" s="290">
        <v>2.615021813085</v>
      </c>
      <c r="L152" s="385">
        <v>2.606539737993</v>
      </c>
      <c r="M152" s="290">
        <v>2.598085175327</v>
      </c>
      <c r="N152" s="300"/>
      <c r="O152" s="309"/>
      <c r="P152" s="309"/>
      <c r="Q152" s="309"/>
      <c r="R152" s="309"/>
    </row>
    <row r="153">
      <c r="B153" s="0" t="s">
        <v>224</v>
      </c>
      <c r="C153" s="0" t="s">
        <v>302</v>
      </c>
      <c r="D153" s="317" t="s">
        <v>324</v>
      </c>
      <c r="E153" s="290">
        <v>1.251707331888</v>
      </c>
      <c r="F153" s="290">
        <v>1.148773290137</v>
      </c>
      <c r="G153" s="290">
        <v>1.052386684543</v>
      </c>
      <c r="H153" s="290">
        <v>0.950676370021</v>
      </c>
      <c r="I153" s="290">
        <v>0.941769357358</v>
      </c>
      <c r="J153" s="385">
        <v>0.935224000622</v>
      </c>
      <c r="K153" s="290">
        <v>0.928724134531</v>
      </c>
      <c r="L153" s="385">
        <v>0.925711728359</v>
      </c>
      <c r="M153" s="290">
        <v>0.922709093216</v>
      </c>
      <c r="N153" s="300"/>
      <c r="O153" s="309"/>
      <c r="P153" s="309"/>
      <c r="Q153" s="309"/>
      <c r="R153" s="309"/>
    </row>
    <row r="154">
      <c r="B154" s="0" t="s">
        <v>224</v>
      </c>
      <c r="C154" s="0" t="s">
        <v>302</v>
      </c>
      <c r="D154" s="317" t="s">
        <v>321</v>
      </c>
      <c r="E154" s="290">
        <v>6.25853665944</v>
      </c>
      <c r="F154" s="290">
        <v>26.346420571756</v>
      </c>
      <c r="G154" s="290">
        <v>46.55282179939</v>
      </c>
      <c r="H154" s="290">
        <v>65.77768538008</v>
      </c>
      <c r="I154" s="290">
        <v>64.617350589198</v>
      </c>
      <c r="J154" s="385">
        <v>63.061650061867</v>
      </c>
      <c r="K154" s="290">
        <v>60.671576179279</v>
      </c>
      <c r="L154" s="385">
        <v>59.601528505283</v>
      </c>
      <c r="M154" s="290">
        <v>57.470590396408</v>
      </c>
      <c r="N154" s="300"/>
      <c r="O154" s="309"/>
      <c r="P154" s="309"/>
      <c r="Q154" s="309"/>
      <c r="R154" s="309"/>
    </row>
    <row r="155">
      <c r="B155" s="0" t="s">
        <v>224</v>
      </c>
      <c r="C155" s="0" t="s">
        <v>302</v>
      </c>
      <c r="D155" s="317" t="s">
        <v>303</v>
      </c>
      <c r="E155" s="290">
        <v>247.014199788151</v>
      </c>
      <c r="F155" s="290">
        <v>218.881814798263</v>
      </c>
      <c r="G155" s="290">
        <v>149.97199621795</v>
      </c>
      <c r="H155" s="290">
        <v>128.227935683159</v>
      </c>
      <c r="I155" s="290">
        <v>160.016434993838</v>
      </c>
      <c r="J155" s="385">
        <v>160.738615443857</v>
      </c>
      <c r="K155" s="290">
        <v>144.313501453708</v>
      </c>
      <c r="L155" s="385">
        <v>134.868175884756</v>
      </c>
      <c r="M155" s="290">
        <v>134.211852969429</v>
      </c>
      <c r="N155" s="300"/>
      <c r="O155" s="309"/>
      <c r="P155" s="309"/>
      <c r="Q155" s="309"/>
      <c r="R155" s="309"/>
    </row>
    <row r="156">
      <c r="B156" s="0" t="s">
        <v>224</v>
      </c>
      <c r="C156" s="0" t="s">
        <v>302</v>
      </c>
      <c r="D156" s="317" t="s">
        <v>316</v>
      </c>
      <c r="E156" s="290">
        <v>3.12926832972</v>
      </c>
      <c r="F156" s="290">
        <v>2.08617888648</v>
      </c>
      <c r="G156" s="290">
        <v>5</v>
      </c>
      <c r="H156" s="290">
        <v>3.95691055676</v>
      </c>
      <c r="I156" s="290">
        <v>3.95691055676</v>
      </c>
      <c r="J156" s="385">
        <v>1.318970185587</v>
      </c>
      <c r="K156" s="290"/>
      <c r="L156" s="385"/>
      <c r="M156" s="290"/>
      <c r="N156" s="300"/>
      <c r="O156" s="309"/>
      <c r="P156" s="309"/>
      <c r="Q156" s="309"/>
      <c r="R156" s="309"/>
    </row>
    <row r="157">
      <c r="B157" s="0" t="s">
        <v>224</v>
      </c>
      <c r="C157" s="0" t="s">
        <v>302</v>
      </c>
      <c r="D157" s="317" t="s">
        <v>319</v>
      </c>
      <c r="E157" s="290">
        <v>60.872867355558</v>
      </c>
      <c r="F157" s="290">
        <v>43.140346820478</v>
      </c>
      <c r="G157" s="290">
        <v>74.625020754911</v>
      </c>
      <c r="H157" s="290">
        <v>64.640178432034</v>
      </c>
      <c r="I157" s="290">
        <v>20.03388371411</v>
      </c>
      <c r="J157" s="385">
        <v>10.919414241566</v>
      </c>
      <c r="K157" s="290">
        <v>27.004019826106</v>
      </c>
      <c r="L157" s="385">
        <v>17.644521904763</v>
      </c>
      <c r="M157" s="290">
        <v>9.093425507765</v>
      </c>
      <c r="N157" s="300"/>
      <c r="O157" s="309"/>
      <c r="P157" s="309"/>
      <c r="Q157" s="309"/>
      <c r="R157" s="309"/>
    </row>
    <row r="158">
      <c r="B158" s="0" t="s">
        <v>224</v>
      </c>
      <c r="C158" s="0" t="s">
        <v>302</v>
      </c>
      <c r="D158" s="317" t="s">
        <v>341</v>
      </c>
      <c r="E158" s="290"/>
      <c r="F158" s="290"/>
      <c r="G158" s="290">
        <v>0.059873376976</v>
      </c>
      <c r="H158" s="290">
        <v>0.123817332318</v>
      </c>
      <c r="I158" s="290">
        <v>0.12810450304</v>
      </c>
      <c r="J158" s="385">
        <v>0.129313653574</v>
      </c>
      <c r="K158" s="290">
        <v>0.130711323863</v>
      </c>
      <c r="L158" s="385">
        <v>0.130352482534</v>
      </c>
      <c r="M158" s="290">
        <v>0.129362077716</v>
      </c>
      <c r="N158" s="300"/>
      <c r="O158" s="309"/>
      <c r="P158" s="309"/>
      <c r="Q158" s="309"/>
      <c r="R158" s="309"/>
    </row>
    <row r="159">
      <c r="B159" s="0" t="s">
        <v>224</v>
      </c>
      <c r="C159" s="0" t="s">
        <v>302</v>
      </c>
      <c r="D159" s="317" t="s">
        <v>344</v>
      </c>
      <c r="E159" s="290"/>
      <c r="F159" s="290"/>
      <c r="G159" s="290">
        <v>1.932747406586</v>
      </c>
      <c r="H159" s="290">
        <v>0.005931951519</v>
      </c>
      <c r="I159" s="290">
        <v>3.106068867221</v>
      </c>
      <c r="J159" s="385">
        <v>0.003097637097</v>
      </c>
      <c r="K159" s="290">
        <v>1.408566579145</v>
      </c>
      <c r="L159" s="385"/>
      <c r="M159" s="290"/>
      <c r="N159" s="300"/>
      <c r="O159" s="309"/>
      <c r="P159" s="309"/>
      <c r="Q159" s="309"/>
      <c r="R159" s="309"/>
    </row>
    <row r="160">
      <c r="B160" s="0" t="s">
        <v>224</v>
      </c>
      <c r="C160" s="0" t="s">
        <v>302</v>
      </c>
      <c r="D160" s="317" t="s">
        <v>350</v>
      </c>
      <c r="E160" s="290"/>
      <c r="F160" s="290"/>
      <c r="G160" s="290">
        <v>2.21283168516</v>
      </c>
      <c r="H160" s="290">
        <v>4.892074927872</v>
      </c>
      <c r="I160" s="290">
        <v>2.37685068793</v>
      </c>
      <c r="J160" s="385"/>
      <c r="K160" s="290">
        <v>3.321665047056</v>
      </c>
      <c r="L160" s="385"/>
      <c r="M160" s="290">
        <v>7.454837538763</v>
      </c>
      <c r="N160" s="300"/>
      <c r="O160" s="309"/>
      <c r="P160" s="309"/>
      <c r="Q160" s="309"/>
      <c r="R160" s="309"/>
    </row>
    <row r="161">
      <c r="B161" s="0" t="s">
        <v>224</v>
      </c>
      <c r="C161" s="0" t="s">
        <v>302</v>
      </c>
      <c r="D161" s="317" t="s">
        <v>348</v>
      </c>
      <c r="E161" s="290"/>
      <c r="F161" s="290"/>
      <c r="G161" s="290">
        <v>1.562383591416</v>
      </c>
      <c r="H161" s="290"/>
      <c r="I161" s="290"/>
      <c r="J161" s="385"/>
      <c r="K161" s="290">
        <v>0.561830824374</v>
      </c>
      <c r="L161" s="385"/>
      <c r="M161" s="290">
        <v>4.979192704407</v>
      </c>
      <c r="N161" s="300"/>
      <c r="O161" s="309"/>
      <c r="P161" s="309"/>
      <c r="Q161" s="309"/>
      <c r="R161" s="309"/>
    </row>
    <row r="162">
      <c r="B162" s="0" t="s">
        <v>224</v>
      </c>
      <c r="C162" s="0" t="s">
        <v>369</v>
      </c>
      <c r="D162" s="317" t="s">
        <v>341</v>
      </c>
      <c r="E162" s="300"/>
      <c r="F162" s="300"/>
      <c r="G162" s="300"/>
      <c r="H162" s="300"/>
      <c r="I162" s="300"/>
      <c r="J162" s="375"/>
      <c r="K162" s="300"/>
      <c r="L162" s="375"/>
      <c r="M162" s="300"/>
      <c r="N162" s="300"/>
      <c r="O162" s="309"/>
      <c r="P162" s="309"/>
      <c r="Q162" s="309"/>
      <c r="R162" s="309"/>
    </row>
    <row r="163">
      <c r="B163" s="0" t="s">
        <v>224</v>
      </c>
      <c r="C163" s="0" t="s">
        <v>369</v>
      </c>
      <c r="D163" s="317" t="s">
        <v>344</v>
      </c>
      <c r="E163" s="290">
        <v>26.448034297684</v>
      </c>
      <c r="F163" s="290">
        <v>28.861658779867</v>
      </c>
      <c r="G163" s="290">
        <v>32.848100510048</v>
      </c>
      <c r="H163" s="290">
        <v>35.966127086008</v>
      </c>
      <c r="I163" s="290">
        <v>38.246809244433</v>
      </c>
      <c r="J163" s="385">
        <v>39.652941347883</v>
      </c>
      <c r="K163" s="290">
        <v>40.785808444861</v>
      </c>
      <c r="L163" s="385">
        <v>41.376189134144</v>
      </c>
      <c r="M163" s="290">
        <v>41.758830526082</v>
      </c>
      <c r="N163" s="300"/>
      <c r="O163" s="309"/>
      <c r="P163" s="309"/>
      <c r="Q163" s="309"/>
      <c r="R163" s="309"/>
    </row>
    <row r="164">
      <c r="B164" s="0" t="s">
        <v>224</v>
      </c>
      <c r="C164" s="0" t="s">
        <v>369</v>
      </c>
      <c r="D164" s="317" t="s">
        <v>350</v>
      </c>
      <c r="E164" s="290"/>
      <c r="F164" s="290"/>
      <c r="G164" s="290">
        <v>2.21283168516</v>
      </c>
      <c r="H164" s="290">
        <v>4.892074927872</v>
      </c>
      <c r="I164" s="290">
        <v>6.746755747317</v>
      </c>
      <c r="J164" s="385">
        <v>8.827511754366</v>
      </c>
      <c r="K164" s="290">
        <v>9.810259494115</v>
      </c>
      <c r="L164" s="385">
        <v>10.673727196417</v>
      </c>
      <c r="M164" s="290">
        <v>11.455743876032</v>
      </c>
      <c r="N164" s="300"/>
      <c r="O164" s="309"/>
      <c r="P164" s="309"/>
      <c r="Q164" s="309"/>
      <c r="R164" s="309"/>
    </row>
    <row r="165">
      <c r="B165" s="0" t="s">
        <v>224</v>
      </c>
      <c r="C165" s="0" t="s">
        <v>369</v>
      </c>
      <c r="D165" s="317" t="s">
        <v>348</v>
      </c>
      <c r="E165" s="290"/>
      <c r="F165" s="290"/>
      <c r="G165" s="290">
        <v>1.562383591416</v>
      </c>
      <c r="H165" s="290">
        <v>3.124767182833</v>
      </c>
      <c r="I165" s="290">
        <v>3.822760071093</v>
      </c>
      <c r="J165" s="385">
        <v>4.550875388399</v>
      </c>
      <c r="K165" s="290">
        <v>4.681923536449</v>
      </c>
      <c r="L165" s="385">
        <v>4.8311434423</v>
      </c>
      <c r="M165" s="290">
        <v>4.979192704407</v>
      </c>
      <c r="N165" s="300"/>
      <c r="O165" s="309"/>
      <c r="P165" s="309"/>
      <c r="Q165" s="309"/>
      <c r="R165" s="309"/>
    </row>
    <row r="166">
      <c r="B166" s="0" t="s">
        <v>224</v>
      </c>
      <c r="C166" s="0" t="s">
        <v>322</v>
      </c>
      <c r="D166" s="317" t="s">
        <v>321</v>
      </c>
      <c r="E166" s="375"/>
      <c r="F166" s="375"/>
      <c r="G166" s="375"/>
      <c r="H166" s="375"/>
      <c r="I166" s="375"/>
      <c r="J166" s="375"/>
      <c r="K166" s="375"/>
      <c r="L166" s="375"/>
      <c r="M166" s="375"/>
      <c r="N166" s="300"/>
      <c r="O166" s="309"/>
      <c r="P166" s="309"/>
      <c r="Q166" s="309"/>
      <c r="R166" s="309"/>
    </row>
    <row r="167">
      <c r="B167" s="0" t="s">
        <v>224</v>
      </c>
      <c r="C167" s="0" t="s">
        <v>315</v>
      </c>
      <c r="D167" s="317" t="s">
        <v>303</v>
      </c>
      <c r="E167" s="375"/>
      <c r="F167" s="375"/>
      <c r="G167" s="375"/>
      <c r="H167" s="375"/>
      <c r="I167" s="375"/>
      <c r="J167" s="375"/>
      <c r="K167" s="375"/>
      <c r="L167" s="375"/>
      <c r="M167" s="375"/>
      <c r="N167" s="300"/>
      <c r="O167" s="309"/>
      <c r="P167" s="309"/>
      <c r="Q167" s="309"/>
      <c r="R167" s="309"/>
    </row>
    <row r="168">
      <c r="B168" s="0" t="s">
        <v>224</v>
      </c>
      <c r="C168" s="0" t="s">
        <v>317</v>
      </c>
      <c r="D168" s="317" t="s">
        <v>316</v>
      </c>
      <c r="E168" s="385"/>
      <c r="F168" s="385"/>
      <c r="G168" s="385"/>
      <c r="H168" s="385"/>
      <c r="I168" s="385">
        <v>97.806017442363</v>
      </c>
      <c r="J168" s="385">
        <v>160.570642081191</v>
      </c>
      <c r="K168" s="385">
        <v>160.570642081191</v>
      </c>
      <c r="L168" s="385">
        <v>160.570642081191</v>
      </c>
      <c r="M168" s="385">
        <v>78.827815978663</v>
      </c>
      <c r="N168" s="300"/>
      <c r="O168" s="309"/>
      <c r="P168" s="309"/>
      <c r="Q168" s="309"/>
      <c r="R168" s="309"/>
    </row>
    <row r="169">
      <c r="B169" s="0" t="s">
        <v>224</v>
      </c>
      <c r="C169" s="0" t="s">
        <v>317</v>
      </c>
      <c r="D169" s="317" t="s">
        <v>319</v>
      </c>
      <c r="E169" s="375"/>
      <c r="F169" s="375"/>
      <c r="G169" s="375"/>
      <c r="H169" s="375"/>
      <c r="I169" s="375"/>
      <c r="J169" s="375"/>
      <c r="K169" s="375"/>
      <c r="L169" s="375"/>
      <c r="M169" s="375"/>
      <c r="N169" s="300"/>
      <c r="O169" s="309"/>
      <c r="P169" s="309"/>
      <c r="Q169" s="309"/>
      <c r="R169" s="309"/>
    </row>
    <row r="170">
      <c r="B170" s="0" t="s">
        <v>224</v>
      </c>
      <c r="C170" s="0" t="s">
        <v>332</v>
      </c>
      <c r="D170" s="317" t="s">
        <v>330</v>
      </c>
      <c r="E170" s="290">
        <v>3.463601703178</v>
      </c>
      <c r="F170" s="290">
        <v>3.96888436746</v>
      </c>
      <c r="G170" s="290">
        <v>4.42353008022</v>
      </c>
      <c r="H170" s="290">
        <v>4.751721520147</v>
      </c>
      <c r="I170" s="290">
        <v>5.056969194232</v>
      </c>
      <c r="J170" s="385">
        <v>5.32342519276</v>
      </c>
      <c r="K170" s="290">
        <v>5.609614321828</v>
      </c>
      <c r="L170" s="385">
        <v>5.764346253526</v>
      </c>
      <c r="M170" s="290">
        <v>5.841873204054</v>
      </c>
      <c r="N170" s="300"/>
      <c r="O170" s="309"/>
      <c r="P170" s="309"/>
      <c r="Q170" s="309"/>
      <c r="R170" s="309"/>
    </row>
    <row r="171">
      <c r="B171" s="0" t="s">
        <v>224</v>
      </c>
      <c r="C171" s="0" t="s">
        <v>332</v>
      </c>
      <c r="D171" s="317" t="s">
        <v>336</v>
      </c>
      <c r="E171" s="290">
        <v>40.497506661529</v>
      </c>
      <c r="F171" s="290">
        <v>38.366138006723</v>
      </c>
      <c r="G171" s="290">
        <v>35.553152668947</v>
      </c>
      <c r="H171" s="290">
        <v>33.903318225853</v>
      </c>
      <c r="I171" s="290">
        <v>31.410069906393</v>
      </c>
      <c r="J171" s="385">
        <v>29.747803250298</v>
      </c>
      <c r="K171" s="290">
        <v>28.224399432303</v>
      </c>
      <c r="L171" s="385">
        <v>26.981474526813</v>
      </c>
      <c r="M171" s="290">
        <v>25.862937121443</v>
      </c>
      <c r="N171" s="300"/>
      <c r="O171" s="309"/>
      <c r="P171" s="309"/>
      <c r="Q171" s="309"/>
      <c r="R171" s="309"/>
    </row>
    <row r="172">
      <c r="B172" s="0" t="s">
        <v>224</v>
      </c>
      <c r="C172" s="0" t="s">
        <v>309</v>
      </c>
      <c r="D172" s="317" t="s">
        <v>303</v>
      </c>
      <c r="E172" s="290">
        <v>50.40187196004</v>
      </c>
      <c r="F172" s="290">
        <v>25.20093598002</v>
      </c>
      <c r="G172" s="290"/>
      <c r="H172" s="290"/>
      <c r="I172" s="290"/>
      <c r="J172" s="385"/>
      <c r="K172" s="290"/>
      <c r="L172" s="385"/>
      <c r="M172" s="290"/>
      <c r="N172" s="300"/>
      <c r="O172" s="309"/>
      <c r="P172" s="309"/>
      <c r="Q172" s="309"/>
      <c r="R172" s="309"/>
    </row>
    <row r="173">
      <c r="B173" s="0" t="s">
        <v>224</v>
      </c>
      <c r="C173" s="0" t="s">
        <v>309</v>
      </c>
      <c r="D173" s="317" t="s">
        <v>316</v>
      </c>
      <c r="E173" s="300"/>
      <c r="F173" s="300"/>
      <c r="G173" s="300"/>
      <c r="H173" s="300"/>
      <c r="I173" s="300"/>
      <c r="J173" s="375"/>
      <c r="K173" s="300"/>
      <c r="L173" s="375"/>
      <c r="M173" s="300"/>
      <c r="N173" s="300"/>
      <c r="O173" s="309"/>
      <c r="P173" s="309"/>
      <c r="Q173" s="309"/>
      <c r="R173" s="309"/>
    </row>
    <row r="174">
      <c r="B174" s="0" t="s">
        <v>224</v>
      </c>
      <c r="C174" s="0" t="s">
        <v>309</v>
      </c>
      <c r="D174" s="317" t="s">
        <v>319</v>
      </c>
      <c r="E174" s="290">
        <v>38.02246481196</v>
      </c>
      <c r="F174" s="290">
        <v>25.34830987464</v>
      </c>
      <c r="G174" s="290">
        <v>12.67415493732</v>
      </c>
      <c r="H174" s="290"/>
      <c r="I174" s="290"/>
      <c r="J174" s="385">
        <v>20.093801577411</v>
      </c>
      <c r="K174" s="290">
        <v>20.093801577411</v>
      </c>
      <c r="L174" s="385">
        <v>17.223258494924</v>
      </c>
      <c r="M174" s="290"/>
      <c r="N174" s="300"/>
      <c r="O174" s="309"/>
      <c r="P174" s="309"/>
      <c r="Q174" s="309"/>
      <c r="R174" s="309"/>
    </row>
    <row r="175">
      <c r="B175" s="0" t="s">
        <v>224</v>
      </c>
      <c r="C175" s="0" t="s">
        <v>312</v>
      </c>
      <c r="D175" s="317" t="s">
        <v>316</v>
      </c>
      <c r="E175" s="385"/>
      <c r="F175" s="385"/>
      <c r="G175" s="385"/>
      <c r="H175" s="385">
        <v>7.5</v>
      </c>
      <c r="I175" s="385">
        <v>7.5</v>
      </c>
      <c r="J175" s="385">
        <v>7.5</v>
      </c>
      <c r="K175" s="385">
        <v>44.404903804337</v>
      </c>
      <c r="L175" s="385">
        <v>49.983766444818</v>
      </c>
      <c r="M175" s="385">
        <v>51.949502944214</v>
      </c>
      <c r="N175" s="300"/>
      <c r="O175" s="309"/>
      <c r="P175" s="309"/>
      <c r="Q175" s="309"/>
      <c r="R175" s="309"/>
    </row>
    <row r="176">
      <c r="B176" s="0" t="s">
        <v>224</v>
      </c>
      <c r="C176" s="0" t="s">
        <v>312</v>
      </c>
      <c r="D176" s="317" t="s">
        <v>319</v>
      </c>
      <c r="E176" s="375"/>
      <c r="F176" s="375"/>
      <c r="G176" s="375"/>
      <c r="H176" s="375"/>
      <c r="I176" s="375"/>
      <c r="J176" s="375"/>
      <c r="K176" s="375"/>
      <c r="L176" s="375"/>
      <c r="M176" s="375"/>
      <c r="N176" s="300"/>
      <c r="O176" s="309"/>
      <c r="P176" s="309"/>
      <c r="Q176" s="309"/>
      <c r="R176" s="309"/>
    </row>
    <row r="177">
      <c r="B177" s="0" t="s">
        <v>224</v>
      </c>
      <c r="C177" s="0" t="s">
        <v>308</v>
      </c>
      <c r="D177" s="317" t="s">
        <v>321</v>
      </c>
      <c r="E177" s="300"/>
      <c r="F177" s="300"/>
      <c r="G177" s="300"/>
      <c r="H177" s="300"/>
      <c r="I177" s="300"/>
      <c r="J177" s="375"/>
      <c r="K177" s="300"/>
      <c r="L177" s="375"/>
      <c r="M177" s="300"/>
      <c r="N177" s="300"/>
      <c r="O177" s="309"/>
      <c r="P177" s="309"/>
      <c r="Q177" s="309"/>
      <c r="R177" s="309"/>
    </row>
    <row r="178">
      <c r="B178" s="0" t="s">
        <v>224</v>
      </c>
      <c r="C178" s="0" t="s">
        <v>308</v>
      </c>
      <c r="D178" s="317" t="s">
        <v>303</v>
      </c>
      <c r="E178" s="300"/>
      <c r="F178" s="300"/>
      <c r="G178" s="300"/>
      <c r="H178" s="300"/>
      <c r="I178" s="300"/>
      <c r="J178" s="375"/>
      <c r="K178" s="300"/>
      <c r="L178" s="375"/>
      <c r="M178" s="300"/>
      <c r="N178" s="300"/>
      <c r="O178" s="309"/>
      <c r="P178" s="309"/>
      <c r="Q178" s="309"/>
      <c r="R178" s="309"/>
    </row>
    <row r="179">
      <c r="B179" s="0" t="s">
        <v>224</v>
      </c>
      <c r="C179" s="0" t="s">
        <v>308</v>
      </c>
      <c r="D179" s="317" t="s">
        <v>316</v>
      </c>
      <c r="E179" s="300"/>
      <c r="F179" s="300"/>
      <c r="G179" s="300"/>
      <c r="H179" s="300"/>
      <c r="I179" s="300"/>
      <c r="J179" s="375"/>
      <c r="K179" s="300"/>
      <c r="L179" s="375"/>
      <c r="M179" s="300"/>
      <c r="N179" s="300"/>
      <c r="O179" s="309"/>
      <c r="P179" s="309"/>
      <c r="Q179" s="309"/>
      <c r="R179" s="309"/>
    </row>
    <row r="180">
      <c r="B180" s="0" t="s">
        <v>224</v>
      </c>
      <c r="C180" s="0" t="s">
        <v>308</v>
      </c>
      <c r="D180" s="317" t="s">
        <v>319</v>
      </c>
      <c r="E180" s="300"/>
      <c r="F180" s="300"/>
      <c r="G180" s="300"/>
      <c r="H180" s="300"/>
      <c r="I180" s="300"/>
      <c r="J180" s="375"/>
      <c r="K180" s="300"/>
      <c r="L180" s="375"/>
      <c r="M180" s="300"/>
      <c r="N180" s="300"/>
      <c r="O180" s="309"/>
      <c r="P180" s="309"/>
      <c r="Q180" s="309"/>
      <c r="R180" s="309"/>
    </row>
    <row r="181">
      <c r="B181" s="0" t="s">
        <v>225</v>
      </c>
      <c r="C181" s="0" t="s">
        <v>329</v>
      </c>
      <c r="D181" s="317" t="s">
        <v>330</v>
      </c>
      <c r="E181" s="290">
        <v>0.734753541077</v>
      </c>
      <c r="F181" s="290">
        <v>0.92986371977</v>
      </c>
      <c r="G181" s="290">
        <v>1.206879614084</v>
      </c>
      <c r="H181" s="290">
        <v>1.272060019245</v>
      </c>
      <c r="I181" s="290">
        <v>1.32948322478</v>
      </c>
      <c r="J181" s="385">
        <v>1.405870386231</v>
      </c>
      <c r="K181" s="290">
        <v>1.491790023126</v>
      </c>
      <c r="L181" s="385">
        <v>1.567074199333</v>
      </c>
      <c r="M181" s="290">
        <v>1.617087776864</v>
      </c>
      <c r="N181" s="300"/>
      <c r="O181" s="309"/>
      <c r="P181" s="309"/>
      <c r="Q181" s="309"/>
      <c r="R181" s="309"/>
    </row>
    <row r="182">
      <c r="B182" s="322" t="s">
        <v>225</v>
      </c>
      <c r="C182" s="322" t="s">
        <v>329</v>
      </c>
      <c r="D182" s="383" t="s">
        <v>336</v>
      </c>
      <c r="E182" s="290"/>
      <c r="F182" s="290">
        <v>0.203902430311</v>
      </c>
      <c r="G182" s="290">
        <v>0.376032340307</v>
      </c>
      <c r="H182" s="290">
        <v>0.358582661159</v>
      </c>
      <c r="I182" s="290">
        <v>0.330913652182</v>
      </c>
      <c r="J182" s="385">
        <v>0.310165231471</v>
      </c>
      <c r="K182" s="290">
        <v>0.291242904361</v>
      </c>
      <c r="L182" s="385">
        <v>0.273969184104</v>
      </c>
      <c r="M182" s="290">
        <v>0.259481071647</v>
      </c>
      <c r="N182" s="300"/>
      <c r="O182" s="309"/>
      <c r="P182" s="309"/>
      <c r="Q182" s="309"/>
      <c r="R182" s="309"/>
    </row>
    <row r="183">
      <c r="B183" s="0" t="s">
        <v>225</v>
      </c>
      <c r="C183" s="0" t="s">
        <v>307</v>
      </c>
      <c r="D183" s="317" t="s">
        <v>324</v>
      </c>
      <c r="E183" s="375"/>
      <c r="F183" s="375"/>
      <c r="G183" s="375"/>
      <c r="H183" s="375"/>
      <c r="I183" s="375"/>
      <c r="J183" s="375"/>
      <c r="K183" s="375"/>
      <c r="L183" s="375"/>
      <c r="M183" s="375"/>
      <c r="N183" s="300"/>
      <c r="O183" s="309"/>
      <c r="P183" s="309"/>
      <c r="Q183" s="309"/>
      <c r="R183" s="309"/>
    </row>
    <row r="184">
      <c r="B184" s="0" t="s">
        <v>225</v>
      </c>
      <c r="C184" s="0" t="s">
        <v>307</v>
      </c>
      <c r="D184" s="317" t="s">
        <v>316</v>
      </c>
      <c r="E184" s="375"/>
      <c r="F184" s="375"/>
      <c r="G184" s="375"/>
      <c r="H184" s="375"/>
      <c r="I184" s="375"/>
      <c r="J184" s="375"/>
      <c r="K184" s="375"/>
      <c r="L184" s="375"/>
      <c r="M184" s="375"/>
      <c r="N184" s="300"/>
      <c r="O184" s="309"/>
      <c r="P184" s="309"/>
      <c r="Q184" s="309"/>
      <c r="R184" s="309"/>
    </row>
    <row r="185">
      <c r="B185" s="0" t="s">
        <v>225</v>
      </c>
      <c r="C185" s="0" t="s">
        <v>307</v>
      </c>
      <c r="D185" s="317" t="s">
        <v>319</v>
      </c>
      <c r="E185" s="375"/>
      <c r="F185" s="375"/>
      <c r="G185" s="375"/>
      <c r="H185" s="375"/>
      <c r="I185" s="375"/>
      <c r="J185" s="375"/>
      <c r="K185" s="375"/>
      <c r="L185" s="375"/>
      <c r="M185" s="375"/>
      <c r="N185" s="300"/>
      <c r="O185" s="309"/>
      <c r="P185" s="309"/>
      <c r="Q185" s="309"/>
      <c r="R185" s="309"/>
    </row>
    <row r="186">
      <c r="B186" s="0" t="s">
        <v>225</v>
      </c>
      <c r="C186" s="0" t="s">
        <v>334</v>
      </c>
      <c r="D186" s="317" t="s">
        <v>330</v>
      </c>
      <c r="E186" s="375"/>
      <c r="F186" s="375"/>
      <c r="G186" s="375"/>
      <c r="H186" s="375"/>
      <c r="I186" s="375"/>
      <c r="J186" s="375"/>
      <c r="K186" s="375"/>
      <c r="L186" s="375"/>
      <c r="M186" s="375"/>
      <c r="N186" s="300"/>
      <c r="O186" s="309"/>
      <c r="P186" s="309"/>
      <c r="Q186" s="309"/>
      <c r="R186" s="309"/>
    </row>
    <row r="187">
      <c r="B187" s="0" t="s">
        <v>225</v>
      </c>
      <c r="C187" s="0" t="s">
        <v>334</v>
      </c>
      <c r="D187" s="317" t="s">
        <v>336</v>
      </c>
      <c r="E187" s="375"/>
      <c r="F187" s="375"/>
      <c r="G187" s="375"/>
      <c r="H187" s="375"/>
      <c r="I187" s="375"/>
      <c r="J187" s="375"/>
      <c r="K187" s="375"/>
      <c r="L187" s="375"/>
      <c r="M187" s="375"/>
      <c r="N187" s="300"/>
      <c r="O187" s="309"/>
      <c r="P187" s="309"/>
      <c r="Q187" s="309"/>
      <c r="R187" s="309"/>
    </row>
    <row r="188">
      <c r="B188" s="0" t="s">
        <v>225</v>
      </c>
      <c r="C188" s="0" t="s">
        <v>370</v>
      </c>
      <c r="D188" s="317" t="s">
        <v>341</v>
      </c>
      <c r="E188" s="290"/>
      <c r="F188" s="290"/>
      <c r="G188" s="290">
        <v>3.341914087621</v>
      </c>
      <c r="H188" s="290">
        <v>3.410545895486</v>
      </c>
      <c r="I188" s="290">
        <v>2.470630894157</v>
      </c>
      <c r="J188" s="385">
        <v>1.761587221585</v>
      </c>
      <c r="K188" s="290">
        <v>1.489744890759</v>
      </c>
      <c r="L188" s="385">
        <v>1.203399200465</v>
      </c>
      <c r="M188" s="290">
        <v>0.906451037324</v>
      </c>
      <c r="N188" s="300"/>
      <c r="O188" s="309"/>
      <c r="P188" s="309"/>
      <c r="Q188" s="309"/>
      <c r="R188" s="309"/>
    </row>
    <row r="189">
      <c r="B189" s="0" t="s">
        <v>225</v>
      </c>
      <c r="C189" s="0" t="s">
        <v>370</v>
      </c>
      <c r="D189" s="317" t="s">
        <v>344</v>
      </c>
      <c r="E189" s="290"/>
      <c r="F189" s="290"/>
      <c r="G189" s="290">
        <v>12.318327811763</v>
      </c>
      <c r="H189" s="290">
        <v>12.571305322683</v>
      </c>
      <c r="I189" s="290"/>
      <c r="J189" s="385">
        <v>5.066633415674</v>
      </c>
      <c r="K189" s="290">
        <v>3.427813804215</v>
      </c>
      <c r="L189" s="385">
        <v>1.730593446285</v>
      </c>
      <c r="M189" s="290">
        <v>3.341187334655</v>
      </c>
      <c r="N189" s="300"/>
      <c r="O189" s="309"/>
      <c r="P189" s="309"/>
      <c r="Q189" s="309"/>
      <c r="R189" s="309"/>
    </row>
    <row r="190">
      <c r="B190" s="0" t="s">
        <v>225</v>
      </c>
      <c r="C190" s="0" t="s">
        <v>370</v>
      </c>
      <c r="D190" s="317" t="s">
        <v>350</v>
      </c>
      <c r="E190" s="300"/>
      <c r="F190" s="300"/>
      <c r="G190" s="300"/>
      <c r="H190" s="300"/>
      <c r="I190" s="300"/>
      <c r="J190" s="375"/>
      <c r="K190" s="300"/>
      <c r="L190" s="375"/>
      <c r="M190" s="300"/>
      <c r="N190" s="300"/>
      <c r="O190" s="309"/>
      <c r="P190" s="309"/>
      <c r="Q190" s="309"/>
      <c r="R190" s="309"/>
    </row>
    <row r="191">
      <c r="B191" s="0" t="s">
        <v>225</v>
      </c>
      <c r="C191" s="0" t="s">
        <v>370</v>
      </c>
      <c r="D191" s="317" t="s">
        <v>348</v>
      </c>
      <c r="E191" s="300"/>
      <c r="F191" s="300"/>
      <c r="G191" s="300"/>
      <c r="H191" s="300"/>
      <c r="I191" s="300"/>
      <c r="J191" s="375"/>
      <c r="K191" s="300"/>
      <c r="L191" s="375"/>
      <c r="M191" s="300"/>
      <c r="N191" s="300"/>
      <c r="O191" s="309"/>
      <c r="P191" s="309"/>
      <c r="Q191" s="309"/>
      <c r="R191" s="309"/>
    </row>
    <row r="192">
      <c r="B192" s="0" t="s">
        <v>225</v>
      </c>
      <c r="C192" s="0" t="s">
        <v>305</v>
      </c>
      <c r="D192" s="317" t="s">
        <v>324</v>
      </c>
      <c r="E192" s="300"/>
      <c r="F192" s="300"/>
      <c r="G192" s="300"/>
      <c r="H192" s="300"/>
      <c r="I192" s="300"/>
      <c r="J192" s="375"/>
      <c r="K192" s="300"/>
      <c r="L192" s="375"/>
      <c r="M192" s="300"/>
      <c r="N192" s="300"/>
      <c r="O192" s="309"/>
      <c r="P192" s="309"/>
      <c r="Q192" s="309"/>
      <c r="R192" s="309"/>
    </row>
    <row r="193">
      <c r="B193" s="0" t="s">
        <v>225</v>
      </c>
      <c r="C193" s="0" t="s">
        <v>305</v>
      </c>
      <c r="D193" s="317" t="s">
        <v>321</v>
      </c>
      <c r="E193" s="290">
        <v>40.43015574624</v>
      </c>
      <c r="F193" s="290">
        <v>26.95343716416</v>
      </c>
      <c r="G193" s="290">
        <v>13.47671858208</v>
      </c>
      <c r="H193" s="290"/>
      <c r="I193" s="290"/>
      <c r="J193" s="385"/>
      <c r="K193" s="290"/>
      <c r="L193" s="385"/>
      <c r="M193" s="290"/>
      <c r="N193" s="300"/>
      <c r="O193" s="309"/>
      <c r="P193" s="309"/>
      <c r="Q193" s="309"/>
      <c r="R193" s="309"/>
    </row>
    <row r="194">
      <c r="B194" s="0" t="s">
        <v>225</v>
      </c>
      <c r="C194" s="0" t="s">
        <v>305</v>
      </c>
      <c r="D194" s="317" t="s">
        <v>303</v>
      </c>
      <c r="E194" s="290">
        <v>101.0753893656</v>
      </c>
      <c r="F194" s="290">
        <v>126.858098713537</v>
      </c>
      <c r="G194" s="290">
        <v>142.491342716722</v>
      </c>
      <c r="H194" s="290">
        <v>179.51320843191</v>
      </c>
      <c r="I194" s="290">
        <v>200.580252910364</v>
      </c>
      <c r="J194" s="385">
        <v>232.284518890449</v>
      </c>
      <c r="K194" s="290">
        <v>235.481513007088</v>
      </c>
      <c r="L194" s="385">
        <v>162.771878164098</v>
      </c>
      <c r="M194" s="290">
        <v>103.671288921413</v>
      </c>
      <c r="N194" s="300"/>
      <c r="O194" s="309"/>
      <c r="P194" s="309"/>
      <c r="Q194" s="309"/>
      <c r="R194" s="309"/>
    </row>
    <row r="195">
      <c r="B195" s="0" t="s">
        <v>225</v>
      </c>
      <c r="C195" s="0" t="s">
        <v>305</v>
      </c>
      <c r="D195" s="317" t="s">
        <v>316</v>
      </c>
      <c r="E195" s="290">
        <v>202.1507787312</v>
      </c>
      <c r="F195" s="290">
        <v>160.295043466406</v>
      </c>
      <c r="G195" s="290">
        <v>133.90036821451</v>
      </c>
      <c r="H195" s="290">
        <v>147.359614108614</v>
      </c>
      <c r="I195" s="290">
        <v>161.850243400377</v>
      </c>
      <c r="J195" s="385">
        <v>183.324993130247</v>
      </c>
      <c r="K195" s="290">
        <v>182.64536196945</v>
      </c>
      <c r="L195" s="385">
        <v>198.096851446211</v>
      </c>
      <c r="M195" s="290">
        <v>198.577943276146</v>
      </c>
      <c r="N195" s="300"/>
      <c r="O195" s="309"/>
      <c r="P195" s="309"/>
      <c r="Q195" s="309"/>
      <c r="R195" s="309"/>
    </row>
    <row r="196">
      <c r="B196" s="0" t="s">
        <v>225</v>
      </c>
      <c r="C196" s="0" t="s">
        <v>305</v>
      </c>
      <c r="D196" s="317" t="s">
        <v>319</v>
      </c>
      <c r="E196" s="290">
        <v>179.811626992867</v>
      </c>
      <c r="F196" s="290">
        <v>183.187973950009</v>
      </c>
      <c r="G196" s="290">
        <v>201.717628260211</v>
      </c>
      <c r="H196" s="290">
        <v>158.754095585063</v>
      </c>
      <c r="I196" s="290">
        <v>130.596837279597</v>
      </c>
      <c r="J196" s="385">
        <v>96.945644657338</v>
      </c>
      <c r="K196" s="290">
        <v>109.755732381146</v>
      </c>
      <c r="L196" s="385">
        <v>123.814598756358</v>
      </c>
      <c r="M196" s="290">
        <v>157.99598981585</v>
      </c>
      <c r="N196" s="300"/>
      <c r="O196" s="309"/>
      <c r="P196" s="309"/>
      <c r="Q196" s="309"/>
      <c r="R196" s="309"/>
    </row>
    <row r="197">
      <c r="B197" s="0" t="s">
        <v>225</v>
      </c>
      <c r="C197" s="0" t="s">
        <v>305</v>
      </c>
      <c r="D197" s="317" t="s">
        <v>341</v>
      </c>
      <c r="E197" s="290">
        <v>14.945374708939</v>
      </c>
      <c r="F197" s="290">
        <v>14.731763602225</v>
      </c>
      <c r="G197" s="290">
        <v>16.857905354251</v>
      </c>
      <c r="H197" s="290">
        <v>4.364103184228</v>
      </c>
      <c r="I197" s="290"/>
      <c r="J197" s="385"/>
      <c r="K197" s="290"/>
      <c r="L197" s="385">
        <v>0.168229678479</v>
      </c>
      <c r="M197" s="290"/>
      <c r="N197" s="300"/>
      <c r="O197" s="309"/>
      <c r="P197" s="309"/>
      <c r="Q197" s="309"/>
      <c r="R197" s="309"/>
    </row>
    <row r="198">
      <c r="B198" s="0" t="s">
        <v>225</v>
      </c>
      <c r="C198" s="0" t="s">
        <v>305</v>
      </c>
      <c r="D198" s="317" t="s">
        <v>344</v>
      </c>
      <c r="E198" s="290">
        <v>18.856680491806</v>
      </c>
      <c r="F198" s="290">
        <v>18.587165911727</v>
      </c>
      <c r="G198" s="290">
        <v>1.313775711774</v>
      </c>
      <c r="H198" s="290"/>
      <c r="I198" s="290"/>
      <c r="J198" s="385"/>
      <c r="K198" s="290"/>
      <c r="L198" s="385"/>
      <c r="M198" s="290"/>
      <c r="N198" s="300"/>
      <c r="O198" s="309"/>
      <c r="P198" s="309"/>
      <c r="Q198" s="309"/>
      <c r="R198" s="309"/>
    </row>
    <row r="199">
      <c r="B199" s="0" t="s">
        <v>225</v>
      </c>
      <c r="C199" s="0" t="s">
        <v>305</v>
      </c>
      <c r="D199" s="317" t="s">
        <v>350</v>
      </c>
      <c r="E199" s="290">
        <v>10.6559042292</v>
      </c>
      <c r="F199" s="290">
        <v>11.17333387012</v>
      </c>
      <c r="G199" s="290">
        <v>12.031554724463</v>
      </c>
      <c r="H199" s="290">
        <v>11.778430119284</v>
      </c>
      <c r="I199" s="290"/>
      <c r="J199" s="385"/>
      <c r="K199" s="290"/>
      <c r="L199" s="385"/>
      <c r="M199" s="290">
        <v>1.499159851167</v>
      </c>
      <c r="N199" s="300"/>
      <c r="O199" s="309"/>
      <c r="P199" s="309"/>
      <c r="Q199" s="309"/>
      <c r="R199" s="309"/>
    </row>
    <row r="200">
      <c r="B200" s="0" t="s">
        <v>225</v>
      </c>
      <c r="C200" s="0" t="s">
        <v>305</v>
      </c>
      <c r="D200" s="317" t="s">
        <v>348</v>
      </c>
      <c r="E200" s="290">
        <v>1.1839893588</v>
      </c>
      <c r="F200" s="290">
        <v>1.1839893588</v>
      </c>
      <c r="G200" s="290">
        <v>3.329097581552</v>
      </c>
      <c r="H200" s="290">
        <v>5.498530663356</v>
      </c>
      <c r="I200" s="290"/>
      <c r="J200" s="385"/>
      <c r="K200" s="290"/>
      <c r="L200" s="385"/>
      <c r="M200" s="290">
        <v>1.985940071502</v>
      </c>
      <c r="N200" s="300"/>
      <c r="O200" s="309"/>
      <c r="P200" s="309"/>
      <c r="Q200" s="309"/>
      <c r="R200" s="309"/>
    </row>
    <row r="201">
      <c r="B201" s="0" t="s">
        <v>225</v>
      </c>
      <c r="C201" s="0" t="s">
        <v>314</v>
      </c>
      <c r="D201" s="317" t="s">
        <v>321</v>
      </c>
      <c r="E201" s="300"/>
      <c r="F201" s="300"/>
      <c r="G201" s="300"/>
      <c r="H201" s="300"/>
      <c r="I201" s="300"/>
      <c r="J201" s="375"/>
      <c r="K201" s="300"/>
      <c r="L201" s="375"/>
      <c r="M201" s="300"/>
      <c r="N201" s="300"/>
      <c r="O201" s="309"/>
      <c r="P201" s="309"/>
      <c r="Q201" s="309"/>
      <c r="R201" s="309"/>
    </row>
    <row r="202">
      <c r="B202" s="0" t="s">
        <v>225</v>
      </c>
      <c r="C202" s="0" t="s">
        <v>314</v>
      </c>
      <c r="D202" s="317" t="s">
        <v>303</v>
      </c>
      <c r="E202" s="290"/>
      <c r="F202" s="290"/>
      <c r="G202" s="290"/>
      <c r="H202" s="290"/>
      <c r="I202" s="290"/>
      <c r="J202" s="385"/>
      <c r="K202" s="290"/>
      <c r="L202" s="385">
        <v>26.826285941324</v>
      </c>
      <c r="M202" s="290">
        <v>47.724260020031</v>
      </c>
      <c r="N202" s="300"/>
      <c r="O202" s="309"/>
      <c r="P202" s="309"/>
      <c r="Q202" s="309"/>
      <c r="R202" s="309"/>
    </row>
    <row r="203">
      <c r="B203" s="0" t="s">
        <v>225</v>
      </c>
      <c r="C203" s="0" t="s">
        <v>314</v>
      </c>
      <c r="D203" s="317" t="s">
        <v>319</v>
      </c>
      <c r="E203" s="290"/>
      <c r="F203" s="290"/>
      <c r="G203" s="290"/>
      <c r="H203" s="290"/>
      <c r="I203" s="290"/>
      <c r="J203" s="385">
        <v>8.381303450304</v>
      </c>
      <c r="K203" s="290">
        <v>17.347227876272</v>
      </c>
      <c r="L203" s="385">
        <v>17.654196351448</v>
      </c>
      <c r="M203" s="290">
        <v>17.923837834572</v>
      </c>
      <c r="N203" s="300"/>
      <c r="O203" s="309"/>
      <c r="P203" s="309"/>
      <c r="Q203" s="309"/>
      <c r="R203" s="309"/>
    </row>
    <row r="204">
      <c r="B204" s="0" t="s">
        <v>225</v>
      </c>
      <c r="C204" s="0" t="s">
        <v>314</v>
      </c>
      <c r="D204" s="317" t="s">
        <v>350</v>
      </c>
      <c r="E204" s="290">
        <v>0.9844171632</v>
      </c>
      <c r="F204" s="290">
        <v>1.032218514293</v>
      </c>
      <c r="G204" s="290"/>
      <c r="H204" s="290"/>
      <c r="I204" s="290">
        <v>7.988194394699</v>
      </c>
      <c r="J204" s="385">
        <v>12.244388291565</v>
      </c>
      <c r="K204" s="290">
        <v>9.256070372049</v>
      </c>
      <c r="L204" s="385">
        <v>13.63735041827</v>
      </c>
      <c r="M204" s="290">
        <v>5.600817700507</v>
      </c>
      <c r="N204" s="300"/>
      <c r="O204" s="309"/>
      <c r="P204" s="309"/>
      <c r="Q204" s="309"/>
      <c r="R204" s="309"/>
    </row>
    <row r="205">
      <c r="B205" s="0" t="s">
        <v>225</v>
      </c>
      <c r="C205" s="0" t="s">
        <v>314</v>
      </c>
      <c r="D205" s="317" t="s">
        <v>348</v>
      </c>
      <c r="E205" s="290">
        <v>8.8597544688</v>
      </c>
      <c r="F205" s="290">
        <v>8.8597544688</v>
      </c>
      <c r="G205" s="290">
        <v>4.540819880021</v>
      </c>
      <c r="H205" s="290">
        <v>0.403907432823</v>
      </c>
      <c r="I205" s="290">
        <v>4.800893183359</v>
      </c>
      <c r="J205" s="385">
        <v>6.617942911359</v>
      </c>
      <c r="K205" s="290">
        <v>4.038008586553</v>
      </c>
      <c r="L205" s="385">
        <v>6.213053489954</v>
      </c>
      <c r="M205" s="290">
        <v>1.023060036834</v>
      </c>
      <c r="N205" s="300"/>
      <c r="O205" s="309"/>
      <c r="P205" s="309"/>
      <c r="Q205" s="309"/>
      <c r="R205" s="309"/>
    </row>
    <row r="206">
      <c r="B206" s="0" t="s">
        <v>225</v>
      </c>
      <c r="C206" s="0" t="s">
        <v>311</v>
      </c>
      <c r="D206" s="317" t="s">
        <v>321</v>
      </c>
      <c r="E206" s="300"/>
      <c r="F206" s="300"/>
      <c r="G206" s="300"/>
      <c r="H206" s="300"/>
      <c r="I206" s="300"/>
      <c r="J206" s="375"/>
      <c r="K206" s="300"/>
      <c r="L206" s="375"/>
      <c r="M206" s="300"/>
      <c r="N206" s="300"/>
      <c r="O206" s="309"/>
      <c r="P206" s="309"/>
      <c r="Q206" s="309"/>
      <c r="R206" s="309"/>
    </row>
    <row r="207">
      <c r="B207" s="0" t="s">
        <v>225</v>
      </c>
      <c r="C207" s="0" t="s">
        <v>311</v>
      </c>
      <c r="D207" s="317" t="s">
        <v>303</v>
      </c>
      <c r="E207" s="290"/>
      <c r="F207" s="290"/>
      <c r="G207" s="290"/>
      <c r="H207" s="290"/>
      <c r="I207" s="290">
        <v>11.908302620922</v>
      </c>
      <c r="J207" s="385">
        <v>11.908302620922</v>
      </c>
      <c r="K207" s="290"/>
      <c r="L207" s="385">
        <v>11.512966943197</v>
      </c>
      <c r="M207" s="290">
        <v>11.512966943197</v>
      </c>
      <c r="N207" s="300"/>
      <c r="O207" s="309"/>
      <c r="P207" s="309"/>
      <c r="Q207" s="309"/>
      <c r="R207" s="309"/>
    </row>
    <row r="208">
      <c r="B208" s="0" t="s">
        <v>225</v>
      </c>
      <c r="C208" s="0" t="s">
        <v>311</v>
      </c>
      <c r="D208" s="317" t="s">
        <v>316</v>
      </c>
      <c r="E208" s="290"/>
      <c r="F208" s="290">
        <v>55.515515171416</v>
      </c>
      <c r="G208" s="290">
        <v>90.265426108541</v>
      </c>
      <c r="H208" s="290">
        <v>66.473062463649</v>
      </c>
      <c r="I208" s="290">
        <v>53.091697379078</v>
      </c>
      <c r="J208" s="385">
        <v>29.925090087661</v>
      </c>
      <c r="K208" s="290">
        <v>18.341786441953</v>
      </c>
      <c r="L208" s="385">
        <v>5.240510411987</v>
      </c>
      <c r="M208" s="290">
        <v>15.710655891384</v>
      </c>
      <c r="N208" s="300"/>
      <c r="O208" s="309"/>
      <c r="P208" s="309"/>
      <c r="Q208" s="309"/>
      <c r="R208" s="309"/>
    </row>
    <row r="209">
      <c r="B209" s="0" t="s">
        <v>225</v>
      </c>
      <c r="C209" s="0" t="s">
        <v>311</v>
      </c>
      <c r="D209" s="317" t="s">
        <v>319</v>
      </c>
      <c r="E209" s="290"/>
      <c r="F209" s="290"/>
      <c r="G209" s="290"/>
      <c r="H209" s="290"/>
      <c r="I209" s="290"/>
      <c r="J209" s="385">
        <v>18.881836392628</v>
      </c>
      <c r="K209" s="290">
        <v>18.881836392628</v>
      </c>
      <c r="L209" s="385">
        <v>16.184431193681</v>
      </c>
      <c r="M209" s="290"/>
      <c r="N209" s="300"/>
      <c r="O209" s="309"/>
      <c r="P209" s="309"/>
      <c r="Q209" s="309"/>
      <c r="R209" s="309"/>
    </row>
    <row r="210">
      <c r="B210" s="0" t="s">
        <v>225</v>
      </c>
      <c r="C210" s="0" t="s">
        <v>302</v>
      </c>
      <c r="D210" s="317" t="s">
        <v>326</v>
      </c>
      <c r="E210" s="290">
        <v>4.452382456704</v>
      </c>
      <c r="F210" s="290">
        <v>4.013674146862</v>
      </c>
      <c r="G210" s="290">
        <v>5.164965824968</v>
      </c>
      <c r="H210" s="290">
        <v>3.158128751537</v>
      </c>
      <c r="I210" s="290">
        <v>3.124836257692</v>
      </c>
      <c r="J210" s="385">
        <v>3.082810332639</v>
      </c>
      <c r="K210" s="290">
        <v>3.041349614281</v>
      </c>
      <c r="L210" s="385">
        <v>3.000720985799</v>
      </c>
      <c r="M210" s="290">
        <v>2.960635104999</v>
      </c>
      <c r="N210" s="300"/>
      <c r="O210" s="309"/>
      <c r="P210" s="309"/>
      <c r="Q210" s="309"/>
      <c r="R210" s="309"/>
    </row>
    <row r="211">
      <c r="B211" s="0" t="s">
        <v>225</v>
      </c>
      <c r="C211" s="0" t="s">
        <v>302</v>
      </c>
      <c r="D211" s="317" t="s">
        <v>324</v>
      </c>
      <c r="E211" s="290">
        <v>1.484127485568</v>
      </c>
      <c r="F211" s="290">
        <v>1.360698599211</v>
      </c>
      <c r="G211" s="290">
        <v>1.80195768422</v>
      </c>
      <c r="H211" s="290">
        <v>1.121608384615</v>
      </c>
      <c r="I211" s="290">
        <v>1.109784566405</v>
      </c>
      <c r="J211" s="385">
        <v>1.094859072982</v>
      </c>
      <c r="K211" s="290">
        <v>1.08013431253</v>
      </c>
      <c r="L211" s="385">
        <v>1.065705068523</v>
      </c>
      <c r="M211" s="290">
        <v>1.051468581177</v>
      </c>
      <c r="N211" s="300"/>
      <c r="O211" s="309"/>
      <c r="P211" s="309"/>
      <c r="Q211" s="309"/>
      <c r="R211" s="309"/>
    </row>
    <row r="212">
      <c r="B212" s="0" t="s">
        <v>225</v>
      </c>
      <c r="C212" s="0" t="s">
        <v>302</v>
      </c>
      <c r="D212" s="317" t="s">
        <v>321</v>
      </c>
      <c r="E212" s="290">
        <v>7.42063742784</v>
      </c>
      <c r="F212" s="290">
        <v>21.606896229331</v>
      </c>
      <c r="G212" s="290">
        <v>35.815446841306</v>
      </c>
      <c r="H212" s="290">
        <v>49.357574341665</v>
      </c>
      <c r="I212" s="290">
        <v>48.429946771307</v>
      </c>
      <c r="J212" s="385">
        <v>46.961519342331</v>
      </c>
      <c r="K212" s="290">
        <v>44.881200871741</v>
      </c>
      <c r="L212" s="385">
        <v>43.655633108969</v>
      </c>
      <c r="M212" s="290">
        <v>41.667215035112</v>
      </c>
      <c r="N212" s="300"/>
      <c r="O212" s="309"/>
      <c r="P212" s="309"/>
      <c r="Q212" s="309"/>
      <c r="R212" s="309"/>
    </row>
    <row r="213">
      <c r="B213" s="0" t="s">
        <v>225</v>
      </c>
      <c r="C213" s="0" t="s">
        <v>302</v>
      </c>
      <c r="D213" s="317" t="s">
        <v>303</v>
      </c>
      <c r="E213" s="290">
        <v>290.888987171328</v>
      </c>
      <c r="F213" s="290">
        <v>266.182040355816</v>
      </c>
      <c r="G213" s="290">
        <v>251.995267473972</v>
      </c>
      <c r="H213" s="290">
        <v>220.873849330307</v>
      </c>
      <c r="I213" s="290">
        <v>193.731796867521</v>
      </c>
      <c r="J213" s="385">
        <v>183.481656914113</v>
      </c>
      <c r="K213" s="290">
        <v>212.02063792918</v>
      </c>
      <c r="L213" s="385">
        <v>181.481481543234</v>
      </c>
      <c r="M213" s="290">
        <v>183.415342976327</v>
      </c>
      <c r="N213" s="300"/>
      <c r="O213" s="309"/>
      <c r="P213" s="309"/>
      <c r="Q213" s="309"/>
      <c r="R213" s="309"/>
    </row>
    <row r="214">
      <c r="B214" s="0" t="s">
        <v>225</v>
      </c>
      <c r="C214" s="0" t="s">
        <v>302</v>
      </c>
      <c r="D214" s="317" t="s">
        <v>316</v>
      </c>
      <c r="E214" s="290">
        <v>3.71031871392</v>
      </c>
      <c r="F214" s="290">
        <v>2.47354580928</v>
      </c>
      <c r="G214" s="290">
        <v>5</v>
      </c>
      <c r="H214" s="290">
        <v>3.76322709536</v>
      </c>
      <c r="I214" s="290">
        <v>3.76322709536</v>
      </c>
      <c r="J214" s="385">
        <v>1.254409031787</v>
      </c>
      <c r="K214" s="290"/>
      <c r="L214" s="385"/>
      <c r="M214" s="290"/>
      <c r="N214" s="300"/>
      <c r="O214" s="309"/>
      <c r="P214" s="309"/>
      <c r="Q214" s="309"/>
      <c r="R214" s="309"/>
    </row>
    <row r="215">
      <c r="B215" s="0" t="s">
        <v>225</v>
      </c>
      <c r="C215" s="0" t="s">
        <v>302</v>
      </c>
      <c r="D215" s="317" t="s">
        <v>319</v>
      </c>
      <c r="E215" s="290">
        <v>63.07541813664</v>
      </c>
      <c r="F215" s="290">
        <v>42.05027875776</v>
      </c>
      <c r="G215" s="290">
        <v>21.02513937888</v>
      </c>
      <c r="H215" s="290">
        <v>26.488250439693</v>
      </c>
      <c r="I215" s="290">
        <v>49.896004194475</v>
      </c>
      <c r="J215" s="385">
        <v>38.411119815009</v>
      </c>
      <c r="K215" s="290">
        <v>17.347227876272</v>
      </c>
      <c r="L215" s="385">
        <v>17.654196351448</v>
      </c>
      <c r="M215" s="290">
        <v>17.923837834572</v>
      </c>
      <c r="N215" s="300"/>
      <c r="O215" s="309"/>
      <c r="P215" s="309"/>
      <c r="Q215" s="309"/>
      <c r="R215" s="309"/>
    </row>
    <row r="216">
      <c r="B216" s="0" t="s">
        <v>225</v>
      </c>
      <c r="C216" s="0" t="s">
        <v>302</v>
      </c>
      <c r="D216" s="317" t="s">
        <v>341</v>
      </c>
      <c r="E216" s="290"/>
      <c r="F216" s="290"/>
      <c r="G216" s="290">
        <v>1.67095704381</v>
      </c>
      <c r="H216" s="290"/>
      <c r="I216" s="290">
        <v>3.481266576494</v>
      </c>
      <c r="J216" s="385">
        <v>2.254110819382</v>
      </c>
      <c r="K216" s="290">
        <v>1.227062118764</v>
      </c>
      <c r="L216" s="385"/>
      <c r="M216" s="290"/>
      <c r="N216" s="300"/>
      <c r="O216" s="309"/>
      <c r="P216" s="309"/>
      <c r="Q216" s="309"/>
      <c r="R216" s="309"/>
    </row>
    <row r="217">
      <c r="B217" s="0" t="s">
        <v>225</v>
      </c>
      <c r="C217" s="0" t="s">
        <v>302</v>
      </c>
      <c r="D217" s="317" t="s">
        <v>344</v>
      </c>
      <c r="E217" s="290"/>
      <c r="F217" s="290"/>
      <c r="G217" s="290">
        <v>6.159163905881</v>
      </c>
      <c r="H217" s="290"/>
      <c r="I217" s="290">
        <v>7.509549349535</v>
      </c>
      <c r="J217" s="385"/>
      <c r="K217" s="290"/>
      <c r="L217" s="385"/>
      <c r="M217" s="290"/>
      <c r="N217" s="300"/>
      <c r="O217" s="309"/>
      <c r="P217" s="309"/>
      <c r="Q217" s="309"/>
      <c r="R217" s="309"/>
    </row>
    <row r="218">
      <c r="B218" s="0" t="s">
        <v>225</v>
      </c>
      <c r="C218" s="0" t="s">
        <v>302</v>
      </c>
      <c r="D218" s="317" t="s">
        <v>350</v>
      </c>
      <c r="E218" s="290"/>
      <c r="F218" s="290"/>
      <c r="G218" s="290">
        <v>1.35353298734</v>
      </c>
      <c r="H218" s="290"/>
      <c r="I218" s="290">
        <v>3.99409719735</v>
      </c>
      <c r="J218" s="385"/>
      <c r="K218" s="290">
        <v>3.724454323824</v>
      </c>
      <c r="L218" s="385"/>
      <c r="M218" s="290">
        <v>7.099764556607</v>
      </c>
      <c r="N218" s="300"/>
      <c r="O218" s="309"/>
      <c r="P218" s="309"/>
      <c r="Q218" s="309"/>
      <c r="R218" s="309"/>
    </row>
    <row r="219">
      <c r="B219" s="0" t="s">
        <v>225</v>
      </c>
      <c r="C219" s="0" t="s">
        <v>302</v>
      </c>
      <c r="D219" s="317" t="s">
        <v>348</v>
      </c>
      <c r="E219" s="290"/>
      <c r="F219" s="290"/>
      <c r="G219" s="290">
        <v>0.983739682697</v>
      </c>
      <c r="H219" s="290">
        <v>1.967479365393</v>
      </c>
      <c r="I219" s="290">
        <v>2.400446591679</v>
      </c>
      <c r="J219" s="385"/>
      <c r="K219" s="290">
        <v>2.374792874443</v>
      </c>
      <c r="L219" s="385"/>
      <c r="M219" s="290">
        <v>3.008909840139</v>
      </c>
      <c r="N219" s="300"/>
      <c r="O219" s="309"/>
      <c r="P219" s="309"/>
      <c r="Q219" s="309"/>
      <c r="R219" s="309"/>
    </row>
    <row r="220">
      <c r="B220" s="0" t="s">
        <v>225</v>
      </c>
      <c r="C220" s="0" t="s">
        <v>369</v>
      </c>
      <c r="D220" s="317" t="s">
        <v>341</v>
      </c>
      <c r="E220" s="290">
        <v>17.835452983382</v>
      </c>
      <c r="F220" s="290">
        <v>17.580534593931</v>
      </c>
      <c r="G220" s="290">
        <v>11.548364390525</v>
      </c>
      <c r="H220" s="290">
        <v>26.330809875145</v>
      </c>
      <c r="I220" s="290">
        <v>28.860768294289</v>
      </c>
      <c r="J220" s="385">
        <v>31.216046390731</v>
      </c>
      <c r="K220" s="290">
        <v>33.037070368683</v>
      </c>
      <c r="L220" s="385">
        <v>34.730347134997</v>
      </c>
      <c r="M220" s="290">
        <v>35.351590455619</v>
      </c>
      <c r="N220" s="300"/>
      <c r="O220" s="309"/>
      <c r="P220" s="309"/>
      <c r="Q220" s="309"/>
      <c r="R220" s="309"/>
    </row>
    <row r="221">
      <c r="B221" s="0" t="s">
        <v>225</v>
      </c>
      <c r="C221" s="0" t="s">
        <v>369</v>
      </c>
      <c r="D221" s="317" t="s">
        <v>344</v>
      </c>
      <c r="E221" s="290">
        <v>101.973769025348</v>
      </c>
      <c r="F221" s="290">
        <v>100.516279328265</v>
      </c>
      <c r="G221" s="290">
        <v>103.392010688211</v>
      </c>
      <c r="H221" s="290">
        <v>113.141747904151</v>
      </c>
      <c r="I221" s="290">
        <v>120.810275053606</v>
      </c>
      <c r="J221" s="385">
        <v>124.797919026755</v>
      </c>
      <c r="K221" s="290">
        <v>128.361325754388</v>
      </c>
      <c r="L221" s="385">
        <v>131.3416410673</v>
      </c>
      <c r="M221" s="290">
        <v>130.306306051552</v>
      </c>
      <c r="N221" s="300"/>
      <c r="O221" s="309"/>
      <c r="P221" s="309"/>
      <c r="Q221" s="309"/>
      <c r="R221" s="309"/>
    </row>
    <row r="222">
      <c r="B222" s="0" t="s">
        <v>225</v>
      </c>
      <c r="C222" s="0" t="s">
        <v>369</v>
      </c>
      <c r="D222" s="317" t="s">
        <v>350</v>
      </c>
      <c r="E222" s="290"/>
      <c r="F222" s="290"/>
      <c r="G222" s="290">
        <v>0.150242161595</v>
      </c>
      <c r="H222" s="290">
        <v>2.944607529821</v>
      </c>
      <c r="I222" s="290">
        <v>3.99409719735</v>
      </c>
      <c r="J222" s="385">
        <v>5.247594982099</v>
      </c>
      <c r="K222" s="290">
        <v>5.8621420519</v>
      </c>
      <c r="L222" s="385">
        <v>6.483264557489</v>
      </c>
      <c r="M222" s="290">
        <v>7.099764556607</v>
      </c>
      <c r="N222" s="300"/>
      <c r="O222" s="309"/>
      <c r="P222" s="309"/>
      <c r="Q222" s="309"/>
      <c r="R222" s="309"/>
    </row>
    <row r="223">
      <c r="B223" s="0" t="s">
        <v>225</v>
      </c>
      <c r="C223" s="0" t="s">
        <v>369</v>
      </c>
      <c r="D223" s="317" t="s">
        <v>348</v>
      </c>
      <c r="E223" s="290"/>
      <c r="F223" s="290"/>
      <c r="G223" s="290">
        <v>0.983739682697</v>
      </c>
      <c r="H223" s="290">
        <v>1.967479365393</v>
      </c>
      <c r="I223" s="290">
        <v>2.400446591679</v>
      </c>
      <c r="J223" s="385">
        <v>2.836261247725</v>
      </c>
      <c r="K223" s="290">
        <v>2.896088871272</v>
      </c>
      <c r="L223" s="385">
        <v>2.953716686142</v>
      </c>
      <c r="M223" s="290">
        <v>3.008909840139</v>
      </c>
      <c r="N223" s="300"/>
      <c r="O223" s="309"/>
      <c r="P223" s="309"/>
      <c r="Q223" s="309"/>
      <c r="R223" s="309"/>
    </row>
    <row r="224">
      <c r="B224" s="0" t="s">
        <v>225</v>
      </c>
      <c r="C224" s="0" t="s">
        <v>322</v>
      </c>
      <c r="D224" s="317" t="s">
        <v>321</v>
      </c>
      <c r="E224" s="375"/>
      <c r="F224" s="375"/>
      <c r="G224" s="375"/>
      <c r="H224" s="375"/>
      <c r="I224" s="375"/>
      <c r="J224" s="375"/>
      <c r="K224" s="375"/>
      <c r="L224" s="375"/>
      <c r="M224" s="375"/>
      <c r="N224" s="300"/>
      <c r="O224" s="309"/>
      <c r="P224" s="309"/>
      <c r="Q224" s="309"/>
      <c r="R224" s="309"/>
    </row>
    <row r="225">
      <c r="B225" s="0" t="s">
        <v>225</v>
      </c>
      <c r="C225" s="0" t="s">
        <v>315</v>
      </c>
      <c r="D225" s="317" t="s">
        <v>303</v>
      </c>
      <c r="E225" s="375"/>
      <c r="F225" s="375"/>
      <c r="G225" s="375"/>
      <c r="H225" s="375"/>
      <c r="I225" s="375"/>
      <c r="J225" s="375"/>
      <c r="K225" s="375"/>
      <c r="L225" s="375"/>
      <c r="M225" s="375"/>
      <c r="N225" s="300"/>
      <c r="O225" s="309"/>
      <c r="P225" s="309"/>
      <c r="Q225" s="309"/>
      <c r="R225" s="309"/>
    </row>
    <row r="226">
      <c r="B226" s="0" t="s">
        <v>225</v>
      </c>
      <c r="C226" s="0" t="s">
        <v>317</v>
      </c>
      <c r="D226" s="317" t="s">
        <v>316</v>
      </c>
      <c r="E226" s="375"/>
      <c r="F226" s="375"/>
      <c r="G226" s="375"/>
      <c r="H226" s="375"/>
      <c r="I226" s="375"/>
      <c r="J226" s="375"/>
      <c r="K226" s="375"/>
      <c r="L226" s="375"/>
      <c r="M226" s="375"/>
      <c r="N226" s="300"/>
      <c r="O226" s="309"/>
      <c r="P226" s="309"/>
      <c r="Q226" s="309"/>
      <c r="R226" s="309"/>
    </row>
    <row r="227">
      <c r="B227" s="0" t="s">
        <v>225</v>
      </c>
      <c r="C227" s="0" t="s">
        <v>317</v>
      </c>
      <c r="D227" s="317" t="s">
        <v>319</v>
      </c>
      <c r="E227" s="375"/>
      <c r="F227" s="375"/>
      <c r="G227" s="375"/>
      <c r="H227" s="375"/>
      <c r="I227" s="375"/>
      <c r="J227" s="375"/>
      <c r="K227" s="375"/>
      <c r="L227" s="375"/>
      <c r="M227" s="375"/>
      <c r="N227" s="300"/>
      <c r="O227" s="309"/>
      <c r="P227" s="309"/>
      <c r="Q227" s="309"/>
      <c r="R227" s="309"/>
    </row>
    <row r="228">
      <c r="B228" s="0" t="s">
        <v>225</v>
      </c>
      <c r="C228" s="0" t="s">
        <v>332</v>
      </c>
      <c r="D228" s="317" t="s">
        <v>330</v>
      </c>
      <c r="E228" s="290">
        <v>21.643216453794</v>
      </c>
      <c r="F228" s="290">
        <v>21.540681257986</v>
      </c>
      <c r="G228" s="290">
        <v>22.964983555206</v>
      </c>
      <c r="H228" s="290">
        <v>24.205262134084</v>
      </c>
      <c r="I228" s="290">
        <v>25.297933644488</v>
      </c>
      <c r="J228" s="385">
        <v>26.751458823048</v>
      </c>
      <c r="K228" s="290">
        <v>28.386371721844</v>
      </c>
      <c r="L228" s="385">
        <v>29.818908860088</v>
      </c>
      <c r="M228" s="290">
        <v>30.770587032558</v>
      </c>
      <c r="N228" s="300"/>
      <c r="O228" s="309"/>
      <c r="P228" s="309"/>
      <c r="Q228" s="309"/>
      <c r="R228" s="309"/>
    </row>
    <row r="229">
      <c r="B229" s="0" t="s">
        <v>225</v>
      </c>
      <c r="C229" s="0" t="s">
        <v>332</v>
      </c>
      <c r="D229" s="317" t="s">
        <v>336</v>
      </c>
      <c r="E229" s="290">
        <v>59.335478885599</v>
      </c>
      <c r="F229" s="290">
        <v>56.096440237994</v>
      </c>
      <c r="G229" s="290">
        <v>51.537889385236</v>
      </c>
      <c r="H229" s="290">
        <v>49.146287553919</v>
      </c>
      <c r="I229" s="290">
        <v>45.354054356937</v>
      </c>
      <c r="J229" s="385">
        <v>42.510336684485</v>
      </c>
      <c r="K229" s="290">
        <v>39.91689804383</v>
      </c>
      <c r="L229" s="385">
        <v>37.549412621823</v>
      </c>
      <c r="M229" s="290">
        <v>35.563714432667</v>
      </c>
      <c r="N229" s="300"/>
      <c r="O229" s="309"/>
      <c r="P229" s="309"/>
      <c r="Q229" s="309"/>
      <c r="R229" s="309"/>
    </row>
    <row r="230">
      <c r="B230" s="0" t="s">
        <v>225</v>
      </c>
      <c r="C230" s="0" t="s">
        <v>309</v>
      </c>
      <c r="D230" s="317" t="s">
        <v>321</v>
      </c>
      <c r="E230" s="300"/>
      <c r="F230" s="300"/>
      <c r="G230" s="300"/>
      <c r="H230" s="300"/>
      <c r="I230" s="300"/>
      <c r="J230" s="375"/>
      <c r="K230" s="300"/>
      <c r="L230" s="375"/>
      <c r="M230" s="300"/>
      <c r="N230" s="300"/>
      <c r="O230" s="309"/>
      <c r="P230" s="309"/>
      <c r="Q230" s="309"/>
      <c r="R230" s="309"/>
    </row>
    <row r="231">
      <c r="B231" s="0" t="s">
        <v>225</v>
      </c>
      <c r="C231" s="0" t="s">
        <v>309</v>
      </c>
      <c r="D231" s="317" t="s">
        <v>303</v>
      </c>
      <c r="E231" s="290">
        <v>12.87219811356</v>
      </c>
      <c r="F231" s="290">
        <v>6.43609905678</v>
      </c>
      <c r="G231" s="290"/>
      <c r="H231" s="290"/>
      <c r="I231" s="290"/>
      <c r="J231" s="385"/>
      <c r="K231" s="290"/>
      <c r="L231" s="385"/>
      <c r="M231" s="290"/>
      <c r="N231" s="300"/>
      <c r="O231" s="309"/>
      <c r="P231" s="309"/>
      <c r="Q231" s="309"/>
      <c r="R231" s="309"/>
    </row>
    <row r="232">
      <c r="B232" s="0" t="s">
        <v>225</v>
      </c>
      <c r="C232" s="0" t="s">
        <v>309</v>
      </c>
      <c r="D232" s="317" t="s">
        <v>316</v>
      </c>
      <c r="E232" s="290"/>
      <c r="F232" s="290"/>
      <c r="G232" s="290">
        <v>7.265976654166</v>
      </c>
      <c r="H232" s="290">
        <v>7.265976654166</v>
      </c>
      <c r="I232" s="290">
        <v>7.265976654166</v>
      </c>
      <c r="J232" s="385">
        <v>2.421992218055</v>
      </c>
      <c r="K232" s="290"/>
      <c r="L232" s="385"/>
      <c r="M232" s="290"/>
      <c r="N232" s="300"/>
      <c r="O232" s="309"/>
      <c r="P232" s="309"/>
      <c r="Q232" s="309"/>
      <c r="R232" s="309"/>
    </row>
    <row r="233">
      <c r="B233" s="0" t="s">
        <v>225</v>
      </c>
      <c r="C233" s="0" t="s">
        <v>309</v>
      </c>
      <c r="D233" s="317" t="s">
        <v>319</v>
      </c>
      <c r="E233" s="290">
        <v>9.71060559444</v>
      </c>
      <c r="F233" s="290">
        <v>6.47373706296</v>
      </c>
      <c r="G233" s="290">
        <v>3.23686853148</v>
      </c>
      <c r="H233" s="290">
        <v>15.529806057495</v>
      </c>
      <c r="I233" s="290">
        <v>19.429717901066</v>
      </c>
      <c r="J233" s="385">
        <v>25.91555793514</v>
      </c>
      <c r="K233" s="290">
        <v>15.56235389681</v>
      </c>
      <c r="L233" s="385">
        <v>11.110639429511</v>
      </c>
      <c r="M233" s="290"/>
      <c r="N233" s="300"/>
      <c r="O233" s="309"/>
      <c r="P233" s="309"/>
      <c r="Q233" s="309"/>
      <c r="R233" s="309"/>
    </row>
    <row r="234">
      <c r="B234" s="0" t="s">
        <v>225</v>
      </c>
      <c r="C234" s="0" t="s">
        <v>312</v>
      </c>
      <c r="D234" s="317" t="s">
        <v>316</v>
      </c>
      <c r="E234" s="385"/>
      <c r="F234" s="385"/>
      <c r="G234" s="385"/>
      <c r="H234" s="385"/>
      <c r="I234" s="385">
        <v>5</v>
      </c>
      <c r="J234" s="385">
        <v>12.043348746817</v>
      </c>
      <c r="K234" s="385">
        <v>34.384355393403</v>
      </c>
      <c r="L234" s="385">
        <v>37.760543954499</v>
      </c>
      <c r="M234" s="385">
        <v>37.760543954499</v>
      </c>
      <c r="N234" s="300"/>
      <c r="O234" s="309"/>
      <c r="P234" s="309"/>
      <c r="Q234" s="309"/>
      <c r="R234" s="309"/>
    </row>
    <row r="235">
      <c r="B235" s="0" t="s">
        <v>225</v>
      </c>
      <c r="C235" s="0" t="s">
        <v>312</v>
      </c>
      <c r="D235" s="317" t="s">
        <v>319</v>
      </c>
      <c r="E235" s="375"/>
      <c r="F235" s="375"/>
      <c r="G235" s="375"/>
      <c r="H235" s="375"/>
      <c r="I235" s="375"/>
      <c r="J235" s="375"/>
      <c r="K235" s="375"/>
      <c r="L235" s="375"/>
      <c r="M235" s="375"/>
      <c r="N235" s="300"/>
      <c r="O235" s="309"/>
      <c r="P235" s="309"/>
      <c r="Q235" s="309"/>
      <c r="R235" s="309"/>
    </row>
    <row r="236">
      <c r="B236" s="0" t="s">
        <v>225</v>
      </c>
      <c r="C236" s="0" t="s">
        <v>308</v>
      </c>
      <c r="D236" s="317" t="s">
        <v>321</v>
      </c>
      <c r="E236" s="300"/>
      <c r="F236" s="300"/>
      <c r="G236" s="300"/>
      <c r="H236" s="300"/>
      <c r="I236" s="300"/>
      <c r="J236" s="375"/>
      <c r="K236" s="300"/>
      <c r="L236" s="375"/>
      <c r="M236" s="300"/>
      <c r="N236" s="300"/>
      <c r="O236" s="309"/>
      <c r="P236" s="309"/>
      <c r="Q236" s="309"/>
      <c r="R236" s="309"/>
    </row>
    <row r="237">
      <c r="B237" s="0" t="s">
        <v>225</v>
      </c>
      <c r="C237" s="0" t="s">
        <v>308</v>
      </c>
      <c r="D237" s="317" t="s">
        <v>303</v>
      </c>
      <c r="E237" s="300"/>
      <c r="F237" s="300"/>
      <c r="G237" s="300"/>
      <c r="H237" s="300"/>
      <c r="I237" s="300"/>
      <c r="J237" s="375"/>
      <c r="K237" s="300"/>
      <c r="L237" s="375"/>
      <c r="M237" s="300"/>
      <c r="N237" s="300"/>
      <c r="O237" s="309"/>
      <c r="P237" s="309"/>
      <c r="Q237" s="309"/>
      <c r="R237" s="309"/>
    </row>
    <row r="238">
      <c r="B238" s="0" t="s">
        <v>225</v>
      </c>
      <c r="C238" s="0" t="s">
        <v>308</v>
      </c>
      <c r="D238" s="317" t="s">
        <v>316</v>
      </c>
      <c r="E238" s="300"/>
      <c r="F238" s="300"/>
      <c r="G238" s="300"/>
      <c r="H238" s="300"/>
      <c r="I238" s="300"/>
      <c r="J238" s="375"/>
      <c r="K238" s="300"/>
      <c r="L238" s="375"/>
      <c r="M238" s="300"/>
      <c r="N238" s="300"/>
      <c r="O238" s="309"/>
      <c r="P238" s="309"/>
      <c r="Q238" s="309"/>
      <c r="R238" s="309"/>
    </row>
    <row r="239">
      <c r="B239" s="0" t="s">
        <v>225</v>
      </c>
      <c r="C239" s="0" t="s">
        <v>308</v>
      </c>
      <c r="D239" s="317" t="s">
        <v>319</v>
      </c>
      <c r="E239" s="290"/>
      <c r="F239" s="290"/>
      <c r="G239" s="290"/>
      <c r="H239" s="290"/>
      <c r="I239" s="290"/>
      <c r="J239" s="385">
        <v>6.1454258613</v>
      </c>
      <c r="K239" s="290">
        <v>6.1454258613</v>
      </c>
      <c r="L239" s="385">
        <v>5.267507881114</v>
      </c>
      <c r="M239" s="290"/>
      <c r="N239" s="300"/>
      <c r="O239" s="309"/>
      <c r="P239" s="309"/>
      <c r="Q239" s="309"/>
      <c r="R239" s="309"/>
    </row>
    <row r="240">
      <c r="B240" s="0" t="s">
        <v>226</v>
      </c>
      <c r="C240" s="0" t="s">
        <v>329</v>
      </c>
      <c r="D240" s="317" t="s">
        <v>330</v>
      </c>
      <c r="E240" s="290">
        <v>0.923984892</v>
      </c>
      <c r="F240" s="290">
        <v>1.025424395453</v>
      </c>
      <c r="G240" s="290">
        <v>1.138603715009</v>
      </c>
      <c r="H240" s="290">
        <v>1.217117729079</v>
      </c>
      <c r="I240" s="290">
        <v>1.289838551321</v>
      </c>
      <c r="J240" s="385">
        <v>1.362838911942</v>
      </c>
      <c r="K240" s="290">
        <v>1.44229969418</v>
      </c>
      <c r="L240" s="385">
        <v>1.531462493502</v>
      </c>
      <c r="M240" s="290">
        <v>1.599329513249</v>
      </c>
      <c r="N240" s="300"/>
      <c r="O240" s="309"/>
      <c r="P240" s="309"/>
      <c r="Q240" s="309"/>
      <c r="R240" s="309"/>
    </row>
    <row r="241">
      <c r="B241" s="0" t="s">
        <v>226</v>
      </c>
      <c r="C241" s="0" t="s">
        <v>329</v>
      </c>
      <c r="D241" s="317" t="s">
        <v>336</v>
      </c>
      <c r="E241" s="300"/>
      <c r="F241" s="300"/>
      <c r="G241" s="300"/>
      <c r="H241" s="300"/>
      <c r="I241" s="300"/>
      <c r="J241" s="375"/>
      <c r="K241" s="300"/>
      <c r="L241" s="375"/>
      <c r="M241" s="300"/>
      <c r="N241" s="300"/>
      <c r="O241" s="309"/>
      <c r="P241" s="309"/>
      <c r="Q241" s="309"/>
      <c r="R241" s="309"/>
    </row>
    <row r="242">
      <c r="B242" s="0" t="s">
        <v>226</v>
      </c>
      <c r="C242" s="0" t="s">
        <v>307</v>
      </c>
      <c r="D242" s="317" t="s">
        <v>324</v>
      </c>
      <c r="E242" s="375"/>
      <c r="F242" s="375"/>
      <c r="G242" s="375"/>
      <c r="H242" s="375"/>
      <c r="I242" s="375"/>
      <c r="J242" s="375"/>
      <c r="K242" s="375"/>
      <c r="L242" s="375"/>
      <c r="M242" s="375"/>
      <c r="N242" s="300"/>
      <c r="O242" s="309"/>
      <c r="P242" s="309"/>
      <c r="Q242" s="309"/>
      <c r="R242" s="309"/>
    </row>
    <row r="243">
      <c r="B243" s="0" t="s">
        <v>226</v>
      </c>
      <c r="C243" s="0" t="s">
        <v>307</v>
      </c>
      <c r="D243" s="317" t="s">
        <v>316</v>
      </c>
      <c r="E243" s="375"/>
      <c r="F243" s="375"/>
      <c r="G243" s="375"/>
      <c r="H243" s="375"/>
      <c r="I243" s="375"/>
      <c r="J243" s="375"/>
      <c r="K243" s="375"/>
      <c r="L243" s="375"/>
      <c r="M243" s="375"/>
      <c r="N243" s="300"/>
      <c r="O243" s="309"/>
      <c r="P243" s="309"/>
      <c r="Q243" s="309"/>
      <c r="R243" s="309"/>
    </row>
    <row r="244">
      <c r="B244" s="0" t="s">
        <v>226</v>
      </c>
      <c r="C244" s="0" t="s">
        <v>307</v>
      </c>
      <c r="D244" s="317" t="s">
        <v>319</v>
      </c>
      <c r="E244" s="375"/>
      <c r="F244" s="375"/>
      <c r="G244" s="375"/>
      <c r="H244" s="375"/>
      <c r="I244" s="375"/>
      <c r="J244" s="375"/>
      <c r="K244" s="375"/>
      <c r="L244" s="375"/>
      <c r="M244" s="375"/>
      <c r="N244" s="300"/>
      <c r="O244" s="309"/>
      <c r="P244" s="309"/>
      <c r="Q244" s="309"/>
      <c r="R244" s="309"/>
    </row>
    <row r="245">
      <c r="B245" s="0" t="s">
        <v>226</v>
      </c>
      <c r="C245" s="0" t="s">
        <v>334</v>
      </c>
      <c r="D245" s="317" t="s">
        <v>330</v>
      </c>
      <c r="E245" s="375"/>
      <c r="F245" s="375"/>
      <c r="G245" s="375"/>
      <c r="H245" s="375"/>
      <c r="I245" s="375"/>
      <c r="J245" s="375"/>
      <c r="K245" s="375"/>
      <c r="L245" s="375"/>
      <c r="M245" s="375"/>
      <c r="N245" s="300"/>
      <c r="O245" s="309"/>
      <c r="P245" s="309"/>
      <c r="Q245" s="309"/>
      <c r="R245" s="309"/>
    </row>
    <row r="246">
      <c r="B246" s="0" t="s">
        <v>226</v>
      </c>
      <c r="C246" s="0" t="s">
        <v>334</v>
      </c>
      <c r="D246" s="317" t="s">
        <v>336</v>
      </c>
      <c r="E246" s="375"/>
      <c r="F246" s="375"/>
      <c r="G246" s="375"/>
      <c r="H246" s="375"/>
      <c r="I246" s="375"/>
      <c r="J246" s="375"/>
      <c r="K246" s="375"/>
      <c r="L246" s="375"/>
      <c r="M246" s="375"/>
      <c r="N246" s="300"/>
      <c r="O246" s="309"/>
      <c r="P246" s="309"/>
      <c r="Q246" s="309"/>
      <c r="R246" s="309"/>
    </row>
    <row r="247">
      <c r="B247" s="0" t="s">
        <v>226</v>
      </c>
      <c r="C247" s="0" t="s">
        <v>370</v>
      </c>
      <c r="D247" s="317" t="s">
        <v>341</v>
      </c>
      <c r="E247" s="300"/>
      <c r="F247" s="300"/>
      <c r="G247" s="300"/>
      <c r="H247" s="300"/>
      <c r="I247" s="300"/>
      <c r="J247" s="375"/>
      <c r="K247" s="300"/>
      <c r="L247" s="375"/>
      <c r="M247" s="300"/>
      <c r="N247" s="300"/>
      <c r="O247" s="309"/>
      <c r="P247" s="309"/>
      <c r="Q247" s="309"/>
      <c r="R247" s="309"/>
    </row>
    <row r="248">
      <c r="B248" s="0" t="s">
        <v>226</v>
      </c>
      <c r="C248" s="0" t="s">
        <v>370</v>
      </c>
      <c r="D248" s="317" t="s">
        <v>344</v>
      </c>
      <c r="E248" s="300"/>
      <c r="F248" s="300"/>
      <c r="G248" s="300"/>
      <c r="H248" s="300"/>
      <c r="I248" s="300"/>
      <c r="J248" s="375"/>
      <c r="K248" s="300"/>
      <c r="L248" s="375"/>
      <c r="M248" s="300"/>
      <c r="N248" s="300"/>
      <c r="O248" s="309"/>
      <c r="P248" s="309"/>
      <c r="Q248" s="309"/>
      <c r="R248" s="309"/>
    </row>
    <row r="249">
      <c r="B249" s="0" t="s">
        <v>226</v>
      </c>
      <c r="C249" s="0" t="s">
        <v>305</v>
      </c>
      <c r="D249" s="317" t="s">
        <v>324</v>
      </c>
      <c r="E249" s="300"/>
      <c r="F249" s="300"/>
      <c r="G249" s="300"/>
      <c r="H249" s="300"/>
      <c r="I249" s="300"/>
      <c r="J249" s="375"/>
      <c r="K249" s="300"/>
      <c r="L249" s="375"/>
      <c r="M249" s="300"/>
      <c r="N249" s="300"/>
      <c r="O249" s="309"/>
      <c r="P249" s="309"/>
      <c r="Q249" s="309"/>
      <c r="R249" s="309"/>
    </row>
    <row r="250">
      <c r="B250" s="0" t="s">
        <v>226</v>
      </c>
      <c r="C250" s="0" t="s">
        <v>305</v>
      </c>
      <c r="D250" s="317" t="s">
        <v>321</v>
      </c>
      <c r="E250" s="290">
        <v>55.69995293136</v>
      </c>
      <c r="F250" s="290">
        <v>37.13330195424</v>
      </c>
      <c r="G250" s="290">
        <v>18.56665097712</v>
      </c>
      <c r="H250" s="290"/>
      <c r="I250" s="290"/>
      <c r="J250" s="385"/>
      <c r="K250" s="290"/>
      <c r="L250" s="385"/>
      <c r="M250" s="290"/>
      <c r="N250" s="300"/>
      <c r="O250" s="309"/>
      <c r="P250" s="309"/>
      <c r="Q250" s="309"/>
      <c r="R250" s="309"/>
    </row>
    <row r="251">
      <c r="B251" s="0" t="s">
        <v>226</v>
      </c>
      <c r="C251" s="0" t="s">
        <v>305</v>
      </c>
      <c r="D251" s="317" t="s">
        <v>303</v>
      </c>
      <c r="E251" s="290">
        <v>278.4997646568</v>
      </c>
      <c r="F251" s="290">
        <v>311.850409958733</v>
      </c>
      <c r="G251" s="290">
        <v>318.834876673138</v>
      </c>
      <c r="H251" s="290">
        <v>384.507251586498</v>
      </c>
      <c r="I251" s="290">
        <v>384.505143907906</v>
      </c>
      <c r="J251" s="385">
        <v>334.701716877683</v>
      </c>
      <c r="K251" s="290">
        <v>343.528976864522</v>
      </c>
      <c r="L251" s="385">
        <v>226.758728313281</v>
      </c>
      <c r="M251" s="290">
        <v>156.785455648861</v>
      </c>
      <c r="N251" s="300"/>
      <c r="O251" s="309"/>
      <c r="P251" s="309"/>
      <c r="Q251" s="309"/>
      <c r="R251" s="309"/>
    </row>
    <row r="252">
      <c r="B252" s="0" t="s">
        <v>226</v>
      </c>
      <c r="C252" s="0" t="s">
        <v>305</v>
      </c>
      <c r="D252" s="317" t="s">
        <v>316</v>
      </c>
      <c r="E252" s="290">
        <v>556.9995293136</v>
      </c>
      <c r="F252" s="290">
        <v>440.046409510426</v>
      </c>
      <c r="G252" s="290">
        <v>402.027794656606</v>
      </c>
      <c r="H252" s="290">
        <v>398.424827057597</v>
      </c>
      <c r="I252" s="290">
        <v>360.689070659339</v>
      </c>
      <c r="J252" s="385">
        <v>380.612934863003</v>
      </c>
      <c r="K252" s="290">
        <v>393.18662257078</v>
      </c>
      <c r="L252" s="385">
        <v>425.168533592228</v>
      </c>
      <c r="M252" s="290">
        <v>441.637177603053</v>
      </c>
      <c r="N252" s="300"/>
      <c r="O252" s="309"/>
      <c r="P252" s="309"/>
      <c r="Q252" s="309"/>
      <c r="R252" s="309"/>
    </row>
    <row r="253">
      <c r="B253" s="0" t="s">
        <v>226</v>
      </c>
      <c r="C253" s="0" t="s">
        <v>305</v>
      </c>
      <c r="D253" s="317" t="s">
        <v>319</v>
      </c>
      <c r="E253" s="290">
        <v>501.299576382241</v>
      </c>
      <c r="F253" s="290">
        <v>484.039848140381</v>
      </c>
      <c r="G253" s="290">
        <v>560.545532569815</v>
      </c>
      <c r="H253" s="290">
        <v>380.97546787669</v>
      </c>
      <c r="I253" s="290">
        <v>343.280609409785</v>
      </c>
      <c r="J253" s="385">
        <v>318.736431037495</v>
      </c>
      <c r="K253" s="290">
        <v>325.272061708726</v>
      </c>
      <c r="L253" s="385">
        <v>359.066603807897</v>
      </c>
      <c r="M253" s="290">
        <v>392.057724531506</v>
      </c>
      <c r="N253" s="300"/>
      <c r="O253" s="309"/>
      <c r="P253" s="309"/>
      <c r="Q253" s="309"/>
      <c r="R253" s="309"/>
    </row>
    <row r="254">
      <c r="B254" s="0" t="s">
        <v>226</v>
      </c>
      <c r="C254" s="0" t="s">
        <v>305</v>
      </c>
      <c r="D254" s="317" t="s">
        <v>341</v>
      </c>
      <c r="E254" s="290">
        <v>2.456168229201</v>
      </c>
      <c r="F254" s="290">
        <v>2.550396975817</v>
      </c>
      <c r="G254" s="290">
        <v>4.162941314582</v>
      </c>
      <c r="H254" s="290">
        <v>5.869745092978</v>
      </c>
      <c r="I254" s="290">
        <v>6.885873093624</v>
      </c>
      <c r="J254" s="385">
        <v>7.804501254693</v>
      </c>
      <c r="K254" s="290">
        <v>8.482892739554</v>
      </c>
      <c r="L254" s="385">
        <v>9.202821193993</v>
      </c>
      <c r="M254" s="290">
        <v>9.865781570729</v>
      </c>
      <c r="N254" s="300"/>
      <c r="O254" s="309"/>
      <c r="P254" s="309"/>
      <c r="Q254" s="309"/>
      <c r="R254" s="309"/>
    </row>
    <row r="255">
      <c r="B255" s="0" t="s">
        <v>226</v>
      </c>
      <c r="C255" s="0" t="s">
        <v>305</v>
      </c>
      <c r="D255" s="317" t="s">
        <v>344</v>
      </c>
      <c r="E255" s="290">
        <v>7.941619995388</v>
      </c>
      <c r="F255" s="290">
        <v>8.246293302928</v>
      </c>
      <c r="G255" s="290">
        <v>23.556486141259</v>
      </c>
      <c r="H255" s="290">
        <v>4.43482884594</v>
      </c>
      <c r="I255" s="290"/>
      <c r="J255" s="385"/>
      <c r="K255" s="290"/>
      <c r="L255" s="385"/>
      <c r="M255" s="290"/>
      <c r="N255" s="300"/>
      <c r="O255" s="309"/>
      <c r="P255" s="309"/>
      <c r="Q255" s="309"/>
      <c r="R255" s="309"/>
    </row>
    <row r="256">
      <c r="B256" s="0" t="s">
        <v>226</v>
      </c>
      <c r="C256" s="0" t="s">
        <v>305</v>
      </c>
      <c r="D256" s="317" t="s">
        <v>350</v>
      </c>
      <c r="E256" s="290">
        <v>6.97877155141</v>
      </c>
      <c r="F256" s="290">
        <v>7.329303046698</v>
      </c>
      <c r="G256" s="290">
        <v>6.54456244389</v>
      </c>
      <c r="H256" s="290">
        <v>7.238431515947</v>
      </c>
      <c r="I256" s="290">
        <v>2.497527167896</v>
      </c>
      <c r="J256" s="385">
        <v>1.097577808284</v>
      </c>
      <c r="K256" s="290">
        <v>0.789170894305</v>
      </c>
      <c r="L256" s="385">
        <v>0.426026675745</v>
      </c>
      <c r="M256" s="290">
        <v>0.000135368426</v>
      </c>
      <c r="N256" s="300"/>
      <c r="O256" s="309"/>
      <c r="P256" s="309"/>
      <c r="Q256" s="309"/>
      <c r="R256" s="309"/>
    </row>
    <row r="257">
      <c r="B257" s="0" t="s">
        <v>226</v>
      </c>
      <c r="C257" s="0" t="s">
        <v>305</v>
      </c>
      <c r="D257" s="317" t="s">
        <v>348</v>
      </c>
      <c r="E257" s="290">
        <v>0.728461332</v>
      </c>
      <c r="F257" s="290">
        <v>0.734808839339</v>
      </c>
      <c r="G257" s="290"/>
      <c r="H257" s="290">
        <v>17.212172945109</v>
      </c>
      <c r="I257" s="290"/>
      <c r="J257" s="385"/>
      <c r="K257" s="290"/>
      <c r="L257" s="385"/>
      <c r="M257" s="290"/>
      <c r="N257" s="300"/>
      <c r="O257" s="309"/>
      <c r="P257" s="309"/>
      <c r="Q257" s="309"/>
      <c r="R257" s="309"/>
    </row>
    <row r="258">
      <c r="B258" s="0" t="s">
        <v>226</v>
      </c>
      <c r="C258" s="0" t="s">
        <v>314</v>
      </c>
      <c r="D258" s="317" t="s">
        <v>321</v>
      </c>
      <c r="E258" s="300"/>
      <c r="F258" s="300"/>
      <c r="G258" s="300"/>
      <c r="H258" s="300"/>
      <c r="I258" s="300"/>
      <c r="J258" s="375"/>
      <c r="K258" s="300"/>
      <c r="L258" s="375"/>
      <c r="M258" s="300"/>
      <c r="N258" s="300"/>
      <c r="O258" s="309"/>
      <c r="P258" s="309"/>
      <c r="Q258" s="309"/>
      <c r="R258" s="309"/>
    </row>
    <row r="259">
      <c r="B259" s="0" t="s">
        <v>226</v>
      </c>
      <c r="C259" s="0" t="s">
        <v>314</v>
      </c>
      <c r="D259" s="317" t="s">
        <v>303</v>
      </c>
      <c r="E259" s="290"/>
      <c r="F259" s="290"/>
      <c r="G259" s="290"/>
      <c r="H259" s="290"/>
      <c r="I259" s="290"/>
      <c r="J259" s="385"/>
      <c r="K259" s="290">
        <v>14.58602217166</v>
      </c>
      <c r="L259" s="385">
        <v>66.113831276724</v>
      </c>
      <c r="M259" s="290">
        <v>102.710045667792</v>
      </c>
      <c r="N259" s="300"/>
      <c r="O259" s="309"/>
      <c r="P259" s="309"/>
      <c r="Q259" s="309"/>
      <c r="R259" s="309"/>
    </row>
    <row r="260">
      <c r="B260" s="0" t="s">
        <v>226</v>
      </c>
      <c r="C260" s="0" t="s">
        <v>314</v>
      </c>
      <c r="D260" s="317" t="s">
        <v>319</v>
      </c>
      <c r="E260" s="290"/>
      <c r="F260" s="290"/>
      <c r="G260" s="290"/>
      <c r="H260" s="290"/>
      <c r="I260" s="290">
        <v>14.122617674995</v>
      </c>
      <c r="J260" s="385">
        <v>27.809805531512</v>
      </c>
      <c r="K260" s="290">
        <v>28.494110911043</v>
      </c>
      <c r="L260" s="385">
        <v>28.817029204411</v>
      </c>
      <c r="M260" s="290">
        <v>28.858078088714</v>
      </c>
      <c r="N260" s="300"/>
      <c r="O260" s="309"/>
      <c r="P260" s="309"/>
      <c r="Q260" s="309"/>
      <c r="R260" s="309"/>
    </row>
    <row r="261">
      <c r="B261" s="0" t="s">
        <v>226</v>
      </c>
      <c r="C261" s="0" t="s">
        <v>314</v>
      </c>
      <c r="D261" s="317" t="s">
        <v>350</v>
      </c>
      <c r="E261" s="290"/>
      <c r="F261" s="290"/>
      <c r="G261" s="290">
        <v>0.818070305486</v>
      </c>
      <c r="H261" s="290"/>
      <c r="I261" s="290">
        <v>2.497527167896</v>
      </c>
      <c r="J261" s="385">
        <v>3.292733424852</v>
      </c>
      <c r="K261" s="290">
        <v>3.682600223897</v>
      </c>
      <c r="L261" s="385">
        <v>4.117405982556</v>
      </c>
      <c r="M261" s="290">
        <v>4.512235740129</v>
      </c>
      <c r="N261" s="300"/>
      <c r="O261" s="309"/>
      <c r="P261" s="309"/>
      <c r="Q261" s="309"/>
      <c r="R261" s="309"/>
    </row>
    <row r="262">
      <c r="B262" s="0" t="s">
        <v>226</v>
      </c>
      <c r="C262" s="0" t="s">
        <v>314</v>
      </c>
      <c r="D262" s="317" t="s">
        <v>348</v>
      </c>
      <c r="E262" s="290">
        <v>31.70370564</v>
      </c>
      <c r="F262" s="290">
        <v>31.979958469594</v>
      </c>
      <c r="G262" s="290">
        <v>32.649382659461</v>
      </c>
      <c r="H262" s="290">
        <v>2.988701240597</v>
      </c>
      <c r="I262" s="290">
        <v>25.600341126487</v>
      </c>
      <c r="J262" s="385">
        <v>23.9741918049</v>
      </c>
      <c r="K262" s="290">
        <v>23.673216106295</v>
      </c>
      <c r="L262" s="385">
        <v>23.224045477168</v>
      </c>
      <c r="M262" s="290">
        <v>15.382015002038</v>
      </c>
      <c r="N262" s="300"/>
      <c r="O262" s="309"/>
      <c r="P262" s="309"/>
      <c r="Q262" s="309"/>
      <c r="R262" s="309"/>
    </row>
    <row r="263">
      <c r="B263" s="0" t="s">
        <v>226</v>
      </c>
      <c r="C263" s="0" t="s">
        <v>311</v>
      </c>
      <c r="D263" s="317" t="s">
        <v>321</v>
      </c>
      <c r="E263" s="300"/>
      <c r="F263" s="300"/>
      <c r="G263" s="300"/>
      <c r="H263" s="300"/>
      <c r="I263" s="300"/>
      <c r="J263" s="375"/>
      <c r="K263" s="300"/>
      <c r="L263" s="375"/>
      <c r="M263" s="300"/>
      <c r="N263" s="300"/>
      <c r="O263" s="309"/>
      <c r="P263" s="309"/>
      <c r="Q263" s="309"/>
      <c r="R263" s="309"/>
    </row>
    <row r="264">
      <c r="B264" s="0" t="s">
        <v>226</v>
      </c>
      <c r="C264" s="0" t="s">
        <v>311</v>
      </c>
      <c r="D264" s="317" t="s">
        <v>303</v>
      </c>
      <c r="E264" s="290">
        <v>16.699512348</v>
      </c>
      <c r="F264" s="290">
        <v>8.349756174</v>
      </c>
      <c r="G264" s="290"/>
      <c r="H264" s="290"/>
      <c r="I264" s="290">
        <v>5.573496217184</v>
      </c>
      <c r="J264" s="385">
        <v>5.573496217184</v>
      </c>
      <c r="K264" s="290"/>
      <c r="L264" s="385"/>
      <c r="M264" s="290"/>
      <c r="N264" s="300"/>
      <c r="O264" s="309"/>
      <c r="P264" s="309"/>
      <c r="Q264" s="309"/>
      <c r="R264" s="309"/>
    </row>
    <row r="265">
      <c r="B265" s="0" t="s">
        <v>226</v>
      </c>
      <c r="C265" s="0" t="s">
        <v>311</v>
      </c>
      <c r="D265" s="317" t="s">
        <v>316</v>
      </c>
      <c r="E265" s="290"/>
      <c r="F265" s="290">
        <v>146.82494771079</v>
      </c>
      <c r="G265" s="290">
        <v>175.928897889056</v>
      </c>
      <c r="H265" s="290">
        <v>142.5</v>
      </c>
      <c r="I265" s="290">
        <v>165.533145390223</v>
      </c>
      <c r="J265" s="385">
        <v>136.298485370951</v>
      </c>
      <c r="K265" s="290">
        <v>123.826816728099</v>
      </c>
      <c r="L265" s="385">
        <v>115.297869881036</v>
      </c>
      <c r="M265" s="290">
        <v>123.096610903512</v>
      </c>
      <c r="N265" s="300"/>
      <c r="O265" s="309"/>
      <c r="P265" s="309"/>
      <c r="Q265" s="309"/>
      <c r="R265" s="309"/>
    </row>
    <row r="266">
      <c r="B266" s="0" t="s">
        <v>226</v>
      </c>
      <c r="C266" s="0" t="s">
        <v>311</v>
      </c>
      <c r="D266" s="317" t="s">
        <v>319</v>
      </c>
      <c r="E266" s="290"/>
      <c r="F266" s="290"/>
      <c r="G266" s="290"/>
      <c r="H266" s="290"/>
      <c r="I266" s="290">
        <v>4.822256281649</v>
      </c>
      <c r="J266" s="385">
        <v>4.822256281649</v>
      </c>
      <c r="K266" s="290">
        <v>4.822256281649</v>
      </c>
      <c r="L266" s="385">
        <v>1.377787509043</v>
      </c>
      <c r="M266" s="290"/>
      <c r="N266" s="300"/>
      <c r="O266" s="309"/>
      <c r="P266" s="309"/>
      <c r="Q266" s="309"/>
      <c r="R266" s="309"/>
    </row>
    <row r="267">
      <c r="B267" s="0" t="s">
        <v>226</v>
      </c>
      <c r="C267" s="0" t="s">
        <v>302</v>
      </c>
      <c r="D267" s="317" t="s">
        <v>326</v>
      </c>
      <c r="E267" s="290">
        <v>1.518127657288</v>
      </c>
      <c r="F267" s="290">
        <v>1.321243825589</v>
      </c>
      <c r="G267" s="290">
        <v>1.597547544607</v>
      </c>
      <c r="H267" s="290">
        <v>0.936925631813</v>
      </c>
      <c r="I267" s="290">
        <v>0.948264440157</v>
      </c>
      <c r="J267" s="385">
        <v>0.951061276681</v>
      </c>
      <c r="K267" s="290">
        <v>0.953866362269</v>
      </c>
      <c r="L267" s="385">
        <v>0.951451723739</v>
      </c>
      <c r="M267" s="290">
        <v>0.949043197679</v>
      </c>
      <c r="N267" s="300"/>
      <c r="O267" s="309"/>
      <c r="P267" s="309"/>
      <c r="Q267" s="309"/>
      <c r="R267" s="309"/>
    </row>
    <row r="268">
      <c r="B268" s="0" t="s">
        <v>226</v>
      </c>
      <c r="C268" s="0" t="s">
        <v>302</v>
      </c>
      <c r="D268" s="317" t="s">
        <v>324</v>
      </c>
      <c r="E268" s="290">
        <v>1.518127657288</v>
      </c>
      <c r="F268" s="290">
        <v>1.341477957996</v>
      </c>
      <c r="G268" s="290">
        <v>1.668985466469</v>
      </c>
      <c r="H268" s="290">
        <v>0.998246487472</v>
      </c>
      <c r="I268" s="290">
        <v>1.010327409604</v>
      </c>
      <c r="J268" s="385">
        <v>1.013307296311</v>
      </c>
      <c r="K268" s="290">
        <v>1.016295971977</v>
      </c>
      <c r="L268" s="385">
        <v>1.013723297744</v>
      </c>
      <c r="M268" s="290">
        <v>1.011157136035</v>
      </c>
      <c r="N268" s="300"/>
      <c r="O268" s="309"/>
      <c r="P268" s="309"/>
      <c r="Q268" s="309"/>
      <c r="R268" s="309"/>
    </row>
    <row r="269">
      <c r="B269" s="0" t="s">
        <v>226</v>
      </c>
      <c r="C269" s="0" t="s">
        <v>302</v>
      </c>
      <c r="D269" s="317" t="s">
        <v>321</v>
      </c>
      <c r="E269" s="290">
        <v>0.469524017718</v>
      </c>
      <c r="F269" s="290">
        <v>19.471318804184</v>
      </c>
      <c r="G269" s="290">
        <v>38.497349227956</v>
      </c>
      <c r="H269" s="290">
        <v>56.939031973346</v>
      </c>
      <c r="I269" s="290">
        <v>57.127071583189</v>
      </c>
      <c r="J269" s="385">
        <v>56.318437157008</v>
      </c>
      <c r="K269" s="290">
        <v>54.763252911632</v>
      </c>
      <c r="L269" s="385">
        <v>53.793857069592</v>
      </c>
      <c r="M269" s="290">
        <v>51.910258744297</v>
      </c>
      <c r="N269" s="300"/>
      <c r="O269" s="309"/>
      <c r="P269" s="309"/>
      <c r="Q269" s="309"/>
      <c r="R269" s="309"/>
    </row>
    <row r="270">
      <c r="B270" s="0" t="s">
        <v>226</v>
      </c>
      <c r="C270" s="0" t="s">
        <v>302</v>
      </c>
      <c r="D270" s="317" t="s">
        <v>303</v>
      </c>
      <c r="E270" s="290">
        <v>300.589276143064</v>
      </c>
      <c r="F270" s="290">
        <v>269.234654472113</v>
      </c>
      <c r="G270" s="290">
        <v>237.663453031755</v>
      </c>
      <c r="H270" s="290">
        <v>175.155731924984</v>
      </c>
      <c r="I270" s="290">
        <v>155.765263256399</v>
      </c>
      <c r="J270" s="385">
        <v>156.201757075212</v>
      </c>
      <c r="K270" s="290">
        <v>144.314507004188</v>
      </c>
      <c r="L270" s="385">
        <v>145.54366380652</v>
      </c>
      <c r="M270" s="290">
        <v>152.717370766986</v>
      </c>
      <c r="N270" s="300"/>
      <c r="O270" s="309"/>
      <c r="P270" s="309"/>
      <c r="Q270" s="309"/>
      <c r="R270" s="309"/>
    </row>
    <row r="271">
      <c r="B271" s="0" t="s">
        <v>226</v>
      </c>
      <c r="C271" s="0" t="s">
        <v>302</v>
      </c>
      <c r="D271" s="317" t="s">
        <v>316</v>
      </c>
      <c r="E271" s="300"/>
      <c r="F271" s="300"/>
      <c r="G271" s="300"/>
      <c r="H271" s="300"/>
      <c r="I271" s="300"/>
      <c r="J271" s="375"/>
      <c r="K271" s="300"/>
      <c r="L271" s="375"/>
      <c r="M271" s="300"/>
      <c r="N271" s="300"/>
      <c r="O271" s="309"/>
      <c r="P271" s="309"/>
      <c r="Q271" s="309"/>
      <c r="R271" s="309"/>
    </row>
    <row r="272">
      <c r="B272" s="0" t="s">
        <v>226</v>
      </c>
      <c r="C272" s="0" t="s">
        <v>302</v>
      </c>
      <c r="D272" s="317" t="s">
        <v>319</v>
      </c>
      <c r="E272" s="290">
        <v>9.905195078464</v>
      </c>
      <c r="F272" s="290">
        <v>6.93154296625</v>
      </c>
      <c r="G272" s="290">
        <v>3.957890854036</v>
      </c>
      <c r="H272" s="290">
        <v>35.186028800968</v>
      </c>
      <c r="I272" s="290">
        <v>40.195776822993</v>
      </c>
      <c r="J272" s="385">
        <v>27.809805531512</v>
      </c>
      <c r="K272" s="290">
        <v>28.494110911043</v>
      </c>
      <c r="L272" s="385">
        <v>16.762235605457</v>
      </c>
      <c r="M272" s="290"/>
      <c r="N272" s="300"/>
      <c r="O272" s="309"/>
      <c r="P272" s="309"/>
      <c r="Q272" s="309"/>
      <c r="R272" s="309"/>
    </row>
    <row r="273">
      <c r="B273" s="0" t="s">
        <v>226</v>
      </c>
      <c r="C273" s="0" t="s">
        <v>302</v>
      </c>
      <c r="D273" s="317" t="s">
        <v>341</v>
      </c>
      <c r="E273" s="290">
        <v>9.936157825044</v>
      </c>
      <c r="F273" s="290">
        <v>10.317349832537</v>
      </c>
      <c r="G273" s="290">
        <v>9.216245125564</v>
      </c>
      <c r="H273" s="290">
        <v>7.970716950176</v>
      </c>
      <c r="I273" s="290">
        <v>7.44252331141</v>
      </c>
      <c r="J273" s="385">
        <v>6.727662521497</v>
      </c>
      <c r="K273" s="290">
        <v>6.277662179798</v>
      </c>
      <c r="L273" s="385">
        <v>5.825871977712</v>
      </c>
      <c r="M273" s="290">
        <v>5.3123439227</v>
      </c>
      <c r="N273" s="300"/>
      <c r="O273" s="309"/>
      <c r="P273" s="309"/>
      <c r="Q273" s="309"/>
      <c r="R273" s="309"/>
    </row>
    <row r="274">
      <c r="B274" s="0" t="s">
        <v>226</v>
      </c>
      <c r="C274" s="0" t="s">
        <v>302</v>
      </c>
      <c r="D274" s="317" t="s">
        <v>344</v>
      </c>
      <c r="E274" s="290"/>
      <c r="F274" s="290"/>
      <c r="G274" s="290">
        <v>5.269522819935</v>
      </c>
      <c r="H274" s="290"/>
      <c r="I274" s="290">
        <v>3.443381378543</v>
      </c>
      <c r="J274" s="385">
        <v>2.328233656782</v>
      </c>
      <c r="K274" s="290">
        <v>1.576549841913</v>
      </c>
      <c r="L274" s="385">
        <v>0.802594616987</v>
      </c>
      <c r="M274" s="290"/>
      <c r="N274" s="300"/>
      <c r="O274" s="309"/>
      <c r="P274" s="309"/>
      <c r="Q274" s="309"/>
      <c r="R274" s="309"/>
    </row>
    <row r="275">
      <c r="B275" s="0" t="s">
        <v>226</v>
      </c>
      <c r="C275" s="0" t="s">
        <v>302</v>
      </c>
      <c r="D275" s="317" t="s">
        <v>350</v>
      </c>
      <c r="E275" s="290"/>
      <c r="F275" s="290"/>
      <c r="G275" s="290">
        <v>0.818070305486</v>
      </c>
      <c r="H275" s="290"/>
      <c r="I275" s="290">
        <v>2.497527167896</v>
      </c>
      <c r="J275" s="385">
        <v>3.292733424852</v>
      </c>
      <c r="K275" s="290">
        <v>3.682600223897</v>
      </c>
      <c r="L275" s="385">
        <v>4.117405982556</v>
      </c>
      <c r="M275" s="290">
        <v>4.512235740129</v>
      </c>
      <c r="N275" s="300"/>
      <c r="O275" s="309"/>
      <c r="P275" s="309"/>
      <c r="Q275" s="309"/>
      <c r="R275" s="309"/>
    </row>
    <row r="276">
      <c r="B276" s="0" t="s">
        <v>226</v>
      </c>
      <c r="C276" s="0" t="s">
        <v>302</v>
      </c>
      <c r="D276" s="317" t="s">
        <v>348</v>
      </c>
      <c r="E276" s="290"/>
      <c r="F276" s="290"/>
      <c r="G276" s="290">
        <v>0.559429208391</v>
      </c>
      <c r="H276" s="290">
        <v>6.733624728569</v>
      </c>
      <c r="I276" s="290"/>
      <c r="J276" s="385"/>
      <c r="K276" s="290"/>
      <c r="L276" s="385"/>
      <c r="M276" s="290">
        <v>7.3952606566</v>
      </c>
      <c r="N276" s="300"/>
      <c r="O276" s="309"/>
      <c r="P276" s="309"/>
      <c r="Q276" s="309"/>
      <c r="R276" s="309"/>
    </row>
    <row r="277">
      <c r="B277" s="0" t="s">
        <v>226</v>
      </c>
      <c r="C277" s="0" t="s">
        <v>369</v>
      </c>
      <c r="D277" s="317" t="s">
        <v>341</v>
      </c>
      <c r="E277" s="300"/>
      <c r="F277" s="300"/>
      <c r="G277" s="300"/>
      <c r="H277" s="300"/>
      <c r="I277" s="300"/>
      <c r="J277" s="375"/>
      <c r="K277" s="300"/>
      <c r="L277" s="375"/>
      <c r="M277" s="300"/>
      <c r="N277" s="300"/>
      <c r="O277" s="309"/>
      <c r="P277" s="309"/>
      <c r="Q277" s="309"/>
      <c r="R277" s="309"/>
    </row>
    <row r="278">
      <c r="B278" s="0" t="s">
        <v>226</v>
      </c>
      <c r="C278" s="0" t="s">
        <v>369</v>
      </c>
      <c r="D278" s="317" t="s">
        <v>344</v>
      </c>
      <c r="E278" s="290">
        <v>89.675145010543</v>
      </c>
      <c r="F278" s="290">
        <v>93.115453543348</v>
      </c>
      <c r="G278" s="290">
        <v>76.564447437498</v>
      </c>
      <c r="H278" s="290">
        <v>104.589185283938</v>
      </c>
      <c r="I278" s="290">
        <v>109.42418671638</v>
      </c>
      <c r="J278" s="385">
        <v>112.144449692446</v>
      </c>
      <c r="K278" s="290">
        <v>114.695215007754</v>
      </c>
      <c r="L278" s="385">
        <v>117.581347450613</v>
      </c>
      <c r="M278" s="290">
        <v>119.561049558984</v>
      </c>
      <c r="N278" s="300"/>
      <c r="O278" s="309"/>
      <c r="P278" s="309"/>
      <c r="Q278" s="309"/>
      <c r="R278" s="309"/>
    </row>
    <row r="279">
      <c r="B279" s="0" t="s">
        <v>226</v>
      </c>
      <c r="C279" s="0" t="s">
        <v>369</v>
      </c>
      <c r="D279" s="317" t="s">
        <v>350</v>
      </c>
      <c r="E279" s="290"/>
      <c r="F279" s="290"/>
      <c r="G279" s="290"/>
      <c r="H279" s="290">
        <v>1.809607878987</v>
      </c>
      <c r="I279" s="290">
        <v>2.497527167896</v>
      </c>
      <c r="J279" s="385">
        <v>3.292733424852</v>
      </c>
      <c r="K279" s="290">
        <v>3.682600223897</v>
      </c>
      <c r="L279" s="385">
        <v>4.117405982556</v>
      </c>
      <c r="M279" s="290">
        <v>4.512235740129</v>
      </c>
      <c r="N279" s="300"/>
      <c r="O279" s="309"/>
      <c r="P279" s="309"/>
      <c r="Q279" s="309"/>
      <c r="R279" s="309"/>
    </row>
    <row r="280">
      <c r="B280" s="0" t="s">
        <v>226</v>
      </c>
      <c r="C280" s="0" t="s">
        <v>369</v>
      </c>
      <c r="D280" s="317" t="s">
        <v>348</v>
      </c>
      <c r="E280" s="290"/>
      <c r="F280" s="290"/>
      <c r="G280" s="290"/>
      <c r="H280" s="290">
        <v>6.733624728569</v>
      </c>
      <c r="I280" s="290">
        <v>8.533447042162</v>
      </c>
      <c r="J280" s="385">
        <v>10.274653630672</v>
      </c>
      <c r="K280" s="290">
        <v>10.691074428181</v>
      </c>
      <c r="L280" s="385">
        <v>11.040827309235</v>
      </c>
      <c r="M280" s="290">
        <v>11.388467000606</v>
      </c>
      <c r="N280" s="300"/>
      <c r="O280" s="309"/>
      <c r="P280" s="309"/>
      <c r="Q280" s="309"/>
      <c r="R280" s="309"/>
    </row>
    <row r="281">
      <c r="B281" s="0" t="s">
        <v>226</v>
      </c>
      <c r="C281" s="0" t="s">
        <v>322</v>
      </c>
      <c r="D281" s="317" t="s">
        <v>321</v>
      </c>
      <c r="E281" s="375"/>
      <c r="F281" s="375"/>
      <c r="G281" s="375"/>
      <c r="H281" s="375"/>
      <c r="I281" s="375"/>
      <c r="J281" s="375"/>
      <c r="K281" s="375"/>
      <c r="L281" s="375"/>
      <c r="M281" s="375"/>
      <c r="N281" s="300"/>
      <c r="O281" s="309"/>
      <c r="P281" s="309"/>
      <c r="Q281" s="309"/>
      <c r="R281" s="309"/>
    </row>
    <row r="282">
      <c r="B282" s="0" t="s">
        <v>226</v>
      </c>
      <c r="C282" s="0" t="s">
        <v>315</v>
      </c>
      <c r="D282" s="317" t="s">
        <v>303</v>
      </c>
      <c r="E282" s="375"/>
      <c r="F282" s="375"/>
      <c r="G282" s="375"/>
      <c r="H282" s="375"/>
      <c r="I282" s="375"/>
      <c r="J282" s="375"/>
      <c r="K282" s="375"/>
      <c r="L282" s="375"/>
      <c r="M282" s="375"/>
      <c r="N282" s="300"/>
      <c r="O282" s="309"/>
      <c r="P282" s="309"/>
      <c r="Q282" s="309"/>
      <c r="R282" s="309"/>
    </row>
    <row r="283">
      <c r="B283" s="0" t="s">
        <v>226</v>
      </c>
      <c r="C283" s="0" t="s">
        <v>317</v>
      </c>
      <c r="D283" s="317" t="s">
        <v>316</v>
      </c>
      <c r="E283" s="385"/>
      <c r="F283" s="385"/>
      <c r="G283" s="385"/>
      <c r="H283" s="385"/>
      <c r="I283" s="385">
        <v>63.533792844775</v>
      </c>
      <c r="J283" s="385">
        <v>63.533792844775</v>
      </c>
      <c r="K283" s="385">
        <v>63.533792844775</v>
      </c>
      <c r="L283" s="385">
        <v>63.533792844775</v>
      </c>
      <c r="M283" s="385">
        <v>55.943857849706</v>
      </c>
      <c r="N283" s="300"/>
      <c r="O283" s="309"/>
      <c r="P283" s="309"/>
      <c r="Q283" s="309"/>
      <c r="R283" s="309"/>
    </row>
    <row r="284">
      <c r="B284" s="0" t="s">
        <v>226</v>
      </c>
      <c r="C284" s="0" t="s">
        <v>317</v>
      </c>
      <c r="D284" s="317" t="s">
        <v>319</v>
      </c>
      <c r="E284" s="375"/>
      <c r="F284" s="375"/>
      <c r="G284" s="375"/>
      <c r="H284" s="375"/>
      <c r="I284" s="375"/>
      <c r="J284" s="375"/>
      <c r="K284" s="375"/>
      <c r="L284" s="375"/>
      <c r="M284" s="375"/>
      <c r="N284" s="300"/>
      <c r="O284" s="309"/>
      <c r="P284" s="309"/>
      <c r="Q284" s="309"/>
      <c r="R284" s="309"/>
    </row>
    <row r="285">
      <c r="B285" s="0" t="s">
        <v>226</v>
      </c>
      <c r="C285" s="0" t="s">
        <v>332</v>
      </c>
      <c r="D285" s="317" t="s">
        <v>330</v>
      </c>
      <c r="E285" s="290">
        <v>48.203005212</v>
      </c>
      <c r="F285" s="290">
        <v>51.820483432777</v>
      </c>
      <c r="G285" s="290">
        <v>55.791582035445</v>
      </c>
      <c r="H285" s="290">
        <v>59.638768724879</v>
      </c>
      <c r="I285" s="290">
        <v>63.202089014723</v>
      </c>
      <c r="J285" s="385">
        <v>66.779106685148</v>
      </c>
      <c r="K285" s="290">
        <v>70.67268501483</v>
      </c>
      <c r="L285" s="385">
        <v>75.041662181573</v>
      </c>
      <c r="M285" s="290">
        <v>78.367146149205</v>
      </c>
      <c r="N285" s="300"/>
      <c r="O285" s="309"/>
      <c r="P285" s="309"/>
      <c r="Q285" s="309"/>
      <c r="R285" s="309"/>
    </row>
    <row r="286">
      <c r="B286" s="0" t="s">
        <v>226</v>
      </c>
      <c r="C286" s="0" t="s">
        <v>332</v>
      </c>
      <c r="D286" s="317" t="s">
        <v>336</v>
      </c>
      <c r="E286" s="290">
        <v>221.601943727301</v>
      </c>
      <c r="F286" s="290">
        <v>213.014793876527</v>
      </c>
      <c r="G286" s="290">
        <v>207.239348272008</v>
      </c>
      <c r="H286" s="290">
        <v>201.722442957158</v>
      </c>
      <c r="I286" s="290">
        <v>196.44285304522</v>
      </c>
      <c r="J286" s="385">
        <v>188.972977060475</v>
      </c>
      <c r="K286" s="290">
        <v>182.115532758</v>
      </c>
      <c r="L286" s="385">
        <v>174.29149967575</v>
      </c>
      <c r="M286" s="290">
        <v>167.180833450183</v>
      </c>
      <c r="N286" s="300"/>
      <c r="O286" s="309"/>
      <c r="P286" s="309"/>
      <c r="Q286" s="309"/>
      <c r="R286" s="309"/>
    </row>
    <row r="287">
      <c r="B287" s="0" t="s">
        <v>226</v>
      </c>
      <c r="C287" s="0" t="s">
        <v>309</v>
      </c>
      <c r="D287" s="317" t="s">
        <v>321</v>
      </c>
      <c r="E287" s="300"/>
      <c r="F287" s="300"/>
      <c r="G287" s="300"/>
      <c r="H287" s="300"/>
      <c r="I287" s="300"/>
      <c r="J287" s="375"/>
      <c r="K287" s="300"/>
      <c r="L287" s="375"/>
      <c r="M287" s="300"/>
      <c r="N287" s="300"/>
      <c r="O287" s="309"/>
      <c r="P287" s="309"/>
      <c r="Q287" s="309"/>
      <c r="R287" s="309"/>
    </row>
    <row r="288">
      <c r="B288" s="0" t="s">
        <v>226</v>
      </c>
      <c r="C288" s="0" t="s">
        <v>309</v>
      </c>
      <c r="D288" s="317" t="s">
        <v>303</v>
      </c>
      <c r="E288" s="290">
        <v>3.967484949</v>
      </c>
      <c r="F288" s="290">
        <v>1.9837424745</v>
      </c>
      <c r="G288" s="290"/>
      <c r="H288" s="290"/>
      <c r="I288" s="290"/>
      <c r="J288" s="385"/>
      <c r="K288" s="290"/>
      <c r="L288" s="385"/>
      <c r="M288" s="290"/>
      <c r="N288" s="300"/>
      <c r="O288" s="309"/>
      <c r="P288" s="309"/>
      <c r="Q288" s="309"/>
      <c r="R288" s="309"/>
    </row>
    <row r="289">
      <c r="B289" s="0" t="s">
        <v>226</v>
      </c>
      <c r="C289" s="0" t="s">
        <v>309</v>
      </c>
      <c r="D289" s="317" t="s">
        <v>316</v>
      </c>
      <c r="E289" s="300"/>
      <c r="F289" s="300"/>
      <c r="G289" s="300"/>
      <c r="H289" s="300"/>
      <c r="I289" s="300"/>
      <c r="J289" s="375"/>
      <c r="K289" s="300"/>
      <c r="L289" s="375"/>
      <c r="M289" s="300"/>
      <c r="N289" s="300"/>
      <c r="O289" s="309"/>
      <c r="P289" s="309"/>
      <c r="Q289" s="309"/>
      <c r="R289" s="309"/>
    </row>
    <row r="290">
      <c r="B290" s="0" t="s">
        <v>226</v>
      </c>
      <c r="C290" s="0" t="s">
        <v>309</v>
      </c>
      <c r="D290" s="317" t="s">
        <v>319</v>
      </c>
      <c r="E290" s="290">
        <v>1.322494983</v>
      </c>
      <c r="F290" s="290">
        <v>0.881663322</v>
      </c>
      <c r="G290" s="290">
        <v>0.440831661</v>
      </c>
      <c r="H290" s="290"/>
      <c r="I290" s="290"/>
      <c r="J290" s="385"/>
      <c r="K290" s="290"/>
      <c r="L290" s="385"/>
      <c r="M290" s="290"/>
      <c r="N290" s="300"/>
      <c r="O290" s="309"/>
      <c r="P290" s="309"/>
      <c r="Q290" s="309"/>
      <c r="R290" s="309"/>
    </row>
    <row r="291">
      <c r="B291" s="0" t="s">
        <v>226</v>
      </c>
      <c r="C291" s="0" t="s">
        <v>312</v>
      </c>
      <c r="D291" s="317" t="s">
        <v>316</v>
      </c>
      <c r="E291" s="385"/>
      <c r="F291" s="385"/>
      <c r="G291" s="385"/>
      <c r="H291" s="385"/>
      <c r="I291" s="385">
        <v>12.5</v>
      </c>
      <c r="J291" s="385">
        <v>40.601042465088</v>
      </c>
      <c r="K291" s="385">
        <v>59.485429606845</v>
      </c>
      <c r="L291" s="385">
        <v>68.819567029589</v>
      </c>
      <c r="M291" s="385">
        <v>78.930553994417</v>
      </c>
      <c r="N291" s="300"/>
      <c r="O291" s="309"/>
      <c r="P291" s="309"/>
      <c r="Q291" s="309"/>
      <c r="R291" s="309"/>
    </row>
    <row r="292">
      <c r="B292" s="0" t="s">
        <v>226</v>
      </c>
      <c r="C292" s="0" t="s">
        <v>312</v>
      </c>
      <c r="D292" s="317" t="s">
        <v>319</v>
      </c>
      <c r="E292" s="375"/>
      <c r="F292" s="375"/>
      <c r="G292" s="375"/>
      <c r="H292" s="375"/>
      <c r="I292" s="375"/>
      <c r="J292" s="375"/>
      <c r="K292" s="375"/>
      <c r="L292" s="375"/>
      <c r="M292" s="375"/>
      <c r="N292" s="300"/>
      <c r="O292" s="309"/>
      <c r="P292" s="309"/>
      <c r="Q292" s="309"/>
      <c r="R292" s="309"/>
    </row>
    <row r="293">
      <c r="B293" s="0" t="s">
        <v>226</v>
      </c>
      <c r="C293" s="0" t="s">
        <v>308</v>
      </c>
      <c r="D293" s="317" t="s">
        <v>321</v>
      </c>
      <c r="E293" s="290">
        <v>3.276914157</v>
      </c>
      <c r="F293" s="290">
        <v>2.184609438</v>
      </c>
      <c r="G293" s="290">
        <v>1.092304719</v>
      </c>
      <c r="H293" s="290"/>
      <c r="I293" s="290"/>
      <c r="J293" s="385"/>
      <c r="K293" s="290"/>
      <c r="L293" s="385"/>
      <c r="M293" s="290"/>
      <c r="N293" s="300"/>
      <c r="O293" s="309"/>
      <c r="P293" s="309"/>
      <c r="Q293" s="309"/>
      <c r="R293" s="309"/>
    </row>
    <row r="294">
      <c r="B294" s="0" t="s">
        <v>226</v>
      </c>
      <c r="C294" s="0" t="s">
        <v>308</v>
      </c>
      <c r="D294" s="317" t="s">
        <v>303</v>
      </c>
      <c r="E294" s="290">
        <v>7.027847343</v>
      </c>
      <c r="F294" s="290">
        <v>3.5139236715</v>
      </c>
      <c r="G294" s="290"/>
      <c r="H294" s="290"/>
      <c r="I294" s="290"/>
      <c r="J294" s="385"/>
      <c r="K294" s="290"/>
      <c r="L294" s="385"/>
      <c r="M294" s="290"/>
      <c r="N294" s="300"/>
      <c r="O294" s="309"/>
      <c r="P294" s="309"/>
      <c r="Q294" s="309"/>
      <c r="R294" s="309"/>
    </row>
    <row r="295">
      <c r="B295" s="0" t="s">
        <v>226</v>
      </c>
      <c r="C295" s="0" t="s">
        <v>308</v>
      </c>
      <c r="D295" s="317" t="s">
        <v>316</v>
      </c>
      <c r="E295" s="300"/>
      <c r="F295" s="300"/>
      <c r="G295" s="300"/>
      <c r="H295" s="300"/>
      <c r="I295" s="300"/>
      <c r="J295" s="375"/>
      <c r="K295" s="300"/>
      <c r="L295" s="375"/>
      <c r="M295" s="300"/>
      <c r="N295" s="300"/>
      <c r="O295" s="309"/>
      <c r="P295" s="309"/>
      <c r="Q295" s="309"/>
      <c r="R295" s="309"/>
    </row>
    <row r="296">
      <c r="B296" s="0" t="s">
        <v>226</v>
      </c>
      <c r="C296" s="0" t="s">
        <v>308</v>
      </c>
      <c r="D296" s="317" t="s">
        <v>319</v>
      </c>
      <c r="E296" s="300"/>
      <c r="F296" s="300"/>
      <c r="G296" s="300"/>
      <c r="H296" s="300"/>
      <c r="I296" s="300"/>
      <c r="J296" s="375"/>
      <c r="K296" s="300"/>
      <c r="L296" s="375"/>
      <c r="M296" s="300"/>
      <c r="N296" s="300"/>
      <c r="O296" s="309"/>
      <c r="P296" s="309"/>
      <c r="Q296" s="309"/>
      <c r="R296" s="309"/>
    </row>
    <row r="297">
      <c r="B297" s="0" t="s">
        <v>227</v>
      </c>
      <c r="C297" s="0" t="s">
        <v>329</v>
      </c>
      <c r="D297" s="317" t="s">
        <v>330</v>
      </c>
      <c r="E297" s="290">
        <v>1.169404670521</v>
      </c>
      <c r="F297" s="290">
        <v>0.975178532172</v>
      </c>
      <c r="G297" s="290">
        <v>0.78294262886</v>
      </c>
      <c r="H297" s="290">
        <v>0.816979164756</v>
      </c>
      <c r="I297" s="290">
        <v>0.846777403613</v>
      </c>
      <c r="J297" s="385">
        <v>0.877311938042</v>
      </c>
      <c r="K297" s="290">
        <v>0.910337073848</v>
      </c>
      <c r="L297" s="385">
        <v>0.952072957111</v>
      </c>
      <c r="M297" s="290">
        <v>0.981672558834</v>
      </c>
      <c r="N297" s="300"/>
      <c r="O297" s="309"/>
      <c r="P297" s="309"/>
      <c r="Q297" s="309"/>
      <c r="R297" s="309"/>
    </row>
    <row r="298">
      <c r="B298" s="0" t="s">
        <v>227</v>
      </c>
      <c r="C298" s="0" t="s">
        <v>329</v>
      </c>
      <c r="D298" s="317" t="s">
        <v>336</v>
      </c>
      <c r="E298" s="300"/>
      <c r="F298" s="300"/>
      <c r="G298" s="300"/>
      <c r="H298" s="300"/>
      <c r="I298" s="300"/>
      <c r="J298" s="375"/>
      <c r="K298" s="300"/>
      <c r="L298" s="375"/>
      <c r="M298" s="300"/>
      <c r="N298" s="300"/>
      <c r="O298" s="309"/>
      <c r="P298" s="309"/>
      <c r="Q298" s="309"/>
      <c r="R298" s="309"/>
    </row>
    <row r="299">
      <c r="B299" s="0" t="s">
        <v>227</v>
      </c>
      <c r="C299" s="0" t="s">
        <v>307</v>
      </c>
      <c r="D299" s="317" t="s">
        <v>324</v>
      </c>
      <c r="E299" s="375"/>
      <c r="F299" s="375"/>
      <c r="G299" s="375"/>
      <c r="H299" s="375"/>
      <c r="I299" s="375"/>
      <c r="J299" s="375"/>
      <c r="K299" s="375"/>
      <c r="L299" s="375"/>
      <c r="M299" s="375"/>
      <c r="N299" s="300"/>
      <c r="O299" s="309"/>
      <c r="P299" s="309"/>
      <c r="Q299" s="309"/>
      <c r="R299" s="309"/>
    </row>
    <row r="300">
      <c r="B300" s="0" t="s">
        <v>227</v>
      </c>
      <c r="C300" s="0" t="s">
        <v>307</v>
      </c>
      <c r="D300" s="317" t="s">
        <v>316</v>
      </c>
      <c r="E300" s="375"/>
      <c r="F300" s="375"/>
      <c r="G300" s="375"/>
      <c r="H300" s="375"/>
      <c r="I300" s="375"/>
      <c r="J300" s="375"/>
      <c r="K300" s="375"/>
      <c r="L300" s="375"/>
      <c r="M300" s="375"/>
      <c r="N300" s="300"/>
      <c r="O300" s="309"/>
      <c r="P300" s="309"/>
      <c r="Q300" s="309"/>
      <c r="R300" s="309"/>
    </row>
    <row r="301">
      <c r="B301" s="0" t="s">
        <v>227</v>
      </c>
      <c r="C301" s="0" t="s">
        <v>307</v>
      </c>
      <c r="D301" s="317" t="s">
        <v>319</v>
      </c>
      <c r="E301" s="375"/>
      <c r="F301" s="375"/>
      <c r="G301" s="375"/>
      <c r="H301" s="375"/>
      <c r="I301" s="375"/>
      <c r="J301" s="375"/>
      <c r="K301" s="375"/>
      <c r="L301" s="375"/>
      <c r="M301" s="375"/>
      <c r="N301" s="300"/>
      <c r="O301" s="309"/>
      <c r="P301" s="309"/>
      <c r="Q301" s="309"/>
      <c r="R301" s="309"/>
    </row>
    <row r="302">
      <c r="B302" s="0" t="s">
        <v>227</v>
      </c>
      <c r="C302" s="0" t="s">
        <v>334</v>
      </c>
      <c r="D302" s="317" t="s">
        <v>330</v>
      </c>
      <c r="E302" s="375"/>
      <c r="F302" s="375"/>
      <c r="G302" s="375"/>
      <c r="H302" s="375"/>
      <c r="I302" s="375"/>
      <c r="J302" s="375"/>
      <c r="K302" s="375"/>
      <c r="L302" s="375"/>
      <c r="M302" s="375"/>
      <c r="N302" s="300"/>
      <c r="O302" s="309"/>
      <c r="P302" s="309"/>
      <c r="Q302" s="309"/>
      <c r="R302" s="309"/>
    </row>
    <row r="303">
      <c r="B303" s="0" t="s">
        <v>227</v>
      </c>
      <c r="C303" s="0" t="s">
        <v>334</v>
      </c>
      <c r="D303" s="317" t="s">
        <v>336</v>
      </c>
      <c r="E303" s="375"/>
      <c r="F303" s="375"/>
      <c r="G303" s="375"/>
      <c r="H303" s="375"/>
      <c r="I303" s="375"/>
      <c r="J303" s="375"/>
      <c r="K303" s="375"/>
      <c r="L303" s="375"/>
      <c r="M303" s="375"/>
      <c r="N303" s="300"/>
      <c r="O303" s="309"/>
      <c r="P303" s="309"/>
      <c r="Q303" s="309"/>
      <c r="R303" s="309"/>
    </row>
    <row r="304">
      <c r="B304" s="0" t="s">
        <v>227</v>
      </c>
      <c r="C304" s="0" t="s">
        <v>370</v>
      </c>
      <c r="D304" s="317" t="s">
        <v>341</v>
      </c>
      <c r="E304" s="300"/>
      <c r="F304" s="300"/>
      <c r="G304" s="300"/>
      <c r="H304" s="300"/>
      <c r="I304" s="300"/>
      <c r="J304" s="375"/>
      <c r="K304" s="300"/>
      <c r="L304" s="375"/>
      <c r="M304" s="300"/>
      <c r="N304" s="300"/>
      <c r="O304" s="309"/>
      <c r="P304" s="309"/>
      <c r="Q304" s="309"/>
      <c r="R304" s="309"/>
    </row>
    <row r="305">
      <c r="B305" s="0" t="s">
        <v>227</v>
      </c>
      <c r="C305" s="0" t="s">
        <v>370</v>
      </c>
      <c r="D305" s="317" t="s">
        <v>344</v>
      </c>
      <c r="E305" s="300"/>
      <c r="F305" s="300"/>
      <c r="G305" s="300"/>
      <c r="H305" s="300"/>
      <c r="I305" s="300"/>
      <c r="J305" s="375"/>
      <c r="K305" s="300"/>
      <c r="L305" s="375"/>
      <c r="M305" s="300"/>
      <c r="N305" s="300"/>
      <c r="O305" s="309"/>
      <c r="P305" s="309"/>
      <c r="Q305" s="309"/>
      <c r="R305" s="309"/>
    </row>
    <row r="306">
      <c r="B306" s="0" t="s">
        <v>227</v>
      </c>
      <c r="C306" s="0" t="s">
        <v>370</v>
      </c>
      <c r="D306" s="317" t="s">
        <v>350</v>
      </c>
      <c r="E306" s="300"/>
      <c r="F306" s="300"/>
      <c r="G306" s="300"/>
      <c r="H306" s="300"/>
      <c r="I306" s="300"/>
      <c r="J306" s="375"/>
      <c r="K306" s="300"/>
      <c r="L306" s="375"/>
      <c r="M306" s="300"/>
      <c r="N306" s="300"/>
      <c r="O306" s="309"/>
      <c r="P306" s="309"/>
      <c r="Q306" s="309"/>
      <c r="R306" s="309"/>
    </row>
    <row r="307">
      <c r="B307" s="0" t="s">
        <v>227</v>
      </c>
      <c r="C307" s="0" t="s">
        <v>370</v>
      </c>
      <c r="D307" s="317" t="s">
        <v>348</v>
      </c>
      <c r="E307" s="300"/>
      <c r="F307" s="300"/>
      <c r="G307" s="300"/>
      <c r="H307" s="300"/>
      <c r="I307" s="300"/>
      <c r="J307" s="375"/>
      <c r="K307" s="300"/>
      <c r="L307" s="375"/>
      <c r="M307" s="300"/>
      <c r="N307" s="300"/>
      <c r="O307" s="309"/>
      <c r="P307" s="309"/>
      <c r="Q307" s="309"/>
      <c r="R307" s="309"/>
    </row>
    <row r="308">
      <c r="B308" s="0" t="s">
        <v>227</v>
      </c>
      <c r="C308" s="0" t="s">
        <v>305</v>
      </c>
      <c r="D308" s="317" t="s">
        <v>324</v>
      </c>
      <c r="E308" s="300"/>
      <c r="F308" s="300"/>
      <c r="G308" s="300"/>
      <c r="H308" s="300"/>
      <c r="I308" s="300"/>
      <c r="J308" s="375"/>
      <c r="K308" s="300"/>
      <c r="L308" s="375"/>
      <c r="M308" s="300"/>
      <c r="N308" s="300"/>
      <c r="O308" s="309"/>
      <c r="P308" s="309"/>
      <c r="Q308" s="309"/>
      <c r="R308" s="309"/>
    </row>
    <row r="309">
      <c r="B309" s="0" t="s">
        <v>227</v>
      </c>
      <c r="C309" s="0" t="s">
        <v>305</v>
      </c>
      <c r="D309" s="317" t="s">
        <v>321</v>
      </c>
      <c r="E309" s="290">
        <v>48.63703904496</v>
      </c>
      <c r="F309" s="290">
        <v>32.42469269664</v>
      </c>
      <c r="G309" s="290">
        <v>16.21234634832</v>
      </c>
      <c r="H309" s="290"/>
      <c r="I309" s="290"/>
      <c r="J309" s="385"/>
      <c r="K309" s="290"/>
      <c r="L309" s="385"/>
      <c r="M309" s="290"/>
      <c r="N309" s="300"/>
      <c r="O309" s="309"/>
      <c r="P309" s="309"/>
      <c r="Q309" s="309"/>
      <c r="R309" s="309"/>
    </row>
    <row r="310">
      <c r="B310" s="0" t="s">
        <v>227</v>
      </c>
      <c r="C310" s="0" t="s">
        <v>305</v>
      </c>
      <c r="D310" s="317" t="s">
        <v>303</v>
      </c>
      <c r="E310" s="290">
        <v>243.1851952248</v>
      </c>
      <c r="F310" s="290">
        <v>312.564473290537</v>
      </c>
      <c r="G310" s="290">
        <v>329.950892179114</v>
      </c>
      <c r="H310" s="290">
        <v>347.535641230677</v>
      </c>
      <c r="I310" s="290">
        <v>367.685574174416</v>
      </c>
      <c r="J310" s="385">
        <v>449.094740705978</v>
      </c>
      <c r="K310" s="290">
        <v>470.665180904296</v>
      </c>
      <c r="L310" s="385">
        <v>387.245172049415</v>
      </c>
      <c r="M310" s="290">
        <v>294.148197906794</v>
      </c>
      <c r="N310" s="300"/>
      <c r="O310" s="309"/>
      <c r="P310" s="309"/>
      <c r="Q310" s="309"/>
      <c r="R310" s="309"/>
    </row>
    <row r="311">
      <c r="B311" s="0" t="s">
        <v>227</v>
      </c>
      <c r="C311" s="0" t="s">
        <v>305</v>
      </c>
      <c r="D311" s="317" t="s">
        <v>316</v>
      </c>
      <c r="E311" s="290">
        <v>486.3703904496</v>
      </c>
      <c r="F311" s="290">
        <v>381.468789977776</v>
      </c>
      <c r="G311" s="290">
        <v>328.149496375496</v>
      </c>
      <c r="H311" s="290">
        <v>325.325785332174</v>
      </c>
      <c r="I311" s="290">
        <v>296.711283871069</v>
      </c>
      <c r="J311" s="385">
        <v>310.497604628136</v>
      </c>
      <c r="K311" s="290">
        <v>296.152232795586</v>
      </c>
      <c r="L311" s="385">
        <v>314.389090252365</v>
      </c>
      <c r="M311" s="290">
        <v>311.329224896859</v>
      </c>
      <c r="N311" s="300"/>
      <c r="O311" s="309"/>
      <c r="P311" s="309"/>
      <c r="Q311" s="309"/>
      <c r="R311" s="309"/>
    </row>
    <row r="312">
      <c r="B312" s="0" t="s">
        <v>227</v>
      </c>
      <c r="C312" s="0" t="s">
        <v>305</v>
      </c>
      <c r="D312" s="317" t="s">
        <v>319</v>
      </c>
      <c r="E312" s="290">
        <v>437.733351404641</v>
      </c>
      <c r="F312" s="290">
        <v>417.233620583338</v>
      </c>
      <c r="G312" s="290">
        <v>412.194262817941</v>
      </c>
      <c r="H312" s="290">
        <v>359.320221271979</v>
      </c>
      <c r="I312" s="290">
        <v>313.4594399033</v>
      </c>
      <c r="J312" s="385">
        <v>213.497273378506</v>
      </c>
      <c r="K312" s="290">
        <v>209.707689751163</v>
      </c>
      <c r="L312" s="385">
        <v>229.027626919028</v>
      </c>
      <c r="M312" s="290">
        <v>278.73305382145</v>
      </c>
      <c r="N312" s="300"/>
      <c r="O312" s="309"/>
      <c r="P312" s="309"/>
      <c r="Q312" s="309"/>
      <c r="R312" s="309"/>
    </row>
    <row r="313">
      <c r="B313" s="0" t="s">
        <v>227</v>
      </c>
      <c r="C313" s="0" t="s">
        <v>305</v>
      </c>
      <c r="D313" s="317" t="s">
        <v>341</v>
      </c>
      <c r="E313" s="290">
        <v>25.456498547571</v>
      </c>
      <c r="F313" s="290">
        <v>25.516595679714</v>
      </c>
      <c r="G313" s="290">
        <v>17.052658589939</v>
      </c>
      <c r="H313" s="290">
        <v>13.143641875095</v>
      </c>
      <c r="I313" s="290">
        <v>5.218815518973</v>
      </c>
      <c r="J313" s="385">
        <v>1.878523381838</v>
      </c>
      <c r="K313" s="290"/>
      <c r="L313" s="385"/>
      <c r="M313" s="290"/>
      <c r="N313" s="300"/>
      <c r="O313" s="309"/>
      <c r="P313" s="309"/>
      <c r="Q313" s="309"/>
      <c r="R313" s="309"/>
    </row>
    <row r="314">
      <c r="B314" s="0" t="s">
        <v>227</v>
      </c>
      <c r="C314" s="0" t="s">
        <v>305</v>
      </c>
      <c r="D314" s="317" t="s">
        <v>344</v>
      </c>
      <c r="E314" s="290">
        <v>20.590912527052</v>
      </c>
      <c r="F314" s="290">
        <v>20.639523092593</v>
      </c>
      <c r="G314" s="290">
        <v>6.713728569677</v>
      </c>
      <c r="H314" s="290">
        <v>10.631453482545</v>
      </c>
      <c r="I314" s="290"/>
      <c r="J314" s="385"/>
      <c r="K314" s="290"/>
      <c r="L314" s="385"/>
      <c r="M314" s="290"/>
      <c r="N314" s="300"/>
      <c r="O314" s="309"/>
      <c r="P314" s="309"/>
      <c r="Q314" s="309"/>
      <c r="R314" s="309"/>
    </row>
    <row r="315">
      <c r="B315" s="0" t="s">
        <v>227</v>
      </c>
      <c r="C315" s="0" t="s">
        <v>305</v>
      </c>
      <c r="D315" s="317" t="s">
        <v>350</v>
      </c>
      <c r="E315" s="290">
        <v>4.77887849581</v>
      </c>
      <c r="F315" s="290">
        <v>4.77887849581</v>
      </c>
      <c r="G315" s="290">
        <v>4.130802665029</v>
      </c>
      <c r="H315" s="290">
        <v>4.476253744443</v>
      </c>
      <c r="I315" s="290">
        <v>1.513345872366</v>
      </c>
      <c r="J315" s="385">
        <v>0.653206707735</v>
      </c>
      <c r="K315" s="290">
        <v>0.462812400068</v>
      </c>
      <c r="L315" s="385">
        <v>0.247036079284</v>
      </c>
      <c r="M315" s="290">
        <v>2.593836009621</v>
      </c>
      <c r="N315" s="300"/>
      <c r="O315" s="309"/>
      <c r="P315" s="309"/>
      <c r="Q315" s="309"/>
      <c r="R315" s="309"/>
    </row>
    <row r="316">
      <c r="B316" s="0" t="s">
        <v>227</v>
      </c>
      <c r="C316" s="0" t="s">
        <v>305</v>
      </c>
      <c r="D316" s="317" t="s">
        <v>348</v>
      </c>
      <c r="E316" s="290">
        <v>0.4960185696</v>
      </c>
      <c r="F316" s="290">
        <v>0.4960185696</v>
      </c>
      <c r="G316" s="290">
        <v>6.068815559045</v>
      </c>
      <c r="H316" s="290">
        <v>11.682246757739</v>
      </c>
      <c r="I316" s="290"/>
      <c r="J316" s="385"/>
      <c r="K316" s="290"/>
      <c r="L316" s="385"/>
      <c r="M316" s="290">
        <v>7.522109202519</v>
      </c>
      <c r="N316" s="300"/>
      <c r="O316" s="309"/>
      <c r="P316" s="309"/>
      <c r="Q316" s="309"/>
      <c r="R316" s="309"/>
    </row>
    <row r="317">
      <c r="B317" s="0" t="s">
        <v>227</v>
      </c>
      <c r="C317" s="0" t="s">
        <v>314</v>
      </c>
      <c r="D317" s="317" t="s">
        <v>321</v>
      </c>
      <c r="E317" s="300"/>
      <c r="F317" s="300"/>
      <c r="G317" s="300"/>
      <c r="H317" s="300"/>
      <c r="I317" s="300"/>
      <c r="J317" s="375"/>
      <c r="K317" s="300"/>
      <c r="L317" s="375"/>
      <c r="M317" s="300"/>
      <c r="N317" s="300"/>
      <c r="O317" s="309"/>
      <c r="P317" s="309"/>
      <c r="Q317" s="309"/>
      <c r="R317" s="309"/>
    </row>
    <row r="318">
      <c r="B318" s="0" t="s">
        <v>227</v>
      </c>
      <c r="C318" s="0" t="s">
        <v>314</v>
      </c>
      <c r="D318" s="317" t="s">
        <v>303</v>
      </c>
      <c r="E318" s="290"/>
      <c r="F318" s="290"/>
      <c r="G318" s="290"/>
      <c r="H318" s="290"/>
      <c r="I318" s="290"/>
      <c r="J318" s="385"/>
      <c r="K318" s="290"/>
      <c r="L318" s="385">
        <v>40.593432907157</v>
      </c>
      <c r="M318" s="290">
        <v>72.377853769566</v>
      </c>
      <c r="N318" s="300"/>
      <c r="O318" s="309"/>
      <c r="P318" s="309"/>
      <c r="Q318" s="309"/>
      <c r="R318" s="309"/>
    </row>
    <row r="319">
      <c r="B319" s="0" t="s">
        <v>227</v>
      </c>
      <c r="C319" s="0" t="s">
        <v>314</v>
      </c>
      <c r="D319" s="317" t="s">
        <v>319</v>
      </c>
      <c r="E319" s="290"/>
      <c r="F319" s="290"/>
      <c r="G319" s="290"/>
      <c r="H319" s="290"/>
      <c r="I319" s="290">
        <v>12.254263312093</v>
      </c>
      <c r="J319" s="385">
        <v>24.193483850954</v>
      </c>
      <c r="K319" s="290">
        <v>24.479370936307</v>
      </c>
      <c r="L319" s="385">
        <v>24.894745702833</v>
      </c>
      <c r="M319" s="290">
        <v>25.220143920856</v>
      </c>
      <c r="N319" s="300"/>
      <c r="O319" s="309"/>
      <c r="P319" s="309"/>
      <c r="Q319" s="309"/>
      <c r="R319" s="309"/>
    </row>
    <row r="320">
      <c r="B320" s="0" t="s">
        <v>227</v>
      </c>
      <c r="C320" s="0" t="s">
        <v>314</v>
      </c>
      <c r="D320" s="317" t="s">
        <v>350</v>
      </c>
      <c r="E320" s="290"/>
      <c r="F320" s="290"/>
      <c r="G320" s="290"/>
      <c r="H320" s="290"/>
      <c r="I320" s="290">
        <v>1.513345872366</v>
      </c>
      <c r="J320" s="385">
        <v>1.959620123206</v>
      </c>
      <c r="K320" s="290">
        <v>2.159675503001</v>
      </c>
      <c r="L320" s="385">
        <v>2.387521459713</v>
      </c>
      <c r="M320" s="290"/>
      <c r="N320" s="300"/>
      <c r="O320" s="309"/>
      <c r="P320" s="309"/>
      <c r="Q320" s="309"/>
      <c r="R320" s="309"/>
    </row>
    <row r="321">
      <c r="B321" s="0" t="s">
        <v>227</v>
      </c>
      <c r="C321" s="0" t="s">
        <v>314</v>
      </c>
      <c r="D321" s="317" t="s">
        <v>348</v>
      </c>
      <c r="E321" s="290">
        <v>22.154787144</v>
      </c>
      <c r="F321" s="290">
        <v>22.154787144</v>
      </c>
      <c r="G321" s="290">
        <v>12.154222849822</v>
      </c>
      <c r="H321" s="290">
        <v>2.036039519654</v>
      </c>
      <c r="I321" s="290">
        <v>17.211855140554</v>
      </c>
      <c r="J321" s="385">
        <v>16.009570560687</v>
      </c>
      <c r="K321" s="290">
        <v>15.701702582239</v>
      </c>
      <c r="L321" s="385">
        <v>15.371395045269</v>
      </c>
      <c r="M321" s="290"/>
      <c r="N321" s="300"/>
      <c r="O321" s="309"/>
      <c r="P321" s="309"/>
      <c r="Q321" s="309"/>
      <c r="R321" s="309"/>
    </row>
    <row r="322">
      <c r="B322" s="0" t="s">
        <v>227</v>
      </c>
      <c r="C322" s="0" t="s">
        <v>311</v>
      </c>
      <c r="D322" s="317" t="s">
        <v>321</v>
      </c>
      <c r="E322" s="300"/>
      <c r="F322" s="300"/>
      <c r="G322" s="300"/>
      <c r="H322" s="300"/>
      <c r="I322" s="300"/>
      <c r="J322" s="375"/>
      <c r="K322" s="300"/>
      <c r="L322" s="375"/>
      <c r="M322" s="300"/>
      <c r="N322" s="300"/>
      <c r="O322" s="309"/>
      <c r="P322" s="309"/>
      <c r="Q322" s="309"/>
      <c r="R322" s="309"/>
    </row>
    <row r="323">
      <c r="B323" s="0" t="s">
        <v>227</v>
      </c>
      <c r="C323" s="0" t="s">
        <v>311</v>
      </c>
      <c r="D323" s="317" t="s">
        <v>303</v>
      </c>
      <c r="E323" s="290">
        <v>12.05861202</v>
      </c>
      <c r="F323" s="290">
        <v>6.02930601</v>
      </c>
      <c r="G323" s="290"/>
      <c r="H323" s="290">
        <v>29.323843458598</v>
      </c>
      <c r="I323" s="290">
        <v>50.488535738038</v>
      </c>
      <c r="J323" s="385">
        <v>26.05199952254</v>
      </c>
      <c r="K323" s="290">
        <v>22.110196518289</v>
      </c>
      <c r="L323" s="385">
        <v>56.474907995257</v>
      </c>
      <c r="M323" s="290">
        <v>59.590478265369</v>
      </c>
      <c r="N323" s="300"/>
      <c r="O323" s="309"/>
      <c r="P323" s="309"/>
      <c r="Q323" s="309"/>
      <c r="R323" s="309"/>
    </row>
    <row r="324">
      <c r="B324" s="0" t="s">
        <v>227</v>
      </c>
      <c r="C324" s="0" t="s">
        <v>311</v>
      </c>
      <c r="D324" s="317" t="s">
        <v>316</v>
      </c>
      <c r="E324" s="290"/>
      <c r="F324" s="290">
        <v>115.055930010364</v>
      </c>
      <c r="G324" s="290">
        <v>168.385811931052</v>
      </c>
      <c r="H324" s="290">
        <v>127.760937396717</v>
      </c>
      <c r="I324" s="290">
        <v>153.196627221951</v>
      </c>
      <c r="J324" s="385">
        <v>130.642943210463</v>
      </c>
      <c r="K324" s="290">
        <v>149.102902756541</v>
      </c>
      <c r="L324" s="385">
        <v>140.808592207635</v>
      </c>
      <c r="M324" s="290">
        <v>156.741496342084</v>
      </c>
      <c r="N324" s="300"/>
      <c r="O324" s="309"/>
      <c r="P324" s="309"/>
      <c r="Q324" s="309"/>
      <c r="R324" s="309"/>
    </row>
    <row r="325">
      <c r="B325" s="0" t="s">
        <v>227</v>
      </c>
      <c r="C325" s="0" t="s">
        <v>311</v>
      </c>
      <c r="D325" s="317" t="s">
        <v>319</v>
      </c>
      <c r="E325" s="290"/>
      <c r="F325" s="290"/>
      <c r="G325" s="290"/>
      <c r="H325" s="290"/>
      <c r="I325" s="290">
        <v>2.79250026067</v>
      </c>
      <c r="J325" s="385">
        <v>53.764480944445</v>
      </c>
      <c r="K325" s="290">
        <v>53.764480944445</v>
      </c>
      <c r="L325" s="385">
        <v>44.488126374856</v>
      </c>
      <c r="M325" s="290"/>
      <c r="N325" s="300"/>
      <c r="O325" s="309"/>
      <c r="P325" s="309"/>
      <c r="Q325" s="309"/>
      <c r="R325" s="309"/>
    </row>
    <row r="326">
      <c r="B326" s="0" t="s">
        <v>227</v>
      </c>
      <c r="C326" s="0" t="s">
        <v>302</v>
      </c>
      <c r="D326" s="317" t="s">
        <v>326</v>
      </c>
      <c r="E326" s="290">
        <v>2.426571514033</v>
      </c>
      <c r="F326" s="290">
        <v>2.100077566804</v>
      </c>
      <c r="G326" s="290">
        <v>1.782240364047</v>
      </c>
      <c r="H326" s="290">
        <v>1.461247805081</v>
      </c>
      <c r="I326" s="290">
        <v>1.466019620763</v>
      </c>
      <c r="J326" s="385">
        <v>1.461641554011</v>
      </c>
      <c r="K326" s="290">
        <v>1.457276561756</v>
      </c>
      <c r="L326" s="385">
        <v>1.450914378979</v>
      </c>
      <c r="M326" s="290">
        <v>1.444579972241</v>
      </c>
      <c r="N326" s="300"/>
      <c r="O326" s="309"/>
      <c r="P326" s="309"/>
      <c r="Q326" s="309"/>
      <c r="R326" s="309"/>
    </row>
    <row r="327">
      <c r="B327" s="0" t="s">
        <v>227</v>
      </c>
      <c r="C327" s="0" t="s">
        <v>302</v>
      </c>
      <c r="D327" s="317" t="s">
        <v>324</v>
      </c>
      <c r="E327" s="290">
        <v>2.426571514033</v>
      </c>
      <c r="F327" s="290">
        <v>2.131647762598</v>
      </c>
      <c r="G327" s="290">
        <v>1.845947330997</v>
      </c>
      <c r="H327" s="290">
        <v>1.556885028245</v>
      </c>
      <c r="I327" s="290">
        <v>1.561969154542</v>
      </c>
      <c r="J327" s="385">
        <v>1.557304547653</v>
      </c>
      <c r="K327" s="290">
        <v>1.552653870973</v>
      </c>
      <c r="L327" s="385">
        <v>1.545875289628</v>
      </c>
      <c r="M327" s="290">
        <v>1.539126302235</v>
      </c>
      <c r="N327" s="300"/>
      <c r="O327" s="309"/>
      <c r="P327" s="309"/>
      <c r="Q327" s="309"/>
      <c r="R327" s="309"/>
    </row>
    <row r="328">
      <c r="B328" s="0" t="s">
        <v>227</v>
      </c>
      <c r="C328" s="0" t="s">
        <v>302</v>
      </c>
      <c r="D328" s="317" t="s">
        <v>321</v>
      </c>
      <c r="E328" s="290">
        <v>0.750486035268</v>
      </c>
      <c r="F328" s="290">
        <v>18.763407217676</v>
      </c>
      <c r="G328" s="290">
        <v>36.822049478271</v>
      </c>
      <c r="H328" s="290">
        <v>54.257251358864</v>
      </c>
      <c r="I328" s="290">
        <v>53.968957359471</v>
      </c>
      <c r="J328" s="385">
        <v>52.888410439416</v>
      </c>
      <c r="K328" s="290">
        <v>51.107638368159</v>
      </c>
      <c r="L328" s="385">
        <v>50.127527386829</v>
      </c>
      <c r="M328" s="290">
        <v>48.282662482405</v>
      </c>
      <c r="N328" s="300"/>
      <c r="O328" s="309"/>
      <c r="P328" s="309"/>
      <c r="Q328" s="309"/>
      <c r="R328" s="309"/>
    </row>
    <row r="329">
      <c r="B329" s="0" t="s">
        <v>227</v>
      </c>
      <c r="C329" s="0" t="s">
        <v>302</v>
      </c>
      <c r="D329" s="317" t="s">
        <v>303</v>
      </c>
      <c r="E329" s="290">
        <v>480.461159778572</v>
      </c>
      <c r="F329" s="290">
        <v>419.041142225771</v>
      </c>
      <c r="G329" s="290">
        <v>383.76199426192</v>
      </c>
      <c r="H329" s="290">
        <v>350.241659983479</v>
      </c>
      <c r="I329" s="290">
        <v>316.81756924587</v>
      </c>
      <c r="J329" s="385">
        <v>286.664499366068</v>
      </c>
      <c r="K329" s="290">
        <v>296.366862555848</v>
      </c>
      <c r="L329" s="385">
        <v>252.069743024023</v>
      </c>
      <c r="M329" s="290">
        <v>260.125208198857</v>
      </c>
      <c r="N329" s="300"/>
      <c r="O329" s="309"/>
      <c r="P329" s="309"/>
      <c r="Q329" s="309"/>
      <c r="R329" s="309"/>
    </row>
    <row r="330">
      <c r="B330" s="0" t="s">
        <v>227</v>
      </c>
      <c r="C330" s="0" t="s">
        <v>302</v>
      </c>
      <c r="D330" s="317" t="s">
        <v>316</v>
      </c>
      <c r="E330" s="300"/>
      <c r="F330" s="300"/>
      <c r="G330" s="300"/>
      <c r="H330" s="300"/>
      <c r="I330" s="300"/>
      <c r="J330" s="375"/>
      <c r="K330" s="300"/>
      <c r="L330" s="375"/>
      <c r="M330" s="300"/>
      <c r="N330" s="300"/>
      <c r="O330" s="309"/>
      <c r="P330" s="309"/>
      <c r="Q330" s="309"/>
      <c r="R330" s="309"/>
    </row>
    <row r="331">
      <c r="B331" s="0" t="s">
        <v>227</v>
      </c>
      <c r="C331" s="0" t="s">
        <v>302</v>
      </c>
      <c r="D331" s="317" t="s">
        <v>319</v>
      </c>
      <c r="E331" s="290">
        <v>14.259234670092</v>
      </c>
      <c r="F331" s="290">
        <v>9.506156446728</v>
      </c>
      <c r="G331" s="290">
        <v>4.753078223364</v>
      </c>
      <c r="H331" s="290"/>
      <c r="I331" s="290">
        <v>12.254263312093</v>
      </c>
      <c r="J331" s="385">
        <v>24.193483850954</v>
      </c>
      <c r="K331" s="290">
        <v>24.479370936307</v>
      </c>
      <c r="L331" s="385">
        <v>24.894745702833</v>
      </c>
      <c r="M331" s="290">
        <v>25.220143920856</v>
      </c>
      <c r="N331" s="300"/>
      <c r="O331" s="309"/>
      <c r="P331" s="309"/>
      <c r="Q331" s="309"/>
      <c r="R331" s="309"/>
    </row>
    <row r="332">
      <c r="B332" s="0" t="s">
        <v>227</v>
      </c>
      <c r="C332" s="0" t="s">
        <v>302</v>
      </c>
      <c r="D332" s="317" t="s">
        <v>341</v>
      </c>
      <c r="E332" s="290"/>
      <c r="F332" s="290"/>
      <c r="G332" s="290">
        <v>2.325752792366</v>
      </c>
      <c r="H332" s="290"/>
      <c r="I332" s="290">
        <v>4.818736530437</v>
      </c>
      <c r="J332" s="385">
        <v>4.833037476276</v>
      </c>
      <c r="K332" s="290">
        <v>4.494055636458</v>
      </c>
      <c r="L332" s="385">
        <v>2.268193768944</v>
      </c>
      <c r="M332" s="290"/>
      <c r="N332" s="300"/>
      <c r="O332" s="309"/>
      <c r="P332" s="309"/>
      <c r="Q332" s="309"/>
      <c r="R332" s="309"/>
    </row>
    <row r="333">
      <c r="B333" s="0" t="s">
        <v>227</v>
      </c>
      <c r="C333" s="0" t="s">
        <v>302</v>
      </c>
      <c r="D333" s="317" t="s">
        <v>344</v>
      </c>
      <c r="E333" s="290"/>
      <c r="F333" s="290"/>
      <c r="G333" s="290">
        <v>8.960821995108</v>
      </c>
      <c r="H333" s="290"/>
      <c r="I333" s="290">
        <v>8.119041031857</v>
      </c>
      <c r="J333" s="385">
        <v>5.428757701738</v>
      </c>
      <c r="K333" s="290">
        <v>3.635091696884</v>
      </c>
      <c r="L333" s="385">
        <v>1.834666279946</v>
      </c>
      <c r="M333" s="290"/>
      <c r="N333" s="300"/>
      <c r="O333" s="309"/>
      <c r="P333" s="309"/>
      <c r="Q333" s="309"/>
      <c r="R333" s="309"/>
    </row>
    <row r="334">
      <c r="B334" s="0" t="s">
        <v>227</v>
      </c>
      <c r="C334" s="0" t="s">
        <v>302</v>
      </c>
      <c r="D334" s="317" t="s">
        <v>350</v>
      </c>
      <c r="E334" s="290"/>
      <c r="F334" s="290"/>
      <c r="G334" s="290">
        <v>0.516350333129</v>
      </c>
      <c r="H334" s="290"/>
      <c r="I334" s="290">
        <v>1.513345872366</v>
      </c>
      <c r="J334" s="385">
        <v>1.959620123206</v>
      </c>
      <c r="K334" s="290">
        <v>2.159675503001</v>
      </c>
      <c r="L334" s="385">
        <v>2.387521459713</v>
      </c>
      <c r="M334" s="290">
        <v>2.593758196097</v>
      </c>
      <c r="N334" s="300"/>
      <c r="O334" s="309"/>
      <c r="P334" s="309"/>
      <c r="Q334" s="309"/>
      <c r="R334" s="309"/>
    </row>
    <row r="335">
      <c r="B335" s="0" t="s">
        <v>227</v>
      </c>
      <c r="C335" s="0" t="s">
        <v>302</v>
      </c>
      <c r="D335" s="317" t="s">
        <v>348</v>
      </c>
      <c r="E335" s="290"/>
      <c r="F335" s="290"/>
      <c r="G335" s="290">
        <v>2.277879801108</v>
      </c>
      <c r="H335" s="290">
        <v>4.572762092464</v>
      </c>
      <c r="I335" s="290"/>
      <c r="J335" s="385"/>
      <c r="K335" s="290"/>
      <c r="L335" s="385"/>
      <c r="M335" s="290">
        <v>7.521883543757</v>
      </c>
      <c r="N335" s="300"/>
      <c r="O335" s="309"/>
      <c r="P335" s="309"/>
      <c r="Q335" s="309"/>
      <c r="R335" s="309"/>
    </row>
    <row r="336">
      <c r="B336" s="0" t="s">
        <v>227</v>
      </c>
      <c r="C336" s="0" t="s">
        <v>369</v>
      </c>
      <c r="D336" s="317" t="s">
        <v>341</v>
      </c>
      <c r="E336" s="290">
        <v>20.371965984057</v>
      </c>
      <c r="F336" s="290">
        <v>20.420059665497998</v>
      </c>
      <c r="G336" s="290">
        <v>27.136644465021998</v>
      </c>
      <c r="H336" s="290">
        <v>34.180456870344</v>
      </c>
      <c r="I336" s="290">
        <v>38.149813254962</v>
      </c>
      <c r="J336" s="385">
        <v>41.618813904646</v>
      </c>
      <c r="K336" s="290">
        <v>44.048913213805</v>
      </c>
      <c r="L336" s="385">
        <v>46.732027135747</v>
      </c>
      <c r="M336" s="290">
        <v>49.126125977293</v>
      </c>
      <c r="N336" s="300"/>
      <c r="O336" s="309"/>
      <c r="P336" s="309"/>
      <c r="Q336" s="309"/>
      <c r="R336" s="309"/>
    </row>
    <row r="337">
      <c r="B337" s="0" t="s">
        <v>227</v>
      </c>
      <c r="C337" s="0" t="s">
        <v>369</v>
      </c>
      <c r="D337" s="317" t="s">
        <v>344</v>
      </c>
      <c r="E337" s="290">
        <v>155.98018063681</v>
      </c>
      <c r="F337" s="290">
        <v>156.348415156966</v>
      </c>
      <c r="G337" s="290">
        <v>163.541889337375</v>
      </c>
      <c r="H337" s="290">
        <v>171.702123124848</v>
      </c>
      <c r="I337" s="290">
        <v>177.540588969653</v>
      </c>
      <c r="J337" s="385">
        <v>180.781869080013</v>
      </c>
      <c r="K337" s="290">
        <v>183.394632360202</v>
      </c>
      <c r="L337" s="385">
        <v>186.956790270839</v>
      </c>
      <c r="M337" s="290">
        <v>189.27655236474</v>
      </c>
      <c r="N337" s="300"/>
      <c r="O337" s="309"/>
      <c r="P337" s="309"/>
      <c r="Q337" s="309"/>
      <c r="R337" s="309"/>
    </row>
    <row r="338">
      <c r="B338" s="0" t="s">
        <v>227</v>
      </c>
      <c r="C338" s="0" t="s">
        <v>369</v>
      </c>
      <c r="D338" s="317" t="s">
        <v>350</v>
      </c>
      <c r="E338" s="290"/>
      <c r="F338" s="290"/>
      <c r="G338" s="290">
        <v>0.516350333129</v>
      </c>
      <c r="H338" s="290">
        <v>1.119063436111</v>
      </c>
      <c r="I338" s="290">
        <v>1.513345872366</v>
      </c>
      <c r="J338" s="385">
        <v>1.959620123206</v>
      </c>
      <c r="K338" s="290">
        <v>2.159675503001</v>
      </c>
      <c r="L338" s="385">
        <v>2.387521459713</v>
      </c>
      <c r="M338" s="290">
        <v>2.593758196097</v>
      </c>
      <c r="N338" s="300"/>
      <c r="O338" s="309"/>
      <c r="P338" s="309"/>
      <c r="Q338" s="309"/>
      <c r="R338" s="309"/>
    </row>
    <row r="339">
      <c r="B339" s="0" t="s">
        <v>227</v>
      </c>
      <c r="C339" s="0" t="s">
        <v>369</v>
      </c>
      <c r="D339" s="317" t="s">
        <v>348</v>
      </c>
      <c r="E339" s="290"/>
      <c r="F339" s="290"/>
      <c r="G339" s="290">
        <v>2.277879801108</v>
      </c>
      <c r="H339" s="290">
        <v>4.572762092464</v>
      </c>
      <c r="I339" s="290">
        <v>5.737285046851</v>
      </c>
      <c r="J339" s="385">
        <v>6.861244526009</v>
      </c>
      <c r="K339" s="290">
        <v>7.091054726241</v>
      </c>
      <c r="L339" s="385">
        <v>7.307638041085</v>
      </c>
      <c r="M339" s="290">
        <v>7.521883543757</v>
      </c>
      <c r="N339" s="300"/>
      <c r="O339" s="309"/>
      <c r="P339" s="309"/>
      <c r="Q339" s="309"/>
      <c r="R339" s="309"/>
    </row>
    <row r="340">
      <c r="B340" s="0" t="s">
        <v>227</v>
      </c>
      <c r="C340" s="0" t="s">
        <v>322</v>
      </c>
      <c r="D340" s="317" t="s">
        <v>321</v>
      </c>
      <c r="E340" s="375"/>
      <c r="F340" s="375"/>
      <c r="G340" s="375"/>
      <c r="H340" s="375"/>
      <c r="I340" s="375"/>
      <c r="J340" s="375"/>
      <c r="K340" s="375"/>
      <c r="L340" s="375"/>
      <c r="M340" s="375"/>
      <c r="N340" s="300"/>
      <c r="O340" s="309"/>
      <c r="P340" s="309"/>
      <c r="Q340" s="309"/>
      <c r="R340" s="309"/>
    </row>
    <row r="341">
      <c r="B341" s="0" t="s">
        <v>227</v>
      </c>
      <c r="C341" s="0" t="s">
        <v>315</v>
      </c>
      <c r="D341" s="317" t="s">
        <v>303</v>
      </c>
      <c r="E341" s="375"/>
      <c r="F341" s="375"/>
      <c r="G341" s="375"/>
      <c r="H341" s="375"/>
      <c r="I341" s="375"/>
      <c r="J341" s="375"/>
      <c r="K341" s="375"/>
      <c r="L341" s="375"/>
      <c r="M341" s="375"/>
      <c r="N341" s="300"/>
      <c r="O341" s="309"/>
      <c r="P341" s="309"/>
      <c r="Q341" s="309"/>
      <c r="R341" s="309"/>
    </row>
    <row r="342">
      <c r="B342" s="0" t="s">
        <v>227</v>
      </c>
      <c r="C342" s="0" t="s">
        <v>317</v>
      </c>
      <c r="D342" s="317" t="s">
        <v>316</v>
      </c>
      <c r="E342" s="375"/>
      <c r="F342" s="375"/>
      <c r="G342" s="375"/>
      <c r="H342" s="375"/>
      <c r="I342" s="375"/>
      <c r="J342" s="375"/>
      <c r="K342" s="375"/>
      <c r="L342" s="375"/>
      <c r="M342" s="375"/>
      <c r="N342" s="300"/>
      <c r="O342" s="309"/>
      <c r="P342" s="309"/>
      <c r="Q342" s="309"/>
      <c r="R342" s="309"/>
    </row>
    <row r="343">
      <c r="B343" s="0" t="s">
        <v>227</v>
      </c>
      <c r="C343" s="0" t="s">
        <v>317</v>
      </c>
      <c r="D343" s="317" t="s">
        <v>319</v>
      </c>
      <c r="E343" s="375"/>
      <c r="F343" s="375"/>
      <c r="G343" s="375"/>
      <c r="H343" s="375"/>
      <c r="I343" s="375"/>
      <c r="J343" s="375"/>
      <c r="K343" s="375"/>
      <c r="L343" s="375"/>
      <c r="M343" s="375"/>
      <c r="N343" s="300"/>
      <c r="O343" s="309"/>
      <c r="P343" s="309"/>
      <c r="Q343" s="309"/>
      <c r="R343" s="309"/>
    </row>
    <row r="344">
      <c r="B344" s="0" t="s">
        <v>227</v>
      </c>
      <c r="C344" s="0" t="s">
        <v>332</v>
      </c>
      <c r="D344" s="317" t="s">
        <v>330</v>
      </c>
      <c r="E344" s="290">
        <v>35.772923141951</v>
      </c>
      <c r="F344" s="290">
        <v>36.782287052844</v>
      </c>
      <c r="G344" s="290">
        <v>38.364188814121</v>
      </c>
      <c r="H344" s="290">
        <v>40.031979073063</v>
      </c>
      <c r="I344" s="290">
        <v>41.492092777056</v>
      </c>
      <c r="J344" s="385">
        <v>42.988284964059</v>
      </c>
      <c r="K344" s="290">
        <v>44.606516618547</v>
      </c>
      <c r="L344" s="385">
        <v>46.651574898442</v>
      </c>
      <c r="M344" s="290">
        <v>48.101955382883</v>
      </c>
      <c r="N344" s="300"/>
      <c r="O344" s="309"/>
      <c r="P344" s="309"/>
      <c r="Q344" s="309"/>
      <c r="R344" s="309"/>
    </row>
    <row r="345">
      <c r="B345" s="0" t="s">
        <v>227</v>
      </c>
      <c r="C345" s="0" t="s">
        <v>332</v>
      </c>
      <c r="D345" s="317" t="s">
        <v>336</v>
      </c>
      <c r="E345" s="290">
        <v>153.105658711883</v>
      </c>
      <c r="F345" s="290">
        <v>145.273977927357</v>
      </c>
      <c r="G345" s="290">
        <v>139.375564758234</v>
      </c>
      <c r="H345" s="290">
        <v>133.65191494699</v>
      </c>
      <c r="I345" s="290">
        <v>128.380312008543</v>
      </c>
      <c r="J345" s="385">
        <v>122.351922117517</v>
      </c>
      <c r="K345" s="290">
        <v>116.817249843669</v>
      </c>
      <c r="L345" s="385">
        <v>111.474998941858</v>
      </c>
      <c r="M345" s="290">
        <v>106.674082132002</v>
      </c>
      <c r="N345" s="300"/>
      <c r="O345" s="309"/>
      <c r="P345" s="309"/>
      <c r="Q345" s="309"/>
      <c r="R345" s="309"/>
    </row>
    <row r="346">
      <c r="B346" s="0" t="s">
        <v>227</v>
      </c>
      <c r="C346" s="0" t="s">
        <v>309</v>
      </c>
      <c r="D346" s="317" t="s">
        <v>303</v>
      </c>
      <c r="E346" s="290">
        <v>43.090493265</v>
      </c>
      <c r="F346" s="290">
        <v>21.5452466325</v>
      </c>
      <c r="G346" s="290"/>
      <c r="H346" s="290"/>
      <c r="I346" s="290"/>
      <c r="J346" s="385"/>
      <c r="K346" s="290"/>
      <c r="L346" s="385"/>
      <c r="M346" s="290"/>
      <c r="N346" s="300"/>
      <c r="O346" s="309"/>
      <c r="P346" s="309"/>
      <c r="Q346" s="309"/>
      <c r="R346" s="309"/>
    </row>
    <row r="347">
      <c r="B347" s="0" t="s">
        <v>227</v>
      </c>
      <c r="C347" s="0" t="s">
        <v>309</v>
      </c>
      <c r="D347" s="317" t="s">
        <v>316</v>
      </c>
      <c r="E347" s="300"/>
      <c r="F347" s="300"/>
      <c r="G347" s="300"/>
      <c r="H347" s="300"/>
      <c r="I347" s="300"/>
      <c r="J347" s="375"/>
      <c r="K347" s="300"/>
      <c r="L347" s="375"/>
      <c r="M347" s="300"/>
      <c r="N347" s="300"/>
      <c r="O347" s="309"/>
      <c r="P347" s="309"/>
      <c r="Q347" s="309"/>
      <c r="R347" s="309"/>
    </row>
    <row r="348">
      <c r="B348" s="0" t="s">
        <v>227</v>
      </c>
      <c r="C348" s="0" t="s">
        <v>309</v>
      </c>
      <c r="D348" s="317" t="s">
        <v>319</v>
      </c>
      <c r="E348" s="290">
        <v>14.363497755</v>
      </c>
      <c r="F348" s="290">
        <v>9.57566517</v>
      </c>
      <c r="G348" s="290">
        <v>4.787832585</v>
      </c>
      <c r="H348" s="290"/>
      <c r="I348" s="290"/>
      <c r="J348" s="385"/>
      <c r="K348" s="290">
        <v>3.796250805636</v>
      </c>
      <c r="L348" s="385">
        <v>5.231090324179</v>
      </c>
      <c r="M348" s="290">
        <v>5.231090324179</v>
      </c>
      <c r="N348" s="300"/>
      <c r="O348" s="309"/>
      <c r="P348" s="309"/>
      <c r="Q348" s="309"/>
      <c r="R348" s="309"/>
    </row>
    <row r="349">
      <c r="B349" s="0" t="s">
        <v>227</v>
      </c>
      <c r="C349" s="0" t="s">
        <v>312</v>
      </c>
      <c r="D349" s="317" t="s">
        <v>316</v>
      </c>
      <c r="E349" s="385"/>
      <c r="F349" s="385"/>
      <c r="G349" s="385"/>
      <c r="H349" s="385"/>
      <c r="I349" s="385">
        <v>40.58094879934</v>
      </c>
      <c r="J349" s="385">
        <v>50.790576322552</v>
      </c>
      <c r="K349" s="385">
        <v>62.522419780725</v>
      </c>
      <c r="L349" s="385">
        <v>71.978373422252</v>
      </c>
      <c r="M349" s="385">
        <v>81.051750532829</v>
      </c>
      <c r="N349" s="300"/>
      <c r="O349" s="309"/>
      <c r="P349" s="309"/>
      <c r="Q349" s="309"/>
      <c r="R349" s="309"/>
    </row>
    <row r="350">
      <c r="B350" s="0" t="s">
        <v>227</v>
      </c>
      <c r="C350" s="0" t="s">
        <v>312</v>
      </c>
      <c r="D350" s="317" t="s">
        <v>319</v>
      </c>
      <c r="E350" s="375"/>
      <c r="F350" s="375"/>
      <c r="G350" s="375"/>
      <c r="H350" s="375"/>
      <c r="I350" s="375"/>
      <c r="J350" s="375"/>
      <c r="K350" s="375"/>
      <c r="L350" s="375"/>
      <c r="M350" s="375"/>
      <c r="N350" s="300"/>
      <c r="O350" s="309"/>
      <c r="P350" s="309"/>
      <c r="Q350" s="309"/>
      <c r="R350" s="309"/>
    </row>
    <row r="351">
      <c r="B351" s="0" t="s">
        <v>227</v>
      </c>
      <c r="C351" s="0" t="s">
        <v>308</v>
      </c>
      <c r="D351" s="317" t="s">
        <v>321</v>
      </c>
      <c r="E351" s="290">
        <v>9.30370683096</v>
      </c>
      <c r="F351" s="290">
        <v>6.20247122064</v>
      </c>
      <c r="G351" s="290">
        <v>3.10123561032</v>
      </c>
      <c r="H351" s="290"/>
      <c r="I351" s="290"/>
      <c r="J351" s="385"/>
      <c r="K351" s="290"/>
      <c r="L351" s="385"/>
      <c r="M351" s="290"/>
      <c r="N351" s="300"/>
      <c r="O351" s="309"/>
      <c r="P351" s="309"/>
      <c r="Q351" s="309"/>
      <c r="R351" s="309"/>
    </row>
    <row r="352">
      <c r="B352" s="0" t="s">
        <v>227</v>
      </c>
      <c r="C352" s="0" t="s">
        <v>308</v>
      </c>
      <c r="D352" s="317" t="s">
        <v>303</v>
      </c>
      <c r="E352" s="290">
        <v>19.95323288904</v>
      </c>
      <c r="F352" s="290">
        <v>9.97661644452</v>
      </c>
      <c r="G352" s="290"/>
      <c r="H352" s="290"/>
      <c r="I352" s="290"/>
      <c r="J352" s="385"/>
      <c r="K352" s="290"/>
      <c r="L352" s="385"/>
      <c r="M352" s="290"/>
      <c r="N352" s="300"/>
      <c r="O352" s="309"/>
      <c r="P352" s="309"/>
      <c r="Q352" s="309"/>
      <c r="R352" s="309"/>
    </row>
    <row r="353">
      <c r="B353" s="0" t="s">
        <v>227</v>
      </c>
      <c r="C353" s="0" t="s">
        <v>308</v>
      </c>
      <c r="D353" s="317" t="s">
        <v>316</v>
      </c>
      <c r="E353" s="300"/>
      <c r="F353" s="300"/>
      <c r="G353" s="300"/>
      <c r="H353" s="300"/>
      <c r="I353" s="300"/>
      <c r="J353" s="375"/>
      <c r="K353" s="300"/>
      <c r="L353" s="375"/>
      <c r="M353" s="300"/>
      <c r="N353" s="300"/>
      <c r="O353" s="309"/>
      <c r="P353" s="309"/>
      <c r="Q353" s="309"/>
      <c r="R353" s="309"/>
    </row>
    <row r="354">
      <c r="B354" s="0" t="s">
        <v>227</v>
      </c>
      <c r="C354" s="0" t="s">
        <v>308</v>
      </c>
      <c r="D354" s="317" t="s">
        <v>319</v>
      </c>
      <c r="E354" s="300"/>
      <c r="F354" s="300"/>
      <c r="G354" s="300"/>
      <c r="H354" s="300"/>
      <c r="I354" s="300"/>
      <c r="J354" s="375"/>
      <c r="K354" s="300"/>
      <c r="L354" s="375"/>
      <c r="M354" s="300"/>
      <c r="N354" s="300"/>
      <c r="O354" s="309"/>
      <c r="P354" s="309"/>
      <c r="Q354" s="309"/>
      <c r="R354" s="309"/>
    </row>
    <row r="355">
      <c r="B355" s="0" t="s">
        <v>228</v>
      </c>
      <c r="C355" s="0" t="s">
        <v>329</v>
      </c>
      <c r="D355" s="317" t="s">
        <v>330</v>
      </c>
      <c r="E355" s="290">
        <v>0.516727500196</v>
      </c>
      <c r="F355" s="290">
        <v>1.394302495152</v>
      </c>
      <c r="G355" s="290">
        <v>2.444683809319</v>
      </c>
      <c r="H355" s="290">
        <v>2.721942137719</v>
      </c>
      <c r="I355" s="290">
        <v>2.996060288287</v>
      </c>
      <c r="J355" s="385">
        <v>3.148699182338</v>
      </c>
      <c r="K355" s="290">
        <v>3.314451090303</v>
      </c>
      <c r="L355" s="385">
        <v>3.428135486122</v>
      </c>
      <c r="M355" s="290">
        <v>3.502669535308</v>
      </c>
      <c r="N355" s="300"/>
      <c r="O355" s="309"/>
      <c r="P355" s="309"/>
      <c r="Q355" s="309"/>
      <c r="R355" s="309"/>
    </row>
    <row r="356">
      <c r="B356" s="0" t="s">
        <v>228</v>
      </c>
      <c r="C356" s="0" t="s">
        <v>307</v>
      </c>
      <c r="D356" s="317" t="s">
        <v>324</v>
      </c>
      <c r="E356" s="375"/>
      <c r="F356" s="375"/>
      <c r="G356" s="375"/>
      <c r="H356" s="375"/>
      <c r="I356" s="375"/>
      <c r="J356" s="375"/>
      <c r="K356" s="375"/>
      <c r="L356" s="375"/>
      <c r="M356" s="375"/>
      <c r="N356" s="300"/>
      <c r="O356" s="309"/>
      <c r="P356" s="309"/>
      <c r="Q356" s="309"/>
      <c r="R356" s="309"/>
    </row>
    <row r="357">
      <c r="B357" s="0" t="s">
        <v>228</v>
      </c>
      <c r="C357" s="0" t="s">
        <v>307</v>
      </c>
      <c r="D357" s="317" t="s">
        <v>316</v>
      </c>
      <c r="E357" s="375"/>
      <c r="F357" s="375"/>
      <c r="G357" s="375"/>
      <c r="H357" s="375"/>
      <c r="I357" s="375"/>
      <c r="J357" s="375"/>
      <c r="K357" s="375"/>
      <c r="L357" s="375"/>
      <c r="M357" s="375"/>
      <c r="N357" s="300"/>
      <c r="O357" s="309"/>
      <c r="P357" s="309"/>
      <c r="Q357" s="309"/>
      <c r="R357" s="309"/>
    </row>
    <row r="358">
      <c r="B358" s="0" t="s">
        <v>228</v>
      </c>
      <c r="C358" s="0" t="s">
        <v>307</v>
      </c>
      <c r="D358" s="317" t="s">
        <v>319</v>
      </c>
      <c r="E358" s="375"/>
      <c r="F358" s="375"/>
      <c r="G358" s="375"/>
      <c r="H358" s="375"/>
      <c r="I358" s="375"/>
      <c r="J358" s="375"/>
      <c r="K358" s="375"/>
      <c r="L358" s="375"/>
      <c r="M358" s="375"/>
      <c r="N358" s="300"/>
      <c r="O358" s="309"/>
      <c r="P358" s="309"/>
      <c r="Q358" s="309"/>
      <c r="R358" s="309"/>
    </row>
    <row r="359">
      <c r="B359" s="0" t="s">
        <v>228</v>
      </c>
      <c r="C359" s="0" t="s">
        <v>334</v>
      </c>
      <c r="D359" s="317" t="s">
        <v>330</v>
      </c>
      <c r="E359" s="375"/>
      <c r="F359" s="375"/>
      <c r="G359" s="375"/>
      <c r="H359" s="375"/>
      <c r="I359" s="375"/>
      <c r="J359" s="375"/>
      <c r="K359" s="375"/>
      <c r="L359" s="375"/>
      <c r="M359" s="375"/>
      <c r="N359" s="300"/>
      <c r="O359" s="309"/>
      <c r="P359" s="309"/>
      <c r="Q359" s="309"/>
      <c r="R359" s="309"/>
    </row>
    <row r="360">
      <c r="B360" s="0" t="s">
        <v>228</v>
      </c>
      <c r="C360" s="0" t="s">
        <v>334</v>
      </c>
      <c r="D360" s="317" t="s">
        <v>336</v>
      </c>
      <c r="E360" s="375"/>
      <c r="F360" s="375"/>
      <c r="G360" s="375"/>
      <c r="H360" s="375"/>
      <c r="I360" s="375"/>
      <c r="J360" s="375"/>
      <c r="K360" s="375"/>
      <c r="L360" s="375"/>
      <c r="M360" s="375"/>
      <c r="N360" s="300"/>
      <c r="O360" s="309"/>
      <c r="P360" s="309"/>
      <c r="Q360" s="309"/>
      <c r="R360" s="309"/>
    </row>
    <row r="361">
      <c r="B361" s="0" t="s">
        <v>228</v>
      </c>
      <c r="C361" s="0" t="s">
        <v>370</v>
      </c>
      <c r="D361" s="317" t="s">
        <v>341</v>
      </c>
      <c r="E361" s="300"/>
      <c r="F361" s="300"/>
      <c r="G361" s="300"/>
      <c r="H361" s="300"/>
      <c r="I361" s="300"/>
      <c r="J361" s="375"/>
      <c r="K361" s="300"/>
      <c r="L361" s="375"/>
      <c r="M361" s="300"/>
      <c r="N361" s="300"/>
      <c r="O361" s="309"/>
      <c r="P361" s="309"/>
      <c r="Q361" s="309"/>
      <c r="R361" s="309"/>
    </row>
    <row r="362">
      <c r="B362" s="0" t="s">
        <v>228</v>
      </c>
      <c r="C362" s="0" t="s">
        <v>370</v>
      </c>
      <c r="D362" s="317" t="s">
        <v>344</v>
      </c>
      <c r="E362" s="300"/>
      <c r="F362" s="300"/>
      <c r="G362" s="300"/>
      <c r="H362" s="300"/>
      <c r="I362" s="300"/>
      <c r="J362" s="375"/>
      <c r="K362" s="300"/>
      <c r="L362" s="375"/>
      <c r="M362" s="300"/>
      <c r="N362" s="300"/>
      <c r="O362" s="309"/>
      <c r="P362" s="309"/>
      <c r="Q362" s="309"/>
      <c r="R362" s="309"/>
    </row>
    <row r="363">
      <c r="B363" s="0" t="s">
        <v>228</v>
      </c>
      <c r="C363" s="0" t="s">
        <v>370</v>
      </c>
      <c r="D363" s="317" t="s">
        <v>350</v>
      </c>
      <c r="E363" s="300"/>
      <c r="F363" s="300"/>
      <c r="G363" s="300"/>
      <c r="H363" s="300"/>
      <c r="I363" s="300"/>
      <c r="J363" s="375"/>
      <c r="K363" s="300"/>
      <c r="L363" s="375"/>
      <c r="M363" s="300"/>
      <c r="N363" s="300"/>
      <c r="O363" s="309"/>
      <c r="P363" s="309"/>
      <c r="Q363" s="309"/>
      <c r="R363" s="309"/>
    </row>
    <row r="364">
      <c r="B364" s="0" t="s">
        <v>228</v>
      </c>
      <c r="C364" s="0" t="s">
        <v>370</v>
      </c>
      <c r="D364" s="317" t="s">
        <v>348</v>
      </c>
      <c r="E364" s="300"/>
      <c r="F364" s="300"/>
      <c r="G364" s="300"/>
      <c r="H364" s="300"/>
      <c r="I364" s="300"/>
      <c r="J364" s="375"/>
      <c r="K364" s="300"/>
      <c r="L364" s="375"/>
      <c r="M364" s="300"/>
      <c r="N364" s="300"/>
      <c r="O364" s="309"/>
      <c r="P364" s="309"/>
      <c r="Q364" s="309"/>
      <c r="R364" s="309"/>
    </row>
    <row r="365">
      <c r="B365" s="0" t="s">
        <v>228</v>
      </c>
      <c r="C365" s="0" t="s">
        <v>305</v>
      </c>
      <c r="D365" s="317" t="s">
        <v>324</v>
      </c>
      <c r="E365" s="300"/>
      <c r="F365" s="300"/>
      <c r="G365" s="300"/>
      <c r="H365" s="300"/>
      <c r="I365" s="300"/>
      <c r="J365" s="375"/>
      <c r="K365" s="300"/>
      <c r="L365" s="375"/>
      <c r="M365" s="300"/>
      <c r="N365" s="300"/>
      <c r="O365" s="309"/>
      <c r="P365" s="309"/>
      <c r="Q365" s="309"/>
      <c r="R365" s="309"/>
    </row>
    <row r="366">
      <c r="B366" s="0" t="s">
        <v>228</v>
      </c>
      <c r="C366" s="0" t="s">
        <v>305</v>
      </c>
      <c r="D366" s="317" t="s">
        <v>321</v>
      </c>
      <c r="E366" s="290">
        <v>47.32516555488</v>
      </c>
      <c r="F366" s="290">
        <v>31.55011036992</v>
      </c>
      <c r="G366" s="290">
        <v>15.77505518496</v>
      </c>
      <c r="H366" s="290"/>
      <c r="I366" s="290"/>
      <c r="J366" s="385"/>
      <c r="K366" s="290"/>
      <c r="L366" s="385"/>
      <c r="M366" s="290"/>
      <c r="N366" s="300"/>
      <c r="O366" s="309"/>
      <c r="P366" s="309"/>
      <c r="Q366" s="309"/>
      <c r="R366" s="309"/>
    </row>
    <row r="367">
      <c r="B367" s="0" t="s">
        <v>228</v>
      </c>
      <c r="C367" s="0" t="s">
        <v>305</v>
      </c>
      <c r="D367" s="317" t="s">
        <v>303</v>
      </c>
      <c r="E367" s="290">
        <v>236.6258277744</v>
      </c>
      <c r="F367" s="290">
        <v>245.535993794731</v>
      </c>
      <c r="G367" s="290">
        <v>245.675156936146</v>
      </c>
      <c r="H367" s="290">
        <v>296.393722046388</v>
      </c>
      <c r="I367" s="290">
        <v>372.44165015831</v>
      </c>
      <c r="J367" s="385">
        <v>419.447139604913</v>
      </c>
      <c r="K367" s="290">
        <v>416.710721198838</v>
      </c>
      <c r="L367" s="385">
        <v>437.620872721429</v>
      </c>
      <c r="M367" s="290">
        <v>356.304560253992</v>
      </c>
      <c r="N367" s="300"/>
      <c r="O367" s="309"/>
      <c r="P367" s="309"/>
      <c r="Q367" s="309"/>
      <c r="R367" s="309"/>
    </row>
    <row r="368">
      <c r="B368" s="0" t="s">
        <v>228</v>
      </c>
      <c r="C368" s="0" t="s">
        <v>305</v>
      </c>
      <c r="D368" s="317" t="s">
        <v>316</v>
      </c>
      <c r="E368" s="290">
        <v>473.2516555488</v>
      </c>
      <c r="F368" s="290">
        <v>497.368052774733</v>
      </c>
      <c r="G368" s="290">
        <v>376.384750330954</v>
      </c>
      <c r="H368" s="290">
        <v>386.900292960124</v>
      </c>
      <c r="I368" s="290">
        <v>372.129008092014</v>
      </c>
      <c r="J368" s="385">
        <v>401.197611523746</v>
      </c>
      <c r="K368" s="290">
        <v>402.4426580536</v>
      </c>
      <c r="L368" s="385">
        <v>424.674024542532</v>
      </c>
      <c r="M368" s="290">
        <v>526.168575332966</v>
      </c>
      <c r="N368" s="300"/>
      <c r="O368" s="309"/>
      <c r="P368" s="309"/>
      <c r="Q368" s="309"/>
      <c r="R368" s="309"/>
    </row>
    <row r="369">
      <c r="B369" s="0" t="s">
        <v>228</v>
      </c>
      <c r="C369" s="0" t="s">
        <v>305</v>
      </c>
      <c r="D369" s="317" t="s">
        <v>319</v>
      </c>
      <c r="E369" s="290">
        <v>490.315608347199</v>
      </c>
      <c r="F369" s="290">
        <v>410.688187424635</v>
      </c>
      <c r="G369" s="290">
        <v>500.902792199352</v>
      </c>
      <c r="H369" s="290">
        <v>386.296950782017</v>
      </c>
      <c r="I369" s="290">
        <v>335.317162145367</v>
      </c>
      <c r="J369" s="385">
        <v>283.381816405652</v>
      </c>
      <c r="K369" s="290">
        <v>277.190336078795</v>
      </c>
      <c r="L369" s="385">
        <v>244.24581207109</v>
      </c>
      <c r="M369" s="290">
        <v>254.704365385001</v>
      </c>
      <c r="N369" s="300"/>
      <c r="O369" s="309"/>
      <c r="P369" s="309"/>
      <c r="Q369" s="309"/>
      <c r="R369" s="309"/>
    </row>
    <row r="370">
      <c r="B370" s="0" t="s">
        <v>228</v>
      </c>
      <c r="C370" s="0" t="s">
        <v>305</v>
      </c>
      <c r="D370" s="317" t="s">
        <v>341</v>
      </c>
      <c r="E370" s="290">
        <v>39.053070821024</v>
      </c>
      <c r="F370" s="290">
        <v>38.846996310648</v>
      </c>
      <c r="G370" s="290">
        <v>27.879426963092</v>
      </c>
      <c r="H370" s="290">
        <v>21.513063289469</v>
      </c>
      <c r="I370" s="290">
        <v>17.18666855638</v>
      </c>
      <c r="J370" s="385">
        <v>11.585249591009</v>
      </c>
      <c r="K370" s="290">
        <v>7.82092262769</v>
      </c>
      <c r="L370" s="385">
        <v>3.922571383276</v>
      </c>
      <c r="M370" s="290"/>
      <c r="N370" s="300"/>
      <c r="O370" s="309"/>
      <c r="P370" s="309"/>
      <c r="Q370" s="309"/>
      <c r="R370" s="309"/>
    </row>
    <row r="371">
      <c r="B371" s="0" t="s">
        <v>228</v>
      </c>
      <c r="C371" s="0" t="s">
        <v>305</v>
      </c>
      <c r="D371" s="317" t="s">
        <v>344</v>
      </c>
      <c r="E371" s="290">
        <v>62.427605806134</v>
      </c>
      <c r="F371" s="290">
        <v>62.098188988711</v>
      </c>
      <c r="G371" s="290">
        <v>54.878012967176</v>
      </c>
      <c r="H371" s="290">
        <v>34.389332425925</v>
      </c>
      <c r="I371" s="290">
        <v>10.572394105434</v>
      </c>
      <c r="J371" s="385">
        <v>18.519398844402</v>
      </c>
      <c r="K371" s="290"/>
      <c r="L371" s="385">
        <v>6.270358128399</v>
      </c>
      <c r="M371" s="290"/>
      <c r="N371" s="300"/>
      <c r="O371" s="309"/>
      <c r="P371" s="309"/>
      <c r="Q371" s="309"/>
      <c r="R371" s="309"/>
    </row>
    <row r="372">
      <c r="B372" s="0" t="s">
        <v>228</v>
      </c>
      <c r="C372" s="0" t="s">
        <v>305</v>
      </c>
      <c r="D372" s="317" t="s">
        <v>350</v>
      </c>
      <c r="E372" s="290">
        <v>24.384258144</v>
      </c>
      <c r="F372" s="290">
        <v>25.857935353562</v>
      </c>
      <c r="G372" s="290">
        <v>23.114856044833</v>
      </c>
      <c r="H372" s="290">
        <v>26.468559722375</v>
      </c>
      <c r="I372" s="290">
        <v>19.962758206448</v>
      </c>
      <c r="J372" s="385">
        <v>16.541770938535</v>
      </c>
      <c r="K372" s="290">
        <v>21.397133429034</v>
      </c>
      <c r="L372" s="385">
        <v>31.872178394448</v>
      </c>
      <c r="M372" s="290">
        <v>16.927649342715</v>
      </c>
      <c r="N372" s="300"/>
      <c r="O372" s="309"/>
      <c r="P372" s="309"/>
      <c r="Q372" s="309"/>
      <c r="R372" s="309"/>
    </row>
    <row r="373">
      <c r="B373" s="0" t="s">
        <v>228</v>
      </c>
      <c r="C373" s="0" t="s">
        <v>305</v>
      </c>
      <c r="D373" s="317" t="s">
        <v>348</v>
      </c>
      <c r="E373" s="290">
        <v>2.709362016</v>
      </c>
      <c r="F373" s="290">
        <v>2.790035447688</v>
      </c>
      <c r="G373" s="290">
        <v>6.249067374997</v>
      </c>
      <c r="H373" s="290">
        <v>9.744219858963</v>
      </c>
      <c r="I373" s="290">
        <v>1.964577250374</v>
      </c>
      <c r="J373" s="385"/>
      <c r="K373" s="290">
        <v>11.232496941337</v>
      </c>
      <c r="L373" s="385">
        <v>11.666790777269</v>
      </c>
      <c r="M373" s="290">
        <v>7.345540365882</v>
      </c>
      <c r="N373" s="300"/>
      <c r="O373" s="309"/>
      <c r="P373" s="309"/>
      <c r="Q373" s="309"/>
      <c r="R373" s="309"/>
    </row>
    <row r="374">
      <c r="B374" s="0" t="s">
        <v>228</v>
      </c>
      <c r="C374" s="0" t="s">
        <v>314</v>
      </c>
      <c r="D374" s="317" t="s">
        <v>321</v>
      </c>
      <c r="E374" s="300"/>
      <c r="F374" s="300"/>
      <c r="G374" s="300"/>
      <c r="H374" s="300"/>
      <c r="I374" s="300"/>
      <c r="J374" s="375"/>
      <c r="K374" s="300"/>
      <c r="L374" s="375"/>
      <c r="M374" s="300"/>
      <c r="N374" s="300"/>
      <c r="O374" s="309"/>
      <c r="P374" s="309"/>
      <c r="Q374" s="309"/>
      <c r="R374" s="309"/>
    </row>
    <row r="375">
      <c r="B375" s="0" t="s">
        <v>228</v>
      </c>
      <c r="C375" s="0" t="s">
        <v>314</v>
      </c>
      <c r="D375" s="317" t="s">
        <v>303</v>
      </c>
      <c r="E375" s="290"/>
      <c r="F375" s="290"/>
      <c r="G375" s="290"/>
      <c r="H375" s="290"/>
      <c r="I375" s="290"/>
      <c r="J375" s="385"/>
      <c r="K375" s="290"/>
      <c r="L375" s="385"/>
      <c r="M375" s="290">
        <v>24.181007404111</v>
      </c>
      <c r="N375" s="300"/>
      <c r="O375" s="309"/>
      <c r="P375" s="309"/>
      <c r="Q375" s="309"/>
      <c r="R375" s="309"/>
    </row>
    <row r="376">
      <c r="B376" s="0" t="s">
        <v>228</v>
      </c>
      <c r="C376" s="0" t="s">
        <v>314</v>
      </c>
      <c r="D376" s="317" t="s">
        <v>319</v>
      </c>
      <c r="E376" s="290"/>
      <c r="F376" s="290"/>
      <c r="G376" s="290"/>
      <c r="H376" s="290"/>
      <c r="I376" s="290"/>
      <c r="J376" s="385"/>
      <c r="K376" s="290">
        <v>11.169744979617</v>
      </c>
      <c r="L376" s="385">
        <v>21.368981594349</v>
      </c>
      <c r="M376" s="290">
        <v>24.790254663512</v>
      </c>
      <c r="N376" s="300"/>
      <c r="O376" s="309"/>
      <c r="P376" s="309"/>
      <c r="Q376" s="309"/>
      <c r="R376" s="309"/>
    </row>
    <row r="377">
      <c r="B377" s="0" t="s">
        <v>228</v>
      </c>
      <c r="C377" s="0" t="s">
        <v>314</v>
      </c>
      <c r="D377" s="317" t="s">
        <v>350</v>
      </c>
      <c r="E377" s="290"/>
      <c r="F377" s="290"/>
      <c r="G377" s="290"/>
      <c r="H377" s="290"/>
      <c r="I377" s="290">
        <v>3.158484718595</v>
      </c>
      <c r="J377" s="385">
        <v>12.406328203901</v>
      </c>
      <c r="K377" s="290"/>
      <c r="L377" s="385"/>
      <c r="M377" s="290"/>
      <c r="N377" s="300"/>
      <c r="O377" s="309"/>
      <c r="P377" s="309"/>
      <c r="Q377" s="309"/>
      <c r="R377" s="309"/>
    </row>
    <row r="378">
      <c r="B378" s="0" t="s">
        <v>228</v>
      </c>
      <c r="C378" s="0" t="s">
        <v>314</v>
      </c>
      <c r="D378" s="317" t="s">
        <v>348</v>
      </c>
      <c r="E378" s="290">
        <v>12.904722432</v>
      </c>
      <c r="F378" s="290">
        <v>13.288970914642</v>
      </c>
      <c r="G378" s="290">
        <v>6.902008696115</v>
      </c>
      <c r="H378" s="290">
        <v>0.219871037801</v>
      </c>
      <c r="I378" s="290">
        <v>8.059386035994</v>
      </c>
      <c r="J378" s="385">
        <v>11.847965893121</v>
      </c>
      <c r="K378" s="290"/>
      <c r="L378" s="385"/>
      <c r="M378" s="290"/>
      <c r="N378" s="300"/>
      <c r="O378" s="309"/>
      <c r="P378" s="309"/>
      <c r="Q378" s="309"/>
      <c r="R378" s="309"/>
    </row>
    <row r="379">
      <c r="B379" s="0" t="s">
        <v>228</v>
      </c>
      <c r="C379" s="0" t="s">
        <v>311</v>
      </c>
      <c r="D379" s="317" t="s">
        <v>321</v>
      </c>
      <c r="E379" s="300"/>
      <c r="F379" s="300"/>
      <c r="G379" s="300"/>
      <c r="H379" s="300"/>
      <c r="I379" s="300"/>
      <c r="J379" s="375"/>
      <c r="K379" s="300"/>
      <c r="L379" s="375"/>
      <c r="M379" s="300"/>
      <c r="N379" s="300"/>
      <c r="O379" s="309"/>
      <c r="P379" s="309"/>
      <c r="Q379" s="309"/>
      <c r="R379" s="309"/>
    </row>
    <row r="380">
      <c r="B380" s="0" t="s">
        <v>228</v>
      </c>
      <c r="C380" s="0" t="s">
        <v>311</v>
      </c>
      <c r="D380" s="317" t="s">
        <v>303</v>
      </c>
      <c r="E380" s="290">
        <v>9.631063512</v>
      </c>
      <c r="F380" s="290">
        <v>4.815531756</v>
      </c>
      <c r="G380" s="290"/>
      <c r="H380" s="290"/>
      <c r="I380" s="290">
        <v>34.233012846817</v>
      </c>
      <c r="J380" s="385">
        <v>34.233012846817</v>
      </c>
      <c r="K380" s="290">
        <v>52.395526333011</v>
      </c>
      <c r="L380" s="385">
        <v>56.859071495665</v>
      </c>
      <c r="M380" s="290">
        <v>59.675783846566</v>
      </c>
      <c r="N380" s="300"/>
      <c r="O380" s="309"/>
      <c r="P380" s="309"/>
      <c r="Q380" s="309"/>
      <c r="R380" s="309"/>
    </row>
    <row r="381">
      <c r="B381" s="0" t="s">
        <v>228</v>
      </c>
      <c r="C381" s="0" t="s">
        <v>311</v>
      </c>
      <c r="D381" s="317" t="s">
        <v>316</v>
      </c>
      <c r="E381" s="290"/>
      <c r="F381" s="290"/>
      <c r="G381" s="290">
        <v>154.572484196093</v>
      </c>
      <c r="H381" s="290">
        <v>154.572484196093</v>
      </c>
      <c r="I381" s="290">
        <v>154.572484196093</v>
      </c>
      <c r="J381" s="385">
        <v>117.07615352723</v>
      </c>
      <c r="K381" s="290">
        <v>91.395617811817</v>
      </c>
      <c r="L381" s="385">
        <v>82.031047507741</v>
      </c>
      <c r="M381" s="290">
        <v>25.843625683285</v>
      </c>
      <c r="N381" s="300"/>
      <c r="O381" s="309"/>
      <c r="P381" s="309"/>
      <c r="Q381" s="309"/>
      <c r="R381" s="309"/>
    </row>
    <row r="382">
      <c r="B382" s="0" t="s">
        <v>228</v>
      </c>
      <c r="C382" s="0" t="s">
        <v>311</v>
      </c>
      <c r="D382" s="317" t="s">
        <v>319</v>
      </c>
      <c r="E382" s="290"/>
      <c r="F382" s="290"/>
      <c r="G382" s="290"/>
      <c r="H382" s="290"/>
      <c r="I382" s="290"/>
      <c r="J382" s="385">
        <v>37.496330668864</v>
      </c>
      <c r="K382" s="290">
        <v>45.014352898082</v>
      </c>
      <c r="L382" s="385">
        <v>12.874640896199</v>
      </c>
      <c r="M382" s="290"/>
      <c r="N382" s="300"/>
      <c r="O382" s="309"/>
      <c r="P382" s="309"/>
      <c r="Q382" s="309"/>
      <c r="R382" s="309"/>
    </row>
    <row r="383">
      <c r="B383" s="0" t="s">
        <v>228</v>
      </c>
      <c r="C383" s="0" t="s">
        <v>302</v>
      </c>
      <c r="D383" s="317" t="s">
        <v>326</v>
      </c>
      <c r="E383" s="290">
        <v>1.427859250736</v>
      </c>
      <c r="F383" s="290">
        <v>1.258399225464</v>
      </c>
      <c r="G383" s="290">
        <v>1.529352062853</v>
      </c>
      <c r="H383" s="290">
        <v>0.900152450122</v>
      </c>
      <c r="I383" s="290">
        <v>0.908200533814</v>
      </c>
      <c r="J383" s="385">
        <v>0.915265900566</v>
      </c>
      <c r="K383" s="290">
        <v>0.922386232501</v>
      </c>
      <c r="L383" s="385">
        <v>0.928865743715</v>
      </c>
      <c r="M383" s="290">
        <v>0.935390771725</v>
      </c>
      <c r="N383" s="300"/>
      <c r="O383" s="309"/>
      <c r="P383" s="309"/>
      <c r="Q383" s="309"/>
      <c r="R383" s="309"/>
    </row>
    <row r="384">
      <c r="B384" s="0" t="s">
        <v>228</v>
      </c>
      <c r="C384" s="0" t="s">
        <v>302</v>
      </c>
      <c r="D384" s="317" t="s">
        <v>324</v>
      </c>
      <c r="E384" s="290">
        <v>1.427859250736</v>
      </c>
      <c r="F384" s="290">
        <v>1.278458892902</v>
      </c>
      <c r="G384" s="290">
        <v>1.598295983871</v>
      </c>
      <c r="H384" s="290">
        <v>0.95906653742</v>
      </c>
      <c r="I384" s="290">
        <v>0.967641360228</v>
      </c>
      <c r="J384" s="385">
        <v>0.975169148244</v>
      </c>
      <c r="K384" s="290">
        <v>0.982755498859</v>
      </c>
      <c r="L384" s="385">
        <v>0.989659087672</v>
      </c>
      <c r="M384" s="290">
        <v>0.99661117231</v>
      </c>
      <c r="N384" s="300"/>
      <c r="O384" s="309"/>
      <c r="P384" s="309"/>
      <c r="Q384" s="309"/>
      <c r="R384" s="309"/>
    </row>
    <row r="385">
      <c r="B385" s="0" t="s">
        <v>228</v>
      </c>
      <c r="C385" s="0" t="s">
        <v>302</v>
      </c>
      <c r="D385" s="317" t="s">
        <v>321</v>
      </c>
      <c r="E385" s="290">
        <v>0.441605953836</v>
      </c>
      <c r="F385" s="290">
        <v>16.88783153765</v>
      </c>
      <c r="G385" s="290">
        <v>32.811239216513</v>
      </c>
      <c r="H385" s="290">
        <v>47.800931493802</v>
      </c>
      <c r="I385" s="290">
        <v>47.798566948458</v>
      </c>
      <c r="J385" s="385">
        <v>47.345554158084</v>
      </c>
      <c r="K385" s="290">
        <v>46.269218640725</v>
      </c>
      <c r="L385" s="385">
        <v>45.864616227432</v>
      </c>
      <c r="M385" s="290">
        <v>44.683084345577</v>
      </c>
      <c r="N385" s="300"/>
      <c r="O385" s="309"/>
      <c r="P385" s="309"/>
      <c r="Q385" s="309"/>
      <c r="R385" s="309"/>
    </row>
    <row r="386">
      <c r="B386" s="0" t="s">
        <v>228</v>
      </c>
      <c r="C386" s="0" t="s">
        <v>302</v>
      </c>
      <c r="D386" s="317" t="s">
        <v>303</v>
      </c>
      <c r="E386" s="290">
        <v>282.716131645807</v>
      </c>
      <c r="F386" s="290">
        <v>240.681217153389</v>
      </c>
      <c r="G386" s="290">
        <v>213.678878142561</v>
      </c>
      <c r="H386" s="290">
        <v>190.133722476411</v>
      </c>
      <c r="I386" s="290">
        <v>134.279485278225</v>
      </c>
      <c r="J386" s="385">
        <v>116.742248243926</v>
      </c>
      <c r="K386" s="290">
        <v>137.168013835219</v>
      </c>
      <c r="L386" s="385">
        <v>122.808918990342</v>
      </c>
      <c r="M386" s="290">
        <v>112.604904716562</v>
      </c>
      <c r="N386" s="300"/>
      <c r="O386" s="309"/>
      <c r="P386" s="309"/>
      <c r="Q386" s="309"/>
      <c r="R386" s="309"/>
    </row>
    <row r="387">
      <c r="B387" s="0" t="s">
        <v>228</v>
      </c>
      <c r="C387" s="0" t="s">
        <v>302</v>
      </c>
      <c r="D387" s="317" t="s">
        <v>316</v>
      </c>
      <c r="E387" s="300"/>
      <c r="F387" s="300"/>
      <c r="G387" s="300"/>
      <c r="H387" s="300"/>
      <c r="I387" s="300"/>
      <c r="J387" s="375"/>
      <c r="K387" s="300"/>
      <c r="L387" s="375"/>
      <c r="M387" s="300"/>
      <c r="N387" s="300"/>
      <c r="O387" s="309"/>
      <c r="P387" s="309"/>
      <c r="Q387" s="309"/>
      <c r="R387" s="309"/>
    </row>
    <row r="388">
      <c r="B388" s="0" t="s">
        <v>228</v>
      </c>
      <c r="C388" s="0" t="s">
        <v>302</v>
      </c>
      <c r="D388" s="317" t="s">
        <v>319</v>
      </c>
      <c r="E388" s="290">
        <v>8.390513122884</v>
      </c>
      <c r="F388" s="290">
        <v>5.593675415256</v>
      </c>
      <c r="G388" s="290">
        <v>2.796837707628</v>
      </c>
      <c r="H388" s="290"/>
      <c r="I388" s="290">
        <v>43.21924868136</v>
      </c>
      <c r="J388" s="385">
        <v>49.836248211159</v>
      </c>
      <c r="K388" s="290">
        <v>19.113454314573</v>
      </c>
      <c r="L388" s="385">
        <v>23.64097704662</v>
      </c>
      <c r="M388" s="290">
        <v>24.790254663512</v>
      </c>
      <c r="N388" s="300"/>
      <c r="O388" s="309"/>
      <c r="P388" s="309"/>
      <c r="Q388" s="309"/>
      <c r="R388" s="309"/>
    </row>
    <row r="389">
      <c r="B389" s="0" t="s">
        <v>228</v>
      </c>
      <c r="C389" s="0" t="s">
        <v>302</v>
      </c>
      <c r="D389" s="317" t="s">
        <v>341</v>
      </c>
      <c r="E389" s="290"/>
      <c r="F389" s="290"/>
      <c r="G389" s="290">
        <v>2.441161618003</v>
      </c>
      <c r="H389" s="290"/>
      <c r="I389" s="290"/>
      <c r="J389" s="385"/>
      <c r="K389" s="290"/>
      <c r="L389" s="385"/>
      <c r="M389" s="290"/>
      <c r="N389" s="300"/>
      <c r="O389" s="309"/>
      <c r="P389" s="309"/>
      <c r="Q389" s="309"/>
      <c r="R389" s="309"/>
    </row>
    <row r="390">
      <c r="B390" s="0" t="s">
        <v>228</v>
      </c>
      <c r="C390" s="0" t="s">
        <v>302</v>
      </c>
      <c r="D390" s="317" t="s">
        <v>344</v>
      </c>
      <c r="E390" s="290"/>
      <c r="F390" s="290"/>
      <c r="G390" s="290">
        <v>18.287924262096</v>
      </c>
      <c r="H390" s="290"/>
      <c r="I390" s="290">
        <v>16.901055413439</v>
      </c>
      <c r="J390" s="385"/>
      <c r="K390" s="290">
        <v>12.501999575891</v>
      </c>
      <c r="L390" s="385"/>
      <c r="M390" s="290"/>
      <c r="N390" s="300"/>
      <c r="O390" s="309"/>
      <c r="P390" s="309"/>
      <c r="Q390" s="309"/>
      <c r="R390" s="309"/>
    </row>
    <row r="391">
      <c r="B391" s="0" t="s">
        <v>228</v>
      </c>
      <c r="C391" s="0" t="s">
        <v>302</v>
      </c>
      <c r="D391" s="317" t="s">
        <v>350</v>
      </c>
      <c r="E391" s="290"/>
      <c r="F391" s="290"/>
      <c r="G391" s="290">
        <v>2.889357005604</v>
      </c>
      <c r="H391" s="290"/>
      <c r="I391" s="290">
        <v>5.248380295869</v>
      </c>
      <c r="J391" s="385"/>
      <c r="K391" s="290">
        <v>9.203976419844</v>
      </c>
      <c r="L391" s="385"/>
      <c r="M391" s="290">
        <v>15.79122102359</v>
      </c>
      <c r="N391" s="300"/>
      <c r="O391" s="309"/>
      <c r="P391" s="309"/>
      <c r="Q391" s="309"/>
      <c r="R391" s="309"/>
    </row>
    <row r="392">
      <c r="B392" s="0" t="s">
        <v>228</v>
      </c>
      <c r="C392" s="0" t="s">
        <v>302</v>
      </c>
      <c r="D392" s="317" t="s">
        <v>348</v>
      </c>
      <c r="E392" s="290"/>
      <c r="F392" s="290"/>
      <c r="G392" s="290">
        <v>1.643884508889</v>
      </c>
      <c r="H392" s="290">
        <v>3.321363632254</v>
      </c>
      <c r="I392" s="290">
        <v>2.558417407818</v>
      </c>
      <c r="J392" s="385"/>
      <c r="K392" s="290">
        <v>0.531091809677</v>
      </c>
      <c r="L392" s="385"/>
      <c r="M392" s="290">
        <v>4.222140001281</v>
      </c>
      <c r="N392" s="300"/>
      <c r="O392" s="309"/>
      <c r="P392" s="309"/>
      <c r="Q392" s="309"/>
      <c r="R392" s="309"/>
    </row>
    <row r="393">
      <c r="B393" s="0" t="s">
        <v>228</v>
      </c>
      <c r="C393" s="0" t="s">
        <v>369</v>
      </c>
      <c r="D393" s="317" t="s">
        <v>341</v>
      </c>
      <c r="E393" s="290">
        <v>8.110356085304</v>
      </c>
      <c r="F393" s="290">
        <v>8.067559510691</v>
      </c>
      <c r="G393" s="290">
        <v>18.502643778957</v>
      </c>
      <c r="H393" s="290">
        <v>30.448524706211</v>
      </c>
      <c r="I393" s="290">
        <v>38.162435909655</v>
      </c>
      <c r="J393" s="385">
        <v>44.379627002817</v>
      </c>
      <c r="K393" s="290">
        <v>48.849885316947</v>
      </c>
      <c r="L393" s="385">
        <v>52.923736934292</v>
      </c>
      <c r="M393" s="290">
        <v>56.696108928246</v>
      </c>
      <c r="N393" s="300"/>
      <c r="O393" s="309"/>
      <c r="P393" s="309"/>
      <c r="Q393" s="309"/>
      <c r="R393" s="309"/>
    </row>
    <row r="394">
      <c r="B394" s="0" t="s">
        <v>228</v>
      </c>
      <c r="C394" s="0" t="s">
        <v>369</v>
      </c>
      <c r="D394" s="317" t="s">
        <v>344</v>
      </c>
      <c r="E394" s="290">
        <v>290.896472715797</v>
      </c>
      <c r="F394" s="290">
        <v>289.361475673955</v>
      </c>
      <c r="G394" s="290">
        <v>292.592548012658</v>
      </c>
      <c r="H394" s="290">
        <v>354.880095208615</v>
      </c>
      <c r="I394" s="290">
        <v>387.173505023188</v>
      </c>
      <c r="J394" s="385">
        <v>400.740603007878</v>
      </c>
      <c r="K394" s="290">
        <v>412.046476002446</v>
      </c>
      <c r="L394" s="385">
        <v>419.592875761909</v>
      </c>
      <c r="M394" s="290">
        <v>424.738017503208</v>
      </c>
      <c r="N394" s="300"/>
      <c r="O394" s="309"/>
      <c r="P394" s="309"/>
      <c r="Q394" s="309"/>
      <c r="R394" s="309"/>
    </row>
    <row r="395">
      <c r="B395" s="0" t="s">
        <v>228</v>
      </c>
      <c r="C395" s="0" t="s">
        <v>369</v>
      </c>
      <c r="D395" s="317" t="s">
        <v>350</v>
      </c>
      <c r="E395" s="290"/>
      <c r="F395" s="290"/>
      <c r="G395" s="290">
        <v>2.889357005604</v>
      </c>
      <c r="H395" s="290">
        <v>6.617139930594</v>
      </c>
      <c r="I395" s="290">
        <v>9.456541073637</v>
      </c>
      <c r="J395" s="385">
        <v>12.406328203901</v>
      </c>
      <c r="K395" s="290">
        <v>13.81978441418</v>
      </c>
      <c r="L395" s="385">
        <v>15.152192927291</v>
      </c>
      <c r="M395" s="290">
        <v>16.359189792852</v>
      </c>
      <c r="N395" s="300"/>
      <c r="O395" s="309"/>
      <c r="P395" s="309"/>
      <c r="Q395" s="309"/>
      <c r="R395" s="309"/>
    </row>
    <row r="396">
      <c r="B396" s="0" t="s">
        <v>228</v>
      </c>
      <c r="C396" s="0" t="s">
        <v>369</v>
      </c>
      <c r="D396" s="317" t="s">
        <v>348</v>
      </c>
      <c r="E396" s="290"/>
      <c r="F396" s="290"/>
      <c r="G396" s="290">
        <v>1.643884508889</v>
      </c>
      <c r="H396" s="290">
        <v>3.321363632254</v>
      </c>
      <c r="I396" s="290">
        <v>4.194126898062</v>
      </c>
      <c r="J396" s="385">
        <v>5.077699668481</v>
      </c>
      <c r="K396" s="290">
        <v>5.312560926023</v>
      </c>
      <c r="L396" s="385">
        <v>5.546450653976</v>
      </c>
      <c r="M396" s="290">
        <v>5.783753426413</v>
      </c>
      <c r="N396" s="300"/>
      <c r="O396" s="309"/>
      <c r="P396" s="309"/>
      <c r="Q396" s="309"/>
      <c r="R396" s="309"/>
    </row>
    <row r="397">
      <c r="B397" s="0" t="s">
        <v>228</v>
      </c>
      <c r="C397" s="0" t="s">
        <v>322</v>
      </c>
      <c r="D397" s="317" t="s">
        <v>321</v>
      </c>
      <c r="E397" s="375"/>
      <c r="F397" s="375"/>
      <c r="G397" s="375"/>
      <c r="H397" s="375"/>
      <c r="I397" s="375"/>
      <c r="J397" s="375"/>
      <c r="K397" s="375"/>
      <c r="L397" s="375"/>
      <c r="M397" s="375"/>
      <c r="N397" s="300"/>
      <c r="O397" s="309"/>
      <c r="P397" s="309"/>
      <c r="Q397" s="309"/>
      <c r="R397" s="309"/>
    </row>
    <row r="398">
      <c r="B398" s="0" t="s">
        <v>228</v>
      </c>
      <c r="C398" s="0" t="s">
        <v>315</v>
      </c>
      <c r="D398" s="317" t="s">
        <v>303</v>
      </c>
      <c r="E398" s="375"/>
      <c r="F398" s="375"/>
      <c r="G398" s="375"/>
      <c r="H398" s="375"/>
      <c r="I398" s="375"/>
      <c r="J398" s="375"/>
      <c r="K398" s="375"/>
      <c r="L398" s="375"/>
      <c r="M398" s="375"/>
      <c r="N398" s="300"/>
      <c r="O398" s="309"/>
      <c r="P398" s="309"/>
      <c r="Q398" s="309"/>
      <c r="R398" s="309"/>
    </row>
    <row r="399">
      <c r="B399" s="0" t="s">
        <v>228</v>
      </c>
      <c r="C399" s="0" t="s">
        <v>317</v>
      </c>
      <c r="D399" s="317" t="s">
        <v>316</v>
      </c>
      <c r="E399" s="375"/>
      <c r="F399" s="375"/>
      <c r="G399" s="375"/>
      <c r="H399" s="375"/>
      <c r="I399" s="375"/>
      <c r="J399" s="375"/>
      <c r="K399" s="375"/>
      <c r="L399" s="375"/>
      <c r="M399" s="375"/>
      <c r="N399" s="300"/>
      <c r="O399" s="309"/>
      <c r="P399" s="309"/>
      <c r="Q399" s="309"/>
      <c r="R399" s="309"/>
    </row>
    <row r="400">
      <c r="B400" s="0" t="s">
        <v>228</v>
      </c>
      <c r="C400" s="0" t="s">
        <v>317</v>
      </c>
      <c r="D400" s="317" t="s">
        <v>319</v>
      </c>
      <c r="E400" s="375"/>
      <c r="F400" s="375"/>
      <c r="G400" s="375"/>
      <c r="H400" s="375"/>
      <c r="I400" s="375"/>
      <c r="J400" s="375"/>
      <c r="K400" s="375"/>
      <c r="L400" s="375"/>
      <c r="M400" s="375"/>
      <c r="N400" s="300"/>
      <c r="O400" s="309"/>
      <c r="P400" s="309"/>
      <c r="Q400" s="309"/>
      <c r="R400" s="309"/>
    </row>
    <row r="401">
      <c r="B401" s="0" t="s">
        <v>228</v>
      </c>
      <c r="C401" s="0" t="s">
        <v>332</v>
      </c>
      <c r="D401" s="317" t="s">
        <v>330</v>
      </c>
      <c r="E401" s="290">
        <v>111.602769732616</v>
      </c>
      <c r="F401" s="290">
        <v>111.923450642596</v>
      </c>
      <c r="G401" s="290">
        <v>119.789506656607</v>
      </c>
      <c r="H401" s="290">
        <v>133.37516474825</v>
      </c>
      <c r="I401" s="290">
        <v>146.806954126083</v>
      </c>
      <c r="J401" s="385">
        <v>154.286259934556</v>
      </c>
      <c r="K401" s="290">
        <v>162.408103424862</v>
      </c>
      <c r="L401" s="385">
        <v>167.978638819991</v>
      </c>
      <c r="M401" s="290">
        <v>171.630807230078</v>
      </c>
      <c r="N401" s="300"/>
      <c r="O401" s="309"/>
      <c r="P401" s="309"/>
      <c r="Q401" s="309"/>
      <c r="R401" s="309"/>
    </row>
    <row r="402">
      <c r="B402" s="0" t="s">
        <v>228</v>
      </c>
      <c r="C402" s="0" t="s">
        <v>332</v>
      </c>
      <c r="D402" s="317" t="s">
        <v>336</v>
      </c>
      <c r="E402" s="290">
        <v>151.391187241368</v>
      </c>
      <c r="F402" s="290">
        <v>150.063021820465</v>
      </c>
      <c r="G402" s="290">
        <v>147.552861972513</v>
      </c>
      <c r="H402" s="290">
        <v>142.862319957437</v>
      </c>
      <c r="I402" s="290">
        <v>138.445008038274</v>
      </c>
      <c r="J402" s="385">
        <v>134.186737272471</v>
      </c>
      <c r="K402" s="290">
        <v>130.294384106122</v>
      </c>
      <c r="L402" s="385">
        <v>126.576711646074</v>
      </c>
      <c r="M402" s="290">
        <v>122.909297141265</v>
      </c>
      <c r="N402" s="300"/>
      <c r="O402" s="309"/>
      <c r="P402" s="309"/>
      <c r="Q402" s="309"/>
      <c r="R402" s="309"/>
    </row>
    <row r="403">
      <c r="B403" s="0" t="s">
        <v>228</v>
      </c>
      <c r="C403" s="0" t="s">
        <v>309</v>
      </c>
      <c r="D403" s="317" t="s">
        <v>303</v>
      </c>
      <c r="E403" s="290">
        <v>1.655994537</v>
      </c>
      <c r="F403" s="290">
        <v>0.8279972685</v>
      </c>
      <c r="G403" s="290"/>
      <c r="H403" s="290"/>
      <c r="I403" s="290"/>
      <c r="J403" s="385"/>
      <c r="K403" s="290"/>
      <c r="L403" s="385"/>
      <c r="M403" s="290"/>
      <c r="N403" s="300"/>
      <c r="O403" s="309"/>
      <c r="P403" s="309"/>
      <c r="Q403" s="309"/>
      <c r="R403" s="309"/>
    </row>
    <row r="404">
      <c r="B404" s="0" t="s">
        <v>228</v>
      </c>
      <c r="C404" s="0" t="s">
        <v>309</v>
      </c>
      <c r="D404" s="317" t="s">
        <v>316</v>
      </c>
      <c r="E404" s="300"/>
      <c r="F404" s="300"/>
      <c r="G404" s="300"/>
      <c r="H404" s="300"/>
      <c r="I404" s="300"/>
      <c r="J404" s="375"/>
      <c r="K404" s="300"/>
      <c r="L404" s="375"/>
      <c r="M404" s="300"/>
      <c r="N404" s="300"/>
      <c r="O404" s="309"/>
      <c r="P404" s="309"/>
      <c r="Q404" s="309"/>
      <c r="R404" s="309"/>
    </row>
    <row r="405">
      <c r="B405" s="0" t="s">
        <v>228</v>
      </c>
      <c r="C405" s="0" t="s">
        <v>309</v>
      </c>
      <c r="D405" s="317" t="s">
        <v>319</v>
      </c>
      <c r="E405" s="290">
        <v>0.551998179</v>
      </c>
      <c r="F405" s="290">
        <v>0.367998786</v>
      </c>
      <c r="G405" s="290">
        <v>0.183999393</v>
      </c>
      <c r="H405" s="290"/>
      <c r="I405" s="290"/>
      <c r="J405" s="385"/>
      <c r="K405" s="290"/>
      <c r="L405" s="385"/>
      <c r="M405" s="290"/>
      <c r="N405" s="300"/>
      <c r="O405" s="309"/>
      <c r="P405" s="309"/>
      <c r="Q405" s="309"/>
      <c r="R405" s="309"/>
    </row>
    <row r="406">
      <c r="B406" s="0" t="s">
        <v>228</v>
      </c>
      <c r="C406" s="0" t="s">
        <v>312</v>
      </c>
      <c r="D406" s="317" t="s">
        <v>316</v>
      </c>
      <c r="E406" s="385"/>
      <c r="F406" s="385"/>
      <c r="G406" s="385"/>
      <c r="H406" s="385"/>
      <c r="I406" s="385">
        <v>25.76058300509</v>
      </c>
      <c r="J406" s="385">
        <v>25.76058300509</v>
      </c>
      <c r="K406" s="385">
        <v>25.76058300509</v>
      </c>
      <c r="L406" s="385">
        <v>25.76058300509</v>
      </c>
      <c r="M406" s="385">
        <v>38.70762899172</v>
      </c>
      <c r="N406" s="300"/>
      <c r="O406" s="309"/>
      <c r="P406" s="309"/>
      <c r="Q406" s="309"/>
      <c r="R406" s="309"/>
    </row>
    <row r="407">
      <c r="B407" s="0" t="s">
        <v>228</v>
      </c>
      <c r="C407" s="0" t="s">
        <v>312</v>
      </c>
      <c r="D407" s="317" t="s">
        <v>319</v>
      </c>
      <c r="E407" s="375"/>
      <c r="F407" s="375"/>
      <c r="G407" s="375"/>
      <c r="H407" s="375"/>
      <c r="I407" s="375"/>
      <c r="J407" s="375"/>
      <c r="K407" s="375"/>
      <c r="L407" s="375"/>
      <c r="M407" s="375"/>
      <c r="N407" s="300"/>
      <c r="O407" s="309"/>
      <c r="P407" s="309"/>
      <c r="Q407" s="309"/>
      <c r="R407" s="309"/>
    </row>
    <row r="408">
      <c r="B408" s="0" t="s">
        <v>228</v>
      </c>
      <c r="C408" s="0" t="s">
        <v>308</v>
      </c>
      <c r="D408" s="317" t="s">
        <v>321</v>
      </c>
      <c r="E408" s="290">
        <v>0.90728416548</v>
      </c>
      <c r="F408" s="290">
        <v>0.60485611032</v>
      </c>
      <c r="G408" s="290">
        <v>0.30242805516</v>
      </c>
      <c r="H408" s="290"/>
      <c r="I408" s="290"/>
      <c r="J408" s="385"/>
      <c r="K408" s="290"/>
      <c r="L408" s="385"/>
      <c r="M408" s="290"/>
      <c r="N408" s="300"/>
      <c r="O408" s="309"/>
      <c r="P408" s="309"/>
      <c r="Q408" s="309"/>
      <c r="R408" s="309"/>
    </row>
    <row r="409">
      <c r="B409" s="0" t="s">
        <v>228</v>
      </c>
      <c r="C409" s="0" t="s">
        <v>308</v>
      </c>
      <c r="D409" s="317" t="s">
        <v>303</v>
      </c>
      <c r="E409" s="290">
        <v>1.94581069452</v>
      </c>
      <c r="F409" s="290">
        <v>0.97290534726</v>
      </c>
      <c r="G409" s="290"/>
      <c r="H409" s="290"/>
      <c r="I409" s="290"/>
      <c r="J409" s="385"/>
      <c r="K409" s="290"/>
      <c r="L409" s="385"/>
      <c r="M409" s="290"/>
      <c r="N409" s="300"/>
      <c r="O409" s="309"/>
      <c r="P409" s="309"/>
      <c r="Q409" s="309"/>
      <c r="R409" s="309"/>
    </row>
    <row r="410">
      <c r="B410" s="0" t="s">
        <v>228</v>
      </c>
      <c r="C410" s="0" t="s">
        <v>308</v>
      </c>
      <c r="D410" s="317" t="s">
        <v>316</v>
      </c>
      <c r="E410" s="300"/>
      <c r="F410" s="300"/>
      <c r="G410" s="300"/>
      <c r="H410" s="300"/>
      <c r="I410" s="300"/>
      <c r="J410" s="375"/>
      <c r="K410" s="300"/>
      <c r="L410" s="375"/>
      <c r="M410" s="300"/>
      <c r="N410" s="300"/>
      <c r="O410" s="309"/>
      <c r="P410" s="309"/>
      <c r="Q410" s="309"/>
      <c r="R410" s="309"/>
    </row>
    <row r="411">
      <c r="B411" s="0" t="s">
        <v>228</v>
      </c>
      <c r="C411" s="0" t="s">
        <v>308</v>
      </c>
      <c r="D411" s="317" t="s">
        <v>319</v>
      </c>
      <c r="E411" s="290"/>
      <c r="F411" s="290"/>
      <c r="G411" s="290"/>
      <c r="H411" s="290"/>
      <c r="I411" s="290">
        <v>24.558624143326</v>
      </c>
      <c r="J411" s="385">
        <v>24.597854197651</v>
      </c>
      <c r="K411" s="290">
        <v>24.597854197651</v>
      </c>
      <c r="L411" s="385">
        <v>68.612264683065</v>
      </c>
      <c r="M411" s="290">
        <v>61.561889166979</v>
      </c>
      <c r="N411" s="300"/>
      <c r="O411" s="309"/>
      <c r="P411" s="309"/>
      <c r="Q411" s="309"/>
      <c r="R411" s="309"/>
    </row>
    <row r="412">
      <c r="B412" s="0" t="s">
        <v>229</v>
      </c>
      <c r="C412" s="0" t="s">
        <v>329</v>
      </c>
      <c r="D412" s="317" t="s">
        <v>330</v>
      </c>
      <c r="E412" s="290">
        <v>2.454531556603</v>
      </c>
      <c r="F412" s="290">
        <v>1.600943103246</v>
      </c>
      <c r="G412" s="290">
        <v>0.561493671529</v>
      </c>
      <c r="H412" s="290">
        <v>0.594089331328</v>
      </c>
      <c r="I412" s="290">
        <v>0.62356250094</v>
      </c>
      <c r="J412" s="385">
        <v>0.661254164332</v>
      </c>
      <c r="K412" s="290">
        <v>0.702441605237</v>
      </c>
      <c r="L412" s="385">
        <v>0.748002621152</v>
      </c>
      <c r="M412" s="290">
        <v>0.783034304047</v>
      </c>
      <c r="N412" s="300"/>
      <c r="O412" s="309"/>
      <c r="P412" s="309"/>
      <c r="Q412" s="309"/>
      <c r="R412" s="309"/>
    </row>
    <row r="413">
      <c r="B413" s="0" t="s">
        <v>229</v>
      </c>
      <c r="C413" s="0" t="s">
        <v>329</v>
      </c>
      <c r="D413" s="317" t="s">
        <v>336</v>
      </c>
      <c r="E413" s="300"/>
      <c r="F413" s="300"/>
      <c r="G413" s="300"/>
      <c r="H413" s="300"/>
      <c r="I413" s="300"/>
      <c r="J413" s="375"/>
      <c r="K413" s="300"/>
      <c r="L413" s="375"/>
      <c r="M413" s="300"/>
      <c r="N413" s="300"/>
      <c r="O413" s="309"/>
      <c r="P413" s="309"/>
      <c r="Q413" s="309"/>
      <c r="R413" s="309"/>
    </row>
    <row r="414">
      <c r="B414" s="0" t="s">
        <v>229</v>
      </c>
      <c r="C414" s="0" t="s">
        <v>307</v>
      </c>
      <c r="D414" s="317" t="s">
        <v>324</v>
      </c>
      <c r="E414" s="375"/>
      <c r="F414" s="375"/>
      <c r="G414" s="375"/>
      <c r="H414" s="375"/>
      <c r="I414" s="375"/>
      <c r="J414" s="375"/>
      <c r="K414" s="375"/>
      <c r="L414" s="375"/>
      <c r="M414" s="375"/>
      <c r="N414" s="300"/>
      <c r="O414" s="309"/>
      <c r="P414" s="309"/>
      <c r="Q414" s="309"/>
      <c r="R414" s="309"/>
    </row>
    <row r="415">
      <c r="B415" s="0" t="s">
        <v>229</v>
      </c>
      <c r="C415" s="0" t="s">
        <v>307</v>
      </c>
      <c r="D415" s="317" t="s">
        <v>316</v>
      </c>
      <c r="E415" s="375"/>
      <c r="F415" s="375"/>
      <c r="G415" s="375"/>
      <c r="H415" s="375"/>
      <c r="I415" s="375"/>
      <c r="J415" s="375"/>
      <c r="K415" s="375"/>
      <c r="L415" s="375"/>
      <c r="M415" s="375"/>
      <c r="N415" s="300"/>
      <c r="O415" s="309"/>
      <c r="P415" s="309"/>
      <c r="Q415" s="309"/>
      <c r="R415" s="309"/>
    </row>
    <row r="416">
      <c r="B416" s="0" t="s">
        <v>229</v>
      </c>
      <c r="C416" s="0" t="s">
        <v>307</v>
      </c>
      <c r="D416" s="317" t="s">
        <v>319</v>
      </c>
      <c r="E416" s="375"/>
      <c r="F416" s="375"/>
      <c r="G416" s="375"/>
      <c r="H416" s="375"/>
      <c r="I416" s="375"/>
      <c r="J416" s="375"/>
      <c r="K416" s="375"/>
      <c r="L416" s="375"/>
      <c r="M416" s="375"/>
      <c r="N416" s="300"/>
      <c r="O416" s="309"/>
      <c r="P416" s="309"/>
      <c r="Q416" s="309"/>
      <c r="R416" s="309"/>
    </row>
    <row r="417">
      <c r="B417" s="0" t="s">
        <v>229</v>
      </c>
      <c r="C417" s="0" t="s">
        <v>334</v>
      </c>
      <c r="D417" s="317" t="s">
        <v>330</v>
      </c>
      <c r="E417" s="375"/>
      <c r="F417" s="375"/>
      <c r="G417" s="375"/>
      <c r="H417" s="375"/>
      <c r="I417" s="375"/>
      <c r="J417" s="375"/>
      <c r="K417" s="375"/>
      <c r="L417" s="375"/>
      <c r="M417" s="375"/>
      <c r="N417" s="300"/>
      <c r="O417" s="309"/>
      <c r="P417" s="309"/>
      <c r="Q417" s="309"/>
      <c r="R417" s="309"/>
    </row>
    <row r="418">
      <c r="B418" s="0" t="s">
        <v>229</v>
      </c>
      <c r="C418" s="0" t="s">
        <v>334</v>
      </c>
      <c r="D418" s="317" t="s">
        <v>336</v>
      </c>
      <c r="E418" s="375"/>
      <c r="F418" s="375"/>
      <c r="G418" s="375"/>
      <c r="H418" s="375"/>
      <c r="I418" s="375"/>
      <c r="J418" s="375"/>
      <c r="K418" s="375"/>
      <c r="L418" s="375"/>
      <c r="M418" s="375"/>
      <c r="N418" s="300"/>
      <c r="O418" s="309"/>
      <c r="P418" s="309"/>
      <c r="Q418" s="309"/>
      <c r="R418" s="309"/>
    </row>
    <row r="419">
      <c r="B419" s="0" t="s">
        <v>229</v>
      </c>
      <c r="C419" s="0" t="s">
        <v>370</v>
      </c>
      <c r="D419" s="317" t="s">
        <v>341</v>
      </c>
      <c r="E419" s="300"/>
      <c r="F419" s="300"/>
      <c r="G419" s="300"/>
      <c r="H419" s="300"/>
      <c r="I419" s="300"/>
      <c r="J419" s="375"/>
      <c r="K419" s="300"/>
      <c r="L419" s="375"/>
      <c r="M419" s="300"/>
      <c r="N419" s="300"/>
      <c r="O419" s="309"/>
      <c r="P419" s="309"/>
      <c r="Q419" s="309"/>
      <c r="R419" s="309"/>
    </row>
    <row r="420">
      <c r="B420" s="0" t="s">
        <v>229</v>
      </c>
      <c r="C420" s="0" t="s">
        <v>370</v>
      </c>
      <c r="D420" s="317" t="s">
        <v>344</v>
      </c>
      <c r="E420" s="300"/>
      <c r="F420" s="300"/>
      <c r="G420" s="300"/>
      <c r="H420" s="300"/>
      <c r="I420" s="300"/>
      <c r="J420" s="375"/>
      <c r="K420" s="300"/>
      <c r="L420" s="375"/>
      <c r="M420" s="300"/>
      <c r="N420" s="300"/>
      <c r="O420" s="309"/>
      <c r="P420" s="309"/>
      <c r="Q420" s="309"/>
      <c r="R420" s="309"/>
    </row>
    <row r="421">
      <c r="B421" s="0" t="s">
        <v>229</v>
      </c>
      <c r="C421" s="0" t="s">
        <v>305</v>
      </c>
      <c r="D421" s="317" t="s">
        <v>324</v>
      </c>
      <c r="E421" s="300"/>
      <c r="F421" s="300"/>
      <c r="G421" s="300"/>
      <c r="H421" s="300"/>
      <c r="I421" s="300"/>
      <c r="J421" s="375"/>
      <c r="K421" s="300"/>
      <c r="L421" s="375"/>
      <c r="M421" s="300"/>
      <c r="N421" s="300"/>
      <c r="O421" s="309"/>
      <c r="P421" s="309"/>
      <c r="Q421" s="309"/>
      <c r="R421" s="309"/>
    </row>
    <row r="422">
      <c r="B422" s="0" t="s">
        <v>229</v>
      </c>
      <c r="C422" s="0" t="s">
        <v>305</v>
      </c>
      <c r="D422" s="317" t="s">
        <v>321</v>
      </c>
      <c r="E422" s="290">
        <v>14.2985751408</v>
      </c>
      <c r="F422" s="290">
        <v>9.5323834272</v>
      </c>
      <c r="G422" s="290">
        <v>4.7661917136</v>
      </c>
      <c r="H422" s="290"/>
      <c r="I422" s="290"/>
      <c r="J422" s="385"/>
      <c r="K422" s="290"/>
      <c r="L422" s="385"/>
      <c r="M422" s="290"/>
      <c r="N422" s="300"/>
      <c r="O422" s="309"/>
      <c r="P422" s="309"/>
      <c r="Q422" s="309"/>
      <c r="R422" s="309"/>
    </row>
    <row r="423">
      <c r="B423" s="0" t="s">
        <v>229</v>
      </c>
      <c r="C423" s="0" t="s">
        <v>305</v>
      </c>
      <c r="D423" s="317" t="s">
        <v>303</v>
      </c>
      <c r="E423" s="290">
        <v>71.492875704</v>
      </c>
      <c r="F423" s="290">
        <v>105.249316179592</v>
      </c>
      <c r="G423" s="290">
        <v>107.814131478355</v>
      </c>
      <c r="H423" s="290">
        <v>125.524162028749</v>
      </c>
      <c r="I423" s="290">
        <v>141.028810297881</v>
      </c>
      <c r="J423" s="385">
        <v>169.022036103207</v>
      </c>
      <c r="K423" s="290">
        <v>191.582702862927</v>
      </c>
      <c r="L423" s="385">
        <v>194.292152187614</v>
      </c>
      <c r="M423" s="290">
        <v>175.774835904329</v>
      </c>
      <c r="N423" s="300"/>
      <c r="O423" s="309"/>
      <c r="P423" s="309"/>
      <c r="Q423" s="309"/>
      <c r="R423" s="309"/>
    </row>
    <row r="424">
      <c r="B424" s="0" t="s">
        <v>229</v>
      </c>
      <c r="C424" s="0" t="s">
        <v>305</v>
      </c>
      <c r="D424" s="317" t="s">
        <v>316</v>
      </c>
      <c r="E424" s="290">
        <v>142.985751408</v>
      </c>
      <c r="F424" s="290">
        <v>112.823127087006</v>
      </c>
      <c r="G424" s="290">
        <v>73.304323389913</v>
      </c>
      <c r="H424" s="290">
        <v>75.792539556086</v>
      </c>
      <c r="I424" s="290">
        <v>65.792943661797</v>
      </c>
      <c r="J424" s="385">
        <v>41.147591294896</v>
      </c>
      <c r="K424" s="290">
        <v>4.469628659036</v>
      </c>
      <c r="L424" s="385">
        <v>4.469628659036</v>
      </c>
      <c r="M424" s="290">
        <v>22.633655000727</v>
      </c>
      <c r="N424" s="300"/>
      <c r="O424" s="309"/>
      <c r="P424" s="309"/>
      <c r="Q424" s="309"/>
      <c r="R424" s="309"/>
    </row>
    <row r="425">
      <c r="B425" s="0" t="s">
        <v>229</v>
      </c>
      <c r="C425" s="0" t="s">
        <v>305</v>
      </c>
      <c r="D425" s="317" t="s">
        <v>319</v>
      </c>
      <c r="E425" s="290">
        <v>145.528664984814</v>
      </c>
      <c r="F425" s="290">
        <v>127.985747181936</v>
      </c>
      <c r="G425" s="290">
        <v>151.926398600079</v>
      </c>
      <c r="H425" s="290">
        <v>119.603791338014</v>
      </c>
      <c r="I425" s="290">
        <v>106.176773919427</v>
      </c>
      <c r="J425" s="385">
        <v>80.068741868421</v>
      </c>
      <c r="K425" s="290">
        <v>77.574615075414</v>
      </c>
      <c r="L425" s="385">
        <v>61.183818420858</v>
      </c>
      <c r="M425" s="290">
        <v>68.627650213344</v>
      </c>
      <c r="N425" s="300"/>
      <c r="O425" s="309"/>
      <c r="P425" s="309"/>
      <c r="Q425" s="309"/>
      <c r="R425" s="309"/>
    </row>
    <row r="426">
      <c r="B426" s="0" t="s">
        <v>229</v>
      </c>
      <c r="C426" s="0" t="s">
        <v>305</v>
      </c>
      <c r="D426" s="317" t="s">
        <v>341</v>
      </c>
      <c r="E426" s="290">
        <v>10.397747991855</v>
      </c>
      <c r="F426" s="290">
        <v>10.875980677227</v>
      </c>
      <c r="G426" s="290">
        <v>7.781304680004</v>
      </c>
      <c r="H426" s="290">
        <v>4.558068140398</v>
      </c>
      <c r="I426" s="290">
        <v>2.919851535064</v>
      </c>
      <c r="J426" s="385">
        <v>1.173576953191</v>
      </c>
      <c r="K426" s="290"/>
      <c r="L426" s="385"/>
      <c r="M426" s="290"/>
      <c r="N426" s="300"/>
      <c r="O426" s="309"/>
      <c r="P426" s="309"/>
      <c r="Q426" s="309"/>
      <c r="R426" s="309"/>
    </row>
    <row r="427">
      <c r="B427" s="0" t="s">
        <v>229</v>
      </c>
      <c r="C427" s="0" t="s">
        <v>305</v>
      </c>
      <c r="D427" s="317" t="s">
        <v>344</v>
      </c>
      <c r="E427" s="290">
        <v>20.918366755909</v>
      </c>
      <c r="F427" s="290">
        <v>21.880483429165</v>
      </c>
      <c r="G427" s="290">
        <v>10.694965279436</v>
      </c>
      <c r="H427" s="290"/>
      <c r="I427" s="290"/>
      <c r="J427" s="385"/>
      <c r="K427" s="290">
        <v>0.259225415778</v>
      </c>
      <c r="L427" s="385"/>
      <c r="M427" s="290"/>
      <c r="N427" s="300"/>
      <c r="O427" s="309"/>
      <c r="P427" s="309"/>
      <c r="Q427" s="309"/>
      <c r="R427" s="309"/>
    </row>
    <row r="428">
      <c r="B428" s="0" t="s">
        <v>229</v>
      </c>
      <c r="C428" s="0" t="s">
        <v>305</v>
      </c>
      <c r="D428" s="317" t="s">
        <v>350</v>
      </c>
      <c r="E428" s="290">
        <v>4.2173552664</v>
      </c>
      <c r="F428" s="290">
        <v>4.757087742231</v>
      </c>
      <c r="G428" s="290">
        <v>3.643097189816</v>
      </c>
      <c r="H428" s="290">
        <v>2.282534897289</v>
      </c>
      <c r="I428" s="290">
        <v>1.561291087841</v>
      </c>
      <c r="J428" s="385">
        <v>0.688426812876</v>
      </c>
      <c r="K428" s="290">
        <v>2.812684463468</v>
      </c>
      <c r="L428" s="385">
        <v>0.268538667559</v>
      </c>
      <c r="M428" s="290">
        <v>2.286579659384</v>
      </c>
      <c r="N428" s="300"/>
      <c r="O428" s="309"/>
      <c r="P428" s="309"/>
      <c r="Q428" s="309"/>
      <c r="R428" s="309"/>
    </row>
    <row r="429">
      <c r="B429" s="0" t="s">
        <v>229</v>
      </c>
      <c r="C429" s="0" t="s">
        <v>305</v>
      </c>
      <c r="D429" s="317" t="s">
        <v>348</v>
      </c>
      <c r="E429" s="290">
        <v>0.4685950296</v>
      </c>
      <c r="F429" s="290">
        <v>0.470287920669</v>
      </c>
      <c r="G429" s="290"/>
      <c r="H429" s="290"/>
      <c r="I429" s="290"/>
      <c r="J429" s="385"/>
      <c r="K429" s="290">
        <v>5.141270534456</v>
      </c>
      <c r="L429" s="385"/>
      <c r="M429" s="290">
        <v>4.233828604195</v>
      </c>
      <c r="N429" s="300"/>
      <c r="O429" s="309"/>
      <c r="P429" s="309"/>
      <c r="Q429" s="309"/>
      <c r="R429" s="309"/>
    </row>
    <row r="430">
      <c r="B430" s="0" t="s">
        <v>229</v>
      </c>
      <c r="C430" s="0" t="s">
        <v>314</v>
      </c>
      <c r="D430" s="317" t="s">
        <v>321</v>
      </c>
      <c r="E430" s="300"/>
      <c r="F430" s="300"/>
      <c r="G430" s="300"/>
      <c r="H430" s="300"/>
      <c r="I430" s="300"/>
      <c r="J430" s="375"/>
      <c r="K430" s="300"/>
      <c r="L430" s="375"/>
      <c r="M430" s="300"/>
      <c r="N430" s="300"/>
      <c r="O430" s="309"/>
      <c r="P430" s="309"/>
      <c r="Q430" s="309"/>
      <c r="R430" s="309"/>
    </row>
    <row r="431">
      <c r="B431" s="0" t="s">
        <v>229</v>
      </c>
      <c r="C431" s="0" t="s">
        <v>314</v>
      </c>
      <c r="D431" s="317" t="s">
        <v>303</v>
      </c>
      <c r="E431" s="290"/>
      <c r="F431" s="290"/>
      <c r="G431" s="290"/>
      <c r="H431" s="290"/>
      <c r="I431" s="290"/>
      <c r="J431" s="385"/>
      <c r="K431" s="290"/>
      <c r="L431" s="385"/>
      <c r="M431" s="290">
        <v>10.040013592</v>
      </c>
      <c r="N431" s="300"/>
      <c r="O431" s="309"/>
      <c r="P431" s="309"/>
      <c r="Q431" s="309"/>
      <c r="R431" s="309"/>
    </row>
    <row r="432">
      <c r="B432" s="0" t="s">
        <v>229</v>
      </c>
      <c r="C432" s="0" t="s">
        <v>314</v>
      </c>
      <c r="D432" s="317" t="s">
        <v>319</v>
      </c>
      <c r="E432" s="290"/>
      <c r="F432" s="290"/>
      <c r="G432" s="290"/>
      <c r="H432" s="290"/>
      <c r="I432" s="290"/>
      <c r="J432" s="385"/>
      <c r="K432" s="290">
        <v>4.072993323623</v>
      </c>
      <c r="L432" s="385">
        <v>7.579428926201</v>
      </c>
      <c r="M432" s="290">
        <v>8.332808690889</v>
      </c>
      <c r="N432" s="300"/>
      <c r="O432" s="309"/>
      <c r="P432" s="309"/>
      <c r="Q432" s="309"/>
      <c r="R432" s="309"/>
    </row>
    <row r="433">
      <c r="B433" s="0" t="s">
        <v>229</v>
      </c>
      <c r="C433" s="0" t="s">
        <v>314</v>
      </c>
      <c r="D433" s="317" t="s">
        <v>350</v>
      </c>
      <c r="E433" s="290"/>
      <c r="F433" s="290"/>
      <c r="G433" s="290">
        <v>0.520442455688</v>
      </c>
      <c r="H433" s="290">
        <v>1.141267448645</v>
      </c>
      <c r="I433" s="290">
        <v>1.561291087841</v>
      </c>
      <c r="J433" s="385">
        <v>2.065280438627</v>
      </c>
      <c r="K433" s="290"/>
      <c r="L433" s="385">
        <v>2.595336816464</v>
      </c>
      <c r="M433" s="290">
        <v>0.562417699847</v>
      </c>
      <c r="N433" s="300"/>
      <c r="O433" s="309"/>
      <c r="P433" s="309"/>
      <c r="Q433" s="309"/>
      <c r="R433" s="309"/>
    </row>
    <row r="434">
      <c r="B434" s="0" t="s">
        <v>229</v>
      </c>
      <c r="C434" s="0" t="s">
        <v>314</v>
      </c>
      <c r="D434" s="317" t="s">
        <v>348</v>
      </c>
      <c r="E434" s="290">
        <v>12.505050504</v>
      </c>
      <c r="F434" s="290">
        <v>12.55022744139</v>
      </c>
      <c r="G434" s="290">
        <v>12.891336293218</v>
      </c>
      <c r="H434" s="290">
        <v>10.711662706944</v>
      </c>
      <c r="I434" s="290">
        <v>10.147758740246</v>
      </c>
      <c r="J434" s="385">
        <v>9.498788602517</v>
      </c>
      <c r="K434" s="290"/>
      <c r="L434" s="385">
        <v>9.191015339556</v>
      </c>
      <c r="M434" s="290">
        <v>0.270244378991</v>
      </c>
      <c r="N434" s="300"/>
      <c r="O434" s="309"/>
      <c r="P434" s="309"/>
      <c r="Q434" s="309"/>
      <c r="R434" s="309"/>
    </row>
    <row r="435">
      <c r="B435" s="0" t="s">
        <v>229</v>
      </c>
      <c r="C435" s="0" t="s">
        <v>311</v>
      </c>
      <c r="D435" s="317" t="s">
        <v>321</v>
      </c>
      <c r="E435" s="300"/>
      <c r="F435" s="300"/>
      <c r="G435" s="300"/>
      <c r="H435" s="300"/>
      <c r="I435" s="300"/>
      <c r="J435" s="375"/>
      <c r="K435" s="300"/>
      <c r="L435" s="375"/>
      <c r="M435" s="300"/>
      <c r="N435" s="300"/>
      <c r="O435" s="309"/>
      <c r="P435" s="309"/>
      <c r="Q435" s="309"/>
      <c r="R435" s="309"/>
    </row>
    <row r="436">
      <c r="B436" s="0" t="s">
        <v>229</v>
      </c>
      <c r="C436" s="0" t="s">
        <v>311</v>
      </c>
      <c r="D436" s="317" t="s">
        <v>303</v>
      </c>
      <c r="E436" s="290">
        <v>13.336716456</v>
      </c>
      <c r="F436" s="290">
        <v>6.668358228</v>
      </c>
      <c r="G436" s="290"/>
      <c r="H436" s="290"/>
      <c r="I436" s="290">
        <v>33.781982267382</v>
      </c>
      <c r="J436" s="385">
        <v>54.037992766242</v>
      </c>
      <c r="K436" s="290">
        <v>52.98347408255</v>
      </c>
      <c r="L436" s="385">
        <v>80.974199014574</v>
      </c>
      <c r="M436" s="290">
        <v>79.818121800047</v>
      </c>
      <c r="N436" s="300"/>
      <c r="O436" s="309"/>
      <c r="P436" s="309"/>
      <c r="Q436" s="309"/>
      <c r="R436" s="309"/>
    </row>
    <row r="437">
      <c r="B437" s="0" t="s">
        <v>229</v>
      </c>
      <c r="C437" s="0" t="s">
        <v>311</v>
      </c>
      <c r="D437" s="317" t="s">
        <v>316</v>
      </c>
      <c r="E437" s="290"/>
      <c r="F437" s="290">
        <v>38.964111334101</v>
      </c>
      <c r="G437" s="290">
        <v>87.948781088851</v>
      </c>
      <c r="H437" s="290">
        <v>87.948781088851</v>
      </c>
      <c r="I437" s="290">
        <v>113.502635677105</v>
      </c>
      <c r="J437" s="385">
        <v>131.925069888759</v>
      </c>
      <c r="K437" s="290">
        <v>182.099296031941</v>
      </c>
      <c r="L437" s="385">
        <v>188.541509212298</v>
      </c>
      <c r="M437" s="290">
        <v>165.846288719933</v>
      </c>
      <c r="N437" s="300"/>
      <c r="O437" s="309"/>
      <c r="P437" s="309"/>
      <c r="Q437" s="309"/>
      <c r="R437" s="309"/>
    </row>
    <row r="438">
      <c r="B438" s="0" t="s">
        <v>229</v>
      </c>
      <c r="C438" s="0" t="s">
        <v>311</v>
      </c>
      <c r="D438" s="317" t="s">
        <v>319</v>
      </c>
      <c r="E438" s="300"/>
      <c r="F438" s="300"/>
      <c r="G438" s="300"/>
      <c r="H438" s="300"/>
      <c r="I438" s="300"/>
      <c r="J438" s="375"/>
      <c r="K438" s="300"/>
      <c r="L438" s="375"/>
      <c r="M438" s="300"/>
      <c r="N438" s="300"/>
      <c r="O438" s="309"/>
      <c r="P438" s="309"/>
      <c r="Q438" s="309"/>
      <c r="R438" s="309"/>
    </row>
    <row r="439">
      <c r="B439" s="0" t="s">
        <v>229</v>
      </c>
      <c r="C439" s="0" t="s">
        <v>302</v>
      </c>
      <c r="D439" s="317" t="s">
        <v>326</v>
      </c>
      <c r="E439" s="290">
        <v>1.283387482591</v>
      </c>
      <c r="F439" s="290">
        <v>1.113525527512</v>
      </c>
      <c r="G439" s="290">
        <v>0.953113391645</v>
      </c>
      <c r="H439" s="290">
        <v>0.788011187386</v>
      </c>
      <c r="I439" s="290">
        <v>0.795260105026</v>
      </c>
      <c r="J439" s="385">
        <v>0.797283992712</v>
      </c>
      <c r="K439" s="290">
        <v>0.799313031066</v>
      </c>
      <c r="L439" s="385">
        <v>0.79681048366</v>
      </c>
      <c r="M439" s="290">
        <v>0.794315771411</v>
      </c>
      <c r="N439" s="300"/>
      <c r="O439" s="309"/>
      <c r="P439" s="309"/>
      <c r="Q439" s="309"/>
      <c r="R439" s="309"/>
    </row>
    <row r="440">
      <c r="B440" s="0" t="s">
        <v>229</v>
      </c>
      <c r="C440" s="0" t="s">
        <v>302</v>
      </c>
      <c r="D440" s="317" t="s">
        <v>324</v>
      </c>
      <c r="E440" s="290">
        <v>1.283387482591</v>
      </c>
      <c r="F440" s="290">
        <v>1.130407044278</v>
      </c>
      <c r="G440" s="290">
        <v>0.987494906496</v>
      </c>
      <c r="H440" s="290">
        <v>0.839585739985</v>
      </c>
      <c r="I440" s="290">
        <v>0.847309092113</v>
      </c>
      <c r="J440" s="385">
        <v>0.849465441245</v>
      </c>
      <c r="K440" s="290">
        <v>0.851627278153</v>
      </c>
      <c r="L440" s="385">
        <v>0.848960941495</v>
      </c>
      <c r="M440" s="290">
        <v>0.846302952797</v>
      </c>
      <c r="N440" s="300"/>
      <c r="O440" s="309"/>
      <c r="P440" s="309"/>
      <c r="Q440" s="309"/>
      <c r="R440" s="309"/>
    </row>
    <row r="441">
      <c r="B441" s="0" t="s">
        <v>229</v>
      </c>
      <c r="C441" s="0" t="s">
        <v>302</v>
      </c>
      <c r="D441" s="317" t="s">
        <v>321</v>
      </c>
      <c r="E441" s="290">
        <v>0.396923963688</v>
      </c>
      <c r="F441" s="290">
        <v>5.079223113105</v>
      </c>
      <c r="G441" s="290">
        <v>9.862195680851</v>
      </c>
      <c r="H441" s="290">
        <v>14.425114079266</v>
      </c>
      <c r="I441" s="290">
        <v>14.432919341439</v>
      </c>
      <c r="J441" s="385">
        <v>14.220853009655</v>
      </c>
      <c r="K441" s="290">
        <v>13.821263359332</v>
      </c>
      <c r="L441" s="385">
        <v>13.571431779986</v>
      </c>
      <c r="M441" s="290">
        <v>13.087197790886</v>
      </c>
      <c r="N441" s="300"/>
      <c r="O441" s="309"/>
      <c r="P441" s="309"/>
      <c r="Q441" s="309"/>
      <c r="R441" s="309"/>
    </row>
    <row r="442">
      <c r="B442" s="0" t="s">
        <v>229</v>
      </c>
      <c r="C442" s="0" t="s">
        <v>302</v>
      </c>
      <c r="D442" s="317" t="s">
        <v>303</v>
      </c>
      <c r="E442" s="290">
        <v>254.110721553057</v>
      </c>
      <c r="F442" s="290">
        <v>233.186834449957</v>
      </c>
      <c r="G442" s="290">
        <v>218.944153242139</v>
      </c>
      <c r="H442" s="290">
        <v>205.545057534961</v>
      </c>
      <c r="I442" s="290">
        <v>180.317129819438</v>
      </c>
      <c r="J442" s="385">
        <v>156.175308468386</v>
      </c>
      <c r="K442" s="290">
        <v>159.086142164395</v>
      </c>
      <c r="L442" s="385">
        <v>154.718564524292</v>
      </c>
      <c r="M442" s="290">
        <v>154.3147327595</v>
      </c>
      <c r="N442" s="300"/>
      <c r="O442" s="309"/>
      <c r="P442" s="309"/>
      <c r="Q442" s="309"/>
      <c r="R442" s="309"/>
    </row>
    <row r="443">
      <c r="B443" s="0" t="s">
        <v>229</v>
      </c>
      <c r="C443" s="0" t="s">
        <v>302</v>
      </c>
      <c r="D443" s="317" t="s">
        <v>316</v>
      </c>
      <c r="E443" s="300"/>
      <c r="F443" s="300"/>
      <c r="G443" s="300"/>
      <c r="H443" s="300"/>
      <c r="I443" s="300"/>
      <c r="J443" s="375"/>
      <c r="K443" s="300"/>
      <c r="L443" s="375"/>
      <c r="M443" s="300"/>
      <c r="N443" s="300"/>
      <c r="O443" s="309"/>
      <c r="P443" s="309"/>
      <c r="Q443" s="309"/>
      <c r="R443" s="309"/>
    </row>
    <row r="444">
      <c r="B444" s="0" t="s">
        <v>229</v>
      </c>
      <c r="C444" s="0" t="s">
        <v>302</v>
      </c>
      <c r="D444" s="317" t="s">
        <v>319</v>
      </c>
      <c r="E444" s="290">
        <v>7.541555310072</v>
      </c>
      <c r="F444" s="290">
        <v>5.027703540048</v>
      </c>
      <c r="G444" s="290">
        <v>2.513851770024</v>
      </c>
      <c r="H444" s="290"/>
      <c r="I444" s="290">
        <v>13.542109734022</v>
      </c>
      <c r="J444" s="385">
        <v>27.395080775439</v>
      </c>
      <c r="K444" s="290">
        <v>17.92596436504</v>
      </c>
      <c r="L444" s="385">
        <v>9.558424789261</v>
      </c>
      <c r="M444" s="290">
        <v>8.332808690889</v>
      </c>
      <c r="N444" s="300"/>
      <c r="O444" s="309"/>
      <c r="P444" s="309"/>
      <c r="Q444" s="309"/>
      <c r="R444" s="309"/>
    </row>
    <row r="445">
      <c r="B445" s="0" t="s">
        <v>229</v>
      </c>
      <c r="C445" s="0" t="s">
        <v>302</v>
      </c>
      <c r="D445" s="317" t="s">
        <v>341</v>
      </c>
      <c r="E445" s="290">
        <v>1.944930867599</v>
      </c>
      <c r="F445" s="290">
        <v>2.034385768064</v>
      </c>
      <c r="G445" s="290">
        <v>2.12325331199</v>
      </c>
      <c r="H445" s="290">
        <v>2.2243536657</v>
      </c>
      <c r="I445" s="290">
        <v>2.308602367763</v>
      </c>
      <c r="J445" s="385">
        <v>2.368980946239</v>
      </c>
      <c r="K445" s="290">
        <v>2.403973000779</v>
      </c>
      <c r="L445" s="385">
        <v>1.225823123278</v>
      </c>
      <c r="M445" s="290"/>
      <c r="N445" s="300"/>
      <c r="O445" s="309"/>
      <c r="P445" s="309"/>
      <c r="Q445" s="309"/>
      <c r="R445" s="309"/>
    </row>
    <row r="446">
      <c r="B446" s="0" t="s">
        <v>229</v>
      </c>
      <c r="C446" s="0" t="s">
        <v>302</v>
      </c>
      <c r="D446" s="317" t="s">
        <v>344</v>
      </c>
      <c r="E446" s="290"/>
      <c r="F446" s="290"/>
      <c r="G446" s="290">
        <v>6.091275292075</v>
      </c>
      <c r="H446" s="290">
        <v>11.494845523309</v>
      </c>
      <c r="I446" s="290">
        <v>8.86118139758</v>
      </c>
      <c r="J446" s="385">
        <v>6.00392558521</v>
      </c>
      <c r="K446" s="290">
        <v>3.81502697904</v>
      </c>
      <c r="L446" s="385">
        <v>2.077524495499</v>
      </c>
      <c r="M446" s="290"/>
      <c r="N446" s="300"/>
      <c r="O446" s="309"/>
      <c r="P446" s="309"/>
      <c r="Q446" s="309"/>
      <c r="R446" s="309"/>
    </row>
    <row r="447">
      <c r="B447" s="0" t="s">
        <v>229</v>
      </c>
      <c r="C447" s="0" t="s">
        <v>302</v>
      </c>
      <c r="D447" s="317" t="s">
        <v>350</v>
      </c>
      <c r="E447" s="290"/>
      <c r="F447" s="290"/>
      <c r="G447" s="290">
        <v>0.520442455688</v>
      </c>
      <c r="H447" s="290">
        <v>1.141267448645</v>
      </c>
      <c r="I447" s="290">
        <v>1.561291087841</v>
      </c>
      <c r="J447" s="385">
        <v>2.065280438627</v>
      </c>
      <c r="K447" s="290">
        <v>2.316306483746</v>
      </c>
      <c r="L447" s="385">
        <v>2.595336816464</v>
      </c>
      <c r="M447" s="290">
        <v>2.848911891019</v>
      </c>
      <c r="N447" s="300"/>
      <c r="O447" s="309"/>
      <c r="P447" s="309"/>
      <c r="Q447" s="309"/>
      <c r="R447" s="309"/>
    </row>
    <row r="448">
      <c r="B448" s="0" t="s">
        <v>229</v>
      </c>
      <c r="C448" s="0" t="s">
        <v>302</v>
      </c>
      <c r="D448" s="317" t="s">
        <v>348</v>
      </c>
      <c r="E448" s="290"/>
      <c r="F448" s="290"/>
      <c r="G448" s="290"/>
      <c r="H448" s="290"/>
      <c r="I448" s="290"/>
      <c r="J448" s="385"/>
      <c r="K448" s="290">
        <v>4.233947472006</v>
      </c>
      <c r="L448" s="385"/>
      <c r="M448" s="290">
        <v>4.503937863699</v>
      </c>
      <c r="N448" s="300"/>
      <c r="O448" s="309"/>
      <c r="P448" s="309"/>
      <c r="Q448" s="309"/>
      <c r="R448" s="309"/>
    </row>
    <row r="449">
      <c r="B449" s="0" t="s">
        <v>229</v>
      </c>
      <c r="C449" s="0" t="s">
        <v>369</v>
      </c>
      <c r="D449" s="317" t="s">
        <v>341</v>
      </c>
      <c r="E449" s="290">
        <v>8.686891175551</v>
      </c>
      <c r="F449" s="290">
        <v>9.086434932302</v>
      </c>
      <c r="G449" s="290">
        <v>12.596078304786</v>
      </c>
      <c r="H449" s="290">
        <v>16.32948380247</v>
      </c>
      <c r="I449" s="290">
        <v>18.526980667214</v>
      </c>
      <c r="J449" s="385">
        <v>20.600813340291</v>
      </c>
      <c r="K449" s="290">
        <v>22.171495173256</v>
      </c>
      <c r="L449" s="385">
        <v>23.837001744841</v>
      </c>
      <c r="M449" s="290">
        <v>25.347219265001</v>
      </c>
      <c r="N449" s="300"/>
      <c r="O449" s="309"/>
      <c r="P449" s="309"/>
      <c r="Q449" s="309"/>
      <c r="R449" s="309"/>
    </row>
    <row r="450">
      <c r="B450" s="0" t="s">
        <v>229</v>
      </c>
      <c r="C450" s="0" t="s">
        <v>369</v>
      </c>
      <c r="D450" s="317" t="s">
        <v>344</v>
      </c>
      <c r="E450" s="290">
        <v>92.942324708634</v>
      </c>
      <c r="F450" s="290">
        <v>97.217102051285</v>
      </c>
      <c r="G450" s="290">
        <v>105.039265269986</v>
      </c>
      <c r="H450" s="290">
        <v>113.640264194797</v>
      </c>
      <c r="I450" s="290">
        <v>119.758196063933</v>
      </c>
      <c r="J450" s="385">
        <v>124.715862744462</v>
      </c>
      <c r="K450" s="290">
        <v>128.985044333688</v>
      </c>
      <c r="L450" s="385">
        <v>133.620474312308</v>
      </c>
      <c r="M450" s="290">
        <v>137.237799318413</v>
      </c>
      <c r="N450" s="300"/>
      <c r="O450" s="309"/>
      <c r="P450" s="309"/>
      <c r="Q450" s="309"/>
      <c r="R450" s="309"/>
    </row>
    <row r="451">
      <c r="B451" s="0" t="s">
        <v>229</v>
      </c>
      <c r="C451" s="0" t="s">
        <v>369</v>
      </c>
      <c r="D451" s="317" t="s">
        <v>350</v>
      </c>
      <c r="E451" s="290"/>
      <c r="F451" s="290"/>
      <c r="G451" s="290">
        <v>0.520442455688</v>
      </c>
      <c r="H451" s="290">
        <v>1.141267448645</v>
      </c>
      <c r="I451" s="290">
        <v>1.561291087841</v>
      </c>
      <c r="J451" s="385">
        <v>2.065280438626</v>
      </c>
      <c r="K451" s="290">
        <v>2.316306483746</v>
      </c>
      <c r="L451" s="385">
        <v>2.595336816464</v>
      </c>
      <c r="M451" s="290">
        <v>2.848911891019</v>
      </c>
      <c r="N451" s="300"/>
      <c r="O451" s="309"/>
      <c r="P451" s="309"/>
      <c r="Q451" s="309"/>
      <c r="R451" s="309"/>
    </row>
    <row r="452">
      <c r="B452" s="0" t="s">
        <v>229</v>
      </c>
      <c r="C452" s="0" t="s">
        <v>369</v>
      </c>
      <c r="D452" s="317" t="s">
        <v>348</v>
      </c>
      <c r="E452" s="290"/>
      <c r="F452" s="290"/>
      <c r="G452" s="290">
        <v>0.358939990575</v>
      </c>
      <c r="H452" s="290">
        <v>2.677915676736</v>
      </c>
      <c r="I452" s="290">
        <v>3.382586246749</v>
      </c>
      <c r="J452" s="385">
        <v>4.070909401079</v>
      </c>
      <c r="K452" s="290">
        <v>4.233947472006</v>
      </c>
      <c r="L452" s="385">
        <v>4.369454635297</v>
      </c>
      <c r="M452" s="290">
        <v>4.503937863699</v>
      </c>
      <c r="N452" s="300"/>
      <c r="O452" s="309"/>
      <c r="P452" s="309"/>
      <c r="Q452" s="309"/>
      <c r="R452" s="309"/>
    </row>
    <row r="453">
      <c r="B453" s="0" t="s">
        <v>229</v>
      </c>
      <c r="C453" s="0" t="s">
        <v>322</v>
      </c>
      <c r="D453" s="317" t="s">
        <v>321</v>
      </c>
      <c r="E453" s="375"/>
      <c r="F453" s="375"/>
      <c r="G453" s="375"/>
      <c r="H453" s="375"/>
      <c r="I453" s="375"/>
      <c r="J453" s="375"/>
      <c r="K453" s="375"/>
      <c r="L453" s="375"/>
      <c r="M453" s="375"/>
      <c r="N453" s="300"/>
      <c r="O453" s="309"/>
      <c r="P453" s="309"/>
      <c r="Q453" s="309"/>
      <c r="R453" s="309"/>
    </row>
    <row r="454">
      <c r="B454" s="0" t="s">
        <v>229</v>
      </c>
      <c r="C454" s="0" t="s">
        <v>315</v>
      </c>
      <c r="D454" s="317" t="s">
        <v>303</v>
      </c>
      <c r="E454" s="375"/>
      <c r="F454" s="375"/>
      <c r="G454" s="375"/>
      <c r="H454" s="375"/>
      <c r="I454" s="375"/>
      <c r="J454" s="375"/>
      <c r="K454" s="375"/>
      <c r="L454" s="375"/>
      <c r="M454" s="375"/>
      <c r="N454" s="300"/>
      <c r="O454" s="309"/>
      <c r="P454" s="309"/>
      <c r="Q454" s="309"/>
      <c r="R454" s="309"/>
    </row>
    <row r="455">
      <c r="B455" s="0" t="s">
        <v>229</v>
      </c>
      <c r="C455" s="0" t="s">
        <v>317</v>
      </c>
      <c r="D455" s="317" t="s">
        <v>316</v>
      </c>
      <c r="E455" s="375"/>
      <c r="F455" s="375"/>
      <c r="G455" s="375"/>
      <c r="H455" s="375"/>
      <c r="I455" s="375"/>
      <c r="J455" s="375"/>
      <c r="K455" s="375"/>
      <c r="L455" s="375"/>
      <c r="M455" s="375"/>
      <c r="N455" s="300"/>
      <c r="O455" s="309"/>
      <c r="P455" s="309"/>
      <c r="Q455" s="309"/>
      <c r="R455" s="309"/>
    </row>
    <row r="456">
      <c r="B456" s="0" t="s">
        <v>229</v>
      </c>
      <c r="C456" s="0" t="s">
        <v>317</v>
      </c>
      <c r="D456" s="317" t="s">
        <v>319</v>
      </c>
      <c r="E456" s="375"/>
      <c r="F456" s="375"/>
      <c r="G456" s="375"/>
      <c r="H456" s="375"/>
      <c r="I456" s="375"/>
      <c r="J456" s="375"/>
      <c r="K456" s="375"/>
      <c r="L456" s="375"/>
      <c r="M456" s="375"/>
      <c r="N456" s="300"/>
      <c r="O456" s="309"/>
      <c r="P456" s="309"/>
      <c r="Q456" s="309"/>
      <c r="R456" s="309"/>
    </row>
    <row r="457">
      <c r="B457" s="0" t="s">
        <v>229</v>
      </c>
      <c r="C457" s="0" t="s">
        <v>332</v>
      </c>
      <c r="D457" s="317" t="s">
        <v>330</v>
      </c>
      <c r="E457" s="290">
        <v>22.090784009425</v>
      </c>
      <c r="F457" s="290">
        <v>25.081441950847</v>
      </c>
      <c r="G457" s="290">
        <v>27.513189904941</v>
      </c>
      <c r="H457" s="290">
        <v>29.110377235091</v>
      </c>
      <c r="I457" s="290">
        <v>30.55456254607</v>
      </c>
      <c r="J457" s="385">
        <v>32.40145405226</v>
      </c>
      <c r="K457" s="290">
        <v>34.419638656633</v>
      </c>
      <c r="L457" s="385">
        <v>36.652128436428</v>
      </c>
      <c r="M457" s="290">
        <v>38.368680898299</v>
      </c>
      <c r="N457" s="300"/>
      <c r="O457" s="309"/>
      <c r="P457" s="309"/>
      <c r="Q457" s="309"/>
      <c r="R457" s="309"/>
    </row>
    <row r="458">
      <c r="B458" s="0" t="s">
        <v>229</v>
      </c>
      <c r="C458" s="0" t="s">
        <v>332</v>
      </c>
      <c r="D458" s="317" t="s">
        <v>336</v>
      </c>
      <c r="E458" s="290">
        <v>71.622524155781</v>
      </c>
      <c r="F458" s="290">
        <v>68.327151471254</v>
      </c>
      <c r="G458" s="290">
        <v>66.722701584111</v>
      </c>
      <c r="H458" s="290">
        <v>64.629824002462</v>
      </c>
      <c r="I458" s="290">
        <v>62.656526221855</v>
      </c>
      <c r="J458" s="385">
        <v>60.23583337298</v>
      </c>
      <c r="K458" s="290">
        <v>58.013269898665</v>
      </c>
      <c r="L458" s="385">
        <v>55.468399171861</v>
      </c>
      <c r="M458" s="290">
        <v>53.164283870314</v>
      </c>
      <c r="N458" s="300"/>
      <c r="O458" s="309"/>
      <c r="P458" s="309"/>
      <c r="Q458" s="309"/>
      <c r="R458" s="309"/>
    </row>
    <row r="459">
      <c r="B459" s="0" t="s">
        <v>229</v>
      </c>
      <c r="C459" s="0" t="s">
        <v>309</v>
      </c>
      <c r="D459" s="317" t="s">
        <v>303</v>
      </c>
      <c r="E459" s="300"/>
      <c r="F459" s="300"/>
      <c r="G459" s="300"/>
      <c r="H459" s="300"/>
      <c r="I459" s="300"/>
      <c r="J459" s="375"/>
      <c r="K459" s="300"/>
      <c r="L459" s="375"/>
      <c r="M459" s="300"/>
      <c r="N459" s="300"/>
      <c r="O459" s="309"/>
      <c r="P459" s="309"/>
      <c r="Q459" s="309"/>
      <c r="R459" s="309"/>
    </row>
    <row r="460">
      <c r="B460" s="0" t="s">
        <v>229</v>
      </c>
      <c r="C460" s="0" t="s">
        <v>309</v>
      </c>
      <c r="D460" s="317" t="s">
        <v>316</v>
      </c>
      <c r="E460" s="300"/>
      <c r="F460" s="300"/>
      <c r="G460" s="300"/>
      <c r="H460" s="300"/>
      <c r="I460" s="300"/>
      <c r="J460" s="375"/>
      <c r="K460" s="300"/>
      <c r="L460" s="375"/>
      <c r="M460" s="300"/>
      <c r="N460" s="300"/>
      <c r="O460" s="309"/>
      <c r="P460" s="309"/>
      <c r="Q460" s="309"/>
      <c r="R460" s="309"/>
    </row>
    <row r="461">
      <c r="B461" s="0" t="s">
        <v>229</v>
      </c>
      <c r="C461" s="0" t="s">
        <v>309</v>
      </c>
      <c r="D461" s="317" t="s">
        <v>319</v>
      </c>
      <c r="E461" s="290"/>
      <c r="F461" s="290"/>
      <c r="G461" s="290"/>
      <c r="H461" s="290"/>
      <c r="I461" s="290"/>
      <c r="J461" s="385">
        <v>6.176995441784</v>
      </c>
      <c r="K461" s="290">
        <v>6.176995441784</v>
      </c>
      <c r="L461" s="385">
        <v>29.738878360245</v>
      </c>
      <c r="M461" s="290">
        <v>25.870010291398</v>
      </c>
      <c r="N461" s="300"/>
      <c r="O461" s="309"/>
      <c r="P461" s="309"/>
      <c r="Q461" s="309"/>
      <c r="R461" s="309"/>
    </row>
    <row r="462">
      <c r="B462" s="0" t="s">
        <v>229</v>
      </c>
      <c r="C462" s="0" t="s">
        <v>312</v>
      </c>
      <c r="D462" s="317" t="s">
        <v>316</v>
      </c>
      <c r="E462" s="385"/>
      <c r="F462" s="385"/>
      <c r="G462" s="385"/>
      <c r="H462" s="385"/>
      <c r="I462" s="385"/>
      <c r="J462" s="385">
        <v>21.994078033895</v>
      </c>
      <c r="K462" s="385">
        <v>27.718598013322</v>
      </c>
      <c r="L462" s="385">
        <v>34.143246085599</v>
      </c>
      <c r="M462" s="385">
        <v>38.648354851481</v>
      </c>
      <c r="N462" s="300"/>
      <c r="O462" s="309"/>
      <c r="P462" s="309"/>
      <c r="Q462" s="309"/>
      <c r="R462" s="309"/>
    </row>
    <row r="463">
      <c r="B463" s="0" t="s">
        <v>229</v>
      </c>
      <c r="C463" s="0" t="s">
        <v>312</v>
      </c>
      <c r="D463" s="317" t="s">
        <v>319</v>
      </c>
      <c r="E463" s="375"/>
      <c r="F463" s="375"/>
      <c r="G463" s="375"/>
      <c r="H463" s="375"/>
      <c r="I463" s="375"/>
      <c r="J463" s="375"/>
      <c r="K463" s="375"/>
      <c r="L463" s="375"/>
      <c r="M463" s="375"/>
      <c r="N463" s="300"/>
      <c r="O463" s="309"/>
      <c r="P463" s="309"/>
      <c r="Q463" s="309"/>
      <c r="R463" s="309"/>
    </row>
    <row r="464">
      <c r="B464" s="0" t="s">
        <v>229</v>
      </c>
      <c r="C464" s="0" t="s">
        <v>308</v>
      </c>
      <c r="D464" s="317" t="s">
        <v>321</v>
      </c>
      <c r="E464" s="290">
        <v>0.426328362504</v>
      </c>
      <c r="F464" s="290">
        <v>0.284218908336</v>
      </c>
      <c r="G464" s="290">
        <v>0.142109454168</v>
      </c>
      <c r="H464" s="290"/>
      <c r="I464" s="290"/>
      <c r="J464" s="385"/>
      <c r="K464" s="290"/>
      <c r="L464" s="385"/>
      <c r="M464" s="290"/>
      <c r="N464" s="300"/>
      <c r="O464" s="309"/>
      <c r="P464" s="309"/>
      <c r="Q464" s="309"/>
      <c r="R464" s="309"/>
    </row>
    <row r="465">
      <c r="B465" s="0" t="s">
        <v>229</v>
      </c>
      <c r="C465" s="0" t="s">
        <v>308</v>
      </c>
      <c r="D465" s="317" t="s">
        <v>303</v>
      </c>
      <c r="E465" s="290">
        <v>0.914326865496</v>
      </c>
      <c r="F465" s="290">
        <v>0.457163432748</v>
      </c>
      <c r="G465" s="290"/>
      <c r="H465" s="290"/>
      <c r="I465" s="290"/>
      <c r="J465" s="385"/>
      <c r="K465" s="290"/>
      <c r="L465" s="385"/>
      <c r="M465" s="290"/>
      <c r="N465" s="300"/>
      <c r="O465" s="309"/>
      <c r="P465" s="309"/>
      <c r="Q465" s="309"/>
      <c r="R465" s="309"/>
    </row>
    <row r="466">
      <c r="B466" s="0" t="s">
        <v>229</v>
      </c>
      <c r="C466" s="0" t="s">
        <v>308</v>
      </c>
      <c r="D466" s="317" t="s">
        <v>316</v>
      </c>
      <c r="E466" s="300"/>
      <c r="F466" s="300"/>
      <c r="G466" s="300"/>
      <c r="H466" s="300"/>
      <c r="I466" s="300"/>
      <c r="J466" s="375"/>
      <c r="K466" s="300"/>
      <c r="L466" s="375"/>
      <c r="M466" s="300"/>
      <c r="N466" s="300"/>
      <c r="O466" s="309"/>
      <c r="P466" s="309"/>
      <c r="Q466" s="309"/>
      <c r="R466" s="309"/>
    </row>
    <row r="467">
      <c r="B467" s="0" t="s">
        <v>229</v>
      </c>
      <c r="C467" s="0" t="s">
        <v>308</v>
      </c>
      <c r="D467" s="317" t="s">
        <v>319</v>
      </c>
      <c r="E467" s="300"/>
      <c r="F467" s="300"/>
      <c r="G467" s="300"/>
      <c r="H467" s="300"/>
      <c r="I467" s="300"/>
      <c r="J467" s="375"/>
      <c r="K467" s="300"/>
      <c r="L467" s="375"/>
      <c r="M467" s="300"/>
      <c r="N467" s="300"/>
      <c r="O467" s="309"/>
      <c r="P467" s="309"/>
      <c r="Q467" s="309"/>
      <c r="R467" s="309"/>
    </row>
    <row r="468">
      <c r="B468" s="0" t="s">
        <v>230</v>
      </c>
      <c r="C468" s="0" t="s">
        <v>329</v>
      </c>
      <c r="D468" s="317" t="s">
        <v>330</v>
      </c>
      <c r="E468" s="290">
        <v>2.337933387663</v>
      </c>
      <c r="F468" s="290">
        <v>2.086087680829</v>
      </c>
      <c r="G468" s="290">
        <v>1.810240893371</v>
      </c>
      <c r="H468" s="290">
        <v>1.957708079956</v>
      </c>
      <c r="I468" s="290">
        <v>2.097687552814</v>
      </c>
      <c r="J468" s="385">
        <v>2.255328421008</v>
      </c>
      <c r="K468" s="290">
        <v>2.428795773027</v>
      </c>
      <c r="L468" s="385">
        <v>2.618349684012</v>
      </c>
      <c r="M468" s="290">
        <v>2.769118927795</v>
      </c>
      <c r="N468" s="300"/>
      <c r="O468" s="309"/>
      <c r="P468" s="309"/>
      <c r="Q468" s="309"/>
      <c r="R468" s="309"/>
    </row>
    <row r="469">
      <c r="B469" s="0" t="s">
        <v>230</v>
      </c>
      <c r="C469" s="0" t="s">
        <v>307</v>
      </c>
      <c r="D469" s="317" t="s">
        <v>324</v>
      </c>
      <c r="E469" s="375"/>
      <c r="F469" s="375"/>
      <c r="G469" s="375"/>
      <c r="H469" s="375"/>
      <c r="I469" s="375"/>
      <c r="J469" s="375"/>
      <c r="K469" s="375"/>
      <c r="L469" s="375"/>
      <c r="M469" s="375"/>
      <c r="N469" s="300"/>
      <c r="O469" s="309"/>
      <c r="P469" s="309"/>
      <c r="Q469" s="309"/>
      <c r="R469" s="309"/>
    </row>
    <row r="470">
      <c r="B470" s="0" t="s">
        <v>230</v>
      </c>
      <c r="C470" s="0" t="s">
        <v>307</v>
      </c>
      <c r="D470" s="317" t="s">
        <v>316</v>
      </c>
      <c r="E470" s="375"/>
      <c r="F470" s="375"/>
      <c r="G470" s="375"/>
      <c r="H470" s="375"/>
      <c r="I470" s="375"/>
      <c r="J470" s="375"/>
      <c r="K470" s="375"/>
      <c r="L470" s="375"/>
      <c r="M470" s="375"/>
      <c r="N470" s="300"/>
      <c r="O470" s="309"/>
      <c r="P470" s="309"/>
      <c r="Q470" s="309"/>
      <c r="R470" s="309"/>
    </row>
    <row r="471">
      <c r="B471" s="0" t="s">
        <v>230</v>
      </c>
      <c r="C471" s="0" t="s">
        <v>307</v>
      </c>
      <c r="D471" s="317" t="s">
        <v>319</v>
      </c>
      <c r="E471" s="375"/>
      <c r="F471" s="375"/>
      <c r="G471" s="375"/>
      <c r="H471" s="375"/>
      <c r="I471" s="375"/>
      <c r="J471" s="375"/>
      <c r="K471" s="375"/>
      <c r="L471" s="375"/>
      <c r="M471" s="375"/>
      <c r="N471" s="300"/>
      <c r="O471" s="309"/>
      <c r="P471" s="309"/>
      <c r="Q471" s="309"/>
      <c r="R471" s="309"/>
    </row>
    <row r="472">
      <c r="B472" s="0" t="s">
        <v>230</v>
      </c>
      <c r="C472" s="0" t="s">
        <v>334</v>
      </c>
      <c r="D472" s="317" t="s">
        <v>330</v>
      </c>
      <c r="E472" s="375"/>
      <c r="F472" s="375"/>
      <c r="G472" s="375"/>
      <c r="H472" s="375"/>
      <c r="I472" s="375"/>
      <c r="J472" s="375"/>
      <c r="K472" s="375"/>
      <c r="L472" s="375"/>
      <c r="M472" s="375"/>
      <c r="N472" s="300"/>
      <c r="O472" s="309"/>
      <c r="P472" s="309"/>
      <c r="Q472" s="309"/>
      <c r="R472" s="309"/>
    </row>
    <row r="473">
      <c r="B473" s="0" t="s">
        <v>230</v>
      </c>
      <c r="C473" s="0" t="s">
        <v>334</v>
      </c>
      <c r="D473" s="317" t="s">
        <v>336</v>
      </c>
      <c r="E473" s="375"/>
      <c r="F473" s="375"/>
      <c r="G473" s="375"/>
      <c r="H473" s="375"/>
      <c r="I473" s="375"/>
      <c r="J473" s="375"/>
      <c r="K473" s="375"/>
      <c r="L473" s="375"/>
      <c r="M473" s="375"/>
      <c r="N473" s="300"/>
      <c r="O473" s="309"/>
      <c r="P473" s="309"/>
      <c r="Q473" s="309"/>
      <c r="R473" s="309"/>
    </row>
    <row r="474">
      <c r="B474" s="0" t="s">
        <v>230</v>
      </c>
      <c r="C474" s="0" t="s">
        <v>370</v>
      </c>
      <c r="D474" s="317" t="s">
        <v>341</v>
      </c>
      <c r="E474" s="300"/>
      <c r="F474" s="300"/>
      <c r="G474" s="300"/>
      <c r="H474" s="300"/>
      <c r="I474" s="300"/>
      <c r="J474" s="375"/>
      <c r="K474" s="300"/>
      <c r="L474" s="375"/>
      <c r="M474" s="300"/>
      <c r="N474" s="300"/>
      <c r="O474" s="309"/>
      <c r="P474" s="309"/>
      <c r="Q474" s="309"/>
      <c r="R474" s="309"/>
    </row>
    <row r="475">
      <c r="B475" s="0" t="s">
        <v>230</v>
      </c>
      <c r="C475" s="0" t="s">
        <v>370</v>
      </c>
      <c r="D475" s="317" t="s">
        <v>344</v>
      </c>
      <c r="E475" s="300"/>
      <c r="F475" s="300"/>
      <c r="G475" s="300"/>
      <c r="H475" s="300"/>
      <c r="I475" s="300"/>
      <c r="J475" s="375"/>
      <c r="K475" s="300"/>
      <c r="L475" s="375"/>
      <c r="M475" s="300"/>
      <c r="N475" s="300"/>
      <c r="O475" s="309"/>
      <c r="P475" s="309"/>
      <c r="Q475" s="309"/>
      <c r="R475" s="309"/>
    </row>
    <row r="476">
      <c r="B476" s="0" t="s">
        <v>230</v>
      </c>
      <c r="C476" s="0" t="s">
        <v>305</v>
      </c>
      <c r="D476" s="317" t="s">
        <v>324</v>
      </c>
      <c r="E476" s="300"/>
      <c r="F476" s="300"/>
      <c r="G476" s="300"/>
      <c r="H476" s="300"/>
      <c r="I476" s="300"/>
      <c r="J476" s="375"/>
      <c r="K476" s="300"/>
      <c r="L476" s="375"/>
      <c r="M476" s="300"/>
      <c r="N476" s="300"/>
      <c r="O476" s="309"/>
      <c r="P476" s="309"/>
      <c r="Q476" s="309"/>
      <c r="R476" s="309"/>
    </row>
    <row r="477">
      <c r="B477" s="0" t="s">
        <v>230</v>
      </c>
      <c r="C477" s="0" t="s">
        <v>305</v>
      </c>
      <c r="D477" s="317" t="s">
        <v>321</v>
      </c>
      <c r="E477" s="290">
        <v>40.74815995344</v>
      </c>
      <c r="F477" s="290">
        <v>39.104525138832</v>
      </c>
      <c r="G477" s="290">
        <v>25.521805154352</v>
      </c>
      <c r="H477" s="290">
        <v>6.822334382784</v>
      </c>
      <c r="I477" s="290"/>
      <c r="J477" s="385"/>
      <c r="K477" s="290"/>
      <c r="L477" s="385"/>
      <c r="M477" s="290"/>
      <c r="N477" s="300"/>
      <c r="O477" s="309"/>
      <c r="P477" s="309"/>
      <c r="Q477" s="309"/>
      <c r="R477" s="309"/>
    </row>
    <row r="478">
      <c r="B478" s="0" t="s">
        <v>230</v>
      </c>
      <c r="C478" s="0" t="s">
        <v>305</v>
      </c>
      <c r="D478" s="317" t="s">
        <v>303</v>
      </c>
      <c r="E478" s="290">
        <v>203.7407997672</v>
      </c>
      <c r="F478" s="290">
        <v>241.828963756645</v>
      </c>
      <c r="G478" s="290">
        <v>229.352623733779</v>
      </c>
      <c r="H478" s="290">
        <v>290.304714851348</v>
      </c>
      <c r="I478" s="290">
        <v>373.881897382751</v>
      </c>
      <c r="J478" s="385">
        <v>512.429864083226</v>
      </c>
      <c r="K478" s="290">
        <v>537.349254598769</v>
      </c>
      <c r="L478" s="385">
        <v>624.2920526698</v>
      </c>
      <c r="M478" s="290">
        <v>439.21901464379</v>
      </c>
      <c r="N478" s="300"/>
      <c r="O478" s="309"/>
      <c r="P478" s="309"/>
      <c r="Q478" s="309"/>
      <c r="R478" s="309"/>
    </row>
    <row r="479">
      <c r="B479" s="0" t="s">
        <v>230</v>
      </c>
      <c r="C479" s="0" t="s">
        <v>305</v>
      </c>
      <c r="D479" s="317" t="s">
        <v>316</v>
      </c>
      <c r="E479" s="290">
        <v>407.4815995344</v>
      </c>
      <c r="F479" s="290">
        <v>369.553979479197</v>
      </c>
      <c r="G479" s="290">
        <v>241.964610867798</v>
      </c>
      <c r="H479" s="290">
        <v>237.44099457702</v>
      </c>
      <c r="I479" s="290">
        <v>199.192382594022</v>
      </c>
      <c r="J479" s="385">
        <v>246.380620302521</v>
      </c>
      <c r="K479" s="290">
        <v>203.136523117906</v>
      </c>
      <c r="L479" s="385">
        <v>174.721713712776</v>
      </c>
      <c r="M479" s="290">
        <v>125.670321272721</v>
      </c>
      <c r="N479" s="300"/>
      <c r="O479" s="309"/>
      <c r="P479" s="309"/>
      <c r="Q479" s="309"/>
      <c r="R479" s="309"/>
    </row>
    <row r="480">
      <c r="B480" s="0" t="s">
        <v>230</v>
      </c>
      <c r="C480" s="0" t="s">
        <v>305</v>
      </c>
      <c r="D480" s="317" t="s">
        <v>319</v>
      </c>
      <c r="E480" s="290">
        <v>408.79825476876</v>
      </c>
      <c r="F480" s="290">
        <v>357.242904947935</v>
      </c>
      <c r="G480" s="290">
        <v>492.154904534946</v>
      </c>
      <c r="H480" s="290">
        <v>374.908618112505</v>
      </c>
      <c r="I480" s="290">
        <v>301.33869964398</v>
      </c>
      <c r="J480" s="385">
        <v>150.310750353146</v>
      </c>
      <c r="K480" s="290">
        <v>139.331073432291</v>
      </c>
      <c r="L480" s="385">
        <v>127.403276666884</v>
      </c>
      <c r="M480" s="290">
        <v>203.146083582737</v>
      </c>
      <c r="N480" s="300"/>
      <c r="O480" s="309"/>
      <c r="P480" s="309"/>
      <c r="Q480" s="309"/>
      <c r="R480" s="309"/>
    </row>
    <row r="481">
      <c r="B481" s="0" t="s">
        <v>230</v>
      </c>
      <c r="C481" s="0" t="s">
        <v>305</v>
      </c>
      <c r="D481" s="317" t="s">
        <v>341</v>
      </c>
      <c r="E481" s="290">
        <v>31.725482824753</v>
      </c>
      <c r="F481" s="290">
        <v>32.872293772854</v>
      </c>
      <c r="G481" s="290">
        <v>22.764019335287</v>
      </c>
      <c r="H481" s="290">
        <v>11.606634862348</v>
      </c>
      <c r="I481" s="290">
        <v>14.042115213922</v>
      </c>
      <c r="J481" s="385">
        <v>2.821287658375</v>
      </c>
      <c r="K481" s="290"/>
      <c r="L481" s="385"/>
      <c r="M481" s="290"/>
      <c r="N481" s="300"/>
      <c r="O481" s="309"/>
      <c r="P481" s="309"/>
      <c r="Q481" s="309"/>
      <c r="R481" s="309"/>
    </row>
    <row r="482">
      <c r="B482" s="0" t="s">
        <v>230</v>
      </c>
      <c r="C482" s="0" t="s">
        <v>305</v>
      </c>
      <c r="D482" s="317" t="s">
        <v>344</v>
      </c>
      <c r="E482" s="290">
        <v>36.310365054298</v>
      </c>
      <c r="F482" s="290">
        <v>37.622910064372</v>
      </c>
      <c r="G482" s="290">
        <v>24.778920224892</v>
      </c>
      <c r="H482" s="290">
        <v>10.624918838135</v>
      </c>
      <c r="I482" s="290">
        <v>5.733623162211</v>
      </c>
      <c r="J482" s="385">
        <v>0.385656462902</v>
      </c>
      <c r="K482" s="290"/>
      <c r="L482" s="385"/>
      <c r="M482" s="290"/>
      <c r="N482" s="300"/>
      <c r="O482" s="309"/>
      <c r="P482" s="309"/>
      <c r="Q482" s="309"/>
      <c r="R482" s="309"/>
    </row>
    <row r="483">
      <c r="B483" s="0" t="s">
        <v>230</v>
      </c>
      <c r="C483" s="0" t="s">
        <v>305</v>
      </c>
      <c r="D483" s="317" t="s">
        <v>350</v>
      </c>
      <c r="E483" s="290">
        <v>24.3842204628</v>
      </c>
      <c r="F483" s="290">
        <v>27.188600827218</v>
      </c>
      <c r="G483" s="290">
        <v>21.409909842924</v>
      </c>
      <c r="H483" s="290">
        <v>20.498684945737</v>
      </c>
      <c r="I483" s="290">
        <v>22.522161634741</v>
      </c>
      <c r="J483" s="385">
        <v>4.253951460109</v>
      </c>
      <c r="K483" s="290">
        <v>3.996847461592</v>
      </c>
      <c r="L483" s="385">
        <v>1.69197382064</v>
      </c>
      <c r="M483" s="290">
        <v>8.008414436455</v>
      </c>
      <c r="N483" s="300"/>
      <c r="O483" s="309"/>
      <c r="P483" s="309"/>
      <c r="Q483" s="309"/>
      <c r="R483" s="309"/>
    </row>
    <row r="484">
      <c r="B484" s="0" t="s">
        <v>230</v>
      </c>
      <c r="C484" s="0" t="s">
        <v>305</v>
      </c>
      <c r="D484" s="317" t="s">
        <v>348</v>
      </c>
      <c r="E484" s="290">
        <v>2.7093578292</v>
      </c>
      <c r="F484" s="290">
        <v>2.747500227259</v>
      </c>
      <c r="G484" s="290"/>
      <c r="H484" s="290">
        <v>10.288893499325</v>
      </c>
      <c r="I484" s="290">
        <v>9.248094599994</v>
      </c>
      <c r="J484" s="385"/>
      <c r="K484" s="290"/>
      <c r="L484" s="385"/>
      <c r="M484" s="290">
        <v>2.229509604936</v>
      </c>
      <c r="N484" s="300"/>
      <c r="O484" s="309"/>
      <c r="P484" s="309"/>
      <c r="Q484" s="309"/>
      <c r="R484" s="309"/>
    </row>
    <row r="485">
      <c r="B485" s="0" t="s">
        <v>230</v>
      </c>
      <c r="C485" s="0" t="s">
        <v>314</v>
      </c>
      <c r="D485" s="317" t="s">
        <v>321</v>
      </c>
      <c r="E485" s="300"/>
      <c r="F485" s="300"/>
      <c r="G485" s="300"/>
      <c r="H485" s="300"/>
      <c r="I485" s="300"/>
      <c r="J485" s="375"/>
      <c r="K485" s="300"/>
      <c r="L485" s="375"/>
      <c r="M485" s="300"/>
      <c r="N485" s="300"/>
      <c r="O485" s="309"/>
      <c r="P485" s="309"/>
      <c r="Q485" s="309"/>
      <c r="R485" s="309"/>
    </row>
    <row r="486">
      <c r="B486" s="0" t="s">
        <v>230</v>
      </c>
      <c r="C486" s="0" t="s">
        <v>314</v>
      </c>
      <c r="D486" s="317" t="s">
        <v>303</v>
      </c>
      <c r="E486" s="290"/>
      <c r="F486" s="290"/>
      <c r="G486" s="290"/>
      <c r="H486" s="290"/>
      <c r="I486" s="290"/>
      <c r="J486" s="385"/>
      <c r="K486" s="290"/>
      <c r="L486" s="385">
        <v>2.137155587807</v>
      </c>
      <c r="M486" s="290">
        <v>60.147893274909</v>
      </c>
      <c r="N486" s="300"/>
      <c r="O486" s="309"/>
      <c r="P486" s="309"/>
      <c r="Q486" s="309"/>
      <c r="R486" s="309"/>
    </row>
    <row r="487">
      <c r="B487" s="0" t="s">
        <v>230</v>
      </c>
      <c r="C487" s="0" t="s">
        <v>314</v>
      </c>
      <c r="D487" s="317" t="s">
        <v>319</v>
      </c>
      <c r="E487" s="290"/>
      <c r="F487" s="290"/>
      <c r="G487" s="290"/>
      <c r="H487" s="290"/>
      <c r="I487" s="290"/>
      <c r="J487" s="385">
        <v>10.436709465749</v>
      </c>
      <c r="K487" s="290">
        <v>21.842225481053</v>
      </c>
      <c r="L487" s="385">
        <v>22.666443723901</v>
      </c>
      <c r="M487" s="290">
        <v>23.432374527121</v>
      </c>
      <c r="N487" s="300"/>
      <c r="O487" s="309"/>
      <c r="P487" s="309"/>
      <c r="Q487" s="309"/>
      <c r="R487" s="309"/>
    </row>
    <row r="488">
      <c r="B488" s="0" t="s">
        <v>230</v>
      </c>
      <c r="C488" s="0" t="s">
        <v>314</v>
      </c>
      <c r="D488" s="317" t="s">
        <v>350</v>
      </c>
      <c r="E488" s="290"/>
      <c r="F488" s="290"/>
      <c r="G488" s="290">
        <v>3.058558548989</v>
      </c>
      <c r="H488" s="290"/>
      <c r="I488" s="290"/>
      <c r="J488" s="385">
        <v>12.761854380326</v>
      </c>
      <c r="K488" s="290">
        <v>13.562364945685</v>
      </c>
      <c r="L488" s="385">
        <v>16.352363661863</v>
      </c>
      <c r="M488" s="290">
        <v>10.068588669131</v>
      </c>
      <c r="N488" s="300"/>
      <c r="O488" s="309"/>
      <c r="P488" s="309"/>
      <c r="Q488" s="309"/>
      <c r="R488" s="309"/>
    </row>
    <row r="489">
      <c r="B489" s="0" t="s">
        <v>230</v>
      </c>
      <c r="C489" s="0" t="s">
        <v>314</v>
      </c>
      <c r="D489" s="317" t="s">
        <v>348</v>
      </c>
      <c r="E489" s="290">
        <v>13.974114888</v>
      </c>
      <c r="F489" s="290">
        <v>14.170842779325</v>
      </c>
      <c r="G489" s="290">
        <v>13.857257400634</v>
      </c>
      <c r="H489" s="290">
        <v>0.332834375342</v>
      </c>
      <c r="I489" s="290"/>
      <c r="J489" s="385">
        <v>12.830321849936</v>
      </c>
      <c r="K489" s="290">
        <v>7.014834679232</v>
      </c>
      <c r="L489" s="385">
        <v>10.697895723585</v>
      </c>
      <c r="M489" s="290">
        <v>4.061975192908</v>
      </c>
      <c r="N489" s="300"/>
      <c r="O489" s="309"/>
      <c r="P489" s="309"/>
      <c r="Q489" s="309"/>
      <c r="R489" s="309"/>
    </row>
    <row r="490">
      <c r="B490" s="0" t="s">
        <v>230</v>
      </c>
      <c r="C490" s="0" t="s">
        <v>311</v>
      </c>
      <c r="D490" s="317" t="s">
        <v>321</v>
      </c>
      <c r="E490" s="300"/>
      <c r="F490" s="300"/>
      <c r="G490" s="300"/>
      <c r="H490" s="300"/>
      <c r="I490" s="300"/>
      <c r="J490" s="375"/>
      <c r="K490" s="300"/>
      <c r="L490" s="375"/>
      <c r="M490" s="300"/>
      <c r="N490" s="300"/>
      <c r="O490" s="309"/>
      <c r="P490" s="309"/>
      <c r="Q490" s="309"/>
      <c r="R490" s="309"/>
    </row>
    <row r="491">
      <c r="B491" s="0" t="s">
        <v>230</v>
      </c>
      <c r="C491" s="0" t="s">
        <v>311</v>
      </c>
      <c r="D491" s="317" t="s">
        <v>303</v>
      </c>
      <c r="E491" s="290">
        <v>14.611848264</v>
      </c>
      <c r="F491" s="290">
        <v>7.305924132</v>
      </c>
      <c r="G491" s="290"/>
      <c r="H491" s="290"/>
      <c r="I491" s="290">
        <v>14.741816226259</v>
      </c>
      <c r="J491" s="385">
        <v>14.741816226259</v>
      </c>
      <c r="K491" s="290">
        <v>59.192496963229</v>
      </c>
      <c r="L491" s="385">
        <v>80.832640968845</v>
      </c>
      <c r="M491" s="290">
        <v>129.733883544575</v>
      </c>
      <c r="N491" s="300"/>
      <c r="O491" s="309"/>
      <c r="P491" s="309"/>
      <c r="Q491" s="309"/>
      <c r="R491" s="309"/>
    </row>
    <row r="492">
      <c r="B492" s="0" t="s">
        <v>230</v>
      </c>
      <c r="C492" s="0" t="s">
        <v>311</v>
      </c>
      <c r="D492" s="317" t="s">
        <v>316</v>
      </c>
      <c r="E492" s="290"/>
      <c r="F492" s="290">
        <v>22.528525243832</v>
      </c>
      <c r="G492" s="290">
        <v>178.714469122493</v>
      </c>
      <c r="H492" s="290">
        <v>169.059386875136</v>
      </c>
      <c r="I492" s="290">
        <v>156.185943878661</v>
      </c>
      <c r="J492" s="385">
        <v>52.061981292887</v>
      </c>
      <c r="K492" s="290"/>
      <c r="L492" s="385"/>
      <c r="M492" s="290"/>
      <c r="N492" s="300"/>
      <c r="O492" s="309"/>
      <c r="P492" s="309"/>
      <c r="Q492" s="309"/>
      <c r="R492" s="309"/>
    </row>
    <row r="493">
      <c r="B493" s="0" t="s">
        <v>230</v>
      </c>
      <c r="C493" s="0" t="s">
        <v>311</v>
      </c>
      <c r="D493" s="317" t="s">
        <v>319</v>
      </c>
      <c r="E493" s="290"/>
      <c r="F493" s="290"/>
      <c r="G493" s="290"/>
      <c r="H493" s="290"/>
      <c r="I493" s="290"/>
      <c r="J493" s="385">
        <v>96.512662029858</v>
      </c>
      <c r="K493" s="290">
        <v>96.512662029858</v>
      </c>
      <c r="L493" s="385">
        <v>82.725138882735</v>
      </c>
      <c r="M493" s="290"/>
      <c r="N493" s="300"/>
      <c r="O493" s="309"/>
      <c r="P493" s="309"/>
      <c r="Q493" s="309"/>
      <c r="R493" s="309"/>
    </row>
    <row r="494">
      <c r="B494" s="0" t="s">
        <v>230</v>
      </c>
      <c r="C494" s="0" t="s">
        <v>302</v>
      </c>
      <c r="D494" s="317" t="s">
        <v>326</v>
      </c>
      <c r="E494" s="290">
        <v>3.504027931052</v>
      </c>
      <c r="F494" s="290">
        <v>2.999135766292</v>
      </c>
      <c r="G494" s="290">
        <v>3.520344879245</v>
      </c>
      <c r="H494" s="290">
        <v>2.020776996099</v>
      </c>
      <c r="I494" s="290">
        <v>2.059700784972</v>
      </c>
      <c r="J494" s="385">
        <v>2.08325398837</v>
      </c>
      <c r="K494" s="290">
        <v>2.107076528653</v>
      </c>
      <c r="L494" s="385">
        <v>2.12218165485</v>
      </c>
      <c r="M494" s="290">
        <v>2.137395066074</v>
      </c>
      <c r="N494" s="300"/>
      <c r="O494" s="309"/>
      <c r="P494" s="309"/>
      <c r="Q494" s="309"/>
      <c r="R494" s="309"/>
    </row>
    <row r="495">
      <c r="B495" s="0" t="s">
        <v>230</v>
      </c>
      <c r="C495" s="0" t="s">
        <v>302</v>
      </c>
      <c r="D495" s="317" t="s">
        <v>324</v>
      </c>
      <c r="E495" s="290">
        <v>3.504027931052</v>
      </c>
      <c r="F495" s="290">
        <v>3.042536127419</v>
      </c>
      <c r="G495" s="290">
        <v>3.674302914957</v>
      </c>
      <c r="H495" s="290">
        <v>2.153034851247</v>
      </c>
      <c r="I495" s="290">
        <v>2.194506163593</v>
      </c>
      <c r="J495" s="385">
        <v>2.219600900851</v>
      </c>
      <c r="K495" s="290">
        <v>2.244982602826</v>
      </c>
      <c r="L495" s="385">
        <v>2.261076344589</v>
      </c>
      <c r="M495" s="290">
        <v>2.277285458526</v>
      </c>
      <c r="N495" s="300"/>
      <c r="O495" s="309"/>
      <c r="P495" s="309"/>
      <c r="Q495" s="309"/>
      <c r="R495" s="309"/>
    </row>
    <row r="496">
      <c r="B496" s="0" t="s">
        <v>230</v>
      </c>
      <c r="C496" s="0" t="s">
        <v>302</v>
      </c>
      <c r="D496" s="317" t="s">
        <v>321</v>
      </c>
      <c r="E496" s="290">
        <v>1.083719978676</v>
      </c>
      <c r="F496" s="290">
        <v>0.722479985784</v>
      </c>
      <c r="G496" s="290">
        <v>13.136800317497</v>
      </c>
      <c r="H496" s="290">
        <v>30.577005888197</v>
      </c>
      <c r="I496" s="290">
        <v>38.196332798626</v>
      </c>
      <c r="J496" s="385">
        <v>37.970622700331</v>
      </c>
      <c r="K496" s="290">
        <v>37.243843901115</v>
      </c>
      <c r="L496" s="385">
        <v>36.923934992171</v>
      </c>
      <c r="M496" s="290">
        <v>35.97849819611</v>
      </c>
      <c r="N496" s="300"/>
      <c r="O496" s="309"/>
      <c r="P496" s="309"/>
      <c r="Q496" s="309"/>
      <c r="R496" s="309"/>
    </row>
    <row r="497">
      <c r="B497" s="0" t="s">
        <v>230</v>
      </c>
      <c r="C497" s="0" t="s">
        <v>302</v>
      </c>
      <c r="D497" s="317" t="s">
        <v>303</v>
      </c>
      <c r="E497" s="290">
        <v>693.797530348375</v>
      </c>
      <c r="F497" s="290">
        <v>631.546915560669</v>
      </c>
      <c r="G497" s="290">
        <v>592.241269834909</v>
      </c>
      <c r="H497" s="290">
        <v>553.713646185435</v>
      </c>
      <c r="I497" s="290">
        <v>517.656665288459</v>
      </c>
      <c r="J497" s="385">
        <v>439.604412354124</v>
      </c>
      <c r="K497" s="290">
        <v>458.573288181925</v>
      </c>
      <c r="L497" s="385">
        <v>412.682579060481</v>
      </c>
      <c r="M497" s="290">
        <v>397.418671032007</v>
      </c>
      <c r="N497" s="300"/>
      <c r="O497" s="309"/>
      <c r="P497" s="309"/>
      <c r="Q497" s="309"/>
      <c r="R497" s="309"/>
    </row>
    <row r="498">
      <c r="B498" s="0" t="s">
        <v>230</v>
      </c>
      <c r="C498" s="0" t="s">
        <v>302</v>
      </c>
      <c r="D498" s="317" t="s">
        <v>316</v>
      </c>
      <c r="E498" s="300"/>
      <c r="F498" s="300"/>
      <c r="G498" s="300"/>
      <c r="H498" s="300"/>
      <c r="I498" s="300"/>
      <c r="J498" s="375"/>
      <c r="K498" s="300"/>
      <c r="L498" s="375"/>
      <c r="M498" s="300"/>
      <c r="N498" s="300"/>
      <c r="O498" s="309"/>
      <c r="P498" s="309"/>
      <c r="Q498" s="309"/>
      <c r="R498" s="309"/>
    </row>
    <row r="499">
      <c r="B499" s="0" t="s">
        <v>230</v>
      </c>
      <c r="C499" s="0" t="s">
        <v>302</v>
      </c>
      <c r="D499" s="317" t="s">
        <v>319</v>
      </c>
      <c r="E499" s="290">
        <v>20.590679594844</v>
      </c>
      <c r="F499" s="290">
        <v>13.727119729896</v>
      </c>
      <c r="G499" s="290">
        <v>6.863559864948</v>
      </c>
      <c r="H499" s="290"/>
      <c r="I499" s="290">
        <v>37.303418119455</v>
      </c>
      <c r="J499" s="385">
        <v>47.740127585204</v>
      </c>
      <c r="K499" s="290">
        <v>21.842225481053</v>
      </c>
      <c r="L499" s="385">
        <v>22.666443723901</v>
      </c>
      <c r="M499" s="290">
        <v>38.5030874821</v>
      </c>
      <c r="N499" s="300"/>
      <c r="O499" s="309"/>
      <c r="P499" s="309"/>
      <c r="Q499" s="309"/>
      <c r="R499" s="309"/>
    </row>
    <row r="500">
      <c r="B500" s="0" t="s">
        <v>230</v>
      </c>
      <c r="C500" s="0" t="s">
        <v>302</v>
      </c>
      <c r="D500" s="317" t="s">
        <v>341</v>
      </c>
      <c r="E500" s="290"/>
      <c r="F500" s="290"/>
      <c r="G500" s="290">
        <v>3.034804450566</v>
      </c>
      <c r="H500" s="290">
        <v>6.329759402156</v>
      </c>
      <c r="I500" s="290"/>
      <c r="J500" s="385">
        <v>6.768426587479</v>
      </c>
      <c r="K500" s="290">
        <v>6.558785236153</v>
      </c>
      <c r="L500" s="385">
        <v>3.36809946147</v>
      </c>
      <c r="M500" s="290"/>
      <c r="N500" s="300"/>
      <c r="O500" s="309"/>
      <c r="P500" s="309"/>
      <c r="Q500" s="309"/>
      <c r="R500" s="309"/>
    </row>
    <row r="501">
      <c r="B501" s="0" t="s">
        <v>230</v>
      </c>
      <c r="C501" s="0" t="s">
        <v>302</v>
      </c>
      <c r="D501" s="317" t="s">
        <v>344</v>
      </c>
      <c r="E501" s="290"/>
      <c r="F501" s="290"/>
      <c r="G501" s="290">
        <v>4.748280820728</v>
      </c>
      <c r="H501" s="290">
        <v>9.903595325055</v>
      </c>
      <c r="I501" s="290">
        <v>10.337821120245</v>
      </c>
      <c r="J501" s="385">
        <v>10.589937729213</v>
      </c>
      <c r="K501" s="290">
        <v>7.506643399345</v>
      </c>
      <c r="L501" s="385">
        <v>3.85484821967</v>
      </c>
      <c r="M501" s="290"/>
      <c r="N501" s="300"/>
      <c r="O501" s="309"/>
      <c r="P501" s="309"/>
      <c r="Q501" s="309"/>
      <c r="R501" s="309"/>
    </row>
    <row r="502">
      <c r="B502" s="0" t="s">
        <v>230</v>
      </c>
      <c r="C502" s="0" t="s">
        <v>302</v>
      </c>
      <c r="D502" s="317" t="s">
        <v>350</v>
      </c>
      <c r="E502" s="290"/>
      <c r="F502" s="290"/>
      <c r="G502" s="290">
        <v>3.058558548989</v>
      </c>
      <c r="H502" s="290">
        <v>6.832894981913</v>
      </c>
      <c r="I502" s="290">
        <v>6.056996851247</v>
      </c>
      <c r="J502" s="385">
        <v>12.761854380326</v>
      </c>
      <c r="K502" s="290">
        <v>14.46039115895</v>
      </c>
      <c r="L502" s="385">
        <v>16.352363661863</v>
      </c>
      <c r="M502" s="290">
        <v>18.076460806339</v>
      </c>
      <c r="N502" s="300"/>
      <c r="O502" s="309"/>
      <c r="P502" s="309"/>
      <c r="Q502" s="309"/>
      <c r="R502" s="309"/>
    </row>
    <row r="503">
      <c r="B503" s="0" t="s">
        <v>230</v>
      </c>
      <c r="C503" s="0" t="s">
        <v>302</v>
      </c>
      <c r="D503" s="317" t="s">
        <v>348</v>
      </c>
      <c r="E503" s="290"/>
      <c r="F503" s="290"/>
      <c r="G503" s="290">
        <v>1.732157175079</v>
      </c>
      <c r="H503" s="290">
        <v>3.540575958223</v>
      </c>
      <c r="I503" s="290">
        <v>4.321341710726</v>
      </c>
      <c r="J503" s="385"/>
      <c r="K503" s="290">
        <v>5.776868063571</v>
      </c>
      <c r="L503" s="385">
        <v>1.990620775976</v>
      </c>
      <c r="M503" s="290">
        <v>6.291296057075</v>
      </c>
      <c r="N503" s="300"/>
      <c r="O503" s="309"/>
      <c r="P503" s="309"/>
      <c r="Q503" s="309"/>
      <c r="R503" s="309"/>
    </row>
    <row r="504">
      <c r="B504" s="0" t="s">
        <v>230</v>
      </c>
      <c r="C504" s="0" t="s">
        <v>369</v>
      </c>
      <c r="D504" s="317" t="s">
        <v>341</v>
      </c>
      <c r="E504" s="290">
        <v>24.254183499635</v>
      </c>
      <c r="F504" s="290">
        <v>25.130922344817</v>
      </c>
      <c r="G504" s="290">
        <v>34.897265225467</v>
      </c>
      <c r="H504" s="290">
        <v>45.361199757058</v>
      </c>
      <c r="I504" s="290">
        <v>52.030778806834</v>
      </c>
      <c r="J504" s="385">
        <v>58.094551628934</v>
      </c>
      <c r="K504" s="290">
        <v>62.879138411783</v>
      </c>
      <c r="L504" s="385">
        <v>67.948104629204</v>
      </c>
      <c r="M504" s="290">
        <v>72.55280521535</v>
      </c>
      <c r="N504" s="300"/>
      <c r="O504" s="309"/>
      <c r="P504" s="309"/>
      <c r="Q504" s="309"/>
      <c r="R504" s="309"/>
    </row>
    <row r="505">
      <c r="B505" s="0" t="s">
        <v>230</v>
      </c>
      <c r="C505" s="0" t="s">
        <v>369</v>
      </c>
      <c r="D505" s="317" t="s">
        <v>344</v>
      </c>
      <c r="E505" s="290">
        <v>51.275896363392</v>
      </c>
      <c r="F505" s="290">
        <v>53.12941454775</v>
      </c>
      <c r="G505" s="290">
        <v>65.438415368941</v>
      </c>
      <c r="H505" s="290">
        <v>78.50743908736</v>
      </c>
      <c r="I505" s="290">
        <v>87.306766919995</v>
      </c>
      <c r="J505" s="385">
        <v>94.923783100013</v>
      </c>
      <c r="K505" s="290">
        <v>101.136521740069</v>
      </c>
      <c r="L505" s="385">
        <v>107.727090454408</v>
      </c>
      <c r="M505" s="290">
        <v>113.516735297331</v>
      </c>
      <c r="N505" s="300"/>
      <c r="O505" s="309"/>
      <c r="P505" s="309"/>
      <c r="Q505" s="309"/>
      <c r="R505" s="309"/>
    </row>
    <row r="506">
      <c r="B506" s="0" t="s">
        <v>230</v>
      </c>
      <c r="C506" s="0" t="s">
        <v>369</v>
      </c>
      <c r="D506" s="317" t="s">
        <v>350</v>
      </c>
      <c r="E506" s="290"/>
      <c r="F506" s="290"/>
      <c r="G506" s="290">
        <v>3.058558548989</v>
      </c>
      <c r="H506" s="290">
        <v>6.832894981913</v>
      </c>
      <c r="I506" s="290">
        <v>9.526386161996</v>
      </c>
      <c r="J506" s="385">
        <v>12.761854380326</v>
      </c>
      <c r="K506" s="290">
        <v>14.46039115895</v>
      </c>
      <c r="L506" s="385">
        <v>16.352363661863</v>
      </c>
      <c r="M506" s="290">
        <v>18.076460806339</v>
      </c>
      <c r="N506" s="300"/>
      <c r="O506" s="309"/>
      <c r="P506" s="309"/>
      <c r="Q506" s="309"/>
      <c r="R506" s="309"/>
    </row>
    <row r="507">
      <c r="B507" s="0" t="s">
        <v>230</v>
      </c>
      <c r="C507" s="0" t="s">
        <v>369</v>
      </c>
      <c r="D507" s="317" t="s">
        <v>348</v>
      </c>
      <c r="E507" s="290"/>
      <c r="F507" s="290"/>
      <c r="G507" s="290">
        <v>1.732157175079</v>
      </c>
      <c r="H507" s="290">
        <v>3.540575958223</v>
      </c>
      <c r="I507" s="290">
        <v>4.523145436907</v>
      </c>
      <c r="J507" s="385">
        <v>5.498709364258</v>
      </c>
      <c r="K507" s="290">
        <v>5.776868063571</v>
      </c>
      <c r="L507" s="385">
        <v>6.032184169626</v>
      </c>
      <c r="M507" s="290">
        <v>6.291296057075</v>
      </c>
      <c r="N507" s="300"/>
      <c r="O507" s="309"/>
      <c r="P507" s="309"/>
      <c r="Q507" s="309"/>
      <c r="R507" s="309"/>
    </row>
    <row r="508">
      <c r="B508" s="0" t="s">
        <v>230</v>
      </c>
      <c r="C508" s="0" t="s">
        <v>322</v>
      </c>
      <c r="D508" s="317" t="s">
        <v>321</v>
      </c>
      <c r="E508" s="375"/>
      <c r="F508" s="375"/>
      <c r="G508" s="375"/>
      <c r="H508" s="375"/>
      <c r="I508" s="375"/>
      <c r="J508" s="375"/>
      <c r="K508" s="375"/>
      <c r="L508" s="375"/>
      <c r="M508" s="375"/>
      <c r="N508" s="300"/>
      <c r="O508" s="309"/>
      <c r="P508" s="309"/>
      <c r="Q508" s="309"/>
      <c r="R508" s="309"/>
    </row>
    <row r="509">
      <c r="B509" s="0" t="s">
        <v>230</v>
      </c>
      <c r="C509" s="0" t="s">
        <v>315</v>
      </c>
      <c r="D509" s="317" t="s">
        <v>303</v>
      </c>
      <c r="E509" s="375"/>
      <c r="F509" s="375"/>
      <c r="G509" s="375"/>
      <c r="H509" s="375"/>
      <c r="I509" s="375"/>
      <c r="J509" s="375"/>
      <c r="K509" s="375"/>
      <c r="L509" s="375"/>
      <c r="M509" s="375"/>
      <c r="N509" s="300"/>
      <c r="O509" s="309"/>
      <c r="P509" s="309"/>
      <c r="Q509" s="309"/>
      <c r="R509" s="309"/>
    </row>
    <row r="510">
      <c r="B510" s="0" t="s">
        <v>230</v>
      </c>
      <c r="C510" s="0" t="s">
        <v>317</v>
      </c>
      <c r="D510" s="317" t="s">
        <v>316</v>
      </c>
      <c r="E510" s="385"/>
      <c r="F510" s="385"/>
      <c r="G510" s="385"/>
      <c r="H510" s="385"/>
      <c r="I510" s="385">
        <v>106.316581596451</v>
      </c>
      <c r="J510" s="385">
        <v>147.456286565638</v>
      </c>
      <c r="K510" s="385">
        <v>273.227355481438</v>
      </c>
      <c r="L510" s="385">
        <v>376.588069480846</v>
      </c>
      <c r="M510" s="385">
        <v>452.435831789152</v>
      </c>
      <c r="N510" s="300"/>
      <c r="O510" s="309"/>
      <c r="P510" s="309"/>
      <c r="Q510" s="309"/>
      <c r="R510" s="309"/>
    </row>
    <row r="511">
      <c r="B511" s="0" t="s">
        <v>230</v>
      </c>
      <c r="C511" s="0" t="s">
        <v>317</v>
      </c>
      <c r="D511" s="317" t="s">
        <v>319</v>
      </c>
      <c r="E511" s="375"/>
      <c r="F511" s="375"/>
      <c r="G511" s="375"/>
      <c r="H511" s="375"/>
      <c r="I511" s="375"/>
      <c r="J511" s="375"/>
      <c r="K511" s="375"/>
      <c r="L511" s="375"/>
      <c r="M511" s="375"/>
      <c r="N511" s="300"/>
      <c r="O511" s="309"/>
      <c r="P511" s="309"/>
      <c r="Q511" s="309"/>
      <c r="R511" s="309"/>
    </row>
    <row r="512">
      <c r="B512" s="0" t="s">
        <v>230</v>
      </c>
      <c r="C512" s="0" t="s">
        <v>332</v>
      </c>
      <c r="D512" s="317" t="s">
        <v>330</v>
      </c>
      <c r="E512" s="290">
        <v>75.290798765065</v>
      </c>
      <c r="F512" s="290">
        <v>81.162855924248</v>
      </c>
      <c r="G512" s="290">
        <v>88.701803775175</v>
      </c>
      <c r="H512" s="290">
        <v>95.927695917857</v>
      </c>
      <c r="I512" s="290">
        <v>102.786690087901</v>
      </c>
      <c r="J512" s="385">
        <v>110.511092629401</v>
      </c>
      <c r="K512" s="290">
        <v>119.010992878319</v>
      </c>
      <c r="L512" s="385">
        <v>128.299134516596</v>
      </c>
      <c r="M512" s="290">
        <v>135.686827461962</v>
      </c>
      <c r="N512" s="300"/>
      <c r="O512" s="309"/>
      <c r="P512" s="309"/>
      <c r="Q512" s="309"/>
      <c r="R512" s="309"/>
    </row>
    <row r="513">
      <c r="B513" s="0" t="s">
        <v>230</v>
      </c>
      <c r="C513" s="0" t="s">
        <v>332</v>
      </c>
      <c r="D513" s="317" t="s">
        <v>336</v>
      </c>
      <c r="E513" s="290">
        <v>415.691399054742</v>
      </c>
      <c r="F513" s="290">
        <v>402.757044660261</v>
      </c>
      <c r="G513" s="290">
        <v>396.855879000688</v>
      </c>
      <c r="H513" s="290">
        <v>390.936056482745</v>
      </c>
      <c r="I513" s="290">
        <v>384.907584702004</v>
      </c>
      <c r="J513" s="385">
        <v>375.185946838961</v>
      </c>
      <c r="K513" s="290">
        <v>366.370475691083</v>
      </c>
      <c r="L513" s="385">
        <v>355.996553309284</v>
      </c>
      <c r="M513" s="290">
        <v>345.745405394261</v>
      </c>
      <c r="N513" s="300"/>
      <c r="O513" s="309"/>
      <c r="P513" s="309"/>
      <c r="Q513" s="309"/>
      <c r="R513" s="309"/>
    </row>
    <row r="514">
      <c r="B514" s="0" t="s">
        <v>230</v>
      </c>
      <c r="C514" s="0" t="s">
        <v>309</v>
      </c>
      <c r="D514" s="317" t="s">
        <v>303</v>
      </c>
      <c r="E514" s="290">
        <v>3.69150156</v>
      </c>
      <c r="F514" s="290">
        <v>1.84575078</v>
      </c>
      <c r="G514" s="290"/>
      <c r="H514" s="290"/>
      <c r="I514" s="290"/>
      <c r="J514" s="385"/>
      <c r="K514" s="290"/>
      <c r="L514" s="385"/>
      <c r="M514" s="290"/>
      <c r="N514" s="300"/>
      <c r="O514" s="309"/>
      <c r="P514" s="309"/>
      <c r="Q514" s="309"/>
      <c r="R514" s="309"/>
    </row>
    <row r="515">
      <c r="B515" s="0" t="s">
        <v>230</v>
      </c>
      <c r="C515" s="0" t="s">
        <v>309</v>
      </c>
      <c r="D515" s="317" t="s">
        <v>316</v>
      </c>
      <c r="E515" s="300"/>
      <c r="F515" s="300"/>
      <c r="G515" s="300"/>
      <c r="H515" s="300"/>
      <c r="I515" s="300"/>
      <c r="J515" s="375"/>
      <c r="K515" s="300"/>
      <c r="L515" s="375"/>
      <c r="M515" s="300"/>
      <c r="N515" s="300"/>
      <c r="O515" s="309"/>
      <c r="P515" s="309"/>
      <c r="Q515" s="309"/>
      <c r="R515" s="309"/>
    </row>
    <row r="516">
      <c r="B516" s="0" t="s">
        <v>230</v>
      </c>
      <c r="C516" s="0" t="s">
        <v>309</v>
      </c>
      <c r="D516" s="317" t="s">
        <v>319</v>
      </c>
      <c r="E516" s="290">
        <v>1.23050052</v>
      </c>
      <c r="F516" s="290">
        <v>0.82033368</v>
      </c>
      <c r="G516" s="290">
        <v>0.41016684</v>
      </c>
      <c r="H516" s="290"/>
      <c r="I516" s="290"/>
      <c r="J516" s="385"/>
      <c r="K516" s="290"/>
      <c r="L516" s="385"/>
      <c r="M516" s="290"/>
      <c r="N516" s="300"/>
      <c r="O516" s="309"/>
      <c r="P516" s="309"/>
      <c r="Q516" s="309"/>
      <c r="R516" s="309"/>
    </row>
    <row r="517">
      <c r="B517" s="0" t="s">
        <v>230</v>
      </c>
      <c r="C517" s="0" t="s">
        <v>312</v>
      </c>
      <c r="D517" s="317" t="s">
        <v>316</v>
      </c>
      <c r="E517" s="385"/>
      <c r="F517" s="385"/>
      <c r="G517" s="385"/>
      <c r="H517" s="385"/>
      <c r="I517" s="385">
        <v>2.223600223081</v>
      </c>
      <c r="J517" s="385">
        <v>17.933540450996</v>
      </c>
      <c r="K517" s="385">
        <v>31.794841006912</v>
      </c>
      <c r="L517" s="385">
        <v>27.962277957867</v>
      </c>
      <c r="M517" s="385">
        <v>66.96776035921</v>
      </c>
      <c r="N517" s="300"/>
      <c r="O517" s="309"/>
      <c r="P517" s="309"/>
      <c r="Q517" s="309"/>
      <c r="R517" s="309"/>
    </row>
    <row r="518">
      <c r="B518" s="0" t="s">
        <v>230</v>
      </c>
      <c r="C518" s="0" t="s">
        <v>312</v>
      </c>
      <c r="D518" s="317" t="s">
        <v>319</v>
      </c>
      <c r="E518" s="385"/>
      <c r="F518" s="385"/>
      <c r="G518" s="385"/>
      <c r="H518" s="385"/>
      <c r="I518" s="385"/>
      <c r="J518" s="385"/>
      <c r="K518" s="385"/>
      <c r="L518" s="385">
        <v>3.832563049046</v>
      </c>
      <c r="M518" s="385">
        <v>3.832563049046</v>
      </c>
      <c r="N518" s="300"/>
      <c r="O518" s="309"/>
      <c r="P518" s="309"/>
      <c r="Q518" s="309"/>
      <c r="R518" s="309"/>
    </row>
    <row r="519">
      <c r="B519" s="0" t="s">
        <v>230</v>
      </c>
      <c r="C519" s="0" t="s">
        <v>308</v>
      </c>
      <c r="D519" s="317" t="s">
        <v>321</v>
      </c>
      <c r="E519" s="290">
        <v>0.270953702424</v>
      </c>
      <c r="F519" s="290">
        <v>0.180635801616</v>
      </c>
      <c r="G519" s="290">
        <v>0.090317900808</v>
      </c>
      <c r="H519" s="290"/>
      <c r="I519" s="290"/>
      <c r="J519" s="385"/>
      <c r="K519" s="290"/>
      <c r="L519" s="385"/>
      <c r="M519" s="290"/>
      <c r="N519" s="300"/>
      <c r="O519" s="309"/>
      <c r="P519" s="309"/>
      <c r="Q519" s="309"/>
      <c r="R519" s="309"/>
    </row>
    <row r="520">
      <c r="B520" s="0" t="s">
        <v>230</v>
      </c>
      <c r="C520" s="0" t="s">
        <v>308</v>
      </c>
      <c r="D520" s="317" t="s">
        <v>303</v>
      </c>
      <c r="E520" s="290">
        <v>0.581101965576</v>
      </c>
      <c r="F520" s="290">
        <v>0.290550982788</v>
      </c>
      <c r="G520" s="290"/>
      <c r="H520" s="290"/>
      <c r="I520" s="290"/>
      <c r="J520" s="385"/>
      <c r="K520" s="290"/>
      <c r="L520" s="385"/>
      <c r="M520" s="290"/>
      <c r="N520" s="300"/>
      <c r="O520" s="309"/>
      <c r="P520" s="309"/>
      <c r="Q520" s="309"/>
      <c r="R520" s="309"/>
    </row>
    <row r="521">
      <c r="B521" s="0" t="s">
        <v>230</v>
      </c>
      <c r="C521" s="0" t="s">
        <v>308</v>
      </c>
      <c r="D521" s="317" t="s">
        <v>316</v>
      </c>
      <c r="E521" s="300"/>
      <c r="F521" s="300"/>
      <c r="G521" s="300"/>
      <c r="H521" s="300"/>
      <c r="I521" s="300"/>
      <c r="J521" s="375"/>
      <c r="K521" s="300"/>
      <c r="L521" s="375"/>
      <c r="M521" s="300"/>
      <c r="N521" s="300"/>
      <c r="O521" s="309"/>
      <c r="P521" s="309"/>
      <c r="Q521" s="309"/>
      <c r="R521" s="309"/>
    </row>
    <row r="522">
      <c r="B522" s="0" t="s">
        <v>230</v>
      </c>
      <c r="C522" s="0" t="s">
        <v>308</v>
      </c>
      <c r="D522" s="317" t="s">
        <v>319</v>
      </c>
      <c r="E522" s="290"/>
      <c r="F522" s="290"/>
      <c r="G522" s="290"/>
      <c r="H522" s="290"/>
      <c r="I522" s="290"/>
      <c r="J522" s="385"/>
      <c r="K522" s="290">
        <v>4.740595260189</v>
      </c>
      <c r="L522" s="385">
        <v>57.069605918699</v>
      </c>
      <c r="M522" s="290">
        <v>57.081321684134</v>
      </c>
      <c r="N522" s="300"/>
      <c r="O522" s="309"/>
      <c r="P522" s="309"/>
      <c r="Q522" s="309"/>
      <c r="R522" s="309"/>
    </row>
    <row r="523">
      <c r="B523" s="0" t="s">
        <v>231</v>
      </c>
      <c r="C523" s="0" t="s">
        <v>329</v>
      </c>
      <c r="D523" s="317" t="s">
        <v>336</v>
      </c>
      <c r="E523" s="375"/>
      <c r="F523" s="375"/>
      <c r="G523" s="375"/>
      <c r="H523" s="375"/>
      <c r="I523" s="375"/>
      <c r="J523" s="375"/>
      <c r="K523" s="375"/>
      <c r="L523" s="375"/>
      <c r="M523" s="375"/>
      <c r="N523" s="300"/>
      <c r="O523" s="309"/>
      <c r="P523" s="309"/>
      <c r="Q523" s="309"/>
      <c r="R523" s="309"/>
    </row>
    <row r="524">
      <c r="B524" s="0" t="s">
        <v>231</v>
      </c>
      <c r="C524" s="0" t="s">
        <v>307</v>
      </c>
      <c r="D524" s="317" t="s">
        <v>324</v>
      </c>
      <c r="E524" s="375"/>
      <c r="F524" s="375"/>
      <c r="G524" s="375"/>
      <c r="H524" s="375"/>
      <c r="I524" s="375"/>
      <c r="J524" s="375"/>
      <c r="K524" s="375"/>
      <c r="L524" s="375"/>
      <c r="M524" s="375"/>
      <c r="N524" s="300"/>
      <c r="O524" s="309"/>
      <c r="P524" s="309"/>
      <c r="Q524" s="309"/>
      <c r="R524" s="309"/>
    </row>
    <row r="525">
      <c r="B525" s="0" t="s">
        <v>231</v>
      </c>
      <c r="C525" s="0" t="s">
        <v>307</v>
      </c>
      <c r="D525" s="317" t="s">
        <v>316</v>
      </c>
      <c r="E525" s="375"/>
      <c r="F525" s="375"/>
      <c r="G525" s="375"/>
      <c r="H525" s="375"/>
      <c r="I525" s="375"/>
      <c r="J525" s="375"/>
      <c r="K525" s="375"/>
      <c r="L525" s="375"/>
      <c r="M525" s="375"/>
      <c r="N525" s="300"/>
      <c r="O525" s="309"/>
      <c r="P525" s="309"/>
      <c r="Q525" s="309"/>
      <c r="R525" s="309"/>
    </row>
    <row r="526">
      <c r="B526" s="0" t="s">
        <v>231</v>
      </c>
      <c r="C526" s="0" t="s">
        <v>307</v>
      </c>
      <c r="D526" s="317" t="s">
        <v>319</v>
      </c>
      <c r="E526" s="375"/>
      <c r="F526" s="375"/>
      <c r="G526" s="375"/>
      <c r="H526" s="375"/>
      <c r="I526" s="375"/>
      <c r="J526" s="375"/>
      <c r="K526" s="375"/>
      <c r="L526" s="375"/>
      <c r="M526" s="375"/>
      <c r="N526" s="300"/>
      <c r="O526" s="309"/>
      <c r="P526" s="309"/>
      <c r="Q526" s="309"/>
      <c r="R526" s="309"/>
    </row>
    <row r="527">
      <c r="B527" s="0" t="s">
        <v>231</v>
      </c>
      <c r="C527" s="0" t="s">
        <v>334</v>
      </c>
      <c r="D527" s="317" t="s">
        <v>330</v>
      </c>
      <c r="E527" s="375"/>
      <c r="F527" s="375"/>
      <c r="G527" s="375"/>
      <c r="H527" s="375"/>
      <c r="I527" s="375"/>
      <c r="J527" s="375"/>
      <c r="K527" s="375"/>
      <c r="L527" s="375"/>
      <c r="M527" s="375"/>
      <c r="N527" s="300"/>
      <c r="O527" s="309"/>
      <c r="P527" s="309"/>
      <c r="Q527" s="309"/>
      <c r="R527" s="309"/>
    </row>
    <row r="528">
      <c r="B528" s="0" t="s">
        <v>231</v>
      </c>
      <c r="C528" s="0" t="s">
        <v>334</v>
      </c>
      <c r="D528" s="317" t="s">
        <v>336</v>
      </c>
      <c r="E528" s="375"/>
      <c r="F528" s="375"/>
      <c r="G528" s="375"/>
      <c r="H528" s="375"/>
      <c r="I528" s="375"/>
      <c r="J528" s="375"/>
      <c r="K528" s="375"/>
      <c r="L528" s="375"/>
      <c r="M528" s="375"/>
      <c r="N528" s="300"/>
      <c r="O528" s="309"/>
      <c r="P528" s="309"/>
      <c r="Q528" s="309"/>
      <c r="R528" s="309"/>
    </row>
    <row r="529">
      <c r="B529" s="0" t="s">
        <v>231</v>
      </c>
      <c r="C529" s="0" t="s">
        <v>305</v>
      </c>
      <c r="D529" s="317" t="s">
        <v>324</v>
      </c>
      <c r="E529" s="375"/>
      <c r="F529" s="375"/>
      <c r="G529" s="375"/>
      <c r="H529" s="375"/>
      <c r="I529" s="375"/>
      <c r="J529" s="375"/>
      <c r="K529" s="375"/>
      <c r="L529" s="375"/>
      <c r="M529" s="375"/>
      <c r="N529" s="300"/>
      <c r="O529" s="309"/>
      <c r="P529" s="309"/>
      <c r="Q529" s="309"/>
      <c r="R529" s="309"/>
    </row>
    <row r="530">
      <c r="B530" s="0" t="s">
        <v>231</v>
      </c>
      <c r="C530" s="0" t="s">
        <v>305</v>
      </c>
      <c r="D530" s="317" t="s">
        <v>321</v>
      </c>
      <c r="E530" s="375"/>
      <c r="F530" s="375"/>
      <c r="G530" s="375"/>
      <c r="H530" s="375"/>
      <c r="I530" s="375"/>
      <c r="J530" s="375"/>
      <c r="K530" s="375"/>
      <c r="L530" s="375"/>
      <c r="M530" s="375"/>
      <c r="N530" s="300"/>
      <c r="O530" s="309"/>
      <c r="P530" s="309"/>
      <c r="Q530" s="309"/>
      <c r="R530" s="309"/>
    </row>
    <row r="531">
      <c r="B531" s="0" t="s">
        <v>231</v>
      </c>
      <c r="C531" s="0" t="s">
        <v>305</v>
      </c>
      <c r="D531" s="317" t="s">
        <v>303</v>
      </c>
      <c r="E531" s="375"/>
      <c r="F531" s="375"/>
      <c r="G531" s="375"/>
      <c r="H531" s="375"/>
      <c r="I531" s="375"/>
      <c r="J531" s="375"/>
      <c r="K531" s="375"/>
      <c r="L531" s="375"/>
      <c r="M531" s="375"/>
      <c r="N531" s="300"/>
      <c r="O531" s="309"/>
      <c r="P531" s="309"/>
      <c r="Q531" s="309"/>
      <c r="R531" s="309"/>
    </row>
    <row r="532">
      <c r="B532" s="0" t="s">
        <v>231</v>
      </c>
      <c r="C532" s="0" t="s">
        <v>305</v>
      </c>
      <c r="D532" s="317" t="s">
        <v>316</v>
      </c>
      <c r="E532" s="375"/>
      <c r="F532" s="375"/>
      <c r="G532" s="375"/>
      <c r="H532" s="375"/>
      <c r="I532" s="375"/>
      <c r="J532" s="375"/>
      <c r="K532" s="375"/>
      <c r="L532" s="375"/>
      <c r="M532" s="375"/>
      <c r="N532" s="300"/>
      <c r="O532" s="309"/>
      <c r="P532" s="309"/>
      <c r="Q532" s="309"/>
      <c r="R532" s="309"/>
    </row>
    <row r="533">
      <c r="B533" s="0" t="s">
        <v>231</v>
      </c>
      <c r="C533" s="0" t="s">
        <v>305</v>
      </c>
      <c r="D533" s="317" t="s">
        <v>319</v>
      </c>
      <c r="E533" s="375"/>
      <c r="F533" s="375"/>
      <c r="G533" s="375"/>
      <c r="H533" s="375"/>
      <c r="I533" s="375"/>
      <c r="J533" s="375"/>
      <c r="K533" s="375"/>
      <c r="L533" s="375"/>
      <c r="M533" s="375"/>
      <c r="N533" s="300"/>
      <c r="O533" s="309"/>
      <c r="P533" s="309"/>
      <c r="Q533" s="309"/>
      <c r="R533" s="309"/>
    </row>
    <row r="534">
      <c r="B534" s="0" t="s">
        <v>231</v>
      </c>
      <c r="C534" s="0" t="s">
        <v>305</v>
      </c>
      <c r="D534" s="317" t="s">
        <v>341</v>
      </c>
      <c r="E534" s="375"/>
      <c r="F534" s="375"/>
      <c r="G534" s="375"/>
      <c r="H534" s="375"/>
      <c r="I534" s="375"/>
      <c r="J534" s="375"/>
      <c r="K534" s="375"/>
      <c r="L534" s="375"/>
      <c r="M534" s="375"/>
      <c r="N534" s="300"/>
      <c r="O534" s="309"/>
      <c r="P534" s="309"/>
      <c r="Q534" s="309"/>
      <c r="R534" s="309"/>
    </row>
    <row r="535">
      <c r="B535" s="0" t="s">
        <v>231</v>
      </c>
      <c r="C535" s="0" t="s">
        <v>305</v>
      </c>
      <c r="D535" s="317" t="s">
        <v>344</v>
      </c>
      <c r="E535" s="375"/>
      <c r="F535" s="375"/>
      <c r="G535" s="375"/>
      <c r="H535" s="375"/>
      <c r="I535" s="375"/>
      <c r="J535" s="375"/>
      <c r="K535" s="375"/>
      <c r="L535" s="375"/>
      <c r="M535" s="375"/>
      <c r="N535" s="300"/>
      <c r="O535" s="309"/>
      <c r="P535" s="309"/>
      <c r="Q535" s="309"/>
      <c r="R535" s="309"/>
    </row>
    <row r="536">
      <c r="B536" s="0" t="s">
        <v>231</v>
      </c>
      <c r="C536" s="0" t="s">
        <v>305</v>
      </c>
      <c r="D536" s="317" t="s">
        <v>350</v>
      </c>
      <c r="E536" s="375"/>
      <c r="F536" s="375"/>
      <c r="G536" s="375"/>
      <c r="H536" s="375"/>
      <c r="I536" s="375"/>
      <c r="J536" s="375"/>
      <c r="K536" s="375"/>
      <c r="L536" s="375"/>
      <c r="M536" s="375"/>
      <c r="N536" s="300"/>
      <c r="O536" s="309"/>
      <c r="P536" s="309"/>
      <c r="Q536" s="309"/>
      <c r="R536" s="309"/>
    </row>
    <row r="537">
      <c r="B537" s="0" t="s">
        <v>231</v>
      </c>
      <c r="C537" s="0" t="s">
        <v>305</v>
      </c>
      <c r="D537" s="317" t="s">
        <v>348</v>
      </c>
      <c r="E537" s="375"/>
      <c r="F537" s="375"/>
      <c r="G537" s="375"/>
      <c r="H537" s="375"/>
      <c r="I537" s="375"/>
      <c r="J537" s="375"/>
      <c r="K537" s="375"/>
      <c r="L537" s="375"/>
      <c r="M537" s="375"/>
      <c r="N537" s="300"/>
      <c r="O537" s="309"/>
      <c r="P537" s="309"/>
      <c r="Q537" s="309"/>
      <c r="R537" s="309"/>
    </row>
    <row r="538">
      <c r="B538" s="0" t="s">
        <v>231</v>
      </c>
      <c r="C538" s="0" t="s">
        <v>314</v>
      </c>
      <c r="D538" s="317" t="s">
        <v>321</v>
      </c>
      <c r="E538" s="375"/>
      <c r="F538" s="375"/>
      <c r="G538" s="375"/>
      <c r="H538" s="375"/>
      <c r="I538" s="375"/>
      <c r="J538" s="375"/>
      <c r="K538" s="375"/>
      <c r="L538" s="375"/>
      <c r="M538" s="375"/>
      <c r="N538" s="300"/>
      <c r="O538" s="309"/>
      <c r="P538" s="309"/>
      <c r="Q538" s="309"/>
      <c r="R538" s="309"/>
    </row>
    <row r="539">
      <c r="B539" s="0" t="s">
        <v>231</v>
      </c>
      <c r="C539" s="0" t="s">
        <v>314</v>
      </c>
      <c r="D539" s="317" t="s">
        <v>303</v>
      </c>
      <c r="E539" s="375"/>
      <c r="F539" s="375"/>
      <c r="G539" s="375"/>
      <c r="H539" s="375"/>
      <c r="I539" s="375"/>
      <c r="J539" s="375"/>
      <c r="K539" s="375"/>
      <c r="L539" s="375"/>
      <c r="M539" s="375"/>
      <c r="N539" s="300"/>
      <c r="O539" s="309"/>
      <c r="P539" s="309"/>
      <c r="Q539" s="309"/>
      <c r="R539" s="309"/>
    </row>
    <row r="540">
      <c r="B540" s="0" t="s">
        <v>231</v>
      </c>
      <c r="C540" s="0" t="s">
        <v>314</v>
      </c>
      <c r="D540" s="317" t="s">
        <v>319</v>
      </c>
      <c r="E540" s="375"/>
      <c r="F540" s="375"/>
      <c r="G540" s="375"/>
      <c r="H540" s="375"/>
      <c r="I540" s="375"/>
      <c r="J540" s="375"/>
      <c r="K540" s="375"/>
      <c r="L540" s="375"/>
      <c r="M540" s="375"/>
      <c r="N540" s="300"/>
      <c r="O540" s="309"/>
      <c r="P540" s="309"/>
      <c r="Q540" s="309"/>
      <c r="R540" s="309"/>
    </row>
    <row r="541">
      <c r="B541" s="0" t="s">
        <v>231</v>
      </c>
      <c r="C541" s="0" t="s">
        <v>314</v>
      </c>
      <c r="D541" s="317" t="s">
        <v>350</v>
      </c>
      <c r="E541" s="375"/>
      <c r="F541" s="375"/>
      <c r="G541" s="375"/>
      <c r="H541" s="375"/>
      <c r="I541" s="375"/>
      <c r="J541" s="375"/>
      <c r="K541" s="375"/>
      <c r="L541" s="375"/>
      <c r="M541" s="375"/>
      <c r="N541" s="300"/>
      <c r="O541" s="309"/>
      <c r="P541" s="309"/>
      <c r="Q541" s="309"/>
      <c r="R541" s="309"/>
    </row>
    <row r="542">
      <c r="B542" s="0" t="s">
        <v>231</v>
      </c>
      <c r="C542" s="0" t="s">
        <v>314</v>
      </c>
      <c r="D542" s="317" t="s">
        <v>348</v>
      </c>
      <c r="E542" s="375"/>
      <c r="F542" s="375"/>
      <c r="G542" s="375"/>
      <c r="H542" s="375"/>
      <c r="I542" s="375"/>
      <c r="J542" s="375"/>
      <c r="K542" s="375"/>
      <c r="L542" s="375"/>
      <c r="M542" s="375"/>
      <c r="N542" s="300"/>
      <c r="O542" s="309"/>
      <c r="P542" s="309"/>
      <c r="Q542" s="309"/>
      <c r="R542" s="309"/>
    </row>
    <row r="543">
      <c r="B543" s="0" t="s">
        <v>231</v>
      </c>
      <c r="C543" s="0" t="s">
        <v>311</v>
      </c>
      <c r="D543" s="317" t="s">
        <v>321</v>
      </c>
      <c r="E543" s="375"/>
      <c r="F543" s="375"/>
      <c r="G543" s="375"/>
      <c r="H543" s="375"/>
      <c r="I543" s="375"/>
      <c r="J543" s="375"/>
      <c r="K543" s="375"/>
      <c r="L543" s="375"/>
      <c r="M543" s="375"/>
      <c r="N543" s="300"/>
      <c r="O543" s="309"/>
      <c r="P543" s="309"/>
      <c r="Q543" s="309"/>
      <c r="R543" s="309"/>
    </row>
    <row r="544">
      <c r="B544" s="0" t="s">
        <v>231</v>
      </c>
      <c r="C544" s="0" t="s">
        <v>311</v>
      </c>
      <c r="D544" s="317" t="s">
        <v>303</v>
      </c>
      <c r="E544" s="375"/>
      <c r="F544" s="375"/>
      <c r="G544" s="375"/>
      <c r="H544" s="375"/>
      <c r="I544" s="375"/>
      <c r="J544" s="375"/>
      <c r="K544" s="375"/>
      <c r="L544" s="375"/>
      <c r="M544" s="375"/>
      <c r="N544" s="300"/>
      <c r="O544" s="309"/>
      <c r="P544" s="309"/>
      <c r="Q544" s="309"/>
      <c r="R544" s="309"/>
    </row>
    <row r="545">
      <c r="B545" s="0" t="s">
        <v>231</v>
      </c>
      <c r="C545" s="0" t="s">
        <v>311</v>
      </c>
      <c r="D545" s="317" t="s">
        <v>316</v>
      </c>
      <c r="E545" s="375"/>
      <c r="F545" s="375"/>
      <c r="G545" s="375"/>
      <c r="H545" s="375"/>
      <c r="I545" s="375"/>
      <c r="J545" s="375"/>
      <c r="K545" s="375"/>
      <c r="L545" s="375"/>
      <c r="M545" s="375"/>
      <c r="N545" s="300"/>
      <c r="O545" s="309"/>
      <c r="P545" s="309"/>
      <c r="Q545" s="309"/>
      <c r="R545" s="309"/>
    </row>
    <row r="546">
      <c r="B546" s="0" t="s">
        <v>231</v>
      </c>
      <c r="C546" s="0" t="s">
        <v>311</v>
      </c>
      <c r="D546" s="317" t="s">
        <v>319</v>
      </c>
      <c r="E546" s="375"/>
      <c r="F546" s="375"/>
      <c r="G546" s="375"/>
      <c r="H546" s="375"/>
      <c r="I546" s="375"/>
      <c r="J546" s="375"/>
      <c r="K546" s="375"/>
      <c r="L546" s="375"/>
      <c r="M546" s="375"/>
      <c r="N546" s="300"/>
      <c r="O546" s="309"/>
      <c r="P546" s="309"/>
      <c r="Q546" s="309"/>
      <c r="R546" s="309"/>
    </row>
    <row r="547">
      <c r="B547" s="0" t="s">
        <v>231</v>
      </c>
      <c r="C547" s="0" t="s">
        <v>302</v>
      </c>
      <c r="D547" s="317" t="s">
        <v>326</v>
      </c>
      <c r="E547" s="375"/>
      <c r="F547" s="375"/>
      <c r="G547" s="375"/>
      <c r="H547" s="375"/>
      <c r="I547" s="375"/>
      <c r="J547" s="375"/>
      <c r="K547" s="375"/>
      <c r="L547" s="375"/>
      <c r="M547" s="375"/>
      <c r="N547" s="300"/>
      <c r="O547" s="309"/>
      <c r="P547" s="309"/>
      <c r="Q547" s="309"/>
      <c r="R547" s="309"/>
    </row>
    <row r="548">
      <c r="B548" s="0" t="s">
        <v>231</v>
      </c>
      <c r="C548" s="0" t="s">
        <v>302</v>
      </c>
      <c r="D548" s="317" t="s">
        <v>324</v>
      </c>
      <c r="E548" s="375"/>
      <c r="F548" s="375"/>
      <c r="G548" s="375"/>
      <c r="H548" s="375"/>
      <c r="I548" s="375"/>
      <c r="J548" s="375"/>
      <c r="K548" s="375"/>
      <c r="L548" s="375"/>
      <c r="M548" s="375"/>
      <c r="N548" s="300"/>
      <c r="O548" s="309"/>
      <c r="P548" s="309"/>
      <c r="Q548" s="309"/>
      <c r="R548" s="309"/>
    </row>
    <row r="549">
      <c r="B549" s="0" t="s">
        <v>231</v>
      </c>
      <c r="C549" s="0" t="s">
        <v>302</v>
      </c>
      <c r="D549" s="317" t="s">
        <v>321</v>
      </c>
      <c r="E549" s="375"/>
      <c r="F549" s="375"/>
      <c r="G549" s="375"/>
      <c r="H549" s="375"/>
      <c r="I549" s="375"/>
      <c r="J549" s="375"/>
      <c r="K549" s="375"/>
      <c r="L549" s="375"/>
      <c r="M549" s="375"/>
      <c r="N549" s="300"/>
      <c r="O549" s="309"/>
      <c r="P549" s="309"/>
      <c r="Q549" s="309"/>
      <c r="R549" s="309"/>
    </row>
    <row r="550">
      <c r="B550" s="0" t="s">
        <v>231</v>
      </c>
      <c r="C550" s="0" t="s">
        <v>302</v>
      </c>
      <c r="D550" s="317" t="s">
        <v>303</v>
      </c>
      <c r="E550" s="375"/>
      <c r="F550" s="375"/>
      <c r="G550" s="375"/>
      <c r="H550" s="375"/>
      <c r="I550" s="375"/>
      <c r="J550" s="375"/>
      <c r="K550" s="375"/>
      <c r="L550" s="375"/>
      <c r="M550" s="375"/>
      <c r="N550" s="300"/>
      <c r="O550" s="309"/>
      <c r="P550" s="309"/>
      <c r="Q550" s="309"/>
      <c r="R550" s="309"/>
    </row>
    <row r="551">
      <c r="B551" s="0" t="s">
        <v>231</v>
      </c>
      <c r="C551" s="0" t="s">
        <v>302</v>
      </c>
      <c r="D551" s="317" t="s">
        <v>316</v>
      </c>
      <c r="E551" s="375"/>
      <c r="F551" s="375"/>
      <c r="G551" s="375"/>
      <c r="H551" s="375"/>
      <c r="I551" s="375"/>
      <c r="J551" s="375"/>
      <c r="K551" s="375"/>
      <c r="L551" s="375"/>
      <c r="M551" s="375"/>
      <c r="N551" s="300"/>
      <c r="O551" s="309"/>
      <c r="P551" s="309"/>
      <c r="Q551" s="309"/>
      <c r="R551" s="309"/>
    </row>
    <row r="552">
      <c r="B552" s="0" t="s">
        <v>231</v>
      </c>
      <c r="C552" s="0" t="s">
        <v>302</v>
      </c>
      <c r="D552" s="317" t="s">
        <v>319</v>
      </c>
      <c r="E552" s="375"/>
      <c r="F552" s="375"/>
      <c r="G552" s="375"/>
      <c r="H552" s="375"/>
      <c r="I552" s="375"/>
      <c r="J552" s="375"/>
      <c r="K552" s="375"/>
      <c r="L552" s="375"/>
      <c r="M552" s="375"/>
      <c r="N552" s="300"/>
      <c r="O552" s="309"/>
      <c r="P552" s="309"/>
      <c r="Q552" s="309"/>
      <c r="R552" s="309"/>
    </row>
    <row r="553">
      <c r="B553" s="0" t="s">
        <v>231</v>
      </c>
      <c r="C553" s="0" t="s">
        <v>302</v>
      </c>
      <c r="D553" s="317" t="s">
        <v>341</v>
      </c>
      <c r="E553" s="375"/>
      <c r="F553" s="375"/>
      <c r="G553" s="375"/>
      <c r="H553" s="375"/>
      <c r="I553" s="375"/>
      <c r="J553" s="375"/>
      <c r="K553" s="375"/>
      <c r="L553" s="375"/>
      <c r="M553" s="375"/>
      <c r="N553" s="300"/>
      <c r="O553" s="309"/>
      <c r="P553" s="309"/>
      <c r="Q553" s="309"/>
      <c r="R553" s="309"/>
    </row>
    <row r="554">
      <c r="B554" s="0" t="s">
        <v>231</v>
      </c>
      <c r="C554" s="0" t="s">
        <v>302</v>
      </c>
      <c r="D554" s="317" t="s">
        <v>344</v>
      </c>
      <c r="E554" s="375"/>
      <c r="F554" s="375"/>
      <c r="G554" s="375"/>
      <c r="H554" s="375"/>
      <c r="I554" s="375"/>
      <c r="J554" s="375"/>
      <c r="K554" s="375"/>
      <c r="L554" s="375"/>
      <c r="M554" s="375"/>
      <c r="N554" s="300"/>
      <c r="O554" s="309"/>
      <c r="P554" s="309"/>
      <c r="Q554" s="309"/>
      <c r="R554" s="309"/>
    </row>
    <row r="555">
      <c r="B555" s="0" t="s">
        <v>231</v>
      </c>
      <c r="C555" s="0" t="s">
        <v>302</v>
      </c>
      <c r="D555" s="317" t="s">
        <v>350</v>
      </c>
      <c r="E555" s="375"/>
      <c r="F555" s="375"/>
      <c r="G555" s="375"/>
      <c r="H555" s="375"/>
      <c r="I555" s="375"/>
      <c r="J555" s="375"/>
      <c r="K555" s="375"/>
      <c r="L555" s="375"/>
      <c r="M555" s="375"/>
      <c r="N555" s="300"/>
      <c r="O555" s="309"/>
      <c r="P555" s="309"/>
      <c r="Q555" s="309"/>
      <c r="R555" s="309"/>
    </row>
    <row r="556">
      <c r="B556" s="0" t="s">
        <v>231</v>
      </c>
      <c r="C556" s="0" t="s">
        <v>302</v>
      </c>
      <c r="D556" s="317" t="s">
        <v>348</v>
      </c>
      <c r="E556" s="375"/>
      <c r="F556" s="375"/>
      <c r="G556" s="375"/>
      <c r="H556" s="375"/>
      <c r="I556" s="375"/>
      <c r="J556" s="375"/>
      <c r="K556" s="375"/>
      <c r="L556" s="375"/>
      <c r="M556" s="375"/>
      <c r="N556" s="300"/>
      <c r="O556" s="309"/>
      <c r="P556" s="309"/>
      <c r="Q556" s="309"/>
      <c r="R556" s="309"/>
    </row>
    <row r="557">
      <c r="B557" s="0" t="s">
        <v>231</v>
      </c>
      <c r="C557" s="0" t="s">
        <v>369</v>
      </c>
      <c r="D557" s="317" t="s">
        <v>341</v>
      </c>
      <c r="E557" s="375"/>
      <c r="F557" s="375"/>
      <c r="G557" s="375"/>
      <c r="H557" s="375"/>
      <c r="I557" s="375"/>
      <c r="J557" s="375"/>
      <c r="K557" s="375"/>
      <c r="L557" s="375"/>
      <c r="M557" s="375"/>
      <c r="N557" s="300"/>
      <c r="O557" s="309"/>
      <c r="P557" s="309"/>
      <c r="Q557" s="309"/>
      <c r="R557" s="309"/>
    </row>
    <row r="558">
      <c r="B558" s="0" t="s">
        <v>231</v>
      </c>
      <c r="C558" s="0" t="s">
        <v>369</v>
      </c>
      <c r="D558" s="317" t="s">
        <v>344</v>
      </c>
      <c r="E558" s="375"/>
      <c r="F558" s="375"/>
      <c r="G558" s="375"/>
      <c r="H558" s="375"/>
      <c r="I558" s="375"/>
      <c r="J558" s="375"/>
      <c r="K558" s="375"/>
      <c r="L558" s="375"/>
      <c r="M558" s="375"/>
      <c r="N558" s="300"/>
      <c r="O558" s="309"/>
      <c r="P558" s="309"/>
      <c r="Q558" s="309"/>
      <c r="R558" s="309"/>
    </row>
    <row r="559">
      <c r="B559" s="0" t="s">
        <v>231</v>
      </c>
      <c r="C559" s="0" t="s">
        <v>369</v>
      </c>
      <c r="D559" s="317" t="s">
        <v>350</v>
      </c>
      <c r="E559" s="375"/>
      <c r="F559" s="375"/>
      <c r="G559" s="375"/>
      <c r="H559" s="375"/>
      <c r="I559" s="375"/>
      <c r="J559" s="375"/>
      <c r="K559" s="375"/>
      <c r="L559" s="375"/>
      <c r="M559" s="375"/>
      <c r="N559" s="300"/>
      <c r="O559" s="309"/>
      <c r="P559" s="309"/>
      <c r="Q559" s="309"/>
      <c r="R559" s="309"/>
    </row>
    <row r="560">
      <c r="B560" s="0" t="s">
        <v>231</v>
      </c>
      <c r="C560" s="0" t="s">
        <v>369</v>
      </c>
      <c r="D560" s="317" t="s">
        <v>348</v>
      </c>
      <c r="E560" s="375"/>
      <c r="F560" s="375"/>
      <c r="G560" s="375"/>
      <c r="H560" s="375"/>
      <c r="I560" s="375"/>
      <c r="J560" s="375"/>
      <c r="K560" s="375"/>
      <c r="L560" s="375"/>
      <c r="M560" s="375"/>
      <c r="N560" s="300"/>
      <c r="O560" s="309"/>
      <c r="P560" s="309"/>
      <c r="Q560" s="309"/>
      <c r="R560" s="309"/>
    </row>
    <row r="561">
      <c r="B561" s="0" t="s">
        <v>231</v>
      </c>
      <c r="C561" s="0" t="s">
        <v>322</v>
      </c>
      <c r="D561" s="317" t="s">
        <v>321</v>
      </c>
      <c r="E561" s="375"/>
      <c r="F561" s="375"/>
      <c r="G561" s="375"/>
      <c r="H561" s="375"/>
      <c r="I561" s="375"/>
      <c r="J561" s="375"/>
      <c r="K561" s="375"/>
      <c r="L561" s="375"/>
      <c r="M561" s="375"/>
      <c r="N561" s="300"/>
      <c r="O561" s="309"/>
      <c r="P561" s="309"/>
      <c r="Q561" s="309"/>
      <c r="R561" s="309"/>
    </row>
    <row r="562">
      <c r="B562" s="0" t="s">
        <v>231</v>
      </c>
      <c r="C562" s="0" t="s">
        <v>315</v>
      </c>
      <c r="D562" s="317" t="s">
        <v>303</v>
      </c>
      <c r="E562" s="375"/>
      <c r="F562" s="375"/>
      <c r="G562" s="375"/>
      <c r="H562" s="375"/>
      <c r="I562" s="375"/>
      <c r="J562" s="375"/>
      <c r="K562" s="375"/>
      <c r="L562" s="375"/>
      <c r="M562" s="375"/>
      <c r="N562" s="300"/>
      <c r="O562" s="309"/>
      <c r="P562" s="309"/>
      <c r="Q562" s="309"/>
      <c r="R562" s="309"/>
    </row>
    <row r="563">
      <c r="B563" s="0" t="s">
        <v>231</v>
      </c>
      <c r="C563" s="0" t="s">
        <v>317</v>
      </c>
      <c r="D563" s="317" t="s">
        <v>316</v>
      </c>
      <c r="E563" s="375"/>
      <c r="F563" s="375"/>
      <c r="G563" s="375"/>
      <c r="H563" s="375"/>
      <c r="I563" s="375"/>
      <c r="J563" s="375"/>
      <c r="K563" s="375"/>
      <c r="L563" s="375"/>
      <c r="M563" s="375"/>
      <c r="N563" s="300"/>
      <c r="O563" s="309"/>
      <c r="P563" s="309"/>
      <c r="Q563" s="309"/>
      <c r="R563" s="309"/>
    </row>
    <row r="564">
      <c r="B564" s="0" t="s">
        <v>231</v>
      </c>
      <c r="C564" s="0" t="s">
        <v>317</v>
      </c>
      <c r="D564" s="317" t="s">
        <v>319</v>
      </c>
      <c r="E564" s="375"/>
      <c r="F564" s="375"/>
      <c r="G564" s="375"/>
      <c r="H564" s="375"/>
      <c r="I564" s="375"/>
      <c r="J564" s="375"/>
      <c r="K564" s="375"/>
      <c r="L564" s="375"/>
      <c r="M564" s="375"/>
      <c r="N564" s="300"/>
      <c r="O564" s="309"/>
      <c r="P564" s="309"/>
      <c r="Q564" s="309"/>
      <c r="R564" s="309"/>
    </row>
    <row r="565">
      <c r="B565" s="0" t="s">
        <v>231</v>
      </c>
      <c r="C565" s="0" t="s">
        <v>332</v>
      </c>
      <c r="D565" s="317" t="s">
        <v>330</v>
      </c>
      <c r="E565" s="375"/>
      <c r="F565" s="375"/>
      <c r="G565" s="375"/>
      <c r="H565" s="375"/>
      <c r="I565" s="375"/>
      <c r="J565" s="375"/>
      <c r="K565" s="375"/>
      <c r="L565" s="375"/>
      <c r="M565" s="375"/>
      <c r="N565" s="300"/>
      <c r="O565" s="309"/>
      <c r="P565" s="309"/>
      <c r="Q565" s="309"/>
      <c r="R565" s="309"/>
    </row>
    <row r="566">
      <c r="B566" s="0" t="s">
        <v>231</v>
      </c>
      <c r="C566" s="0" t="s">
        <v>332</v>
      </c>
      <c r="D566" s="317" t="s">
        <v>336</v>
      </c>
      <c r="E566" s="375"/>
      <c r="F566" s="375"/>
      <c r="G566" s="375"/>
      <c r="H566" s="375"/>
      <c r="I566" s="375"/>
      <c r="J566" s="375"/>
      <c r="K566" s="375"/>
      <c r="L566" s="375"/>
      <c r="M566" s="375"/>
      <c r="N566" s="300"/>
      <c r="O566" s="309"/>
      <c r="P566" s="309"/>
      <c r="Q566" s="309"/>
      <c r="R566" s="309"/>
    </row>
    <row r="567">
      <c r="B567" s="0" t="s">
        <v>231</v>
      </c>
      <c r="C567" s="0" t="s">
        <v>309</v>
      </c>
      <c r="D567" s="317" t="s">
        <v>321</v>
      </c>
      <c r="E567" s="375"/>
      <c r="F567" s="375"/>
      <c r="G567" s="375"/>
      <c r="H567" s="375"/>
      <c r="I567" s="375"/>
      <c r="J567" s="375"/>
      <c r="K567" s="375"/>
      <c r="L567" s="375"/>
      <c r="M567" s="375"/>
      <c r="N567" s="300"/>
      <c r="O567" s="309"/>
      <c r="P567" s="309"/>
      <c r="Q567" s="309"/>
      <c r="R567" s="309"/>
    </row>
    <row r="568">
      <c r="B568" s="0" t="s">
        <v>231</v>
      </c>
      <c r="C568" s="0" t="s">
        <v>309</v>
      </c>
      <c r="D568" s="317" t="s">
        <v>303</v>
      </c>
      <c r="E568" s="375"/>
      <c r="F568" s="375"/>
      <c r="G568" s="375"/>
      <c r="H568" s="375"/>
      <c r="I568" s="375"/>
      <c r="J568" s="375"/>
      <c r="K568" s="375"/>
      <c r="L568" s="375"/>
      <c r="M568" s="375"/>
      <c r="N568" s="300"/>
      <c r="O568" s="309"/>
      <c r="P568" s="309"/>
      <c r="Q568" s="309"/>
      <c r="R568" s="309"/>
    </row>
    <row r="569">
      <c r="B569" s="0" t="s">
        <v>231</v>
      </c>
      <c r="C569" s="0" t="s">
        <v>309</v>
      </c>
      <c r="D569" s="317" t="s">
        <v>316</v>
      </c>
      <c r="E569" s="375"/>
      <c r="F569" s="375"/>
      <c r="G569" s="375"/>
      <c r="H569" s="375"/>
      <c r="I569" s="375"/>
      <c r="J569" s="375"/>
      <c r="K569" s="375"/>
      <c r="L569" s="375"/>
      <c r="M569" s="375"/>
      <c r="N569" s="300"/>
      <c r="O569" s="309"/>
      <c r="P569" s="309"/>
      <c r="Q569" s="309"/>
      <c r="R569" s="309"/>
    </row>
    <row r="570">
      <c r="B570" s="0" t="s">
        <v>231</v>
      </c>
      <c r="C570" s="0" t="s">
        <v>309</v>
      </c>
      <c r="D570" s="317" t="s">
        <v>319</v>
      </c>
      <c r="E570" s="375"/>
      <c r="F570" s="375"/>
      <c r="G570" s="375"/>
      <c r="H570" s="375"/>
      <c r="I570" s="375"/>
      <c r="J570" s="375"/>
      <c r="K570" s="375"/>
      <c r="L570" s="375"/>
      <c r="M570" s="375"/>
      <c r="N570" s="300"/>
      <c r="O570" s="309"/>
      <c r="P570" s="309"/>
      <c r="Q570" s="309"/>
      <c r="R570" s="309"/>
    </row>
    <row r="571">
      <c r="B571" s="0" t="s">
        <v>231</v>
      </c>
      <c r="C571" s="0" t="s">
        <v>312</v>
      </c>
      <c r="D571" s="317" t="s">
        <v>316</v>
      </c>
      <c r="E571" s="375"/>
      <c r="F571" s="375"/>
      <c r="G571" s="375"/>
      <c r="H571" s="375"/>
      <c r="I571" s="375"/>
      <c r="J571" s="375"/>
      <c r="K571" s="375"/>
      <c r="L571" s="375"/>
      <c r="M571" s="375"/>
      <c r="N571" s="300"/>
      <c r="O571" s="309"/>
      <c r="P571" s="309"/>
      <c r="Q571" s="309"/>
      <c r="R571" s="309"/>
    </row>
    <row r="572">
      <c r="B572" s="0" t="s">
        <v>231</v>
      </c>
      <c r="C572" s="0" t="s">
        <v>312</v>
      </c>
      <c r="D572" s="317" t="s">
        <v>319</v>
      </c>
      <c r="E572" s="375"/>
      <c r="F572" s="375"/>
      <c r="G572" s="375"/>
      <c r="H572" s="375"/>
      <c r="I572" s="375"/>
      <c r="J572" s="375"/>
      <c r="K572" s="375"/>
      <c r="L572" s="375"/>
      <c r="M572" s="375"/>
      <c r="N572" s="300"/>
      <c r="O572" s="309"/>
      <c r="P572" s="309"/>
      <c r="Q572" s="309"/>
      <c r="R572" s="309"/>
    </row>
    <row r="573">
      <c r="B573" s="0" t="s">
        <v>231</v>
      </c>
      <c r="C573" s="0" t="s">
        <v>308</v>
      </c>
      <c r="D573" s="317" t="s">
        <v>321</v>
      </c>
      <c r="E573" s="375"/>
      <c r="F573" s="375"/>
      <c r="G573" s="375"/>
      <c r="H573" s="375"/>
      <c r="I573" s="375"/>
      <c r="J573" s="375"/>
      <c r="K573" s="375"/>
      <c r="L573" s="375"/>
      <c r="M573" s="375"/>
      <c r="N573" s="300"/>
      <c r="O573" s="309"/>
      <c r="P573" s="309"/>
      <c r="Q573" s="309"/>
      <c r="R573" s="309"/>
    </row>
    <row r="574">
      <c r="B574" s="0" t="s">
        <v>231</v>
      </c>
      <c r="C574" s="0" t="s">
        <v>308</v>
      </c>
      <c r="D574" s="317" t="s">
        <v>303</v>
      </c>
      <c r="E574" s="375"/>
      <c r="F574" s="375"/>
      <c r="G574" s="375"/>
      <c r="H574" s="375"/>
      <c r="I574" s="375"/>
      <c r="J574" s="375"/>
      <c r="K574" s="375"/>
      <c r="L574" s="375"/>
      <c r="M574" s="375"/>
      <c r="N574" s="300"/>
      <c r="O574" s="309"/>
      <c r="P574" s="309"/>
      <c r="Q574" s="309"/>
      <c r="R574" s="309"/>
    </row>
    <row r="575">
      <c r="B575" s="0" t="s">
        <v>231</v>
      </c>
      <c r="C575" s="0" t="s">
        <v>308</v>
      </c>
      <c r="D575" s="317" t="s">
        <v>316</v>
      </c>
      <c r="E575" s="375"/>
      <c r="F575" s="375"/>
      <c r="G575" s="375"/>
      <c r="H575" s="375"/>
      <c r="I575" s="375"/>
      <c r="J575" s="375"/>
      <c r="K575" s="375"/>
      <c r="L575" s="375"/>
      <c r="M575" s="375"/>
      <c r="N575" s="300"/>
      <c r="O575" s="309"/>
      <c r="P575" s="309"/>
      <c r="Q575" s="309"/>
      <c r="R575" s="309"/>
    </row>
    <row r="576">
      <c r="B576" s="0" t="s">
        <v>231</v>
      </c>
      <c r="C576" s="0" t="s">
        <v>308</v>
      </c>
      <c r="D576" s="317" t="s">
        <v>319</v>
      </c>
      <c r="E576" s="375"/>
      <c r="F576" s="375"/>
      <c r="G576" s="375"/>
      <c r="H576" s="375"/>
      <c r="I576" s="375"/>
      <c r="J576" s="375"/>
      <c r="K576" s="375"/>
      <c r="L576" s="375"/>
      <c r="M576" s="375"/>
      <c r="N576" s="300"/>
      <c r="O576" s="309"/>
      <c r="P576" s="309"/>
      <c r="Q576" s="309"/>
      <c r="R576" s="309"/>
    </row>
    <row r="577">
      <c r="B577" s="0" t="s">
        <v>232</v>
      </c>
      <c r="C577" s="0" t="s">
        <v>329</v>
      </c>
      <c r="D577" s="317" t="s">
        <v>330</v>
      </c>
      <c r="E577" s="375"/>
      <c r="F577" s="375"/>
      <c r="G577" s="375"/>
      <c r="H577" s="375"/>
      <c r="I577" s="375"/>
      <c r="J577" s="375"/>
      <c r="K577" s="375"/>
      <c r="L577" s="375"/>
      <c r="M577" s="375"/>
      <c r="N577" s="300"/>
      <c r="O577" s="309"/>
      <c r="P577" s="309"/>
      <c r="Q577" s="309"/>
      <c r="R577" s="309"/>
    </row>
    <row r="578">
      <c r="B578" s="0" t="s">
        <v>232</v>
      </c>
      <c r="C578" s="0" t="s">
        <v>307</v>
      </c>
      <c r="D578" s="317" t="s">
        <v>324</v>
      </c>
      <c r="E578" s="375"/>
      <c r="F578" s="375"/>
      <c r="G578" s="375"/>
      <c r="H578" s="375"/>
      <c r="I578" s="375"/>
      <c r="J578" s="375"/>
      <c r="K578" s="375"/>
      <c r="L578" s="375"/>
      <c r="M578" s="375"/>
      <c r="N578" s="300"/>
      <c r="O578" s="309"/>
      <c r="P578" s="309"/>
      <c r="Q578" s="309"/>
      <c r="R578" s="309"/>
    </row>
    <row r="579">
      <c r="B579" s="0" t="s">
        <v>232</v>
      </c>
      <c r="C579" s="0" t="s">
        <v>307</v>
      </c>
      <c r="D579" s="317" t="s">
        <v>316</v>
      </c>
      <c r="E579" s="375"/>
      <c r="F579" s="375"/>
      <c r="G579" s="375"/>
      <c r="H579" s="375"/>
      <c r="I579" s="375"/>
      <c r="J579" s="375"/>
      <c r="K579" s="375"/>
      <c r="L579" s="375"/>
      <c r="M579" s="375"/>
      <c r="N579" s="300"/>
      <c r="O579" s="309"/>
      <c r="P579" s="309"/>
      <c r="Q579" s="309"/>
      <c r="R579" s="309"/>
    </row>
    <row r="580">
      <c r="B580" s="0" t="s">
        <v>232</v>
      </c>
      <c r="C580" s="0" t="s">
        <v>307</v>
      </c>
      <c r="D580" s="317" t="s">
        <v>319</v>
      </c>
      <c r="E580" s="375"/>
      <c r="F580" s="375"/>
      <c r="G580" s="375"/>
      <c r="H580" s="375"/>
      <c r="I580" s="375"/>
      <c r="J580" s="375"/>
      <c r="K580" s="375"/>
      <c r="L580" s="375"/>
      <c r="M580" s="375"/>
      <c r="N580" s="300"/>
      <c r="O580" s="309"/>
      <c r="P580" s="309"/>
      <c r="Q580" s="309"/>
      <c r="R580" s="309"/>
    </row>
    <row r="581">
      <c r="B581" s="0" t="s">
        <v>232</v>
      </c>
      <c r="C581" s="0" t="s">
        <v>334</v>
      </c>
      <c r="D581" s="317" t="s">
        <v>330</v>
      </c>
      <c r="E581" s="375"/>
      <c r="F581" s="375"/>
      <c r="G581" s="375"/>
      <c r="H581" s="375"/>
      <c r="I581" s="375"/>
      <c r="J581" s="375"/>
      <c r="K581" s="375"/>
      <c r="L581" s="375"/>
      <c r="M581" s="375"/>
      <c r="N581" s="300"/>
      <c r="O581" s="309"/>
      <c r="P581" s="309"/>
      <c r="Q581" s="309"/>
      <c r="R581" s="309"/>
    </row>
    <row r="582">
      <c r="B582" s="0" t="s">
        <v>232</v>
      </c>
      <c r="C582" s="0" t="s">
        <v>334</v>
      </c>
      <c r="D582" s="317" t="s">
        <v>336</v>
      </c>
      <c r="E582" s="375"/>
      <c r="F582" s="375"/>
      <c r="G582" s="375"/>
      <c r="H582" s="375"/>
      <c r="I582" s="375"/>
      <c r="J582" s="375"/>
      <c r="K582" s="375"/>
      <c r="L582" s="375"/>
      <c r="M582" s="375"/>
      <c r="N582" s="300"/>
      <c r="O582" s="309"/>
      <c r="P582" s="309"/>
      <c r="Q582" s="309"/>
      <c r="R582" s="309"/>
    </row>
    <row r="583">
      <c r="B583" s="0" t="s">
        <v>232</v>
      </c>
      <c r="C583" s="0" t="s">
        <v>305</v>
      </c>
      <c r="D583" s="317" t="s">
        <v>324</v>
      </c>
      <c r="E583" s="375"/>
      <c r="F583" s="375"/>
      <c r="G583" s="375"/>
      <c r="H583" s="375"/>
      <c r="I583" s="375"/>
      <c r="J583" s="375"/>
      <c r="K583" s="375"/>
      <c r="L583" s="375"/>
      <c r="M583" s="375"/>
      <c r="N583" s="300"/>
      <c r="O583" s="309"/>
      <c r="P583" s="309"/>
      <c r="Q583" s="309"/>
      <c r="R583" s="309"/>
    </row>
    <row r="584">
      <c r="B584" s="0" t="s">
        <v>232</v>
      </c>
      <c r="C584" s="0" t="s">
        <v>305</v>
      </c>
      <c r="D584" s="317" t="s">
        <v>321</v>
      </c>
      <c r="E584" s="375"/>
      <c r="F584" s="375"/>
      <c r="G584" s="375"/>
      <c r="H584" s="375"/>
      <c r="I584" s="375"/>
      <c r="J584" s="375"/>
      <c r="K584" s="375"/>
      <c r="L584" s="375"/>
      <c r="M584" s="375"/>
      <c r="N584" s="300"/>
      <c r="O584" s="309"/>
      <c r="P584" s="309"/>
      <c r="Q584" s="309"/>
      <c r="R584" s="309"/>
    </row>
    <row r="585">
      <c r="B585" s="0" t="s">
        <v>232</v>
      </c>
      <c r="C585" s="0" t="s">
        <v>305</v>
      </c>
      <c r="D585" s="317" t="s">
        <v>303</v>
      </c>
      <c r="E585" s="375"/>
      <c r="F585" s="375"/>
      <c r="G585" s="375"/>
      <c r="H585" s="375"/>
      <c r="I585" s="375"/>
      <c r="J585" s="375"/>
      <c r="K585" s="375"/>
      <c r="L585" s="375"/>
      <c r="M585" s="375"/>
      <c r="N585" s="300"/>
      <c r="O585" s="309"/>
      <c r="P585" s="309"/>
      <c r="Q585" s="309"/>
      <c r="R585" s="309"/>
    </row>
    <row r="586">
      <c r="B586" s="0" t="s">
        <v>232</v>
      </c>
      <c r="C586" s="0" t="s">
        <v>305</v>
      </c>
      <c r="D586" s="317" t="s">
        <v>316</v>
      </c>
      <c r="E586" s="375"/>
      <c r="F586" s="375"/>
      <c r="G586" s="375"/>
      <c r="H586" s="375"/>
      <c r="I586" s="375"/>
      <c r="J586" s="375"/>
      <c r="K586" s="375"/>
      <c r="L586" s="375"/>
      <c r="M586" s="375"/>
      <c r="N586" s="300"/>
      <c r="O586" s="309"/>
      <c r="P586" s="309"/>
      <c r="Q586" s="309"/>
      <c r="R586" s="309"/>
    </row>
    <row r="587">
      <c r="B587" s="0" t="s">
        <v>232</v>
      </c>
      <c r="C587" s="0" t="s">
        <v>305</v>
      </c>
      <c r="D587" s="317" t="s">
        <v>319</v>
      </c>
      <c r="E587" s="375"/>
      <c r="F587" s="375"/>
      <c r="G587" s="375"/>
      <c r="H587" s="375"/>
      <c r="I587" s="375"/>
      <c r="J587" s="375"/>
      <c r="K587" s="375"/>
      <c r="L587" s="375"/>
      <c r="M587" s="375"/>
      <c r="N587" s="300"/>
      <c r="O587" s="309"/>
      <c r="P587" s="309"/>
      <c r="Q587" s="309"/>
      <c r="R587" s="309"/>
    </row>
    <row r="588">
      <c r="B588" s="0" t="s">
        <v>232</v>
      </c>
      <c r="C588" s="0" t="s">
        <v>305</v>
      </c>
      <c r="D588" s="317" t="s">
        <v>341</v>
      </c>
      <c r="E588" s="375"/>
      <c r="F588" s="375"/>
      <c r="G588" s="375"/>
      <c r="H588" s="375"/>
      <c r="I588" s="375"/>
      <c r="J588" s="375"/>
      <c r="K588" s="375"/>
      <c r="L588" s="375"/>
      <c r="M588" s="375"/>
      <c r="N588" s="300"/>
      <c r="O588" s="309"/>
      <c r="P588" s="309"/>
      <c r="Q588" s="309"/>
      <c r="R588" s="309"/>
    </row>
    <row r="589">
      <c r="B589" s="0" t="s">
        <v>232</v>
      </c>
      <c r="C589" s="0" t="s">
        <v>305</v>
      </c>
      <c r="D589" s="317" t="s">
        <v>344</v>
      </c>
      <c r="E589" s="375"/>
      <c r="F589" s="375"/>
      <c r="G589" s="375"/>
      <c r="H589" s="375"/>
      <c r="I589" s="375"/>
      <c r="J589" s="375"/>
      <c r="K589" s="375"/>
      <c r="L589" s="375"/>
      <c r="M589" s="375"/>
      <c r="N589" s="300"/>
      <c r="O589" s="309"/>
      <c r="P589" s="309"/>
      <c r="Q589" s="309"/>
      <c r="R589" s="309"/>
    </row>
    <row r="590">
      <c r="B590" s="0" t="s">
        <v>232</v>
      </c>
      <c r="C590" s="0" t="s">
        <v>305</v>
      </c>
      <c r="D590" s="317" t="s">
        <v>350</v>
      </c>
      <c r="E590" s="375"/>
      <c r="F590" s="375"/>
      <c r="G590" s="375"/>
      <c r="H590" s="375"/>
      <c r="I590" s="375"/>
      <c r="J590" s="375"/>
      <c r="K590" s="375"/>
      <c r="L590" s="375"/>
      <c r="M590" s="375"/>
      <c r="N590" s="300"/>
      <c r="O590" s="309"/>
      <c r="P590" s="309"/>
      <c r="Q590" s="309"/>
      <c r="R590" s="309"/>
    </row>
    <row r="591">
      <c r="B591" s="0" t="s">
        <v>232</v>
      </c>
      <c r="C591" s="0" t="s">
        <v>305</v>
      </c>
      <c r="D591" s="317" t="s">
        <v>348</v>
      </c>
      <c r="E591" s="375"/>
      <c r="F591" s="375"/>
      <c r="G591" s="375"/>
      <c r="H591" s="375"/>
      <c r="I591" s="375"/>
      <c r="J591" s="375"/>
      <c r="K591" s="375"/>
      <c r="L591" s="375"/>
      <c r="M591" s="375"/>
      <c r="N591" s="300"/>
      <c r="O591" s="309"/>
      <c r="P591" s="309"/>
      <c r="Q591" s="309"/>
      <c r="R591" s="309"/>
    </row>
    <row r="592">
      <c r="B592" s="0" t="s">
        <v>232</v>
      </c>
      <c r="C592" s="0" t="s">
        <v>314</v>
      </c>
      <c r="D592" s="317" t="s">
        <v>321</v>
      </c>
      <c r="E592" s="375"/>
      <c r="F592" s="375"/>
      <c r="G592" s="375"/>
      <c r="H592" s="375"/>
      <c r="I592" s="375"/>
      <c r="J592" s="375"/>
      <c r="K592" s="375"/>
      <c r="L592" s="375"/>
      <c r="M592" s="375"/>
      <c r="N592" s="300"/>
      <c r="O592" s="309"/>
      <c r="P592" s="309"/>
      <c r="Q592" s="309"/>
      <c r="R592" s="309"/>
    </row>
    <row r="593">
      <c r="B593" s="0" t="s">
        <v>232</v>
      </c>
      <c r="C593" s="0" t="s">
        <v>314</v>
      </c>
      <c r="D593" s="317" t="s">
        <v>303</v>
      </c>
      <c r="E593" s="375"/>
      <c r="F593" s="375"/>
      <c r="G593" s="375"/>
      <c r="H593" s="375"/>
      <c r="I593" s="375"/>
      <c r="J593" s="375"/>
      <c r="K593" s="375"/>
      <c r="L593" s="375"/>
      <c r="M593" s="375"/>
      <c r="N593" s="300"/>
      <c r="O593" s="309"/>
      <c r="P593" s="309"/>
      <c r="Q593" s="309"/>
      <c r="R593" s="309"/>
    </row>
    <row r="594">
      <c r="B594" s="0" t="s">
        <v>232</v>
      </c>
      <c r="C594" s="0" t="s">
        <v>314</v>
      </c>
      <c r="D594" s="317" t="s">
        <v>319</v>
      </c>
      <c r="E594" s="375"/>
      <c r="F594" s="375"/>
      <c r="G594" s="375"/>
      <c r="H594" s="375"/>
      <c r="I594" s="375"/>
      <c r="J594" s="375"/>
      <c r="K594" s="375"/>
      <c r="L594" s="375"/>
      <c r="M594" s="375"/>
      <c r="N594" s="300"/>
      <c r="O594" s="309"/>
      <c r="P594" s="309"/>
      <c r="Q594" s="309"/>
      <c r="R594" s="309"/>
    </row>
    <row r="595">
      <c r="B595" s="0" t="s">
        <v>232</v>
      </c>
      <c r="C595" s="0" t="s">
        <v>314</v>
      </c>
      <c r="D595" s="317" t="s">
        <v>350</v>
      </c>
      <c r="E595" s="375"/>
      <c r="F595" s="375"/>
      <c r="G595" s="375"/>
      <c r="H595" s="375"/>
      <c r="I595" s="375"/>
      <c r="J595" s="375"/>
      <c r="K595" s="375"/>
      <c r="L595" s="375"/>
      <c r="M595" s="375"/>
      <c r="N595" s="300"/>
      <c r="O595" s="309"/>
      <c r="P595" s="309"/>
      <c r="Q595" s="309"/>
      <c r="R595" s="309"/>
    </row>
    <row r="596">
      <c r="B596" s="0" t="s">
        <v>232</v>
      </c>
      <c r="C596" s="0" t="s">
        <v>314</v>
      </c>
      <c r="D596" s="317" t="s">
        <v>348</v>
      </c>
      <c r="E596" s="375"/>
      <c r="F596" s="375"/>
      <c r="G596" s="375"/>
      <c r="H596" s="375"/>
      <c r="I596" s="375"/>
      <c r="J596" s="375"/>
      <c r="K596" s="375"/>
      <c r="L596" s="375"/>
      <c r="M596" s="375"/>
      <c r="N596" s="300"/>
      <c r="O596" s="309"/>
      <c r="P596" s="309"/>
      <c r="Q596" s="309"/>
      <c r="R596" s="309"/>
    </row>
    <row r="597">
      <c r="B597" s="0" t="s">
        <v>232</v>
      </c>
      <c r="C597" s="0" t="s">
        <v>311</v>
      </c>
      <c r="D597" s="317" t="s">
        <v>321</v>
      </c>
      <c r="E597" s="375"/>
      <c r="F597" s="375"/>
      <c r="G597" s="375"/>
      <c r="H597" s="375"/>
      <c r="I597" s="375"/>
      <c r="J597" s="375"/>
      <c r="K597" s="375"/>
      <c r="L597" s="375"/>
      <c r="M597" s="375"/>
      <c r="N597" s="300"/>
      <c r="O597" s="309"/>
      <c r="P597" s="309"/>
      <c r="Q597" s="309"/>
      <c r="R597" s="309"/>
    </row>
    <row r="598">
      <c r="B598" s="0" t="s">
        <v>232</v>
      </c>
      <c r="C598" s="0" t="s">
        <v>311</v>
      </c>
      <c r="D598" s="317" t="s">
        <v>303</v>
      </c>
      <c r="E598" s="375"/>
      <c r="F598" s="375"/>
      <c r="G598" s="375"/>
      <c r="H598" s="375"/>
      <c r="I598" s="375"/>
      <c r="J598" s="375"/>
      <c r="K598" s="375"/>
      <c r="L598" s="375"/>
      <c r="M598" s="375"/>
      <c r="N598" s="300"/>
      <c r="O598" s="309"/>
      <c r="P598" s="309"/>
      <c r="Q598" s="309"/>
      <c r="R598" s="309"/>
    </row>
    <row r="599">
      <c r="B599" s="0" t="s">
        <v>232</v>
      </c>
      <c r="C599" s="0" t="s">
        <v>311</v>
      </c>
      <c r="D599" s="317" t="s">
        <v>316</v>
      </c>
      <c r="E599" s="375"/>
      <c r="F599" s="375"/>
      <c r="G599" s="375"/>
      <c r="H599" s="375"/>
      <c r="I599" s="375"/>
      <c r="J599" s="375"/>
      <c r="K599" s="375"/>
      <c r="L599" s="375"/>
      <c r="M599" s="375"/>
      <c r="N599" s="300"/>
      <c r="O599" s="309"/>
      <c r="P599" s="309"/>
      <c r="Q599" s="309"/>
      <c r="R599" s="309"/>
    </row>
    <row r="600">
      <c r="B600" s="0" t="s">
        <v>232</v>
      </c>
      <c r="C600" s="0" t="s">
        <v>311</v>
      </c>
      <c r="D600" s="317" t="s">
        <v>319</v>
      </c>
      <c r="E600" s="375"/>
      <c r="F600" s="375"/>
      <c r="G600" s="375"/>
      <c r="H600" s="375"/>
      <c r="I600" s="375"/>
      <c r="J600" s="375"/>
      <c r="K600" s="375"/>
      <c r="L600" s="375"/>
      <c r="M600" s="375"/>
      <c r="N600" s="300"/>
      <c r="O600" s="309"/>
      <c r="P600" s="309"/>
      <c r="Q600" s="309"/>
      <c r="R600" s="309"/>
    </row>
    <row r="601">
      <c r="B601" s="0" t="s">
        <v>232</v>
      </c>
      <c r="C601" s="0" t="s">
        <v>302</v>
      </c>
      <c r="D601" s="317" t="s">
        <v>326</v>
      </c>
      <c r="E601" s="375"/>
      <c r="F601" s="375"/>
      <c r="G601" s="375"/>
      <c r="H601" s="375"/>
      <c r="I601" s="375"/>
      <c r="J601" s="375"/>
      <c r="K601" s="375"/>
      <c r="L601" s="375"/>
      <c r="M601" s="375"/>
      <c r="N601" s="300"/>
      <c r="O601" s="309"/>
      <c r="P601" s="309"/>
      <c r="Q601" s="309"/>
      <c r="R601" s="309"/>
    </row>
    <row r="602">
      <c r="B602" s="0" t="s">
        <v>232</v>
      </c>
      <c r="C602" s="0" t="s">
        <v>302</v>
      </c>
      <c r="D602" s="317" t="s">
        <v>324</v>
      </c>
      <c r="E602" s="375"/>
      <c r="F602" s="375"/>
      <c r="G602" s="375"/>
      <c r="H602" s="375"/>
      <c r="I602" s="375"/>
      <c r="J602" s="375"/>
      <c r="K602" s="375"/>
      <c r="L602" s="375"/>
      <c r="M602" s="375"/>
      <c r="N602" s="300"/>
      <c r="O602" s="309"/>
      <c r="P602" s="309"/>
      <c r="Q602" s="309"/>
      <c r="R602" s="309"/>
    </row>
    <row r="603">
      <c r="B603" s="0" t="s">
        <v>232</v>
      </c>
      <c r="C603" s="0" t="s">
        <v>302</v>
      </c>
      <c r="D603" s="317" t="s">
        <v>321</v>
      </c>
      <c r="E603" s="375"/>
      <c r="F603" s="375"/>
      <c r="G603" s="375"/>
      <c r="H603" s="375"/>
      <c r="I603" s="375"/>
      <c r="J603" s="375"/>
      <c r="K603" s="375"/>
      <c r="L603" s="375"/>
      <c r="M603" s="375"/>
      <c r="N603" s="300"/>
      <c r="O603" s="309"/>
      <c r="P603" s="309"/>
      <c r="Q603" s="309"/>
      <c r="R603" s="309"/>
    </row>
    <row r="604">
      <c r="B604" s="0" t="s">
        <v>232</v>
      </c>
      <c r="C604" s="0" t="s">
        <v>302</v>
      </c>
      <c r="D604" s="317" t="s">
        <v>303</v>
      </c>
      <c r="E604" s="375"/>
      <c r="F604" s="375"/>
      <c r="G604" s="375"/>
      <c r="H604" s="375"/>
      <c r="I604" s="375"/>
      <c r="J604" s="375"/>
      <c r="K604" s="375"/>
      <c r="L604" s="375"/>
      <c r="M604" s="375"/>
      <c r="N604" s="300"/>
      <c r="O604" s="309"/>
      <c r="P604" s="309"/>
      <c r="Q604" s="309"/>
      <c r="R604" s="309"/>
    </row>
    <row r="605">
      <c r="B605" s="0" t="s">
        <v>232</v>
      </c>
      <c r="C605" s="0" t="s">
        <v>302</v>
      </c>
      <c r="D605" s="317" t="s">
        <v>316</v>
      </c>
      <c r="E605" s="375"/>
      <c r="F605" s="375"/>
      <c r="G605" s="375"/>
      <c r="H605" s="375"/>
      <c r="I605" s="375"/>
      <c r="J605" s="375"/>
      <c r="K605" s="375"/>
      <c r="L605" s="375"/>
      <c r="M605" s="375"/>
      <c r="N605" s="300"/>
      <c r="O605" s="309"/>
      <c r="P605" s="309"/>
      <c r="Q605" s="309"/>
      <c r="R605" s="309"/>
    </row>
    <row r="606">
      <c r="B606" s="0" t="s">
        <v>232</v>
      </c>
      <c r="C606" s="0" t="s">
        <v>302</v>
      </c>
      <c r="D606" s="317" t="s">
        <v>319</v>
      </c>
      <c r="E606" s="375"/>
      <c r="F606" s="375"/>
      <c r="G606" s="375"/>
      <c r="H606" s="375"/>
      <c r="I606" s="375"/>
      <c r="J606" s="375"/>
      <c r="K606" s="375"/>
      <c r="L606" s="375"/>
      <c r="M606" s="375"/>
      <c r="N606" s="300"/>
      <c r="O606" s="309"/>
      <c r="P606" s="309"/>
      <c r="Q606" s="309"/>
      <c r="R606" s="309"/>
    </row>
    <row r="607">
      <c r="B607" s="0" t="s">
        <v>232</v>
      </c>
      <c r="C607" s="0" t="s">
        <v>302</v>
      </c>
      <c r="D607" s="317" t="s">
        <v>341</v>
      </c>
      <c r="E607" s="375"/>
      <c r="F607" s="375"/>
      <c r="G607" s="375"/>
      <c r="H607" s="375"/>
      <c r="I607" s="375"/>
      <c r="J607" s="375"/>
      <c r="K607" s="375"/>
      <c r="L607" s="375"/>
      <c r="M607" s="375"/>
      <c r="N607" s="300"/>
      <c r="O607" s="309"/>
      <c r="P607" s="309"/>
      <c r="Q607" s="309"/>
      <c r="R607" s="309"/>
    </row>
    <row r="608">
      <c r="B608" s="0" t="s">
        <v>232</v>
      </c>
      <c r="C608" s="0" t="s">
        <v>302</v>
      </c>
      <c r="D608" s="317" t="s">
        <v>344</v>
      </c>
      <c r="E608" s="375"/>
      <c r="F608" s="375"/>
      <c r="G608" s="375"/>
      <c r="H608" s="375"/>
      <c r="I608" s="375"/>
      <c r="J608" s="375"/>
      <c r="K608" s="375"/>
      <c r="L608" s="375"/>
      <c r="M608" s="375"/>
      <c r="N608" s="300"/>
      <c r="O608" s="309"/>
      <c r="P608" s="309"/>
      <c r="Q608" s="309"/>
      <c r="R608" s="309"/>
    </row>
    <row r="609">
      <c r="B609" s="0" t="s">
        <v>232</v>
      </c>
      <c r="C609" s="0" t="s">
        <v>302</v>
      </c>
      <c r="D609" s="317" t="s">
        <v>350</v>
      </c>
      <c r="E609" s="375"/>
      <c r="F609" s="375"/>
      <c r="G609" s="375"/>
      <c r="H609" s="375"/>
      <c r="I609" s="375"/>
      <c r="J609" s="375"/>
      <c r="K609" s="375"/>
      <c r="L609" s="375"/>
      <c r="M609" s="375"/>
      <c r="N609" s="300"/>
      <c r="O609" s="309"/>
      <c r="P609" s="309"/>
      <c r="Q609" s="309"/>
      <c r="R609" s="309"/>
    </row>
    <row r="610">
      <c r="B610" s="0" t="s">
        <v>232</v>
      </c>
      <c r="C610" s="0" t="s">
        <v>302</v>
      </c>
      <c r="D610" s="317" t="s">
        <v>348</v>
      </c>
      <c r="E610" s="375"/>
      <c r="F610" s="375"/>
      <c r="G610" s="375"/>
      <c r="H610" s="375"/>
      <c r="I610" s="375"/>
      <c r="J610" s="375"/>
      <c r="K610" s="375"/>
      <c r="L610" s="375"/>
      <c r="M610" s="375"/>
      <c r="N610" s="300"/>
      <c r="O610" s="309"/>
      <c r="P610" s="309"/>
      <c r="Q610" s="309"/>
      <c r="R610" s="309"/>
    </row>
    <row r="611">
      <c r="B611" s="0" t="s">
        <v>232</v>
      </c>
      <c r="C611" s="0" t="s">
        <v>369</v>
      </c>
      <c r="D611" s="317" t="s">
        <v>341</v>
      </c>
      <c r="E611" s="375"/>
      <c r="F611" s="375"/>
      <c r="G611" s="375"/>
      <c r="H611" s="375"/>
      <c r="I611" s="375"/>
      <c r="J611" s="375"/>
      <c r="K611" s="375"/>
      <c r="L611" s="375"/>
      <c r="M611" s="375"/>
      <c r="N611" s="300"/>
      <c r="O611" s="309"/>
      <c r="P611" s="309"/>
      <c r="Q611" s="309"/>
      <c r="R611" s="309"/>
    </row>
    <row r="612">
      <c r="B612" s="0" t="s">
        <v>232</v>
      </c>
      <c r="C612" s="0" t="s">
        <v>369</v>
      </c>
      <c r="D612" s="317" t="s">
        <v>344</v>
      </c>
      <c r="E612" s="375"/>
      <c r="F612" s="375"/>
      <c r="G612" s="375"/>
      <c r="H612" s="375"/>
      <c r="I612" s="375"/>
      <c r="J612" s="375"/>
      <c r="K612" s="375"/>
      <c r="L612" s="375"/>
      <c r="M612" s="375"/>
      <c r="N612" s="300"/>
      <c r="O612" s="309"/>
      <c r="P612" s="309"/>
      <c r="Q612" s="309"/>
      <c r="R612" s="309"/>
    </row>
    <row r="613">
      <c r="B613" s="0" t="s">
        <v>232</v>
      </c>
      <c r="C613" s="0" t="s">
        <v>369</v>
      </c>
      <c r="D613" s="317" t="s">
        <v>350</v>
      </c>
      <c r="E613" s="375"/>
      <c r="F613" s="375"/>
      <c r="G613" s="375"/>
      <c r="H613" s="375"/>
      <c r="I613" s="375"/>
      <c r="J613" s="375"/>
      <c r="K613" s="375"/>
      <c r="L613" s="375"/>
      <c r="M613" s="375"/>
      <c r="N613" s="300"/>
      <c r="O613" s="309"/>
      <c r="P613" s="309"/>
      <c r="Q613" s="309"/>
      <c r="R613" s="309"/>
    </row>
    <row r="614">
      <c r="B614" s="0" t="s">
        <v>232</v>
      </c>
      <c r="C614" s="0" t="s">
        <v>369</v>
      </c>
      <c r="D614" s="317" t="s">
        <v>348</v>
      </c>
      <c r="E614" s="375"/>
      <c r="F614" s="375"/>
      <c r="G614" s="375"/>
      <c r="H614" s="375"/>
      <c r="I614" s="375"/>
      <c r="J614" s="375"/>
      <c r="K614" s="375"/>
      <c r="L614" s="375"/>
      <c r="M614" s="375"/>
      <c r="N614" s="300"/>
      <c r="O614" s="309"/>
      <c r="P614" s="309"/>
      <c r="Q614" s="309"/>
      <c r="R614" s="309"/>
    </row>
    <row r="615">
      <c r="B615" s="0" t="s">
        <v>232</v>
      </c>
      <c r="C615" s="0" t="s">
        <v>322</v>
      </c>
      <c r="D615" s="317" t="s">
        <v>321</v>
      </c>
      <c r="E615" s="375"/>
      <c r="F615" s="375"/>
      <c r="G615" s="375"/>
      <c r="H615" s="375"/>
      <c r="I615" s="375"/>
      <c r="J615" s="375"/>
      <c r="K615" s="375"/>
      <c r="L615" s="375"/>
      <c r="M615" s="375"/>
      <c r="N615" s="300"/>
      <c r="O615" s="309"/>
      <c r="P615" s="309"/>
      <c r="Q615" s="309"/>
      <c r="R615" s="309"/>
    </row>
    <row r="616">
      <c r="B616" s="0" t="s">
        <v>232</v>
      </c>
      <c r="C616" s="0" t="s">
        <v>315</v>
      </c>
      <c r="D616" s="317" t="s">
        <v>303</v>
      </c>
      <c r="E616" s="375"/>
      <c r="F616" s="375"/>
      <c r="G616" s="375"/>
      <c r="H616" s="375"/>
      <c r="I616" s="375"/>
      <c r="J616" s="375"/>
      <c r="K616" s="375"/>
      <c r="L616" s="375"/>
      <c r="M616" s="375"/>
      <c r="N616" s="300"/>
      <c r="O616" s="309"/>
      <c r="P616" s="309"/>
      <c r="Q616" s="309"/>
      <c r="R616" s="309"/>
    </row>
    <row r="617">
      <c r="B617" s="0" t="s">
        <v>232</v>
      </c>
      <c r="C617" s="0" t="s">
        <v>317</v>
      </c>
      <c r="D617" s="317" t="s">
        <v>316</v>
      </c>
      <c r="E617" s="375"/>
      <c r="F617" s="375"/>
      <c r="G617" s="375"/>
      <c r="H617" s="375"/>
      <c r="I617" s="375"/>
      <c r="J617" s="375"/>
      <c r="K617" s="375"/>
      <c r="L617" s="375"/>
      <c r="M617" s="375"/>
      <c r="N617" s="300"/>
      <c r="O617" s="309"/>
      <c r="P617" s="309"/>
      <c r="Q617" s="309"/>
      <c r="R617" s="309"/>
    </row>
    <row r="618">
      <c r="B618" s="0" t="s">
        <v>232</v>
      </c>
      <c r="C618" s="0" t="s">
        <v>317</v>
      </c>
      <c r="D618" s="317" t="s">
        <v>319</v>
      </c>
      <c r="E618" s="375"/>
      <c r="F618" s="375"/>
      <c r="G618" s="375"/>
      <c r="H618" s="375"/>
      <c r="I618" s="375"/>
      <c r="J618" s="375"/>
      <c r="K618" s="375"/>
      <c r="L618" s="375"/>
      <c r="M618" s="375"/>
      <c r="N618" s="300"/>
      <c r="O618" s="309"/>
      <c r="P618" s="309"/>
      <c r="Q618" s="309"/>
      <c r="R618" s="309"/>
    </row>
    <row r="619">
      <c r="B619" s="0" t="s">
        <v>232</v>
      </c>
      <c r="C619" s="0" t="s">
        <v>332</v>
      </c>
      <c r="D619" s="317" t="s">
        <v>330</v>
      </c>
      <c r="E619" s="375"/>
      <c r="F619" s="375"/>
      <c r="G619" s="375"/>
      <c r="H619" s="375"/>
      <c r="I619" s="375"/>
      <c r="J619" s="375"/>
      <c r="K619" s="375"/>
      <c r="L619" s="375"/>
      <c r="M619" s="375"/>
      <c r="N619" s="300"/>
      <c r="O619" s="309"/>
      <c r="P619" s="309"/>
      <c r="Q619" s="309"/>
      <c r="R619" s="309"/>
    </row>
    <row r="620">
      <c r="B620" s="0" t="s">
        <v>232</v>
      </c>
      <c r="C620" s="0" t="s">
        <v>332</v>
      </c>
      <c r="D620" s="317" t="s">
        <v>336</v>
      </c>
      <c r="E620" s="375"/>
      <c r="F620" s="375"/>
      <c r="G620" s="375"/>
      <c r="H620" s="375"/>
      <c r="I620" s="375"/>
      <c r="J620" s="375"/>
      <c r="K620" s="375"/>
      <c r="L620" s="375"/>
      <c r="M620" s="375"/>
      <c r="N620" s="300"/>
      <c r="O620" s="309"/>
      <c r="P620" s="309"/>
      <c r="Q620" s="309"/>
      <c r="R620" s="309"/>
    </row>
    <row r="621">
      <c r="B621" s="0" t="s">
        <v>232</v>
      </c>
      <c r="C621" s="0" t="s">
        <v>309</v>
      </c>
      <c r="D621" s="317" t="s">
        <v>321</v>
      </c>
      <c r="E621" s="375"/>
      <c r="F621" s="375"/>
      <c r="G621" s="375"/>
      <c r="H621" s="375"/>
      <c r="I621" s="375"/>
      <c r="J621" s="375"/>
      <c r="K621" s="375"/>
      <c r="L621" s="375"/>
      <c r="M621" s="375"/>
      <c r="N621" s="300"/>
      <c r="O621" s="309"/>
      <c r="P621" s="309"/>
      <c r="Q621" s="309"/>
      <c r="R621" s="309"/>
    </row>
    <row r="622">
      <c r="B622" s="0" t="s">
        <v>232</v>
      </c>
      <c r="C622" s="0" t="s">
        <v>309</v>
      </c>
      <c r="D622" s="317" t="s">
        <v>303</v>
      </c>
      <c r="E622" s="375"/>
      <c r="F622" s="375"/>
      <c r="G622" s="375"/>
      <c r="H622" s="375"/>
      <c r="I622" s="375"/>
      <c r="J622" s="375"/>
      <c r="K622" s="375"/>
      <c r="L622" s="375"/>
      <c r="M622" s="375"/>
      <c r="N622" s="300"/>
      <c r="O622" s="309"/>
      <c r="P622" s="309"/>
      <c r="Q622" s="309"/>
      <c r="R622" s="309"/>
    </row>
    <row r="623">
      <c r="B623" s="0" t="s">
        <v>232</v>
      </c>
      <c r="C623" s="0" t="s">
        <v>309</v>
      </c>
      <c r="D623" s="317" t="s">
        <v>316</v>
      </c>
      <c r="E623" s="375"/>
      <c r="F623" s="375"/>
      <c r="G623" s="375"/>
      <c r="H623" s="375"/>
      <c r="I623" s="375"/>
      <c r="J623" s="375"/>
      <c r="K623" s="375"/>
      <c r="L623" s="375"/>
      <c r="M623" s="375"/>
      <c r="N623" s="300"/>
      <c r="O623" s="309"/>
      <c r="P623" s="309"/>
      <c r="Q623" s="309"/>
      <c r="R623" s="309"/>
    </row>
    <row r="624">
      <c r="B624" s="0" t="s">
        <v>232</v>
      </c>
      <c r="C624" s="0" t="s">
        <v>309</v>
      </c>
      <c r="D624" s="317" t="s">
        <v>319</v>
      </c>
      <c r="E624" s="375"/>
      <c r="F624" s="375"/>
      <c r="G624" s="375"/>
      <c r="H624" s="375"/>
      <c r="I624" s="375"/>
      <c r="J624" s="375"/>
      <c r="K624" s="375"/>
      <c r="L624" s="375"/>
      <c r="M624" s="375"/>
      <c r="N624" s="300"/>
      <c r="O624" s="309"/>
      <c r="P624" s="309"/>
      <c r="Q624" s="309"/>
      <c r="R624" s="309"/>
    </row>
    <row r="625">
      <c r="B625" s="0" t="s">
        <v>232</v>
      </c>
      <c r="C625" s="0" t="s">
        <v>312</v>
      </c>
      <c r="D625" s="317" t="s">
        <v>316</v>
      </c>
      <c r="E625" s="375"/>
      <c r="F625" s="375"/>
      <c r="G625" s="375"/>
      <c r="H625" s="375"/>
      <c r="I625" s="375"/>
      <c r="J625" s="375"/>
      <c r="K625" s="375"/>
      <c r="L625" s="375"/>
      <c r="M625" s="375"/>
      <c r="N625" s="300"/>
      <c r="O625" s="309"/>
      <c r="P625" s="309"/>
      <c r="Q625" s="309"/>
      <c r="R625" s="309"/>
    </row>
    <row r="626">
      <c r="B626" s="0" t="s">
        <v>232</v>
      </c>
      <c r="C626" s="0" t="s">
        <v>312</v>
      </c>
      <c r="D626" s="317" t="s">
        <v>319</v>
      </c>
      <c r="E626" s="375"/>
      <c r="F626" s="375"/>
      <c r="G626" s="375"/>
      <c r="H626" s="375"/>
      <c r="I626" s="375"/>
      <c r="J626" s="375"/>
      <c r="K626" s="375"/>
      <c r="L626" s="375"/>
      <c r="M626" s="375"/>
      <c r="N626" s="300"/>
      <c r="O626" s="309"/>
      <c r="P626" s="309"/>
      <c r="Q626" s="309"/>
      <c r="R626" s="309"/>
    </row>
    <row r="627">
      <c r="B627" s="0" t="s">
        <v>232</v>
      </c>
      <c r="C627" s="0" t="s">
        <v>308</v>
      </c>
      <c r="D627" s="317" t="s">
        <v>321</v>
      </c>
      <c r="E627" s="375"/>
      <c r="F627" s="375"/>
      <c r="G627" s="375"/>
      <c r="H627" s="375"/>
      <c r="I627" s="375"/>
      <c r="J627" s="375"/>
      <c r="K627" s="375"/>
      <c r="L627" s="375"/>
      <c r="M627" s="375"/>
      <c r="N627" s="300"/>
      <c r="O627" s="309"/>
      <c r="P627" s="309"/>
      <c r="Q627" s="309"/>
      <c r="R627" s="309"/>
    </row>
    <row r="628">
      <c r="B628" s="0" t="s">
        <v>232</v>
      </c>
      <c r="C628" s="0" t="s">
        <v>308</v>
      </c>
      <c r="D628" s="317" t="s">
        <v>303</v>
      </c>
      <c r="E628" s="375"/>
      <c r="F628" s="375"/>
      <c r="G628" s="375"/>
      <c r="H628" s="375"/>
      <c r="I628" s="375"/>
      <c r="J628" s="375"/>
      <c r="K628" s="375"/>
      <c r="L628" s="375"/>
      <c r="M628" s="375"/>
      <c r="N628" s="300"/>
      <c r="O628" s="309"/>
      <c r="P628" s="309"/>
      <c r="Q628" s="309"/>
      <c r="R628" s="309"/>
    </row>
    <row r="629">
      <c r="B629" s="0" t="s">
        <v>232</v>
      </c>
      <c r="C629" s="0" t="s">
        <v>308</v>
      </c>
      <c r="D629" s="317" t="s">
        <v>316</v>
      </c>
      <c r="E629" s="375"/>
      <c r="F629" s="375"/>
      <c r="G629" s="375"/>
      <c r="H629" s="375"/>
      <c r="I629" s="375"/>
      <c r="J629" s="375"/>
      <c r="K629" s="375"/>
      <c r="L629" s="375"/>
      <c r="M629" s="375"/>
      <c r="N629" s="300"/>
      <c r="O629" s="309"/>
      <c r="P629" s="309"/>
      <c r="Q629" s="309"/>
      <c r="R629" s="309"/>
    </row>
    <row r="630">
      <c r="B630" s="0" t="s">
        <v>232</v>
      </c>
      <c r="C630" s="0" t="s">
        <v>308</v>
      </c>
      <c r="D630" s="317" t="s">
        <v>319</v>
      </c>
      <c r="E630" s="375"/>
      <c r="F630" s="375"/>
      <c r="G630" s="375"/>
      <c r="H630" s="375"/>
      <c r="I630" s="375"/>
      <c r="J630" s="375"/>
      <c r="K630" s="375"/>
      <c r="L630" s="375"/>
      <c r="M630" s="375"/>
      <c r="N630" s="300"/>
      <c r="O630" s="309"/>
      <c r="P630" s="309"/>
      <c r="Q630" s="309"/>
      <c r="R630" s="309"/>
    </row>
    <row r="631">
      <c r="D631" s="317"/>
      <c r="E631" s="300"/>
      <c r="F631" s="300"/>
      <c r="G631" s="300"/>
      <c r="H631" s="300"/>
      <c r="I631" s="300"/>
      <c r="J631" s="300"/>
      <c r="K631" s="300"/>
      <c r="L631" s="300"/>
      <c r="M631" s="300"/>
      <c r="N631" s="300"/>
      <c r="O631" s="309"/>
      <c r="P631" s="309"/>
      <c r="Q631" s="309"/>
      <c r="R631" s="309"/>
    </row>
    <row r="632">
      <c r="D632" s="317"/>
      <c r="E632" s="290"/>
      <c r="F632" s="290"/>
      <c r="G632" s="290"/>
      <c r="H632" s="290"/>
      <c r="I632" s="290"/>
      <c r="J632" s="290"/>
      <c r="K632" s="290"/>
      <c r="L632" s="290"/>
      <c r="M632" s="290"/>
      <c r="N632" s="309"/>
      <c r="O632" s="309"/>
      <c r="P632" s="309"/>
      <c r="Q632" s="309"/>
      <c r="R632" s="309"/>
    </row>
    <row r="633">
      <c r="D633" s="317"/>
      <c r="E633" s="290"/>
      <c r="F633" s="290"/>
      <c r="G633" s="290"/>
      <c r="H633" s="290"/>
      <c r="I633" s="290"/>
      <c r="J633" s="290"/>
      <c r="K633" s="290"/>
      <c r="L633" s="290"/>
      <c r="M633" s="290"/>
      <c r="N633" s="309"/>
      <c r="O633" s="309"/>
      <c r="P633" s="309"/>
      <c r="Q633" s="309"/>
      <c r="R633" s="309"/>
    </row>
    <row r="634">
      <c r="D634" s="317"/>
      <c r="E634" s="290"/>
      <c r="F634" s="290"/>
      <c r="G634" s="290"/>
      <c r="H634" s="290"/>
      <c r="I634" s="290"/>
      <c r="J634" s="290"/>
      <c r="K634" s="290"/>
      <c r="L634" s="290"/>
      <c r="M634" s="290"/>
      <c r="N634" s="309"/>
      <c r="O634" s="309"/>
      <c r="P634" s="309"/>
      <c r="Q634" s="309"/>
      <c r="R634" s="309"/>
    </row>
    <row r="635">
      <c r="D635" s="317"/>
      <c r="E635" s="290"/>
      <c r="F635" s="290"/>
      <c r="G635" s="290"/>
      <c r="H635" s="290"/>
      <c r="I635" s="290"/>
      <c r="J635" s="290"/>
      <c r="K635" s="290"/>
      <c r="L635" s="290"/>
      <c r="M635" s="290"/>
      <c r="N635" s="309"/>
      <c r="O635" s="309"/>
      <c r="P635" s="309"/>
      <c r="Q635" s="309"/>
      <c r="R635" s="309"/>
    </row>
    <row r="636">
      <c r="D636" s="317"/>
      <c r="E636" s="290"/>
      <c r="F636" s="290"/>
      <c r="G636" s="290"/>
      <c r="H636" s="290"/>
      <c r="I636" s="290"/>
      <c r="J636" s="290"/>
      <c r="K636" s="290"/>
      <c r="L636" s="290"/>
      <c r="M636" s="290"/>
      <c r="N636" s="309"/>
      <c r="O636" s="309"/>
      <c r="P636" s="309"/>
      <c r="Q636" s="309"/>
      <c r="R636" s="309"/>
    </row>
    <row r="637">
      <c r="D637" s="317"/>
      <c r="E637" s="290"/>
      <c r="F637" s="290"/>
      <c r="G637" s="290"/>
      <c r="H637" s="290"/>
      <c r="I637" s="290"/>
      <c r="J637" s="290"/>
      <c r="K637" s="290"/>
      <c r="L637" s="290"/>
      <c r="M637" s="290"/>
      <c r="N637" s="309"/>
      <c r="O637" s="309"/>
      <c r="P637" s="309"/>
      <c r="Q637" s="309"/>
      <c r="R637" s="309"/>
    </row>
    <row r="638">
      <c r="D638" s="317"/>
      <c r="E638" s="290"/>
      <c r="F638" s="290"/>
      <c r="G638" s="290"/>
      <c r="H638" s="290"/>
      <c r="I638" s="290"/>
      <c r="J638" s="290"/>
      <c r="K638" s="290"/>
      <c r="L638" s="290"/>
      <c r="M638" s="290"/>
      <c r="N638" s="309"/>
      <c r="O638" s="309"/>
      <c r="P638" s="309"/>
      <c r="Q638" s="309"/>
      <c r="R638" s="309"/>
    </row>
    <row r="639">
      <c r="D639" s="317"/>
      <c r="E639" s="290"/>
      <c r="F639" s="290"/>
      <c r="G639" s="290"/>
      <c r="H639" s="290"/>
      <c r="I639" s="290"/>
      <c r="J639" s="290"/>
      <c r="K639" s="290"/>
      <c r="L639" s="290"/>
      <c r="M639" s="290"/>
      <c r="N639" s="309"/>
      <c r="O639" s="309"/>
      <c r="P639" s="309"/>
      <c r="Q639" s="309"/>
      <c r="R639" s="309"/>
    </row>
    <row r="640">
      <c r="D640" s="317"/>
      <c r="E640" s="290"/>
      <c r="F640" s="290"/>
      <c r="G640" s="290"/>
      <c r="H640" s="290"/>
      <c r="I640" s="290"/>
      <c r="J640" s="290"/>
      <c r="K640" s="290"/>
      <c r="L640" s="290"/>
      <c r="M640" s="290"/>
      <c r="N640" s="309"/>
      <c r="O640" s="309"/>
      <c r="P640" s="309"/>
      <c r="Q640" s="309"/>
      <c r="R640" s="309"/>
    </row>
    <row r="641">
      <c r="D641" s="317"/>
      <c r="E641" s="290"/>
      <c r="F641" s="290"/>
      <c r="G641" s="290"/>
      <c r="H641" s="290"/>
      <c r="I641" s="290"/>
      <c r="J641" s="290"/>
      <c r="K641" s="290"/>
      <c r="L641" s="290"/>
      <c r="M641" s="290"/>
      <c r="N641" s="309"/>
      <c r="O641" s="309"/>
      <c r="P641" s="309"/>
      <c r="Q641" s="309"/>
      <c r="R641" s="309"/>
    </row>
    <row r="642">
      <c r="D642" s="317"/>
      <c r="E642" s="290"/>
      <c r="F642" s="290"/>
      <c r="G642" s="290"/>
      <c r="H642" s="290"/>
      <c r="I642" s="290"/>
      <c r="J642" s="290"/>
      <c r="K642" s="290"/>
      <c r="L642" s="290"/>
      <c r="M642" s="290"/>
      <c r="N642" s="309"/>
      <c r="O642" s="309"/>
      <c r="P642" s="309"/>
      <c r="Q642" s="309"/>
      <c r="R642" s="309"/>
    </row>
    <row r="643">
      <c r="D643" s="317"/>
      <c r="E643" s="290"/>
      <c r="F643" s="290"/>
      <c r="G643" s="290"/>
      <c r="H643" s="290"/>
      <c r="I643" s="290"/>
      <c r="J643" s="290"/>
      <c r="K643" s="290"/>
      <c r="L643" s="290"/>
      <c r="M643" s="290"/>
      <c r="N643" s="309"/>
      <c r="O643" s="309"/>
      <c r="P643" s="309"/>
      <c r="Q643" s="309"/>
      <c r="R643" s="309"/>
    </row>
    <row r="644">
      <c r="D644" s="317"/>
      <c r="E644" s="290"/>
      <c r="F644" s="290"/>
      <c r="G644" s="290"/>
      <c r="H644" s="290"/>
      <c r="I644" s="290"/>
      <c r="J644" s="290"/>
      <c r="K644" s="290"/>
      <c r="L644" s="290"/>
      <c r="M644" s="290"/>
      <c r="N644" s="309"/>
      <c r="O644" s="309"/>
      <c r="P644" s="309"/>
      <c r="Q644" s="309"/>
      <c r="R644" s="309"/>
    </row>
    <row r="645">
      <c r="D645" s="317"/>
      <c r="E645" s="290"/>
      <c r="F645" s="290"/>
      <c r="G645" s="290"/>
      <c r="H645" s="290"/>
      <c r="I645" s="290"/>
      <c r="J645" s="290"/>
      <c r="K645" s="290"/>
      <c r="L645" s="290"/>
      <c r="M645" s="290"/>
      <c r="N645" s="309"/>
      <c r="O645" s="309"/>
      <c r="P645" s="309"/>
      <c r="Q645" s="309"/>
      <c r="R645" s="309"/>
    </row>
    <row r="646">
      <c r="D646" s="317"/>
      <c r="E646" s="290"/>
      <c r="F646" s="290"/>
      <c r="G646" s="290"/>
      <c r="H646" s="290"/>
      <c r="I646" s="290"/>
      <c r="J646" s="290"/>
      <c r="K646" s="290"/>
      <c r="L646" s="290"/>
      <c r="M646" s="290"/>
      <c r="N646" s="309"/>
      <c r="O646" s="309"/>
      <c r="P646" s="309"/>
      <c r="Q646" s="309"/>
      <c r="R646" s="309"/>
    </row>
    <row r="647">
      <c r="D647" s="317"/>
      <c r="E647" s="290"/>
      <c r="F647" s="290"/>
      <c r="G647" s="290"/>
      <c r="H647" s="290"/>
      <c r="I647" s="290"/>
      <c r="J647" s="290"/>
      <c r="K647" s="290"/>
      <c r="L647" s="290"/>
      <c r="M647" s="290"/>
      <c r="N647" s="309"/>
      <c r="O647" s="309"/>
      <c r="P647" s="309"/>
      <c r="Q647" s="309"/>
      <c r="R647" s="309"/>
    </row>
    <row r="648">
      <c r="D648" s="317"/>
      <c r="E648" s="290"/>
      <c r="F648" s="290"/>
      <c r="G648" s="290"/>
      <c r="H648" s="290"/>
      <c r="I648" s="290"/>
      <c r="J648" s="290"/>
      <c r="K648" s="290"/>
      <c r="L648" s="290"/>
      <c r="M648" s="290"/>
      <c r="N648" s="309"/>
      <c r="O648" s="309"/>
      <c r="P648" s="309"/>
      <c r="Q648" s="309"/>
      <c r="R648" s="309"/>
    </row>
    <row r="649">
      <c r="D649" s="317"/>
      <c r="E649" s="290"/>
      <c r="F649" s="290"/>
      <c r="G649" s="290"/>
      <c r="H649" s="290"/>
      <c r="I649" s="290"/>
      <c r="J649" s="290"/>
      <c r="K649" s="290"/>
      <c r="L649" s="290"/>
      <c r="M649" s="290"/>
      <c r="N649" s="309"/>
      <c r="O649" s="309"/>
      <c r="P649" s="309"/>
      <c r="Q649" s="309"/>
      <c r="R649" s="309"/>
    </row>
    <row r="650">
      <c r="D650" s="317"/>
      <c r="E650" s="290"/>
      <c r="F650" s="290"/>
      <c r="G650" s="290"/>
      <c r="H650" s="290"/>
      <c r="I650" s="290"/>
      <c r="J650" s="290"/>
      <c r="K650" s="290"/>
      <c r="L650" s="290"/>
      <c r="M650" s="290"/>
      <c r="N650" s="309"/>
      <c r="O650" s="309"/>
      <c r="P650" s="309"/>
      <c r="Q650" s="309"/>
      <c r="R650" s="309"/>
    </row>
    <row r="651">
      <c r="D651" s="317"/>
      <c r="E651" s="290"/>
      <c r="F651" s="290"/>
      <c r="G651" s="290"/>
      <c r="H651" s="290"/>
      <c r="I651" s="290"/>
      <c r="J651" s="290"/>
      <c r="K651" s="290"/>
      <c r="L651" s="290"/>
      <c r="M651" s="290"/>
      <c r="N651" s="309"/>
      <c r="O651" s="309"/>
      <c r="P651" s="309"/>
      <c r="Q651" s="309"/>
      <c r="R651" s="309"/>
    </row>
    <row r="652">
      <c r="D652" s="317"/>
      <c r="E652" s="290"/>
      <c r="F652" s="290"/>
      <c r="G652" s="290"/>
      <c r="H652" s="290"/>
      <c r="I652" s="290"/>
      <c r="J652" s="290"/>
      <c r="K652" s="290"/>
      <c r="L652" s="290"/>
      <c r="M652" s="290"/>
      <c r="N652" s="309"/>
      <c r="O652" s="309"/>
      <c r="P652" s="309"/>
      <c r="Q652" s="309"/>
      <c r="R652" s="309"/>
    </row>
    <row r="653">
      <c r="D653" s="317"/>
      <c r="E653" s="290"/>
      <c r="F653" s="290"/>
      <c r="G653" s="290"/>
      <c r="H653" s="290"/>
      <c r="I653" s="290"/>
      <c r="J653" s="290"/>
      <c r="K653" s="290"/>
      <c r="L653" s="290"/>
      <c r="M653" s="290"/>
      <c r="N653" s="309"/>
      <c r="O653" s="309"/>
      <c r="P653" s="309"/>
      <c r="Q653" s="309"/>
      <c r="R653" s="309"/>
    </row>
    <row r="654">
      <c r="D654" s="317"/>
      <c r="E654" s="290"/>
      <c r="F654" s="290"/>
      <c r="G654" s="290"/>
      <c r="H654" s="290"/>
      <c r="I654" s="290"/>
      <c r="J654" s="290"/>
      <c r="K654" s="290"/>
      <c r="L654" s="290"/>
      <c r="M654" s="290"/>
      <c r="N654" s="309"/>
      <c r="O654" s="309"/>
      <c r="P654" s="309"/>
      <c r="Q654" s="309"/>
      <c r="R654" s="309"/>
    </row>
    <row r="655">
      <c r="D655" s="317"/>
      <c r="E655" s="290"/>
      <c r="F655" s="290"/>
      <c r="G655" s="290"/>
      <c r="H655" s="290"/>
      <c r="I655" s="290"/>
      <c r="J655" s="290"/>
      <c r="K655" s="290"/>
      <c r="L655" s="290"/>
      <c r="M655" s="290"/>
      <c r="N655" s="309"/>
      <c r="O655" s="309"/>
      <c r="P655" s="309"/>
      <c r="Q655" s="309"/>
      <c r="R655" s="309"/>
    </row>
    <row r="656">
      <c r="D656" s="317"/>
      <c r="E656" s="290"/>
      <c r="F656" s="290"/>
      <c r="G656" s="290"/>
      <c r="H656" s="290"/>
      <c r="I656" s="290"/>
      <c r="J656" s="290"/>
      <c r="K656" s="290"/>
      <c r="L656" s="290"/>
      <c r="M656" s="290"/>
      <c r="N656" s="309"/>
      <c r="O656" s="309"/>
      <c r="P656" s="309"/>
      <c r="Q656" s="309"/>
      <c r="R656" s="309"/>
    </row>
    <row r="657">
      <c r="D657" s="317"/>
      <c r="E657" s="290"/>
      <c r="F657" s="290"/>
      <c r="G657" s="290"/>
      <c r="H657" s="290"/>
      <c r="I657" s="290"/>
      <c r="J657" s="290"/>
      <c r="K657" s="290"/>
      <c r="L657" s="290"/>
      <c r="M657" s="290"/>
      <c r="N657" s="309"/>
      <c r="O657" s="309"/>
      <c r="P657" s="309"/>
      <c r="Q657" s="309"/>
      <c r="R657" s="309"/>
    </row>
    <row r="658">
      <c r="D658" s="317"/>
      <c r="E658" s="290"/>
      <c r="F658" s="290"/>
      <c r="G658" s="290"/>
      <c r="H658" s="290"/>
      <c r="I658" s="290"/>
      <c r="J658" s="290"/>
      <c r="K658" s="290"/>
      <c r="L658" s="290"/>
      <c r="M658" s="290"/>
      <c r="N658" s="309"/>
      <c r="O658" s="309"/>
      <c r="P658" s="309"/>
      <c r="Q658" s="309"/>
      <c r="R658" s="309"/>
    </row>
    <row r="659">
      <c r="D659" s="317"/>
      <c r="E659" s="290"/>
      <c r="F659" s="290"/>
      <c r="G659" s="290"/>
      <c r="H659" s="290"/>
      <c r="I659" s="290"/>
      <c r="J659" s="290"/>
      <c r="K659" s="290"/>
      <c r="L659" s="290"/>
      <c r="M659" s="290"/>
      <c r="N659" s="309"/>
      <c r="O659" s="309"/>
      <c r="P659" s="309"/>
      <c r="Q659" s="309"/>
      <c r="R659" s="309"/>
    </row>
    <row r="660">
      <c r="D660" s="317"/>
      <c r="E660" s="290"/>
      <c r="F660" s="290"/>
      <c r="G660" s="290"/>
      <c r="H660" s="290"/>
      <c r="I660" s="290"/>
      <c r="J660" s="290"/>
      <c r="K660" s="290"/>
      <c r="L660" s="290"/>
      <c r="M660" s="290"/>
      <c r="N660" s="309"/>
      <c r="O660" s="309"/>
      <c r="P660" s="309"/>
      <c r="Q660" s="309"/>
      <c r="R660" s="309"/>
    </row>
    <row r="661">
      <c r="D661" s="317"/>
      <c r="E661" s="290"/>
      <c r="F661" s="290"/>
      <c r="G661" s="290"/>
      <c r="H661" s="290"/>
      <c r="I661" s="290"/>
      <c r="J661" s="290"/>
      <c r="K661" s="290"/>
      <c r="L661" s="290"/>
      <c r="M661" s="290"/>
      <c r="N661" s="309"/>
      <c r="O661" s="309"/>
      <c r="P661" s="309"/>
      <c r="Q661" s="309"/>
      <c r="R661" s="309"/>
    </row>
    <row r="662">
      <c r="D662" s="317"/>
      <c r="E662" s="290"/>
      <c r="F662" s="290"/>
      <c r="G662" s="290"/>
      <c r="H662" s="290"/>
      <c r="I662" s="290"/>
      <c r="J662" s="290"/>
      <c r="K662" s="290"/>
      <c r="L662" s="290"/>
      <c r="M662" s="290"/>
      <c r="N662" s="309"/>
      <c r="O662" s="309"/>
      <c r="P662" s="309"/>
      <c r="Q662" s="309"/>
      <c r="R662" s="309"/>
    </row>
    <row r="663">
      <c r="D663" s="317"/>
      <c r="E663" s="290"/>
      <c r="F663" s="290"/>
      <c r="G663" s="290"/>
      <c r="H663" s="290"/>
      <c r="I663" s="290"/>
      <c r="J663" s="290"/>
      <c r="K663" s="290"/>
      <c r="L663" s="290"/>
      <c r="M663" s="290"/>
      <c r="N663" s="309"/>
      <c r="O663" s="309"/>
      <c r="P663" s="309"/>
      <c r="Q663" s="309"/>
      <c r="R663" s="309"/>
    </row>
    <row r="664">
      <c r="D664" s="317"/>
      <c r="E664" s="290"/>
      <c r="F664" s="290"/>
      <c r="G664" s="290"/>
      <c r="H664" s="290"/>
      <c r="I664" s="290"/>
      <c r="J664" s="290"/>
      <c r="K664" s="290"/>
      <c r="L664" s="290"/>
      <c r="M664" s="290"/>
      <c r="N664" s="309"/>
      <c r="O664" s="309"/>
      <c r="P664" s="309"/>
      <c r="Q664" s="309"/>
      <c r="R664" s="309"/>
    </row>
    <row r="665">
      <c r="D665" s="317"/>
      <c r="E665" s="290"/>
      <c r="F665" s="290"/>
      <c r="G665" s="290"/>
      <c r="H665" s="290"/>
      <c r="I665" s="290"/>
      <c r="J665" s="290"/>
      <c r="K665" s="290"/>
      <c r="L665" s="290"/>
      <c r="M665" s="290"/>
      <c r="N665" s="309"/>
      <c r="O665" s="309"/>
      <c r="P665" s="309"/>
      <c r="Q665" s="309"/>
      <c r="R665" s="309"/>
    </row>
    <row r="666">
      <c r="D666" s="317"/>
      <c r="E666" s="290"/>
      <c r="F666" s="290"/>
      <c r="G666" s="290"/>
      <c r="H666" s="290"/>
      <c r="I666" s="290"/>
      <c r="J666" s="290"/>
      <c r="K666" s="290"/>
      <c r="L666" s="290"/>
      <c r="M666" s="290"/>
      <c r="N666" s="309"/>
      <c r="O666" s="309"/>
      <c r="P666" s="309"/>
      <c r="Q666" s="309"/>
      <c r="R666" s="309"/>
    </row>
    <row r="667">
      <c r="D667" s="317"/>
      <c r="E667" s="290"/>
      <c r="F667" s="290"/>
      <c r="G667" s="290"/>
      <c r="H667" s="290"/>
      <c r="I667" s="290"/>
      <c r="J667" s="290"/>
      <c r="K667" s="290"/>
      <c r="L667" s="290"/>
      <c r="M667" s="290"/>
      <c r="N667" s="309"/>
      <c r="O667" s="309"/>
      <c r="P667" s="309"/>
      <c r="Q667" s="309"/>
      <c r="R667" s="309"/>
    </row>
    <row r="668">
      <c r="D668" s="317"/>
      <c r="E668" s="290"/>
      <c r="F668" s="290"/>
      <c r="G668" s="290"/>
      <c r="H668" s="290"/>
      <c r="I668" s="290"/>
      <c r="J668" s="290"/>
      <c r="K668" s="290"/>
      <c r="L668" s="290"/>
      <c r="M668" s="290"/>
      <c r="N668" s="309"/>
      <c r="O668" s="309"/>
      <c r="P668" s="309"/>
      <c r="Q668" s="309"/>
      <c r="R668" s="309"/>
    </row>
    <row r="669">
      <c r="D669" s="317"/>
      <c r="E669" s="290"/>
      <c r="F669" s="290"/>
      <c r="G669" s="290"/>
      <c r="H669" s="290"/>
      <c r="I669" s="290"/>
      <c r="J669" s="290"/>
      <c r="K669" s="290"/>
      <c r="L669" s="290"/>
      <c r="M669" s="290"/>
      <c r="N669" s="309"/>
      <c r="O669" s="309"/>
      <c r="P669" s="309"/>
      <c r="Q669" s="309"/>
      <c r="R669" s="309"/>
    </row>
    <row r="670">
      <c r="D670" s="317"/>
      <c r="E670" s="290"/>
      <c r="F670" s="290"/>
      <c r="G670" s="290"/>
      <c r="H670" s="290"/>
      <c r="I670" s="290"/>
      <c r="J670" s="290"/>
      <c r="K670" s="290"/>
      <c r="L670" s="290"/>
      <c r="M670" s="290"/>
      <c r="N670" s="309"/>
      <c r="O670" s="309"/>
      <c r="P670" s="309"/>
      <c r="Q670" s="309"/>
      <c r="R670" s="309"/>
    </row>
    <row r="671">
      <c r="D671" s="317"/>
      <c r="E671" s="290"/>
      <c r="F671" s="290"/>
      <c r="G671" s="290"/>
      <c r="H671" s="290"/>
      <c r="I671" s="290"/>
      <c r="J671" s="290"/>
      <c r="K671" s="290"/>
      <c r="L671" s="290"/>
      <c r="M671" s="290"/>
      <c r="N671" s="309"/>
      <c r="O671" s="309"/>
      <c r="P671" s="309"/>
      <c r="Q671" s="309"/>
      <c r="R671" s="309"/>
    </row>
    <row r="672">
      <c r="D672" s="317"/>
      <c r="E672" s="290"/>
      <c r="F672" s="290"/>
      <c r="G672" s="290"/>
      <c r="H672" s="290"/>
      <c r="I672" s="290"/>
      <c r="J672" s="290"/>
      <c r="K672" s="290"/>
      <c r="L672" s="290"/>
      <c r="M672" s="290"/>
      <c r="N672" s="309"/>
      <c r="O672" s="309"/>
      <c r="P672" s="309"/>
      <c r="Q672" s="309"/>
      <c r="R672" s="309"/>
    </row>
    <row r="673">
      <c r="D673" s="317"/>
      <c r="E673" s="290"/>
      <c r="F673" s="290"/>
      <c r="G673" s="290"/>
      <c r="H673" s="290"/>
      <c r="I673" s="290"/>
      <c r="J673" s="290"/>
      <c r="K673" s="290"/>
      <c r="L673" s="290"/>
      <c r="M673" s="290"/>
      <c r="N673" s="309"/>
      <c r="O673" s="309"/>
      <c r="P673" s="309"/>
      <c r="Q673" s="309"/>
      <c r="R673" s="309"/>
    </row>
    <row r="674">
      <c r="D674" s="317"/>
      <c r="E674" s="290"/>
      <c r="F674" s="290"/>
      <c r="G674" s="290"/>
      <c r="H674" s="290"/>
      <c r="I674" s="290"/>
      <c r="J674" s="290"/>
      <c r="K674" s="290"/>
      <c r="L674" s="290"/>
      <c r="M674" s="290"/>
      <c r="N674" s="309"/>
      <c r="O674" s="309"/>
      <c r="P674" s="309"/>
      <c r="Q674" s="309"/>
      <c r="R674" s="309"/>
    </row>
    <row r="675">
      <c r="D675" s="317"/>
      <c r="E675" s="290"/>
      <c r="F675" s="290"/>
      <c r="G675" s="290"/>
      <c r="H675" s="290"/>
      <c r="I675" s="290"/>
      <c r="J675" s="290"/>
      <c r="K675" s="290"/>
      <c r="L675" s="290"/>
      <c r="M675" s="290"/>
      <c r="N675" s="309"/>
      <c r="O675" s="309"/>
      <c r="P675" s="309"/>
      <c r="Q675" s="309"/>
      <c r="R675" s="309"/>
    </row>
    <row r="676">
      <c r="D676" s="317"/>
      <c r="E676" s="290"/>
      <c r="F676" s="290"/>
      <c r="G676" s="290"/>
      <c r="H676" s="290"/>
      <c r="I676" s="290"/>
      <c r="J676" s="290"/>
      <c r="K676" s="290"/>
      <c r="L676" s="290"/>
      <c r="M676" s="290"/>
      <c r="N676" s="309"/>
      <c r="O676" s="309"/>
      <c r="P676" s="309"/>
      <c r="Q676" s="309"/>
      <c r="R676" s="309"/>
    </row>
    <row r="677">
      <c r="D677" s="317"/>
      <c r="E677" s="290"/>
      <c r="F677" s="290"/>
      <c r="G677" s="290"/>
      <c r="H677" s="290"/>
      <c r="I677" s="290"/>
      <c r="J677" s="290"/>
      <c r="K677" s="290"/>
      <c r="L677" s="290"/>
      <c r="M677" s="290"/>
      <c r="N677" s="309"/>
      <c r="O677" s="309"/>
      <c r="P677" s="309"/>
      <c r="Q677" s="309"/>
      <c r="R677" s="309"/>
    </row>
    <row r="678">
      <c r="D678" s="317"/>
      <c r="E678" s="290"/>
      <c r="F678" s="290"/>
      <c r="G678" s="290"/>
      <c r="H678" s="290"/>
      <c r="I678" s="290"/>
      <c r="J678" s="290"/>
      <c r="K678" s="290"/>
      <c r="L678" s="290"/>
      <c r="M678" s="290"/>
      <c r="N678" s="309"/>
      <c r="O678" s="309"/>
      <c r="P678" s="309"/>
      <c r="Q678" s="309"/>
      <c r="R678" s="309"/>
    </row>
    <row r="679">
      <c r="D679" s="317"/>
      <c r="E679" s="290"/>
      <c r="F679" s="290"/>
      <c r="G679" s="290"/>
      <c r="H679" s="290"/>
      <c r="I679" s="290"/>
      <c r="J679" s="290"/>
      <c r="K679" s="290"/>
      <c r="L679" s="290"/>
      <c r="M679" s="290"/>
      <c r="N679" s="309"/>
      <c r="O679" s="309"/>
      <c r="P679" s="309"/>
      <c r="Q679" s="309"/>
      <c r="R679" s="309"/>
    </row>
    <row r="680">
      <c r="D680" s="317"/>
      <c r="E680" s="290"/>
      <c r="F680" s="290"/>
      <c r="G680" s="290"/>
      <c r="H680" s="290"/>
      <c r="I680" s="290"/>
      <c r="J680" s="290"/>
      <c r="K680" s="290"/>
      <c r="L680" s="290"/>
      <c r="M680" s="290"/>
      <c r="N680" s="309"/>
      <c r="O680" s="309"/>
      <c r="P680" s="309"/>
      <c r="Q680" s="309"/>
      <c r="R680" s="309"/>
    </row>
    <row r="681">
      <c r="D681" s="317"/>
      <c r="E681" s="290"/>
      <c r="F681" s="290"/>
      <c r="G681" s="290"/>
      <c r="H681" s="290"/>
      <c r="I681" s="290"/>
      <c r="J681" s="290"/>
      <c r="K681" s="290"/>
      <c r="L681" s="290"/>
      <c r="M681" s="290"/>
      <c r="N681" s="309"/>
      <c r="O681" s="309"/>
      <c r="P681" s="309"/>
      <c r="Q681" s="309"/>
      <c r="R681" s="309"/>
    </row>
    <row r="682">
      <c r="D682" s="317"/>
      <c r="E682" s="290"/>
      <c r="F682" s="290"/>
      <c r="G682" s="290"/>
      <c r="H682" s="290"/>
      <c r="I682" s="290"/>
      <c r="J682" s="290"/>
      <c r="K682" s="290"/>
      <c r="L682" s="290"/>
      <c r="M682" s="290"/>
      <c r="N682" s="309"/>
      <c r="O682" s="309"/>
      <c r="P682" s="309"/>
      <c r="Q682" s="309"/>
      <c r="R682" s="309"/>
    </row>
    <row r="683">
      <c r="D683" s="317"/>
      <c r="E683" s="290"/>
      <c r="F683" s="290"/>
      <c r="G683" s="290"/>
      <c r="H683" s="290"/>
      <c r="I683" s="290"/>
      <c r="J683" s="290"/>
      <c r="K683" s="290"/>
      <c r="L683" s="290"/>
      <c r="M683" s="290"/>
      <c r="N683" s="309"/>
      <c r="O683" s="309"/>
      <c r="P683" s="309"/>
      <c r="Q683" s="309"/>
      <c r="R683" s="309"/>
    </row>
    <row r="684">
      <c r="D684" s="317"/>
      <c r="E684" s="290"/>
      <c r="F684" s="290"/>
      <c r="G684" s="290"/>
      <c r="H684" s="290"/>
      <c r="I684" s="290"/>
      <c r="J684" s="290"/>
      <c r="K684" s="290"/>
      <c r="L684" s="290"/>
      <c r="M684" s="290"/>
      <c r="N684" s="309"/>
      <c r="O684" s="309"/>
      <c r="P684" s="309"/>
      <c r="Q684" s="309"/>
      <c r="R684" s="309"/>
    </row>
    <row r="685">
      <c r="D685" s="317"/>
      <c r="E685" s="290"/>
      <c r="F685" s="290"/>
      <c r="G685" s="290"/>
      <c r="H685" s="290"/>
      <c r="I685" s="290"/>
      <c r="J685" s="290"/>
      <c r="K685" s="290"/>
      <c r="L685" s="290"/>
      <c r="M685" s="290"/>
      <c r="N685" s="309"/>
      <c r="O685" s="309"/>
      <c r="P685" s="309"/>
      <c r="Q685" s="309"/>
      <c r="R685" s="309"/>
    </row>
    <row r="686">
      <c r="D686" s="317"/>
      <c r="E686" s="290"/>
      <c r="F686" s="290"/>
      <c r="G686" s="290"/>
      <c r="H686" s="290"/>
      <c r="I686" s="290"/>
      <c r="J686" s="290"/>
      <c r="K686" s="290"/>
      <c r="L686" s="290"/>
      <c r="M686" s="290"/>
      <c r="N686" s="309"/>
      <c r="O686" s="309"/>
      <c r="P686" s="309"/>
      <c r="Q686" s="309"/>
      <c r="R686" s="309"/>
    </row>
    <row r="687">
      <c r="D687" s="317"/>
      <c r="E687" s="290"/>
      <c r="F687" s="290"/>
      <c r="G687" s="290"/>
      <c r="H687" s="290"/>
      <c r="I687" s="290"/>
      <c r="J687" s="290"/>
      <c r="K687" s="290"/>
      <c r="L687" s="290"/>
      <c r="M687" s="290"/>
      <c r="N687" s="309"/>
      <c r="O687" s="309"/>
      <c r="P687" s="309"/>
      <c r="Q687" s="309"/>
      <c r="R687" s="309"/>
    </row>
    <row r="688">
      <c r="D688" s="317"/>
      <c r="E688" s="290"/>
      <c r="F688" s="290"/>
      <c r="G688" s="290"/>
      <c r="H688" s="290"/>
      <c r="I688" s="290"/>
      <c r="J688" s="290"/>
      <c r="K688" s="290"/>
      <c r="L688" s="290"/>
      <c r="M688" s="290"/>
      <c r="N688" s="309"/>
      <c r="O688" s="309"/>
      <c r="P688" s="309"/>
      <c r="Q688" s="309"/>
      <c r="R688" s="309"/>
    </row>
    <row r="689">
      <c r="D689" s="317"/>
      <c r="E689" s="290"/>
      <c r="F689" s="290"/>
      <c r="G689" s="290"/>
      <c r="H689" s="290"/>
      <c r="I689" s="290"/>
      <c r="J689" s="290"/>
      <c r="K689" s="290"/>
      <c r="L689" s="290"/>
      <c r="M689" s="290"/>
      <c r="N689" s="309"/>
      <c r="O689" s="309"/>
      <c r="P689" s="309"/>
      <c r="Q689" s="309"/>
      <c r="R689" s="309"/>
    </row>
    <row r="690">
      <c r="D690" s="317"/>
      <c r="E690" s="290"/>
      <c r="F690" s="290"/>
      <c r="G690" s="290"/>
      <c r="H690" s="290"/>
      <c r="I690" s="290"/>
      <c r="J690" s="290"/>
      <c r="K690" s="290"/>
      <c r="L690" s="290"/>
      <c r="M690" s="290"/>
      <c r="N690" s="309"/>
      <c r="O690" s="309"/>
      <c r="P690" s="309"/>
      <c r="Q690" s="309"/>
      <c r="R690" s="309"/>
    </row>
    <row r="691">
      <c r="D691" s="317"/>
      <c r="E691" s="290"/>
      <c r="F691" s="290"/>
      <c r="G691" s="290"/>
      <c r="H691" s="290"/>
      <c r="I691" s="290"/>
      <c r="J691" s="290"/>
      <c r="K691" s="290"/>
      <c r="L691" s="290"/>
      <c r="M691" s="290"/>
      <c r="N691" s="309"/>
      <c r="O691" s="309"/>
      <c r="P691" s="309"/>
      <c r="Q691" s="309"/>
      <c r="R691" s="309"/>
    </row>
    <row r="692">
      <c r="D692" s="317"/>
      <c r="E692" s="290"/>
      <c r="F692" s="290"/>
      <c r="G692" s="290"/>
      <c r="H692" s="290"/>
      <c r="I692" s="290"/>
      <c r="J692" s="290"/>
      <c r="K692" s="290"/>
      <c r="L692" s="290"/>
      <c r="M692" s="290"/>
      <c r="N692" s="309"/>
      <c r="O692" s="309"/>
      <c r="P692" s="309"/>
      <c r="Q692" s="309"/>
      <c r="R692" s="309"/>
    </row>
    <row r="693">
      <c r="D693" s="317"/>
      <c r="E693" s="290"/>
      <c r="F693" s="290"/>
      <c r="G693" s="290"/>
      <c r="H693" s="290"/>
      <c r="I693" s="290"/>
      <c r="J693" s="290"/>
      <c r="K693" s="290"/>
      <c r="L693" s="290"/>
      <c r="M693" s="290"/>
      <c r="N693" s="309"/>
      <c r="O693" s="309"/>
      <c r="P693" s="309"/>
      <c r="Q693" s="309"/>
      <c r="R693" s="309"/>
    </row>
    <row r="694">
      <c r="D694" s="317"/>
      <c r="E694" s="290"/>
      <c r="F694" s="290"/>
      <c r="G694" s="290"/>
      <c r="H694" s="290"/>
      <c r="I694" s="290"/>
      <c r="J694" s="290"/>
      <c r="K694" s="290"/>
      <c r="L694" s="290"/>
      <c r="M694" s="290"/>
      <c r="N694" s="309"/>
      <c r="O694" s="309"/>
      <c r="P694" s="309"/>
      <c r="Q694" s="309"/>
      <c r="R694" s="309"/>
    </row>
    <row r="695">
      <c r="D695" s="317"/>
      <c r="E695" s="290"/>
      <c r="F695" s="290"/>
      <c r="G695" s="290"/>
      <c r="H695" s="290"/>
      <c r="I695" s="290"/>
      <c r="J695" s="290"/>
      <c r="K695" s="290"/>
      <c r="L695" s="290"/>
      <c r="M695" s="290"/>
      <c r="N695" s="309"/>
      <c r="O695" s="309"/>
      <c r="P695" s="309"/>
      <c r="Q695" s="309"/>
      <c r="R695" s="309"/>
    </row>
    <row r="696">
      <c r="D696" s="317"/>
      <c r="E696" s="290"/>
      <c r="F696" s="290"/>
      <c r="G696" s="290"/>
      <c r="H696" s="290"/>
      <c r="I696" s="290"/>
      <c r="J696" s="290"/>
      <c r="K696" s="290"/>
      <c r="L696" s="290"/>
      <c r="M696" s="290"/>
      <c r="N696" s="309"/>
      <c r="O696" s="309"/>
      <c r="P696" s="309"/>
      <c r="Q696" s="309"/>
      <c r="R696" s="309"/>
    </row>
    <row r="697">
      <c r="D697" s="317"/>
      <c r="E697" s="290"/>
      <c r="F697" s="290"/>
      <c r="G697" s="290"/>
      <c r="H697" s="290"/>
      <c r="I697" s="290"/>
      <c r="J697" s="290"/>
      <c r="K697" s="290"/>
      <c r="L697" s="290"/>
      <c r="M697" s="290"/>
      <c r="N697" s="309"/>
      <c r="O697" s="309"/>
      <c r="P697" s="309"/>
      <c r="Q697" s="309"/>
      <c r="R697" s="309"/>
    </row>
    <row r="698">
      <c r="D698" s="317"/>
      <c r="E698" s="290"/>
      <c r="F698" s="290"/>
      <c r="G698" s="290"/>
      <c r="H698" s="290"/>
      <c r="I698" s="290"/>
      <c r="J698" s="290"/>
      <c r="K698" s="290"/>
      <c r="L698" s="290"/>
      <c r="M698" s="290"/>
      <c r="N698" s="309"/>
      <c r="O698" s="309"/>
      <c r="P698" s="309"/>
      <c r="Q698" s="309"/>
      <c r="R698" s="309"/>
    </row>
    <row r="699">
      <c r="D699" s="317"/>
      <c r="E699" s="290"/>
      <c r="F699" s="290"/>
      <c r="G699" s="290"/>
      <c r="H699" s="290"/>
      <c r="I699" s="290"/>
      <c r="J699" s="290"/>
      <c r="K699" s="290"/>
      <c r="L699" s="290"/>
      <c r="M699" s="290"/>
      <c r="N699" s="309"/>
      <c r="O699" s="309"/>
      <c r="P699" s="309"/>
      <c r="Q699" s="309"/>
      <c r="R699" s="309"/>
    </row>
    <row r="700">
      <c r="D700" s="317"/>
      <c r="E700" s="290"/>
      <c r="F700" s="290"/>
      <c r="G700" s="290"/>
      <c r="H700" s="290"/>
      <c r="I700" s="290"/>
      <c r="J700" s="290"/>
      <c r="K700" s="290"/>
      <c r="L700" s="290"/>
      <c r="M700" s="290"/>
      <c r="N700" s="309"/>
      <c r="O700" s="309"/>
      <c r="P700" s="309"/>
      <c r="Q700" s="309"/>
      <c r="R700" s="309"/>
    </row>
    <row r="701">
      <c r="D701" s="317"/>
      <c r="E701" s="290"/>
      <c r="F701" s="290"/>
      <c r="G701" s="290"/>
      <c r="H701" s="290"/>
      <c r="I701" s="290"/>
      <c r="J701" s="290"/>
      <c r="K701" s="290"/>
      <c r="L701" s="290"/>
      <c r="M701" s="290"/>
      <c r="N701" s="309"/>
      <c r="O701" s="309"/>
      <c r="P701" s="309"/>
      <c r="Q701" s="309"/>
      <c r="R701" s="309"/>
    </row>
    <row r="702">
      <c r="D702" s="317"/>
      <c r="E702" s="290"/>
      <c r="F702" s="290"/>
      <c r="G702" s="290"/>
      <c r="H702" s="290"/>
      <c r="I702" s="290"/>
      <c r="J702" s="290"/>
      <c r="K702" s="290"/>
      <c r="L702" s="290"/>
      <c r="M702" s="290"/>
      <c r="N702" s="309"/>
      <c r="O702" s="309"/>
      <c r="P702" s="309"/>
      <c r="Q702" s="309"/>
      <c r="R702" s="309"/>
    </row>
    <row r="703">
      <c r="D703" s="317"/>
      <c r="E703" s="290"/>
      <c r="F703" s="290"/>
      <c r="G703" s="290"/>
      <c r="H703" s="290"/>
      <c r="I703" s="290"/>
      <c r="J703" s="290"/>
      <c r="K703" s="290"/>
      <c r="L703" s="290"/>
      <c r="M703" s="290"/>
      <c r="N703" s="309"/>
      <c r="O703" s="309"/>
      <c r="P703" s="309"/>
      <c r="Q703" s="309"/>
      <c r="R703" s="309"/>
    </row>
    <row r="704">
      <c r="D704" s="317"/>
      <c r="E704" s="290"/>
      <c r="F704" s="290"/>
      <c r="G704" s="290"/>
      <c r="H704" s="290"/>
      <c r="I704" s="290"/>
      <c r="J704" s="290"/>
      <c r="K704" s="290"/>
      <c r="L704" s="290"/>
      <c r="M704" s="290"/>
      <c r="N704" s="309"/>
      <c r="O704" s="309"/>
      <c r="P704" s="309"/>
      <c r="Q704" s="309"/>
      <c r="R704" s="309"/>
    </row>
    <row r="705">
      <c r="D705" s="317"/>
      <c r="E705" s="290"/>
      <c r="F705" s="290"/>
      <c r="G705" s="290"/>
      <c r="H705" s="290"/>
      <c r="I705" s="290"/>
      <c r="J705" s="290"/>
      <c r="K705" s="290"/>
      <c r="L705" s="290"/>
      <c r="M705" s="290"/>
      <c r="N705" s="309"/>
      <c r="O705" s="309"/>
      <c r="P705" s="309"/>
      <c r="Q705" s="309"/>
      <c r="R705" s="309"/>
    </row>
    <row r="706">
      <c r="D706" s="317"/>
      <c r="E706" s="290"/>
      <c r="F706" s="290"/>
      <c r="G706" s="290"/>
      <c r="H706" s="290"/>
      <c r="I706" s="290"/>
      <c r="J706" s="290"/>
      <c r="K706" s="290"/>
      <c r="L706" s="290"/>
      <c r="M706" s="290"/>
      <c r="N706" s="309"/>
      <c r="O706" s="309"/>
      <c r="P706" s="309"/>
      <c r="Q706" s="309"/>
      <c r="R706" s="309"/>
    </row>
    <row r="707">
      <c r="D707" s="317"/>
      <c r="E707" s="290"/>
      <c r="F707" s="290"/>
      <c r="G707" s="290"/>
      <c r="H707" s="290"/>
      <c r="I707" s="290"/>
      <c r="J707" s="290"/>
      <c r="K707" s="290"/>
      <c r="L707" s="290"/>
      <c r="M707" s="290"/>
      <c r="N707" s="309"/>
      <c r="O707" s="309"/>
      <c r="P707" s="309"/>
      <c r="Q707" s="309"/>
      <c r="R707" s="309"/>
    </row>
    <row r="708">
      <c r="D708" s="317"/>
      <c r="E708" s="290"/>
      <c r="F708" s="290"/>
      <c r="G708" s="290"/>
      <c r="H708" s="290"/>
      <c r="I708" s="290"/>
      <c r="J708" s="290"/>
      <c r="K708" s="290"/>
      <c r="L708" s="290"/>
      <c r="M708" s="290"/>
      <c r="N708" s="309"/>
      <c r="O708" s="309"/>
      <c r="P708" s="309"/>
      <c r="Q708" s="309"/>
      <c r="R708" s="309"/>
    </row>
    <row r="709">
      <c r="D709" s="317"/>
      <c r="E709" s="290"/>
      <c r="F709" s="290"/>
      <c r="G709" s="290"/>
      <c r="H709" s="290"/>
      <c r="I709" s="290"/>
      <c r="J709" s="290"/>
      <c r="K709" s="290"/>
      <c r="L709" s="290"/>
      <c r="M709" s="290"/>
      <c r="N709" s="309"/>
      <c r="O709" s="309"/>
      <c r="P709" s="309"/>
      <c r="Q709" s="309"/>
      <c r="R709" s="309"/>
    </row>
    <row r="710">
      <c r="D710" s="317"/>
      <c r="E710" s="290"/>
      <c r="F710" s="290"/>
      <c r="G710" s="290"/>
      <c r="H710" s="290"/>
      <c r="I710" s="290"/>
      <c r="J710" s="290"/>
      <c r="K710" s="290"/>
      <c r="L710" s="290"/>
      <c r="M710" s="290"/>
      <c r="N710" s="309"/>
      <c r="O710" s="309"/>
      <c r="P710" s="309"/>
      <c r="Q710" s="309"/>
      <c r="R710" s="309"/>
    </row>
    <row r="711">
      <c r="D711" s="317"/>
      <c r="E711" s="290"/>
      <c r="F711" s="290"/>
      <c r="G711" s="290"/>
      <c r="H711" s="290"/>
      <c r="I711" s="290"/>
      <c r="J711" s="290"/>
      <c r="K711" s="290"/>
      <c r="L711" s="290"/>
      <c r="M711" s="290"/>
      <c r="N711" s="309"/>
      <c r="O711" s="309"/>
      <c r="P711" s="309"/>
      <c r="Q711" s="309"/>
      <c r="R711" s="309"/>
    </row>
    <row r="712">
      <c r="D712" s="317"/>
      <c r="E712" s="290"/>
      <c r="F712" s="290"/>
      <c r="G712" s="290"/>
      <c r="H712" s="290"/>
      <c r="I712" s="290"/>
      <c r="J712" s="290"/>
      <c r="K712" s="290"/>
      <c r="L712" s="290"/>
      <c r="M712" s="290"/>
      <c r="N712" s="309"/>
      <c r="O712" s="309"/>
      <c r="P712" s="309"/>
      <c r="Q712" s="309"/>
      <c r="R712" s="309"/>
    </row>
    <row r="713">
      <c r="D713" s="317"/>
      <c r="E713" s="290"/>
      <c r="F713" s="290"/>
      <c r="G713" s="290"/>
      <c r="H713" s="290"/>
      <c r="I713" s="290"/>
      <c r="J713" s="290"/>
      <c r="K713" s="290"/>
      <c r="L713" s="290"/>
      <c r="M713" s="290"/>
      <c r="N713" s="309"/>
      <c r="O713" s="309"/>
      <c r="P713" s="309"/>
      <c r="Q713" s="309"/>
      <c r="R713" s="309"/>
    </row>
    <row r="714">
      <c r="D714" s="317"/>
      <c r="E714" s="290"/>
      <c r="F714" s="290"/>
      <c r="G714" s="290"/>
      <c r="H714" s="290"/>
      <c r="I714" s="290"/>
      <c r="J714" s="290"/>
      <c r="K714" s="290"/>
      <c r="L714" s="290"/>
      <c r="M714" s="290"/>
      <c r="N714" s="309"/>
      <c r="O714" s="309"/>
      <c r="P714" s="309"/>
      <c r="Q714" s="309"/>
      <c r="R714" s="309"/>
    </row>
    <row r="715">
      <c r="D715" s="317"/>
      <c r="E715" s="290"/>
      <c r="F715" s="290"/>
      <c r="G715" s="290"/>
      <c r="H715" s="290"/>
      <c r="I715" s="290"/>
      <c r="J715" s="290"/>
      <c r="K715" s="290"/>
      <c r="L715" s="290"/>
      <c r="M715" s="290"/>
      <c r="N715" s="309"/>
      <c r="O715" s="309"/>
      <c r="P715" s="309"/>
      <c r="Q715" s="309"/>
      <c r="R715" s="309"/>
    </row>
    <row r="716">
      <c r="D716" s="317"/>
      <c r="E716" s="290"/>
      <c r="F716" s="290"/>
      <c r="G716" s="290"/>
      <c r="H716" s="290"/>
      <c r="I716" s="290"/>
      <c r="J716" s="290"/>
      <c r="K716" s="290"/>
      <c r="L716" s="290"/>
      <c r="M716" s="290"/>
      <c r="N716" s="309"/>
      <c r="O716" s="309"/>
      <c r="P716" s="309"/>
      <c r="Q716" s="309"/>
      <c r="R716" s="309"/>
    </row>
    <row r="717">
      <c r="D717" s="317"/>
      <c r="E717" s="290"/>
      <c r="F717" s="290"/>
      <c r="G717" s="290"/>
      <c r="H717" s="290"/>
      <c r="I717" s="290"/>
      <c r="J717" s="290"/>
      <c r="K717" s="290"/>
      <c r="L717" s="290"/>
      <c r="M717" s="290"/>
      <c r="N717" s="309"/>
      <c r="O717" s="309"/>
      <c r="P717" s="309"/>
      <c r="Q717" s="309"/>
      <c r="R717" s="309"/>
    </row>
    <row r="718">
      <c r="D718" s="317"/>
      <c r="E718" s="290"/>
      <c r="F718" s="290"/>
      <c r="G718" s="290"/>
      <c r="H718" s="290"/>
      <c r="I718" s="290"/>
      <c r="J718" s="290"/>
      <c r="K718" s="290"/>
      <c r="L718" s="290"/>
      <c r="M718" s="290"/>
      <c r="N718" s="309"/>
      <c r="O718" s="309"/>
      <c r="P718" s="309"/>
      <c r="Q718" s="309"/>
      <c r="R718" s="309"/>
    </row>
    <row r="719">
      <c r="D719" s="317"/>
      <c r="E719" s="290"/>
      <c r="F719" s="290"/>
      <c r="G719" s="290"/>
      <c r="H719" s="290"/>
      <c r="I719" s="290"/>
      <c r="J719" s="290"/>
      <c r="K719" s="290"/>
      <c r="L719" s="290"/>
      <c r="M719" s="290"/>
      <c r="N719" s="309"/>
      <c r="O719" s="309"/>
      <c r="P719" s="309"/>
      <c r="Q719" s="309"/>
      <c r="R719" s="309"/>
    </row>
    <row r="720">
      <c r="D720" s="317"/>
      <c r="E720" s="290"/>
      <c r="F720" s="290"/>
      <c r="G720" s="290"/>
      <c r="H720" s="290"/>
      <c r="I720" s="290"/>
      <c r="J720" s="290"/>
      <c r="K720" s="290"/>
      <c r="L720" s="290"/>
      <c r="M720" s="290"/>
      <c r="N720" s="309"/>
      <c r="O720" s="309"/>
      <c r="P720" s="309"/>
      <c r="Q720" s="309"/>
      <c r="R720" s="309"/>
    </row>
    <row r="721">
      <c r="D721" s="317"/>
      <c r="E721" s="290"/>
      <c r="F721" s="290"/>
      <c r="G721" s="290"/>
      <c r="H721" s="290"/>
      <c r="I721" s="290"/>
      <c r="J721" s="290"/>
      <c r="K721" s="290"/>
      <c r="L721" s="290"/>
      <c r="M721" s="290"/>
      <c r="N721" s="309"/>
      <c r="O721" s="309"/>
      <c r="P721" s="309"/>
      <c r="Q721" s="309"/>
      <c r="R721" s="309"/>
    </row>
    <row r="722">
      <c r="D722" s="317"/>
      <c r="E722" s="290"/>
      <c r="F722" s="290"/>
      <c r="G722" s="290"/>
      <c r="H722" s="290"/>
      <c r="I722" s="290"/>
      <c r="J722" s="290"/>
      <c r="K722" s="290"/>
      <c r="L722" s="290"/>
      <c r="M722" s="290"/>
      <c r="N722" s="309"/>
      <c r="O722" s="309"/>
      <c r="P722" s="309"/>
      <c r="Q722" s="309"/>
      <c r="R722" s="309"/>
    </row>
    <row r="723">
      <c r="D723" s="317"/>
      <c r="E723" s="290"/>
      <c r="F723" s="290"/>
      <c r="G723" s="290"/>
      <c r="H723" s="290"/>
      <c r="I723" s="290"/>
      <c r="J723" s="290"/>
      <c r="K723" s="290"/>
      <c r="L723" s="290"/>
      <c r="M723" s="290"/>
      <c r="N723" s="309"/>
      <c r="O723" s="309"/>
      <c r="P723" s="309"/>
      <c r="Q723" s="309"/>
      <c r="R723" s="309"/>
    </row>
    <row r="724">
      <c r="D724" s="317"/>
      <c r="E724" s="290"/>
      <c r="F724" s="290"/>
      <c r="G724" s="290"/>
      <c r="H724" s="290"/>
      <c r="I724" s="290"/>
      <c r="J724" s="290"/>
      <c r="K724" s="290"/>
      <c r="L724" s="290"/>
      <c r="M724" s="290"/>
      <c r="N724" s="309"/>
      <c r="O724" s="309"/>
      <c r="P724" s="309"/>
      <c r="Q724" s="309"/>
      <c r="R724" s="309"/>
    </row>
    <row r="725">
      <c r="D725" s="317"/>
      <c r="E725" s="290"/>
      <c r="F725" s="290"/>
      <c r="G725" s="290"/>
      <c r="H725" s="290"/>
      <c r="I725" s="290"/>
      <c r="J725" s="290"/>
      <c r="K725" s="290"/>
      <c r="L725" s="290"/>
      <c r="M725" s="290"/>
      <c r="N725" s="309"/>
      <c r="O725" s="309"/>
      <c r="P725" s="309"/>
      <c r="Q725" s="309"/>
      <c r="R725" s="309"/>
    </row>
    <row r="726">
      <c r="D726" s="317"/>
      <c r="E726" s="290"/>
      <c r="F726" s="290"/>
      <c r="G726" s="290"/>
      <c r="H726" s="290"/>
      <c r="I726" s="290"/>
      <c r="J726" s="290"/>
      <c r="K726" s="290"/>
      <c r="L726" s="290"/>
      <c r="M726" s="290"/>
      <c r="N726" s="309"/>
      <c r="O726" s="309"/>
      <c r="P726" s="309"/>
      <c r="Q726" s="309"/>
      <c r="R726" s="309"/>
    </row>
    <row r="727">
      <c r="D727" s="317"/>
      <c r="E727" s="290"/>
      <c r="F727" s="290"/>
      <c r="G727" s="290"/>
      <c r="H727" s="290"/>
      <c r="I727" s="290"/>
      <c r="J727" s="290"/>
      <c r="K727" s="290"/>
      <c r="L727" s="290"/>
      <c r="M727" s="290"/>
      <c r="N727" s="309"/>
      <c r="O727" s="309"/>
      <c r="P727" s="309"/>
      <c r="Q727" s="309"/>
      <c r="R727" s="309"/>
    </row>
    <row r="728">
      <c r="D728" s="317"/>
      <c r="E728" s="290"/>
      <c r="F728" s="290"/>
      <c r="G728" s="290"/>
      <c r="H728" s="290"/>
      <c r="I728" s="290"/>
      <c r="J728" s="290"/>
      <c r="K728" s="290"/>
      <c r="L728" s="290"/>
      <c r="M728" s="290"/>
      <c r="N728" s="309"/>
      <c r="O728" s="309"/>
      <c r="P728" s="309"/>
      <c r="Q728" s="309"/>
      <c r="R728" s="309"/>
    </row>
    <row r="729">
      <c r="D729" s="317"/>
      <c r="E729" s="290"/>
      <c r="F729" s="290"/>
      <c r="G729" s="290"/>
      <c r="H729" s="290"/>
      <c r="I729" s="290"/>
      <c r="J729" s="290"/>
      <c r="K729" s="290"/>
      <c r="L729" s="290"/>
      <c r="M729" s="290"/>
      <c r="N729" s="309"/>
      <c r="O729" s="309"/>
      <c r="P729" s="309"/>
      <c r="Q729" s="309"/>
      <c r="R729" s="309"/>
    </row>
    <row r="730">
      <c r="D730" s="317"/>
      <c r="E730" s="290"/>
      <c r="F730" s="290"/>
      <c r="G730" s="290"/>
      <c r="H730" s="290"/>
      <c r="I730" s="290"/>
      <c r="J730" s="290"/>
      <c r="K730" s="290"/>
      <c r="L730" s="290"/>
      <c r="M730" s="290"/>
      <c r="N730" s="309"/>
      <c r="O730" s="309"/>
      <c r="P730" s="309"/>
      <c r="Q730" s="309"/>
      <c r="R730" s="309"/>
    </row>
    <row r="731">
      <c r="D731" s="317"/>
      <c r="E731" s="290"/>
      <c r="F731" s="290"/>
      <c r="G731" s="290"/>
      <c r="H731" s="290"/>
      <c r="I731" s="290"/>
      <c r="J731" s="290"/>
      <c r="K731" s="290"/>
      <c r="L731" s="290"/>
      <c r="M731" s="290"/>
      <c r="N731" s="309"/>
      <c r="O731" s="309"/>
      <c r="P731" s="309"/>
      <c r="Q731" s="309"/>
      <c r="R731" s="309"/>
    </row>
    <row r="732">
      <c r="D732" s="317"/>
      <c r="E732" s="290"/>
      <c r="F732" s="290"/>
      <c r="G732" s="290"/>
      <c r="H732" s="290"/>
      <c r="I732" s="290"/>
      <c r="J732" s="290"/>
      <c r="K732" s="290"/>
      <c r="L732" s="290"/>
      <c r="M732" s="290"/>
      <c r="N732" s="309"/>
      <c r="O732" s="309"/>
      <c r="P732" s="309"/>
      <c r="Q732" s="309"/>
      <c r="R732" s="309"/>
    </row>
    <row r="733">
      <c r="D733" s="317"/>
      <c r="E733" s="290"/>
      <c r="F733" s="290"/>
      <c r="G733" s="290"/>
      <c r="H733" s="290"/>
      <c r="I733" s="290"/>
      <c r="J733" s="290"/>
      <c r="K733" s="290"/>
      <c r="L733" s="290"/>
      <c r="M733" s="290"/>
      <c r="N733" s="309"/>
      <c r="O733" s="309"/>
      <c r="P733" s="309"/>
      <c r="Q733" s="309"/>
      <c r="R733" s="309"/>
    </row>
    <row r="734">
      <c r="D734" s="317"/>
      <c r="E734" s="290"/>
      <c r="F734" s="290"/>
      <c r="G734" s="290"/>
      <c r="H734" s="290"/>
      <c r="I734" s="290"/>
      <c r="J734" s="290"/>
      <c r="K734" s="290"/>
      <c r="L734" s="290"/>
      <c r="M734" s="290"/>
      <c r="N734" s="309"/>
      <c r="O734" s="309"/>
      <c r="P734" s="309"/>
      <c r="Q734" s="309"/>
      <c r="R734" s="309"/>
    </row>
    <row r="735">
      <c r="D735" s="317"/>
      <c r="E735" s="290"/>
      <c r="F735" s="290"/>
      <c r="G735" s="290"/>
      <c r="H735" s="290"/>
      <c r="I735" s="290"/>
      <c r="J735" s="290"/>
      <c r="K735" s="290"/>
      <c r="L735" s="290"/>
      <c r="M735" s="290"/>
      <c r="N735" s="309"/>
      <c r="O735" s="309"/>
      <c r="P735" s="309"/>
      <c r="Q735" s="309"/>
      <c r="R735" s="309"/>
    </row>
    <row r="736">
      <c r="D736" s="317"/>
      <c r="E736" s="290"/>
      <c r="F736" s="290"/>
      <c r="G736" s="290"/>
      <c r="H736" s="290"/>
      <c r="I736" s="290"/>
      <c r="J736" s="290"/>
      <c r="K736" s="290"/>
      <c r="L736" s="290"/>
      <c r="M736" s="290"/>
      <c r="N736" s="309"/>
      <c r="O736" s="309"/>
      <c r="P736" s="309"/>
      <c r="Q736" s="309"/>
      <c r="R736" s="309"/>
    </row>
    <row r="737">
      <c r="D737" s="317"/>
      <c r="E737" s="290"/>
      <c r="F737" s="290"/>
      <c r="G737" s="290"/>
      <c r="H737" s="290"/>
      <c r="I737" s="290"/>
      <c r="J737" s="290"/>
      <c r="K737" s="290"/>
      <c r="L737" s="290"/>
      <c r="M737" s="290"/>
      <c r="N737" s="309"/>
      <c r="O737" s="309"/>
      <c r="P737" s="309"/>
      <c r="Q737" s="309"/>
      <c r="R737" s="309"/>
    </row>
    <row r="738">
      <c r="D738" s="317"/>
      <c r="E738" s="290"/>
      <c r="F738" s="290"/>
      <c r="G738" s="290"/>
      <c r="H738" s="290"/>
      <c r="I738" s="290"/>
      <c r="J738" s="290"/>
      <c r="K738" s="290"/>
      <c r="L738" s="290"/>
      <c r="M738" s="290"/>
      <c r="N738" s="309"/>
      <c r="O738" s="309"/>
      <c r="P738" s="309"/>
      <c r="Q738" s="309"/>
      <c r="R738" s="309"/>
    </row>
    <row r="739">
      <c r="D739" s="317"/>
      <c r="E739" s="290"/>
      <c r="F739" s="290"/>
      <c r="G739" s="290"/>
      <c r="H739" s="290"/>
      <c r="I739" s="290"/>
      <c r="J739" s="290"/>
      <c r="K739" s="290"/>
      <c r="L739" s="290"/>
      <c r="M739" s="290"/>
      <c r="N739" s="309"/>
      <c r="O739" s="309"/>
      <c r="P739" s="309"/>
      <c r="Q739" s="309"/>
      <c r="R739" s="309"/>
    </row>
    <row r="740">
      <c r="D740" s="317"/>
      <c r="E740" s="290"/>
      <c r="F740" s="290"/>
      <c r="G740" s="290"/>
      <c r="H740" s="290"/>
      <c r="I740" s="290"/>
      <c r="J740" s="290"/>
      <c r="K740" s="290"/>
      <c r="L740" s="290"/>
      <c r="M740" s="290"/>
      <c r="N740" s="309"/>
      <c r="O740" s="309"/>
      <c r="P740" s="309"/>
      <c r="Q740" s="309"/>
      <c r="R740" s="309"/>
    </row>
    <row r="741">
      <c r="D741" s="317"/>
      <c r="E741" s="290"/>
      <c r="F741" s="290"/>
      <c r="G741" s="290"/>
      <c r="H741" s="290"/>
      <c r="I741" s="290"/>
      <c r="J741" s="290"/>
      <c r="K741" s="290"/>
      <c r="L741" s="290"/>
      <c r="M741" s="290"/>
      <c r="N741" s="309"/>
      <c r="O741" s="309"/>
      <c r="P741" s="309"/>
      <c r="Q741" s="309"/>
      <c r="R741" s="309"/>
    </row>
    <row r="742">
      <c r="D742" s="317"/>
      <c r="E742" s="290"/>
      <c r="F742" s="290"/>
      <c r="G742" s="290"/>
      <c r="H742" s="290"/>
      <c r="I742" s="290"/>
      <c r="J742" s="290"/>
      <c r="K742" s="290"/>
      <c r="L742" s="290"/>
      <c r="M742" s="290"/>
      <c r="N742" s="309"/>
      <c r="O742" s="309"/>
      <c r="P742" s="309"/>
      <c r="Q742" s="309"/>
      <c r="R742" s="309"/>
    </row>
    <row r="743">
      <c r="D743" s="317"/>
      <c r="E743" s="290"/>
      <c r="F743" s="290"/>
      <c r="G743" s="290"/>
      <c r="H743" s="290"/>
      <c r="I743" s="290"/>
      <c r="J743" s="290"/>
      <c r="K743" s="290"/>
      <c r="L743" s="290"/>
      <c r="M743" s="290"/>
      <c r="N743" s="309"/>
      <c r="O743" s="309"/>
      <c r="P743" s="309"/>
      <c r="Q743" s="309"/>
      <c r="R743" s="309"/>
    </row>
    <row r="744">
      <c r="D744" s="317"/>
      <c r="E744" s="290"/>
      <c r="F744" s="290"/>
      <c r="G744" s="290"/>
      <c r="H744" s="290"/>
      <c r="I744" s="290"/>
      <c r="J744" s="290"/>
      <c r="K744" s="290"/>
      <c r="L744" s="290"/>
      <c r="M744" s="290"/>
      <c r="N744" s="309"/>
      <c r="O744" s="309"/>
      <c r="P744" s="309"/>
      <c r="Q744" s="309"/>
      <c r="R744" s="309"/>
    </row>
    <row r="745">
      <c r="D745" s="317"/>
      <c r="E745" s="290"/>
      <c r="F745" s="290"/>
      <c r="G745" s="290"/>
      <c r="H745" s="290"/>
      <c r="I745" s="290"/>
      <c r="J745" s="290"/>
      <c r="K745" s="290"/>
      <c r="L745" s="290"/>
      <c r="M745" s="290"/>
      <c r="N745" s="309"/>
      <c r="O745" s="309"/>
      <c r="P745" s="309"/>
      <c r="Q745" s="309"/>
      <c r="R745" s="309"/>
    </row>
    <row r="746">
      <c r="D746" s="317"/>
      <c r="E746" s="290"/>
      <c r="F746" s="290"/>
      <c r="G746" s="290"/>
      <c r="H746" s="290"/>
      <c r="I746" s="290"/>
      <c r="J746" s="290"/>
      <c r="K746" s="290"/>
      <c r="L746" s="290"/>
      <c r="M746" s="290"/>
      <c r="N746" s="309"/>
      <c r="O746" s="309"/>
      <c r="P746" s="309"/>
      <c r="Q746" s="309"/>
      <c r="R746" s="309"/>
    </row>
    <row r="747">
      <c r="D747" s="317"/>
      <c r="E747" s="290"/>
      <c r="F747" s="290"/>
      <c r="G747" s="290"/>
      <c r="H747" s="290"/>
      <c r="I747" s="290"/>
      <c r="J747" s="290"/>
      <c r="K747" s="290"/>
      <c r="L747" s="290"/>
      <c r="M747" s="290"/>
      <c r="N747" s="309"/>
      <c r="O747" s="309"/>
      <c r="P747" s="309"/>
      <c r="Q747" s="309"/>
      <c r="R747" s="309"/>
    </row>
    <row r="748">
      <c r="D748" s="317"/>
      <c r="E748" s="290"/>
      <c r="F748" s="290"/>
      <c r="G748" s="290"/>
      <c r="H748" s="290"/>
      <c r="I748" s="290"/>
      <c r="J748" s="290"/>
      <c r="K748" s="290"/>
      <c r="L748" s="290"/>
      <c r="M748" s="290"/>
      <c r="N748" s="309"/>
      <c r="O748" s="309"/>
      <c r="P748" s="309"/>
      <c r="Q748" s="309"/>
      <c r="R748" s="309"/>
    </row>
    <row r="749">
      <c r="D749" s="317"/>
      <c r="E749" s="290"/>
      <c r="F749" s="290"/>
      <c r="G749" s="290"/>
      <c r="H749" s="290"/>
      <c r="I749" s="290"/>
      <c r="J749" s="290"/>
      <c r="K749" s="290"/>
      <c r="L749" s="290"/>
      <c r="M749" s="290"/>
      <c r="N749" s="309"/>
      <c r="O749" s="309"/>
      <c r="P749" s="309"/>
      <c r="Q749" s="309"/>
      <c r="R749" s="309"/>
    </row>
    <row r="750">
      <c r="D750" s="317"/>
      <c r="E750" s="290"/>
      <c r="F750" s="290"/>
      <c r="G750" s="290"/>
      <c r="H750" s="290"/>
      <c r="I750" s="290"/>
      <c r="J750" s="290"/>
      <c r="K750" s="290"/>
      <c r="L750" s="290"/>
      <c r="M750" s="290"/>
      <c r="N750" s="309"/>
      <c r="O750" s="309"/>
      <c r="P750" s="309"/>
      <c r="Q750" s="309"/>
      <c r="R750" s="309"/>
    </row>
    <row r="751">
      <c r="D751" s="317"/>
      <c r="E751" s="290"/>
      <c r="F751" s="290"/>
      <c r="G751" s="290"/>
      <c r="H751" s="290"/>
      <c r="I751" s="290"/>
      <c r="J751" s="290"/>
      <c r="K751" s="290"/>
      <c r="L751" s="290"/>
      <c r="M751" s="290"/>
      <c r="N751" s="309"/>
      <c r="O751" s="309"/>
      <c r="P751" s="309"/>
      <c r="Q751" s="309"/>
      <c r="R751" s="309"/>
    </row>
    <row r="752">
      <c r="D752" s="317"/>
      <c r="E752" s="290"/>
      <c r="F752" s="290"/>
      <c r="G752" s="290"/>
      <c r="H752" s="290"/>
      <c r="I752" s="290"/>
      <c r="J752" s="290"/>
      <c r="K752" s="290"/>
      <c r="L752" s="290"/>
      <c r="M752" s="290"/>
      <c r="N752" s="309"/>
      <c r="O752" s="309"/>
      <c r="P752" s="309"/>
      <c r="Q752" s="309"/>
      <c r="R752" s="309"/>
    </row>
    <row r="753">
      <c r="D753" s="317"/>
      <c r="E753" s="290"/>
      <c r="F753" s="290"/>
      <c r="G753" s="290"/>
      <c r="H753" s="290"/>
      <c r="I753" s="290"/>
      <c r="J753" s="290"/>
      <c r="K753" s="290"/>
      <c r="L753" s="290"/>
      <c r="M753" s="290"/>
      <c r="N753" s="309"/>
      <c r="O753" s="309"/>
      <c r="P753" s="309"/>
      <c r="Q753" s="309"/>
      <c r="R753" s="309"/>
    </row>
    <row r="754">
      <c r="D754" s="317"/>
      <c r="E754" s="290"/>
      <c r="F754" s="290"/>
      <c r="G754" s="290"/>
      <c r="H754" s="290"/>
      <c r="I754" s="290"/>
      <c r="J754" s="290"/>
      <c r="K754" s="290"/>
      <c r="L754" s="290"/>
      <c r="M754" s="290"/>
      <c r="N754" s="309"/>
      <c r="O754" s="309"/>
      <c r="P754" s="309"/>
      <c r="Q754" s="309"/>
      <c r="R754" s="309"/>
    </row>
    <row r="755">
      <c r="D755" s="317"/>
      <c r="E755" s="290"/>
      <c r="F755" s="290"/>
      <c r="G755" s="290"/>
      <c r="H755" s="290"/>
      <c r="I755" s="290"/>
      <c r="J755" s="290"/>
      <c r="K755" s="290"/>
      <c r="L755" s="290"/>
      <c r="M755" s="290"/>
      <c r="N755" s="309"/>
      <c r="O755" s="309"/>
      <c r="P755" s="309"/>
      <c r="Q755" s="309"/>
      <c r="R755" s="309"/>
    </row>
    <row r="756">
      <c r="D756" s="317"/>
      <c r="E756" s="290"/>
      <c r="F756" s="290"/>
      <c r="G756" s="290"/>
      <c r="H756" s="290"/>
      <c r="I756" s="290"/>
      <c r="J756" s="290"/>
      <c r="K756" s="290"/>
      <c r="L756" s="290"/>
      <c r="M756" s="290"/>
      <c r="N756" s="309"/>
      <c r="O756" s="309"/>
      <c r="P756" s="309"/>
      <c r="Q756" s="309"/>
      <c r="R756" s="309"/>
    </row>
    <row r="757">
      <c r="D757" s="317"/>
      <c r="E757" s="290"/>
      <c r="F757" s="290"/>
      <c r="G757" s="290"/>
      <c r="H757" s="290"/>
      <c r="I757" s="290"/>
      <c r="J757" s="290"/>
      <c r="K757" s="290"/>
      <c r="L757" s="290"/>
      <c r="M757" s="290"/>
      <c r="N757" s="309"/>
      <c r="O757" s="309"/>
      <c r="P757" s="309"/>
      <c r="Q757" s="309"/>
      <c r="R757" s="309"/>
    </row>
    <row r="758">
      <c r="D758" s="317"/>
      <c r="E758" s="290"/>
      <c r="F758" s="290"/>
      <c r="G758" s="290"/>
      <c r="H758" s="290"/>
      <c r="I758" s="290"/>
      <c r="J758" s="290"/>
      <c r="K758" s="290"/>
      <c r="L758" s="290"/>
      <c r="M758" s="290"/>
      <c r="N758" s="309"/>
      <c r="O758" s="309"/>
      <c r="P758" s="309"/>
      <c r="Q758" s="309"/>
      <c r="R758" s="309"/>
    </row>
    <row r="759">
      <c r="D759" s="317"/>
      <c r="E759" s="290"/>
      <c r="F759" s="290"/>
      <c r="G759" s="290"/>
      <c r="H759" s="290"/>
      <c r="I759" s="290"/>
      <c r="J759" s="290"/>
      <c r="K759" s="290"/>
      <c r="L759" s="290"/>
      <c r="M759" s="290"/>
      <c r="N759" s="309"/>
      <c r="O759" s="309"/>
      <c r="P759" s="309"/>
      <c r="Q759" s="309"/>
      <c r="R759" s="309"/>
    </row>
    <row r="760">
      <c r="D760" s="317"/>
      <c r="E760" s="290"/>
      <c r="F760" s="290"/>
      <c r="G760" s="290"/>
      <c r="H760" s="290"/>
      <c r="I760" s="290"/>
      <c r="J760" s="290"/>
      <c r="K760" s="290"/>
      <c r="L760" s="290"/>
      <c r="M760" s="290"/>
      <c r="N760" s="309"/>
      <c r="O760" s="309"/>
      <c r="P760" s="309"/>
      <c r="Q760" s="309"/>
      <c r="R760" s="309"/>
    </row>
    <row r="761">
      <c r="D761" s="317"/>
      <c r="E761" s="290"/>
      <c r="F761" s="290"/>
      <c r="G761" s="290"/>
      <c r="H761" s="290"/>
      <c r="I761" s="290"/>
      <c r="J761" s="290"/>
      <c r="K761" s="290"/>
      <c r="L761" s="290"/>
      <c r="M761" s="290"/>
      <c r="N761" s="309"/>
      <c r="O761" s="309"/>
      <c r="P761" s="309"/>
      <c r="Q761" s="309"/>
      <c r="R761" s="309"/>
    </row>
    <row r="762">
      <c r="D762" s="317"/>
      <c r="E762" s="290"/>
      <c r="F762" s="290"/>
      <c r="G762" s="290"/>
      <c r="H762" s="290"/>
      <c r="I762" s="290"/>
      <c r="J762" s="290"/>
      <c r="K762" s="290"/>
      <c r="L762" s="290"/>
      <c r="M762" s="290"/>
      <c r="N762" s="309"/>
      <c r="O762" s="309"/>
      <c r="P762" s="309"/>
      <c r="Q762" s="309"/>
      <c r="R762" s="309"/>
    </row>
    <row r="763">
      <c r="D763" s="317"/>
      <c r="E763" s="290"/>
      <c r="F763" s="290"/>
      <c r="G763" s="290"/>
      <c r="H763" s="290"/>
      <c r="I763" s="290"/>
      <c r="J763" s="290"/>
      <c r="K763" s="290"/>
      <c r="L763" s="290"/>
      <c r="M763" s="290"/>
      <c r="N763" s="309"/>
      <c r="O763" s="309"/>
      <c r="P763" s="309"/>
      <c r="Q763" s="309"/>
      <c r="R763" s="309"/>
    </row>
    <row r="764">
      <c r="D764" s="317"/>
      <c r="E764" s="290"/>
      <c r="F764" s="290"/>
      <c r="G764" s="290"/>
      <c r="H764" s="290"/>
      <c r="I764" s="290"/>
      <c r="J764" s="290"/>
      <c r="K764" s="290"/>
      <c r="L764" s="290"/>
      <c r="M764" s="290"/>
      <c r="N764" s="309"/>
      <c r="O764" s="309"/>
      <c r="P764" s="309"/>
      <c r="Q764" s="309"/>
      <c r="R764" s="309"/>
    </row>
    <row r="765">
      <c r="D765" s="317"/>
      <c r="E765" s="290"/>
      <c r="F765" s="290"/>
      <c r="G765" s="290"/>
      <c r="H765" s="290"/>
      <c r="I765" s="290"/>
      <c r="J765" s="290"/>
      <c r="K765" s="290"/>
      <c r="L765" s="290"/>
      <c r="M765" s="290"/>
      <c r="N765" s="309"/>
      <c r="O765" s="309"/>
      <c r="P765" s="309"/>
      <c r="Q765" s="309"/>
      <c r="R765" s="309"/>
    </row>
    <row r="766">
      <c r="D766" s="317"/>
      <c r="E766" s="290"/>
      <c r="F766" s="290"/>
      <c r="G766" s="290"/>
      <c r="H766" s="290"/>
      <c r="I766" s="290"/>
      <c r="J766" s="290"/>
      <c r="K766" s="290"/>
      <c r="L766" s="290"/>
      <c r="M766" s="290"/>
      <c r="N766" s="309"/>
      <c r="O766" s="309"/>
      <c r="P766" s="309"/>
      <c r="Q766" s="309"/>
      <c r="R766" s="309"/>
    </row>
    <row r="767">
      <c r="D767" s="317"/>
      <c r="E767" s="290"/>
      <c r="F767" s="290"/>
      <c r="G767" s="290"/>
      <c r="H767" s="290"/>
      <c r="I767" s="290"/>
      <c r="J767" s="290"/>
      <c r="K767" s="290"/>
      <c r="L767" s="290"/>
      <c r="M767" s="290"/>
      <c r="N767" s="309"/>
      <c r="O767" s="309"/>
      <c r="P767" s="309"/>
      <c r="Q767" s="309"/>
      <c r="R767" s="309"/>
    </row>
    <row r="768">
      <c r="D768" s="317"/>
      <c r="E768" s="290"/>
      <c r="F768" s="290"/>
      <c r="G768" s="290"/>
      <c r="H768" s="290"/>
      <c r="I768" s="290"/>
      <c r="J768" s="290"/>
      <c r="K768" s="290"/>
      <c r="L768" s="290"/>
      <c r="M768" s="290"/>
      <c r="N768" s="309"/>
      <c r="O768" s="309"/>
      <c r="P768" s="309"/>
      <c r="Q768" s="309"/>
      <c r="R768" s="309"/>
    </row>
    <row r="769">
      <c r="D769" s="317"/>
      <c r="E769" s="290"/>
      <c r="F769" s="290"/>
      <c r="G769" s="290"/>
      <c r="H769" s="290"/>
      <c r="I769" s="290"/>
      <c r="J769" s="290"/>
      <c r="K769" s="290"/>
      <c r="L769" s="290"/>
      <c r="M769" s="290"/>
      <c r="N769" s="309"/>
      <c r="O769" s="309"/>
      <c r="P769" s="309"/>
      <c r="Q769" s="309"/>
      <c r="R769" s="309"/>
    </row>
    <row r="770">
      <c r="D770" s="317"/>
      <c r="E770" s="290"/>
      <c r="F770" s="290"/>
      <c r="G770" s="290"/>
      <c r="H770" s="290"/>
      <c r="I770" s="290"/>
      <c r="J770" s="290"/>
      <c r="K770" s="290"/>
      <c r="L770" s="290"/>
      <c r="M770" s="290"/>
      <c r="N770" s="309"/>
      <c r="O770" s="309"/>
      <c r="P770" s="309"/>
      <c r="Q770" s="309"/>
      <c r="R770" s="309"/>
    </row>
    <row r="771">
      <c r="D771" s="317"/>
      <c r="E771" s="290"/>
      <c r="F771" s="290"/>
      <c r="G771" s="290"/>
      <c r="H771" s="290"/>
      <c r="I771" s="290"/>
      <c r="J771" s="290"/>
      <c r="K771" s="290"/>
      <c r="L771" s="290"/>
      <c r="M771" s="290"/>
      <c r="N771" s="309"/>
      <c r="O771" s="309"/>
      <c r="P771" s="309"/>
      <c r="Q771" s="309"/>
      <c r="R771" s="309"/>
    </row>
    <row r="772">
      <c r="D772" s="317"/>
      <c r="E772" s="290"/>
      <c r="F772" s="290"/>
      <c r="G772" s="290"/>
      <c r="H772" s="290"/>
      <c r="I772" s="290"/>
      <c r="J772" s="290"/>
      <c r="K772" s="290"/>
      <c r="L772" s="290"/>
      <c r="M772" s="290"/>
      <c r="N772" s="309"/>
      <c r="O772" s="309"/>
      <c r="P772" s="309"/>
      <c r="Q772" s="309"/>
      <c r="R772" s="309"/>
    </row>
    <row r="773">
      <c r="D773" s="317"/>
      <c r="E773" s="290"/>
      <c r="F773" s="290"/>
      <c r="G773" s="290"/>
      <c r="H773" s="290"/>
      <c r="I773" s="290"/>
      <c r="J773" s="290"/>
      <c r="K773" s="290"/>
      <c r="L773" s="290"/>
      <c r="M773" s="290"/>
      <c r="N773" s="309"/>
      <c r="O773" s="309"/>
      <c r="P773" s="309"/>
      <c r="Q773" s="309"/>
      <c r="R773" s="309"/>
    </row>
    <row r="774">
      <c r="D774" s="317"/>
      <c r="E774" s="290"/>
      <c r="F774" s="290"/>
      <c r="G774" s="290"/>
      <c r="H774" s="290"/>
      <c r="I774" s="290"/>
      <c r="J774" s="290"/>
      <c r="K774" s="290"/>
      <c r="L774" s="290"/>
      <c r="M774" s="290"/>
      <c r="N774" s="309"/>
      <c r="O774" s="309"/>
      <c r="P774" s="309"/>
      <c r="Q774" s="309"/>
      <c r="R774" s="309"/>
    </row>
    <row r="775">
      <c r="D775" s="317"/>
      <c r="E775" s="290"/>
      <c r="F775" s="290"/>
      <c r="G775" s="290"/>
      <c r="H775" s="290"/>
      <c r="I775" s="290"/>
      <c r="J775" s="290"/>
      <c r="K775" s="290"/>
      <c r="L775" s="290"/>
      <c r="M775" s="290"/>
      <c r="N775" s="309"/>
      <c r="O775" s="309"/>
      <c r="P775" s="309"/>
      <c r="Q775" s="309"/>
      <c r="R775" s="309"/>
    </row>
    <row r="776">
      <c r="D776" s="317"/>
      <c r="E776" s="290"/>
      <c r="F776" s="290"/>
      <c r="G776" s="290"/>
      <c r="H776" s="290"/>
      <c r="I776" s="290"/>
      <c r="J776" s="290"/>
      <c r="K776" s="290"/>
      <c r="L776" s="290"/>
      <c r="M776" s="290"/>
      <c r="N776" s="309"/>
      <c r="O776" s="309"/>
      <c r="P776" s="309"/>
      <c r="Q776" s="309"/>
      <c r="R776" s="309"/>
    </row>
    <row r="777">
      <c r="D777" s="317"/>
      <c r="E777" s="290"/>
      <c r="F777" s="290"/>
      <c r="G777" s="290"/>
      <c r="H777" s="290"/>
      <c r="I777" s="290"/>
      <c r="J777" s="290"/>
      <c r="K777" s="290"/>
      <c r="L777" s="290"/>
      <c r="M777" s="290"/>
      <c r="N777" s="309"/>
      <c r="O777" s="309"/>
      <c r="P777" s="309"/>
      <c r="Q777" s="309"/>
      <c r="R777" s="309"/>
    </row>
    <row r="778">
      <c r="D778" s="317"/>
      <c r="E778" s="290"/>
      <c r="F778" s="290"/>
      <c r="G778" s="290"/>
      <c r="H778" s="290"/>
      <c r="I778" s="290"/>
      <c r="J778" s="290"/>
      <c r="K778" s="290"/>
      <c r="L778" s="290"/>
      <c r="M778" s="290"/>
      <c r="N778" s="309"/>
      <c r="O778" s="309"/>
      <c r="P778" s="309"/>
      <c r="Q778" s="309"/>
      <c r="R778" s="309"/>
    </row>
    <row r="779">
      <c r="D779" s="317"/>
      <c r="E779" s="290"/>
      <c r="F779" s="290"/>
      <c r="G779" s="290"/>
      <c r="H779" s="290"/>
      <c r="I779" s="290"/>
      <c r="J779" s="290"/>
      <c r="K779" s="290"/>
      <c r="L779" s="290"/>
      <c r="M779" s="290"/>
      <c r="N779" s="309"/>
      <c r="O779" s="309"/>
      <c r="P779" s="309"/>
      <c r="Q779" s="309"/>
      <c r="R779" s="309"/>
    </row>
    <row r="780">
      <c r="D780" s="317"/>
      <c r="E780" s="290"/>
      <c r="F780" s="290"/>
      <c r="G780" s="290"/>
      <c r="H780" s="290"/>
      <c r="I780" s="290"/>
      <c r="J780" s="290"/>
      <c r="K780" s="290"/>
      <c r="L780" s="290"/>
      <c r="M780" s="290"/>
      <c r="N780" s="309"/>
      <c r="O780" s="309"/>
      <c r="P780" s="309"/>
      <c r="Q780" s="309"/>
      <c r="R780" s="309"/>
    </row>
    <row r="781">
      <c r="D781" s="317"/>
      <c r="E781" s="290"/>
      <c r="F781" s="290"/>
      <c r="G781" s="290"/>
      <c r="H781" s="290"/>
      <c r="I781" s="290"/>
      <c r="J781" s="290"/>
      <c r="K781" s="290"/>
      <c r="L781" s="290"/>
      <c r="M781" s="290"/>
      <c r="N781" s="309"/>
      <c r="O781" s="309"/>
      <c r="P781" s="309"/>
      <c r="Q781" s="309"/>
      <c r="R781" s="309"/>
    </row>
    <row r="782">
      <c r="D782" s="317"/>
      <c r="E782" s="290"/>
      <c r="F782" s="290"/>
      <c r="G782" s="290"/>
      <c r="H782" s="290"/>
      <c r="I782" s="290"/>
      <c r="J782" s="290"/>
      <c r="K782" s="290"/>
      <c r="L782" s="290"/>
      <c r="M782" s="290"/>
      <c r="N782" s="309"/>
      <c r="O782" s="309"/>
      <c r="P782" s="309"/>
      <c r="Q782" s="309"/>
      <c r="R782" s="309"/>
    </row>
    <row r="783">
      <c r="D783" s="317"/>
      <c r="E783" s="290"/>
      <c r="F783" s="290"/>
      <c r="G783" s="290"/>
      <c r="H783" s="290"/>
      <c r="I783" s="290"/>
      <c r="J783" s="290"/>
      <c r="K783" s="290"/>
      <c r="L783" s="290"/>
      <c r="M783" s="290"/>
      <c r="N783" s="309"/>
      <c r="O783" s="309"/>
      <c r="P783" s="309"/>
      <c r="Q783" s="309"/>
      <c r="R783" s="309"/>
    </row>
    <row r="784">
      <c r="D784" s="317"/>
      <c r="E784" s="290"/>
      <c r="F784" s="290"/>
      <c r="G784" s="290"/>
      <c r="H784" s="290"/>
      <c r="I784" s="290"/>
      <c r="J784" s="290"/>
      <c r="K784" s="290"/>
      <c r="L784" s="290"/>
      <c r="M784" s="290"/>
      <c r="N784" s="309"/>
      <c r="O784" s="309"/>
      <c r="P784" s="309"/>
      <c r="Q784" s="309"/>
      <c r="R784" s="309"/>
    </row>
    <row r="785">
      <c r="D785" s="317"/>
      <c r="E785" s="290"/>
      <c r="F785" s="290"/>
      <c r="G785" s="290"/>
      <c r="H785" s="290"/>
      <c r="I785" s="290"/>
      <c r="J785" s="290"/>
      <c r="K785" s="290"/>
      <c r="L785" s="290"/>
      <c r="M785" s="290"/>
      <c r="N785" s="309"/>
      <c r="O785" s="309"/>
      <c r="P785" s="309"/>
      <c r="Q785" s="309"/>
      <c r="R785" s="309"/>
    </row>
    <row r="786">
      <c r="D786" s="317"/>
      <c r="E786" s="290"/>
      <c r="F786" s="290"/>
      <c r="G786" s="290"/>
      <c r="H786" s="290"/>
      <c r="I786" s="290"/>
      <c r="J786" s="290"/>
      <c r="K786" s="290"/>
      <c r="L786" s="290"/>
      <c r="M786" s="290"/>
      <c r="N786" s="309"/>
      <c r="O786" s="309"/>
      <c r="P786" s="309"/>
      <c r="Q786" s="309"/>
      <c r="R786" s="309"/>
    </row>
    <row r="787">
      <c r="D787" s="317"/>
      <c r="E787" s="290"/>
      <c r="F787" s="290"/>
      <c r="G787" s="290"/>
      <c r="H787" s="290"/>
      <c r="I787" s="290"/>
      <c r="J787" s="290"/>
      <c r="K787" s="290"/>
      <c r="L787" s="290"/>
      <c r="M787" s="290"/>
      <c r="N787" s="309"/>
      <c r="O787" s="309"/>
      <c r="P787" s="309"/>
      <c r="Q787" s="309"/>
      <c r="R787" s="309"/>
    </row>
    <row r="788">
      <c r="D788" s="317"/>
      <c r="E788" s="290"/>
      <c r="F788" s="290"/>
      <c r="G788" s="290"/>
      <c r="H788" s="290"/>
      <c r="I788" s="290"/>
      <c r="J788" s="290"/>
      <c r="K788" s="290"/>
      <c r="L788" s="290"/>
      <c r="M788" s="290"/>
      <c r="N788" s="309"/>
      <c r="O788" s="309"/>
      <c r="P788" s="309"/>
      <c r="Q788" s="309"/>
      <c r="R788" s="309"/>
    </row>
    <row r="789">
      <c r="D789" s="317"/>
      <c r="E789" s="290"/>
      <c r="F789" s="290"/>
      <c r="G789" s="290"/>
      <c r="H789" s="290"/>
      <c r="I789" s="290"/>
      <c r="J789" s="290"/>
      <c r="K789" s="290"/>
      <c r="L789" s="290"/>
      <c r="M789" s="290"/>
      <c r="N789" s="309"/>
      <c r="O789" s="309"/>
      <c r="P789" s="309"/>
      <c r="Q789" s="309"/>
      <c r="R789" s="309"/>
    </row>
    <row r="790">
      <c r="D790" s="317"/>
      <c r="E790" s="290"/>
      <c r="F790" s="290"/>
      <c r="G790" s="290"/>
      <c r="H790" s="290"/>
      <c r="I790" s="290"/>
      <c r="J790" s="290"/>
      <c r="K790" s="290"/>
      <c r="L790" s="290"/>
      <c r="M790" s="290"/>
      <c r="N790" s="309"/>
      <c r="O790" s="309"/>
      <c r="P790" s="309"/>
      <c r="Q790" s="309"/>
      <c r="R790" s="309"/>
    </row>
    <row r="791">
      <c r="D791" s="317"/>
      <c r="E791" s="290"/>
      <c r="F791" s="290"/>
      <c r="G791" s="290"/>
      <c r="H791" s="290"/>
      <c r="I791" s="290"/>
      <c r="J791" s="290"/>
      <c r="K791" s="290"/>
      <c r="L791" s="290"/>
      <c r="M791" s="290"/>
      <c r="N791" s="309"/>
      <c r="O791" s="309"/>
      <c r="P791" s="309"/>
      <c r="Q791" s="309"/>
      <c r="R791" s="309"/>
    </row>
    <row r="792">
      <c r="D792" s="317"/>
      <c r="E792" s="290"/>
      <c r="F792" s="290"/>
      <c r="G792" s="290"/>
      <c r="H792" s="290"/>
      <c r="I792" s="290"/>
      <c r="J792" s="290"/>
      <c r="K792" s="290"/>
      <c r="L792" s="290"/>
      <c r="M792" s="290"/>
      <c r="N792" s="309"/>
      <c r="O792" s="309"/>
      <c r="P792" s="309"/>
      <c r="Q792" s="309"/>
      <c r="R792" s="309"/>
    </row>
    <row r="793">
      <c r="D793" s="317"/>
      <c r="E793" s="290"/>
      <c r="F793" s="290"/>
      <c r="G793" s="290"/>
      <c r="H793" s="290"/>
      <c r="I793" s="290"/>
      <c r="J793" s="290"/>
      <c r="K793" s="290"/>
      <c r="L793" s="290"/>
      <c r="M793" s="290"/>
      <c r="N793" s="309"/>
      <c r="O793" s="309"/>
      <c r="P793" s="309"/>
      <c r="Q793" s="309"/>
      <c r="R793" s="309"/>
    </row>
    <row r="794">
      <c r="D794" s="317"/>
      <c r="E794" s="290"/>
      <c r="F794" s="290"/>
      <c r="G794" s="290"/>
      <c r="H794" s="290"/>
      <c r="I794" s="290"/>
      <c r="J794" s="290"/>
      <c r="K794" s="290"/>
      <c r="L794" s="290"/>
      <c r="M794" s="290"/>
      <c r="N794" s="309"/>
      <c r="O794" s="309"/>
      <c r="P794" s="309"/>
      <c r="Q794" s="309"/>
      <c r="R794" s="309"/>
    </row>
    <row r="795">
      <c r="D795" s="317"/>
      <c r="E795" s="290"/>
      <c r="F795" s="290"/>
      <c r="G795" s="290"/>
      <c r="H795" s="290"/>
      <c r="I795" s="290"/>
      <c r="J795" s="290"/>
      <c r="K795" s="290"/>
      <c r="L795" s="290"/>
      <c r="M795" s="290"/>
      <c r="N795" s="309"/>
      <c r="O795" s="309"/>
      <c r="P795" s="309"/>
      <c r="Q795" s="309"/>
      <c r="R795" s="309"/>
    </row>
    <row r="796">
      <c r="D796" s="317"/>
      <c r="E796" s="290"/>
      <c r="F796" s="290"/>
      <c r="G796" s="290"/>
      <c r="H796" s="290"/>
      <c r="I796" s="290"/>
      <c r="J796" s="290"/>
      <c r="K796" s="290"/>
      <c r="L796" s="290"/>
      <c r="M796" s="290"/>
      <c r="N796" s="309"/>
      <c r="O796" s="309"/>
      <c r="P796" s="309"/>
      <c r="Q796" s="309"/>
      <c r="R796" s="309"/>
    </row>
    <row r="797">
      <c r="D797" s="317"/>
      <c r="E797" s="290"/>
      <c r="F797" s="290"/>
      <c r="G797" s="290"/>
      <c r="H797" s="290"/>
      <c r="I797" s="290"/>
      <c r="J797" s="290"/>
      <c r="K797" s="290"/>
      <c r="L797" s="290"/>
      <c r="M797" s="290"/>
      <c r="N797" s="309"/>
      <c r="O797" s="309"/>
      <c r="P797" s="309"/>
      <c r="Q797" s="309"/>
      <c r="R797" s="309"/>
    </row>
    <row r="798">
      <c r="D798" s="317"/>
      <c r="E798" s="290"/>
      <c r="F798" s="290"/>
      <c r="G798" s="290"/>
      <c r="H798" s="290"/>
      <c r="I798" s="290"/>
      <c r="J798" s="290"/>
      <c r="K798" s="290"/>
      <c r="L798" s="290"/>
      <c r="M798" s="290"/>
      <c r="N798" s="309"/>
      <c r="O798" s="309"/>
      <c r="P798" s="309"/>
      <c r="Q798" s="309"/>
      <c r="R798" s="309"/>
    </row>
    <row r="799">
      <c r="D799" s="317"/>
      <c r="E799" s="290"/>
      <c r="F799" s="290"/>
      <c r="G799" s="290"/>
      <c r="H799" s="290"/>
      <c r="I799" s="290"/>
      <c r="J799" s="290"/>
      <c r="K799" s="290"/>
      <c r="L799" s="290"/>
      <c r="M799" s="290"/>
      <c r="N799" s="309"/>
      <c r="O799" s="309"/>
      <c r="P799" s="309"/>
      <c r="Q799" s="309"/>
      <c r="R799" s="309"/>
    </row>
    <row r="800">
      <c r="D800" s="317"/>
      <c r="E800" s="290"/>
      <c r="F800" s="290"/>
      <c r="G800" s="290"/>
      <c r="H800" s="290"/>
      <c r="I800" s="290"/>
      <c r="J800" s="290"/>
      <c r="K800" s="290"/>
      <c r="L800" s="290"/>
      <c r="M800" s="290"/>
      <c r="N800" s="309"/>
      <c r="O800" s="309"/>
      <c r="P800" s="309"/>
      <c r="Q800" s="309"/>
      <c r="R800" s="309"/>
    </row>
    <row r="801">
      <c r="D801" s="317"/>
      <c r="E801" s="290"/>
      <c r="F801" s="290"/>
      <c r="G801" s="290"/>
      <c r="H801" s="290"/>
      <c r="I801" s="290"/>
      <c r="J801" s="290"/>
      <c r="K801" s="290"/>
      <c r="L801" s="290"/>
      <c r="M801" s="290"/>
      <c r="N801" s="309"/>
      <c r="O801" s="309"/>
      <c r="P801" s="309"/>
      <c r="Q801" s="309"/>
      <c r="R801" s="309"/>
    </row>
    <row r="802">
      <c r="D802" s="317"/>
      <c r="E802" s="290"/>
      <c r="F802" s="290"/>
      <c r="G802" s="290"/>
      <c r="H802" s="290"/>
      <c r="I802" s="290"/>
      <c r="J802" s="290"/>
      <c r="K802" s="290"/>
      <c r="L802" s="290"/>
      <c r="M802" s="290"/>
      <c r="N802" s="309"/>
      <c r="O802" s="309"/>
      <c r="P802" s="309"/>
      <c r="Q802" s="309"/>
      <c r="R802" s="309"/>
    </row>
    <row r="803">
      <c r="D803" s="317"/>
      <c r="E803" s="290"/>
      <c r="F803" s="290"/>
      <c r="G803" s="290"/>
      <c r="H803" s="290"/>
      <c r="I803" s="290"/>
      <c r="J803" s="290"/>
      <c r="K803" s="290"/>
      <c r="L803" s="290"/>
      <c r="M803" s="290"/>
      <c r="N803" s="309"/>
      <c r="O803" s="309"/>
      <c r="P803" s="309"/>
      <c r="Q803" s="309"/>
      <c r="R803" s="309"/>
    </row>
    <row r="804">
      <c r="D804" s="317"/>
      <c r="E804" s="290"/>
      <c r="F804" s="290"/>
      <c r="G804" s="290"/>
      <c r="H804" s="290"/>
      <c r="I804" s="290"/>
      <c r="J804" s="290"/>
      <c r="K804" s="290"/>
      <c r="L804" s="290"/>
      <c r="M804" s="290"/>
      <c r="N804" s="309"/>
      <c r="O804" s="309"/>
      <c r="P804" s="309"/>
      <c r="Q804" s="309"/>
      <c r="R804" s="309"/>
    </row>
    <row r="805">
      <c r="D805" s="317"/>
      <c r="E805" s="290"/>
      <c r="F805" s="290"/>
      <c r="G805" s="290"/>
      <c r="H805" s="290"/>
      <c r="I805" s="290"/>
      <c r="J805" s="290"/>
      <c r="K805" s="290"/>
      <c r="L805" s="290"/>
      <c r="M805" s="290"/>
      <c r="N805" s="309"/>
      <c r="O805" s="309"/>
      <c r="P805" s="309"/>
      <c r="Q805" s="309"/>
      <c r="R805" s="309"/>
    </row>
    <row r="806">
      <c r="D806" s="317"/>
      <c r="E806" s="290"/>
      <c r="F806" s="290"/>
      <c r="G806" s="290"/>
      <c r="H806" s="290"/>
      <c r="I806" s="290"/>
      <c r="J806" s="290"/>
      <c r="K806" s="290"/>
      <c r="L806" s="290"/>
      <c r="M806" s="290"/>
      <c r="N806" s="309"/>
      <c r="O806" s="309"/>
      <c r="P806" s="309"/>
      <c r="Q806" s="309"/>
      <c r="R806" s="309"/>
    </row>
    <row r="807">
      <c r="D807" s="317"/>
      <c r="E807" s="290"/>
      <c r="F807" s="290"/>
      <c r="G807" s="290"/>
      <c r="H807" s="290"/>
      <c r="I807" s="290"/>
      <c r="J807" s="290"/>
      <c r="K807" s="290"/>
      <c r="L807" s="290"/>
      <c r="M807" s="290"/>
      <c r="N807" s="309"/>
      <c r="O807" s="309"/>
      <c r="P807" s="309"/>
      <c r="Q807" s="309"/>
      <c r="R807" s="309"/>
    </row>
    <row r="808">
      <c r="D808" s="317"/>
      <c r="E808" s="290"/>
      <c r="F808" s="290"/>
      <c r="G808" s="290"/>
      <c r="H808" s="290"/>
      <c r="I808" s="290"/>
      <c r="J808" s="290"/>
      <c r="K808" s="290"/>
      <c r="L808" s="290"/>
      <c r="M808" s="290"/>
      <c r="N808" s="309"/>
      <c r="O808" s="309"/>
      <c r="P808" s="309"/>
      <c r="Q808" s="309"/>
      <c r="R808" s="309"/>
    </row>
    <row r="809">
      <c r="D809" s="317"/>
      <c r="E809" s="290"/>
      <c r="F809" s="290"/>
      <c r="G809" s="290"/>
      <c r="H809" s="290"/>
      <c r="I809" s="290"/>
      <c r="J809" s="290"/>
      <c r="K809" s="290"/>
      <c r="L809" s="290"/>
      <c r="M809" s="290"/>
      <c r="N809" s="309"/>
      <c r="O809" s="309"/>
      <c r="P809" s="309"/>
      <c r="Q809" s="309"/>
      <c r="R809" s="309"/>
    </row>
    <row r="810">
      <c r="D810" s="317"/>
      <c r="E810" s="290"/>
      <c r="F810" s="290"/>
      <c r="G810" s="290"/>
      <c r="H810" s="290"/>
      <c r="I810" s="290"/>
      <c r="J810" s="290"/>
      <c r="K810" s="290"/>
      <c r="L810" s="290"/>
      <c r="M810" s="290"/>
      <c r="N810" s="309"/>
      <c r="O810" s="309"/>
      <c r="P810" s="309"/>
      <c r="Q810" s="309"/>
      <c r="R810" s="309"/>
    </row>
    <row r="811">
      <c r="D811" s="317"/>
      <c r="E811" s="290"/>
      <c r="F811" s="290"/>
      <c r="G811" s="290"/>
      <c r="H811" s="290"/>
      <c r="I811" s="290"/>
      <c r="J811" s="290"/>
      <c r="K811" s="290"/>
      <c r="L811" s="290"/>
      <c r="M811" s="290"/>
      <c r="N811" s="309"/>
      <c r="O811" s="309"/>
      <c r="P811" s="309"/>
      <c r="Q811" s="309"/>
      <c r="R811" s="309"/>
    </row>
    <row r="812">
      <c r="D812" s="317"/>
      <c r="E812" s="290"/>
      <c r="F812" s="290"/>
      <c r="G812" s="290"/>
      <c r="H812" s="290"/>
      <c r="I812" s="290"/>
      <c r="J812" s="290"/>
      <c r="K812" s="290"/>
      <c r="L812" s="290"/>
      <c r="M812" s="290"/>
      <c r="N812" s="309"/>
      <c r="O812" s="309"/>
      <c r="P812" s="309"/>
      <c r="Q812" s="309"/>
      <c r="R812" s="309"/>
    </row>
    <row r="813">
      <c r="D813" s="317"/>
      <c r="E813" s="290"/>
      <c r="F813" s="290"/>
      <c r="G813" s="290"/>
      <c r="H813" s="290"/>
      <c r="I813" s="290"/>
      <c r="J813" s="290"/>
      <c r="K813" s="290"/>
      <c r="L813" s="290"/>
      <c r="M813" s="290"/>
      <c r="N813" s="309"/>
      <c r="O813" s="309"/>
      <c r="P813" s="309"/>
      <c r="Q813" s="309"/>
      <c r="R813" s="309"/>
    </row>
    <row r="814">
      <c r="D814" s="317"/>
      <c r="E814" s="290"/>
      <c r="F814" s="290"/>
      <c r="G814" s="290"/>
      <c r="H814" s="290"/>
      <c r="I814" s="290"/>
      <c r="J814" s="290"/>
      <c r="K814" s="290"/>
      <c r="L814" s="290"/>
      <c r="M814" s="290"/>
      <c r="N814" s="309"/>
      <c r="O814" s="309"/>
      <c r="P814" s="309"/>
      <c r="Q814" s="309"/>
      <c r="R814" s="309"/>
    </row>
    <row r="815">
      <c r="D815" s="317"/>
      <c r="E815" s="290"/>
      <c r="F815" s="290"/>
      <c r="G815" s="290"/>
      <c r="H815" s="290"/>
      <c r="I815" s="290"/>
      <c r="J815" s="290"/>
      <c r="K815" s="290"/>
      <c r="L815" s="290"/>
      <c r="M815" s="290"/>
      <c r="N815" s="309"/>
      <c r="O815" s="309"/>
      <c r="P815" s="309"/>
      <c r="Q815" s="309"/>
      <c r="R815" s="309"/>
    </row>
    <row r="816">
      <c r="D816" s="317"/>
      <c r="E816" s="290"/>
      <c r="F816" s="290"/>
      <c r="G816" s="290"/>
      <c r="H816" s="290"/>
      <c r="I816" s="290"/>
      <c r="J816" s="290"/>
      <c r="K816" s="290"/>
      <c r="L816" s="290"/>
      <c r="M816" s="290"/>
      <c r="N816" s="309"/>
      <c r="O816" s="309"/>
      <c r="P816" s="309"/>
      <c r="Q816" s="309"/>
      <c r="R816" s="309"/>
    </row>
    <row r="817">
      <c r="D817" s="317"/>
      <c r="E817" s="290"/>
      <c r="F817" s="290"/>
      <c r="G817" s="290"/>
      <c r="H817" s="290"/>
      <c r="I817" s="290"/>
      <c r="J817" s="290"/>
      <c r="K817" s="290"/>
      <c r="L817" s="290"/>
      <c r="M817" s="290"/>
      <c r="N817" s="309"/>
      <c r="O817" s="309"/>
      <c r="P817" s="309"/>
      <c r="Q817" s="309"/>
      <c r="R817" s="309"/>
    </row>
    <row r="818">
      <c r="D818" s="317"/>
      <c r="E818" s="290"/>
      <c r="F818" s="290"/>
      <c r="G818" s="290"/>
      <c r="H818" s="290"/>
      <c r="I818" s="290"/>
      <c r="J818" s="290"/>
      <c r="K818" s="290"/>
      <c r="L818" s="290"/>
      <c r="M818" s="290"/>
      <c r="N818" s="309"/>
      <c r="O818" s="309"/>
      <c r="P818" s="309"/>
      <c r="Q818" s="309"/>
      <c r="R818" s="309"/>
    </row>
    <row r="819">
      <c r="D819" s="317"/>
      <c r="E819" s="290"/>
      <c r="F819" s="290"/>
      <c r="G819" s="290"/>
      <c r="H819" s="290"/>
      <c r="I819" s="290"/>
      <c r="J819" s="290"/>
      <c r="K819" s="290"/>
      <c r="L819" s="290"/>
      <c r="M819" s="290"/>
      <c r="N819" s="309"/>
      <c r="O819" s="309"/>
      <c r="P819" s="309"/>
      <c r="Q819" s="309"/>
      <c r="R819" s="309"/>
    </row>
    <row r="820">
      <c r="D820" s="317"/>
      <c r="E820" s="290"/>
      <c r="F820" s="290"/>
      <c r="G820" s="290"/>
      <c r="H820" s="290"/>
      <c r="I820" s="290"/>
      <c r="J820" s="290"/>
      <c r="K820" s="290"/>
      <c r="L820" s="290"/>
      <c r="M820" s="290"/>
      <c r="N820" s="309"/>
      <c r="O820" s="309"/>
      <c r="P820" s="309"/>
      <c r="Q820" s="309"/>
      <c r="R820" s="309"/>
    </row>
    <row r="821">
      <c r="D821" s="317"/>
      <c r="E821" s="290"/>
      <c r="F821" s="290"/>
      <c r="G821" s="290"/>
      <c r="H821" s="290"/>
      <c r="I821" s="290"/>
      <c r="J821" s="290"/>
      <c r="K821" s="290"/>
      <c r="L821" s="290"/>
      <c r="M821" s="290"/>
      <c r="N821" s="309"/>
      <c r="O821" s="309"/>
      <c r="P821" s="309"/>
      <c r="Q821" s="309"/>
      <c r="R821" s="309"/>
    </row>
    <row r="822">
      <c r="D822" s="317"/>
      <c r="E822" s="290"/>
      <c r="F822" s="290"/>
      <c r="G822" s="290"/>
      <c r="H822" s="290"/>
      <c r="I822" s="290"/>
      <c r="J822" s="290"/>
      <c r="K822" s="290"/>
      <c r="L822" s="290"/>
      <c r="M822" s="290"/>
      <c r="N822" s="309"/>
      <c r="O822" s="309"/>
      <c r="P822" s="309"/>
      <c r="Q822" s="309"/>
      <c r="R822" s="309"/>
    </row>
    <row r="823">
      <c r="D823" s="317"/>
      <c r="E823" s="290"/>
      <c r="F823" s="290"/>
      <c r="G823" s="290"/>
      <c r="H823" s="290"/>
      <c r="I823" s="290"/>
      <c r="J823" s="290"/>
      <c r="K823" s="290"/>
      <c r="L823" s="290"/>
      <c r="M823" s="290"/>
      <c r="N823" s="309"/>
      <c r="O823" s="309"/>
      <c r="P823" s="309"/>
      <c r="Q823" s="309"/>
      <c r="R823" s="309"/>
    </row>
    <row r="824">
      <c r="D824" s="317"/>
      <c r="E824" s="290"/>
      <c r="F824" s="290"/>
      <c r="G824" s="290"/>
      <c r="H824" s="290"/>
      <c r="I824" s="290"/>
      <c r="J824" s="290"/>
      <c r="K824" s="290"/>
      <c r="L824" s="290"/>
      <c r="M824" s="290"/>
      <c r="N824" s="309"/>
      <c r="O824" s="309"/>
      <c r="P824" s="309"/>
      <c r="Q824" s="309"/>
      <c r="R824" s="309"/>
    </row>
    <row r="825">
      <c r="D825" s="317"/>
      <c r="E825" s="290"/>
      <c r="F825" s="290"/>
      <c r="G825" s="290"/>
      <c r="H825" s="290"/>
      <c r="I825" s="290"/>
      <c r="J825" s="290"/>
      <c r="K825" s="290"/>
      <c r="L825" s="290"/>
      <c r="M825" s="290"/>
      <c r="N825" s="309"/>
      <c r="O825" s="309"/>
      <c r="P825" s="309"/>
      <c r="Q825" s="309"/>
      <c r="R825" s="309"/>
    </row>
    <row r="826">
      <c r="D826" s="317"/>
      <c r="E826" s="290"/>
      <c r="F826" s="290"/>
      <c r="G826" s="290"/>
      <c r="H826" s="290"/>
      <c r="I826" s="290"/>
      <c r="J826" s="290"/>
      <c r="K826" s="290"/>
      <c r="L826" s="290"/>
      <c r="M826" s="290"/>
      <c r="N826" s="309"/>
      <c r="O826" s="309"/>
      <c r="P826" s="309"/>
      <c r="Q826" s="309"/>
      <c r="R826" s="309"/>
    </row>
    <row r="827">
      <c r="D827" s="317"/>
      <c r="E827" s="290"/>
      <c r="F827" s="290"/>
      <c r="G827" s="290"/>
      <c r="H827" s="290"/>
      <c r="I827" s="290"/>
      <c r="J827" s="290"/>
      <c r="K827" s="290"/>
      <c r="L827" s="290"/>
      <c r="M827" s="290"/>
      <c r="N827" s="309"/>
      <c r="O827" s="309"/>
      <c r="P827" s="309"/>
      <c r="Q827" s="309"/>
      <c r="R827" s="309"/>
    </row>
    <row r="828">
      <c r="D828" s="317"/>
      <c r="E828" s="290"/>
      <c r="F828" s="290"/>
      <c r="G828" s="290"/>
      <c r="H828" s="290"/>
      <c r="I828" s="290"/>
      <c r="J828" s="290"/>
      <c r="K828" s="290"/>
      <c r="L828" s="290"/>
      <c r="M828" s="290"/>
      <c r="N828" s="309"/>
      <c r="O828" s="309"/>
      <c r="P828" s="309"/>
      <c r="Q828" s="309"/>
      <c r="R828" s="309"/>
    </row>
    <row r="829">
      <c r="D829" s="317"/>
      <c r="E829" s="290"/>
      <c r="F829" s="290"/>
      <c r="G829" s="290"/>
      <c r="H829" s="290"/>
      <c r="I829" s="290"/>
      <c r="J829" s="290"/>
      <c r="K829" s="290"/>
      <c r="L829" s="290"/>
      <c r="M829" s="290"/>
      <c r="N829" s="309"/>
      <c r="O829" s="309"/>
      <c r="P829" s="309"/>
      <c r="Q829" s="309"/>
      <c r="R829" s="309"/>
    </row>
    <row r="830">
      <c r="D830" s="317"/>
      <c r="E830" s="290"/>
      <c r="F830" s="290"/>
      <c r="G830" s="290"/>
      <c r="H830" s="290"/>
      <c r="I830" s="290"/>
      <c r="J830" s="290"/>
      <c r="K830" s="290"/>
      <c r="L830" s="290"/>
      <c r="M830" s="290"/>
      <c r="N830" s="309"/>
      <c r="O830" s="309"/>
      <c r="P830" s="309"/>
      <c r="Q830" s="309"/>
      <c r="R830" s="309"/>
    </row>
    <row r="831">
      <c r="D831" s="317"/>
      <c r="E831" s="290"/>
      <c r="F831" s="290"/>
      <c r="G831" s="290"/>
      <c r="H831" s="290"/>
      <c r="I831" s="290"/>
      <c r="J831" s="290"/>
      <c r="K831" s="290"/>
      <c r="L831" s="290"/>
      <c r="M831" s="290"/>
      <c r="N831" s="309"/>
      <c r="O831" s="309"/>
      <c r="P831" s="309"/>
      <c r="Q831" s="309"/>
      <c r="R831" s="309"/>
    </row>
    <row r="832">
      <c r="D832" s="317"/>
      <c r="E832" s="290"/>
      <c r="F832" s="290"/>
      <c r="G832" s="290"/>
      <c r="H832" s="290"/>
      <c r="I832" s="290"/>
      <c r="J832" s="290"/>
      <c r="K832" s="290"/>
      <c r="L832" s="290"/>
      <c r="M832" s="290"/>
      <c r="N832" s="309"/>
      <c r="O832" s="309"/>
      <c r="P832" s="309"/>
      <c r="Q832" s="309"/>
      <c r="R832" s="309"/>
    </row>
    <row r="833">
      <c r="D833" s="317"/>
      <c r="E833" s="290"/>
      <c r="F833" s="290"/>
      <c r="G833" s="290"/>
      <c r="H833" s="290"/>
      <c r="I833" s="290"/>
      <c r="J833" s="290"/>
      <c r="K833" s="290"/>
      <c r="L833" s="290"/>
      <c r="M833" s="290"/>
      <c r="N833" s="309"/>
      <c r="O833" s="309"/>
      <c r="P833" s="309"/>
      <c r="Q833" s="309"/>
      <c r="R833" s="309"/>
    </row>
    <row r="834">
      <c r="D834" s="317"/>
      <c r="E834" s="290"/>
      <c r="F834" s="290"/>
      <c r="G834" s="290"/>
      <c r="H834" s="290"/>
      <c r="I834" s="290"/>
      <c r="J834" s="290"/>
      <c r="K834" s="290"/>
      <c r="L834" s="290"/>
      <c r="M834" s="290"/>
      <c r="N834" s="309"/>
      <c r="O834" s="309"/>
      <c r="P834" s="309"/>
      <c r="Q834" s="309"/>
      <c r="R834" s="309"/>
    </row>
    <row r="835">
      <c r="D835" s="317"/>
      <c r="E835" s="290"/>
      <c r="F835" s="290"/>
      <c r="G835" s="290"/>
      <c r="H835" s="290"/>
      <c r="I835" s="290"/>
      <c r="J835" s="290"/>
      <c r="K835" s="290"/>
      <c r="L835" s="290"/>
      <c r="M835" s="290"/>
      <c r="N835" s="309"/>
      <c r="O835" s="309"/>
      <c r="P835" s="309"/>
      <c r="Q835" s="309"/>
      <c r="R835" s="309"/>
    </row>
    <row r="836">
      <c r="D836" s="317"/>
      <c r="E836" s="290"/>
      <c r="F836" s="290"/>
      <c r="G836" s="290"/>
      <c r="H836" s="290"/>
      <c r="I836" s="290"/>
      <c r="J836" s="290"/>
      <c r="K836" s="290"/>
      <c r="L836" s="290"/>
      <c r="M836" s="290"/>
      <c r="N836" s="309"/>
      <c r="O836" s="309"/>
      <c r="P836" s="309"/>
      <c r="Q836" s="309"/>
      <c r="R836" s="309"/>
    </row>
    <row r="837">
      <c r="D837" s="317"/>
      <c r="E837" s="290"/>
      <c r="F837" s="290"/>
      <c r="G837" s="290"/>
      <c r="H837" s="290"/>
      <c r="I837" s="290"/>
      <c r="J837" s="290"/>
      <c r="K837" s="290"/>
      <c r="L837" s="290"/>
      <c r="M837" s="290"/>
      <c r="N837" s="309"/>
      <c r="O837" s="309"/>
      <c r="P837" s="309"/>
      <c r="Q837" s="309"/>
      <c r="R837" s="309"/>
    </row>
    <row r="838">
      <c r="D838" s="317"/>
      <c r="E838" s="290"/>
      <c r="F838" s="290"/>
      <c r="G838" s="290"/>
      <c r="H838" s="290"/>
      <c r="I838" s="290"/>
      <c r="J838" s="290"/>
      <c r="K838" s="290"/>
      <c r="L838" s="290"/>
      <c r="M838" s="290"/>
      <c r="N838" s="309"/>
      <c r="O838" s="309"/>
      <c r="P838" s="309"/>
      <c r="Q838" s="309"/>
      <c r="R838" s="309"/>
    </row>
    <row r="839">
      <c r="D839" s="317"/>
      <c r="E839" s="290"/>
      <c r="F839" s="290"/>
      <c r="G839" s="290"/>
      <c r="H839" s="290"/>
      <c r="I839" s="290"/>
      <c r="J839" s="290"/>
      <c r="K839" s="290"/>
      <c r="L839" s="290"/>
      <c r="M839" s="290"/>
      <c r="N839" s="309"/>
      <c r="O839" s="309"/>
      <c r="P839" s="309"/>
      <c r="Q839" s="309"/>
      <c r="R839" s="309"/>
    </row>
    <row r="840">
      <c r="D840" s="317"/>
      <c r="E840" s="290"/>
      <c r="F840" s="290"/>
      <c r="G840" s="290"/>
      <c r="H840" s="290"/>
      <c r="I840" s="290"/>
      <c r="J840" s="290"/>
      <c r="K840" s="290"/>
      <c r="L840" s="290"/>
      <c r="M840" s="290"/>
      <c r="N840" s="309"/>
      <c r="O840" s="309"/>
      <c r="P840" s="309"/>
      <c r="Q840" s="309"/>
      <c r="R840" s="309"/>
    </row>
    <row r="841">
      <c r="D841" s="317"/>
      <c r="E841" s="290"/>
      <c r="F841" s="290"/>
      <c r="G841" s="290"/>
      <c r="H841" s="290"/>
      <c r="I841" s="290"/>
      <c r="J841" s="290"/>
      <c r="K841" s="290"/>
      <c r="L841" s="290"/>
      <c r="M841" s="290"/>
      <c r="N841" s="309"/>
      <c r="O841" s="309"/>
      <c r="P841" s="309"/>
      <c r="Q841" s="309"/>
      <c r="R841" s="309"/>
    </row>
    <row r="842">
      <c r="D842" s="317"/>
      <c r="E842" s="290"/>
      <c r="F842" s="290"/>
      <c r="G842" s="290"/>
      <c r="H842" s="290"/>
      <c r="I842" s="290"/>
      <c r="J842" s="290"/>
      <c r="K842" s="290"/>
      <c r="L842" s="290"/>
      <c r="M842" s="290"/>
      <c r="N842" s="309"/>
      <c r="O842" s="309"/>
      <c r="P842" s="309"/>
      <c r="Q842" s="309"/>
      <c r="R842" s="309"/>
    </row>
    <row r="843">
      <c r="D843" s="317"/>
      <c r="E843" s="290"/>
      <c r="F843" s="290"/>
      <c r="G843" s="290"/>
      <c r="H843" s="290"/>
      <c r="I843" s="290"/>
      <c r="J843" s="290"/>
      <c r="K843" s="290"/>
      <c r="L843" s="290"/>
      <c r="M843" s="290"/>
      <c r="N843" s="309"/>
      <c r="O843" s="309"/>
      <c r="P843" s="309"/>
      <c r="Q843" s="309"/>
      <c r="R843" s="309"/>
    </row>
    <row r="844">
      <c r="D844" s="317"/>
      <c r="E844" s="290"/>
      <c r="F844" s="290"/>
      <c r="G844" s="290"/>
      <c r="H844" s="290"/>
      <c r="I844" s="290"/>
      <c r="J844" s="290"/>
      <c r="K844" s="290"/>
      <c r="L844" s="290"/>
      <c r="M844" s="290"/>
      <c r="N844" s="309"/>
      <c r="O844" s="309"/>
      <c r="P844" s="309"/>
      <c r="Q844" s="309"/>
      <c r="R844" s="309"/>
    </row>
    <row r="845">
      <c r="D845" s="317"/>
      <c r="E845" s="290"/>
      <c r="F845" s="290"/>
      <c r="G845" s="290"/>
      <c r="H845" s="290"/>
      <c r="I845" s="290"/>
      <c r="J845" s="290"/>
      <c r="K845" s="290"/>
      <c r="L845" s="290"/>
      <c r="M845" s="290"/>
      <c r="N845" s="309"/>
      <c r="O845" s="309"/>
      <c r="P845" s="309"/>
      <c r="Q845" s="309"/>
      <c r="R845" s="309"/>
    </row>
    <row r="846">
      <c r="D846" s="317"/>
      <c r="E846" s="290"/>
      <c r="F846" s="290"/>
      <c r="G846" s="290"/>
      <c r="H846" s="290"/>
      <c r="I846" s="290"/>
      <c r="J846" s="290"/>
      <c r="K846" s="290"/>
      <c r="L846" s="290"/>
      <c r="M846" s="290"/>
      <c r="N846" s="309"/>
      <c r="O846" s="309"/>
      <c r="P846" s="309"/>
      <c r="Q846" s="309"/>
      <c r="R846" s="309"/>
    </row>
    <row r="847">
      <c r="D847" s="317"/>
      <c r="E847" s="290"/>
      <c r="F847" s="290"/>
      <c r="G847" s="290"/>
      <c r="H847" s="290"/>
      <c r="I847" s="290"/>
      <c r="J847" s="290"/>
      <c r="K847" s="290"/>
      <c r="L847" s="290"/>
      <c r="M847" s="290"/>
      <c r="N847" s="309"/>
      <c r="O847" s="309"/>
      <c r="P847" s="309"/>
      <c r="Q847" s="309"/>
      <c r="R847" s="309"/>
    </row>
    <row r="848">
      <c r="D848" s="317"/>
      <c r="E848" s="290"/>
      <c r="F848" s="290"/>
      <c r="G848" s="290"/>
      <c r="H848" s="290"/>
      <c r="I848" s="290"/>
      <c r="J848" s="290"/>
      <c r="K848" s="290"/>
      <c r="L848" s="290"/>
      <c r="M848" s="290"/>
      <c r="N848" s="309"/>
      <c r="O848" s="309"/>
      <c r="P848" s="309"/>
      <c r="Q848" s="309"/>
      <c r="R848" s="309"/>
    </row>
    <row r="849">
      <c r="D849" s="317"/>
      <c r="E849" s="290"/>
      <c r="F849" s="290"/>
      <c r="G849" s="290"/>
      <c r="H849" s="290"/>
      <c r="I849" s="290"/>
      <c r="J849" s="290"/>
      <c r="K849" s="290"/>
      <c r="L849" s="290"/>
      <c r="M849" s="290"/>
      <c r="N849" s="309"/>
      <c r="O849" s="309"/>
      <c r="P849" s="309"/>
      <c r="Q849" s="309"/>
      <c r="R849" s="309"/>
    </row>
    <row r="850">
      <c r="D850" s="317"/>
      <c r="E850" s="290"/>
      <c r="F850" s="290"/>
      <c r="G850" s="290"/>
      <c r="H850" s="290"/>
      <c r="I850" s="290"/>
      <c r="J850" s="290"/>
      <c r="K850" s="290"/>
      <c r="L850" s="290"/>
      <c r="M850" s="290"/>
      <c r="N850" s="309"/>
      <c r="O850" s="309"/>
      <c r="P850" s="309"/>
      <c r="Q850" s="309"/>
      <c r="R850" s="309"/>
    </row>
    <row r="851">
      <c r="D851" s="317"/>
      <c r="E851" s="290"/>
      <c r="F851" s="290"/>
      <c r="G851" s="290"/>
      <c r="H851" s="290"/>
      <c r="I851" s="290"/>
      <c r="J851" s="290"/>
      <c r="K851" s="290"/>
      <c r="L851" s="290"/>
      <c r="M851" s="290"/>
      <c r="N851" s="309"/>
      <c r="O851" s="309"/>
      <c r="P851" s="309"/>
      <c r="Q851" s="309"/>
      <c r="R851" s="309"/>
    </row>
    <row r="852">
      <c r="D852" s="317"/>
      <c r="E852" s="290"/>
      <c r="F852" s="290"/>
      <c r="G852" s="290"/>
      <c r="H852" s="290"/>
      <c r="I852" s="290"/>
      <c r="J852" s="290"/>
      <c r="K852" s="290"/>
      <c r="L852" s="290"/>
      <c r="M852" s="290"/>
      <c r="N852" s="309"/>
      <c r="O852" s="309"/>
      <c r="P852" s="309"/>
      <c r="Q852" s="309"/>
      <c r="R852" s="309"/>
    </row>
    <row r="853">
      <c r="D853" s="317"/>
      <c r="E853" s="290"/>
      <c r="F853" s="290"/>
      <c r="G853" s="290"/>
      <c r="H853" s="290"/>
      <c r="I853" s="290"/>
      <c r="J853" s="290"/>
      <c r="K853" s="290"/>
      <c r="L853" s="290"/>
      <c r="M853" s="290"/>
      <c r="N853" s="309"/>
      <c r="O853" s="309"/>
      <c r="P853" s="309"/>
      <c r="Q853" s="309"/>
      <c r="R853" s="309"/>
    </row>
    <row r="854">
      <c r="D854" s="317"/>
      <c r="E854" s="290"/>
      <c r="F854" s="290"/>
      <c r="G854" s="290"/>
      <c r="H854" s="290"/>
      <c r="I854" s="290"/>
      <c r="J854" s="290"/>
      <c r="K854" s="290"/>
      <c r="L854" s="290"/>
      <c r="M854" s="290"/>
      <c r="N854" s="309"/>
      <c r="O854" s="309"/>
      <c r="P854" s="309"/>
      <c r="Q854" s="309"/>
      <c r="R854" s="309"/>
    </row>
    <row r="855">
      <c r="D855" s="317"/>
      <c r="E855" s="290"/>
      <c r="F855" s="290"/>
      <c r="G855" s="290"/>
      <c r="H855" s="290"/>
      <c r="I855" s="290"/>
      <c r="J855" s="290"/>
      <c r="K855" s="290"/>
      <c r="L855" s="290"/>
      <c r="M855" s="290"/>
      <c r="N855" s="309"/>
      <c r="O855" s="309"/>
      <c r="P855" s="309"/>
      <c r="Q855" s="309"/>
      <c r="R855" s="309"/>
    </row>
    <row r="856">
      <c r="D856" s="317"/>
      <c r="E856" s="290"/>
      <c r="F856" s="290"/>
      <c r="G856" s="290"/>
      <c r="H856" s="290"/>
      <c r="I856" s="290"/>
      <c r="J856" s="290"/>
      <c r="K856" s="290"/>
      <c r="L856" s="290"/>
      <c r="M856" s="290"/>
      <c r="N856" s="309"/>
      <c r="O856" s="309"/>
      <c r="P856" s="309"/>
      <c r="Q856" s="309"/>
      <c r="R856" s="309"/>
    </row>
    <row r="857">
      <c r="D857" s="317"/>
      <c r="E857" s="290"/>
      <c r="F857" s="290"/>
      <c r="G857" s="290"/>
      <c r="H857" s="290"/>
      <c r="I857" s="290"/>
      <c r="J857" s="290"/>
      <c r="K857" s="290"/>
      <c r="L857" s="290"/>
      <c r="M857" s="290"/>
      <c r="N857" s="309"/>
      <c r="O857" s="309"/>
      <c r="P857" s="309"/>
      <c r="Q857" s="309"/>
      <c r="R857" s="309"/>
    </row>
    <row r="858">
      <c r="D858" s="317"/>
      <c r="E858" s="290"/>
      <c r="F858" s="290"/>
      <c r="G858" s="290"/>
      <c r="H858" s="290"/>
      <c r="I858" s="290"/>
      <c r="J858" s="290"/>
      <c r="K858" s="290"/>
      <c r="L858" s="290"/>
      <c r="M858" s="290"/>
      <c r="N858" s="309"/>
      <c r="O858" s="309"/>
      <c r="P858" s="309"/>
      <c r="Q858" s="309"/>
      <c r="R858" s="309"/>
    </row>
    <row r="859">
      <c r="D859" s="317"/>
      <c r="E859" s="290"/>
      <c r="F859" s="290"/>
      <c r="G859" s="290"/>
      <c r="H859" s="290"/>
      <c r="I859" s="290"/>
      <c r="J859" s="290"/>
      <c r="K859" s="290"/>
      <c r="L859" s="290"/>
      <c r="M859" s="290"/>
      <c r="N859" s="309"/>
      <c r="O859" s="309"/>
      <c r="P859" s="309"/>
      <c r="Q859" s="309"/>
      <c r="R859" s="309"/>
    </row>
    <row r="860">
      <c r="D860" s="317"/>
      <c r="E860" s="290"/>
      <c r="F860" s="290"/>
      <c r="G860" s="290"/>
      <c r="H860" s="290"/>
      <c r="I860" s="290"/>
      <c r="J860" s="290"/>
      <c r="K860" s="290"/>
      <c r="L860" s="290"/>
      <c r="M860" s="290"/>
      <c r="N860" s="309"/>
      <c r="O860" s="309"/>
      <c r="P860" s="309"/>
      <c r="Q860" s="309"/>
      <c r="R860" s="309"/>
    </row>
    <row r="861">
      <c r="D861" s="317"/>
      <c r="E861" s="290"/>
      <c r="F861" s="290"/>
      <c r="G861" s="290"/>
      <c r="H861" s="290"/>
      <c r="I861" s="290"/>
      <c r="J861" s="290"/>
      <c r="K861" s="290"/>
      <c r="L861" s="290"/>
      <c r="M861" s="290"/>
      <c r="N861" s="309"/>
      <c r="O861" s="309"/>
      <c r="P861" s="309"/>
      <c r="Q861" s="309"/>
      <c r="R861" s="309"/>
    </row>
    <row r="862">
      <c r="D862" s="317"/>
      <c r="E862" s="290"/>
      <c r="F862" s="290"/>
      <c r="G862" s="290"/>
      <c r="H862" s="290"/>
      <c r="I862" s="290"/>
      <c r="J862" s="290"/>
      <c r="K862" s="290"/>
      <c r="L862" s="290"/>
      <c r="M862" s="290"/>
      <c r="N862" s="309"/>
      <c r="O862" s="309"/>
      <c r="P862" s="309"/>
      <c r="Q862" s="309"/>
      <c r="R862" s="309"/>
    </row>
    <row r="863">
      <c r="D863" s="317"/>
      <c r="E863" s="290"/>
      <c r="F863" s="290"/>
      <c r="G863" s="290"/>
      <c r="H863" s="290"/>
      <c r="I863" s="290"/>
      <c r="J863" s="290"/>
      <c r="K863" s="290"/>
      <c r="L863" s="290"/>
      <c r="M863" s="290"/>
      <c r="N863" s="309"/>
      <c r="O863" s="309"/>
      <c r="P863" s="309"/>
      <c r="Q863" s="309"/>
      <c r="R863" s="309"/>
    </row>
    <row r="864">
      <c r="D864" s="317"/>
      <c r="E864" s="290"/>
      <c r="F864" s="290"/>
      <c r="G864" s="290"/>
      <c r="H864" s="290"/>
      <c r="I864" s="290"/>
      <c r="J864" s="290"/>
      <c r="K864" s="290"/>
      <c r="L864" s="290"/>
      <c r="M864" s="290"/>
      <c r="N864" s="309"/>
      <c r="O864" s="309"/>
      <c r="P864" s="309"/>
      <c r="Q864" s="309"/>
      <c r="R864" s="309"/>
    </row>
    <row r="865">
      <c r="D865" s="317"/>
      <c r="E865" s="290"/>
      <c r="F865" s="290"/>
      <c r="G865" s="290"/>
      <c r="H865" s="290"/>
      <c r="I865" s="290"/>
      <c r="J865" s="290"/>
      <c r="K865" s="290"/>
      <c r="L865" s="290"/>
      <c r="M865" s="290"/>
      <c r="N865" s="309"/>
      <c r="O865" s="309"/>
      <c r="P865" s="309"/>
      <c r="Q865" s="309"/>
      <c r="R865" s="309"/>
    </row>
    <row r="866">
      <c r="D866" s="317"/>
      <c r="E866" s="290"/>
      <c r="F866" s="290"/>
      <c r="G866" s="290"/>
      <c r="H866" s="290"/>
      <c r="I866" s="290"/>
      <c r="J866" s="290"/>
      <c r="K866" s="290"/>
      <c r="L866" s="290"/>
      <c r="M866" s="290"/>
      <c r="N866" s="309"/>
      <c r="O866" s="309"/>
      <c r="P866" s="309"/>
      <c r="Q866" s="309"/>
      <c r="R866" s="309"/>
    </row>
    <row r="867">
      <c r="D867" s="317"/>
      <c r="E867" s="290"/>
      <c r="F867" s="290"/>
      <c r="G867" s="290"/>
      <c r="H867" s="290"/>
      <c r="I867" s="290"/>
      <c r="J867" s="290"/>
      <c r="K867" s="290"/>
      <c r="L867" s="290"/>
      <c r="M867" s="290"/>
      <c r="N867" s="309"/>
      <c r="O867" s="309"/>
      <c r="P867" s="309"/>
      <c r="Q867" s="309"/>
      <c r="R867" s="309"/>
    </row>
    <row r="868">
      <c r="D868" s="317"/>
      <c r="E868" s="290"/>
      <c r="F868" s="290"/>
      <c r="G868" s="290"/>
      <c r="H868" s="290"/>
      <c r="I868" s="290"/>
      <c r="J868" s="290"/>
      <c r="K868" s="290"/>
      <c r="L868" s="290"/>
      <c r="M868" s="290"/>
      <c r="N868" s="309"/>
      <c r="O868" s="309"/>
      <c r="P868" s="309"/>
      <c r="Q868" s="309"/>
      <c r="R868" s="309"/>
    </row>
    <row r="869">
      <c r="D869" s="317"/>
      <c r="E869" s="290"/>
      <c r="F869" s="290"/>
      <c r="G869" s="290"/>
      <c r="H869" s="290"/>
      <c r="I869" s="290"/>
      <c r="J869" s="290"/>
      <c r="K869" s="290"/>
      <c r="L869" s="290"/>
      <c r="M869" s="290"/>
      <c r="N869" s="309"/>
      <c r="O869" s="309"/>
      <c r="P869" s="309"/>
      <c r="Q869" s="309"/>
      <c r="R869" s="309"/>
    </row>
    <row r="870">
      <c r="D870" s="317"/>
      <c r="E870" s="290"/>
      <c r="F870" s="290"/>
      <c r="G870" s="290"/>
      <c r="H870" s="290"/>
      <c r="I870" s="290"/>
      <c r="J870" s="290"/>
      <c r="K870" s="290"/>
      <c r="L870" s="290"/>
      <c r="M870" s="290"/>
      <c r="N870" s="309"/>
      <c r="O870" s="309"/>
      <c r="P870" s="309"/>
      <c r="Q870" s="309"/>
      <c r="R870" s="309"/>
    </row>
    <row r="871">
      <c r="D871" s="317"/>
      <c r="E871" s="290"/>
      <c r="F871" s="290"/>
      <c r="G871" s="290"/>
      <c r="H871" s="290"/>
      <c r="I871" s="290"/>
      <c r="J871" s="290"/>
      <c r="K871" s="290"/>
      <c r="L871" s="290"/>
      <c r="M871" s="290"/>
      <c r="N871" s="309"/>
      <c r="O871" s="309"/>
      <c r="P871" s="309"/>
      <c r="Q871" s="309"/>
      <c r="R871" s="309"/>
    </row>
    <row r="872">
      <c r="D872" s="317"/>
      <c r="E872" s="290"/>
      <c r="F872" s="290"/>
      <c r="G872" s="290"/>
      <c r="H872" s="290"/>
      <c r="I872" s="290"/>
      <c r="J872" s="290"/>
      <c r="K872" s="290"/>
      <c r="L872" s="290"/>
      <c r="M872" s="290"/>
      <c r="N872" s="309"/>
      <c r="O872" s="309"/>
      <c r="P872" s="309"/>
      <c r="Q872" s="309"/>
      <c r="R872" s="309"/>
    </row>
    <row r="873">
      <c r="D873" s="317"/>
      <c r="E873" s="290"/>
      <c r="F873" s="290"/>
      <c r="G873" s="290"/>
      <c r="H873" s="290"/>
      <c r="I873" s="290"/>
      <c r="J873" s="290"/>
      <c r="K873" s="290"/>
      <c r="L873" s="290"/>
      <c r="M873" s="290"/>
      <c r="N873" s="309"/>
      <c r="O873" s="309"/>
      <c r="P873" s="309"/>
      <c r="Q873" s="309"/>
      <c r="R873" s="309"/>
    </row>
    <row r="874">
      <c r="D874" s="317"/>
      <c r="E874" s="290"/>
      <c r="F874" s="290"/>
      <c r="G874" s="290"/>
      <c r="H874" s="290"/>
      <c r="I874" s="290"/>
      <c r="J874" s="290"/>
      <c r="K874" s="290"/>
      <c r="L874" s="290"/>
      <c r="M874" s="290"/>
      <c r="N874" s="309"/>
      <c r="O874" s="309"/>
      <c r="P874" s="309"/>
      <c r="Q874" s="309"/>
      <c r="R874" s="309"/>
    </row>
    <row r="875">
      <c r="D875" s="317"/>
      <c r="E875" s="290"/>
      <c r="F875" s="290"/>
      <c r="G875" s="290"/>
      <c r="H875" s="290"/>
      <c r="I875" s="290"/>
      <c r="J875" s="290"/>
      <c r="K875" s="290"/>
      <c r="L875" s="290"/>
      <c r="M875" s="290"/>
      <c r="N875" s="309"/>
      <c r="O875" s="309"/>
      <c r="P875" s="309"/>
      <c r="Q875" s="309"/>
      <c r="R875" s="309"/>
    </row>
    <row r="876">
      <c r="D876" s="317"/>
      <c r="E876" s="290"/>
      <c r="F876" s="290"/>
      <c r="G876" s="290"/>
      <c r="H876" s="290"/>
      <c r="I876" s="290"/>
      <c r="J876" s="290"/>
      <c r="K876" s="290"/>
      <c r="L876" s="290"/>
      <c r="M876" s="290"/>
      <c r="N876" s="309"/>
      <c r="O876" s="309"/>
      <c r="P876" s="309"/>
      <c r="Q876" s="309"/>
      <c r="R876" s="309"/>
    </row>
    <row r="877">
      <c r="D877" s="317"/>
      <c r="E877" s="290"/>
      <c r="F877" s="290"/>
      <c r="G877" s="290"/>
      <c r="H877" s="290"/>
      <c r="I877" s="290"/>
      <c r="J877" s="290"/>
      <c r="K877" s="290"/>
      <c r="L877" s="290"/>
      <c r="M877" s="290"/>
      <c r="N877" s="309"/>
      <c r="O877" s="309"/>
      <c r="P877" s="309"/>
      <c r="Q877" s="309"/>
      <c r="R877" s="309"/>
    </row>
    <row r="878">
      <c r="D878" s="317"/>
      <c r="E878" s="290"/>
      <c r="F878" s="290"/>
      <c r="G878" s="290"/>
      <c r="H878" s="290"/>
      <c r="I878" s="290"/>
      <c r="J878" s="290"/>
      <c r="K878" s="290"/>
      <c r="L878" s="290"/>
      <c r="M878" s="290"/>
      <c r="N878" s="309"/>
      <c r="O878" s="309"/>
      <c r="P878" s="309"/>
      <c r="Q878" s="309"/>
      <c r="R878" s="309"/>
    </row>
    <row r="879">
      <c r="D879" s="317"/>
      <c r="E879" s="290"/>
      <c r="F879" s="290"/>
      <c r="G879" s="290"/>
      <c r="H879" s="290"/>
      <c r="I879" s="290"/>
      <c r="J879" s="290"/>
      <c r="K879" s="290"/>
      <c r="L879" s="290"/>
      <c r="M879" s="290"/>
      <c r="N879" s="309"/>
      <c r="O879" s="309"/>
      <c r="P879" s="309"/>
      <c r="Q879" s="309"/>
      <c r="R879" s="309"/>
    </row>
    <row r="880">
      <c r="D880" s="317"/>
      <c r="E880" s="290"/>
      <c r="F880" s="290"/>
      <c r="G880" s="290"/>
      <c r="H880" s="290"/>
      <c r="I880" s="290"/>
      <c r="J880" s="290"/>
      <c r="K880" s="290"/>
      <c r="L880" s="290"/>
      <c r="M880" s="290"/>
      <c r="N880" s="309"/>
      <c r="O880" s="309"/>
      <c r="P880" s="309"/>
      <c r="Q880" s="309"/>
      <c r="R880" s="309"/>
    </row>
    <row r="881">
      <c r="D881" s="317"/>
      <c r="E881" s="290"/>
      <c r="F881" s="290"/>
      <c r="G881" s="290"/>
      <c r="H881" s="290"/>
      <c r="I881" s="290"/>
      <c r="J881" s="290"/>
      <c r="K881" s="290"/>
      <c r="L881" s="290"/>
      <c r="M881" s="290"/>
      <c r="N881" s="309"/>
      <c r="O881" s="309"/>
      <c r="P881" s="309"/>
      <c r="Q881" s="309"/>
      <c r="R881" s="309"/>
    </row>
    <row r="882">
      <c r="D882" s="317"/>
      <c r="E882" s="290"/>
      <c r="F882" s="290"/>
      <c r="G882" s="290"/>
      <c r="H882" s="290"/>
      <c r="I882" s="290"/>
      <c r="J882" s="290"/>
      <c r="K882" s="290"/>
      <c r="L882" s="290"/>
      <c r="M882" s="290"/>
      <c r="N882" s="309"/>
      <c r="O882" s="309"/>
      <c r="P882" s="309"/>
      <c r="Q882" s="309"/>
      <c r="R882" s="309"/>
    </row>
    <row r="883">
      <c r="D883" s="317"/>
      <c r="E883" s="290"/>
      <c r="F883" s="290"/>
      <c r="G883" s="290"/>
      <c r="H883" s="290"/>
      <c r="I883" s="290"/>
      <c r="J883" s="290"/>
      <c r="K883" s="290"/>
      <c r="L883" s="290"/>
      <c r="M883" s="290"/>
      <c r="N883" s="309"/>
      <c r="O883" s="309"/>
      <c r="P883" s="309"/>
      <c r="Q883" s="309"/>
      <c r="R883" s="309"/>
    </row>
    <row r="884">
      <c r="D884" s="317"/>
      <c r="E884" s="290"/>
      <c r="F884" s="290"/>
      <c r="G884" s="290"/>
      <c r="H884" s="290"/>
      <c r="I884" s="290"/>
      <c r="J884" s="290"/>
      <c r="K884" s="290"/>
      <c r="L884" s="290"/>
      <c r="M884" s="290"/>
      <c r="N884" s="309"/>
      <c r="O884" s="309"/>
      <c r="P884" s="309"/>
      <c r="Q884" s="309"/>
      <c r="R884" s="309"/>
    </row>
    <row r="885">
      <c r="D885" s="317"/>
      <c r="E885" s="290"/>
      <c r="F885" s="290"/>
      <c r="G885" s="290"/>
      <c r="H885" s="290"/>
      <c r="I885" s="290"/>
      <c r="J885" s="290"/>
      <c r="K885" s="290"/>
      <c r="L885" s="290"/>
      <c r="M885" s="290"/>
      <c r="N885" s="309"/>
      <c r="O885" s="309"/>
      <c r="P885" s="309"/>
      <c r="Q885" s="309"/>
      <c r="R885" s="309"/>
    </row>
    <row r="886">
      <c r="D886" s="317"/>
      <c r="E886" s="290"/>
      <c r="F886" s="290"/>
      <c r="G886" s="290"/>
      <c r="H886" s="290"/>
      <c r="I886" s="290"/>
      <c r="J886" s="290"/>
      <c r="K886" s="290"/>
      <c r="L886" s="290"/>
      <c r="M886" s="290"/>
      <c r="N886" s="309"/>
      <c r="O886" s="309"/>
      <c r="P886" s="309"/>
      <c r="Q886" s="309"/>
      <c r="R886" s="309"/>
    </row>
    <row r="887">
      <c r="D887" s="317"/>
      <c r="E887" s="290"/>
      <c r="F887" s="290"/>
      <c r="G887" s="290"/>
      <c r="H887" s="290"/>
      <c r="I887" s="290"/>
      <c r="J887" s="290"/>
      <c r="K887" s="290"/>
      <c r="L887" s="290"/>
      <c r="M887" s="290"/>
      <c r="N887" s="309"/>
      <c r="O887" s="309"/>
      <c r="P887" s="309"/>
      <c r="Q887" s="309"/>
      <c r="R887" s="309"/>
    </row>
    <row r="888">
      <c r="D888" s="317"/>
      <c r="E888" s="290"/>
      <c r="F888" s="290"/>
      <c r="G888" s="290"/>
      <c r="H888" s="290"/>
      <c r="I888" s="290"/>
      <c r="J888" s="290"/>
      <c r="K888" s="290"/>
      <c r="L888" s="290"/>
      <c r="M888" s="290"/>
      <c r="N888" s="309"/>
      <c r="O888" s="309"/>
      <c r="P888" s="309"/>
      <c r="Q888" s="309"/>
      <c r="R888" s="309"/>
    </row>
    <row r="889">
      <c r="D889" s="317"/>
      <c r="E889" s="290"/>
      <c r="F889" s="290"/>
      <c r="G889" s="290"/>
      <c r="H889" s="290"/>
      <c r="I889" s="290"/>
      <c r="J889" s="290"/>
      <c r="K889" s="290"/>
      <c r="L889" s="290"/>
      <c r="M889" s="290"/>
      <c r="N889" s="309"/>
      <c r="O889" s="309"/>
      <c r="P889" s="309"/>
      <c r="Q889" s="309"/>
      <c r="R889" s="309"/>
    </row>
    <row r="890">
      <c r="D890" s="317"/>
      <c r="E890" s="290"/>
      <c r="F890" s="290"/>
      <c r="G890" s="290"/>
      <c r="H890" s="290"/>
      <c r="I890" s="290"/>
      <c r="J890" s="290"/>
      <c r="K890" s="290"/>
      <c r="L890" s="290"/>
      <c r="M890" s="290"/>
      <c r="N890" s="309"/>
      <c r="O890" s="309"/>
      <c r="P890" s="309"/>
      <c r="Q890" s="309"/>
      <c r="R890" s="309"/>
    </row>
    <row r="891">
      <c r="D891" s="317"/>
      <c r="E891" s="290"/>
      <c r="F891" s="290"/>
      <c r="G891" s="290"/>
      <c r="H891" s="290"/>
      <c r="I891" s="290"/>
      <c r="J891" s="290"/>
      <c r="K891" s="290"/>
      <c r="L891" s="290"/>
      <c r="M891" s="290"/>
      <c r="N891" s="309"/>
      <c r="O891" s="309"/>
      <c r="P891" s="309"/>
      <c r="Q891" s="309"/>
      <c r="R891" s="309"/>
    </row>
    <row r="892">
      <c r="D892" s="317"/>
      <c r="E892" s="290"/>
      <c r="F892" s="290"/>
      <c r="G892" s="290"/>
      <c r="H892" s="290"/>
      <c r="I892" s="290"/>
      <c r="J892" s="290"/>
      <c r="K892" s="290"/>
      <c r="L892" s="290"/>
      <c r="M892" s="290"/>
      <c r="N892" s="309"/>
      <c r="O892" s="309"/>
      <c r="P892" s="309"/>
      <c r="Q892" s="309"/>
      <c r="R892" s="309"/>
    </row>
    <row r="893">
      <c r="D893" s="317"/>
      <c r="E893" s="290"/>
      <c r="F893" s="290"/>
      <c r="G893" s="290"/>
      <c r="H893" s="290"/>
      <c r="I893" s="290"/>
      <c r="J893" s="290"/>
      <c r="K893" s="290"/>
      <c r="L893" s="290"/>
      <c r="M893" s="290"/>
      <c r="N893" s="309"/>
      <c r="O893" s="309"/>
      <c r="P893" s="309"/>
      <c r="Q893" s="309"/>
      <c r="R893" s="309"/>
    </row>
    <row r="894">
      <c r="D894" s="317"/>
      <c r="E894" s="290"/>
      <c r="F894" s="290"/>
      <c r="G894" s="290"/>
      <c r="H894" s="290"/>
      <c r="I894" s="290"/>
      <c r="J894" s="290"/>
      <c r="K894" s="290"/>
      <c r="L894" s="290"/>
      <c r="M894" s="290"/>
      <c r="N894" s="309"/>
      <c r="O894" s="309"/>
      <c r="P894" s="309"/>
      <c r="Q894" s="309"/>
      <c r="R894" s="309"/>
    </row>
    <row r="895">
      <c r="D895" s="317"/>
      <c r="E895" s="290"/>
      <c r="F895" s="290"/>
      <c r="G895" s="290"/>
      <c r="H895" s="290"/>
      <c r="I895" s="290"/>
      <c r="J895" s="290"/>
      <c r="K895" s="290"/>
      <c r="L895" s="290"/>
      <c r="M895" s="290"/>
      <c r="N895" s="309"/>
      <c r="O895" s="309"/>
      <c r="P895" s="309"/>
      <c r="Q895" s="309"/>
      <c r="R895" s="309"/>
    </row>
    <row r="896">
      <c r="D896" s="317"/>
      <c r="E896" s="290"/>
      <c r="F896" s="290"/>
      <c r="G896" s="290"/>
      <c r="H896" s="290"/>
      <c r="I896" s="290"/>
      <c r="J896" s="290"/>
      <c r="K896" s="290"/>
      <c r="L896" s="290"/>
      <c r="M896" s="290"/>
      <c r="N896" s="309"/>
      <c r="O896" s="309"/>
      <c r="P896" s="309"/>
      <c r="Q896" s="309"/>
      <c r="R896" s="309"/>
    </row>
    <row r="897">
      <c r="D897" s="317"/>
      <c r="E897" s="300"/>
      <c r="F897" s="300"/>
      <c r="G897" s="300"/>
      <c r="H897" s="300"/>
      <c r="I897" s="300"/>
      <c r="J897" s="300"/>
      <c r="K897" s="300"/>
      <c r="L897" s="300"/>
      <c r="M897" s="300"/>
      <c r="N897" s="309"/>
      <c r="O897" s="309"/>
      <c r="P897" s="309"/>
      <c r="Q897" s="309"/>
      <c r="R897" s="309"/>
    </row>
    <row r="898">
      <c r="D898" s="317"/>
      <c r="E898" s="290"/>
      <c r="F898" s="290"/>
      <c r="G898" s="290"/>
      <c r="H898" s="290"/>
      <c r="I898" s="290"/>
      <c r="J898" s="290"/>
      <c r="K898" s="290"/>
      <c r="L898" s="290"/>
      <c r="M898" s="290"/>
      <c r="N898" s="309"/>
      <c r="O898" s="309"/>
      <c r="P898" s="309"/>
      <c r="Q898" s="309"/>
      <c r="R898" s="309"/>
    </row>
    <row r="899">
      <c r="D899" s="317"/>
      <c r="E899" s="290"/>
      <c r="F899" s="290"/>
      <c r="G899" s="290"/>
      <c r="H899" s="290"/>
      <c r="I899" s="290"/>
      <c r="J899" s="290"/>
      <c r="K899" s="290"/>
      <c r="L899" s="290"/>
      <c r="M899" s="290"/>
      <c r="N899" s="309"/>
      <c r="O899" s="309"/>
      <c r="P899" s="309"/>
      <c r="Q899" s="309"/>
      <c r="R899" s="309"/>
    </row>
    <row r="900">
      <c r="D900" s="317"/>
      <c r="E900" s="290"/>
      <c r="F900" s="290"/>
      <c r="G900" s="290"/>
      <c r="H900" s="290"/>
      <c r="I900" s="290"/>
      <c r="J900" s="290"/>
      <c r="K900" s="290"/>
      <c r="L900" s="290"/>
      <c r="M900" s="290"/>
      <c r="N900" s="309"/>
      <c r="O900" s="309"/>
      <c r="P900" s="309"/>
      <c r="Q900" s="309"/>
      <c r="R900" s="309"/>
    </row>
    <row r="901">
      <c r="D901" s="317"/>
      <c r="E901" s="290"/>
      <c r="F901" s="290"/>
      <c r="G901" s="290"/>
      <c r="H901" s="290"/>
      <c r="I901" s="290"/>
      <c r="J901" s="290"/>
      <c r="K901" s="290"/>
      <c r="L901" s="290"/>
      <c r="M901" s="290"/>
      <c r="N901" s="309"/>
      <c r="O901" s="309"/>
      <c r="P901" s="309"/>
      <c r="Q901" s="309"/>
      <c r="R901" s="309"/>
    </row>
    <row r="902">
      <c r="D902" s="317"/>
      <c r="E902" s="290"/>
      <c r="F902" s="290"/>
      <c r="G902" s="290"/>
      <c r="H902" s="290"/>
      <c r="I902" s="290"/>
      <c r="J902" s="290"/>
      <c r="K902" s="290"/>
      <c r="L902" s="290"/>
      <c r="M902" s="290"/>
      <c r="N902" s="309"/>
      <c r="O902" s="309"/>
      <c r="P902" s="309"/>
      <c r="Q902" s="309"/>
      <c r="R902" s="309"/>
    </row>
    <row r="903">
      <c r="D903" s="317"/>
      <c r="E903" s="290"/>
      <c r="F903" s="290"/>
      <c r="G903" s="290"/>
      <c r="H903" s="290"/>
      <c r="I903" s="290"/>
      <c r="J903" s="290"/>
      <c r="K903" s="290"/>
      <c r="L903" s="290"/>
      <c r="M903" s="290"/>
      <c r="N903" s="309"/>
      <c r="O903" s="309"/>
      <c r="P903" s="309"/>
      <c r="Q903" s="309"/>
      <c r="R903" s="309"/>
    </row>
    <row r="904">
      <c r="D904" s="317"/>
      <c r="E904" s="290"/>
      <c r="F904" s="290"/>
      <c r="G904" s="290"/>
      <c r="H904" s="290"/>
      <c r="I904" s="290"/>
      <c r="J904" s="290"/>
      <c r="K904" s="290"/>
      <c r="L904" s="290"/>
      <c r="M904" s="290"/>
      <c r="N904" s="309"/>
      <c r="O904" s="309"/>
      <c r="P904" s="309"/>
      <c r="Q904" s="309"/>
      <c r="R904" s="309"/>
    </row>
    <row r="905">
      <c r="D905" s="317"/>
      <c r="E905" s="290"/>
      <c r="F905" s="290"/>
      <c r="G905" s="290"/>
      <c r="H905" s="290"/>
      <c r="I905" s="290"/>
      <c r="J905" s="290"/>
      <c r="K905" s="290"/>
      <c r="L905" s="290"/>
      <c r="M905" s="290"/>
      <c r="N905" s="309"/>
      <c r="O905" s="309"/>
      <c r="P905" s="309"/>
      <c r="Q905" s="309"/>
      <c r="R905" s="309"/>
    </row>
    <row r="906">
      <c r="D906" s="317"/>
      <c r="E906" s="290"/>
      <c r="F906" s="290"/>
      <c r="G906" s="290"/>
      <c r="H906" s="290"/>
      <c r="I906" s="290"/>
      <c r="J906" s="290"/>
      <c r="K906" s="290"/>
      <c r="L906" s="290"/>
      <c r="M906" s="290"/>
      <c r="N906" s="309"/>
      <c r="O906" s="309"/>
      <c r="P906" s="309"/>
      <c r="Q906" s="309"/>
      <c r="R906" s="309"/>
    </row>
    <row r="907">
      <c r="D907" s="317"/>
      <c r="E907" s="290"/>
      <c r="F907" s="290"/>
      <c r="G907" s="290"/>
      <c r="H907" s="290"/>
      <c r="I907" s="290"/>
      <c r="J907" s="290"/>
      <c r="K907" s="290"/>
      <c r="L907" s="290"/>
      <c r="M907" s="290"/>
      <c r="N907" s="309"/>
      <c r="O907" s="309"/>
      <c r="P907" s="309"/>
      <c r="Q907" s="309"/>
      <c r="R907" s="309"/>
    </row>
    <row r="908">
      <c r="D908" s="317"/>
      <c r="E908" s="290"/>
      <c r="F908" s="290"/>
      <c r="G908" s="290"/>
      <c r="H908" s="290"/>
      <c r="I908" s="290"/>
      <c r="J908" s="290"/>
      <c r="K908" s="290"/>
      <c r="L908" s="290"/>
      <c r="M908" s="290"/>
      <c r="N908" s="309"/>
      <c r="O908" s="309"/>
      <c r="P908" s="309"/>
      <c r="Q908" s="309"/>
      <c r="R908" s="309"/>
    </row>
    <row r="909">
      <c r="D909" s="317"/>
      <c r="E909" s="290"/>
      <c r="F909" s="290"/>
      <c r="G909" s="290"/>
      <c r="H909" s="290"/>
      <c r="I909" s="290"/>
      <c r="J909" s="290"/>
      <c r="K909" s="290"/>
      <c r="L909" s="290"/>
      <c r="M909" s="290"/>
      <c r="N909" s="309"/>
      <c r="O909" s="309"/>
      <c r="P909" s="309"/>
      <c r="Q909" s="309"/>
      <c r="R909" s="309"/>
    </row>
    <row r="910">
      <c r="D910" s="317"/>
      <c r="E910" s="290"/>
      <c r="F910" s="290"/>
      <c r="G910" s="290"/>
      <c r="H910" s="290"/>
      <c r="I910" s="290"/>
      <c r="J910" s="290"/>
      <c r="K910" s="290"/>
      <c r="L910" s="290"/>
      <c r="M910" s="290"/>
      <c r="N910" s="309"/>
      <c r="O910" s="309"/>
      <c r="P910" s="309"/>
      <c r="Q910" s="309"/>
      <c r="R910" s="309"/>
    </row>
    <row r="911">
      <c r="D911" s="317"/>
      <c r="E911" s="290"/>
      <c r="F911" s="290"/>
      <c r="G911" s="290"/>
      <c r="H911" s="290"/>
      <c r="I911" s="290"/>
      <c r="J911" s="290"/>
      <c r="K911" s="290"/>
      <c r="L911" s="290"/>
      <c r="M911" s="290"/>
      <c r="N911" s="309"/>
      <c r="O911" s="309"/>
      <c r="P911" s="309"/>
      <c r="Q911" s="309"/>
      <c r="R911" s="309"/>
    </row>
    <row r="912">
      <c r="D912" s="317"/>
      <c r="E912" s="290"/>
      <c r="F912" s="290"/>
      <c r="G912" s="290"/>
      <c r="H912" s="290"/>
      <c r="I912" s="290"/>
      <c r="J912" s="290"/>
      <c r="K912" s="290"/>
      <c r="L912" s="290"/>
      <c r="M912" s="290"/>
      <c r="N912" s="309"/>
      <c r="O912" s="309"/>
      <c r="P912" s="309"/>
      <c r="Q912" s="309"/>
      <c r="R912" s="309"/>
    </row>
    <row r="913">
      <c r="D913" s="317"/>
      <c r="E913" s="290"/>
      <c r="F913" s="290"/>
      <c r="G913" s="290"/>
      <c r="H913" s="290"/>
      <c r="I913" s="290"/>
      <c r="J913" s="290"/>
      <c r="K913" s="290"/>
      <c r="L913" s="290"/>
      <c r="M913" s="290"/>
      <c r="N913" s="309"/>
      <c r="O913" s="309"/>
      <c r="P913" s="309"/>
      <c r="Q913" s="309"/>
      <c r="R913" s="309"/>
    </row>
    <row r="914">
      <c r="D914" s="317"/>
      <c r="E914" s="290"/>
      <c r="F914" s="290"/>
      <c r="G914" s="290"/>
      <c r="H914" s="290"/>
      <c r="I914" s="290"/>
      <c r="J914" s="290"/>
      <c r="K914" s="290"/>
      <c r="L914" s="290"/>
      <c r="M914" s="290"/>
      <c r="N914" s="309"/>
      <c r="O914" s="309"/>
      <c r="P914" s="309"/>
      <c r="Q914" s="309"/>
      <c r="R914" s="309"/>
    </row>
    <row r="915">
      <c r="D915" s="317"/>
      <c r="E915" s="290"/>
      <c r="F915" s="290"/>
      <c r="G915" s="290"/>
      <c r="H915" s="290"/>
      <c r="I915" s="290"/>
      <c r="J915" s="290"/>
      <c r="K915" s="290"/>
      <c r="L915" s="290"/>
      <c r="M915" s="290"/>
      <c r="N915" s="309"/>
      <c r="O915" s="309"/>
      <c r="P915" s="309"/>
      <c r="Q915" s="309"/>
      <c r="R915" s="309"/>
    </row>
    <row r="916">
      <c r="D916" s="317"/>
      <c r="E916" s="290"/>
      <c r="F916" s="290"/>
      <c r="G916" s="290"/>
      <c r="H916" s="290"/>
      <c r="I916" s="290"/>
      <c r="J916" s="290"/>
      <c r="K916" s="290"/>
      <c r="L916" s="290"/>
      <c r="M916" s="290"/>
      <c r="N916" s="309"/>
      <c r="O916" s="309"/>
      <c r="P916" s="309"/>
      <c r="Q916" s="309"/>
      <c r="R916" s="309"/>
    </row>
    <row r="917">
      <c r="D917" s="317"/>
      <c r="E917" s="290"/>
      <c r="F917" s="290"/>
      <c r="G917" s="290"/>
      <c r="H917" s="290"/>
      <c r="I917" s="290"/>
      <c r="J917" s="290"/>
      <c r="K917" s="290"/>
      <c r="L917" s="290"/>
      <c r="M917" s="290"/>
      <c r="N917" s="309"/>
      <c r="O917" s="309"/>
      <c r="P917" s="309"/>
      <c r="Q917" s="309"/>
      <c r="R917" s="309"/>
    </row>
    <row r="918">
      <c r="D918" s="317"/>
      <c r="E918" s="290"/>
      <c r="F918" s="290"/>
      <c r="G918" s="290"/>
      <c r="H918" s="290"/>
      <c r="I918" s="290"/>
      <c r="J918" s="290"/>
      <c r="K918" s="290"/>
      <c r="L918" s="290"/>
      <c r="M918" s="290"/>
      <c r="N918" s="309"/>
      <c r="O918" s="309"/>
      <c r="P918" s="309"/>
      <c r="Q918" s="309"/>
      <c r="R918" s="309"/>
    </row>
    <row r="919">
      <c r="D919" s="317"/>
      <c r="E919" s="290"/>
      <c r="F919" s="290"/>
      <c r="G919" s="290"/>
      <c r="H919" s="290"/>
      <c r="I919" s="290"/>
      <c r="J919" s="290"/>
      <c r="K919" s="290"/>
      <c r="L919" s="290"/>
      <c r="M919" s="290"/>
      <c r="N919" s="309"/>
      <c r="O919" s="309"/>
      <c r="P919" s="309"/>
      <c r="Q919" s="309"/>
      <c r="R919" s="309"/>
    </row>
    <row r="920">
      <c r="D920" s="317"/>
      <c r="E920" s="290"/>
      <c r="F920" s="290"/>
      <c r="G920" s="290"/>
      <c r="H920" s="290"/>
      <c r="I920" s="290"/>
      <c r="J920" s="290"/>
      <c r="K920" s="290"/>
      <c r="L920" s="290"/>
      <c r="M920" s="290"/>
      <c r="N920" s="309"/>
      <c r="O920" s="309"/>
      <c r="P920" s="309"/>
      <c r="Q920" s="309"/>
      <c r="R920" s="309"/>
    </row>
    <row r="921">
      <c r="D921" s="317"/>
      <c r="E921" s="290"/>
      <c r="F921" s="290"/>
      <c r="G921" s="290"/>
      <c r="H921" s="290"/>
      <c r="I921" s="290"/>
      <c r="J921" s="290"/>
      <c r="K921" s="290"/>
      <c r="L921" s="290"/>
      <c r="M921" s="290"/>
      <c r="N921" s="309"/>
      <c r="O921" s="309"/>
      <c r="P921" s="309"/>
      <c r="Q921" s="309"/>
      <c r="R921" s="309"/>
    </row>
    <row r="922">
      <c r="D922" s="317"/>
      <c r="E922" s="290"/>
      <c r="F922" s="290"/>
      <c r="G922" s="290"/>
      <c r="H922" s="290"/>
      <c r="I922" s="290"/>
      <c r="J922" s="290"/>
      <c r="K922" s="290"/>
      <c r="L922" s="290"/>
      <c r="M922" s="290"/>
      <c r="N922" s="309"/>
      <c r="O922" s="309"/>
      <c r="P922" s="309"/>
      <c r="Q922" s="309"/>
      <c r="R922" s="309"/>
    </row>
    <row r="923">
      <c r="D923" s="317"/>
      <c r="E923" s="290"/>
      <c r="F923" s="290"/>
      <c r="G923" s="290"/>
      <c r="H923" s="290"/>
      <c r="I923" s="290"/>
      <c r="J923" s="290"/>
      <c r="K923" s="290"/>
      <c r="L923" s="290"/>
      <c r="M923" s="290"/>
      <c r="N923" s="309"/>
      <c r="O923" s="309"/>
      <c r="P923" s="309"/>
      <c r="Q923" s="309"/>
      <c r="R923" s="309"/>
    </row>
    <row r="924">
      <c r="D924" s="317"/>
      <c r="E924" s="290"/>
      <c r="F924" s="290"/>
      <c r="G924" s="290"/>
      <c r="H924" s="290"/>
      <c r="I924" s="290"/>
      <c r="J924" s="290"/>
      <c r="K924" s="290"/>
      <c r="L924" s="290"/>
      <c r="M924" s="290"/>
      <c r="N924" s="309"/>
      <c r="O924" s="309"/>
      <c r="P924" s="309"/>
      <c r="Q924" s="309"/>
      <c r="R924" s="309"/>
    </row>
    <row r="925">
      <c r="D925" s="317"/>
      <c r="E925" s="290"/>
      <c r="F925" s="290"/>
      <c r="G925" s="290"/>
      <c r="H925" s="290"/>
      <c r="I925" s="290"/>
      <c r="J925" s="290"/>
      <c r="K925" s="290"/>
      <c r="L925" s="290"/>
      <c r="M925" s="290"/>
      <c r="N925" s="309"/>
      <c r="O925" s="309"/>
      <c r="P925" s="309"/>
      <c r="Q925" s="309"/>
      <c r="R925" s="309"/>
    </row>
    <row r="926">
      <c r="D926" s="317"/>
      <c r="E926" s="290"/>
      <c r="F926" s="290"/>
      <c r="G926" s="290"/>
      <c r="H926" s="290"/>
      <c r="I926" s="290"/>
      <c r="J926" s="290"/>
      <c r="K926" s="290"/>
      <c r="L926" s="290"/>
      <c r="M926" s="290"/>
      <c r="N926" s="309"/>
      <c r="O926" s="309"/>
      <c r="P926" s="309"/>
      <c r="Q926" s="309"/>
      <c r="R926" s="309"/>
    </row>
    <row r="927">
      <c r="D927" s="317"/>
      <c r="E927" s="290"/>
      <c r="F927" s="290"/>
      <c r="G927" s="290"/>
      <c r="H927" s="290"/>
      <c r="I927" s="290"/>
      <c r="J927" s="290"/>
      <c r="K927" s="290"/>
      <c r="L927" s="290"/>
      <c r="M927" s="290"/>
      <c r="N927" s="309"/>
      <c r="O927" s="309"/>
      <c r="P927" s="309"/>
      <c r="Q927" s="309"/>
      <c r="R927" s="309"/>
    </row>
    <row r="928">
      <c r="D928" s="317"/>
      <c r="E928" s="290"/>
      <c r="F928" s="290"/>
      <c r="G928" s="290"/>
      <c r="H928" s="290"/>
      <c r="I928" s="290"/>
      <c r="J928" s="290"/>
      <c r="K928" s="290"/>
      <c r="L928" s="290"/>
      <c r="M928" s="290"/>
      <c r="N928" s="309"/>
      <c r="O928" s="309"/>
      <c r="P928" s="309"/>
      <c r="Q928" s="309"/>
      <c r="R928" s="309"/>
    </row>
    <row r="929">
      <c r="D929" s="317"/>
      <c r="E929" s="290"/>
      <c r="F929" s="290"/>
      <c r="G929" s="290"/>
      <c r="H929" s="290"/>
      <c r="I929" s="290"/>
      <c r="J929" s="290"/>
      <c r="K929" s="290"/>
      <c r="L929" s="290"/>
      <c r="M929" s="290"/>
      <c r="N929" s="309"/>
      <c r="O929" s="309"/>
      <c r="P929" s="309"/>
      <c r="Q929" s="309"/>
      <c r="R929" s="309"/>
    </row>
    <row r="930">
      <c r="D930" s="317"/>
      <c r="E930" s="290"/>
      <c r="F930" s="290"/>
      <c r="G930" s="290"/>
      <c r="H930" s="290"/>
      <c r="I930" s="290"/>
      <c r="J930" s="290"/>
      <c r="K930" s="290"/>
      <c r="L930" s="290"/>
      <c r="M930" s="290"/>
      <c r="N930" s="309"/>
      <c r="O930" s="309"/>
      <c r="P930" s="309"/>
      <c r="Q930" s="309"/>
      <c r="R930" s="309"/>
    </row>
    <row r="931">
      <c r="D931" s="317"/>
      <c r="E931" s="300"/>
      <c r="F931" s="300"/>
      <c r="G931" s="300"/>
      <c r="H931" s="300"/>
      <c r="I931" s="300"/>
      <c r="J931" s="300"/>
      <c r="K931" s="300"/>
      <c r="L931" s="300"/>
      <c r="M931" s="300"/>
      <c r="N931" s="309"/>
      <c r="O931" s="309"/>
      <c r="P931" s="309"/>
      <c r="Q931" s="309"/>
      <c r="R931" s="309"/>
    </row>
    <row r="932">
      <c r="D932" s="317"/>
      <c r="E932" s="305"/>
      <c r="F932" s="305"/>
      <c r="G932" s="305"/>
      <c r="H932" s="305"/>
      <c r="I932" s="305"/>
      <c r="J932" s="305"/>
      <c r="K932" s="305"/>
      <c r="L932" s="305"/>
      <c r="M932" s="305"/>
      <c r="N932" s="309"/>
      <c r="O932" s="309"/>
      <c r="P932" s="309"/>
      <c r="Q932" s="309"/>
      <c r="R932" s="309"/>
    </row>
    <row r="933">
      <c r="D933" s="317"/>
      <c r="E933" s="305"/>
      <c r="F933" s="305"/>
      <c r="G933" s="305"/>
      <c r="H933" s="305"/>
      <c r="I933" s="305"/>
      <c r="J933" s="305"/>
      <c r="K933" s="305"/>
      <c r="L933" s="305"/>
      <c r="M933" s="305"/>
      <c r="N933" s="309"/>
      <c r="O933" s="309"/>
      <c r="P933" s="309"/>
      <c r="Q933" s="309"/>
      <c r="R933" s="309"/>
    </row>
    <row r="934">
      <c r="D934" s="317"/>
      <c r="E934" s="305"/>
      <c r="F934" s="305"/>
      <c r="G934" s="305"/>
      <c r="H934" s="305"/>
      <c r="I934" s="305"/>
      <c r="J934" s="305"/>
      <c r="K934" s="305"/>
      <c r="L934" s="305"/>
      <c r="M934" s="305"/>
      <c r="N934" s="309"/>
      <c r="O934" s="309"/>
      <c r="P934" s="309"/>
      <c r="Q934" s="309"/>
      <c r="R934" s="309"/>
    </row>
    <row r="935">
      <c r="D935" s="317"/>
      <c r="E935" s="305"/>
      <c r="F935" s="305"/>
      <c r="G935" s="305"/>
      <c r="H935" s="305"/>
      <c r="I935" s="305"/>
      <c r="J935" s="305"/>
      <c r="K935" s="305"/>
      <c r="L935" s="305"/>
      <c r="M935" s="305"/>
      <c r="N935" s="309"/>
      <c r="O935" s="309"/>
      <c r="P935" s="309"/>
      <c r="Q935" s="309"/>
      <c r="R935" s="309"/>
    </row>
    <row r="936">
      <c r="D936" s="317"/>
      <c r="E936" s="305"/>
      <c r="F936" s="305"/>
      <c r="G936" s="305"/>
      <c r="H936" s="305"/>
      <c r="I936" s="305"/>
      <c r="J936" s="305"/>
      <c r="K936" s="305"/>
      <c r="L936" s="305"/>
      <c r="M936" s="305"/>
      <c r="N936" s="309"/>
      <c r="O936" s="309"/>
      <c r="P936" s="309"/>
      <c r="Q936" s="309"/>
      <c r="R936" s="309"/>
    </row>
    <row r="937">
      <c r="D937" s="317"/>
      <c r="E937" s="305"/>
      <c r="F937" s="305"/>
      <c r="G937" s="305"/>
      <c r="H937" s="305"/>
      <c r="I937" s="305"/>
      <c r="J937" s="305"/>
      <c r="K937" s="305"/>
      <c r="L937" s="305"/>
      <c r="M937" s="305"/>
      <c r="N937" s="309"/>
      <c r="O937" s="309"/>
      <c r="P937" s="309"/>
      <c r="Q937" s="309"/>
      <c r="R937" s="309"/>
    </row>
    <row r="938">
      <c r="D938" s="317"/>
      <c r="E938" s="305"/>
      <c r="F938" s="305"/>
      <c r="G938" s="305"/>
      <c r="H938" s="305"/>
      <c r="I938" s="305"/>
      <c r="J938" s="305"/>
      <c r="K938" s="305"/>
      <c r="L938" s="305"/>
      <c r="M938" s="305"/>
      <c r="N938" s="309"/>
      <c r="O938" s="309"/>
      <c r="P938" s="309"/>
      <c r="Q938" s="309"/>
      <c r="R938" s="309"/>
    </row>
    <row r="939">
      <c r="D939" s="317"/>
      <c r="E939" s="305"/>
      <c r="F939" s="305"/>
      <c r="G939" s="305"/>
      <c r="H939" s="305"/>
      <c r="I939" s="305"/>
      <c r="J939" s="305"/>
      <c r="K939" s="305"/>
      <c r="L939" s="305"/>
      <c r="M939" s="305"/>
      <c r="N939" s="309"/>
      <c r="O939" s="309"/>
      <c r="P939" s="309"/>
      <c r="Q939" s="309"/>
      <c r="R939" s="309"/>
    </row>
    <row r="940">
      <c r="D940" s="317"/>
      <c r="E940" s="305"/>
      <c r="F940" s="305"/>
      <c r="G940" s="305"/>
      <c r="H940" s="305"/>
      <c r="I940" s="305"/>
      <c r="J940" s="305"/>
      <c r="K940" s="305"/>
      <c r="L940" s="305"/>
      <c r="M940" s="305"/>
      <c r="N940" s="309"/>
      <c r="O940" s="309"/>
      <c r="P940" s="309"/>
      <c r="Q940" s="309"/>
      <c r="R940" s="309"/>
    </row>
    <row r="941">
      <c r="D941" s="317"/>
      <c r="E941" s="305"/>
      <c r="F941" s="305"/>
      <c r="G941" s="305"/>
      <c r="H941" s="305"/>
      <c r="I941" s="305"/>
      <c r="J941" s="305"/>
      <c r="K941" s="305"/>
      <c r="L941" s="305"/>
      <c r="M941" s="305"/>
      <c r="N941" s="309"/>
      <c r="O941" s="309"/>
      <c r="P941" s="309"/>
      <c r="Q941" s="309"/>
      <c r="R941" s="309"/>
    </row>
    <row r="942">
      <c r="D942" s="317"/>
      <c r="E942" s="305"/>
      <c r="F942" s="305"/>
      <c r="G942" s="305"/>
      <c r="H942" s="305"/>
      <c r="I942" s="305"/>
      <c r="J942" s="305"/>
      <c r="K942" s="305"/>
      <c r="L942" s="305"/>
      <c r="M942" s="305"/>
      <c r="N942" s="309"/>
      <c r="O942" s="309"/>
      <c r="P942" s="309"/>
      <c r="Q942" s="309"/>
      <c r="R942" s="309"/>
    </row>
    <row r="943">
      <c r="D943" s="317"/>
      <c r="E943" s="305"/>
      <c r="F943" s="305"/>
      <c r="G943" s="305"/>
      <c r="H943" s="305"/>
      <c r="I943" s="305"/>
      <c r="J943" s="305"/>
      <c r="K943" s="305"/>
      <c r="L943" s="305"/>
      <c r="M943" s="305"/>
      <c r="N943" s="309"/>
      <c r="O943" s="309"/>
      <c r="P943" s="309"/>
      <c r="Q943" s="309"/>
      <c r="R943" s="309"/>
    </row>
    <row r="944">
      <c r="D944" s="317"/>
      <c r="E944" s="305"/>
      <c r="F944" s="305"/>
      <c r="G944" s="305"/>
      <c r="H944" s="305"/>
      <c r="I944" s="305"/>
      <c r="J944" s="305"/>
      <c r="K944" s="305"/>
      <c r="L944" s="305"/>
      <c r="M944" s="305"/>
      <c r="N944" s="309"/>
      <c r="O944" s="309"/>
      <c r="P944" s="309"/>
      <c r="Q944" s="309"/>
      <c r="R944" s="309"/>
    </row>
    <row r="945">
      <c r="D945" s="317"/>
      <c r="E945" s="305"/>
      <c r="F945" s="305"/>
      <c r="G945" s="305"/>
      <c r="H945" s="305"/>
      <c r="I945" s="305"/>
      <c r="J945" s="305"/>
      <c r="K945" s="305"/>
      <c r="L945" s="305"/>
      <c r="M945" s="305"/>
      <c r="N945" s="309"/>
      <c r="O945" s="309"/>
      <c r="P945" s="309"/>
      <c r="Q945" s="309"/>
      <c r="R945" s="309"/>
    </row>
    <row r="946">
      <c r="D946" s="317"/>
      <c r="E946" s="305"/>
      <c r="F946" s="305"/>
      <c r="G946" s="305"/>
      <c r="H946" s="305"/>
      <c r="I946" s="305"/>
      <c r="J946" s="305"/>
      <c r="K946" s="305"/>
      <c r="L946" s="305"/>
      <c r="M946" s="305"/>
      <c r="N946" s="309"/>
      <c r="O946" s="309"/>
      <c r="P946" s="309"/>
      <c r="Q946" s="309"/>
      <c r="R946" s="309"/>
    </row>
    <row r="947">
      <c r="D947" s="317"/>
      <c r="E947" s="305"/>
      <c r="F947" s="305"/>
      <c r="G947" s="305"/>
      <c r="H947" s="305"/>
      <c r="I947" s="305"/>
      <c r="J947" s="305"/>
      <c r="K947" s="305"/>
      <c r="L947" s="305"/>
      <c r="M947" s="305"/>
      <c r="N947" s="309"/>
      <c r="O947" s="309"/>
      <c r="P947" s="309"/>
      <c r="Q947" s="309"/>
      <c r="R947" s="309"/>
    </row>
    <row r="948">
      <c r="D948" s="317"/>
      <c r="E948" s="305"/>
      <c r="F948" s="305"/>
      <c r="G948" s="305"/>
      <c r="H948" s="305"/>
      <c r="I948" s="305"/>
      <c r="J948" s="305"/>
      <c r="K948" s="305"/>
      <c r="L948" s="305"/>
      <c r="M948" s="305"/>
      <c r="N948" s="309"/>
      <c r="O948" s="309"/>
      <c r="P948" s="309"/>
      <c r="Q948" s="309"/>
      <c r="R948" s="309"/>
    </row>
    <row r="949">
      <c r="D949" s="317"/>
      <c r="E949" s="305"/>
      <c r="F949" s="305"/>
      <c r="G949" s="305"/>
      <c r="H949" s="305"/>
      <c r="I949" s="305"/>
      <c r="J949" s="305"/>
      <c r="K949" s="305"/>
      <c r="L949" s="305"/>
      <c r="M949" s="305"/>
      <c r="N949" s="309"/>
      <c r="O949" s="309"/>
      <c r="P949" s="309"/>
      <c r="Q949" s="309"/>
      <c r="R949" s="309"/>
    </row>
    <row r="950">
      <c r="D950" s="317"/>
      <c r="E950" s="305"/>
      <c r="F950" s="305"/>
      <c r="G950" s="305"/>
      <c r="H950" s="305"/>
      <c r="I950" s="305"/>
      <c r="J950" s="305"/>
      <c r="K950" s="305"/>
      <c r="L950" s="305"/>
      <c r="M950" s="305"/>
      <c r="N950" s="309"/>
      <c r="O950" s="309"/>
      <c r="P950" s="309"/>
      <c r="Q950" s="309"/>
      <c r="R950" s="309"/>
    </row>
    <row r="951">
      <c r="D951" s="317"/>
      <c r="E951" s="305"/>
      <c r="F951" s="305"/>
      <c r="G951" s="305"/>
      <c r="H951" s="305"/>
      <c r="I951" s="305"/>
      <c r="J951" s="305"/>
      <c r="K951" s="305"/>
      <c r="L951" s="305"/>
      <c r="M951" s="305"/>
      <c r="N951" s="309"/>
      <c r="O951" s="309"/>
      <c r="P951" s="309"/>
      <c r="Q951" s="309"/>
      <c r="R951" s="309"/>
    </row>
    <row r="952">
      <c r="D952" s="317"/>
      <c r="E952" s="305"/>
      <c r="F952" s="305"/>
      <c r="G952" s="305"/>
      <c r="H952" s="305"/>
      <c r="I952" s="305"/>
      <c r="J952" s="305"/>
      <c r="K952" s="305"/>
      <c r="L952" s="305"/>
      <c r="M952" s="305"/>
      <c r="N952" s="309"/>
      <c r="O952" s="309"/>
      <c r="P952" s="309"/>
      <c r="Q952" s="309"/>
      <c r="R952" s="309"/>
    </row>
    <row r="953">
      <c r="D953" s="317"/>
      <c r="E953" s="305"/>
      <c r="F953" s="305"/>
      <c r="G953" s="305"/>
      <c r="H953" s="305"/>
      <c r="I953" s="305"/>
      <c r="J953" s="305"/>
      <c r="K953" s="305"/>
      <c r="L953" s="305"/>
      <c r="M953" s="305"/>
      <c r="N953" s="309"/>
      <c r="O953" s="309"/>
      <c r="P953" s="309"/>
      <c r="Q953" s="309"/>
      <c r="R953" s="309"/>
    </row>
    <row r="954">
      <c r="D954" s="317"/>
      <c r="E954" s="305"/>
      <c r="F954" s="305"/>
      <c r="G954" s="305"/>
      <c r="H954" s="305"/>
      <c r="I954" s="305"/>
      <c r="J954" s="305"/>
      <c r="K954" s="305"/>
      <c r="L954" s="305"/>
      <c r="M954" s="305"/>
      <c r="N954" s="309"/>
      <c r="O954" s="309"/>
      <c r="P954" s="309"/>
      <c r="Q954" s="309"/>
      <c r="R954" s="309"/>
    </row>
    <row r="955">
      <c r="D955" s="317"/>
      <c r="E955" s="305"/>
      <c r="F955" s="305"/>
      <c r="G955" s="305"/>
      <c r="H955" s="305"/>
      <c r="I955" s="305"/>
      <c r="J955" s="305"/>
      <c r="K955" s="305"/>
      <c r="L955" s="305"/>
      <c r="M955" s="305"/>
      <c r="N955" s="309"/>
      <c r="O955" s="309"/>
      <c r="P955" s="309"/>
      <c r="Q955" s="309"/>
      <c r="R955" s="309"/>
    </row>
    <row r="956">
      <c r="D956" s="317"/>
      <c r="E956" s="305"/>
      <c r="F956" s="305"/>
      <c r="G956" s="305"/>
      <c r="H956" s="305"/>
      <c r="I956" s="305"/>
      <c r="J956" s="305"/>
      <c r="K956" s="305"/>
      <c r="L956" s="305"/>
      <c r="M956" s="305"/>
      <c r="N956" s="309"/>
      <c r="O956" s="309"/>
      <c r="P956" s="309"/>
      <c r="Q956" s="309"/>
      <c r="R956" s="309"/>
    </row>
    <row r="957">
      <c r="D957" s="317"/>
      <c r="E957" s="305"/>
      <c r="F957" s="305"/>
      <c r="G957" s="305"/>
      <c r="H957" s="305"/>
      <c r="I957" s="305"/>
      <c r="J957" s="305"/>
      <c r="K957" s="305"/>
      <c r="L957" s="305"/>
      <c r="M957" s="305"/>
      <c r="N957" s="309"/>
      <c r="O957" s="309"/>
      <c r="P957" s="309"/>
      <c r="Q957" s="309"/>
      <c r="R957" s="309"/>
    </row>
    <row r="958">
      <c r="D958" s="317"/>
      <c r="E958" s="305"/>
      <c r="F958" s="305"/>
      <c r="G958" s="305"/>
      <c r="H958" s="305"/>
      <c r="I958" s="305"/>
      <c r="J958" s="305"/>
      <c r="K958" s="305"/>
      <c r="L958" s="305"/>
      <c r="M958" s="305"/>
      <c r="N958" s="309"/>
      <c r="O958" s="309"/>
      <c r="P958" s="309"/>
      <c r="Q958" s="309"/>
      <c r="R958" s="309"/>
    </row>
    <row r="959">
      <c r="D959" s="317"/>
      <c r="E959" s="305"/>
      <c r="F959" s="305"/>
      <c r="G959" s="305"/>
      <c r="H959" s="305"/>
      <c r="I959" s="305"/>
      <c r="J959" s="305"/>
      <c r="K959" s="305"/>
      <c r="L959" s="305"/>
      <c r="M959" s="305"/>
      <c r="N959" s="309"/>
      <c r="O959" s="309"/>
      <c r="P959" s="309"/>
      <c r="Q959" s="309"/>
      <c r="R959" s="309"/>
    </row>
    <row r="960">
      <c r="D960" s="317"/>
      <c r="E960" s="305"/>
      <c r="F960" s="305"/>
      <c r="G960" s="305"/>
      <c r="H960" s="305"/>
      <c r="I960" s="305"/>
      <c r="J960" s="305"/>
      <c r="K960" s="305"/>
      <c r="L960" s="305"/>
      <c r="M960" s="305"/>
      <c r="N960" s="309"/>
      <c r="O960" s="309"/>
      <c r="P960" s="309"/>
      <c r="Q960" s="309"/>
      <c r="R960" s="309"/>
    </row>
    <row r="961">
      <c r="D961" s="317"/>
      <c r="E961" s="305"/>
      <c r="F961" s="305"/>
      <c r="G961" s="305"/>
      <c r="H961" s="305"/>
      <c r="I961" s="305"/>
      <c r="J961" s="305"/>
      <c r="K961" s="305"/>
      <c r="L961" s="305"/>
      <c r="M961" s="305"/>
      <c r="N961" s="309"/>
      <c r="O961" s="309"/>
      <c r="P961" s="309"/>
      <c r="Q961" s="309"/>
      <c r="R961" s="309"/>
    </row>
    <row r="962">
      <c r="D962" s="317"/>
      <c r="E962" s="305"/>
      <c r="F962" s="305"/>
      <c r="G962" s="305"/>
      <c r="H962" s="305"/>
      <c r="I962" s="305"/>
      <c r="J962" s="305"/>
      <c r="K962" s="305"/>
      <c r="L962" s="305"/>
      <c r="M962" s="305"/>
      <c r="N962" s="309"/>
      <c r="O962" s="309"/>
      <c r="P962" s="309"/>
      <c r="Q962" s="309"/>
      <c r="R962" s="309"/>
    </row>
    <row r="963">
      <c r="D963" s="317"/>
      <c r="E963" s="305"/>
      <c r="F963" s="305"/>
      <c r="G963" s="305"/>
      <c r="H963" s="305"/>
      <c r="I963" s="305"/>
      <c r="J963" s="305"/>
      <c r="K963" s="305"/>
      <c r="L963" s="305"/>
      <c r="M963" s="305"/>
      <c r="N963" s="309"/>
      <c r="O963" s="309"/>
      <c r="P963" s="309"/>
      <c r="Q963" s="309"/>
      <c r="R963" s="309"/>
    </row>
    <row r="964">
      <c r="D964" s="317"/>
      <c r="E964" s="305"/>
      <c r="F964" s="305"/>
      <c r="G964" s="305"/>
      <c r="H964" s="305"/>
      <c r="I964" s="305"/>
      <c r="J964" s="305"/>
      <c r="K964" s="305"/>
      <c r="L964" s="305"/>
      <c r="M964" s="305"/>
      <c r="N964" s="309"/>
      <c r="O964" s="309"/>
      <c r="P964" s="309"/>
      <c r="Q964" s="309"/>
      <c r="R964" s="309"/>
    </row>
    <row r="965">
      <c r="D965" s="317"/>
      <c r="E965" s="305"/>
      <c r="F965" s="305"/>
      <c r="G965" s="305"/>
      <c r="H965" s="305"/>
      <c r="I965" s="305"/>
      <c r="J965" s="305"/>
      <c r="K965" s="305"/>
      <c r="L965" s="305"/>
      <c r="M965" s="305"/>
      <c r="N965" s="309"/>
      <c r="O965" s="309"/>
      <c r="P965" s="309"/>
      <c r="Q965" s="309"/>
      <c r="R965" s="309"/>
    </row>
    <row r="966">
      <c r="D966" s="317"/>
      <c r="E966" s="305"/>
      <c r="F966" s="305"/>
      <c r="G966" s="305"/>
      <c r="H966" s="305"/>
      <c r="I966" s="305"/>
      <c r="J966" s="305"/>
      <c r="K966" s="305"/>
      <c r="L966" s="305"/>
      <c r="M966" s="305"/>
      <c r="N966" s="309"/>
      <c r="O966" s="309"/>
      <c r="P966" s="309"/>
      <c r="Q966" s="309"/>
      <c r="R966" s="309"/>
    </row>
    <row r="967">
      <c r="D967" s="317"/>
      <c r="E967" s="305"/>
      <c r="F967" s="305"/>
      <c r="G967" s="305"/>
      <c r="H967" s="305"/>
      <c r="I967" s="305"/>
      <c r="J967" s="305"/>
      <c r="K967" s="305"/>
      <c r="L967" s="305"/>
      <c r="M967" s="305"/>
      <c r="N967" s="309"/>
      <c r="O967" s="309"/>
      <c r="P967" s="309"/>
      <c r="Q967" s="309"/>
      <c r="R967" s="309"/>
    </row>
    <row r="968">
      <c r="D968" s="317"/>
      <c r="E968" s="305"/>
      <c r="F968" s="305"/>
      <c r="G968" s="305"/>
      <c r="H968" s="305"/>
      <c r="I968" s="305"/>
      <c r="J968" s="305"/>
      <c r="K968" s="305"/>
      <c r="L968" s="305"/>
      <c r="M968" s="305"/>
      <c r="N968" s="309"/>
      <c r="O968" s="309"/>
      <c r="P968" s="309"/>
      <c r="Q968" s="309"/>
      <c r="R968" s="309"/>
    </row>
    <row r="969">
      <c r="D969" s="317"/>
      <c r="E969" s="305"/>
      <c r="F969" s="305"/>
      <c r="G969" s="305"/>
      <c r="H969" s="305"/>
      <c r="I969" s="305"/>
      <c r="J969" s="305"/>
      <c r="K969" s="305"/>
      <c r="L969" s="305"/>
      <c r="M969" s="305"/>
      <c r="N969" s="309"/>
      <c r="O969" s="309"/>
      <c r="P969" s="309"/>
      <c r="Q969" s="309"/>
      <c r="R969" s="309"/>
    </row>
    <row r="970">
      <c r="D970" s="317"/>
      <c r="E970" s="305"/>
      <c r="F970" s="305"/>
      <c r="G970" s="305"/>
      <c r="H970" s="305"/>
      <c r="I970" s="305"/>
      <c r="J970" s="305"/>
      <c r="K970" s="305"/>
      <c r="L970" s="305"/>
      <c r="M970" s="305"/>
      <c r="N970" s="309"/>
      <c r="O970" s="309"/>
      <c r="P970" s="309"/>
      <c r="Q970" s="309"/>
      <c r="R970" s="309"/>
    </row>
    <row r="971">
      <c r="D971" s="317"/>
      <c r="E971" s="305"/>
      <c r="F971" s="305"/>
      <c r="G971" s="305"/>
      <c r="H971" s="305"/>
      <c r="I971" s="305"/>
      <c r="J971" s="305"/>
      <c r="K971" s="305"/>
      <c r="L971" s="305"/>
      <c r="M971" s="305"/>
      <c r="N971" s="309"/>
      <c r="O971" s="309"/>
      <c r="P971" s="309"/>
      <c r="Q971" s="309"/>
      <c r="R971" s="309"/>
    </row>
    <row r="972">
      <c r="D972" s="317"/>
      <c r="E972" s="305"/>
      <c r="F972" s="305"/>
      <c r="G972" s="305"/>
      <c r="H972" s="305"/>
      <c r="I972" s="305"/>
      <c r="J972" s="305"/>
      <c r="K972" s="305"/>
      <c r="L972" s="305"/>
      <c r="M972" s="305"/>
      <c r="N972" s="309"/>
      <c r="O972" s="309"/>
      <c r="P972" s="309"/>
      <c r="Q972" s="309"/>
      <c r="R972" s="309"/>
    </row>
    <row r="973">
      <c r="D973" s="317"/>
      <c r="E973" s="305"/>
      <c r="F973" s="305"/>
      <c r="G973" s="305"/>
      <c r="H973" s="305"/>
      <c r="I973" s="305"/>
      <c r="J973" s="305"/>
      <c r="K973" s="305"/>
      <c r="L973" s="305"/>
      <c r="M973" s="305"/>
      <c r="N973" s="309"/>
      <c r="O973" s="309"/>
      <c r="P973" s="309"/>
      <c r="Q973" s="309"/>
      <c r="R973" s="309"/>
    </row>
    <row r="974">
      <c r="D974" s="317"/>
      <c r="E974" s="305"/>
      <c r="F974" s="305"/>
      <c r="G974" s="305"/>
      <c r="H974" s="305"/>
      <c r="I974" s="305"/>
      <c r="J974" s="305"/>
      <c r="K974" s="305"/>
      <c r="L974" s="305"/>
      <c r="M974" s="305"/>
      <c r="N974" s="309"/>
      <c r="O974" s="309"/>
      <c r="P974" s="309"/>
      <c r="Q974" s="309"/>
      <c r="R974" s="309"/>
    </row>
    <row r="975">
      <c r="D975" s="317"/>
      <c r="E975" s="305"/>
      <c r="F975" s="305"/>
      <c r="G975" s="305"/>
      <c r="H975" s="305"/>
      <c r="I975" s="305"/>
      <c r="J975" s="305"/>
      <c r="K975" s="305"/>
      <c r="L975" s="305"/>
      <c r="M975" s="305"/>
      <c r="N975" s="309"/>
      <c r="O975" s="309"/>
      <c r="P975" s="309"/>
      <c r="Q975" s="309"/>
      <c r="R975" s="309"/>
    </row>
    <row r="976">
      <c r="D976" s="317"/>
      <c r="E976" s="305"/>
      <c r="F976" s="305"/>
      <c r="G976" s="305"/>
      <c r="H976" s="305"/>
      <c r="I976" s="305"/>
      <c r="J976" s="305"/>
      <c r="K976" s="305"/>
      <c r="L976" s="305"/>
      <c r="M976" s="305"/>
      <c r="N976" s="309"/>
      <c r="O976" s="309"/>
      <c r="P976" s="309"/>
      <c r="Q976" s="309"/>
      <c r="R976" s="309"/>
    </row>
    <row r="977">
      <c r="D977" s="317"/>
      <c r="E977" s="305"/>
      <c r="F977" s="305"/>
      <c r="G977" s="305"/>
      <c r="H977" s="305"/>
      <c r="I977" s="305"/>
      <c r="J977" s="305"/>
      <c r="K977" s="305"/>
      <c r="L977" s="305"/>
      <c r="M977" s="305"/>
      <c r="N977" s="309"/>
      <c r="O977" s="309"/>
      <c r="P977" s="309"/>
      <c r="Q977" s="309"/>
      <c r="R977" s="309"/>
    </row>
    <row r="978">
      <c r="D978" s="317"/>
      <c r="E978" s="305"/>
      <c r="F978" s="305"/>
      <c r="G978" s="305"/>
      <c r="H978" s="305"/>
      <c r="I978" s="305"/>
      <c r="J978" s="305"/>
      <c r="K978" s="305"/>
      <c r="L978" s="305"/>
      <c r="M978" s="305"/>
      <c r="N978" s="309"/>
      <c r="O978" s="309"/>
      <c r="P978" s="309"/>
      <c r="Q978" s="309"/>
      <c r="R978" s="309"/>
    </row>
    <row r="979">
      <c r="D979" s="317"/>
      <c r="E979" s="305"/>
      <c r="F979" s="305"/>
      <c r="G979" s="305"/>
      <c r="H979" s="305"/>
      <c r="I979" s="305"/>
      <c r="J979" s="305"/>
      <c r="K979" s="305"/>
      <c r="L979" s="305"/>
      <c r="M979" s="305"/>
      <c r="N979" s="309"/>
      <c r="O979" s="309"/>
      <c r="P979" s="309"/>
      <c r="Q979" s="309"/>
      <c r="R979" s="309"/>
    </row>
    <row r="980">
      <c r="D980" s="317"/>
      <c r="E980" s="305"/>
      <c r="F980" s="305"/>
      <c r="G980" s="305"/>
      <c r="H980" s="305"/>
      <c r="I980" s="305"/>
      <c r="J980" s="305"/>
      <c r="K980" s="305"/>
      <c r="L980" s="305"/>
      <c r="M980" s="305"/>
      <c r="N980" s="309"/>
      <c r="O980" s="309"/>
      <c r="P980" s="309"/>
      <c r="Q980" s="309"/>
      <c r="R980" s="309"/>
    </row>
    <row r="981">
      <c r="D981" s="317"/>
      <c r="E981" s="305"/>
      <c r="F981" s="305"/>
      <c r="G981" s="305"/>
      <c r="H981" s="305"/>
      <c r="I981" s="305"/>
      <c r="J981" s="305"/>
      <c r="K981" s="305"/>
      <c r="L981" s="305"/>
      <c r="M981" s="305"/>
      <c r="N981" s="309"/>
      <c r="O981" s="309"/>
      <c r="P981" s="309"/>
      <c r="Q981" s="309"/>
      <c r="R981" s="309"/>
    </row>
    <row r="982">
      <c r="D982" s="317"/>
      <c r="E982" s="305"/>
      <c r="F982" s="305"/>
      <c r="G982" s="305"/>
      <c r="H982" s="305"/>
      <c r="I982" s="305"/>
      <c r="J982" s="305"/>
      <c r="K982" s="305"/>
      <c r="L982" s="305"/>
      <c r="M982" s="305"/>
      <c r="N982" s="309"/>
      <c r="O982" s="309"/>
      <c r="P982" s="309"/>
      <c r="Q982" s="309"/>
      <c r="R982" s="309"/>
    </row>
    <row r="983">
      <c r="D983" s="317"/>
      <c r="E983" s="305"/>
      <c r="F983" s="305"/>
      <c r="G983" s="305"/>
      <c r="H983" s="305"/>
      <c r="I983" s="305"/>
      <c r="J983" s="305"/>
      <c r="K983" s="305"/>
      <c r="L983" s="305"/>
      <c r="M983" s="305"/>
      <c r="N983" s="309"/>
      <c r="O983" s="309"/>
      <c r="P983" s="309"/>
      <c r="Q983" s="309"/>
      <c r="R983" s="309"/>
    </row>
    <row r="984">
      <c r="D984" s="317"/>
      <c r="E984" s="305"/>
      <c r="F984" s="305"/>
      <c r="G984" s="305"/>
      <c r="H984" s="305"/>
      <c r="I984" s="305"/>
      <c r="J984" s="305"/>
      <c r="K984" s="305"/>
      <c r="L984" s="305"/>
      <c r="M984" s="305"/>
      <c r="N984" s="309"/>
      <c r="O984" s="309"/>
      <c r="P984" s="309"/>
      <c r="Q984" s="309"/>
      <c r="R984" s="309"/>
    </row>
    <row r="985">
      <c r="D985" s="317"/>
      <c r="E985" s="305"/>
      <c r="F985" s="305"/>
      <c r="G985" s="305"/>
      <c r="H985" s="305"/>
      <c r="I985" s="305"/>
      <c r="J985" s="305"/>
      <c r="K985" s="305"/>
      <c r="L985" s="305"/>
      <c r="M985" s="305"/>
      <c r="N985" s="309"/>
      <c r="O985" s="309"/>
      <c r="P985" s="309"/>
      <c r="Q985" s="309"/>
      <c r="R985" s="309"/>
    </row>
    <row r="986">
      <c r="D986" s="317"/>
      <c r="E986" s="305"/>
      <c r="F986" s="305"/>
      <c r="G986" s="305"/>
      <c r="H986" s="305"/>
      <c r="I986" s="305"/>
      <c r="J986" s="305"/>
      <c r="K986" s="305"/>
      <c r="L986" s="305"/>
      <c r="M986" s="305"/>
      <c r="N986" s="309"/>
      <c r="O986" s="309"/>
      <c r="P986" s="309"/>
      <c r="Q986" s="309"/>
      <c r="R986" s="309"/>
    </row>
    <row r="987">
      <c r="D987" s="317"/>
      <c r="E987" s="305"/>
      <c r="F987" s="305"/>
      <c r="G987" s="305"/>
      <c r="H987" s="305"/>
      <c r="I987" s="305"/>
      <c r="J987" s="305"/>
      <c r="K987" s="305"/>
      <c r="L987" s="305"/>
      <c r="M987" s="305"/>
      <c r="N987" s="309"/>
      <c r="O987" s="309"/>
      <c r="P987" s="309"/>
      <c r="Q987" s="309"/>
      <c r="R987" s="309"/>
    </row>
    <row r="988">
      <c r="D988" s="317"/>
      <c r="E988" s="305"/>
      <c r="F988" s="305"/>
      <c r="G988" s="305"/>
      <c r="H988" s="305"/>
      <c r="I988" s="305"/>
      <c r="J988" s="305"/>
      <c r="K988" s="305"/>
      <c r="L988" s="305"/>
      <c r="M988" s="305"/>
      <c r="N988" s="309"/>
      <c r="O988" s="309"/>
      <c r="P988" s="309"/>
      <c r="Q988" s="309"/>
      <c r="R988" s="309"/>
    </row>
    <row r="989">
      <c r="D989" s="317"/>
      <c r="E989" s="305"/>
      <c r="F989" s="305"/>
      <c r="G989" s="305"/>
      <c r="H989" s="305"/>
      <c r="I989" s="305"/>
      <c r="J989" s="305"/>
      <c r="K989" s="305"/>
      <c r="L989" s="305"/>
      <c r="M989" s="305"/>
      <c r="N989" s="309"/>
      <c r="O989" s="309"/>
      <c r="P989" s="309"/>
      <c r="Q989" s="309"/>
      <c r="R989" s="309"/>
    </row>
    <row r="990">
      <c r="D990" s="317"/>
      <c r="E990" s="305"/>
      <c r="F990" s="305"/>
      <c r="G990" s="305"/>
      <c r="H990" s="305"/>
      <c r="I990" s="305"/>
      <c r="J990" s="305"/>
      <c r="K990" s="305"/>
      <c r="L990" s="305"/>
      <c r="M990" s="305"/>
      <c r="N990" s="309"/>
      <c r="O990" s="309"/>
      <c r="P990" s="309"/>
      <c r="Q990" s="309"/>
      <c r="R990" s="309"/>
    </row>
    <row r="991">
      <c r="D991" s="317"/>
      <c r="E991" s="305"/>
      <c r="F991" s="305"/>
      <c r="G991" s="305"/>
      <c r="H991" s="305"/>
      <c r="I991" s="305"/>
      <c r="J991" s="305"/>
      <c r="K991" s="305"/>
      <c r="L991" s="305"/>
      <c r="M991" s="305"/>
      <c r="N991" s="309"/>
      <c r="O991" s="309"/>
      <c r="P991" s="309"/>
      <c r="Q991" s="309"/>
      <c r="R991" s="309"/>
    </row>
    <row r="992">
      <c r="D992" s="317"/>
      <c r="E992" s="305"/>
      <c r="F992" s="305"/>
      <c r="G992" s="305"/>
      <c r="H992" s="305"/>
      <c r="I992" s="305"/>
      <c r="J992" s="305"/>
      <c r="K992" s="305"/>
      <c r="L992" s="305"/>
      <c r="M992" s="305"/>
      <c r="N992" s="309"/>
      <c r="O992" s="309"/>
      <c r="P992" s="309"/>
      <c r="Q992" s="309"/>
      <c r="R992" s="309"/>
    </row>
    <row r="993">
      <c r="D993" s="317"/>
      <c r="E993" s="305"/>
      <c r="F993" s="305"/>
      <c r="G993" s="305"/>
      <c r="H993" s="305"/>
      <c r="I993" s="305"/>
      <c r="J993" s="305"/>
      <c r="K993" s="305"/>
      <c r="L993" s="305"/>
      <c r="M993" s="305"/>
      <c r="N993" s="309"/>
      <c r="O993" s="309"/>
      <c r="P993" s="309"/>
      <c r="Q993" s="309"/>
      <c r="R993" s="309"/>
    </row>
    <row r="994">
      <c r="D994" s="317"/>
      <c r="E994" s="305"/>
      <c r="F994" s="305"/>
      <c r="G994" s="305"/>
      <c r="H994" s="305"/>
      <c r="I994" s="305"/>
      <c r="J994" s="305"/>
      <c r="K994" s="305"/>
      <c r="L994" s="305"/>
      <c r="M994" s="305"/>
      <c r="N994" s="309"/>
      <c r="O994" s="309"/>
      <c r="P994" s="309"/>
      <c r="Q994" s="309"/>
      <c r="R994" s="309"/>
    </row>
    <row r="995">
      <c r="D995" s="317"/>
      <c r="E995" s="305"/>
      <c r="F995" s="305"/>
      <c r="G995" s="305"/>
      <c r="H995" s="305"/>
      <c r="I995" s="305"/>
      <c r="J995" s="305"/>
      <c r="K995" s="305"/>
      <c r="L995" s="305"/>
      <c r="M995" s="305"/>
      <c r="N995" s="309"/>
      <c r="O995" s="309"/>
      <c r="P995" s="309"/>
      <c r="Q995" s="309"/>
      <c r="R995" s="309"/>
    </row>
    <row r="996">
      <c r="D996" s="317"/>
      <c r="E996" s="305"/>
      <c r="F996" s="305"/>
      <c r="G996" s="305"/>
      <c r="H996" s="305"/>
      <c r="I996" s="305"/>
      <c r="J996" s="305"/>
      <c r="K996" s="305"/>
      <c r="L996" s="305"/>
      <c r="M996" s="305"/>
      <c r="N996" s="309"/>
      <c r="O996" s="309"/>
      <c r="P996" s="309"/>
      <c r="Q996" s="309"/>
      <c r="R996" s="309"/>
    </row>
    <row r="997">
      <c r="D997" s="317"/>
      <c r="E997" s="305"/>
      <c r="F997" s="305"/>
      <c r="G997" s="305"/>
      <c r="H997" s="305"/>
      <c r="I997" s="305"/>
      <c r="J997" s="305"/>
      <c r="K997" s="305"/>
      <c r="L997" s="305"/>
      <c r="M997" s="305"/>
      <c r="N997" s="309"/>
      <c r="O997" s="309"/>
      <c r="P997" s="309"/>
      <c r="Q997" s="309"/>
      <c r="R997" s="309"/>
    </row>
    <row r="998">
      <c r="D998" s="317"/>
      <c r="E998" s="305"/>
      <c r="F998" s="305"/>
      <c r="G998" s="305"/>
      <c r="H998" s="305"/>
      <c r="I998" s="305"/>
      <c r="J998" s="305"/>
      <c r="K998" s="305"/>
      <c r="L998" s="305"/>
      <c r="M998" s="305"/>
      <c r="N998" s="309"/>
      <c r="O998" s="309"/>
      <c r="P998" s="309"/>
      <c r="Q998" s="309"/>
      <c r="R998" s="309"/>
    </row>
    <row r="999">
      <c r="D999" s="317"/>
      <c r="E999" s="305"/>
      <c r="F999" s="305"/>
      <c r="G999" s="305"/>
      <c r="H999" s="305"/>
      <c r="I999" s="305"/>
      <c r="J999" s="305"/>
      <c r="K999" s="305"/>
      <c r="L999" s="305"/>
      <c r="M999" s="305"/>
      <c r="N999" s="309"/>
      <c r="O999" s="309"/>
      <c r="P999" s="309"/>
      <c r="Q999" s="309"/>
      <c r="R999" s="309"/>
    </row>
    <row r="1000">
      <c r="D1000" s="317"/>
      <c r="E1000" s="305"/>
      <c r="F1000" s="305"/>
      <c r="G1000" s="305"/>
      <c r="H1000" s="305"/>
      <c r="I1000" s="305"/>
      <c r="J1000" s="305"/>
      <c r="K1000" s="305"/>
      <c r="L1000" s="305"/>
      <c r="M1000" s="305"/>
      <c r="N1000" s="309"/>
      <c r="O1000" s="309"/>
      <c r="P1000" s="309"/>
      <c r="Q1000" s="309"/>
      <c r="R1000" s="309"/>
    </row>
    <row r="1001">
      <c r="D1001" s="317"/>
      <c r="E1001" s="305"/>
      <c r="F1001" s="305"/>
      <c r="G1001" s="305"/>
      <c r="H1001" s="305"/>
      <c r="I1001" s="305"/>
      <c r="J1001" s="305"/>
      <c r="K1001" s="305"/>
      <c r="L1001" s="305"/>
      <c r="M1001" s="305"/>
      <c r="N1001" s="309"/>
      <c r="O1001" s="309"/>
      <c r="P1001" s="309"/>
      <c r="Q1001" s="309"/>
      <c r="R1001" s="309"/>
    </row>
    <row r="1002">
      <c r="D1002" s="317"/>
      <c r="E1002" s="305"/>
      <c r="F1002" s="305"/>
      <c r="G1002" s="305"/>
      <c r="H1002" s="305"/>
      <c r="I1002" s="305"/>
      <c r="J1002" s="305"/>
      <c r="K1002" s="305"/>
      <c r="L1002" s="305"/>
      <c r="M1002" s="305"/>
      <c r="N1002" s="309"/>
      <c r="O1002" s="309"/>
      <c r="P1002" s="309"/>
      <c r="Q1002" s="309"/>
      <c r="R1002" s="309"/>
    </row>
    <row r="1003">
      <c r="D1003" s="317"/>
      <c r="E1003" s="305"/>
      <c r="F1003" s="305"/>
      <c r="G1003" s="305"/>
      <c r="H1003" s="305"/>
      <c r="I1003" s="305"/>
      <c r="J1003" s="305"/>
      <c r="K1003" s="305"/>
      <c r="L1003" s="305"/>
      <c r="M1003" s="305"/>
      <c r="N1003" s="309"/>
      <c r="O1003" s="309"/>
      <c r="P1003" s="309"/>
      <c r="Q1003" s="309"/>
      <c r="R1003" s="309"/>
    </row>
    <row r="1004">
      <c r="D1004" s="317"/>
      <c r="E1004" s="305"/>
      <c r="F1004" s="305"/>
      <c r="G1004" s="305"/>
      <c r="H1004" s="305"/>
      <c r="I1004" s="305"/>
      <c r="J1004" s="305"/>
      <c r="K1004" s="305"/>
      <c r="L1004" s="305"/>
      <c r="M1004" s="305"/>
      <c r="N1004" s="309"/>
      <c r="O1004" s="309"/>
      <c r="P1004" s="309"/>
      <c r="Q1004" s="309"/>
      <c r="R1004" s="309"/>
    </row>
    <row r="1005">
      <c r="D1005" s="317"/>
      <c r="E1005" s="305"/>
      <c r="F1005" s="305"/>
      <c r="G1005" s="305"/>
      <c r="H1005" s="305"/>
      <c r="I1005" s="305"/>
      <c r="J1005" s="305"/>
      <c r="K1005" s="305"/>
      <c r="L1005" s="305"/>
      <c r="M1005" s="305"/>
      <c r="N1005" s="309"/>
      <c r="O1005" s="309"/>
      <c r="P1005" s="309"/>
      <c r="Q1005" s="309"/>
      <c r="R1005" s="309"/>
    </row>
    <row r="1006">
      <c r="D1006" s="317"/>
      <c r="E1006" s="305"/>
      <c r="F1006" s="305"/>
      <c r="G1006" s="305"/>
      <c r="H1006" s="305"/>
      <c r="I1006" s="305"/>
      <c r="J1006" s="305"/>
      <c r="K1006" s="305"/>
      <c r="L1006" s="305"/>
      <c r="M1006" s="305"/>
      <c r="N1006" s="309"/>
      <c r="O1006" s="309"/>
      <c r="P1006" s="309"/>
      <c r="Q1006" s="309"/>
      <c r="R1006" s="309"/>
    </row>
    <row r="1007">
      <c r="D1007" s="317"/>
      <c r="E1007" s="305"/>
      <c r="F1007" s="305"/>
      <c r="G1007" s="305"/>
      <c r="H1007" s="305"/>
      <c r="I1007" s="305"/>
      <c r="J1007" s="305"/>
      <c r="K1007" s="305"/>
      <c r="L1007" s="305"/>
      <c r="M1007" s="305"/>
      <c r="N1007" s="309"/>
      <c r="O1007" s="309"/>
      <c r="P1007" s="309"/>
      <c r="Q1007" s="309"/>
      <c r="R1007" s="309"/>
    </row>
    <row r="1008">
      <c r="D1008" s="317"/>
      <c r="E1008" s="305"/>
      <c r="F1008" s="305"/>
      <c r="G1008" s="305"/>
      <c r="H1008" s="305"/>
      <c r="I1008" s="305"/>
      <c r="J1008" s="305"/>
      <c r="K1008" s="305"/>
      <c r="L1008" s="305"/>
      <c r="M1008" s="305"/>
      <c r="N1008" s="309"/>
      <c r="O1008" s="309"/>
      <c r="P1008" s="309"/>
      <c r="Q1008" s="309"/>
      <c r="R1008" s="309"/>
    </row>
    <row r="1009">
      <c r="D1009" s="317"/>
      <c r="E1009" s="305"/>
      <c r="F1009" s="305"/>
      <c r="G1009" s="305"/>
      <c r="H1009" s="305"/>
      <c r="I1009" s="305"/>
      <c r="J1009" s="305"/>
      <c r="K1009" s="305"/>
      <c r="L1009" s="305"/>
      <c r="M1009" s="305"/>
      <c r="N1009" s="309"/>
      <c r="O1009" s="309"/>
      <c r="P1009" s="309"/>
      <c r="Q1009" s="309"/>
      <c r="R1009" s="309"/>
    </row>
    <row r="1010">
      <c r="D1010" s="317"/>
      <c r="E1010" s="305"/>
      <c r="F1010" s="305"/>
      <c r="G1010" s="305"/>
      <c r="H1010" s="305"/>
      <c r="I1010" s="305"/>
      <c r="J1010" s="305"/>
      <c r="K1010" s="305"/>
      <c r="L1010" s="305"/>
      <c r="M1010" s="305"/>
      <c r="N1010" s="309"/>
      <c r="O1010" s="309"/>
      <c r="P1010" s="309"/>
      <c r="Q1010" s="309"/>
      <c r="R1010" s="309"/>
    </row>
    <row r="1011">
      <c r="D1011" s="317"/>
      <c r="E1011" s="305"/>
      <c r="F1011" s="305"/>
      <c r="G1011" s="305"/>
      <c r="H1011" s="305"/>
      <c r="I1011" s="305"/>
      <c r="J1011" s="305"/>
      <c r="K1011" s="305"/>
      <c r="L1011" s="305"/>
      <c r="M1011" s="305"/>
      <c r="N1011" s="309"/>
      <c r="O1011" s="309"/>
      <c r="P1011" s="309"/>
      <c r="Q1011" s="309"/>
      <c r="R1011" s="309"/>
    </row>
    <row r="1012">
      <c r="D1012" s="317"/>
      <c r="E1012" s="305"/>
      <c r="F1012" s="305"/>
      <c r="G1012" s="305"/>
      <c r="H1012" s="305"/>
      <c r="I1012" s="305"/>
      <c r="J1012" s="305"/>
      <c r="K1012" s="305"/>
      <c r="L1012" s="305"/>
      <c r="M1012" s="305"/>
      <c r="N1012" s="309"/>
      <c r="O1012" s="309"/>
      <c r="P1012" s="309"/>
      <c r="Q1012" s="309"/>
      <c r="R1012" s="309"/>
    </row>
    <row r="1013">
      <c r="D1013" s="317"/>
      <c r="E1013" s="305"/>
      <c r="F1013" s="305"/>
      <c r="G1013" s="305"/>
      <c r="H1013" s="305"/>
      <c r="I1013" s="305"/>
      <c r="J1013" s="305"/>
      <c r="K1013" s="305"/>
      <c r="L1013" s="305"/>
      <c r="M1013" s="305"/>
      <c r="N1013" s="309"/>
      <c r="O1013" s="309"/>
      <c r="P1013" s="309"/>
      <c r="Q1013" s="309"/>
      <c r="R1013" s="309"/>
    </row>
    <row r="1014">
      <c r="D1014" s="317"/>
      <c r="E1014" s="305"/>
      <c r="F1014" s="305"/>
      <c r="G1014" s="305"/>
      <c r="H1014" s="305"/>
      <c r="I1014" s="305"/>
      <c r="J1014" s="305"/>
      <c r="K1014" s="305"/>
      <c r="L1014" s="305"/>
      <c r="M1014" s="305"/>
      <c r="N1014" s="309"/>
      <c r="O1014" s="309"/>
      <c r="P1014" s="309"/>
      <c r="Q1014" s="309"/>
      <c r="R1014" s="309"/>
    </row>
    <row r="1015">
      <c r="D1015" s="317"/>
      <c r="E1015" s="305"/>
      <c r="F1015" s="305"/>
      <c r="G1015" s="305"/>
      <c r="H1015" s="305"/>
      <c r="I1015" s="305"/>
      <c r="J1015" s="305"/>
      <c r="K1015" s="305"/>
      <c r="L1015" s="305"/>
      <c r="M1015" s="305"/>
      <c r="N1015" s="309"/>
      <c r="O1015" s="309"/>
      <c r="P1015" s="309"/>
      <c r="Q1015" s="309"/>
      <c r="R1015" s="309"/>
    </row>
    <row r="1016">
      <c r="D1016" s="317"/>
      <c r="E1016" s="305"/>
      <c r="F1016" s="305"/>
      <c r="G1016" s="305"/>
      <c r="H1016" s="305"/>
      <c r="I1016" s="305"/>
      <c r="J1016" s="305"/>
      <c r="K1016" s="305"/>
      <c r="L1016" s="305"/>
      <c r="M1016" s="305"/>
      <c r="N1016" s="309"/>
      <c r="O1016" s="309"/>
      <c r="P1016" s="309"/>
      <c r="Q1016" s="309"/>
      <c r="R1016" s="309"/>
    </row>
    <row r="1017">
      <c r="D1017" s="317"/>
      <c r="E1017" s="305"/>
      <c r="F1017" s="305"/>
      <c r="G1017" s="305"/>
      <c r="H1017" s="305"/>
      <c r="I1017" s="305"/>
      <c r="J1017" s="305"/>
      <c r="K1017" s="305"/>
      <c r="L1017" s="305"/>
      <c r="M1017" s="305"/>
      <c r="N1017" s="309"/>
      <c r="O1017" s="309"/>
      <c r="P1017" s="309"/>
      <c r="Q1017" s="309"/>
      <c r="R1017" s="309"/>
    </row>
    <row r="1018">
      <c r="D1018" s="317"/>
      <c r="E1018" s="305"/>
      <c r="F1018" s="305"/>
      <c r="G1018" s="305"/>
      <c r="H1018" s="305"/>
      <c r="I1018" s="305"/>
      <c r="J1018" s="305"/>
      <c r="K1018" s="305"/>
      <c r="L1018" s="305"/>
      <c r="M1018" s="305"/>
      <c r="N1018" s="309"/>
      <c r="O1018" s="309"/>
      <c r="P1018" s="309"/>
      <c r="Q1018" s="309"/>
      <c r="R1018" s="309"/>
    </row>
    <row r="1019">
      <c r="D1019" s="317"/>
      <c r="E1019" s="305"/>
      <c r="F1019" s="305"/>
      <c r="G1019" s="305"/>
      <c r="H1019" s="305"/>
      <c r="I1019" s="305"/>
      <c r="J1019" s="305"/>
      <c r="K1019" s="305"/>
      <c r="L1019" s="305"/>
      <c r="M1019" s="305"/>
      <c r="N1019" s="309"/>
      <c r="O1019" s="309"/>
      <c r="P1019" s="309"/>
      <c r="Q1019" s="309"/>
      <c r="R1019" s="309"/>
    </row>
    <row r="1020">
      <c r="D1020" s="317"/>
      <c r="E1020" s="305"/>
      <c r="F1020" s="305"/>
      <c r="G1020" s="305"/>
      <c r="H1020" s="305"/>
      <c r="I1020" s="305"/>
      <c r="J1020" s="305"/>
      <c r="K1020" s="305"/>
      <c r="L1020" s="305"/>
      <c r="M1020" s="305"/>
      <c r="N1020" s="309"/>
      <c r="O1020" s="309"/>
      <c r="P1020" s="309"/>
      <c r="Q1020" s="309"/>
      <c r="R1020" s="309"/>
    </row>
    <row r="1021">
      <c r="D1021" s="317"/>
      <c r="E1021" s="305"/>
      <c r="F1021" s="305"/>
      <c r="G1021" s="305"/>
      <c r="H1021" s="305"/>
      <c r="I1021" s="305"/>
      <c r="J1021" s="305"/>
      <c r="K1021" s="305"/>
      <c r="L1021" s="305"/>
      <c r="M1021" s="305"/>
      <c r="N1021" s="309"/>
      <c r="O1021" s="309"/>
      <c r="P1021" s="309"/>
      <c r="Q1021" s="309"/>
      <c r="R1021" s="309"/>
    </row>
    <row r="1022">
      <c r="D1022" s="317"/>
      <c r="E1022" s="305"/>
      <c r="F1022" s="305"/>
      <c r="G1022" s="305"/>
      <c r="H1022" s="305"/>
      <c r="I1022" s="305"/>
      <c r="J1022" s="305"/>
      <c r="K1022" s="305"/>
      <c r="L1022" s="305"/>
      <c r="M1022" s="305"/>
      <c r="N1022" s="309"/>
      <c r="O1022" s="309"/>
      <c r="P1022" s="309"/>
      <c r="Q1022" s="309"/>
      <c r="R1022" s="309"/>
    </row>
    <row r="1023">
      <c r="D1023" s="317"/>
      <c r="E1023" s="305"/>
      <c r="F1023" s="305"/>
      <c r="G1023" s="305"/>
      <c r="H1023" s="305"/>
      <c r="I1023" s="305"/>
      <c r="J1023" s="305"/>
      <c r="K1023" s="305"/>
      <c r="L1023" s="305"/>
      <c r="M1023" s="305"/>
      <c r="N1023" s="309"/>
      <c r="O1023" s="309"/>
      <c r="P1023" s="309"/>
      <c r="Q1023" s="309"/>
      <c r="R1023" s="309"/>
    </row>
    <row r="1024">
      <c r="D1024" s="317"/>
      <c r="E1024" s="305"/>
      <c r="F1024" s="305"/>
      <c r="G1024" s="305"/>
      <c r="H1024" s="305"/>
      <c r="I1024" s="305"/>
      <c r="J1024" s="305"/>
      <c r="K1024" s="305"/>
      <c r="L1024" s="305"/>
      <c r="M1024" s="305"/>
      <c r="N1024" s="309"/>
      <c r="O1024" s="309"/>
      <c r="P1024" s="309"/>
      <c r="Q1024" s="309"/>
      <c r="R1024" s="309"/>
    </row>
    <row r="1025">
      <c r="D1025" s="317"/>
      <c r="E1025" s="305"/>
      <c r="F1025" s="305"/>
      <c r="G1025" s="305"/>
      <c r="H1025" s="305"/>
      <c r="I1025" s="305"/>
      <c r="J1025" s="305"/>
      <c r="K1025" s="305"/>
      <c r="L1025" s="305"/>
      <c r="M1025" s="305"/>
      <c r="N1025" s="309"/>
      <c r="O1025" s="309"/>
      <c r="P1025" s="309"/>
      <c r="Q1025" s="309"/>
      <c r="R1025" s="309"/>
    </row>
    <row r="1026">
      <c r="D1026" s="317"/>
      <c r="E1026" s="305"/>
      <c r="F1026" s="305"/>
      <c r="G1026" s="305"/>
      <c r="H1026" s="305"/>
      <c r="I1026" s="305"/>
      <c r="J1026" s="305"/>
      <c r="K1026" s="305"/>
      <c r="L1026" s="305"/>
      <c r="M1026" s="305"/>
      <c r="N1026" s="309"/>
      <c r="O1026" s="309"/>
      <c r="P1026" s="309"/>
      <c r="Q1026" s="309"/>
      <c r="R1026" s="309"/>
    </row>
    <row r="1027">
      <c r="D1027" s="317"/>
      <c r="E1027" s="305"/>
      <c r="F1027" s="305"/>
      <c r="G1027" s="305"/>
      <c r="H1027" s="305"/>
      <c r="I1027" s="305"/>
      <c r="J1027" s="305"/>
      <c r="K1027" s="305"/>
      <c r="L1027" s="305"/>
      <c r="M1027" s="305"/>
      <c r="N1027" s="309"/>
      <c r="O1027" s="309"/>
      <c r="P1027" s="309"/>
      <c r="Q1027" s="309"/>
      <c r="R1027" s="309"/>
    </row>
    <row r="1028">
      <c r="D1028" s="317"/>
      <c r="E1028" s="305"/>
      <c r="F1028" s="305"/>
      <c r="G1028" s="305"/>
      <c r="H1028" s="305"/>
      <c r="I1028" s="305"/>
      <c r="J1028" s="305"/>
      <c r="K1028" s="305"/>
      <c r="L1028" s="305"/>
      <c r="M1028" s="305"/>
      <c r="N1028" s="309"/>
      <c r="O1028" s="309"/>
      <c r="P1028" s="309"/>
      <c r="Q1028" s="309"/>
      <c r="R1028" s="309"/>
    </row>
    <row r="1029">
      <c r="D1029" s="317"/>
      <c r="E1029" s="305"/>
      <c r="F1029" s="305"/>
      <c r="G1029" s="305"/>
      <c r="H1029" s="305"/>
      <c r="I1029" s="305"/>
      <c r="J1029" s="305"/>
      <c r="K1029" s="305"/>
      <c r="L1029" s="305"/>
      <c r="M1029" s="305"/>
      <c r="N1029" s="309"/>
      <c r="O1029" s="309"/>
      <c r="P1029" s="309"/>
      <c r="Q1029" s="309"/>
      <c r="R1029" s="309"/>
    </row>
    <row r="1030">
      <c r="D1030" s="317"/>
      <c r="E1030" s="305"/>
      <c r="F1030" s="305"/>
      <c r="G1030" s="305"/>
      <c r="H1030" s="305"/>
      <c r="I1030" s="305"/>
      <c r="J1030" s="305"/>
      <c r="K1030" s="305"/>
      <c r="L1030" s="305"/>
      <c r="M1030" s="305"/>
      <c r="N1030" s="309"/>
      <c r="O1030" s="309"/>
      <c r="P1030" s="309"/>
      <c r="Q1030" s="309"/>
      <c r="R1030" s="309"/>
    </row>
    <row r="1031">
      <c r="D1031" s="317"/>
      <c r="E1031" s="305"/>
      <c r="F1031" s="305"/>
      <c r="G1031" s="305"/>
      <c r="H1031" s="305"/>
      <c r="I1031" s="305"/>
      <c r="J1031" s="305"/>
      <c r="K1031" s="305"/>
      <c r="L1031" s="305"/>
      <c r="M1031" s="305"/>
      <c r="N1031" s="309"/>
      <c r="O1031" s="309"/>
      <c r="P1031" s="309"/>
      <c r="Q1031" s="309"/>
      <c r="R1031" s="309"/>
    </row>
    <row r="1032">
      <c r="D1032" s="317"/>
      <c r="E1032" s="305"/>
      <c r="F1032" s="305"/>
      <c r="G1032" s="305"/>
      <c r="H1032" s="305"/>
      <c r="I1032" s="305"/>
      <c r="J1032" s="305"/>
      <c r="K1032" s="305"/>
      <c r="L1032" s="305"/>
      <c r="M1032" s="305"/>
      <c r="N1032" s="309"/>
      <c r="O1032" s="309"/>
      <c r="P1032" s="309"/>
      <c r="Q1032" s="309"/>
      <c r="R1032" s="309"/>
    </row>
    <row r="1033">
      <c r="D1033" s="317"/>
      <c r="E1033" s="305"/>
      <c r="F1033" s="305"/>
      <c r="G1033" s="305"/>
      <c r="H1033" s="305"/>
      <c r="I1033" s="305"/>
      <c r="J1033" s="305"/>
      <c r="K1033" s="305"/>
      <c r="L1033" s="305"/>
      <c r="M1033" s="305"/>
      <c r="N1033" s="309"/>
      <c r="O1033" s="309"/>
      <c r="P1033" s="309"/>
      <c r="Q1033" s="309"/>
      <c r="R1033" s="309"/>
    </row>
    <row r="1034">
      <c r="D1034" s="317"/>
      <c r="E1034" s="305"/>
      <c r="F1034" s="305"/>
      <c r="G1034" s="305"/>
      <c r="H1034" s="305"/>
      <c r="I1034" s="305"/>
      <c r="J1034" s="305"/>
      <c r="K1034" s="305"/>
      <c r="L1034" s="305"/>
      <c r="M1034" s="305"/>
      <c r="N1034" s="309"/>
      <c r="O1034" s="309"/>
      <c r="P1034" s="309"/>
      <c r="Q1034" s="309"/>
      <c r="R1034" s="309"/>
    </row>
    <row r="1035">
      <c r="D1035" s="317"/>
      <c r="E1035" s="305"/>
      <c r="F1035" s="305"/>
      <c r="G1035" s="305"/>
      <c r="H1035" s="305"/>
      <c r="I1035" s="305"/>
      <c r="J1035" s="305"/>
      <c r="K1035" s="305"/>
      <c r="L1035" s="305"/>
      <c r="M1035" s="305"/>
      <c r="N1035" s="309"/>
      <c r="O1035" s="309"/>
      <c r="P1035" s="309"/>
      <c r="Q1035" s="309"/>
      <c r="R1035" s="309"/>
    </row>
    <row r="1036">
      <c r="D1036" s="317"/>
      <c r="E1036" s="305"/>
      <c r="F1036" s="305"/>
      <c r="G1036" s="305"/>
      <c r="H1036" s="305"/>
      <c r="I1036" s="305"/>
      <c r="J1036" s="305"/>
      <c r="K1036" s="305"/>
      <c r="L1036" s="305"/>
      <c r="M1036" s="305"/>
      <c r="N1036" s="309"/>
      <c r="O1036" s="309"/>
      <c r="P1036" s="309"/>
      <c r="Q1036" s="309"/>
      <c r="R1036" s="309"/>
    </row>
    <row r="1037">
      <c r="D1037" s="317"/>
      <c r="E1037" s="305"/>
      <c r="F1037" s="305"/>
      <c r="G1037" s="305"/>
      <c r="H1037" s="305"/>
      <c r="I1037" s="305"/>
      <c r="J1037" s="305"/>
      <c r="K1037" s="305"/>
      <c r="L1037" s="305"/>
      <c r="M1037" s="305"/>
      <c r="N1037" s="309"/>
      <c r="O1037" s="309"/>
      <c r="P1037" s="309"/>
      <c r="Q1037" s="309"/>
      <c r="R1037" s="309"/>
    </row>
    <row r="1038">
      <c r="D1038" s="317"/>
      <c r="E1038" s="305"/>
      <c r="F1038" s="305"/>
      <c r="G1038" s="305"/>
      <c r="H1038" s="305"/>
      <c r="I1038" s="305"/>
      <c r="J1038" s="305"/>
      <c r="K1038" s="305"/>
      <c r="L1038" s="305"/>
      <c r="M1038" s="305"/>
      <c r="N1038" s="309"/>
      <c r="O1038" s="309"/>
      <c r="P1038" s="309"/>
      <c r="Q1038" s="309"/>
      <c r="R1038" s="309"/>
    </row>
    <row r="1039">
      <c r="D1039" s="317"/>
      <c r="E1039" s="305"/>
      <c r="F1039" s="305"/>
      <c r="G1039" s="305"/>
      <c r="H1039" s="305"/>
      <c r="I1039" s="305"/>
      <c r="J1039" s="305"/>
      <c r="K1039" s="305"/>
      <c r="L1039" s="305"/>
      <c r="M1039" s="305"/>
      <c r="N1039" s="309"/>
      <c r="O1039" s="309"/>
      <c r="P1039" s="309"/>
      <c r="Q1039" s="309"/>
      <c r="R1039" s="309"/>
    </row>
    <row r="1040">
      <c r="D1040" s="317"/>
      <c r="E1040" s="305"/>
      <c r="F1040" s="305"/>
      <c r="G1040" s="305"/>
      <c r="H1040" s="305"/>
      <c r="I1040" s="305"/>
      <c r="J1040" s="305"/>
      <c r="K1040" s="305"/>
      <c r="L1040" s="305"/>
      <c r="M1040" s="305"/>
      <c r="N1040" s="309"/>
      <c r="O1040" s="309"/>
      <c r="P1040" s="309"/>
      <c r="Q1040" s="309"/>
      <c r="R1040" s="309"/>
    </row>
    <row r="1041">
      <c r="D1041" s="317"/>
      <c r="E1041" s="305"/>
      <c r="F1041" s="305"/>
      <c r="G1041" s="305"/>
      <c r="H1041" s="305"/>
      <c r="I1041" s="305"/>
      <c r="J1041" s="305"/>
      <c r="K1041" s="305"/>
      <c r="L1041" s="305"/>
      <c r="M1041" s="305"/>
      <c r="N1041" s="309"/>
      <c r="O1041" s="309"/>
      <c r="P1041" s="309"/>
      <c r="Q1041" s="309"/>
      <c r="R1041" s="309"/>
    </row>
    <row r="1042">
      <c r="D1042" s="317"/>
      <c r="E1042" s="305"/>
      <c r="F1042" s="305"/>
      <c r="G1042" s="305"/>
      <c r="H1042" s="305"/>
      <c r="I1042" s="305"/>
      <c r="J1042" s="305"/>
      <c r="K1042" s="305"/>
      <c r="L1042" s="305"/>
      <c r="M1042" s="305"/>
      <c r="N1042" s="309"/>
      <c r="O1042" s="309"/>
      <c r="P1042" s="309"/>
      <c r="Q1042" s="309"/>
      <c r="R1042" s="309"/>
    </row>
    <row r="1043">
      <c r="D1043" s="317"/>
      <c r="E1043" s="305"/>
      <c r="F1043" s="305"/>
      <c r="G1043" s="305"/>
      <c r="H1043" s="305"/>
      <c r="I1043" s="305"/>
      <c r="J1043" s="305"/>
      <c r="K1043" s="305"/>
      <c r="L1043" s="305"/>
      <c r="M1043" s="305"/>
      <c r="N1043" s="309"/>
      <c r="O1043" s="309"/>
      <c r="P1043" s="309"/>
      <c r="Q1043" s="309"/>
      <c r="R1043" s="309"/>
    </row>
    <row r="1044">
      <c r="D1044" s="317"/>
      <c r="E1044" s="305"/>
      <c r="F1044" s="305"/>
      <c r="G1044" s="305"/>
      <c r="H1044" s="305"/>
      <c r="I1044" s="305"/>
      <c r="J1044" s="305"/>
      <c r="K1044" s="305"/>
      <c r="L1044" s="305"/>
      <c r="M1044" s="305"/>
      <c r="N1044" s="309"/>
      <c r="O1044" s="309"/>
      <c r="P1044" s="309"/>
      <c r="Q1044" s="309"/>
      <c r="R1044" s="309"/>
    </row>
    <row r="1045">
      <c r="D1045" s="317"/>
      <c r="E1045" s="305"/>
      <c r="F1045" s="305"/>
      <c r="G1045" s="305"/>
      <c r="H1045" s="305"/>
      <c r="I1045" s="305"/>
      <c r="J1045" s="305"/>
      <c r="K1045" s="305"/>
      <c r="L1045" s="305"/>
      <c r="M1045" s="305"/>
      <c r="N1045" s="309"/>
      <c r="O1045" s="309"/>
      <c r="P1045" s="309"/>
      <c r="Q1045" s="309"/>
      <c r="R1045" s="309"/>
    </row>
    <row r="1046">
      <c r="D1046" s="317"/>
      <c r="E1046" s="305"/>
      <c r="F1046" s="305"/>
      <c r="G1046" s="305"/>
      <c r="H1046" s="305"/>
      <c r="I1046" s="305"/>
      <c r="J1046" s="305"/>
      <c r="K1046" s="305"/>
      <c r="L1046" s="305"/>
      <c r="M1046" s="305"/>
      <c r="N1046" s="309"/>
      <c r="O1046" s="309"/>
      <c r="P1046" s="309"/>
      <c r="Q1046" s="309"/>
      <c r="R1046" s="309"/>
    </row>
    <row r="1047">
      <c r="D1047" s="317"/>
      <c r="E1047" s="305"/>
      <c r="F1047" s="305"/>
      <c r="G1047" s="305"/>
      <c r="H1047" s="305"/>
      <c r="I1047" s="305"/>
      <c r="J1047" s="305"/>
      <c r="K1047" s="305"/>
      <c r="L1047" s="305"/>
      <c r="M1047" s="305"/>
      <c r="N1047" s="309"/>
      <c r="O1047" s="309"/>
      <c r="P1047" s="309"/>
      <c r="Q1047" s="309"/>
      <c r="R1047" s="309"/>
    </row>
    <row r="1048">
      <c r="D1048" s="317"/>
      <c r="E1048" s="305"/>
      <c r="F1048" s="305"/>
      <c r="G1048" s="305"/>
      <c r="H1048" s="305"/>
      <c r="I1048" s="305"/>
      <c r="J1048" s="305"/>
      <c r="K1048" s="305"/>
      <c r="L1048" s="305"/>
      <c r="M1048" s="305"/>
      <c r="N1048" s="309"/>
      <c r="O1048" s="309"/>
      <c r="P1048" s="309"/>
      <c r="Q1048" s="309"/>
      <c r="R1048" s="309"/>
    </row>
    <row r="1049">
      <c r="D1049" s="317"/>
      <c r="E1049" s="305"/>
      <c r="F1049" s="305"/>
      <c r="G1049" s="305"/>
      <c r="H1049" s="305"/>
      <c r="I1049" s="305"/>
      <c r="J1049" s="305"/>
      <c r="K1049" s="305"/>
      <c r="L1049" s="305"/>
      <c r="M1049" s="305"/>
      <c r="N1049" s="309"/>
      <c r="O1049" s="309"/>
      <c r="P1049" s="309"/>
      <c r="Q1049" s="309"/>
      <c r="R1049" s="309"/>
    </row>
    <row r="1050">
      <c r="D1050" s="317"/>
      <c r="E1050" s="305"/>
      <c r="F1050" s="305"/>
      <c r="G1050" s="305"/>
      <c r="H1050" s="305"/>
      <c r="I1050" s="305"/>
      <c r="J1050" s="305"/>
      <c r="K1050" s="305"/>
      <c r="L1050" s="305"/>
      <c r="M1050" s="305"/>
      <c r="N1050" s="309"/>
      <c r="O1050" s="309"/>
      <c r="P1050" s="309"/>
      <c r="Q1050" s="309"/>
      <c r="R1050" s="309"/>
    </row>
    <row r="1051">
      <c r="D1051" s="317"/>
      <c r="E1051" s="305"/>
      <c r="F1051" s="305"/>
      <c r="G1051" s="305"/>
      <c r="H1051" s="305"/>
      <c r="I1051" s="305"/>
      <c r="J1051" s="305"/>
      <c r="K1051" s="305"/>
      <c r="L1051" s="305"/>
      <c r="M1051" s="305"/>
      <c r="N1051" s="309"/>
      <c r="O1051" s="309"/>
      <c r="P1051" s="309"/>
      <c r="Q1051" s="309"/>
      <c r="R1051" s="309"/>
    </row>
    <row r="1052">
      <c r="D1052" s="317"/>
      <c r="E1052" s="305"/>
      <c r="F1052" s="305"/>
      <c r="G1052" s="305"/>
      <c r="H1052" s="305"/>
      <c r="I1052" s="305"/>
      <c r="J1052" s="305"/>
      <c r="K1052" s="305"/>
      <c r="L1052" s="305"/>
      <c r="M1052" s="305"/>
      <c r="N1052" s="309"/>
      <c r="O1052" s="309"/>
      <c r="P1052" s="309"/>
      <c r="Q1052" s="309"/>
      <c r="R1052" s="309"/>
    </row>
    <row r="1053">
      <c r="D1053" s="317"/>
      <c r="E1053" s="305"/>
      <c r="F1053" s="305"/>
      <c r="G1053" s="305"/>
      <c r="H1053" s="305"/>
      <c r="I1053" s="305"/>
      <c r="J1053" s="305"/>
      <c r="K1053" s="305"/>
      <c r="L1053" s="305"/>
      <c r="M1053" s="305"/>
      <c r="N1053" s="309"/>
      <c r="O1053" s="309"/>
      <c r="P1053" s="309"/>
      <c r="Q1053" s="309"/>
      <c r="R1053" s="309"/>
    </row>
    <row r="1054">
      <c r="D1054" s="317"/>
      <c r="E1054" s="305"/>
      <c r="F1054" s="305"/>
      <c r="G1054" s="305"/>
      <c r="H1054" s="305"/>
      <c r="I1054" s="305"/>
      <c r="J1054" s="305"/>
      <c r="K1054" s="305"/>
      <c r="L1054" s="305"/>
      <c r="M1054" s="305"/>
      <c r="N1054" s="309"/>
      <c r="O1054" s="309"/>
      <c r="P1054" s="309"/>
      <c r="Q1054" s="309"/>
      <c r="R1054" s="309"/>
    </row>
    <row r="1055">
      <c r="D1055" s="317"/>
      <c r="E1055" s="305"/>
      <c r="F1055" s="305"/>
      <c r="G1055" s="305"/>
      <c r="H1055" s="305"/>
      <c r="I1055" s="305"/>
      <c r="J1055" s="305"/>
      <c r="K1055" s="305"/>
      <c r="L1055" s="305"/>
      <c r="M1055" s="305"/>
      <c r="N1055" s="309"/>
      <c r="O1055" s="309"/>
      <c r="P1055" s="309"/>
      <c r="Q1055" s="309"/>
      <c r="R1055" s="309"/>
    </row>
    <row r="1056">
      <c r="D1056" s="317"/>
      <c r="E1056" s="305"/>
      <c r="F1056" s="305"/>
      <c r="G1056" s="305"/>
      <c r="H1056" s="305"/>
      <c r="I1056" s="305"/>
      <c r="J1056" s="305"/>
      <c r="K1056" s="305"/>
      <c r="L1056" s="305"/>
      <c r="M1056" s="305"/>
      <c r="N1056" s="309"/>
      <c r="O1056" s="309"/>
      <c r="P1056" s="309"/>
      <c r="Q1056" s="309"/>
      <c r="R1056" s="309"/>
    </row>
    <row r="1057">
      <c r="D1057" s="317"/>
      <c r="E1057" s="305"/>
      <c r="F1057" s="305"/>
      <c r="G1057" s="305"/>
      <c r="H1057" s="305"/>
      <c r="I1057" s="305"/>
      <c r="J1057" s="305"/>
      <c r="K1057" s="305"/>
      <c r="L1057" s="305"/>
      <c r="M1057" s="305"/>
      <c r="N1057" s="309"/>
      <c r="O1057" s="309"/>
      <c r="P1057" s="309"/>
      <c r="Q1057" s="309"/>
      <c r="R1057" s="309"/>
    </row>
    <row r="1058">
      <c r="D1058" s="317"/>
      <c r="E1058" s="305"/>
      <c r="F1058" s="305"/>
      <c r="G1058" s="305"/>
      <c r="H1058" s="305"/>
      <c r="I1058" s="305"/>
      <c r="J1058" s="305"/>
      <c r="K1058" s="305"/>
      <c r="L1058" s="305"/>
      <c r="M1058" s="305"/>
      <c r="N1058" s="309"/>
      <c r="O1058" s="309"/>
      <c r="P1058" s="309"/>
      <c r="Q1058" s="309"/>
      <c r="R1058" s="309"/>
    </row>
    <row r="1059">
      <c r="D1059" s="317"/>
      <c r="E1059" s="305"/>
      <c r="F1059" s="305"/>
      <c r="G1059" s="305"/>
      <c r="H1059" s="305"/>
      <c r="I1059" s="305"/>
      <c r="J1059" s="305"/>
      <c r="K1059" s="305"/>
      <c r="L1059" s="305"/>
      <c r="M1059" s="305"/>
      <c r="N1059" s="309"/>
      <c r="O1059" s="309"/>
      <c r="P1059" s="309"/>
      <c r="Q1059" s="309"/>
      <c r="R1059" s="309"/>
    </row>
    <row r="1060">
      <c r="D1060" s="317"/>
      <c r="E1060" s="305"/>
      <c r="F1060" s="305"/>
      <c r="G1060" s="305"/>
      <c r="H1060" s="305"/>
      <c r="I1060" s="305"/>
      <c r="J1060" s="305"/>
      <c r="K1060" s="305"/>
      <c r="L1060" s="305"/>
      <c r="M1060" s="305"/>
      <c r="N1060" s="309"/>
      <c r="O1060" s="309"/>
      <c r="P1060" s="309"/>
      <c r="Q1060" s="309"/>
      <c r="R1060" s="309"/>
    </row>
    <row r="1061">
      <c r="D1061" s="317"/>
      <c r="E1061" s="305"/>
      <c r="F1061" s="305"/>
      <c r="G1061" s="305"/>
      <c r="H1061" s="305"/>
      <c r="I1061" s="305"/>
      <c r="J1061" s="305"/>
      <c r="K1061" s="305"/>
      <c r="L1061" s="305"/>
      <c r="M1061" s="305"/>
      <c r="N1061" s="309"/>
      <c r="O1061" s="309"/>
      <c r="P1061" s="309"/>
      <c r="Q1061" s="309"/>
      <c r="R1061" s="309"/>
    </row>
    <row r="1062">
      <c r="D1062" s="317"/>
      <c r="E1062" s="305"/>
      <c r="F1062" s="305"/>
      <c r="G1062" s="305"/>
      <c r="H1062" s="305"/>
      <c r="I1062" s="305"/>
      <c r="J1062" s="305"/>
      <c r="K1062" s="305"/>
      <c r="L1062" s="305"/>
      <c r="M1062" s="305"/>
      <c r="N1062" s="309"/>
      <c r="O1062" s="309"/>
      <c r="P1062" s="309"/>
      <c r="Q1062" s="309"/>
      <c r="R1062" s="309"/>
    </row>
    <row r="1063">
      <c r="D1063" s="317"/>
      <c r="E1063" s="305"/>
      <c r="F1063" s="305"/>
      <c r="G1063" s="305"/>
      <c r="H1063" s="305"/>
      <c r="I1063" s="305"/>
      <c r="J1063" s="305"/>
      <c r="K1063" s="305"/>
      <c r="L1063" s="305"/>
      <c r="M1063" s="305"/>
      <c r="N1063" s="309"/>
      <c r="O1063" s="309"/>
      <c r="P1063" s="309"/>
      <c r="Q1063" s="309"/>
      <c r="R1063" s="309"/>
    </row>
    <row r="1064">
      <c r="D1064" s="317"/>
      <c r="E1064" s="305"/>
      <c r="F1064" s="305"/>
      <c r="G1064" s="305"/>
      <c r="H1064" s="305"/>
      <c r="I1064" s="305"/>
      <c r="J1064" s="305"/>
      <c r="K1064" s="305"/>
      <c r="L1064" s="305"/>
      <c r="M1064" s="305"/>
      <c r="N1064" s="309"/>
      <c r="O1064" s="309"/>
      <c r="P1064" s="309"/>
      <c r="Q1064" s="309"/>
      <c r="R1064" s="309"/>
    </row>
    <row r="1065">
      <c r="D1065" s="317"/>
      <c r="E1065" s="305"/>
      <c r="F1065" s="305"/>
      <c r="G1065" s="305"/>
      <c r="H1065" s="305"/>
      <c r="I1065" s="305"/>
      <c r="J1065" s="305"/>
      <c r="K1065" s="305"/>
      <c r="L1065" s="305"/>
      <c r="M1065" s="305"/>
      <c r="N1065" s="309"/>
      <c r="O1065" s="309"/>
      <c r="P1065" s="309"/>
      <c r="Q1065" s="309"/>
      <c r="R1065" s="309"/>
    </row>
    <row r="1066">
      <c r="D1066" s="317"/>
      <c r="E1066" s="305"/>
      <c r="F1066" s="305"/>
      <c r="G1066" s="305"/>
      <c r="H1066" s="305"/>
      <c r="I1066" s="305"/>
      <c r="J1066" s="305"/>
      <c r="K1066" s="305"/>
      <c r="L1066" s="305"/>
      <c r="M1066" s="305"/>
      <c r="N1066" s="309"/>
      <c r="O1066" s="309"/>
      <c r="P1066" s="309"/>
      <c r="Q1066" s="309"/>
      <c r="R1066" s="309"/>
    </row>
    <row r="1067">
      <c r="D1067" s="317"/>
      <c r="E1067" s="305"/>
      <c r="F1067" s="305"/>
      <c r="G1067" s="305"/>
      <c r="H1067" s="305"/>
      <c r="I1067" s="305"/>
      <c r="J1067" s="305"/>
      <c r="K1067" s="305"/>
      <c r="L1067" s="305"/>
      <c r="M1067" s="305"/>
      <c r="N1067" s="309"/>
      <c r="O1067" s="309"/>
      <c r="P1067" s="309"/>
      <c r="Q1067" s="309"/>
      <c r="R1067" s="309"/>
    </row>
    <row r="1068">
      <c r="D1068" s="317"/>
      <c r="E1068" s="305"/>
      <c r="F1068" s="305"/>
      <c r="G1068" s="305"/>
      <c r="H1068" s="305"/>
      <c r="I1068" s="305"/>
      <c r="J1068" s="305"/>
      <c r="K1068" s="305"/>
      <c r="L1068" s="305"/>
      <c r="M1068" s="305"/>
      <c r="N1068" s="309"/>
      <c r="O1068" s="309"/>
      <c r="P1068" s="309"/>
      <c r="Q1068" s="309"/>
      <c r="R1068" s="309"/>
    </row>
    <row r="1069">
      <c r="D1069" s="317"/>
      <c r="E1069" s="305"/>
      <c r="F1069" s="305"/>
      <c r="G1069" s="305"/>
      <c r="H1069" s="305"/>
      <c r="I1069" s="305"/>
      <c r="J1069" s="305"/>
      <c r="K1069" s="305"/>
      <c r="L1069" s="305"/>
      <c r="M1069" s="305"/>
      <c r="N1069" s="309"/>
      <c r="O1069" s="309"/>
      <c r="P1069" s="309"/>
      <c r="Q1069" s="309"/>
      <c r="R1069" s="309"/>
    </row>
    <row r="1070">
      <c r="D1070" s="317"/>
      <c r="E1070" s="305"/>
      <c r="F1070" s="305"/>
      <c r="G1070" s="305"/>
      <c r="H1070" s="305"/>
      <c r="I1070" s="305"/>
      <c r="J1070" s="305"/>
      <c r="K1070" s="305"/>
      <c r="L1070" s="305"/>
      <c r="M1070" s="305"/>
      <c r="N1070" s="309"/>
      <c r="O1070" s="309"/>
      <c r="P1070" s="309"/>
      <c r="Q1070" s="309"/>
      <c r="R1070" s="309"/>
    </row>
    <row r="1071">
      <c r="D1071" s="317"/>
      <c r="E1071" s="305"/>
      <c r="F1071" s="305"/>
      <c r="G1071" s="305"/>
      <c r="H1071" s="305"/>
      <c r="I1071" s="305"/>
      <c r="J1071" s="305"/>
      <c r="K1071" s="305"/>
      <c r="L1071" s="305"/>
      <c r="M1071" s="305"/>
      <c r="N1071" s="309"/>
      <c r="O1071" s="309"/>
      <c r="P1071" s="309"/>
      <c r="Q1071" s="309"/>
      <c r="R1071" s="309"/>
    </row>
    <row r="1072">
      <c r="D1072" s="317"/>
      <c r="E1072" s="305"/>
      <c r="F1072" s="305"/>
      <c r="G1072" s="305"/>
      <c r="H1072" s="305"/>
      <c r="I1072" s="305"/>
      <c r="J1072" s="305"/>
      <c r="K1072" s="305"/>
      <c r="L1072" s="305"/>
      <c r="M1072" s="305"/>
      <c r="N1072" s="309"/>
      <c r="O1072" s="309"/>
      <c r="P1072" s="309"/>
      <c r="Q1072" s="309"/>
      <c r="R1072" s="309"/>
    </row>
    <row r="1073">
      <c r="D1073" s="317"/>
      <c r="E1073" s="305"/>
      <c r="F1073" s="305"/>
      <c r="G1073" s="305"/>
      <c r="H1073" s="305"/>
      <c r="I1073" s="305"/>
      <c r="J1073" s="305"/>
      <c r="K1073" s="305"/>
      <c r="L1073" s="305"/>
      <c r="M1073" s="305"/>
      <c r="N1073" s="309"/>
      <c r="O1073" s="309"/>
      <c r="P1073" s="309"/>
      <c r="Q1073" s="309"/>
      <c r="R1073" s="309"/>
    </row>
    <row r="1074">
      <c r="D1074" s="317"/>
      <c r="E1074" s="305"/>
      <c r="F1074" s="305"/>
      <c r="G1074" s="305"/>
      <c r="H1074" s="305"/>
      <c r="I1074" s="305"/>
      <c r="J1074" s="305"/>
      <c r="K1074" s="305"/>
      <c r="L1074" s="305"/>
      <c r="M1074" s="305"/>
      <c r="N1074" s="309"/>
      <c r="O1074" s="309"/>
      <c r="P1074" s="309"/>
      <c r="Q1074" s="309"/>
      <c r="R1074" s="309"/>
    </row>
    <row r="1075">
      <c r="D1075" s="317"/>
      <c r="E1075" s="305"/>
      <c r="F1075" s="305"/>
      <c r="G1075" s="305"/>
      <c r="H1075" s="305"/>
      <c r="I1075" s="305"/>
      <c r="J1075" s="305"/>
      <c r="K1075" s="305"/>
      <c r="L1075" s="305"/>
      <c r="M1075" s="305"/>
      <c r="N1075" s="309"/>
      <c r="O1075" s="309"/>
      <c r="P1075" s="309"/>
      <c r="Q1075" s="309"/>
      <c r="R1075" s="309"/>
    </row>
    <row r="1076">
      <c r="D1076" s="317"/>
      <c r="E1076" s="305"/>
      <c r="F1076" s="305"/>
      <c r="G1076" s="305"/>
      <c r="H1076" s="305"/>
      <c r="I1076" s="305"/>
      <c r="J1076" s="305"/>
      <c r="K1076" s="305"/>
      <c r="L1076" s="305"/>
      <c r="M1076" s="305"/>
      <c r="N1076" s="309"/>
      <c r="O1076" s="309"/>
      <c r="P1076" s="309"/>
      <c r="Q1076" s="309"/>
      <c r="R1076" s="309"/>
    </row>
    <row r="1077">
      <c r="D1077" s="317"/>
      <c r="E1077" s="305"/>
      <c r="F1077" s="305"/>
      <c r="G1077" s="305"/>
      <c r="H1077" s="305"/>
      <c r="I1077" s="305"/>
      <c r="J1077" s="305"/>
      <c r="K1077" s="305"/>
      <c r="L1077" s="305"/>
      <c r="M1077" s="305"/>
      <c r="N1077" s="309"/>
      <c r="O1077" s="309"/>
      <c r="P1077" s="309"/>
      <c r="Q1077" s="309"/>
      <c r="R1077" s="309"/>
    </row>
    <row r="1078">
      <c r="D1078" s="317"/>
      <c r="E1078" s="305"/>
      <c r="F1078" s="305"/>
      <c r="G1078" s="305"/>
      <c r="H1078" s="305"/>
      <c r="I1078" s="305"/>
      <c r="J1078" s="305"/>
      <c r="K1078" s="305"/>
      <c r="L1078" s="305"/>
      <c r="M1078" s="305"/>
      <c r="N1078" s="309"/>
      <c r="O1078" s="309"/>
      <c r="P1078" s="309"/>
      <c r="Q1078" s="309"/>
      <c r="R1078" s="309"/>
    </row>
    <row r="1079">
      <c r="D1079" s="317"/>
      <c r="E1079" s="305"/>
      <c r="F1079" s="305"/>
      <c r="G1079" s="305"/>
      <c r="H1079" s="305"/>
      <c r="I1079" s="305"/>
      <c r="J1079" s="305"/>
      <c r="K1079" s="305"/>
      <c r="L1079" s="305"/>
      <c r="M1079" s="305"/>
      <c r="N1079" s="309"/>
      <c r="O1079" s="309"/>
      <c r="P1079" s="309"/>
      <c r="Q1079" s="309"/>
      <c r="R1079" s="309"/>
    </row>
    <row r="1080">
      <c r="D1080" s="317"/>
      <c r="E1080" s="305"/>
      <c r="F1080" s="305"/>
      <c r="G1080" s="305"/>
      <c r="H1080" s="305"/>
      <c r="I1080" s="305"/>
      <c r="J1080" s="305"/>
      <c r="K1080" s="305"/>
      <c r="L1080" s="305"/>
      <c r="M1080" s="305"/>
      <c r="N1080" s="309"/>
      <c r="O1080" s="309"/>
      <c r="P1080" s="309"/>
      <c r="Q1080" s="309"/>
      <c r="R1080" s="309"/>
    </row>
    <row r="1081">
      <c r="D1081" s="317"/>
      <c r="E1081" s="305"/>
      <c r="F1081" s="305"/>
      <c r="G1081" s="305"/>
      <c r="H1081" s="305"/>
      <c r="I1081" s="305"/>
      <c r="J1081" s="305"/>
      <c r="K1081" s="305"/>
      <c r="L1081" s="305"/>
      <c r="M1081" s="305"/>
      <c r="N1081" s="309"/>
      <c r="O1081" s="309"/>
      <c r="P1081" s="309"/>
      <c r="Q1081" s="309"/>
      <c r="R1081" s="309"/>
    </row>
    <row r="1082">
      <c r="D1082" s="317"/>
      <c r="E1082" s="305"/>
      <c r="F1082" s="305"/>
      <c r="G1082" s="305"/>
      <c r="H1082" s="305"/>
      <c r="I1082" s="305"/>
      <c r="J1082" s="305"/>
      <c r="K1082" s="305"/>
      <c r="L1082" s="305"/>
      <c r="M1082" s="305"/>
      <c r="N1082" s="309"/>
      <c r="O1082" s="309"/>
      <c r="P1082" s="309"/>
      <c r="Q1082" s="309"/>
      <c r="R1082" s="309"/>
    </row>
    <row r="1083">
      <c r="D1083" s="317"/>
      <c r="E1083" s="305"/>
      <c r="F1083" s="305"/>
      <c r="G1083" s="305"/>
      <c r="H1083" s="305"/>
      <c r="I1083" s="305"/>
      <c r="J1083" s="305"/>
      <c r="K1083" s="305"/>
      <c r="L1083" s="305"/>
      <c r="M1083" s="305"/>
      <c r="N1083" s="309"/>
      <c r="O1083" s="309"/>
      <c r="P1083" s="309"/>
      <c r="Q1083" s="309"/>
      <c r="R1083" s="309"/>
    </row>
    <row r="1084">
      <c r="D1084" s="317"/>
      <c r="E1084" s="305"/>
      <c r="F1084" s="305"/>
      <c r="G1084" s="305"/>
      <c r="H1084" s="305"/>
      <c r="I1084" s="305"/>
      <c r="J1084" s="305"/>
      <c r="K1084" s="305"/>
      <c r="L1084" s="305"/>
      <c r="M1084" s="305"/>
      <c r="N1084" s="309"/>
      <c r="O1084" s="309"/>
      <c r="P1084" s="309"/>
      <c r="Q1084" s="309"/>
      <c r="R1084" s="309"/>
    </row>
    <row r="1085">
      <c r="D1085" s="317"/>
      <c r="E1085" s="305"/>
      <c r="F1085" s="305"/>
      <c r="G1085" s="305"/>
      <c r="H1085" s="305"/>
      <c r="I1085" s="305"/>
      <c r="J1085" s="305"/>
      <c r="K1085" s="305"/>
      <c r="L1085" s="305"/>
      <c r="M1085" s="305"/>
      <c r="N1085" s="309"/>
      <c r="O1085" s="309"/>
      <c r="P1085" s="309"/>
      <c r="Q1085" s="309"/>
      <c r="R1085" s="309"/>
    </row>
    <row r="1086">
      <c r="D1086" s="317"/>
      <c r="E1086" s="305"/>
      <c r="F1086" s="305"/>
      <c r="G1086" s="305"/>
      <c r="H1086" s="305"/>
      <c r="I1086" s="305"/>
      <c r="J1086" s="305"/>
      <c r="K1086" s="305"/>
      <c r="L1086" s="305"/>
      <c r="M1086" s="305"/>
      <c r="N1086" s="309"/>
      <c r="O1086" s="309"/>
      <c r="P1086" s="309"/>
      <c r="Q1086" s="309"/>
      <c r="R1086" s="309"/>
    </row>
    <row r="1087">
      <c r="D1087" s="317"/>
      <c r="E1087" s="305"/>
      <c r="F1087" s="305"/>
      <c r="G1087" s="305"/>
      <c r="H1087" s="305"/>
      <c r="I1087" s="305"/>
      <c r="J1087" s="305"/>
      <c r="K1087" s="305"/>
      <c r="L1087" s="305"/>
      <c r="M1087" s="305"/>
      <c r="N1087" s="309"/>
      <c r="O1087" s="309"/>
      <c r="P1087" s="309"/>
      <c r="Q1087" s="309"/>
      <c r="R1087" s="309"/>
    </row>
    <row r="1088">
      <c r="D1088" s="317"/>
      <c r="E1088" s="305"/>
      <c r="F1088" s="305"/>
      <c r="G1088" s="305"/>
      <c r="H1088" s="305"/>
      <c r="I1088" s="305"/>
      <c r="J1088" s="305"/>
      <c r="K1088" s="305"/>
      <c r="L1088" s="305"/>
      <c r="M1088" s="305"/>
      <c r="N1088" s="309"/>
      <c r="O1088" s="309"/>
      <c r="P1088" s="309"/>
      <c r="Q1088" s="309"/>
      <c r="R1088" s="309"/>
    </row>
    <row r="1089">
      <c r="D1089" s="317"/>
      <c r="E1089" s="305"/>
      <c r="F1089" s="305"/>
      <c r="G1089" s="305"/>
      <c r="H1089" s="305"/>
      <c r="I1089" s="305"/>
      <c r="J1089" s="305"/>
      <c r="K1089" s="305"/>
      <c r="L1089" s="305"/>
      <c r="M1089" s="305"/>
      <c r="N1089" s="309"/>
      <c r="O1089" s="309"/>
      <c r="P1089" s="309"/>
      <c r="Q1089" s="309"/>
      <c r="R1089" s="309"/>
    </row>
    <row r="1090">
      <c r="D1090" s="317"/>
      <c r="E1090" s="305"/>
      <c r="F1090" s="305"/>
      <c r="G1090" s="305"/>
      <c r="H1090" s="305"/>
      <c r="I1090" s="305"/>
      <c r="J1090" s="305"/>
      <c r="K1090" s="305"/>
      <c r="L1090" s="305"/>
      <c r="M1090" s="305"/>
      <c r="N1090" s="309"/>
      <c r="O1090" s="309"/>
      <c r="P1090" s="309"/>
      <c r="Q1090" s="309"/>
      <c r="R1090" s="309"/>
    </row>
    <row r="1091">
      <c r="D1091" s="317"/>
      <c r="E1091" s="305"/>
      <c r="F1091" s="305"/>
      <c r="G1091" s="305"/>
      <c r="H1091" s="305"/>
      <c r="I1091" s="305"/>
      <c r="J1091" s="305"/>
      <c r="K1091" s="305"/>
      <c r="L1091" s="305"/>
      <c r="M1091" s="305"/>
      <c r="N1091" s="309"/>
      <c r="O1091" s="309"/>
      <c r="P1091" s="309"/>
      <c r="Q1091" s="309"/>
      <c r="R1091" s="309"/>
    </row>
    <row r="1092">
      <c r="D1092" s="317"/>
      <c r="E1092" s="305"/>
      <c r="F1092" s="305"/>
      <c r="G1092" s="305"/>
      <c r="H1092" s="305"/>
      <c r="I1092" s="305"/>
      <c r="J1092" s="305"/>
      <c r="K1092" s="305"/>
      <c r="L1092" s="305"/>
      <c r="M1092" s="305"/>
      <c r="N1092" s="309"/>
      <c r="O1092" s="309"/>
      <c r="P1092" s="309"/>
      <c r="Q1092" s="309"/>
      <c r="R1092" s="309"/>
    </row>
    <row r="1093">
      <c r="D1093" s="317"/>
      <c r="E1093" s="305"/>
      <c r="F1093" s="305"/>
      <c r="G1093" s="305"/>
      <c r="H1093" s="305"/>
      <c r="I1093" s="305"/>
      <c r="J1093" s="305"/>
      <c r="K1093" s="305"/>
      <c r="L1093" s="305"/>
      <c r="M1093" s="305"/>
      <c r="N1093" s="309"/>
      <c r="O1093" s="309"/>
      <c r="P1093" s="309"/>
      <c r="Q1093" s="309"/>
      <c r="R1093" s="309"/>
    </row>
    <row r="1094">
      <c r="D1094" s="317"/>
      <c r="E1094" s="305"/>
      <c r="F1094" s="305"/>
      <c r="G1094" s="305"/>
      <c r="H1094" s="305"/>
      <c r="I1094" s="305"/>
      <c r="J1094" s="305"/>
      <c r="K1094" s="305"/>
      <c r="L1094" s="305"/>
      <c r="M1094" s="305"/>
      <c r="N1094" s="309"/>
      <c r="O1094" s="309"/>
      <c r="P1094" s="309"/>
      <c r="Q1094" s="309"/>
      <c r="R1094" s="309"/>
    </row>
    <row r="1095">
      <c r="D1095" s="317"/>
      <c r="E1095" s="305"/>
      <c r="F1095" s="305"/>
      <c r="G1095" s="305"/>
      <c r="H1095" s="305"/>
      <c r="I1095" s="305"/>
      <c r="J1095" s="305"/>
      <c r="K1095" s="305"/>
      <c r="L1095" s="305"/>
      <c r="M1095" s="305"/>
      <c r="N1095" s="309"/>
      <c r="O1095" s="309"/>
      <c r="P1095" s="309"/>
      <c r="Q1095" s="309"/>
      <c r="R1095" s="309"/>
    </row>
    <row r="1096">
      <c r="D1096" s="317"/>
      <c r="E1096" s="305"/>
      <c r="F1096" s="305"/>
      <c r="G1096" s="305"/>
      <c r="H1096" s="305"/>
      <c r="I1096" s="305"/>
      <c r="J1096" s="305"/>
      <c r="K1096" s="305"/>
      <c r="L1096" s="305"/>
      <c r="M1096" s="305"/>
      <c r="N1096" s="309"/>
      <c r="O1096" s="309"/>
      <c r="P1096" s="309"/>
      <c r="Q1096" s="309"/>
      <c r="R1096" s="309"/>
    </row>
    <row r="1097">
      <c r="D1097" s="317"/>
      <c r="E1097" s="305"/>
      <c r="F1097" s="305"/>
      <c r="G1097" s="305"/>
      <c r="H1097" s="305"/>
      <c r="I1097" s="305"/>
      <c r="J1097" s="305"/>
      <c r="K1097" s="305"/>
      <c r="L1097" s="305"/>
      <c r="M1097" s="305"/>
      <c r="N1097" s="309"/>
      <c r="O1097" s="309"/>
      <c r="P1097" s="309"/>
      <c r="Q1097" s="309"/>
      <c r="R1097" s="309"/>
    </row>
    <row r="1098">
      <c r="D1098" s="317"/>
      <c r="E1098" s="305"/>
      <c r="F1098" s="305"/>
      <c r="G1098" s="305"/>
      <c r="H1098" s="305"/>
      <c r="I1098" s="305"/>
      <c r="J1098" s="305"/>
      <c r="K1098" s="305"/>
      <c r="L1098" s="305"/>
      <c r="M1098" s="305"/>
      <c r="N1098" s="309"/>
      <c r="O1098" s="309"/>
      <c r="P1098" s="309"/>
      <c r="Q1098" s="309"/>
      <c r="R1098" s="309"/>
    </row>
    <row r="1099">
      <c r="D1099" s="317"/>
      <c r="E1099" s="305"/>
      <c r="F1099" s="305"/>
      <c r="G1099" s="305"/>
      <c r="H1099" s="305"/>
      <c r="I1099" s="305"/>
      <c r="J1099" s="305"/>
      <c r="K1099" s="305"/>
      <c r="L1099" s="305"/>
      <c r="M1099" s="305"/>
      <c r="N1099" s="309"/>
      <c r="O1099" s="309"/>
      <c r="P1099" s="309"/>
      <c r="Q1099" s="309"/>
      <c r="R1099" s="309"/>
    </row>
    <row r="1100">
      <c r="D1100" s="317"/>
      <c r="E1100" s="305"/>
      <c r="F1100" s="305"/>
      <c r="G1100" s="305"/>
      <c r="H1100" s="305"/>
      <c r="I1100" s="305"/>
      <c r="J1100" s="305"/>
      <c r="K1100" s="305"/>
      <c r="L1100" s="305"/>
      <c r="M1100" s="305"/>
      <c r="N1100" s="309"/>
      <c r="O1100" s="309"/>
      <c r="P1100" s="309"/>
      <c r="Q1100" s="309"/>
      <c r="R1100" s="309"/>
    </row>
    <row r="1101">
      <c r="D1101" s="317"/>
      <c r="E1101" s="305"/>
      <c r="F1101" s="305"/>
      <c r="G1101" s="305"/>
      <c r="H1101" s="305"/>
      <c r="I1101" s="305"/>
      <c r="J1101" s="305"/>
      <c r="K1101" s="305"/>
      <c r="L1101" s="305"/>
      <c r="M1101" s="305"/>
      <c r="N1101" s="309"/>
      <c r="O1101" s="309"/>
      <c r="P1101" s="309"/>
      <c r="Q1101" s="309"/>
      <c r="R1101" s="309"/>
    </row>
    <row r="1102">
      <c r="D1102" s="317"/>
      <c r="E1102" s="305"/>
      <c r="F1102" s="305"/>
      <c r="G1102" s="305"/>
      <c r="H1102" s="305"/>
      <c r="I1102" s="305"/>
      <c r="J1102" s="305"/>
      <c r="K1102" s="305"/>
      <c r="L1102" s="305"/>
      <c r="M1102" s="305"/>
      <c r="N1102" s="309"/>
      <c r="O1102" s="309"/>
      <c r="P1102" s="309"/>
      <c r="Q1102" s="309"/>
      <c r="R1102" s="309"/>
    </row>
    <row r="1103">
      <c r="D1103" s="317"/>
      <c r="E1103" s="305"/>
      <c r="F1103" s="305"/>
      <c r="G1103" s="305"/>
      <c r="H1103" s="305"/>
      <c r="I1103" s="305"/>
      <c r="J1103" s="305"/>
      <c r="K1103" s="305"/>
      <c r="L1103" s="305"/>
      <c r="M1103" s="305"/>
      <c r="N1103" s="309"/>
      <c r="O1103" s="309"/>
      <c r="P1103" s="309"/>
      <c r="Q1103" s="309"/>
      <c r="R1103" s="309"/>
    </row>
    <row r="1104">
      <c r="D1104" s="317"/>
      <c r="E1104" s="305"/>
      <c r="F1104" s="305"/>
      <c r="G1104" s="305"/>
      <c r="H1104" s="305"/>
      <c r="I1104" s="305"/>
      <c r="J1104" s="305"/>
      <c r="K1104" s="305"/>
      <c r="L1104" s="305"/>
      <c r="M1104" s="305"/>
      <c r="N1104" s="309"/>
      <c r="O1104" s="309"/>
      <c r="P1104" s="309"/>
      <c r="Q1104" s="309"/>
      <c r="R1104" s="309"/>
    </row>
    <row r="1105">
      <c r="D1105" s="317"/>
      <c r="E1105" s="305"/>
      <c r="F1105" s="305"/>
      <c r="G1105" s="305"/>
      <c r="H1105" s="305"/>
      <c r="I1105" s="305"/>
      <c r="J1105" s="305"/>
      <c r="K1105" s="305"/>
      <c r="L1105" s="305"/>
      <c r="M1105" s="305"/>
      <c r="N1105" s="309"/>
      <c r="O1105" s="309"/>
      <c r="P1105" s="309"/>
      <c r="Q1105" s="309"/>
      <c r="R1105" s="309"/>
    </row>
    <row r="1106">
      <c r="D1106" s="317"/>
      <c r="E1106" s="305"/>
      <c r="F1106" s="305"/>
      <c r="G1106" s="305"/>
      <c r="H1106" s="305"/>
      <c r="I1106" s="305"/>
      <c r="J1106" s="305"/>
      <c r="K1106" s="305"/>
      <c r="L1106" s="305"/>
      <c r="M1106" s="305"/>
      <c r="N1106" s="309"/>
      <c r="O1106" s="309"/>
      <c r="P1106" s="309"/>
      <c r="Q1106" s="309"/>
      <c r="R1106" s="309"/>
    </row>
    <row r="1107">
      <c r="D1107" s="317"/>
      <c r="E1107" s="305"/>
      <c r="F1107" s="305"/>
      <c r="G1107" s="305"/>
      <c r="H1107" s="305"/>
      <c r="I1107" s="305"/>
      <c r="J1107" s="305"/>
      <c r="K1107" s="305"/>
      <c r="L1107" s="305"/>
      <c r="M1107" s="305"/>
      <c r="N1107" s="309"/>
      <c r="O1107" s="309"/>
      <c r="P1107" s="309"/>
      <c r="Q1107" s="309"/>
      <c r="R1107" s="309"/>
    </row>
    <row r="1108">
      <c r="D1108" s="317"/>
      <c r="E1108" s="305"/>
      <c r="F1108" s="305"/>
      <c r="G1108" s="305"/>
      <c r="H1108" s="305"/>
      <c r="I1108" s="305"/>
      <c r="J1108" s="305"/>
      <c r="K1108" s="305"/>
      <c r="L1108" s="305"/>
      <c r="M1108" s="305"/>
      <c r="N1108" s="309"/>
      <c r="O1108" s="309"/>
      <c r="P1108" s="309"/>
      <c r="Q1108" s="309"/>
      <c r="R1108" s="309"/>
    </row>
    <row r="1109">
      <c r="D1109" s="317"/>
      <c r="E1109" s="305"/>
      <c r="F1109" s="305"/>
      <c r="G1109" s="305"/>
      <c r="H1109" s="305"/>
      <c r="I1109" s="305"/>
      <c r="J1109" s="305"/>
      <c r="K1109" s="305"/>
      <c r="L1109" s="305"/>
      <c r="M1109" s="305"/>
      <c r="N1109" s="309"/>
      <c r="O1109" s="309"/>
      <c r="P1109" s="309"/>
      <c r="Q1109" s="309"/>
      <c r="R1109" s="309"/>
    </row>
    <row r="1110">
      <c r="D1110" s="317"/>
      <c r="E1110" s="305"/>
      <c r="F1110" s="305"/>
      <c r="G1110" s="305"/>
      <c r="H1110" s="305"/>
      <c r="I1110" s="305"/>
      <c r="J1110" s="305"/>
      <c r="K1110" s="305"/>
      <c r="L1110" s="305"/>
      <c r="M1110" s="305"/>
      <c r="N1110" s="309"/>
      <c r="O1110" s="309"/>
      <c r="P1110" s="309"/>
      <c r="Q1110" s="309"/>
      <c r="R1110" s="309"/>
    </row>
    <row r="1111">
      <c r="D1111" s="317"/>
      <c r="E1111" s="305"/>
      <c r="F1111" s="305"/>
      <c r="G1111" s="305"/>
      <c r="H1111" s="305"/>
      <c r="I1111" s="305"/>
      <c r="J1111" s="305"/>
      <c r="K1111" s="305"/>
      <c r="L1111" s="305"/>
      <c r="M1111" s="305"/>
      <c r="N1111" s="309"/>
      <c r="O1111" s="309"/>
      <c r="P1111" s="309"/>
      <c r="Q1111" s="309"/>
      <c r="R1111" s="309"/>
    </row>
    <row r="1112">
      <c r="D1112" s="317"/>
      <c r="E1112" s="305"/>
      <c r="F1112" s="305"/>
      <c r="G1112" s="305"/>
      <c r="H1112" s="305"/>
      <c r="I1112" s="305"/>
      <c r="J1112" s="305"/>
      <c r="K1112" s="305"/>
      <c r="L1112" s="305"/>
      <c r="M1112" s="305"/>
      <c r="N1112" s="309"/>
      <c r="O1112" s="309"/>
      <c r="P1112" s="309"/>
      <c r="Q1112" s="309"/>
      <c r="R1112" s="309"/>
    </row>
    <row r="1113">
      <c r="D1113" s="317"/>
      <c r="E1113" s="305"/>
      <c r="F1113" s="305"/>
      <c r="G1113" s="305"/>
      <c r="H1113" s="305"/>
      <c r="I1113" s="305"/>
      <c r="J1113" s="305"/>
      <c r="K1113" s="305"/>
      <c r="L1113" s="305"/>
      <c r="M1113" s="305"/>
      <c r="N1113" s="309"/>
      <c r="O1113" s="309"/>
      <c r="P1113" s="309"/>
      <c r="Q1113" s="309"/>
      <c r="R1113" s="309"/>
    </row>
    <row r="1114">
      <c r="D1114" s="317"/>
      <c r="E1114" s="305"/>
      <c r="F1114" s="305"/>
      <c r="G1114" s="305"/>
      <c r="H1114" s="305"/>
      <c r="I1114" s="305"/>
      <c r="J1114" s="305"/>
      <c r="K1114" s="305"/>
      <c r="L1114" s="305"/>
      <c r="M1114" s="305"/>
      <c r="N1114" s="309"/>
      <c r="O1114" s="309"/>
      <c r="P1114" s="309"/>
      <c r="Q1114" s="309"/>
      <c r="R1114" s="309"/>
    </row>
    <row r="1115">
      <c r="D1115" s="317"/>
      <c r="E1115" s="305"/>
      <c r="F1115" s="305"/>
      <c r="G1115" s="305"/>
      <c r="H1115" s="305"/>
      <c r="I1115" s="305"/>
      <c r="J1115" s="305"/>
      <c r="K1115" s="305"/>
      <c r="L1115" s="305"/>
      <c r="M1115" s="305"/>
      <c r="N1115" s="309"/>
      <c r="O1115" s="309"/>
      <c r="P1115" s="309"/>
      <c r="Q1115" s="309"/>
      <c r="R1115" s="309"/>
    </row>
    <row r="1116">
      <c r="D1116" s="317"/>
      <c r="E1116" s="305"/>
      <c r="F1116" s="305"/>
      <c r="G1116" s="305"/>
      <c r="H1116" s="305"/>
      <c r="I1116" s="305"/>
      <c r="J1116" s="305"/>
      <c r="K1116" s="305"/>
      <c r="L1116" s="305"/>
      <c r="M1116" s="305"/>
      <c r="N1116" s="309"/>
      <c r="O1116" s="309"/>
      <c r="P1116" s="309"/>
      <c r="Q1116" s="309"/>
      <c r="R1116" s="309"/>
    </row>
    <row r="1117">
      <c r="D1117" s="317"/>
      <c r="E1117" s="305"/>
      <c r="F1117" s="305"/>
      <c r="G1117" s="305"/>
      <c r="H1117" s="305"/>
      <c r="I1117" s="305"/>
      <c r="J1117" s="305"/>
      <c r="K1117" s="305"/>
      <c r="L1117" s="305"/>
      <c r="M1117" s="305"/>
      <c r="N1117" s="309"/>
      <c r="O1117" s="309"/>
      <c r="P1117" s="309"/>
      <c r="Q1117" s="309"/>
      <c r="R1117" s="309"/>
    </row>
    <row r="1118">
      <c r="D1118" s="317"/>
      <c r="E1118" s="305"/>
      <c r="F1118" s="305"/>
      <c r="G1118" s="305"/>
      <c r="H1118" s="305"/>
      <c r="I1118" s="305"/>
      <c r="J1118" s="305"/>
      <c r="K1118" s="305"/>
      <c r="L1118" s="305"/>
      <c r="M1118" s="305"/>
      <c r="N1118" s="309"/>
      <c r="O1118" s="309"/>
      <c r="P1118" s="309"/>
      <c r="Q1118" s="309"/>
      <c r="R1118" s="309"/>
    </row>
    <row r="1119">
      <c r="D1119" s="317"/>
      <c r="E1119" s="305"/>
      <c r="F1119" s="305"/>
      <c r="G1119" s="305"/>
      <c r="H1119" s="305"/>
      <c r="I1119" s="305"/>
      <c r="J1119" s="305"/>
      <c r="K1119" s="305"/>
      <c r="L1119" s="305"/>
      <c r="M1119" s="305"/>
      <c r="N1119" s="309"/>
      <c r="O1119" s="309"/>
      <c r="P1119" s="309"/>
      <c r="Q1119" s="309"/>
      <c r="R1119" s="309"/>
    </row>
    <row r="1120">
      <c r="D1120" s="317"/>
      <c r="E1120" s="305"/>
      <c r="F1120" s="305"/>
      <c r="G1120" s="305"/>
      <c r="H1120" s="305"/>
      <c r="I1120" s="305"/>
      <c r="J1120" s="305"/>
      <c r="K1120" s="305"/>
      <c r="L1120" s="305"/>
      <c r="M1120" s="305"/>
      <c r="N1120" s="309"/>
      <c r="O1120" s="309"/>
      <c r="P1120" s="309"/>
      <c r="Q1120" s="309"/>
      <c r="R1120" s="309"/>
    </row>
    <row r="1121">
      <c r="D1121" s="317"/>
      <c r="E1121" s="305"/>
      <c r="F1121" s="305"/>
      <c r="G1121" s="305"/>
      <c r="H1121" s="305"/>
      <c r="I1121" s="305"/>
      <c r="J1121" s="305"/>
      <c r="K1121" s="305"/>
      <c r="L1121" s="305"/>
      <c r="M1121" s="305"/>
      <c r="N1121" s="309"/>
      <c r="O1121" s="309"/>
      <c r="P1121" s="309"/>
      <c r="Q1121" s="309"/>
      <c r="R1121" s="309"/>
    </row>
    <row r="1122">
      <c r="D1122" s="317"/>
      <c r="E1122" s="305"/>
      <c r="F1122" s="305"/>
      <c r="G1122" s="305"/>
      <c r="H1122" s="305"/>
      <c r="I1122" s="305"/>
      <c r="J1122" s="305"/>
      <c r="K1122" s="305"/>
      <c r="L1122" s="305"/>
      <c r="M1122" s="305"/>
      <c r="N1122" s="309"/>
      <c r="O1122" s="309"/>
      <c r="P1122" s="309"/>
      <c r="Q1122" s="309"/>
      <c r="R1122" s="309"/>
    </row>
    <row r="1123">
      <c r="D1123" s="317"/>
      <c r="E1123" s="305"/>
      <c r="F1123" s="305"/>
      <c r="G1123" s="305"/>
      <c r="H1123" s="305"/>
      <c r="I1123" s="305"/>
      <c r="J1123" s="305"/>
      <c r="K1123" s="305"/>
      <c r="L1123" s="305"/>
      <c r="M1123" s="305"/>
      <c r="N1123" s="309"/>
      <c r="O1123" s="309"/>
      <c r="P1123" s="309"/>
      <c r="Q1123" s="309"/>
      <c r="R1123" s="309"/>
    </row>
    <row r="1124">
      <c r="D1124" s="317"/>
      <c r="E1124" s="305"/>
      <c r="F1124" s="305"/>
      <c r="G1124" s="305"/>
      <c r="H1124" s="305"/>
      <c r="I1124" s="305"/>
      <c r="J1124" s="305"/>
      <c r="K1124" s="305"/>
      <c r="L1124" s="305"/>
      <c r="M1124" s="305"/>
      <c r="N1124" s="309"/>
      <c r="O1124" s="309"/>
      <c r="P1124" s="309"/>
      <c r="Q1124" s="309"/>
      <c r="R1124" s="309"/>
    </row>
    <row r="1125">
      <c r="D1125" s="317"/>
      <c r="E1125" s="305"/>
      <c r="F1125" s="305"/>
      <c r="G1125" s="305"/>
      <c r="H1125" s="305"/>
      <c r="I1125" s="305"/>
      <c r="J1125" s="305"/>
      <c r="K1125" s="305"/>
      <c r="L1125" s="305"/>
      <c r="M1125" s="305"/>
      <c r="N1125" s="309"/>
      <c r="O1125" s="309"/>
      <c r="P1125" s="309"/>
      <c r="Q1125" s="309"/>
      <c r="R1125" s="309"/>
    </row>
    <row r="1126">
      <c r="D1126" s="317"/>
      <c r="E1126" s="305"/>
      <c r="F1126" s="305"/>
      <c r="G1126" s="305"/>
      <c r="H1126" s="305"/>
      <c r="I1126" s="305"/>
      <c r="J1126" s="305"/>
      <c r="K1126" s="305"/>
      <c r="L1126" s="305"/>
      <c r="M1126" s="305"/>
      <c r="N1126" s="309"/>
      <c r="O1126" s="309"/>
      <c r="P1126" s="309"/>
      <c r="Q1126" s="309"/>
      <c r="R1126" s="309"/>
    </row>
    <row r="1127">
      <c r="D1127" s="317"/>
      <c r="E1127" s="305"/>
      <c r="F1127" s="305"/>
      <c r="G1127" s="305"/>
      <c r="H1127" s="305"/>
      <c r="I1127" s="305"/>
      <c r="J1127" s="305"/>
      <c r="K1127" s="305"/>
      <c r="L1127" s="305"/>
      <c r="M1127" s="305"/>
      <c r="N1127" s="309"/>
      <c r="O1127" s="309"/>
      <c r="P1127" s="309"/>
      <c r="Q1127" s="309"/>
      <c r="R1127" s="309"/>
    </row>
    <row r="1128">
      <c r="D1128" s="317"/>
      <c r="E1128" s="305"/>
      <c r="F1128" s="305"/>
      <c r="G1128" s="305"/>
      <c r="H1128" s="305"/>
      <c r="I1128" s="305"/>
      <c r="J1128" s="305"/>
      <c r="K1128" s="305"/>
      <c r="L1128" s="305"/>
      <c r="M1128" s="305"/>
      <c r="N1128" s="309"/>
      <c r="O1128" s="309"/>
      <c r="P1128" s="309"/>
      <c r="Q1128" s="309"/>
      <c r="R1128" s="309"/>
    </row>
    <row r="1129">
      <c r="D1129" s="317"/>
      <c r="E1129" s="305"/>
      <c r="F1129" s="305"/>
      <c r="G1129" s="305"/>
      <c r="H1129" s="305"/>
      <c r="I1129" s="305"/>
      <c r="J1129" s="305"/>
      <c r="K1129" s="305"/>
      <c r="L1129" s="305"/>
      <c r="M1129" s="305"/>
      <c r="N1129" s="309"/>
      <c r="O1129" s="309"/>
      <c r="P1129" s="309"/>
      <c r="Q1129" s="309"/>
      <c r="R1129" s="309"/>
    </row>
    <row r="1130">
      <c r="D1130" s="317"/>
      <c r="E1130" s="305"/>
      <c r="F1130" s="305"/>
      <c r="G1130" s="305"/>
      <c r="H1130" s="305"/>
      <c r="I1130" s="305"/>
      <c r="J1130" s="305"/>
      <c r="K1130" s="305"/>
      <c r="L1130" s="305"/>
      <c r="M1130" s="305"/>
      <c r="N1130" s="309"/>
      <c r="O1130" s="309"/>
      <c r="P1130" s="309"/>
      <c r="Q1130" s="309"/>
      <c r="R1130" s="309"/>
    </row>
    <row r="1131">
      <c r="D1131" s="317"/>
      <c r="E1131" s="305"/>
      <c r="F1131" s="305"/>
      <c r="G1131" s="305"/>
      <c r="H1131" s="305"/>
      <c r="I1131" s="305"/>
      <c r="J1131" s="305"/>
      <c r="K1131" s="305"/>
      <c r="L1131" s="305"/>
      <c r="M1131" s="305"/>
      <c r="N1131" s="309"/>
      <c r="O1131" s="309"/>
      <c r="P1131" s="309"/>
      <c r="Q1131" s="309"/>
      <c r="R1131" s="309"/>
    </row>
    <row r="1132">
      <c r="D1132" s="317"/>
      <c r="E1132" s="305"/>
      <c r="F1132" s="305"/>
      <c r="G1132" s="305"/>
      <c r="H1132" s="305"/>
      <c r="I1132" s="305"/>
      <c r="J1132" s="305"/>
      <c r="K1132" s="305"/>
      <c r="L1132" s="305"/>
      <c r="M1132" s="305"/>
      <c r="N1132" s="309"/>
      <c r="O1132" s="309"/>
      <c r="P1132" s="309"/>
      <c r="Q1132" s="309"/>
      <c r="R1132" s="309"/>
    </row>
    <row r="1133">
      <c r="D1133" s="317"/>
      <c r="E1133" s="305"/>
      <c r="F1133" s="305"/>
      <c r="G1133" s="305"/>
      <c r="H1133" s="305"/>
      <c r="I1133" s="305"/>
      <c r="J1133" s="305"/>
      <c r="K1133" s="305"/>
      <c r="L1133" s="305"/>
      <c r="M1133" s="305"/>
      <c r="N1133" s="309"/>
      <c r="O1133" s="309"/>
      <c r="P1133" s="309"/>
      <c r="Q1133" s="309"/>
      <c r="R1133" s="309"/>
    </row>
    <row r="1134">
      <c r="D1134" s="317"/>
      <c r="E1134" s="305"/>
      <c r="F1134" s="305"/>
      <c r="G1134" s="305"/>
      <c r="H1134" s="305"/>
      <c r="I1134" s="305"/>
      <c r="J1134" s="305"/>
      <c r="K1134" s="305"/>
      <c r="L1134" s="305"/>
      <c r="M1134" s="305"/>
      <c r="N1134" s="309"/>
      <c r="O1134" s="309"/>
      <c r="P1134" s="309"/>
      <c r="Q1134" s="309"/>
      <c r="R1134" s="309"/>
    </row>
    <row r="1135">
      <c r="D1135" s="317"/>
      <c r="E1135" s="305"/>
      <c r="F1135" s="305"/>
      <c r="G1135" s="305"/>
      <c r="H1135" s="305"/>
      <c r="I1135" s="305"/>
      <c r="J1135" s="305"/>
      <c r="K1135" s="305"/>
      <c r="L1135" s="305"/>
      <c r="M1135" s="305"/>
      <c r="N1135" s="309"/>
      <c r="O1135" s="309"/>
      <c r="P1135" s="309"/>
      <c r="Q1135" s="309"/>
      <c r="R1135" s="309"/>
    </row>
    <row r="1136">
      <c r="D1136" s="317"/>
      <c r="E1136" s="305"/>
      <c r="F1136" s="305"/>
      <c r="G1136" s="305"/>
      <c r="H1136" s="305"/>
      <c r="I1136" s="305"/>
      <c r="J1136" s="305"/>
      <c r="K1136" s="305"/>
      <c r="L1136" s="305"/>
      <c r="M1136" s="305"/>
      <c r="N1136" s="309"/>
      <c r="O1136" s="309"/>
      <c r="P1136" s="309"/>
      <c r="Q1136" s="309"/>
      <c r="R1136" s="309"/>
    </row>
    <row r="1137">
      <c r="D1137" s="317"/>
      <c r="E1137" s="305"/>
      <c r="F1137" s="305"/>
      <c r="G1137" s="305"/>
      <c r="H1137" s="305"/>
      <c r="I1137" s="305"/>
      <c r="J1137" s="305"/>
      <c r="K1137" s="305"/>
      <c r="L1137" s="305"/>
      <c r="M1137" s="305"/>
      <c r="N1137" s="309"/>
      <c r="O1137" s="309"/>
      <c r="P1137" s="309"/>
      <c r="Q1137" s="309"/>
      <c r="R1137" s="309"/>
    </row>
    <row r="1138">
      <c r="D1138" s="317"/>
      <c r="E1138" s="305"/>
      <c r="F1138" s="305"/>
      <c r="G1138" s="305"/>
      <c r="H1138" s="305"/>
      <c r="I1138" s="305"/>
      <c r="J1138" s="305"/>
      <c r="K1138" s="305"/>
      <c r="L1138" s="305"/>
      <c r="M1138" s="305"/>
      <c r="N1138" s="309"/>
      <c r="O1138" s="309"/>
      <c r="P1138" s="309"/>
      <c r="Q1138" s="309"/>
      <c r="R1138" s="309"/>
    </row>
    <row r="1139">
      <c r="D1139" s="317"/>
      <c r="E1139" s="305"/>
      <c r="F1139" s="305"/>
      <c r="G1139" s="305"/>
      <c r="H1139" s="305"/>
      <c r="I1139" s="305"/>
      <c r="J1139" s="305"/>
      <c r="K1139" s="305"/>
      <c r="L1139" s="305"/>
      <c r="M1139" s="305"/>
      <c r="N1139" s="309"/>
      <c r="O1139" s="309"/>
      <c r="P1139" s="309"/>
      <c r="Q1139" s="309"/>
      <c r="R1139" s="309"/>
    </row>
    <row r="1140">
      <c r="D1140" s="317"/>
      <c r="E1140" s="305"/>
      <c r="F1140" s="305"/>
      <c r="G1140" s="305"/>
      <c r="H1140" s="305"/>
      <c r="I1140" s="305"/>
      <c r="J1140" s="305"/>
      <c r="K1140" s="305"/>
      <c r="L1140" s="305"/>
      <c r="M1140" s="305"/>
      <c r="N1140" s="309"/>
      <c r="O1140" s="309"/>
      <c r="P1140" s="309"/>
      <c r="Q1140" s="309"/>
      <c r="R1140" s="309"/>
    </row>
    <row r="1141">
      <c r="D1141" s="317"/>
      <c r="E1141" s="305"/>
      <c r="F1141" s="305"/>
      <c r="G1141" s="305"/>
      <c r="H1141" s="305"/>
      <c r="I1141" s="305"/>
      <c r="J1141" s="305"/>
      <c r="K1141" s="305"/>
      <c r="L1141" s="305"/>
      <c r="M1141" s="305"/>
      <c r="N1141" s="309"/>
      <c r="O1141" s="309"/>
      <c r="P1141" s="309"/>
      <c r="Q1141" s="309"/>
      <c r="R1141" s="309"/>
    </row>
    <row r="1142">
      <c r="D1142" s="317"/>
      <c r="E1142" s="305"/>
      <c r="F1142" s="305"/>
      <c r="G1142" s="305"/>
      <c r="H1142" s="305"/>
      <c r="I1142" s="305"/>
      <c r="J1142" s="305"/>
      <c r="K1142" s="305"/>
      <c r="L1142" s="305"/>
      <c r="M1142" s="305"/>
      <c r="N1142" s="309"/>
      <c r="O1142" s="309"/>
      <c r="P1142" s="309"/>
      <c r="Q1142" s="309"/>
      <c r="R1142" s="309"/>
    </row>
    <row r="1143">
      <c r="D1143" s="317"/>
      <c r="E1143" s="305"/>
      <c r="F1143" s="305"/>
      <c r="G1143" s="305"/>
      <c r="H1143" s="305"/>
      <c r="I1143" s="305"/>
      <c r="J1143" s="305"/>
      <c r="K1143" s="305"/>
      <c r="L1143" s="305"/>
      <c r="M1143" s="305"/>
      <c r="N1143" s="309"/>
      <c r="O1143" s="309"/>
      <c r="P1143" s="309"/>
      <c r="Q1143" s="309"/>
      <c r="R1143" s="309"/>
    </row>
    <row r="1144">
      <c r="D1144" s="317"/>
      <c r="E1144" s="305"/>
      <c r="F1144" s="305"/>
      <c r="G1144" s="305"/>
      <c r="H1144" s="305"/>
      <c r="I1144" s="305"/>
      <c r="J1144" s="305"/>
      <c r="K1144" s="305"/>
      <c r="L1144" s="305"/>
      <c r="M1144" s="305"/>
      <c r="N1144" s="309"/>
      <c r="O1144" s="309"/>
      <c r="P1144" s="309"/>
      <c r="Q1144" s="309"/>
      <c r="R1144" s="309"/>
    </row>
    <row r="1145">
      <c r="D1145" s="317"/>
      <c r="E1145" s="305"/>
      <c r="F1145" s="305"/>
      <c r="G1145" s="305"/>
      <c r="H1145" s="305"/>
      <c r="I1145" s="305"/>
      <c r="J1145" s="305"/>
      <c r="K1145" s="305"/>
      <c r="L1145" s="305"/>
      <c r="M1145" s="305"/>
      <c r="N1145" s="309"/>
      <c r="O1145" s="309"/>
      <c r="P1145" s="309"/>
      <c r="Q1145" s="309"/>
      <c r="R1145" s="309"/>
    </row>
    <row r="1146">
      <c r="D1146" s="317"/>
      <c r="E1146" s="305"/>
      <c r="F1146" s="305"/>
      <c r="G1146" s="305"/>
      <c r="H1146" s="305"/>
      <c r="I1146" s="305"/>
      <c r="J1146" s="305"/>
      <c r="K1146" s="305"/>
      <c r="L1146" s="305"/>
      <c r="M1146" s="305"/>
      <c r="N1146" s="309"/>
      <c r="O1146" s="309"/>
      <c r="P1146" s="309"/>
      <c r="Q1146" s="309"/>
      <c r="R1146" s="309"/>
    </row>
    <row r="1147">
      <c r="D1147" s="317"/>
      <c r="E1147" s="305"/>
      <c r="F1147" s="305"/>
      <c r="G1147" s="305"/>
      <c r="H1147" s="305"/>
      <c r="I1147" s="305"/>
      <c r="J1147" s="305"/>
      <c r="K1147" s="305"/>
      <c r="L1147" s="305"/>
      <c r="M1147" s="305"/>
      <c r="N1147" s="309"/>
      <c r="O1147" s="309"/>
      <c r="P1147" s="309"/>
      <c r="Q1147" s="309"/>
      <c r="R1147" s="309"/>
    </row>
    <row r="1148">
      <c r="D1148" s="317"/>
      <c r="E1148" s="305"/>
      <c r="F1148" s="305"/>
      <c r="G1148" s="305"/>
      <c r="H1148" s="305"/>
      <c r="I1148" s="305"/>
      <c r="J1148" s="305"/>
      <c r="K1148" s="305"/>
      <c r="L1148" s="305"/>
      <c r="M1148" s="305"/>
      <c r="N1148" s="309"/>
      <c r="O1148" s="309"/>
      <c r="P1148" s="309"/>
      <c r="Q1148" s="309"/>
      <c r="R1148" s="309"/>
    </row>
    <row r="1149">
      <c r="D1149" s="317"/>
      <c r="E1149" s="305"/>
      <c r="F1149" s="305"/>
      <c r="G1149" s="305"/>
      <c r="H1149" s="305"/>
      <c r="I1149" s="305"/>
      <c r="J1149" s="305"/>
      <c r="K1149" s="305"/>
      <c r="L1149" s="305"/>
      <c r="M1149" s="305"/>
      <c r="N1149" s="309"/>
      <c r="O1149" s="309"/>
      <c r="P1149" s="309"/>
      <c r="Q1149" s="309"/>
      <c r="R1149" s="309"/>
    </row>
    <row r="1150">
      <c r="D1150" s="317"/>
      <c r="E1150" s="305"/>
      <c r="F1150" s="305"/>
      <c r="G1150" s="305"/>
      <c r="H1150" s="305"/>
      <c r="I1150" s="305"/>
      <c r="J1150" s="305"/>
      <c r="K1150" s="305"/>
      <c r="L1150" s="305"/>
      <c r="M1150" s="305"/>
      <c r="N1150" s="309"/>
      <c r="O1150" s="309"/>
      <c r="P1150" s="309"/>
      <c r="Q1150" s="309"/>
      <c r="R1150" s="309"/>
    </row>
    <row r="1151">
      <c r="D1151" s="317"/>
      <c r="E1151" s="305"/>
      <c r="F1151" s="305"/>
      <c r="G1151" s="305"/>
      <c r="H1151" s="305"/>
      <c r="I1151" s="305"/>
      <c r="J1151" s="305"/>
      <c r="K1151" s="305"/>
      <c r="L1151" s="305"/>
      <c r="M1151" s="305"/>
      <c r="N1151" s="309"/>
      <c r="O1151" s="309"/>
      <c r="P1151" s="309"/>
      <c r="Q1151" s="309"/>
      <c r="R1151" s="309"/>
    </row>
    <row r="1152">
      <c r="D1152" s="317"/>
      <c r="E1152" s="305"/>
      <c r="F1152" s="305"/>
      <c r="G1152" s="305"/>
      <c r="H1152" s="305"/>
      <c r="I1152" s="305"/>
      <c r="J1152" s="305"/>
      <c r="K1152" s="305"/>
      <c r="L1152" s="305"/>
      <c r="M1152" s="305"/>
      <c r="N1152" s="309"/>
      <c r="O1152" s="309"/>
      <c r="P1152" s="309"/>
      <c r="Q1152" s="309"/>
      <c r="R1152" s="309"/>
    </row>
    <row r="1153">
      <c r="D1153" s="317"/>
      <c r="E1153" s="305"/>
      <c r="F1153" s="305"/>
      <c r="G1153" s="305"/>
      <c r="H1153" s="305"/>
      <c r="I1153" s="305"/>
      <c r="J1153" s="305"/>
      <c r="K1153" s="305"/>
      <c r="L1153" s="305"/>
      <c r="M1153" s="305"/>
      <c r="N1153" s="309"/>
      <c r="O1153" s="309"/>
      <c r="P1153" s="309"/>
      <c r="Q1153" s="309"/>
      <c r="R1153" s="309"/>
    </row>
    <row r="1154">
      <c r="D1154" s="317"/>
      <c r="E1154" s="305"/>
      <c r="F1154" s="305"/>
      <c r="G1154" s="305"/>
      <c r="H1154" s="305"/>
      <c r="I1154" s="305"/>
      <c r="J1154" s="305"/>
      <c r="K1154" s="305"/>
      <c r="L1154" s="305"/>
      <c r="M1154" s="305"/>
      <c r="N1154" s="309"/>
      <c r="O1154" s="309"/>
      <c r="P1154" s="309"/>
      <c r="Q1154" s="309"/>
      <c r="R1154" s="309"/>
    </row>
    <row r="1155">
      <c r="D1155" s="317"/>
      <c r="E1155" s="305"/>
      <c r="F1155" s="305"/>
      <c r="G1155" s="305"/>
      <c r="H1155" s="305"/>
      <c r="I1155" s="305"/>
      <c r="J1155" s="305"/>
      <c r="K1155" s="305"/>
      <c r="L1155" s="305"/>
      <c r="M1155" s="305"/>
      <c r="N1155" s="309"/>
      <c r="O1155" s="309"/>
      <c r="P1155" s="309"/>
      <c r="Q1155" s="309"/>
      <c r="R1155" s="309"/>
    </row>
    <row r="1156">
      <c r="D1156" s="317"/>
      <c r="E1156" s="305"/>
      <c r="F1156" s="305"/>
      <c r="G1156" s="305"/>
      <c r="H1156" s="305"/>
      <c r="I1156" s="305"/>
      <c r="J1156" s="305"/>
      <c r="K1156" s="305"/>
      <c r="L1156" s="305"/>
      <c r="M1156" s="305"/>
      <c r="N1156" s="309"/>
      <c r="O1156" s="309"/>
      <c r="P1156" s="309"/>
      <c r="Q1156" s="309"/>
      <c r="R1156" s="309"/>
    </row>
    <row r="1157">
      <c r="D1157" s="317"/>
      <c r="E1157" s="305"/>
      <c r="F1157" s="305"/>
      <c r="G1157" s="305"/>
      <c r="H1157" s="305"/>
      <c r="I1157" s="305"/>
      <c r="J1157" s="305"/>
      <c r="K1157" s="305"/>
      <c r="L1157" s="305"/>
      <c r="M1157" s="305"/>
      <c r="N1157" s="309"/>
      <c r="O1157" s="309"/>
      <c r="P1157" s="309"/>
      <c r="Q1157" s="309"/>
      <c r="R1157" s="309"/>
    </row>
    <row r="1158">
      <c r="D1158" s="317"/>
      <c r="E1158" s="305"/>
      <c r="F1158" s="305"/>
      <c r="G1158" s="305"/>
      <c r="H1158" s="305"/>
      <c r="I1158" s="305"/>
      <c r="J1158" s="305"/>
      <c r="K1158" s="305"/>
      <c r="L1158" s="305"/>
      <c r="M1158" s="305"/>
      <c r="N1158" s="309"/>
      <c r="O1158" s="309"/>
      <c r="P1158" s="309"/>
      <c r="Q1158" s="309"/>
      <c r="R1158" s="309"/>
    </row>
    <row r="1159">
      <c r="D1159" s="317"/>
      <c r="E1159" s="305"/>
      <c r="F1159" s="305"/>
      <c r="G1159" s="305"/>
      <c r="H1159" s="305"/>
      <c r="I1159" s="305"/>
      <c r="J1159" s="305"/>
      <c r="K1159" s="305"/>
      <c r="L1159" s="305"/>
      <c r="M1159" s="305"/>
      <c r="N1159" s="309"/>
      <c r="O1159" s="309"/>
      <c r="P1159" s="309"/>
      <c r="Q1159" s="309"/>
      <c r="R1159" s="309"/>
    </row>
    <row r="1160">
      <c r="D1160" s="317"/>
      <c r="E1160" s="305"/>
      <c r="F1160" s="305"/>
      <c r="G1160" s="305"/>
      <c r="H1160" s="305"/>
      <c r="I1160" s="305"/>
      <c r="J1160" s="305"/>
      <c r="K1160" s="305"/>
      <c r="L1160" s="305"/>
      <c r="M1160" s="305"/>
      <c r="N1160" s="309"/>
      <c r="O1160" s="309"/>
      <c r="P1160" s="309"/>
      <c r="Q1160" s="309"/>
      <c r="R1160" s="309"/>
    </row>
    <row r="1161">
      <c r="D1161" s="317"/>
      <c r="E1161" s="305"/>
      <c r="F1161" s="305"/>
      <c r="G1161" s="305"/>
      <c r="H1161" s="305"/>
      <c r="I1161" s="305"/>
      <c r="J1161" s="305"/>
      <c r="K1161" s="305"/>
      <c r="L1161" s="305"/>
      <c r="M1161" s="305"/>
      <c r="N1161" s="309"/>
      <c r="O1161" s="309"/>
      <c r="P1161" s="309"/>
      <c r="Q1161" s="309"/>
      <c r="R1161" s="309"/>
    </row>
    <row r="1162">
      <c r="D1162" s="317"/>
      <c r="E1162" s="305"/>
      <c r="F1162" s="305"/>
      <c r="G1162" s="305"/>
      <c r="H1162" s="305"/>
      <c r="I1162" s="305"/>
      <c r="J1162" s="305"/>
      <c r="K1162" s="305"/>
      <c r="L1162" s="305"/>
      <c r="M1162" s="305"/>
      <c r="N1162" s="309"/>
      <c r="O1162" s="309"/>
      <c r="P1162" s="309"/>
      <c r="Q1162" s="309"/>
      <c r="R1162" s="309"/>
    </row>
    <row r="1163">
      <c r="D1163" s="317"/>
      <c r="E1163" s="305"/>
      <c r="F1163" s="305"/>
      <c r="G1163" s="305"/>
      <c r="H1163" s="305"/>
      <c r="I1163" s="305"/>
      <c r="J1163" s="305"/>
      <c r="K1163" s="305"/>
      <c r="L1163" s="305"/>
      <c r="M1163" s="305"/>
      <c r="N1163" s="309"/>
      <c r="O1163" s="309"/>
      <c r="P1163" s="309"/>
      <c r="Q1163" s="309"/>
      <c r="R1163" s="309"/>
    </row>
    <row r="1164">
      <c r="D1164" s="317"/>
      <c r="E1164" s="305"/>
      <c r="F1164" s="305"/>
      <c r="G1164" s="305"/>
      <c r="H1164" s="305"/>
      <c r="I1164" s="305"/>
      <c r="J1164" s="305"/>
      <c r="K1164" s="305"/>
      <c r="L1164" s="305"/>
      <c r="M1164" s="305"/>
      <c r="N1164" s="309"/>
      <c r="O1164" s="309"/>
      <c r="P1164" s="309"/>
      <c r="Q1164" s="309"/>
      <c r="R1164" s="309"/>
    </row>
    <row r="1165">
      <c r="D1165" s="317"/>
      <c r="E1165" s="305"/>
      <c r="F1165" s="305"/>
      <c r="G1165" s="305"/>
      <c r="H1165" s="305"/>
      <c r="I1165" s="305"/>
      <c r="J1165" s="305"/>
      <c r="K1165" s="305"/>
      <c r="L1165" s="305"/>
      <c r="M1165" s="305"/>
      <c r="N1165" s="309"/>
      <c r="O1165" s="309"/>
      <c r="P1165" s="309"/>
      <c r="Q1165" s="309"/>
      <c r="R1165" s="309"/>
    </row>
    <row r="1166">
      <c r="D1166" s="317"/>
      <c r="E1166" s="305"/>
      <c r="F1166" s="305"/>
      <c r="G1166" s="305"/>
      <c r="H1166" s="305"/>
      <c r="I1166" s="305"/>
      <c r="J1166" s="305"/>
      <c r="K1166" s="305"/>
      <c r="L1166" s="305"/>
      <c r="M1166" s="305"/>
      <c r="N1166" s="309"/>
      <c r="O1166" s="309"/>
      <c r="P1166" s="309"/>
      <c r="Q1166" s="309"/>
      <c r="R1166" s="309"/>
    </row>
    <row r="1167">
      <c r="D1167" s="317"/>
      <c r="E1167" s="305"/>
      <c r="F1167" s="305"/>
      <c r="G1167" s="305"/>
      <c r="H1167" s="305"/>
      <c r="I1167" s="305"/>
      <c r="J1167" s="305"/>
      <c r="K1167" s="305"/>
      <c r="L1167" s="305"/>
      <c r="M1167" s="305"/>
      <c r="N1167" s="309"/>
      <c r="O1167" s="309"/>
      <c r="P1167" s="309"/>
      <c r="Q1167" s="309"/>
      <c r="R1167" s="309"/>
    </row>
    <row r="1168">
      <c r="D1168" s="317"/>
      <c r="E1168" s="305"/>
      <c r="F1168" s="305"/>
      <c r="G1168" s="305"/>
      <c r="H1168" s="305"/>
      <c r="I1168" s="305"/>
      <c r="J1168" s="305"/>
      <c r="K1168" s="305"/>
      <c r="L1168" s="305"/>
      <c r="M1168" s="305"/>
      <c r="N1168" s="309"/>
      <c r="O1168" s="309"/>
      <c r="P1168" s="309"/>
      <c r="Q1168" s="309"/>
      <c r="R1168" s="309"/>
    </row>
    <row r="1169">
      <c r="D1169" s="317"/>
      <c r="E1169" s="305"/>
      <c r="F1169" s="305"/>
      <c r="G1169" s="305"/>
      <c r="H1169" s="305"/>
      <c r="I1169" s="305"/>
      <c r="J1169" s="305"/>
      <c r="K1169" s="305"/>
      <c r="L1169" s="305"/>
      <c r="M1169" s="305"/>
      <c r="N1169" s="309"/>
      <c r="O1169" s="309"/>
      <c r="P1169" s="309"/>
      <c r="Q1169" s="309"/>
      <c r="R1169" s="309"/>
    </row>
    <row r="1170">
      <c r="D1170" s="317"/>
      <c r="E1170" s="305"/>
      <c r="F1170" s="305"/>
      <c r="G1170" s="305"/>
      <c r="H1170" s="305"/>
      <c r="I1170" s="305"/>
      <c r="J1170" s="305"/>
      <c r="K1170" s="305"/>
      <c r="L1170" s="305"/>
      <c r="M1170" s="305"/>
      <c r="N1170" s="309"/>
      <c r="O1170" s="309"/>
      <c r="P1170" s="309"/>
      <c r="Q1170" s="309"/>
      <c r="R1170" s="309"/>
    </row>
    <row r="1171">
      <c r="D1171" s="317"/>
      <c r="E1171" s="305"/>
      <c r="F1171" s="305"/>
      <c r="G1171" s="305"/>
      <c r="H1171" s="305"/>
      <c r="I1171" s="305"/>
      <c r="J1171" s="305"/>
      <c r="K1171" s="305"/>
      <c r="L1171" s="305"/>
      <c r="M1171" s="305"/>
      <c r="N1171" s="309"/>
      <c r="O1171" s="309"/>
      <c r="P1171" s="309"/>
      <c r="Q1171" s="309"/>
      <c r="R1171" s="309"/>
    </row>
    <row r="1172">
      <c r="D1172" s="317"/>
      <c r="E1172" s="305"/>
      <c r="F1172" s="305"/>
      <c r="G1172" s="305"/>
      <c r="H1172" s="305"/>
      <c r="I1172" s="305"/>
      <c r="J1172" s="305"/>
      <c r="K1172" s="305"/>
      <c r="L1172" s="305"/>
      <c r="M1172" s="305"/>
      <c r="N1172" s="309"/>
      <c r="O1172" s="309"/>
      <c r="P1172" s="309"/>
      <c r="Q1172" s="309"/>
      <c r="R1172" s="309"/>
    </row>
    <row r="1173">
      <c r="D1173" s="317"/>
      <c r="E1173" s="305"/>
      <c r="F1173" s="305"/>
      <c r="G1173" s="305"/>
      <c r="H1173" s="305"/>
      <c r="I1173" s="305"/>
      <c r="J1173" s="305"/>
      <c r="K1173" s="305"/>
      <c r="L1173" s="305"/>
      <c r="M1173" s="305"/>
      <c r="N1173" s="309"/>
      <c r="O1173" s="309"/>
      <c r="P1173" s="309"/>
      <c r="Q1173" s="309"/>
      <c r="R1173" s="309"/>
    </row>
    <row r="1174">
      <c r="D1174" s="317"/>
      <c r="E1174" s="305"/>
      <c r="F1174" s="305"/>
      <c r="G1174" s="305"/>
      <c r="H1174" s="305"/>
      <c r="I1174" s="305"/>
      <c r="J1174" s="305"/>
      <c r="K1174" s="305"/>
      <c r="L1174" s="305"/>
      <c r="M1174" s="305"/>
      <c r="N1174" s="309"/>
      <c r="O1174" s="309"/>
      <c r="P1174" s="309"/>
      <c r="Q1174" s="309"/>
      <c r="R1174" s="309"/>
    </row>
    <row r="1175">
      <c r="D1175" s="317"/>
      <c r="E1175" s="305"/>
      <c r="F1175" s="305"/>
      <c r="G1175" s="305"/>
      <c r="H1175" s="305"/>
      <c r="I1175" s="305"/>
      <c r="J1175" s="305"/>
      <c r="K1175" s="305"/>
      <c r="L1175" s="305"/>
      <c r="M1175" s="305"/>
      <c r="N1175" s="309"/>
      <c r="O1175" s="309"/>
      <c r="P1175" s="309"/>
      <c r="Q1175" s="309"/>
      <c r="R1175" s="309"/>
    </row>
    <row r="1176">
      <c r="D1176" s="317"/>
      <c r="E1176" s="305"/>
      <c r="F1176" s="305"/>
      <c r="G1176" s="305"/>
      <c r="H1176" s="305"/>
      <c r="I1176" s="305"/>
      <c r="J1176" s="305"/>
      <c r="K1176" s="305"/>
      <c r="L1176" s="305"/>
      <c r="M1176" s="305"/>
      <c r="N1176" s="309"/>
      <c r="O1176" s="309"/>
      <c r="P1176" s="309"/>
      <c r="Q1176" s="309"/>
      <c r="R1176" s="309"/>
    </row>
    <row r="1177">
      <c r="D1177" s="317"/>
      <c r="E1177" s="305"/>
      <c r="F1177" s="305"/>
      <c r="G1177" s="305"/>
      <c r="H1177" s="305"/>
      <c r="I1177" s="305"/>
      <c r="J1177" s="305"/>
      <c r="K1177" s="305"/>
      <c r="L1177" s="305"/>
      <c r="M1177" s="305"/>
      <c r="N1177" s="309"/>
      <c r="O1177" s="309"/>
      <c r="P1177" s="309"/>
      <c r="Q1177" s="309"/>
      <c r="R1177" s="309"/>
    </row>
    <row r="1178">
      <c r="D1178" s="317"/>
      <c r="E1178" s="305"/>
      <c r="F1178" s="305"/>
      <c r="G1178" s="305"/>
      <c r="H1178" s="305"/>
      <c r="I1178" s="305"/>
      <c r="J1178" s="305"/>
      <c r="K1178" s="305"/>
      <c r="L1178" s="305"/>
      <c r="M1178" s="305"/>
      <c r="N1178" s="309"/>
      <c r="O1178" s="309"/>
      <c r="P1178" s="309"/>
      <c r="Q1178" s="309"/>
      <c r="R1178" s="309"/>
    </row>
    <row r="1179">
      <c r="D1179" s="317"/>
      <c r="E1179" s="305"/>
      <c r="F1179" s="305"/>
      <c r="G1179" s="305"/>
      <c r="H1179" s="305"/>
      <c r="I1179" s="305"/>
      <c r="J1179" s="305"/>
      <c r="K1179" s="305"/>
      <c r="L1179" s="305"/>
      <c r="M1179" s="305"/>
      <c r="N1179" s="309"/>
      <c r="O1179" s="309"/>
      <c r="P1179" s="309"/>
      <c r="Q1179" s="309"/>
      <c r="R1179" s="309"/>
    </row>
    <row r="1180">
      <c r="D1180" s="317"/>
      <c r="E1180" s="305"/>
      <c r="F1180" s="305"/>
      <c r="G1180" s="305"/>
      <c r="H1180" s="305"/>
      <c r="I1180" s="305"/>
      <c r="J1180" s="305"/>
      <c r="K1180" s="305"/>
      <c r="L1180" s="305"/>
      <c r="M1180" s="305"/>
      <c r="N1180" s="309"/>
      <c r="O1180" s="309"/>
      <c r="P1180" s="309"/>
      <c r="Q1180" s="309"/>
      <c r="R1180" s="309"/>
    </row>
    <row r="1181">
      <c r="D1181" s="317"/>
      <c r="E1181" s="305"/>
      <c r="F1181" s="305"/>
      <c r="G1181" s="305"/>
      <c r="H1181" s="305"/>
      <c r="I1181" s="305"/>
      <c r="J1181" s="305"/>
      <c r="K1181" s="305"/>
      <c r="L1181" s="305"/>
      <c r="M1181" s="305"/>
      <c r="N1181" s="309"/>
      <c r="O1181" s="309"/>
      <c r="P1181" s="309"/>
      <c r="Q1181" s="309"/>
      <c r="R1181" s="309"/>
    </row>
    <row r="1182">
      <c r="D1182" s="317"/>
      <c r="E1182" s="305"/>
      <c r="F1182" s="305"/>
      <c r="G1182" s="305"/>
      <c r="H1182" s="305"/>
      <c r="I1182" s="305"/>
      <c r="J1182" s="305"/>
      <c r="K1182" s="305"/>
      <c r="L1182" s="305"/>
      <c r="M1182" s="305"/>
      <c r="N1182" s="309"/>
      <c r="O1182" s="309"/>
      <c r="P1182" s="309"/>
      <c r="Q1182" s="309"/>
      <c r="R1182" s="309"/>
    </row>
    <row r="1183">
      <c r="D1183" s="317"/>
      <c r="E1183" s="305"/>
      <c r="F1183" s="305"/>
      <c r="G1183" s="305"/>
      <c r="H1183" s="305"/>
      <c r="I1183" s="305"/>
      <c r="J1183" s="305"/>
      <c r="K1183" s="305"/>
      <c r="L1183" s="305"/>
      <c r="M1183" s="305"/>
      <c r="N1183" s="309"/>
      <c r="O1183" s="309"/>
      <c r="P1183" s="309"/>
      <c r="Q1183" s="309"/>
      <c r="R1183" s="309"/>
    </row>
    <row r="1184">
      <c r="D1184" s="317"/>
      <c r="E1184" s="305"/>
      <c r="F1184" s="305"/>
      <c r="G1184" s="305"/>
      <c r="H1184" s="305"/>
      <c r="I1184" s="305"/>
      <c r="J1184" s="305"/>
      <c r="K1184" s="305"/>
      <c r="L1184" s="305"/>
      <c r="M1184" s="305"/>
      <c r="N1184" s="309"/>
      <c r="O1184" s="309"/>
      <c r="P1184" s="309"/>
      <c r="Q1184" s="309"/>
      <c r="R1184" s="309"/>
    </row>
    <row r="1185">
      <c r="D1185" s="317"/>
      <c r="E1185" s="305"/>
      <c r="F1185" s="305"/>
      <c r="G1185" s="305"/>
      <c r="H1185" s="305"/>
      <c r="I1185" s="305"/>
      <c r="J1185" s="305"/>
      <c r="K1185" s="305"/>
      <c r="L1185" s="305"/>
      <c r="M1185" s="305"/>
      <c r="N1185" s="309"/>
      <c r="O1185" s="309"/>
      <c r="P1185" s="309"/>
      <c r="Q1185" s="309"/>
      <c r="R1185" s="309"/>
    </row>
    <row r="1186">
      <c r="D1186" s="317"/>
      <c r="E1186" s="305"/>
      <c r="F1186" s="305"/>
      <c r="G1186" s="305"/>
      <c r="H1186" s="305"/>
      <c r="I1186" s="305"/>
      <c r="J1186" s="305"/>
      <c r="K1186" s="305"/>
      <c r="L1186" s="305"/>
      <c r="M1186" s="305"/>
      <c r="N1186" s="309"/>
      <c r="O1186" s="309"/>
      <c r="P1186" s="309"/>
      <c r="Q1186" s="309"/>
      <c r="R1186" s="309"/>
    </row>
    <row r="1187">
      <c r="D1187" s="317"/>
      <c r="E1187" s="305"/>
      <c r="F1187" s="305"/>
      <c r="G1187" s="305"/>
      <c r="H1187" s="305"/>
      <c r="I1187" s="305"/>
      <c r="J1187" s="305"/>
      <c r="K1187" s="305"/>
      <c r="L1187" s="305"/>
      <c r="M1187" s="305"/>
      <c r="N1187" s="309"/>
      <c r="O1187" s="309"/>
      <c r="P1187" s="309"/>
      <c r="Q1187" s="309"/>
      <c r="R1187" s="309"/>
    </row>
    <row r="1188">
      <c r="D1188" s="317"/>
      <c r="E1188" s="305"/>
      <c r="F1188" s="305"/>
      <c r="G1188" s="305"/>
      <c r="H1188" s="305"/>
      <c r="I1188" s="305"/>
      <c r="J1188" s="305"/>
      <c r="K1188" s="305"/>
      <c r="L1188" s="305"/>
      <c r="M1188" s="305"/>
      <c r="N1188" s="309"/>
      <c r="O1188" s="309"/>
      <c r="P1188" s="309"/>
      <c r="Q1188" s="309"/>
      <c r="R1188" s="309"/>
    </row>
    <row r="1189">
      <c r="D1189" s="317"/>
      <c r="E1189" s="305"/>
      <c r="F1189" s="305"/>
      <c r="G1189" s="305"/>
      <c r="H1189" s="305"/>
      <c r="I1189" s="305"/>
      <c r="J1189" s="305"/>
      <c r="K1189" s="305"/>
      <c r="L1189" s="305"/>
      <c r="M1189" s="305"/>
      <c r="N1189" s="309"/>
      <c r="O1189" s="309"/>
      <c r="P1189" s="309"/>
      <c r="Q1189" s="309"/>
      <c r="R1189" s="309"/>
    </row>
    <row r="1190">
      <c r="D1190" s="317"/>
      <c r="E1190" s="305"/>
      <c r="F1190" s="305"/>
      <c r="G1190" s="305"/>
      <c r="H1190" s="305"/>
      <c r="I1190" s="305"/>
      <c r="J1190" s="305"/>
      <c r="K1190" s="305"/>
      <c r="L1190" s="305"/>
      <c r="M1190" s="305"/>
      <c r="N1190" s="309"/>
      <c r="O1190" s="309"/>
      <c r="P1190" s="309"/>
      <c r="Q1190" s="309"/>
      <c r="R1190" s="309"/>
    </row>
    <row r="1191">
      <c r="D1191" s="317"/>
      <c r="E1191" s="305"/>
      <c r="F1191" s="305"/>
      <c r="G1191" s="305"/>
      <c r="H1191" s="305"/>
      <c r="I1191" s="305"/>
      <c r="J1191" s="305"/>
      <c r="K1191" s="305"/>
      <c r="L1191" s="305"/>
      <c r="M1191" s="305"/>
      <c r="N1191" s="309"/>
      <c r="O1191" s="309"/>
      <c r="P1191" s="309"/>
      <c r="Q1191" s="309"/>
      <c r="R1191" s="309"/>
    </row>
    <row r="1192">
      <c r="D1192" s="317"/>
      <c r="E1192" s="305"/>
      <c r="F1192" s="305"/>
      <c r="G1192" s="305"/>
      <c r="H1192" s="305"/>
      <c r="I1192" s="305"/>
      <c r="J1192" s="305"/>
      <c r="K1192" s="305"/>
      <c r="L1192" s="305"/>
      <c r="M1192" s="305"/>
      <c r="N1192" s="309"/>
      <c r="O1192" s="309"/>
      <c r="P1192" s="309"/>
      <c r="Q1192" s="309"/>
      <c r="R1192" s="309"/>
    </row>
    <row r="1193">
      <c r="D1193" s="317"/>
      <c r="E1193" s="305"/>
      <c r="F1193" s="305"/>
      <c r="G1193" s="305"/>
      <c r="H1193" s="305"/>
      <c r="I1193" s="305"/>
      <c r="J1193" s="305"/>
      <c r="K1193" s="305"/>
      <c r="L1193" s="305"/>
      <c r="M1193" s="305"/>
      <c r="N1193" s="309"/>
      <c r="O1193" s="309"/>
      <c r="P1193" s="309"/>
      <c r="Q1193" s="309"/>
      <c r="R1193" s="309"/>
    </row>
    <row r="1194">
      <c r="D1194" s="317"/>
      <c r="E1194" s="305"/>
      <c r="F1194" s="305"/>
      <c r="G1194" s="305"/>
      <c r="H1194" s="305"/>
      <c r="I1194" s="305"/>
      <c r="J1194" s="305"/>
      <c r="K1194" s="305"/>
      <c r="L1194" s="305"/>
      <c r="M1194" s="305"/>
      <c r="N1194" s="309"/>
      <c r="O1194" s="309"/>
      <c r="P1194" s="309"/>
      <c r="Q1194" s="309"/>
      <c r="R1194" s="309"/>
    </row>
    <row r="1195">
      <c r="D1195" s="317"/>
      <c r="E1195" s="305"/>
      <c r="F1195" s="305"/>
      <c r="G1195" s="305"/>
      <c r="H1195" s="305"/>
      <c r="I1195" s="305"/>
      <c r="J1195" s="305"/>
      <c r="K1195" s="305"/>
      <c r="L1195" s="305"/>
      <c r="M1195" s="305"/>
      <c r="N1195" s="309"/>
      <c r="O1195" s="309"/>
      <c r="P1195" s="309"/>
      <c r="Q1195" s="309"/>
      <c r="R1195" s="309"/>
    </row>
    <row r="1196">
      <c r="D1196" s="317"/>
      <c r="E1196" s="305"/>
      <c r="F1196" s="305"/>
      <c r="G1196" s="305"/>
      <c r="H1196" s="305"/>
      <c r="I1196" s="305"/>
      <c r="J1196" s="305"/>
      <c r="K1196" s="305"/>
      <c r="L1196" s="305"/>
      <c r="M1196" s="305"/>
      <c r="N1196" s="309"/>
      <c r="O1196" s="309"/>
      <c r="P1196" s="309"/>
      <c r="Q1196" s="309"/>
      <c r="R1196" s="309"/>
    </row>
    <row r="1197">
      <c r="D1197" s="317"/>
      <c r="E1197" s="305"/>
      <c r="F1197" s="305"/>
      <c r="G1197" s="305"/>
      <c r="H1197" s="305"/>
      <c r="I1197" s="305"/>
      <c r="J1197" s="305"/>
      <c r="K1197" s="305"/>
      <c r="L1197" s="305"/>
      <c r="M1197" s="305"/>
      <c r="N1197" s="309"/>
      <c r="O1197" s="309"/>
      <c r="P1197" s="309"/>
      <c r="Q1197" s="309"/>
      <c r="R1197" s="309"/>
    </row>
    <row r="1198">
      <c r="D1198" s="317"/>
      <c r="E1198" s="305"/>
      <c r="F1198" s="305"/>
      <c r="G1198" s="305"/>
      <c r="H1198" s="305"/>
      <c r="I1198" s="305"/>
      <c r="J1198" s="305"/>
      <c r="K1198" s="305"/>
      <c r="L1198" s="305"/>
      <c r="M1198" s="305"/>
      <c r="N1198" s="309"/>
      <c r="O1198" s="309"/>
      <c r="P1198" s="309"/>
      <c r="Q1198" s="309"/>
      <c r="R1198" s="309"/>
    </row>
    <row r="1199">
      <c r="D1199" s="317"/>
      <c r="E1199" s="305"/>
      <c r="F1199" s="305"/>
      <c r="G1199" s="305"/>
      <c r="H1199" s="305"/>
      <c r="I1199" s="305"/>
      <c r="J1199" s="305"/>
      <c r="K1199" s="305"/>
      <c r="L1199" s="305"/>
      <c r="M1199" s="305"/>
      <c r="N1199" s="309"/>
      <c r="O1199" s="309"/>
      <c r="P1199" s="309"/>
      <c r="Q1199" s="309"/>
      <c r="R1199" s="309"/>
    </row>
    <row r="1200">
      <c r="D1200" s="317"/>
      <c r="E1200" s="305"/>
      <c r="F1200" s="305"/>
      <c r="G1200" s="305"/>
      <c r="H1200" s="305"/>
      <c r="I1200" s="305"/>
      <c r="J1200" s="305"/>
      <c r="K1200" s="305"/>
      <c r="L1200" s="305"/>
      <c r="M1200" s="305"/>
      <c r="N1200" s="309"/>
      <c r="O1200" s="309"/>
      <c r="P1200" s="309"/>
      <c r="Q1200" s="309"/>
      <c r="R1200" s="309"/>
    </row>
    <row r="1201">
      <c r="D1201" s="317"/>
      <c r="E1201" s="305"/>
      <c r="F1201" s="305"/>
      <c r="G1201" s="305"/>
      <c r="H1201" s="305"/>
      <c r="I1201" s="305"/>
      <c r="J1201" s="305"/>
      <c r="K1201" s="305"/>
      <c r="L1201" s="305"/>
      <c r="M1201" s="305"/>
      <c r="N1201" s="309"/>
      <c r="O1201" s="309"/>
      <c r="P1201" s="309"/>
      <c r="Q1201" s="309"/>
      <c r="R1201" s="309"/>
    </row>
    <row r="1202">
      <c r="D1202" s="317"/>
      <c r="E1202" s="305"/>
      <c r="F1202" s="305"/>
      <c r="G1202" s="305"/>
      <c r="H1202" s="305"/>
      <c r="I1202" s="305"/>
      <c r="J1202" s="305"/>
      <c r="K1202" s="305"/>
      <c r="L1202" s="305"/>
      <c r="M1202" s="305"/>
      <c r="N1202" s="309"/>
      <c r="O1202" s="309"/>
      <c r="P1202" s="309"/>
      <c r="Q1202" s="309"/>
      <c r="R1202" s="309"/>
    </row>
    <row r="1203">
      <c r="D1203" s="317"/>
      <c r="E1203" s="305"/>
      <c r="F1203" s="305"/>
      <c r="G1203" s="305"/>
      <c r="H1203" s="305"/>
      <c r="I1203" s="305"/>
      <c r="J1203" s="305"/>
      <c r="K1203" s="305"/>
      <c r="L1203" s="305"/>
      <c r="M1203" s="305"/>
      <c r="N1203" s="309"/>
      <c r="O1203" s="309"/>
      <c r="P1203" s="309"/>
      <c r="Q1203" s="309"/>
      <c r="R1203" s="309"/>
    </row>
    <row r="1204">
      <c r="D1204" s="317"/>
      <c r="E1204" s="305"/>
      <c r="F1204" s="305"/>
      <c r="G1204" s="305"/>
      <c r="H1204" s="305"/>
      <c r="I1204" s="305"/>
      <c r="J1204" s="305"/>
      <c r="K1204" s="305"/>
      <c r="L1204" s="305"/>
      <c r="M1204" s="305"/>
      <c r="N1204" s="309"/>
      <c r="O1204" s="309"/>
      <c r="P1204" s="309"/>
      <c r="Q1204" s="309"/>
      <c r="R1204" s="309"/>
    </row>
    <row r="1205">
      <c r="D1205" s="317"/>
      <c r="E1205" s="305"/>
      <c r="F1205" s="305"/>
      <c r="G1205" s="305"/>
      <c r="H1205" s="305"/>
      <c r="I1205" s="305"/>
      <c r="J1205" s="305"/>
      <c r="K1205" s="305"/>
      <c r="L1205" s="305"/>
      <c r="M1205" s="305"/>
      <c r="N1205" s="309"/>
      <c r="O1205" s="309"/>
      <c r="P1205" s="309"/>
      <c r="Q1205" s="309"/>
      <c r="R1205" s="309"/>
    </row>
    <row r="1206">
      <c r="D1206" s="317"/>
      <c r="E1206" s="305"/>
      <c r="F1206" s="305"/>
      <c r="G1206" s="305"/>
      <c r="H1206" s="305"/>
      <c r="I1206" s="305"/>
      <c r="J1206" s="305"/>
      <c r="K1206" s="305"/>
      <c r="L1206" s="305"/>
      <c r="M1206" s="305"/>
      <c r="N1206" s="309"/>
      <c r="O1206" s="309"/>
      <c r="P1206" s="309"/>
      <c r="Q1206" s="309"/>
      <c r="R1206" s="309"/>
    </row>
    <row r="1207">
      <c r="D1207" s="317"/>
      <c r="E1207" s="305"/>
      <c r="F1207" s="305"/>
      <c r="G1207" s="305"/>
      <c r="H1207" s="305"/>
      <c r="I1207" s="305"/>
      <c r="J1207" s="305"/>
      <c r="K1207" s="305"/>
      <c r="L1207" s="305"/>
      <c r="M1207" s="305"/>
      <c r="N1207" s="309"/>
      <c r="O1207" s="309"/>
      <c r="P1207" s="309"/>
      <c r="Q1207" s="309"/>
      <c r="R1207" s="309"/>
    </row>
    <row r="1208">
      <c r="D1208" s="317"/>
      <c r="E1208" s="305"/>
      <c r="F1208" s="305"/>
      <c r="G1208" s="305"/>
      <c r="H1208" s="305"/>
      <c r="I1208" s="305"/>
      <c r="J1208" s="305"/>
      <c r="K1208" s="305"/>
      <c r="L1208" s="305"/>
      <c r="M1208" s="305"/>
      <c r="N1208" s="309"/>
      <c r="O1208" s="309"/>
      <c r="P1208" s="309"/>
      <c r="Q1208" s="309"/>
      <c r="R1208" s="309"/>
    </row>
    <row r="1209">
      <c r="D1209" s="317"/>
      <c r="E1209" s="305"/>
      <c r="F1209" s="305"/>
      <c r="G1209" s="305"/>
      <c r="H1209" s="305"/>
      <c r="I1209" s="305"/>
      <c r="J1209" s="305"/>
      <c r="K1209" s="305"/>
      <c r="L1209" s="305"/>
      <c r="M1209" s="305"/>
      <c r="N1209" s="309"/>
      <c r="O1209" s="309"/>
      <c r="P1209" s="309"/>
      <c r="Q1209" s="309"/>
      <c r="R1209" s="309"/>
    </row>
    <row r="1210">
      <c r="D1210" s="317"/>
      <c r="E1210" s="305"/>
      <c r="F1210" s="305"/>
      <c r="G1210" s="305"/>
      <c r="H1210" s="305"/>
      <c r="I1210" s="305"/>
      <c r="J1210" s="305"/>
      <c r="K1210" s="305"/>
      <c r="L1210" s="305"/>
      <c r="M1210" s="305"/>
      <c r="N1210" s="309"/>
      <c r="O1210" s="309"/>
      <c r="P1210" s="309"/>
      <c r="Q1210" s="309"/>
      <c r="R1210" s="309"/>
    </row>
    <row r="1211">
      <c r="D1211" s="317"/>
      <c r="E1211" s="305"/>
      <c r="F1211" s="305"/>
      <c r="G1211" s="305"/>
      <c r="H1211" s="305"/>
      <c r="I1211" s="305"/>
      <c r="J1211" s="305"/>
      <c r="K1211" s="305"/>
      <c r="L1211" s="305"/>
      <c r="M1211" s="305"/>
      <c r="N1211" s="309"/>
      <c r="O1211" s="309"/>
      <c r="P1211" s="309"/>
      <c r="Q1211" s="309"/>
      <c r="R1211" s="309"/>
    </row>
    <row r="1212">
      <c r="D1212" s="317"/>
      <c r="E1212" s="305"/>
      <c r="F1212" s="305"/>
      <c r="G1212" s="305"/>
      <c r="H1212" s="305"/>
      <c r="I1212" s="305"/>
      <c r="J1212" s="305"/>
      <c r="K1212" s="305"/>
      <c r="L1212" s="305"/>
      <c r="M1212" s="305"/>
      <c r="N1212" s="309"/>
      <c r="O1212" s="309"/>
      <c r="P1212" s="309"/>
      <c r="Q1212" s="309"/>
      <c r="R1212" s="309"/>
    </row>
    <row r="1213">
      <c r="D1213" s="317"/>
      <c r="E1213" s="305"/>
      <c r="F1213" s="305"/>
      <c r="G1213" s="305"/>
      <c r="H1213" s="305"/>
      <c r="I1213" s="305"/>
      <c r="J1213" s="305"/>
      <c r="K1213" s="305"/>
      <c r="L1213" s="305"/>
      <c r="M1213" s="305"/>
      <c r="N1213" s="309"/>
      <c r="O1213" s="309"/>
      <c r="P1213" s="309"/>
      <c r="Q1213" s="309"/>
      <c r="R1213" s="309"/>
    </row>
    <row r="1214">
      <c r="D1214" s="317"/>
      <c r="E1214" s="305"/>
      <c r="F1214" s="305"/>
      <c r="G1214" s="305"/>
      <c r="H1214" s="305"/>
      <c r="I1214" s="305"/>
      <c r="J1214" s="305"/>
      <c r="K1214" s="305"/>
      <c r="L1214" s="305"/>
      <c r="M1214" s="305"/>
      <c r="N1214" s="309"/>
      <c r="O1214" s="309"/>
      <c r="P1214" s="309"/>
      <c r="Q1214" s="309"/>
      <c r="R1214" s="309"/>
    </row>
    <row r="1215">
      <c r="D1215" s="317"/>
      <c r="E1215" s="305"/>
      <c r="F1215" s="305"/>
      <c r="G1215" s="305"/>
      <c r="H1215" s="305"/>
      <c r="I1215" s="305"/>
      <c r="J1215" s="305"/>
      <c r="K1215" s="305"/>
      <c r="L1215" s="305"/>
      <c r="M1215" s="305"/>
      <c r="N1215" s="309"/>
      <c r="O1215" s="309"/>
      <c r="P1215" s="309"/>
      <c r="Q1215" s="309"/>
      <c r="R1215" s="309"/>
    </row>
    <row r="1216">
      <c r="D1216" s="317"/>
      <c r="E1216" s="305"/>
      <c r="F1216" s="305"/>
      <c r="G1216" s="305"/>
      <c r="H1216" s="305"/>
      <c r="I1216" s="305"/>
      <c r="J1216" s="305"/>
      <c r="K1216" s="305"/>
      <c r="L1216" s="305"/>
      <c r="M1216" s="305"/>
      <c r="N1216" s="309"/>
      <c r="O1216" s="309"/>
      <c r="P1216" s="309"/>
      <c r="Q1216" s="309"/>
      <c r="R1216" s="309"/>
    </row>
    <row r="1217">
      <c r="D1217" s="317"/>
      <c r="E1217" s="305"/>
      <c r="F1217" s="305"/>
      <c r="G1217" s="305"/>
      <c r="H1217" s="305"/>
      <c r="I1217" s="305"/>
      <c r="J1217" s="305"/>
      <c r="K1217" s="305"/>
      <c r="L1217" s="305"/>
      <c r="M1217" s="305"/>
      <c r="N1217" s="309"/>
      <c r="O1217" s="309"/>
      <c r="P1217" s="309"/>
      <c r="Q1217" s="309"/>
      <c r="R1217" s="309"/>
    </row>
    <row r="1218">
      <c r="D1218" s="317"/>
      <c r="E1218" s="305"/>
      <c r="F1218" s="305"/>
      <c r="G1218" s="305"/>
      <c r="H1218" s="305"/>
      <c r="I1218" s="305"/>
      <c r="J1218" s="305"/>
      <c r="K1218" s="305"/>
      <c r="L1218" s="305"/>
      <c r="M1218" s="305"/>
      <c r="N1218" s="309"/>
      <c r="O1218" s="309"/>
      <c r="P1218" s="309"/>
      <c r="Q1218" s="309"/>
      <c r="R1218" s="309"/>
    </row>
    <row r="1219">
      <c r="D1219" s="317"/>
      <c r="E1219" s="305"/>
      <c r="F1219" s="305"/>
      <c r="G1219" s="305"/>
      <c r="H1219" s="305"/>
      <c r="I1219" s="305"/>
      <c r="J1219" s="305"/>
      <c r="K1219" s="305"/>
      <c r="L1219" s="305"/>
      <c r="M1219" s="305"/>
      <c r="N1219" s="309"/>
      <c r="O1219" s="309"/>
      <c r="P1219" s="309"/>
      <c r="Q1219" s="309"/>
      <c r="R1219" s="309"/>
    </row>
    <row r="1220">
      <c r="D1220" s="317"/>
      <c r="E1220" s="305"/>
      <c r="F1220" s="305"/>
      <c r="G1220" s="305"/>
      <c r="H1220" s="305"/>
      <c r="I1220" s="305"/>
      <c r="J1220" s="305"/>
      <c r="K1220" s="305"/>
      <c r="L1220" s="305"/>
      <c r="M1220" s="305"/>
      <c r="N1220" s="309"/>
      <c r="O1220" s="309"/>
      <c r="P1220" s="309"/>
      <c r="Q1220" s="309"/>
      <c r="R1220" s="309"/>
    </row>
    <row r="1221">
      <c r="D1221" s="317"/>
      <c r="E1221" s="305"/>
      <c r="F1221" s="305"/>
      <c r="G1221" s="305"/>
      <c r="H1221" s="305"/>
      <c r="I1221" s="305"/>
      <c r="J1221" s="305"/>
      <c r="K1221" s="305"/>
      <c r="L1221" s="305"/>
      <c r="M1221" s="305"/>
      <c r="N1221" s="309"/>
      <c r="O1221" s="309"/>
      <c r="P1221" s="309"/>
      <c r="Q1221" s="309"/>
      <c r="R1221" s="309"/>
    </row>
    <row r="1222">
      <c r="D1222" s="317"/>
      <c r="E1222" s="305"/>
      <c r="F1222" s="305"/>
      <c r="G1222" s="305"/>
      <c r="H1222" s="305"/>
      <c r="I1222" s="305"/>
      <c r="J1222" s="305"/>
      <c r="K1222" s="305"/>
      <c r="L1222" s="305"/>
      <c r="M1222" s="305"/>
      <c r="N1222" s="309"/>
      <c r="O1222" s="309"/>
      <c r="P1222" s="309"/>
      <c r="Q1222" s="309"/>
      <c r="R1222" s="309"/>
    </row>
    <row r="1223">
      <c r="D1223" s="317"/>
      <c r="E1223" s="305"/>
      <c r="F1223" s="305"/>
      <c r="G1223" s="305"/>
      <c r="H1223" s="305"/>
      <c r="I1223" s="305"/>
      <c r="J1223" s="305"/>
      <c r="K1223" s="305"/>
      <c r="L1223" s="305"/>
      <c r="M1223" s="305"/>
      <c r="N1223" s="309"/>
      <c r="O1223" s="309"/>
      <c r="P1223" s="309"/>
      <c r="Q1223" s="309"/>
      <c r="R1223" s="309"/>
    </row>
    <row r="1224">
      <c r="D1224" s="317"/>
      <c r="E1224" s="305"/>
      <c r="F1224" s="305"/>
      <c r="G1224" s="305"/>
      <c r="H1224" s="305"/>
      <c r="I1224" s="305"/>
      <c r="J1224" s="305"/>
      <c r="K1224" s="305"/>
      <c r="L1224" s="305"/>
      <c r="M1224" s="305"/>
      <c r="N1224" s="309"/>
      <c r="O1224" s="309"/>
      <c r="P1224" s="309"/>
      <c r="Q1224" s="309"/>
      <c r="R1224" s="309"/>
    </row>
    <row r="1225">
      <c r="D1225" s="317"/>
      <c r="E1225" s="305"/>
      <c r="F1225" s="305"/>
      <c r="G1225" s="305"/>
      <c r="H1225" s="305"/>
      <c r="I1225" s="305"/>
      <c r="J1225" s="305"/>
      <c r="K1225" s="305"/>
      <c r="L1225" s="305"/>
      <c r="M1225" s="305"/>
      <c r="N1225" s="309"/>
      <c r="O1225" s="309"/>
      <c r="P1225" s="309"/>
      <c r="Q1225" s="309"/>
      <c r="R1225" s="309"/>
    </row>
    <row r="1226">
      <c r="D1226" s="317"/>
      <c r="E1226" s="305"/>
      <c r="F1226" s="305"/>
      <c r="G1226" s="305"/>
      <c r="H1226" s="305"/>
      <c r="I1226" s="305"/>
      <c r="J1226" s="305"/>
      <c r="K1226" s="305"/>
      <c r="L1226" s="305"/>
      <c r="M1226" s="305"/>
      <c r="N1226" s="309"/>
      <c r="O1226" s="309"/>
      <c r="P1226" s="309"/>
      <c r="Q1226" s="309"/>
      <c r="R1226" s="309"/>
    </row>
    <row r="1227">
      <c r="D1227" s="317"/>
      <c r="E1227" s="305"/>
      <c r="F1227" s="305"/>
      <c r="G1227" s="305"/>
      <c r="H1227" s="305"/>
      <c r="I1227" s="305"/>
      <c r="J1227" s="305"/>
      <c r="K1227" s="305"/>
      <c r="L1227" s="305"/>
      <c r="M1227" s="305"/>
      <c r="N1227" s="309"/>
      <c r="O1227" s="309"/>
      <c r="P1227" s="309"/>
      <c r="Q1227" s="309"/>
      <c r="R1227" s="309"/>
    </row>
    <row r="1228">
      <c r="D1228" s="317"/>
      <c r="E1228" s="305"/>
      <c r="F1228" s="305"/>
      <c r="G1228" s="305"/>
      <c r="H1228" s="305"/>
      <c r="I1228" s="305"/>
      <c r="J1228" s="305"/>
      <c r="K1228" s="305"/>
      <c r="L1228" s="305"/>
      <c r="M1228" s="305"/>
      <c r="N1228" s="309"/>
      <c r="O1228" s="309"/>
      <c r="P1228" s="309"/>
      <c r="Q1228" s="309"/>
      <c r="R1228" s="309"/>
    </row>
    <row r="1229">
      <c r="D1229" s="317"/>
      <c r="E1229" s="305"/>
      <c r="F1229" s="305"/>
      <c r="G1229" s="305"/>
      <c r="H1229" s="305"/>
      <c r="I1229" s="305"/>
      <c r="J1229" s="305"/>
      <c r="K1229" s="305"/>
      <c r="L1229" s="305"/>
      <c r="M1229" s="305"/>
      <c r="N1229" s="309"/>
      <c r="O1229" s="309"/>
      <c r="P1229" s="309"/>
      <c r="Q1229" s="309"/>
      <c r="R1229" s="309"/>
    </row>
    <row r="1230">
      <c r="D1230" s="317"/>
      <c r="E1230" s="305"/>
      <c r="F1230" s="305"/>
      <c r="G1230" s="305"/>
      <c r="H1230" s="305"/>
      <c r="I1230" s="305"/>
      <c r="J1230" s="305"/>
      <c r="K1230" s="305"/>
      <c r="L1230" s="305"/>
      <c r="M1230" s="305"/>
      <c r="N1230" s="309"/>
      <c r="O1230" s="309"/>
      <c r="P1230" s="309"/>
      <c r="Q1230" s="309"/>
      <c r="R1230" s="309"/>
    </row>
    <row r="1231">
      <c r="D1231" s="317"/>
      <c r="E1231" s="305"/>
      <c r="F1231" s="305"/>
      <c r="G1231" s="305"/>
      <c r="H1231" s="305"/>
      <c r="I1231" s="305"/>
      <c r="J1231" s="305"/>
      <c r="K1231" s="305"/>
      <c r="L1231" s="305"/>
      <c r="M1231" s="305"/>
      <c r="N1231" s="309"/>
      <c r="O1231" s="309"/>
      <c r="P1231" s="309"/>
      <c r="Q1231" s="309"/>
      <c r="R1231" s="309"/>
    </row>
    <row r="1232">
      <c r="D1232" s="317"/>
      <c r="E1232" s="305"/>
      <c r="F1232" s="305"/>
      <c r="G1232" s="305"/>
      <c r="H1232" s="305"/>
      <c r="I1232" s="305"/>
      <c r="J1232" s="305"/>
      <c r="K1232" s="305"/>
      <c r="L1232" s="305"/>
      <c r="M1232" s="305"/>
      <c r="N1232" s="309"/>
      <c r="O1232" s="309"/>
      <c r="P1232" s="309"/>
      <c r="Q1232" s="309"/>
      <c r="R1232" s="309"/>
    </row>
    <row r="1233">
      <c r="D1233" s="317"/>
      <c r="E1233" s="305"/>
      <c r="F1233" s="305"/>
      <c r="G1233" s="305"/>
      <c r="H1233" s="305"/>
      <c r="I1233" s="305"/>
      <c r="J1233" s="305"/>
      <c r="K1233" s="305"/>
      <c r="L1233" s="305"/>
      <c r="M1233" s="305"/>
      <c r="N1233" s="309"/>
      <c r="O1233" s="309"/>
      <c r="P1233" s="309"/>
      <c r="Q1233" s="309"/>
      <c r="R1233" s="309"/>
    </row>
    <row r="1234">
      <c r="D1234" s="317"/>
      <c r="E1234" s="305"/>
      <c r="F1234" s="305"/>
      <c r="G1234" s="305"/>
      <c r="H1234" s="305"/>
      <c r="I1234" s="305"/>
      <c r="J1234" s="305"/>
      <c r="K1234" s="305"/>
      <c r="L1234" s="305"/>
      <c r="M1234" s="305"/>
      <c r="N1234" s="309"/>
      <c r="O1234" s="309"/>
      <c r="P1234" s="309"/>
      <c r="Q1234" s="309"/>
      <c r="R1234" s="309"/>
    </row>
    <row r="1235">
      <c r="D1235" s="317"/>
      <c r="E1235" s="305"/>
      <c r="F1235" s="305"/>
      <c r="G1235" s="305"/>
      <c r="H1235" s="305"/>
      <c r="I1235" s="305"/>
      <c r="J1235" s="305"/>
      <c r="K1235" s="305"/>
      <c r="L1235" s="305"/>
      <c r="M1235" s="305"/>
      <c r="N1235" s="309"/>
      <c r="O1235" s="309"/>
      <c r="P1235" s="309"/>
      <c r="Q1235" s="309"/>
      <c r="R1235" s="309"/>
    </row>
    <row r="1236">
      <c r="D1236" s="317"/>
      <c r="E1236" s="305"/>
      <c r="F1236" s="305"/>
      <c r="G1236" s="305"/>
      <c r="H1236" s="305"/>
      <c r="I1236" s="305"/>
      <c r="J1236" s="305"/>
      <c r="K1236" s="305"/>
      <c r="L1236" s="305"/>
      <c r="M1236" s="305"/>
      <c r="N1236" s="309"/>
      <c r="O1236" s="309"/>
      <c r="P1236" s="309"/>
      <c r="Q1236" s="309"/>
      <c r="R1236" s="309"/>
    </row>
    <row r="1237">
      <c r="D1237" s="317"/>
      <c r="E1237" s="305"/>
      <c r="F1237" s="305"/>
      <c r="G1237" s="305"/>
      <c r="H1237" s="305"/>
      <c r="I1237" s="305"/>
      <c r="J1237" s="305"/>
      <c r="K1237" s="305"/>
      <c r="L1237" s="305"/>
      <c r="M1237" s="305"/>
      <c r="N1237" s="309"/>
      <c r="O1237" s="309"/>
      <c r="P1237" s="309"/>
      <c r="Q1237" s="309"/>
      <c r="R1237" s="309"/>
    </row>
    <row r="1238">
      <c r="D1238" s="317"/>
      <c r="E1238" s="305"/>
      <c r="F1238" s="305"/>
      <c r="G1238" s="305"/>
      <c r="H1238" s="305"/>
      <c r="I1238" s="305"/>
      <c r="J1238" s="305"/>
      <c r="K1238" s="305"/>
      <c r="L1238" s="305"/>
      <c r="M1238" s="305"/>
      <c r="N1238" s="309"/>
      <c r="O1238" s="309"/>
      <c r="P1238" s="309"/>
      <c r="Q1238" s="309"/>
      <c r="R1238" s="309"/>
    </row>
    <row r="1239">
      <c r="D1239" s="317"/>
      <c r="E1239" s="305"/>
      <c r="F1239" s="305"/>
      <c r="G1239" s="305"/>
      <c r="H1239" s="305"/>
      <c r="I1239" s="305"/>
      <c r="J1239" s="305"/>
      <c r="K1239" s="305"/>
      <c r="L1239" s="305"/>
      <c r="M1239" s="305"/>
      <c r="N1239" s="309"/>
      <c r="O1239" s="309"/>
      <c r="P1239" s="309"/>
      <c r="Q1239" s="309"/>
      <c r="R1239" s="309"/>
    </row>
    <row r="1240">
      <c r="D1240" s="317"/>
      <c r="E1240" s="305"/>
      <c r="F1240" s="305"/>
      <c r="G1240" s="305"/>
      <c r="H1240" s="305"/>
      <c r="I1240" s="305"/>
      <c r="J1240" s="305"/>
      <c r="K1240" s="305"/>
      <c r="L1240" s="305"/>
      <c r="M1240" s="305"/>
      <c r="N1240" s="309"/>
      <c r="O1240" s="309"/>
      <c r="P1240" s="309"/>
      <c r="Q1240" s="309"/>
      <c r="R1240" s="309"/>
    </row>
    <row r="1241">
      <c r="D1241" s="317"/>
      <c r="E1241" s="305"/>
      <c r="F1241" s="305"/>
      <c r="G1241" s="305"/>
      <c r="H1241" s="305"/>
      <c r="I1241" s="305"/>
      <c r="J1241" s="305"/>
      <c r="K1241" s="305"/>
      <c r="L1241" s="305"/>
      <c r="M1241" s="305"/>
      <c r="N1241" s="309"/>
      <c r="O1241" s="309"/>
      <c r="P1241" s="309"/>
      <c r="Q1241" s="309"/>
      <c r="R1241" s="309"/>
    </row>
    <row r="1242">
      <c r="D1242" s="317"/>
      <c r="E1242" s="305"/>
      <c r="F1242" s="305"/>
      <c r="G1242" s="305"/>
      <c r="H1242" s="305"/>
      <c r="I1242" s="305"/>
      <c r="J1242" s="305"/>
      <c r="K1242" s="305"/>
      <c r="L1242" s="305"/>
      <c r="M1242" s="305"/>
      <c r="N1242" s="309"/>
      <c r="O1242" s="309"/>
      <c r="P1242" s="309"/>
      <c r="Q1242" s="309"/>
      <c r="R1242" s="309"/>
    </row>
    <row r="1243">
      <c r="D1243" s="317"/>
      <c r="E1243" s="305"/>
      <c r="F1243" s="305"/>
      <c r="G1243" s="305"/>
      <c r="H1243" s="305"/>
      <c r="I1243" s="305"/>
      <c r="J1243" s="305"/>
      <c r="K1243" s="305"/>
      <c r="L1243" s="305"/>
      <c r="M1243" s="305"/>
      <c r="N1243" s="309"/>
      <c r="O1243" s="309"/>
      <c r="P1243" s="309"/>
      <c r="Q1243" s="309"/>
      <c r="R1243" s="309"/>
    </row>
    <row r="1244">
      <c r="D1244" s="317"/>
      <c r="E1244" s="305"/>
      <c r="F1244" s="305"/>
      <c r="G1244" s="305"/>
      <c r="H1244" s="305"/>
      <c r="I1244" s="305"/>
      <c r="J1244" s="305"/>
      <c r="K1244" s="305"/>
      <c r="L1244" s="305"/>
      <c r="M1244" s="305"/>
      <c r="N1244" s="309"/>
      <c r="O1244" s="309"/>
      <c r="P1244" s="309"/>
      <c r="Q1244" s="309"/>
      <c r="R1244" s="309"/>
    </row>
    <row r="1245">
      <c r="D1245" s="317"/>
      <c r="E1245" s="305"/>
      <c r="F1245" s="305"/>
      <c r="G1245" s="305"/>
      <c r="H1245" s="305"/>
      <c r="I1245" s="305"/>
      <c r="J1245" s="305"/>
      <c r="K1245" s="305"/>
      <c r="L1245" s="305"/>
      <c r="M1245" s="305"/>
      <c r="N1245" s="309"/>
      <c r="O1245" s="309"/>
      <c r="P1245" s="309"/>
      <c r="Q1245" s="309"/>
      <c r="R1245" s="309"/>
    </row>
    <row r="1246">
      <c r="D1246" s="317"/>
      <c r="E1246" s="305"/>
      <c r="F1246" s="305"/>
      <c r="G1246" s="305"/>
      <c r="H1246" s="305"/>
      <c r="I1246" s="305"/>
      <c r="J1246" s="305"/>
      <c r="K1246" s="305"/>
      <c r="L1246" s="305"/>
      <c r="M1246" s="305"/>
      <c r="N1246" s="309"/>
      <c r="O1246" s="309"/>
      <c r="P1246" s="309"/>
      <c r="Q1246" s="309"/>
      <c r="R1246" s="309"/>
    </row>
    <row r="1247">
      <c r="D1247" s="317"/>
      <c r="E1247" s="305"/>
      <c r="F1247" s="305"/>
      <c r="G1247" s="305"/>
      <c r="H1247" s="305"/>
      <c r="I1247" s="305"/>
      <c r="J1247" s="305"/>
      <c r="K1247" s="305"/>
      <c r="L1247" s="305"/>
      <c r="M1247" s="305"/>
      <c r="N1247" s="309"/>
      <c r="O1247" s="309"/>
      <c r="P1247" s="309"/>
      <c r="Q1247" s="309"/>
      <c r="R1247" s="309"/>
    </row>
    <row r="1248">
      <c r="D1248" s="317"/>
      <c r="E1248" s="305"/>
      <c r="F1248" s="305"/>
      <c r="G1248" s="305"/>
      <c r="H1248" s="305"/>
      <c r="I1248" s="305"/>
      <c r="J1248" s="305"/>
      <c r="K1248" s="305"/>
      <c r="L1248" s="305"/>
      <c r="M1248" s="305"/>
      <c r="N1248" s="309"/>
      <c r="O1248" s="309"/>
      <c r="P1248" s="309"/>
      <c r="Q1248" s="309"/>
      <c r="R1248" s="309"/>
    </row>
    <row r="1249">
      <c r="D1249" s="317"/>
      <c r="E1249" s="305"/>
      <c r="F1249" s="305"/>
      <c r="G1249" s="305"/>
      <c r="H1249" s="305"/>
      <c r="I1249" s="305"/>
      <c r="J1249" s="305"/>
      <c r="K1249" s="305"/>
      <c r="L1249" s="305"/>
      <c r="M1249" s="305"/>
      <c r="N1249" s="309"/>
      <c r="O1249" s="309"/>
      <c r="P1249" s="309"/>
      <c r="Q1249" s="309"/>
      <c r="R1249" s="309"/>
    </row>
    <row r="1250">
      <c r="D1250" s="317"/>
      <c r="E1250" s="305"/>
      <c r="F1250" s="305"/>
      <c r="G1250" s="305"/>
      <c r="H1250" s="305"/>
      <c r="I1250" s="305"/>
      <c r="J1250" s="305"/>
      <c r="K1250" s="305"/>
      <c r="L1250" s="305"/>
      <c r="M1250" s="305"/>
      <c r="N1250" s="309"/>
      <c r="O1250" s="309"/>
      <c r="P1250" s="309"/>
      <c r="Q1250" s="309"/>
      <c r="R1250" s="309"/>
    </row>
    <row r="1251">
      <c r="D1251" s="317"/>
      <c r="E1251" s="305"/>
      <c r="F1251" s="305"/>
      <c r="G1251" s="305"/>
      <c r="H1251" s="305"/>
      <c r="I1251" s="305"/>
      <c r="J1251" s="305"/>
      <c r="K1251" s="305"/>
      <c r="L1251" s="305"/>
      <c r="M1251" s="305"/>
      <c r="N1251" s="309"/>
      <c r="O1251" s="309"/>
      <c r="P1251" s="309"/>
      <c r="Q1251" s="309"/>
      <c r="R1251" s="309"/>
    </row>
    <row r="1252">
      <c r="D1252" s="317"/>
      <c r="E1252" s="305"/>
      <c r="F1252" s="305"/>
      <c r="G1252" s="305"/>
      <c r="H1252" s="305"/>
      <c r="I1252" s="305"/>
      <c r="J1252" s="305"/>
      <c r="K1252" s="305"/>
      <c r="L1252" s="305"/>
      <c r="M1252" s="305"/>
      <c r="N1252" s="309"/>
      <c r="O1252" s="309"/>
      <c r="P1252" s="309"/>
      <c r="Q1252" s="309"/>
      <c r="R1252" s="309"/>
    </row>
    <row r="1253">
      <c r="D1253" s="317"/>
      <c r="E1253" s="305"/>
      <c r="F1253" s="305"/>
      <c r="G1253" s="305"/>
      <c r="H1253" s="305"/>
      <c r="I1253" s="305"/>
      <c r="J1253" s="305"/>
      <c r="K1253" s="305"/>
      <c r="L1253" s="305"/>
      <c r="M1253" s="305"/>
      <c r="N1253" s="309"/>
      <c r="O1253" s="309"/>
      <c r="P1253" s="309"/>
      <c r="Q1253" s="309"/>
      <c r="R1253" s="309"/>
    </row>
    <row r="1254">
      <c r="D1254" s="317"/>
      <c r="E1254" s="305"/>
      <c r="F1254" s="305"/>
      <c r="G1254" s="305"/>
      <c r="H1254" s="305"/>
      <c r="I1254" s="305"/>
      <c r="J1254" s="305"/>
      <c r="K1254" s="305"/>
      <c r="L1254" s="305"/>
      <c r="M1254" s="305"/>
      <c r="N1254" s="309"/>
      <c r="O1254" s="309"/>
      <c r="P1254" s="309"/>
      <c r="Q1254" s="309"/>
      <c r="R1254" s="309"/>
    </row>
    <row r="1255">
      <c r="D1255" s="317"/>
      <c r="E1255" s="305"/>
      <c r="F1255" s="305"/>
      <c r="G1255" s="305"/>
      <c r="H1255" s="305"/>
      <c r="I1255" s="305"/>
      <c r="J1255" s="305"/>
      <c r="K1255" s="305"/>
      <c r="L1255" s="305"/>
      <c r="M1255" s="305"/>
      <c r="N1255" s="309"/>
      <c r="O1255" s="309"/>
      <c r="P1255" s="309"/>
      <c r="Q1255" s="309"/>
      <c r="R1255" s="309"/>
    </row>
    <row r="1256">
      <c r="D1256" s="317"/>
      <c r="E1256" s="305"/>
      <c r="F1256" s="305"/>
      <c r="G1256" s="305"/>
      <c r="H1256" s="305"/>
      <c r="I1256" s="305"/>
      <c r="J1256" s="305"/>
      <c r="K1256" s="305"/>
      <c r="L1256" s="305"/>
      <c r="M1256" s="305"/>
      <c r="N1256" s="309"/>
      <c r="O1256" s="309"/>
      <c r="P1256" s="309"/>
      <c r="Q1256" s="309"/>
      <c r="R1256" s="309"/>
    </row>
    <row r="1257">
      <c r="D1257" s="317"/>
      <c r="E1257" s="305"/>
      <c r="F1257" s="305"/>
      <c r="G1257" s="305"/>
      <c r="H1257" s="305"/>
      <c r="I1257" s="305"/>
      <c r="J1257" s="305"/>
      <c r="K1257" s="305"/>
      <c r="L1257" s="305"/>
      <c r="M1257" s="305"/>
      <c r="N1257" s="309"/>
      <c r="O1257" s="309"/>
      <c r="P1257" s="309"/>
      <c r="Q1257" s="309"/>
      <c r="R1257" s="309"/>
    </row>
    <row r="1258">
      <c r="D1258" s="317"/>
      <c r="E1258" s="305"/>
      <c r="F1258" s="305"/>
      <c r="G1258" s="305"/>
      <c r="H1258" s="305"/>
      <c r="I1258" s="305"/>
      <c r="J1258" s="305"/>
      <c r="K1258" s="305"/>
      <c r="L1258" s="305"/>
      <c r="M1258" s="305"/>
      <c r="N1258" s="309"/>
      <c r="O1258" s="309"/>
      <c r="P1258" s="309"/>
      <c r="Q1258" s="309"/>
      <c r="R1258" s="309"/>
    </row>
    <row r="1259">
      <c r="D1259" s="317"/>
      <c r="E1259" s="305"/>
      <c r="F1259" s="305"/>
      <c r="G1259" s="305"/>
      <c r="H1259" s="305"/>
      <c r="I1259" s="305"/>
      <c r="J1259" s="305"/>
      <c r="K1259" s="305"/>
      <c r="L1259" s="305"/>
      <c r="M1259" s="305"/>
      <c r="N1259" s="309"/>
      <c r="O1259" s="309"/>
      <c r="P1259" s="309"/>
      <c r="Q1259" s="309"/>
      <c r="R1259" s="309"/>
    </row>
    <row r="1260">
      <c r="D1260" s="317"/>
      <c r="E1260" s="305"/>
      <c r="F1260" s="305"/>
      <c r="G1260" s="305"/>
      <c r="H1260" s="305"/>
      <c r="I1260" s="305"/>
      <c r="J1260" s="305"/>
      <c r="K1260" s="305"/>
      <c r="L1260" s="305"/>
      <c r="M1260" s="305"/>
      <c r="N1260" s="309"/>
      <c r="O1260" s="309"/>
      <c r="P1260" s="309"/>
      <c r="Q1260" s="309"/>
      <c r="R1260" s="309"/>
    </row>
    <row r="1261">
      <c r="D1261" s="317"/>
      <c r="E1261" s="305"/>
      <c r="F1261" s="305"/>
      <c r="G1261" s="305"/>
      <c r="H1261" s="305"/>
      <c r="I1261" s="305"/>
      <c r="J1261" s="305"/>
      <c r="K1261" s="305"/>
      <c r="L1261" s="305"/>
      <c r="M1261" s="305"/>
      <c r="N1261" s="309"/>
      <c r="O1261" s="309"/>
      <c r="P1261" s="309"/>
      <c r="Q1261" s="309"/>
      <c r="R1261" s="309"/>
    </row>
    <row r="1262">
      <c r="D1262" s="317"/>
      <c r="E1262" s="305"/>
      <c r="F1262" s="305"/>
      <c r="G1262" s="305"/>
      <c r="H1262" s="305"/>
      <c r="I1262" s="305"/>
      <c r="J1262" s="305"/>
      <c r="K1262" s="305"/>
      <c r="L1262" s="305"/>
      <c r="M1262" s="305"/>
      <c r="N1262" s="309"/>
      <c r="O1262" s="309"/>
      <c r="P1262" s="309"/>
      <c r="Q1262" s="309"/>
      <c r="R1262" s="309"/>
    </row>
    <row r="1263">
      <c r="D1263" s="317"/>
      <c r="E1263" s="305"/>
      <c r="F1263" s="305"/>
      <c r="G1263" s="305"/>
      <c r="H1263" s="305"/>
      <c r="I1263" s="305"/>
      <c r="J1263" s="305"/>
      <c r="K1263" s="305"/>
      <c r="L1263" s="305"/>
      <c r="M1263" s="305"/>
      <c r="N1263" s="309"/>
      <c r="O1263" s="309"/>
      <c r="P1263" s="309"/>
      <c r="Q1263" s="309"/>
      <c r="R1263" s="309"/>
    </row>
    <row r="1264">
      <c r="D1264" s="317"/>
      <c r="E1264" s="305"/>
      <c r="F1264" s="305"/>
      <c r="G1264" s="305"/>
      <c r="H1264" s="305"/>
      <c r="I1264" s="305"/>
      <c r="J1264" s="305"/>
      <c r="K1264" s="305"/>
      <c r="L1264" s="305"/>
      <c r="M1264" s="305"/>
      <c r="N1264" s="309"/>
      <c r="O1264" s="309"/>
      <c r="P1264" s="309"/>
      <c r="Q1264" s="309"/>
      <c r="R1264" s="309"/>
    </row>
    <row r="1265">
      <c r="D1265" s="317"/>
      <c r="E1265" s="305"/>
      <c r="F1265" s="305"/>
      <c r="G1265" s="305"/>
      <c r="H1265" s="305"/>
      <c r="I1265" s="305"/>
      <c r="J1265" s="305"/>
      <c r="K1265" s="305"/>
      <c r="L1265" s="305"/>
      <c r="M1265" s="305"/>
      <c r="N1265" s="309"/>
      <c r="O1265" s="309"/>
      <c r="P1265" s="309"/>
      <c r="Q1265" s="309"/>
      <c r="R1265" s="309"/>
    </row>
    <row r="1266">
      <c r="D1266" s="317"/>
      <c r="E1266" s="305"/>
      <c r="F1266" s="305"/>
      <c r="G1266" s="305"/>
      <c r="H1266" s="305"/>
      <c r="I1266" s="305"/>
      <c r="J1266" s="305"/>
      <c r="K1266" s="305"/>
      <c r="L1266" s="305"/>
      <c r="M1266" s="305"/>
      <c r="N1266" s="309"/>
      <c r="O1266" s="309"/>
      <c r="P1266" s="309"/>
      <c r="Q1266" s="309"/>
      <c r="R1266" s="309"/>
    </row>
    <row r="1267">
      <c r="D1267" s="317"/>
      <c r="E1267" s="305"/>
      <c r="F1267" s="305"/>
      <c r="G1267" s="305"/>
      <c r="H1267" s="305"/>
      <c r="I1267" s="305"/>
      <c r="J1267" s="305"/>
      <c r="K1267" s="305"/>
      <c r="L1267" s="305"/>
      <c r="M1267" s="305"/>
      <c r="N1267" s="309"/>
      <c r="O1267" s="309"/>
      <c r="P1267" s="309"/>
      <c r="Q1267" s="309"/>
      <c r="R1267" s="309"/>
    </row>
    <row r="1268">
      <c r="D1268" s="317"/>
      <c r="E1268" s="305"/>
      <c r="F1268" s="305"/>
      <c r="G1268" s="305"/>
      <c r="H1268" s="305"/>
      <c r="I1268" s="305"/>
      <c r="J1268" s="305"/>
      <c r="K1268" s="305"/>
      <c r="L1268" s="305"/>
      <c r="M1268" s="305"/>
      <c r="N1268" s="309"/>
      <c r="O1268" s="309"/>
      <c r="P1268" s="309"/>
      <c r="Q1268" s="309"/>
      <c r="R1268" s="309"/>
    </row>
    <row r="1269">
      <c r="D1269" s="317"/>
      <c r="E1269" s="305"/>
      <c r="F1269" s="305"/>
      <c r="G1269" s="305"/>
      <c r="H1269" s="305"/>
      <c r="I1269" s="305"/>
      <c r="J1269" s="305"/>
      <c r="K1269" s="305"/>
      <c r="L1269" s="305"/>
      <c r="M1269" s="305"/>
      <c r="N1269" s="309"/>
      <c r="O1269" s="309"/>
      <c r="P1269" s="309"/>
      <c r="Q1269" s="309"/>
      <c r="R1269" s="309"/>
    </row>
    <row r="1270">
      <c r="D1270" s="317"/>
      <c r="E1270" s="305"/>
      <c r="F1270" s="305"/>
      <c r="G1270" s="305"/>
      <c r="H1270" s="305"/>
      <c r="I1270" s="305"/>
      <c r="J1270" s="305"/>
      <c r="K1270" s="305"/>
      <c r="L1270" s="305"/>
      <c r="M1270" s="305"/>
      <c r="N1270" s="309"/>
      <c r="O1270" s="309"/>
      <c r="P1270" s="309"/>
      <c r="Q1270" s="309"/>
      <c r="R1270" s="309"/>
    </row>
    <row r="1271">
      <c r="D1271" s="317"/>
      <c r="E1271" s="305"/>
      <c r="F1271" s="305"/>
      <c r="G1271" s="305"/>
      <c r="H1271" s="305"/>
      <c r="I1271" s="305"/>
      <c r="J1271" s="305"/>
      <c r="K1271" s="305"/>
      <c r="L1271" s="305"/>
      <c r="M1271" s="305"/>
      <c r="N1271" s="309"/>
      <c r="O1271" s="309"/>
      <c r="P1271" s="309"/>
      <c r="Q1271" s="309"/>
      <c r="R1271" s="309"/>
    </row>
    <row r="1272">
      <c r="D1272" s="317"/>
      <c r="E1272" s="305"/>
      <c r="F1272" s="305"/>
      <c r="G1272" s="305"/>
      <c r="H1272" s="305"/>
      <c r="I1272" s="305"/>
      <c r="J1272" s="305"/>
      <c r="K1272" s="305"/>
      <c r="L1272" s="305"/>
      <c r="M1272" s="305"/>
      <c r="N1272" s="309"/>
      <c r="O1272" s="309"/>
      <c r="P1272" s="309"/>
      <c r="Q1272" s="309"/>
      <c r="R1272" s="309"/>
    </row>
    <row r="1273">
      <c r="D1273" s="317"/>
      <c r="E1273" s="305"/>
      <c r="F1273" s="305"/>
      <c r="G1273" s="305"/>
      <c r="H1273" s="305"/>
      <c r="I1273" s="305"/>
      <c r="J1273" s="305"/>
      <c r="K1273" s="305"/>
      <c r="L1273" s="305"/>
      <c r="M1273" s="305"/>
      <c r="N1273" s="309"/>
      <c r="O1273" s="309"/>
      <c r="P1273" s="309"/>
      <c r="Q1273" s="309"/>
      <c r="R1273" s="309"/>
    </row>
    <row r="1274">
      <c r="D1274" s="317"/>
      <c r="E1274" s="305"/>
      <c r="F1274" s="305"/>
      <c r="G1274" s="305"/>
      <c r="H1274" s="305"/>
      <c r="I1274" s="305"/>
      <c r="J1274" s="305"/>
      <c r="K1274" s="305"/>
      <c r="L1274" s="305"/>
      <c r="M1274" s="305"/>
      <c r="N1274" s="309"/>
      <c r="O1274" s="309"/>
      <c r="P1274" s="309"/>
      <c r="Q1274" s="309"/>
      <c r="R1274" s="309"/>
    </row>
    <row r="1275">
      <c r="D1275" s="317"/>
      <c r="E1275" s="305"/>
      <c r="F1275" s="305"/>
      <c r="G1275" s="305"/>
      <c r="H1275" s="305"/>
      <c r="I1275" s="305"/>
      <c r="J1275" s="305"/>
      <c r="K1275" s="305"/>
      <c r="L1275" s="305"/>
      <c r="M1275" s="305"/>
      <c r="N1275" s="309"/>
      <c r="O1275" s="309"/>
      <c r="P1275" s="309"/>
      <c r="Q1275" s="309"/>
      <c r="R1275" s="309"/>
    </row>
    <row r="1276">
      <c r="D1276" s="317"/>
      <c r="E1276" s="305"/>
      <c r="F1276" s="305"/>
      <c r="G1276" s="305"/>
      <c r="H1276" s="305"/>
      <c r="I1276" s="305"/>
      <c r="J1276" s="305"/>
      <c r="K1276" s="305"/>
      <c r="L1276" s="305"/>
      <c r="M1276" s="305"/>
      <c r="N1276" s="309"/>
      <c r="O1276" s="309"/>
      <c r="P1276" s="309"/>
      <c r="Q1276" s="309"/>
      <c r="R1276" s="309"/>
    </row>
    <row r="1277">
      <c r="D1277" s="317"/>
      <c r="E1277" s="305"/>
      <c r="F1277" s="305"/>
      <c r="G1277" s="305"/>
      <c r="H1277" s="305"/>
      <c r="I1277" s="305"/>
      <c r="J1277" s="305"/>
      <c r="K1277" s="305"/>
      <c r="L1277" s="305"/>
      <c r="M1277" s="305"/>
      <c r="N1277" s="309"/>
      <c r="O1277" s="309"/>
      <c r="P1277" s="309"/>
      <c r="Q1277" s="309"/>
      <c r="R1277" s="309"/>
    </row>
    <row r="1278">
      <c r="D1278" s="317"/>
      <c r="E1278" s="305"/>
      <c r="F1278" s="305"/>
      <c r="G1278" s="305"/>
      <c r="H1278" s="305"/>
      <c r="I1278" s="305"/>
      <c r="J1278" s="305"/>
      <c r="K1278" s="305"/>
      <c r="L1278" s="305"/>
      <c r="M1278" s="305"/>
      <c r="N1278" s="309"/>
      <c r="O1278" s="309"/>
      <c r="P1278" s="309"/>
      <c r="Q1278" s="309"/>
      <c r="R1278" s="309"/>
    </row>
    <row r="1279">
      <c r="D1279" s="317"/>
      <c r="E1279" s="305"/>
      <c r="F1279" s="305"/>
      <c r="G1279" s="305"/>
      <c r="H1279" s="305"/>
      <c r="I1279" s="305"/>
      <c r="J1279" s="305"/>
      <c r="K1279" s="305"/>
      <c r="L1279" s="305"/>
      <c r="M1279" s="305"/>
      <c r="N1279" s="309"/>
      <c r="O1279" s="309"/>
      <c r="P1279" s="309"/>
      <c r="Q1279" s="309"/>
      <c r="R1279" s="309"/>
    </row>
    <row r="1280">
      <c r="D1280" s="317"/>
      <c r="E1280" s="305"/>
      <c r="F1280" s="305"/>
      <c r="G1280" s="305"/>
      <c r="H1280" s="305"/>
      <c r="I1280" s="305"/>
      <c r="J1280" s="305"/>
      <c r="K1280" s="305"/>
      <c r="L1280" s="305"/>
      <c r="M1280" s="305"/>
      <c r="N1280" s="309"/>
      <c r="O1280" s="309"/>
      <c r="P1280" s="309"/>
      <c r="Q1280" s="309"/>
      <c r="R1280" s="309"/>
    </row>
    <row r="1281">
      <c r="D1281" s="317"/>
      <c r="E1281" s="305"/>
      <c r="F1281" s="305"/>
      <c r="G1281" s="305"/>
      <c r="H1281" s="305"/>
      <c r="I1281" s="305"/>
      <c r="J1281" s="305"/>
      <c r="K1281" s="305"/>
      <c r="L1281" s="305"/>
      <c r="M1281" s="305"/>
      <c r="N1281" s="309"/>
      <c r="O1281" s="309"/>
      <c r="P1281" s="309"/>
      <c r="Q1281" s="309"/>
      <c r="R1281" s="309"/>
    </row>
    <row r="1282">
      <c r="D1282" s="317"/>
      <c r="E1282" s="305"/>
      <c r="F1282" s="305"/>
      <c r="G1282" s="305"/>
      <c r="H1282" s="305"/>
      <c r="I1282" s="305"/>
      <c r="J1282" s="305"/>
      <c r="K1282" s="305"/>
      <c r="L1282" s="305"/>
      <c r="M1282" s="305"/>
      <c r="N1282" s="309"/>
      <c r="O1282" s="309"/>
      <c r="P1282" s="309"/>
      <c r="Q1282" s="309"/>
      <c r="R1282" s="309"/>
    </row>
    <row r="1283">
      <c r="D1283" s="317"/>
      <c r="E1283" s="305"/>
      <c r="F1283" s="305"/>
      <c r="G1283" s="305"/>
      <c r="H1283" s="305"/>
      <c r="I1283" s="305"/>
      <c r="J1283" s="305"/>
      <c r="K1283" s="305"/>
      <c r="L1283" s="305"/>
      <c r="M1283" s="305"/>
      <c r="N1283" s="309"/>
      <c r="O1283" s="309"/>
      <c r="P1283" s="309"/>
      <c r="Q1283" s="309"/>
      <c r="R1283" s="309"/>
    </row>
    <row r="1284">
      <c r="D1284" s="317"/>
      <c r="E1284" s="305"/>
      <c r="F1284" s="305"/>
      <c r="G1284" s="305"/>
      <c r="H1284" s="305"/>
      <c r="I1284" s="305"/>
      <c r="J1284" s="305"/>
      <c r="K1284" s="305"/>
      <c r="L1284" s="305"/>
      <c r="M1284" s="305"/>
      <c r="N1284" s="309"/>
      <c r="O1284" s="309"/>
      <c r="P1284" s="309"/>
      <c r="Q1284" s="309"/>
      <c r="R1284" s="309"/>
    </row>
    <row r="1285">
      <c r="D1285" s="317"/>
      <c r="E1285" s="305"/>
      <c r="F1285" s="305"/>
      <c r="G1285" s="305"/>
      <c r="H1285" s="305"/>
      <c r="I1285" s="305"/>
      <c r="J1285" s="305"/>
      <c r="K1285" s="305"/>
      <c r="L1285" s="305"/>
      <c r="M1285" s="305"/>
      <c r="N1285" s="309"/>
      <c r="O1285" s="309"/>
      <c r="P1285" s="309"/>
      <c r="Q1285" s="309"/>
      <c r="R1285" s="309"/>
    </row>
    <row r="1286">
      <c r="D1286" s="317"/>
      <c r="E1286" s="305"/>
      <c r="F1286" s="305"/>
      <c r="G1286" s="305"/>
      <c r="H1286" s="305"/>
      <c r="I1286" s="305"/>
      <c r="J1286" s="305"/>
      <c r="K1286" s="305"/>
      <c r="L1286" s="305"/>
      <c r="M1286" s="305"/>
      <c r="N1286" s="309"/>
      <c r="O1286" s="309"/>
      <c r="P1286" s="309"/>
      <c r="Q1286" s="309"/>
      <c r="R1286" s="309"/>
    </row>
    <row r="1287">
      <c r="D1287" s="317"/>
      <c r="E1287" s="305"/>
      <c r="F1287" s="305"/>
      <c r="G1287" s="305"/>
      <c r="H1287" s="305"/>
      <c r="I1287" s="305"/>
      <c r="J1287" s="305"/>
      <c r="K1287" s="305"/>
      <c r="L1287" s="305"/>
      <c r="M1287" s="305"/>
      <c r="N1287" s="309"/>
      <c r="O1287" s="309"/>
      <c r="P1287" s="309"/>
      <c r="Q1287" s="309"/>
      <c r="R1287" s="309"/>
    </row>
    <row r="1288">
      <c r="D1288" s="317"/>
      <c r="E1288" s="305"/>
      <c r="F1288" s="305"/>
      <c r="G1288" s="305"/>
      <c r="H1288" s="305"/>
      <c r="I1288" s="305"/>
      <c r="J1288" s="305"/>
      <c r="K1288" s="305"/>
      <c r="L1288" s="305"/>
      <c r="M1288" s="305"/>
      <c r="N1288" s="309"/>
      <c r="O1288" s="309"/>
      <c r="P1288" s="309"/>
      <c r="Q1288" s="309"/>
      <c r="R1288" s="309"/>
    </row>
    <row r="1289">
      <c r="D1289" s="317"/>
      <c r="E1289" s="305"/>
      <c r="F1289" s="305"/>
      <c r="G1289" s="305"/>
      <c r="H1289" s="305"/>
      <c r="I1289" s="305"/>
      <c r="J1289" s="305"/>
      <c r="K1289" s="305"/>
      <c r="L1289" s="305"/>
      <c r="M1289" s="305"/>
      <c r="N1289" s="309"/>
      <c r="O1289" s="309"/>
      <c r="P1289" s="309"/>
      <c r="Q1289" s="309"/>
      <c r="R1289" s="309"/>
    </row>
    <row r="1290">
      <c r="D1290" s="317"/>
      <c r="E1290" s="305"/>
      <c r="F1290" s="305"/>
      <c r="G1290" s="305"/>
      <c r="H1290" s="305"/>
      <c r="I1290" s="305"/>
      <c r="J1290" s="305"/>
      <c r="K1290" s="305"/>
      <c r="L1290" s="305"/>
      <c r="M1290" s="305"/>
      <c r="N1290" s="309"/>
      <c r="O1290" s="309"/>
      <c r="P1290" s="309"/>
      <c r="Q1290" s="309"/>
      <c r="R1290" s="309"/>
    </row>
    <row r="1291">
      <c r="D1291" s="317"/>
      <c r="E1291" s="305"/>
      <c r="F1291" s="305"/>
      <c r="G1291" s="305"/>
      <c r="H1291" s="305"/>
      <c r="I1291" s="305"/>
      <c r="J1291" s="305"/>
      <c r="K1291" s="305"/>
      <c r="L1291" s="305"/>
      <c r="M1291" s="305"/>
      <c r="N1291" s="309"/>
      <c r="O1291" s="309"/>
      <c r="P1291" s="309"/>
      <c r="Q1291" s="309"/>
      <c r="R1291" s="309"/>
    </row>
    <row r="1292">
      <c r="D1292" s="317"/>
      <c r="E1292" s="305"/>
      <c r="F1292" s="305"/>
      <c r="G1292" s="305"/>
      <c r="H1292" s="305"/>
      <c r="I1292" s="305"/>
      <c r="J1292" s="305"/>
      <c r="K1292" s="305"/>
      <c r="L1292" s="305"/>
      <c r="M1292" s="305"/>
      <c r="N1292" s="309"/>
      <c r="O1292" s="309"/>
      <c r="P1292" s="309"/>
      <c r="Q1292" s="309"/>
      <c r="R1292" s="309"/>
    </row>
    <row r="1293">
      <c r="D1293" s="317"/>
      <c r="E1293" s="305"/>
      <c r="F1293" s="305"/>
      <c r="G1293" s="305"/>
      <c r="H1293" s="305"/>
      <c r="I1293" s="305"/>
      <c r="J1293" s="305"/>
      <c r="K1293" s="305"/>
      <c r="L1293" s="305"/>
      <c r="M1293" s="305"/>
      <c r="N1293" s="309"/>
      <c r="O1293" s="309"/>
      <c r="P1293" s="309"/>
      <c r="Q1293" s="309"/>
      <c r="R1293" s="309"/>
    </row>
    <row r="1294">
      <c r="D1294" s="317"/>
      <c r="E1294" s="305"/>
      <c r="F1294" s="305"/>
      <c r="G1294" s="305"/>
      <c r="H1294" s="305"/>
      <c r="I1294" s="305"/>
      <c r="J1294" s="305"/>
      <c r="K1294" s="305"/>
      <c r="L1294" s="305"/>
      <c r="M1294" s="305"/>
      <c r="N1294" s="309"/>
      <c r="O1294" s="309"/>
      <c r="P1294" s="309"/>
      <c r="Q1294" s="309"/>
      <c r="R1294" s="309"/>
    </row>
    <row r="1295">
      <c r="D1295" s="317"/>
      <c r="E1295" s="305"/>
      <c r="F1295" s="305"/>
      <c r="G1295" s="305"/>
      <c r="H1295" s="305"/>
      <c r="I1295" s="305"/>
      <c r="J1295" s="305"/>
      <c r="K1295" s="305"/>
      <c r="L1295" s="305"/>
      <c r="M1295" s="305"/>
      <c r="N1295" s="309"/>
      <c r="O1295" s="309"/>
      <c r="P1295" s="309"/>
      <c r="Q1295" s="309"/>
      <c r="R1295" s="309"/>
    </row>
    <row r="1296">
      <c r="D1296" s="317"/>
      <c r="E1296" s="305"/>
      <c r="F1296" s="305"/>
      <c r="G1296" s="305"/>
      <c r="H1296" s="305"/>
      <c r="I1296" s="305"/>
      <c r="J1296" s="305"/>
      <c r="K1296" s="305"/>
      <c r="L1296" s="305"/>
      <c r="M1296" s="305"/>
      <c r="N1296" s="309"/>
      <c r="O1296" s="309"/>
      <c r="P1296" s="309"/>
      <c r="Q1296" s="309"/>
      <c r="R1296" s="309"/>
    </row>
    <row r="1297">
      <c r="D1297" s="317"/>
      <c r="E1297" s="305"/>
      <c r="F1297" s="305"/>
      <c r="G1297" s="305"/>
      <c r="H1297" s="305"/>
      <c r="I1297" s="305"/>
      <c r="J1297" s="305"/>
      <c r="K1297" s="305"/>
      <c r="L1297" s="305"/>
      <c r="M1297" s="305"/>
      <c r="N1297" s="309"/>
      <c r="O1297" s="309"/>
      <c r="P1297" s="309"/>
      <c r="Q1297" s="309"/>
      <c r="R1297" s="309"/>
    </row>
    <row r="1298">
      <c r="D1298" s="317"/>
      <c r="E1298" s="305"/>
      <c r="F1298" s="305"/>
      <c r="G1298" s="305"/>
      <c r="H1298" s="305"/>
      <c r="I1298" s="305"/>
      <c r="J1298" s="305"/>
      <c r="K1298" s="305"/>
      <c r="L1298" s="305"/>
      <c r="M1298" s="305"/>
      <c r="N1298" s="309"/>
      <c r="O1298" s="309"/>
      <c r="P1298" s="309"/>
      <c r="Q1298" s="309"/>
      <c r="R1298" s="309"/>
    </row>
    <row r="1299">
      <c r="D1299" s="317"/>
      <c r="E1299" s="305"/>
      <c r="F1299" s="305"/>
      <c r="G1299" s="305"/>
      <c r="H1299" s="305"/>
      <c r="I1299" s="305"/>
      <c r="J1299" s="305"/>
      <c r="K1299" s="305"/>
      <c r="L1299" s="305"/>
      <c r="M1299" s="305"/>
      <c r="N1299" s="309"/>
      <c r="O1299" s="309"/>
      <c r="P1299" s="309"/>
      <c r="Q1299" s="309"/>
      <c r="R1299" s="309"/>
    </row>
    <row r="1300">
      <c r="D1300" s="317"/>
      <c r="E1300" s="305"/>
      <c r="F1300" s="305"/>
      <c r="G1300" s="305"/>
      <c r="H1300" s="305"/>
      <c r="I1300" s="305"/>
      <c r="J1300" s="305"/>
      <c r="K1300" s="305"/>
      <c r="L1300" s="305"/>
      <c r="M1300" s="305"/>
      <c r="N1300" s="309"/>
      <c r="O1300" s="309"/>
      <c r="P1300" s="309"/>
      <c r="Q1300" s="309"/>
      <c r="R1300" s="309"/>
    </row>
    <row r="1301">
      <c r="D1301" s="317"/>
      <c r="E1301" s="305"/>
      <c r="F1301" s="305"/>
      <c r="G1301" s="305"/>
      <c r="H1301" s="305"/>
      <c r="I1301" s="305"/>
      <c r="J1301" s="305"/>
      <c r="K1301" s="305"/>
      <c r="L1301" s="305"/>
      <c r="M1301" s="305"/>
      <c r="N1301" s="309"/>
      <c r="O1301" s="309"/>
      <c r="P1301" s="309"/>
      <c r="Q1301" s="309"/>
      <c r="R1301" s="309"/>
    </row>
    <row r="1302">
      <c r="D1302" s="317"/>
      <c r="E1302" s="305"/>
      <c r="F1302" s="305"/>
      <c r="G1302" s="305"/>
      <c r="H1302" s="305"/>
      <c r="I1302" s="305"/>
      <c r="J1302" s="305"/>
      <c r="K1302" s="305"/>
      <c r="L1302" s="305"/>
      <c r="M1302" s="305"/>
      <c r="N1302" s="309"/>
      <c r="O1302" s="309"/>
      <c r="P1302" s="309"/>
      <c r="Q1302" s="309"/>
      <c r="R1302" s="309"/>
    </row>
    <row r="1303">
      <c r="D1303" s="317"/>
      <c r="E1303" s="305"/>
      <c r="F1303" s="305"/>
      <c r="G1303" s="305"/>
      <c r="H1303" s="305"/>
      <c r="I1303" s="305"/>
      <c r="J1303" s="305"/>
      <c r="K1303" s="305"/>
      <c r="L1303" s="305"/>
      <c r="M1303" s="305"/>
      <c r="N1303" s="309"/>
      <c r="O1303" s="309"/>
      <c r="P1303" s="309"/>
      <c r="Q1303" s="309"/>
      <c r="R1303" s="309"/>
    </row>
    <row r="1304">
      <c r="D1304" s="317"/>
      <c r="E1304" s="305"/>
      <c r="F1304" s="305"/>
      <c r="G1304" s="305"/>
      <c r="H1304" s="305"/>
      <c r="I1304" s="305"/>
      <c r="J1304" s="305"/>
      <c r="K1304" s="305"/>
      <c r="L1304" s="305"/>
      <c r="M1304" s="305"/>
      <c r="N1304" s="309"/>
      <c r="O1304" s="309"/>
      <c r="P1304" s="309"/>
      <c r="Q1304" s="309"/>
      <c r="R1304" s="309"/>
    </row>
    <row r="1305">
      <c r="D1305" s="317"/>
      <c r="E1305" s="305"/>
      <c r="F1305" s="305"/>
      <c r="G1305" s="305"/>
      <c r="H1305" s="305"/>
      <c r="I1305" s="305"/>
      <c r="J1305" s="305"/>
      <c r="K1305" s="305"/>
      <c r="L1305" s="305"/>
      <c r="M1305" s="305"/>
      <c r="N1305" s="309"/>
      <c r="O1305" s="309"/>
      <c r="P1305" s="309"/>
      <c r="Q1305" s="309"/>
      <c r="R1305" s="309"/>
    </row>
    <row r="1306">
      <c r="D1306" s="317"/>
      <c r="E1306" s="305"/>
      <c r="F1306" s="305"/>
      <c r="G1306" s="305"/>
      <c r="H1306" s="305"/>
      <c r="I1306" s="305"/>
      <c r="J1306" s="305"/>
      <c r="K1306" s="305"/>
      <c r="L1306" s="305"/>
      <c r="M1306" s="305"/>
      <c r="N1306" s="309"/>
      <c r="O1306" s="309"/>
      <c r="P1306" s="309"/>
      <c r="Q1306" s="309"/>
      <c r="R1306" s="309"/>
    </row>
    <row r="1307">
      <c r="D1307" s="317"/>
      <c r="E1307" s="305"/>
      <c r="F1307" s="305"/>
      <c r="G1307" s="305"/>
      <c r="H1307" s="305"/>
      <c r="I1307" s="305"/>
      <c r="J1307" s="305"/>
      <c r="K1307" s="305"/>
      <c r="L1307" s="305"/>
      <c r="M1307" s="305"/>
      <c r="N1307" s="309"/>
      <c r="O1307" s="309"/>
      <c r="P1307" s="309"/>
      <c r="Q1307" s="309"/>
      <c r="R1307" s="309"/>
    </row>
    <row r="1308">
      <c r="D1308" s="317"/>
      <c r="E1308" s="305"/>
      <c r="F1308" s="305"/>
      <c r="G1308" s="305"/>
      <c r="H1308" s="305"/>
      <c r="I1308" s="305"/>
      <c r="J1308" s="305"/>
      <c r="K1308" s="305"/>
      <c r="L1308" s="305"/>
      <c r="M1308" s="305"/>
      <c r="N1308" s="309"/>
      <c r="O1308" s="309"/>
      <c r="P1308" s="309"/>
      <c r="Q1308" s="309"/>
      <c r="R1308" s="309"/>
    </row>
    <row r="1309">
      <c r="D1309" s="317"/>
      <c r="E1309" s="305"/>
      <c r="F1309" s="305"/>
      <c r="G1309" s="305"/>
      <c r="H1309" s="305"/>
      <c r="I1309" s="305"/>
      <c r="J1309" s="305"/>
      <c r="K1309" s="305"/>
      <c r="L1309" s="305"/>
      <c r="M1309" s="305"/>
      <c r="N1309" s="309"/>
      <c r="O1309" s="309"/>
      <c r="P1309" s="309"/>
      <c r="Q1309" s="309"/>
      <c r="R1309" s="309"/>
    </row>
    <row r="1310">
      <c r="D1310" s="317"/>
      <c r="E1310" s="305"/>
      <c r="F1310" s="305"/>
      <c r="G1310" s="305"/>
      <c r="H1310" s="305"/>
      <c r="I1310" s="305"/>
      <c r="J1310" s="305"/>
      <c r="K1310" s="305"/>
      <c r="L1310" s="305"/>
      <c r="M1310" s="305"/>
      <c r="N1310" s="309"/>
      <c r="O1310" s="309"/>
      <c r="P1310" s="309"/>
      <c r="Q1310" s="309"/>
      <c r="R1310" s="309"/>
    </row>
    <row r="1311">
      <c r="D1311" s="317"/>
      <c r="E1311" s="305"/>
      <c r="F1311" s="305"/>
      <c r="G1311" s="305"/>
      <c r="H1311" s="305"/>
      <c r="I1311" s="305"/>
      <c r="J1311" s="305"/>
      <c r="K1311" s="305"/>
      <c r="L1311" s="305"/>
      <c r="M1311" s="305"/>
      <c r="N1311" s="309"/>
      <c r="O1311" s="309"/>
      <c r="P1311" s="309"/>
      <c r="Q1311" s="309"/>
      <c r="R1311" s="309"/>
    </row>
    <row r="1312">
      <c r="D1312" s="317"/>
      <c r="E1312" s="305"/>
      <c r="F1312" s="305"/>
      <c r="G1312" s="305"/>
      <c r="H1312" s="305"/>
      <c r="I1312" s="305"/>
      <c r="J1312" s="305"/>
      <c r="K1312" s="305"/>
      <c r="L1312" s="305"/>
      <c r="M1312" s="305"/>
      <c r="N1312" s="309"/>
      <c r="O1312" s="309"/>
      <c r="P1312" s="309"/>
      <c r="Q1312" s="309"/>
      <c r="R1312" s="309"/>
    </row>
    <row r="1313">
      <c r="D1313" s="317"/>
      <c r="E1313" s="305"/>
      <c r="F1313" s="305"/>
      <c r="G1313" s="305"/>
      <c r="H1313" s="305"/>
      <c r="I1313" s="305"/>
      <c r="J1313" s="305"/>
      <c r="K1313" s="305"/>
      <c r="L1313" s="305"/>
      <c r="M1313" s="305"/>
      <c r="N1313" s="309"/>
      <c r="O1313" s="309"/>
      <c r="P1313" s="309"/>
      <c r="Q1313" s="309"/>
      <c r="R1313" s="309"/>
    </row>
    <row r="1314">
      <c r="D1314" s="317"/>
      <c r="E1314" s="305"/>
      <c r="F1314" s="305"/>
      <c r="G1314" s="305"/>
      <c r="H1314" s="305"/>
      <c r="I1314" s="305"/>
      <c r="J1314" s="305"/>
      <c r="K1314" s="305"/>
      <c r="L1314" s="305"/>
      <c r="M1314" s="305"/>
      <c r="N1314" s="309"/>
      <c r="O1314" s="309"/>
      <c r="P1314" s="309"/>
      <c r="Q1314" s="309"/>
      <c r="R1314" s="309"/>
    </row>
    <row r="1315">
      <c r="D1315" s="317"/>
      <c r="E1315" s="305"/>
      <c r="F1315" s="305"/>
      <c r="G1315" s="305"/>
      <c r="H1315" s="305"/>
      <c r="I1315" s="305"/>
      <c r="J1315" s="305"/>
      <c r="K1315" s="305"/>
      <c r="L1315" s="305"/>
      <c r="M1315" s="305"/>
      <c r="N1315" s="309"/>
      <c r="O1315" s="309"/>
      <c r="P1315" s="309"/>
      <c r="Q1315" s="309"/>
      <c r="R1315" s="309"/>
    </row>
    <row r="1316">
      <c r="D1316" s="317"/>
      <c r="E1316" s="305"/>
      <c r="F1316" s="305"/>
      <c r="G1316" s="305"/>
      <c r="H1316" s="305"/>
      <c r="I1316" s="305"/>
      <c r="J1316" s="305"/>
      <c r="K1316" s="305"/>
      <c r="L1316" s="305"/>
      <c r="M1316" s="305"/>
      <c r="N1316" s="309"/>
      <c r="O1316" s="309"/>
      <c r="P1316" s="309"/>
      <c r="Q1316" s="309"/>
      <c r="R1316" s="309"/>
    </row>
    <row r="1317">
      <c r="D1317" s="317"/>
      <c r="E1317" s="305"/>
      <c r="F1317" s="305"/>
      <c r="G1317" s="305"/>
      <c r="H1317" s="305"/>
      <c r="I1317" s="305"/>
      <c r="J1317" s="305"/>
      <c r="K1317" s="305"/>
      <c r="L1317" s="305"/>
      <c r="M1317" s="305"/>
      <c r="N1317" s="309"/>
      <c r="O1317" s="309"/>
      <c r="P1317" s="309"/>
      <c r="Q1317" s="309"/>
      <c r="R1317" s="309"/>
    </row>
    <row r="1318">
      <c r="D1318" s="317"/>
      <c r="E1318" s="305"/>
      <c r="F1318" s="305"/>
      <c r="G1318" s="305"/>
      <c r="H1318" s="305"/>
      <c r="I1318" s="305"/>
      <c r="J1318" s="305"/>
      <c r="K1318" s="305"/>
      <c r="L1318" s="305"/>
      <c r="M1318" s="305"/>
      <c r="N1318" s="309"/>
      <c r="O1318" s="309"/>
      <c r="P1318" s="309"/>
      <c r="Q1318" s="309"/>
      <c r="R1318" s="309"/>
    </row>
    <row r="1319">
      <c r="D1319" s="317"/>
      <c r="E1319" s="305"/>
      <c r="F1319" s="305"/>
      <c r="G1319" s="305"/>
      <c r="H1319" s="305"/>
      <c r="I1319" s="305"/>
      <c r="J1319" s="305"/>
      <c r="K1319" s="305"/>
      <c r="L1319" s="305"/>
      <c r="M1319" s="305"/>
      <c r="N1319" s="309"/>
      <c r="O1319" s="309"/>
      <c r="P1319" s="309"/>
      <c r="Q1319" s="309"/>
      <c r="R1319" s="309"/>
    </row>
    <row r="1320">
      <c r="D1320" s="317"/>
      <c r="E1320" s="305"/>
      <c r="F1320" s="305"/>
      <c r="G1320" s="305"/>
      <c r="H1320" s="305"/>
      <c r="I1320" s="305"/>
      <c r="J1320" s="305"/>
      <c r="K1320" s="305"/>
      <c r="L1320" s="305"/>
      <c r="M1320" s="305"/>
      <c r="N1320" s="309"/>
      <c r="O1320" s="309"/>
      <c r="P1320" s="309"/>
      <c r="Q1320" s="309"/>
      <c r="R1320" s="309"/>
    </row>
    <row r="1321">
      <c r="D1321" s="317"/>
      <c r="E1321" s="305"/>
      <c r="F1321" s="305"/>
      <c r="G1321" s="305"/>
      <c r="H1321" s="305"/>
      <c r="I1321" s="305"/>
      <c r="J1321" s="305"/>
      <c r="K1321" s="305"/>
      <c r="L1321" s="305"/>
      <c r="M1321" s="305"/>
      <c r="N1321" s="309"/>
      <c r="O1321" s="309"/>
      <c r="P1321" s="309"/>
      <c r="Q1321" s="309"/>
      <c r="R1321" s="309"/>
    </row>
    <row r="1322">
      <c r="D1322" s="317"/>
      <c r="E1322" s="305"/>
      <c r="F1322" s="305"/>
      <c r="G1322" s="305"/>
      <c r="H1322" s="305"/>
      <c r="I1322" s="305"/>
      <c r="J1322" s="305"/>
      <c r="K1322" s="305"/>
      <c r="L1322" s="305"/>
      <c r="M1322" s="305"/>
      <c r="N1322" s="309"/>
      <c r="O1322" s="309"/>
      <c r="P1322" s="309"/>
      <c r="Q1322" s="309"/>
      <c r="R1322" s="309"/>
    </row>
    <row r="1323">
      <c r="D1323" s="317"/>
      <c r="E1323" s="305"/>
      <c r="F1323" s="305"/>
      <c r="G1323" s="305"/>
      <c r="H1323" s="305"/>
      <c r="I1323" s="305"/>
      <c r="J1323" s="305"/>
      <c r="K1323" s="305"/>
      <c r="L1323" s="305"/>
      <c r="M1323" s="305"/>
      <c r="N1323" s="309"/>
      <c r="O1323" s="309"/>
      <c r="P1323" s="309"/>
      <c r="Q1323" s="309"/>
      <c r="R1323" s="309"/>
    </row>
    <row r="1324">
      <c r="D1324" s="317"/>
      <c r="E1324" s="305"/>
      <c r="F1324" s="305"/>
      <c r="G1324" s="305"/>
      <c r="H1324" s="305"/>
      <c r="I1324" s="305"/>
      <c r="J1324" s="305"/>
      <c r="K1324" s="305"/>
      <c r="L1324" s="305"/>
      <c r="M1324" s="305"/>
      <c r="N1324" s="309"/>
      <c r="O1324" s="309"/>
      <c r="P1324" s="309"/>
      <c r="Q1324" s="309"/>
      <c r="R1324" s="309"/>
    </row>
    <row r="1325">
      <c r="D1325" s="317"/>
      <c r="E1325" s="305"/>
      <c r="F1325" s="305"/>
      <c r="G1325" s="305"/>
      <c r="H1325" s="305"/>
      <c r="I1325" s="305"/>
      <c r="J1325" s="305"/>
      <c r="K1325" s="305"/>
      <c r="L1325" s="305"/>
      <c r="M1325" s="305"/>
      <c r="N1325" s="309"/>
      <c r="O1325" s="309"/>
      <c r="P1325" s="309"/>
      <c r="Q1325" s="309"/>
      <c r="R1325" s="309"/>
    </row>
    <row r="1326">
      <c r="D1326" s="317"/>
      <c r="E1326" s="305"/>
      <c r="F1326" s="305"/>
      <c r="G1326" s="305"/>
      <c r="H1326" s="305"/>
      <c r="I1326" s="305"/>
      <c r="J1326" s="305"/>
      <c r="K1326" s="305"/>
      <c r="L1326" s="305"/>
      <c r="M1326" s="305"/>
      <c r="N1326" s="309"/>
      <c r="O1326" s="309"/>
      <c r="P1326" s="309"/>
      <c r="Q1326" s="309"/>
      <c r="R1326" s="309"/>
    </row>
    <row r="1327">
      <c r="D1327" s="317"/>
      <c r="E1327" s="305"/>
      <c r="F1327" s="305"/>
      <c r="G1327" s="305"/>
      <c r="H1327" s="305"/>
      <c r="I1327" s="305"/>
      <c r="J1327" s="305"/>
      <c r="K1327" s="305"/>
      <c r="L1327" s="305"/>
      <c r="M1327" s="305"/>
      <c r="N1327" s="309"/>
      <c r="O1327" s="309"/>
      <c r="P1327" s="309"/>
      <c r="Q1327" s="309"/>
      <c r="R1327" s="309"/>
    </row>
    <row r="1328">
      <c r="D1328" s="317"/>
      <c r="E1328" s="305"/>
      <c r="F1328" s="305"/>
      <c r="G1328" s="305"/>
      <c r="H1328" s="305"/>
      <c r="I1328" s="305"/>
      <c r="J1328" s="305"/>
      <c r="K1328" s="305"/>
      <c r="L1328" s="305"/>
      <c r="M1328" s="305"/>
      <c r="N1328" s="309"/>
      <c r="O1328" s="309"/>
      <c r="P1328" s="309"/>
      <c r="Q1328" s="309"/>
      <c r="R1328" s="309"/>
    </row>
    <row r="1329">
      <c r="D1329" s="317"/>
      <c r="E1329" s="305"/>
      <c r="F1329" s="305"/>
      <c r="G1329" s="305"/>
      <c r="H1329" s="305"/>
      <c r="I1329" s="305"/>
      <c r="J1329" s="305"/>
      <c r="K1329" s="305"/>
      <c r="L1329" s="305"/>
      <c r="M1329" s="305"/>
      <c r="N1329" s="309"/>
      <c r="O1329" s="309"/>
      <c r="P1329" s="309"/>
      <c r="Q1329" s="309"/>
      <c r="R1329" s="309"/>
    </row>
    <row r="1330">
      <c r="D1330" s="317"/>
      <c r="E1330" s="305"/>
      <c r="F1330" s="305"/>
      <c r="G1330" s="305"/>
      <c r="H1330" s="305"/>
      <c r="I1330" s="305"/>
      <c r="J1330" s="305"/>
      <c r="K1330" s="305"/>
      <c r="L1330" s="305"/>
      <c r="M1330" s="305"/>
      <c r="N1330" s="309"/>
      <c r="O1330" s="309"/>
      <c r="P1330" s="309"/>
      <c r="Q1330" s="309"/>
      <c r="R1330" s="309"/>
    </row>
    <row r="1331">
      <c r="D1331" s="317"/>
      <c r="E1331" s="305"/>
      <c r="F1331" s="305"/>
      <c r="G1331" s="305"/>
      <c r="H1331" s="305"/>
      <c r="I1331" s="305"/>
      <c r="J1331" s="305"/>
      <c r="K1331" s="305"/>
      <c r="L1331" s="305"/>
      <c r="M1331" s="305"/>
      <c r="N1331" s="309"/>
      <c r="O1331" s="309"/>
      <c r="P1331" s="309"/>
      <c r="Q1331" s="309"/>
      <c r="R1331" s="309"/>
    </row>
    <row r="1332">
      <c r="D1332" s="317"/>
      <c r="E1332" s="305"/>
      <c r="F1332" s="305"/>
      <c r="G1332" s="305"/>
      <c r="H1332" s="305"/>
      <c r="I1332" s="305"/>
      <c r="J1332" s="305"/>
      <c r="K1332" s="305"/>
      <c r="L1332" s="305"/>
      <c r="M1332" s="305"/>
      <c r="N1332" s="309"/>
      <c r="O1332" s="309"/>
      <c r="P1332" s="309"/>
      <c r="Q1332" s="309"/>
      <c r="R1332" s="309"/>
    </row>
    <row r="1333">
      <c r="D1333" s="317"/>
      <c r="E1333" s="305"/>
      <c r="F1333" s="305"/>
      <c r="G1333" s="305"/>
      <c r="H1333" s="305"/>
      <c r="I1333" s="305"/>
      <c r="J1333" s="305"/>
      <c r="K1333" s="305"/>
      <c r="L1333" s="305"/>
      <c r="M1333" s="305"/>
      <c r="N1333" s="309"/>
      <c r="O1333" s="309"/>
      <c r="P1333" s="309"/>
      <c r="Q1333" s="309"/>
      <c r="R1333" s="309"/>
    </row>
    <row r="1334">
      <c r="D1334" s="317"/>
      <c r="E1334" s="305"/>
      <c r="F1334" s="305"/>
      <c r="G1334" s="305"/>
      <c r="H1334" s="305"/>
      <c r="I1334" s="305"/>
      <c r="J1334" s="305"/>
      <c r="K1334" s="305"/>
      <c r="L1334" s="305"/>
      <c r="M1334" s="305"/>
      <c r="N1334" s="309"/>
      <c r="O1334" s="309"/>
      <c r="P1334" s="309"/>
      <c r="Q1334" s="309"/>
      <c r="R1334" s="309"/>
    </row>
    <row r="1335">
      <c r="D1335" s="317"/>
      <c r="E1335" s="305"/>
      <c r="F1335" s="305"/>
      <c r="G1335" s="305"/>
      <c r="H1335" s="305"/>
      <c r="I1335" s="305"/>
      <c r="J1335" s="305"/>
      <c r="K1335" s="305"/>
      <c r="L1335" s="305"/>
      <c r="M1335" s="305"/>
      <c r="N1335" s="309"/>
      <c r="O1335" s="309"/>
      <c r="P1335" s="309"/>
      <c r="Q1335" s="309"/>
      <c r="R1335" s="309"/>
    </row>
    <row r="1336">
      <c r="D1336" s="317"/>
      <c r="E1336" s="305"/>
      <c r="F1336" s="305"/>
      <c r="G1336" s="305"/>
      <c r="H1336" s="305"/>
      <c r="I1336" s="305"/>
      <c r="J1336" s="305"/>
      <c r="K1336" s="305"/>
      <c r="L1336" s="305"/>
      <c r="M1336" s="305"/>
      <c r="N1336" s="309"/>
      <c r="O1336" s="309"/>
      <c r="P1336" s="309"/>
      <c r="Q1336" s="309"/>
      <c r="R1336" s="309"/>
    </row>
    <row r="1337">
      <c r="D1337" s="317"/>
      <c r="E1337" s="305"/>
      <c r="F1337" s="305"/>
      <c r="G1337" s="305"/>
      <c r="H1337" s="305"/>
      <c r="I1337" s="305"/>
      <c r="J1337" s="305"/>
      <c r="K1337" s="305"/>
      <c r="L1337" s="305"/>
      <c r="M1337" s="305"/>
      <c r="N1337" s="309"/>
      <c r="O1337" s="309"/>
      <c r="P1337" s="309"/>
      <c r="Q1337" s="309"/>
      <c r="R1337" s="309"/>
    </row>
    <row r="1338">
      <c r="D1338" s="317"/>
      <c r="E1338" s="305"/>
      <c r="F1338" s="305"/>
      <c r="G1338" s="305"/>
      <c r="H1338" s="305"/>
      <c r="I1338" s="305"/>
      <c r="J1338" s="305"/>
      <c r="K1338" s="305"/>
      <c r="L1338" s="305"/>
      <c r="M1338" s="305"/>
      <c r="N1338" s="309"/>
      <c r="O1338" s="309"/>
      <c r="P1338" s="309"/>
      <c r="Q1338" s="309"/>
      <c r="R1338" s="309"/>
    </row>
    <row r="1339">
      <c r="D1339" s="317"/>
      <c r="E1339" s="305"/>
      <c r="F1339" s="305"/>
      <c r="G1339" s="305"/>
      <c r="H1339" s="305"/>
      <c r="I1339" s="305"/>
      <c r="J1339" s="305"/>
      <c r="K1339" s="305"/>
      <c r="L1339" s="305"/>
      <c r="M1339" s="305"/>
      <c r="N1339" s="309"/>
      <c r="O1339" s="309"/>
      <c r="P1339" s="309"/>
      <c r="Q1339" s="309"/>
      <c r="R1339" s="309"/>
    </row>
    <row r="1340">
      <c r="D1340" s="317"/>
      <c r="E1340" s="305"/>
      <c r="F1340" s="305"/>
      <c r="G1340" s="305"/>
      <c r="H1340" s="305"/>
      <c r="I1340" s="305"/>
      <c r="J1340" s="305"/>
      <c r="K1340" s="305"/>
      <c r="L1340" s="305"/>
      <c r="M1340" s="305"/>
      <c r="N1340" s="309"/>
      <c r="O1340" s="309"/>
      <c r="P1340" s="309"/>
      <c r="Q1340" s="309"/>
      <c r="R1340" s="309"/>
    </row>
    <row r="1341">
      <c r="D1341" s="317"/>
      <c r="E1341" s="305"/>
      <c r="F1341" s="305"/>
      <c r="G1341" s="305"/>
      <c r="H1341" s="305"/>
      <c r="I1341" s="305"/>
      <c r="J1341" s="305"/>
      <c r="K1341" s="305"/>
      <c r="L1341" s="305"/>
      <c r="M1341" s="305"/>
      <c r="N1341" s="309"/>
      <c r="O1341" s="309"/>
      <c r="P1341" s="309"/>
      <c r="Q1341" s="309"/>
      <c r="R1341" s="309"/>
    </row>
    <row r="1342">
      <c r="D1342" s="317"/>
      <c r="E1342" s="305"/>
      <c r="F1342" s="305"/>
      <c r="G1342" s="305"/>
      <c r="H1342" s="305"/>
      <c r="I1342" s="305"/>
      <c r="J1342" s="305"/>
      <c r="K1342" s="305"/>
      <c r="L1342" s="305"/>
      <c r="M1342" s="305"/>
      <c r="N1342" s="309"/>
      <c r="O1342" s="309"/>
      <c r="P1342" s="309"/>
      <c r="Q1342" s="309"/>
      <c r="R1342" s="309"/>
    </row>
    <row r="1343">
      <c r="D1343" s="317"/>
      <c r="E1343" s="305"/>
      <c r="F1343" s="305"/>
      <c r="G1343" s="305"/>
      <c r="H1343" s="305"/>
      <c r="I1343" s="305"/>
      <c r="J1343" s="305"/>
      <c r="K1343" s="305"/>
      <c r="L1343" s="305"/>
      <c r="M1343" s="305"/>
      <c r="N1343" s="309"/>
      <c r="O1343" s="309"/>
      <c r="P1343" s="309"/>
      <c r="Q1343" s="309"/>
      <c r="R1343" s="309"/>
    </row>
    <row r="1344">
      <c r="D1344" s="317"/>
      <c r="E1344" s="305"/>
      <c r="F1344" s="305"/>
      <c r="G1344" s="305"/>
      <c r="H1344" s="305"/>
      <c r="I1344" s="305"/>
      <c r="J1344" s="305"/>
      <c r="K1344" s="305"/>
      <c r="L1344" s="305"/>
      <c r="M1344" s="305"/>
      <c r="N1344" s="309"/>
      <c r="O1344" s="309"/>
      <c r="P1344" s="309"/>
      <c r="Q1344" s="309"/>
      <c r="R1344" s="309"/>
    </row>
    <row r="1345">
      <c r="D1345" s="317"/>
      <c r="E1345" s="305"/>
      <c r="F1345" s="305"/>
      <c r="G1345" s="305"/>
      <c r="H1345" s="305"/>
      <c r="I1345" s="305"/>
      <c r="J1345" s="305"/>
      <c r="K1345" s="305"/>
      <c r="L1345" s="305"/>
      <c r="M1345" s="305"/>
      <c r="N1345" s="309"/>
      <c r="O1345" s="309"/>
      <c r="P1345" s="309"/>
      <c r="Q1345" s="309"/>
      <c r="R1345" s="309"/>
    </row>
    <row r="1346">
      <c r="D1346" s="317"/>
      <c r="E1346" s="305"/>
      <c r="F1346" s="305"/>
      <c r="G1346" s="305"/>
      <c r="H1346" s="305"/>
      <c r="I1346" s="305"/>
      <c r="J1346" s="305"/>
      <c r="K1346" s="305"/>
      <c r="L1346" s="305"/>
      <c r="M1346" s="305"/>
      <c r="N1346" s="309"/>
      <c r="O1346" s="309"/>
      <c r="P1346" s="309"/>
      <c r="Q1346" s="309"/>
      <c r="R1346" s="309"/>
    </row>
    <row r="1347">
      <c r="D1347" s="317"/>
      <c r="E1347" s="305"/>
      <c r="F1347" s="305"/>
      <c r="G1347" s="305"/>
      <c r="H1347" s="305"/>
      <c r="I1347" s="305"/>
      <c r="J1347" s="305"/>
      <c r="K1347" s="305"/>
      <c r="L1347" s="305"/>
      <c r="M1347" s="305"/>
      <c r="N1347" s="309"/>
      <c r="O1347" s="309"/>
      <c r="P1347" s="309"/>
      <c r="Q1347" s="309"/>
      <c r="R1347" s="309"/>
    </row>
    <row r="1348">
      <c r="D1348" s="317"/>
      <c r="E1348" s="305"/>
      <c r="F1348" s="305"/>
      <c r="G1348" s="305"/>
      <c r="H1348" s="305"/>
      <c r="I1348" s="305"/>
      <c r="J1348" s="305"/>
      <c r="K1348" s="305"/>
      <c r="L1348" s="305"/>
      <c r="M1348" s="305"/>
      <c r="N1348" s="309"/>
      <c r="O1348" s="309"/>
      <c r="P1348" s="309"/>
      <c r="Q1348" s="309"/>
      <c r="R1348" s="309"/>
    </row>
    <row r="1349">
      <c r="D1349" s="317"/>
      <c r="E1349" s="305"/>
      <c r="F1349" s="305"/>
      <c r="G1349" s="305"/>
      <c r="H1349" s="305"/>
      <c r="I1349" s="305"/>
      <c r="J1349" s="305"/>
      <c r="K1349" s="305"/>
      <c r="L1349" s="305"/>
      <c r="M1349" s="305"/>
      <c r="N1349" s="309"/>
      <c r="O1349" s="309"/>
      <c r="P1349" s="309"/>
      <c r="Q1349" s="309"/>
      <c r="R1349" s="309"/>
    </row>
    <row r="1350">
      <c r="D1350" s="317"/>
      <c r="E1350" s="305"/>
      <c r="F1350" s="305"/>
      <c r="G1350" s="305"/>
      <c r="H1350" s="305"/>
      <c r="I1350" s="305"/>
      <c r="J1350" s="305"/>
      <c r="K1350" s="305"/>
      <c r="L1350" s="305"/>
      <c r="M1350" s="305"/>
      <c r="N1350" s="309"/>
      <c r="O1350" s="309"/>
      <c r="P1350" s="309"/>
      <c r="Q1350" s="309"/>
      <c r="R1350" s="309"/>
    </row>
    <row r="1351">
      <c r="D1351" s="317"/>
      <c r="E1351" s="305"/>
      <c r="F1351" s="305"/>
      <c r="G1351" s="305"/>
      <c r="H1351" s="305"/>
      <c r="I1351" s="305"/>
      <c r="J1351" s="305"/>
      <c r="K1351" s="305"/>
      <c r="L1351" s="305"/>
      <c r="M1351" s="305"/>
      <c r="N1351" s="309"/>
      <c r="O1351" s="309"/>
      <c r="P1351" s="309"/>
      <c r="Q1351" s="309"/>
      <c r="R1351" s="309"/>
    </row>
    <row r="1352">
      <c r="D1352" s="317"/>
      <c r="E1352" s="305"/>
      <c r="F1352" s="305"/>
      <c r="G1352" s="305"/>
      <c r="H1352" s="305"/>
      <c r="I1352" s="305"/>
      <c r="J1352" s="305"/>
      <c r="K1352" s="305"/>
      <c r="L1352" s="305"/>
      <c r="M1352" s="305"/>
      <c r="N1352" s="309"/>
      <c r="O1352" s="309"/>
      <c r="P1352" s="309"/>
      <c r="Q1352" s="309"/>
      <c r="R1352" s="309"/>
    </row>
    <row r="1353">
      <c r="D1353" s="317"/>
      <c r="E1353" s="305"/>
      <c r="F1353" s="305"/>
      <c r="G1353" s="305"/>
      <c r="H1353" s="305"/>
      <c r="I1353" s="305"/>
      <c r="J1353" s="305"/>
      <c r="K1353" s="305"/>
      <c r="L1353" s="305"/>
      <c r="M1353" s="305"/>
      <c r="N1353" s="309"/>
      <c r="O1353" s="309"/>
      <c r="P1353" s="309"/>
      <c r="Q1353" s="309"/>
      <c r="R1353" s="309"/>
    </row>
    <row r="1354">
      <c r="D1354" s="317"/>
      <c r="E1354" s="305"/>
      <c r="F1354" s="305"/>
      <c r="G1354" s="305"/>
      <c r="H1354" s="305"/>
      <c r="I1354" s="305"/>
      <c r="J1354" s="305"/>
      <c r="K1354" s="305"/>
      <c r="L1354" s="305"/>
      <c r="M1354" s="305"/>
      <c r="N1354" s="309"/>
      <c r="O1354" s="309"/>
      <c r="P1354" s="309"/>
      <c r="Q1354" s="309"/>
      <c r="R1354" s="309"/>
    </row>
    <row r="1355">
      <c r="D1355" s="317"/>
      <c r="E1355" s="305"/>
      <c r="F1355" s="305"/>
      <c r="G1355" s="305"/>
      <c r="H1355" s="305"/>
      <c r="I1355" s="305"/>
      <c r="J1355" s="305"/>
      <c r="K1355" s="305"/>
      <c r="L1355" s="305"/>
      <c r="M1355" s="305"/>
      <c r="N1355" s="309"/>
      <c r="O1355" s="309"/>
      <c r="P1355" s="309"/>
      <c r="Q1355" s="309"/>
      <c r="R1355" s="309"/>
    </row>
    <row r="1356">
      <c r="D1356" s="317"/>
      <c r="E1356" s="305"/>
      <c r="F1356" s="305"/>
      <c r="G1356" s="305"/>
      <c r="H1356" s="305"/>
      <c r="I1356" s="305"/>
      <c r="J1356" s="305"/>
      <c r="K1356" s="305"/>
      <c r="L1356" s="305"/>
      <c r="M1356" s="305"/>
      <c r="N1356" s="309"/>
      <c r="O1356" s="309"/>
      <c r="P1356" s="309"/>
      <c r="Q1356" s="309"/>
      <c r="R1356" s="309"/>
    </row>
    <row r="1357">
      <c r="D1357" s="317"/>
      <c r="E1357" s="305"/>
      <c r="F1357" s="305"/>
      <c r="G1357" s="305"/>
      <c r="H1357" s="305"/>
      <c r="I1357" s="305"/>
      <c r="J1357" s="305"/>
      <c r="K1357" s="305"/>
      <c r="L1357" s="305"/>
      <c r="M1357" s="305"/>
      <c r="N1357" s="309"/>
      <c r="O1357" s="309"/>
      <c r="P1357" s="309"/>
      <c r="Q1357" s="309"/>
      <c r="R1357" s="309"/>
    </row>
    <row r="1358">
      <c r="D1358" s="317"/>
      <c r="E1358" s="305"/>
      <c r="F1358" s="305"/>
      <c r="G1358" s="305"/>
      <c r="H1358" s="305"/>
      <c r="I1358" s="305"/>
      <c r="J1358" s="305"/>
      <c r="K1358" s="305"/>
      <c r="L1358" s="305"/>
      <c r="M1358" s="305"/>
      <c r="N1358" s="309"/>
      <c r="O1358" s="309"/>
      <c r="P1358" s="309"/>
      <c r="Q1358" s="309"/>
      <c r="R1358" s="309"/>
    </row>
    <row r="1359">
      <c r="D1359" s="317"/>
      <c r="E1359" s="305"/>
      <c r="F1359" s="305"/>
      <c r="G1359" s="305"/>
      <c r="H1359" s="305"/>
      <c r="I1359" s="305"/>
      <c r="J1359" s="305"/>
      <c r="K1359" s="305"/>
      <c r="L1359" s="305"/>
      <c r="M1359" s="305"/>
      <c r="N1359" s="309"/>
      <c r="O1359" s="309"/>
      <c r="P1359" s="309"/>
      <c r="Q1359" s="309"/>
      <c r="R1359" s="309"/>
    </row>
    <row r="1360">
      <c r="D1360" s="317"/>
      <c r="E1360" s="305"/>
      <c r="F1360" s="305"/>
      <c r="G1360" s="305"/>
      <c r="H1360" s="305"/>
      <c r="I1360" s="305"/>
      <c r="J1360" s="305"/>
      <c r="K1360" s="305"/>
      <c r="L1360" s="305"/>
      <c r="M1360" s="305"/>
      <c r="N1360" s="309"/>
      <c r="O1360" s="309"/>
      <c r="P1360" s="309"/>
      <c r="Q1360" s="309"/>
      <c r="R1360" s="309"/>
    </row>
    <row r="1361">
      <c r="D1361" s="317"/>
      <c r="E1361" s="305"/>
      <c r="F1361" s="305"/>
      <c r="G1361" s="305"/>
      <c r="H1361" s="305"/>
      <c r="I1361" s="305"/>
      <c r="J1361" s="305"/>
      <c r="K1361" s="305"/>
      <c r="L1361" s="305"/>
      <c r="M1361" s="305"/>
      <c r="N1361" s="309"/>
      <c r="O1361" s="309"/>
      <c r="P1361" s="309"/>
      <c r="Q1361" s="309"/>
      <c r="R1361" s="309"/>
    </row>
    <row r="1362">
      <c r="D1362" s="317"/>
      <c r="E1362" s="305"/>
      <c r="F1362" s="305"/>
      <c r="G1362" s="305"/>
      <c r="H1362" s="305"/>
      <c r="I1362" s="305"/>
      <c r="J1362" s="305"/>
      <c r="K1362" s="305"/>
      <c r="L1362" s="305"/>
      <c r="M1362" s="305"/>
      <c r="N1362" s="309"/>
      <c r="O1362" s="309"/>
      <c r="P1362" s="309"/>
      <c r="Q1362" s="309"/>
      <c r="R1362" s="309"/>
    </row>
    <row r="1363">
      <c r="D1363" s="317"/>
      <c r="E1363" s="305"/>
      <c r="F1363" s="305"/>
      <c r="G1363" s="305"/>
      <c r="H1363" s="305"/>
      <c r="I1363" s="305"/>
      <c r="J1363" s="305"/>
      <c r="K1363" s="305"/>
      <c r="L1363" s="305"/>
      <c r="M1363" s="305"/>
      <c r="N1363" s="309"/>
      <c r="O1363" s="309"/>
      <c r="P1363" s="309"/>
      <c r="Q1363" s="309"/>
      <c r="R1363" s="309"/>
    </row>
    <row r="1364">
      <c r="D1364" s="317"/>
      <c r="E1364" s="305"/>
      <c r="F1364" s="305"/>
      <c r="G1364" s="305"/>
      <c r="H1364" s="305"/>
      <c r="I1364" s="305"/>
      <c r="J1364" s="305"/>
      <c r="K1364" s="305"/>
      <c r="L1364" s="305"/>
      <c r="M1364" s="305"/>
      <c r="N1364" s="309"/>
      <c r="O1364" s="309"/>
      <c r="P1364" s="309"/>
      <c r="Q1364" s="309"/>
      <c r="R1364" s="309"/>
    </row>
    <row r="1365">
      <c r="D1365" s="317"/>
      <c r="E1365" s="305"/>
      <c r="F1365" s="305"/>
      <c r="G1365" s="305"/>
      <c r="H1365" s="305"/>
      <c r="I1365" s="305"/>
      <c r="J1365" s="305"/>
      <c r="K1365" s="305"/>
      <c r="L1365" s="305"/>
      <c r="M1365" s="305"/>
      <c r="N1365" s="309"/>
      <c r="O1365" s="309"/>
      <c r="P1365" s="309"/>
      <c r="Q1365" s="309"/>
      <c r="R1365" s="309"/>
    </row>
    <row r="1366">
      <c r="D1366" s="317"/>
      <c r="E1366" s="305"/>
      <c r="F1366" s="305"/>
      <c r="G1366" s="305"/>
      <c r="H1366" s="305"/>
      <c r="I1366" s="305"/>
      <c r="J1366" s="305"/>
      <c r="K1366" s="305"/>
      <c r="L1366" s="305"/>
      <c r="M1366" s="305"/>
      <c r="N1366" s="309"/>
      <c r="O1366" s="309"/>
      <c r="P1366" s="309"/>
      <c r="Q1366" s="309"/>
      <c r="R1366" s="309"/>
    </row>
    <row r="1367">
      <c r="D1367" s="317"/>
      <c r="E1367" s="305"/>
      <c r="F1367" s="305"/>
      <c r="G1367" s="305"/>
      <c r="H1367" s="305"/>
      <c r="I1367" s="305"/>
      <c r="J1367" s="305"/>
      <c r="K1367" s="305"/>
      <c r="L1367" s="305"/>
      <c r="M1367" s="305"/>
      <c r="N1367" s="309"/>
      <c r="O1367" s="309"/>
      <c r="P1367" s="309"/>
      <c r="Q1367" s="309"/>
      <c r="R1367" s="309"/>
    </row>
    <row r="1368">
      <c r="D1368" s="317"/>
      <c r="E1368" s="305"/>
      <c r="F1368" s="305"/>
      <c r="G1368" s="305"/>
      <c r="H1368" s="305"/>
      <c r="I1368" s="305"/>
      <c r="J1368" s="305"/>
      <c r="K1368" s="305"/>
      <c r="L1368" s="305"/>
      <c r="M1368" s="305"/>
      <c r="N1368" s="309"/>
      <c r="O1368" s="309"/>
      <c r="P1368" s="309"/>
      <c r="Q1368" s="309"/>
      <c r="R1368" s="309"/>
    </row>
    <row r="1369">
      <c r="D1369" s="317"/>
      <c r="E1369" s="305"/>
      <c r="F1369" s="305"/>
      <c r="G1369" s="305"/>
      <c r="H1369" s="305"/>
      <c r="I1369" s="305"/>
      <c r="J1369" s="305"/>
      <c r="K1369" s="305"/>
      <c r="L1369" s="305"/>
      <c r="M1369" s="305"/>
      <c r="N1369" s="309"/>
      <c r="O1369" s="309"/>
      <c r="P1369" s="309"/>
      <c r="Q1369" s="309"/>
      <c r="R1369" s="309"/>
    </row>
    <row r="1370">
      <c r="D1370" s="317"/>
      <c r="E1370" s="305"/>
      <c r="F1370" s="305"/>
      <c r="G1370" s="305"/>
      <c r="H1370" s="305"/>
      <c r="I1370" s="305"/>
      <c r="J1370" s="305"/>
      <c r="K1370" s="305"/>
      <c r="L1370" s="305"/>
      <c r="M1370" s="305"/>
      <c r="N1370" s="309"/>
      <c r="O1370" s="309"/>
      <c r="P1370" s="309"/>
      <c r="Q1370" s="309"/>
      <c r="R1370" s="309"/>
    </row>
    <row r="1371">
      <c r="D1371" s="317"/>
      <c r="E1371" s="305"/>
      <c r="F1371" s="305"/>
      <c r="G1371" s="305"/>
      <c r="H1371" s="305"/>
      <c r="I1371" s="305"/>
      <c r="J1371" s="305"/>
      <c r="K1371" s="305"/>
      <c r="L1371" s="305"/>
      <c r="M1371" s="305"/>
      <c r="N1371" s="309"/>
      <c r="O1371" s="309"/>
      <c r="P1371" s="309"/>
      <c r="Q1371" s="309"/>
      <c r="R1371" s="309"/>
    </row>
    <row r="1372">
      <c r="D1372" s="317"/>
      <c r="E1372" s="305"/>
      <c r="F1372" s="305"/>
      <c r="G1372" s="305"/>
      <c r="H1372" s="305"/>
      <c r="I1372" s="305"/>
      <c r="J1372" s="305"/>
      <c r="K1372" s="305"/>
      <c r="L1372" s="305"/>
      <c r="M1372" s="305"/>
      <c r="N1372" s="309"/>
      <c r="O1372" s="309"/>
      <c r="P1372" s="309"/>
      <c r="Q1372" s="309"/>
      <c r="R1372" s="309"/>
    </row>
    <row r="1373">
      <c r="D1373" s="317"/>
      <c r="E1373" s="305"/>
      <c r="F1373" s="305"/>
      <c r="G1373" s="305"/>
      <c r="H1373" s="305"/>
      <c r="I1373" s="305"/>
      <c r="J1373" s="305"/>
      <c r="K1373" s="305"/>
      <c r="L1373" s="305"/>
      <c r="M1373" s="305"/>
      <c r="N1373" s="309"/>
      <c r="O1373" s="309"/>
      <c r="P1373" s="309"/>
      <c r="Q1373" s="309"/>
      <c r="R1373" s="309"/>
    </row>
    <row r="1374">
      <c r="D1374" s="317"/>
      <c r="E1374" s="305"/>
      <c r="F1374" s="305"/>
      <c r="G1374" s="305"/>
      <c r="H1374" s="305"/>
      <c r="I1374" s="305"/>
      <c r="J1374" s="305"/>
      <c r="K1374" s="305"/>
      <c r="L1374" s="305"/>
      <c r="M1374" s="305"/>
      <c r="N1374" s="309"/>
      <c r="O1374" s="309"/>
      <c r="P1374" s="309"/>
      <c r="Q1374" s="309"/>
      <c r="R1374" s="309"/>
    </row>
    <row r="1375">
      <c r="D1375" s="317"/>
      <c r="E1375" s="305"/>
      <c r="F1375" s="305"/>
      <c r="G1375" s="305"/>
      <c r="H1375" s="305"/>
      <c r="I1375" s="305"/>
      <c r="J1375" s="305"/>
      <c r="K1375" s="305"/>
      <c r="L1375" s="305"/>
      <c r="M1375" s="305"/>
      <c r="N1375" s="309"/>
      <c r="O1375" s="309"/>
      <c r="P1375" s="309"/>
      <c r="Q1375" s="309"/>
      <c r="R1375" s="309"/>
    </row>
    <row r="1376">
      <c r="D1376" s="317"/>
      <c r="E1376" s="305"/>
      <c r="F1376" s="305"/>
      <c r="G1376" s="305"/>
      <c r="H1376" s="305"/>
      <c r="I1376" s="305"/>
      <c r="J1376" s="305"/>
      <c r="K1376" s="305"/>
      <c r="L1376" s="305"/>
      <c r="M1376" s="305"/>
      <c r="N1376" s="309"/>
      <c r="O1376" s="309"/>
      <c r="P1376" s="309"/>
      <c r="Q1376" s="309"/>
      <c r="R1376" s="309"/>
    </row>
    <row r="1377">
      <c r="D1377" s="317"/>
      <c r="E1377" s="305"/>
      <c r="F1377" s="305"/>
      <c r="G1377" s="305"/>
      <c r="H1377" s="305"/>
      <c r="I1377" s="305"/>
      <c r="J1377" s="305"/>
      <c r="K1377" s="305"/>
      <c r="L1377" s="305"/>
      <c r="M1377" s="305"/>
      <c r="N1377" s="309"/>
      <c r="O1377" s="309"/>
      <c r="P1377" s="309"/>
      <c r="Q1377" s="309"/>
      <c r="R1377" s="309"/>
    </row>
    <row r="1378">
      <c r="D1378" s="317"/>
      <c r="E1378" s="305"/>
      <c r="F1378" s="305"/>
      <c r="G1378" s="305"/>
      <c r="H1378" s="305"/>
      <c r="I1378" s="305"/>
      <c r="J1378" s="305"/>
      <c r="K1378" s="305"/>
      <c r="L1378" s="305"/>
      <c r="M1378" s="305"/>
      <c r="N1378" s="309"/>
      <c r="O1378" s="309"/>
      <c r="P1378" s="309"/>
      <c r="Q1378" s="309"/>
      <c r="R1378" s="309"/>
    </row>
    <row r="1379">
      <c r="D1379" s="317"/>
      <c r="E1379" s="305"/>
      <c r="F1379" s="305"/>
      <c r="G1379" s="305"/>
      <c r="H1379" s="305"/>
      <c r="I1379" s="305"/>
      <c r="J1379" s="305"/>
      <c r="K1379" s="305"/>
      <c r="L1379" s="305"/>
      <c r="M1379" s="305"/>
      <c r="N1379" s="309"/>
      <c r="O1379" s="309"/>
      <c r="P1379" s="309"/>
      <c r="Q1379" s="309"/>
      <c r="R1379" s="309"/>
    </row>
    <row r="1380">
      <c r="D1380" s="317"/>
      <c r="E1380" s="305"/>
      <c r="F1380" s="305"/>
      <c r="G1380" s="305"/>
      <c r="H1380" s="305"/>
      <c r="I1380" s="305"/>
      <c r="J1380" s="305"/>
      <c r="K1380" s="305"/>
      <c r="L1380" s="305"/>
      <c r="M1380" s="305"/>
      <c r="N1380" s="309"/>
      <c r="O1380" s="309"/>
      <c r="P1380" s="309"/>
      <c r="Q1380" s="309"/>
      <c r="R1380" s="309"/>
    </row>
    <row r="1381">
      <c r="D1381" s="317"/>
      <c r="E1381" s="305"/>
      <c r="F1381" s="305"/>
      <c r="G1381" s="305"/>
      <c r="H1381" s="305"/>
      <c r="I1381" s="305"/>
      <c r="J1381" s="305"/>
      <c r="K1381" s="305"/>
      <c r="L1381" s="305"/>
      <c r="M1381" s="305"/>
      <c r="N1381" s="309"/>
      <c r="O1381" s="309"/>
      <c r="P1381" s="309"/>
      <c r="Q1381" s="309"/>
      <c r="R1381" s="309"/>
    </row>
    <row r="1382">
      <c r="D1382" s="317"/>
      <c r="E1382" s="305"/>
      <c r="F1382" s="305"/>
      <c r="G1382" s="305"/>
      <c r="H1382" s="305"/>
      <c r="I1382" s="305"/>
      <c r="J1382" s="305"/>
      <c r="K1382" s="305"/>
      <c r="L1382" s="305"/>
      <c r="M1382" s="305"/>
      <c r="N1382" s="309"/>
      <c r="O1382" s="309"/>
      <c r="P1382" s="309"/>
      <c r="Q1382" s="309"/>
      <c r="R1382" s="309"/>
    </row>
    <row r="1383">
      <c r="D1383" s="317"/>
      <c r="E1383" s="305"/>
      <c r="F1383" s="305"/>
      <c r="G1383" s="305"/>
      <c r="H1383" s="305"/>
      <c r="I1383" s="305"/>
      <c r="J1383" s="305"/>
      <c r="K1383" s="305"/>
      <c r="L1383" s="305"/>
      <c r="M1383" s="305"/>
      <c r="N1383" s="309"/>
      <c r="O1383" s="309"/>
      <c r="P1383" s="309"/>
      <c r="Q1383" s="309"/>
      <c r="R1383" s="309"/>
    </row>
    <row r="1384">
      <c r="D1384" s="317"/>
      <c r="E1384" s="305"/>
      <c r="F1384" s="305"/>
      <c r="G1384" s="305"/>
      <c r="H1384" s="305"/>
      <c r="I1384" s="305"/>
      <c r="J1384" s="305"/>
      <c r="K1384" s="305"/>
      <c r="L1384" s="305"/>
      <c r="M1384" s="305"/>
      <c r="N1384" s="309"/>
      <c r="O1384" s="309"/>
      <c r="P1384" s="309"/>
      <c r="Q1384" s="309"/>
      <c r="R1384" s="309"/>
    </row>
    <row r="1385">
      <c r="D1385" s="317"/>
      <c r="E1385" s="305"/>
      <c r="F1385" s="305"/>
      <c r="G1385" s="305"/>
      <c r="H1385" s="305"/>
      <c r="I1385" s="305"/>
      <c r="J1385" s="305"/>
      <c r="K1385" s="305"/>
      <c r="L1385" s="305"/>
      <c r="M1385" s="305"/>
      <c r="N1385" s="309"/>
      <c r="O1385" s="309"/>
      <c r="P1385" s="309"/>
      <c r="Q1385" s="309"/>
      <c r="R1385" s="309"/>
    </row>
    <row r="1386">
      <c r="D1386" s="317"/>
      <c r="E1386" s="305"/>
      <c r="F1386" s="305"/>
      <c r="G1386" s="305"/>
      <c r="H1386" s="305"/>
      <c r="I1386" s="305"/>
      <c r="J1386" s="305"/>
      <c r="K1386" s="305"/>
      <c r="L1386" s="305"/>
      <c r="M1386" s="305"/>
      <c r="N1386" s="309"/>
      <c r="O1386" s="309"/>
      <c r="P1386" s="309"/>
      <c r="Q1386" s="309"/>
      <c r="R1386" s="309"/>
    </row>
    <row r="1387">
      <c r="D1387" s="317"/>
      <c r="E1387" s="305"/>
      <c r="F1387" s="305"/>
      <c r="G1387" s="305"/>
      <c r="H1387" s="305"/>
      <c r="I1387" s="305"/>
      <c r="J1387" s="305"/>
      <c r="K1387" s="305"/>
      <c r="L1387" s="305"/>
      <c r="M1387" s="305"/>
      <c r="N1387" s="309"/>
      <c r="O1387" s="309"/>
      <c r="P1387" s="309"/>
      <c r="Q1387" s="309"/>
      <c r="R1387" s="309"/>
    </row>
    <row r="1388">
      <c r="D1388" s="317"/>
      <c r="E1388" s="305"/>
      <c r="F1388" s="305"/>
      <c r="G1388" s="305"/>
      <c r="H1388" s="305"/>
      <c r="I1388" s="305"/>
      <c r="J1388" s="305"/>
      <c r="K1388" s="305"/>
      <c r="L1388" s="305"/>
      <c r="M1388" s="305"/>
      <c r="N1388" s="309"/>
      <c r="O1388" s="309"/>
      <c r="P1388" s="309"/>
      <c r="Q1388" s="309"/>
      <c r="R1388" s="309"/>
    </row>
    <row r="1389">
      <c r="D1389" s="317"/>
      <c r="E1389" s="305"/>
      <c r="F1389" s="305"/>
      <c r="G1389" s="305"/>
      <c r="H1389" s="305"/>
      <c r="I1389" s="305"/>
      <c r="J1389" s="305"/>
      <c r="K1389" s="305"/>
      <c r="L1389" s="305"/>
      <c r="M1389" s="305"/>
      <c r="N1389" s="309"/>
      <c r="O1389" s="309"/>
      <c r="P1389" s="309"/>
      <c r="Q1389" s="309"/>
      <c r="R1389" s="309"/>
    </row>
    <row r="1390">
      <c r="D1390" s="317"/>
      <c r="E1390" s="305"/>
      <c r="F1390" s="305"/>
      <c r="G1390" s="305"/>
      <c r="H1390" s="305"/>
      <c r="I1390" s="305"/>
      <c r="J1390" s="305"/>
      <c r="K1390" s="305"/>
      <c r="L1390" s="305"/>
      <c r="M1390" s="305"/>
      <c r="N1390" s="309"/>
      <c r="O1390" s="309"/>
      <c r="P1390" s="309"/>
      <c r="Q1390" s="309"/>
      <c r="R1390" s="309"/>
    </row>
    <row r="1391">
      <c r="D1391" s="317"/>
      <c r="E1391" s="305"/>
      <c r="F1391" s="305"/>
      <c r="G1391" s="305"/>
      <c r="H1391" s="305"/>
      <c r="I1391" s="305"/>
      <c r="J1391" s="305"/>
      <c r="K1391" s="305"/>
      <c r="L1391" s="305"/>
      <c r="M1391" s="305"/>
      <c r="N1391" s="309"/>
      <c r="O1391" s="309"/>
      <c r="P1391" s="309"/>
      <c r="Q1391" s="309"/>
      <c r="R1391" s="309"/>
    </row>
    <row r="1392">
      <c r="D1392" s="317"/>
      <c r="E1392" s="305"/>
      <c r="F1392" s="305"/>
      <c r="G1392" s="305"/>
      <c r="H1392" s="305"/>
      <c r="I1392" s="305"/>
      <c r="J1392" s="305"/>
      <c r="K1392" s="305"/>
      <c r="L1392" s="305"/>
      <c r="M1392" s="305"/>
      <c r="N1392" s="309"/>
      <c r="O1392" s="309"/>
      <c r="P1392" s="309"/>
      <c r="Q1392" s="309"/>
      <c r="R1392" s="309"/>
    </row>
    <row r="1393">
      <c r="D1393" s="317"/>
      <c r="E1393" s="305"/>
      <c r="F1393" s="305"/>
      <c r="G1393" s="305"/>
      <c r="H1393" s="305"/>
      <c r="I1393" s="305"/>
      <c r="J1393" s="305"/>
      <c r="K1393" s="305"/>
      <c r="L1393" s="305"/>
      <c r="M1393" s="305"/>
      <c r="N1393" s="309"/>
      <c r="O1393" s="309"/>
      <c r="P1393" s="309"/>
      <c r="Q1393" s="309"/>
      <c r="R1393" s="309"/>
    </row>
    <row r="1394">
      <c r="D1394" s="317"/>
      <c r="E1394" s="305"/>
      <c r="F1394" s="305"/>
      <c r="G1394" s="305"/>
      <c r="H1394" s="305"/>
      <c r="I1394" s="305"/>
      <c r="J1394" s="305"/>
      <c r="K1394" s="305"/>
      <c r="L1394" s="305"/>
      <c r="M1394" s="305"/>
      <c r="N1394" s="309"/>
      <c r="O1394" s="309"/>
      <c r="P1394" s="309"/>
      <c r="Q1394" s="309"/>
      <c r="R1394" s="309"/>
    </row>
    <row r="1395">
      <c r="D1395" s="317"/>
      <c r="E1395" s="305"/>
      <c r="F1395" s="305"/>
      <c r="G1395" s="305"/>
      <c r="H1395" s="305"/>
      <c r="I1395" s="305"/>
      <c r="J1395" s="305"/>
      <c r="K1395" s="305"/>
      <c r="L1395" s="305"/>
      <c r="M1395" s="305"/>
      <c r="N1395" s="309"/>
      <c r="O1395" s="309"/>
      <c r="P1395" s="309"/>
      <c r="Q1395" s="309"/>
      <c r="R1395" s="309"/>
    </row>
    <row r="1396">
      <c r="D1396" s="317"/>
      <c r="E1396" s="305"/>
      <c r="F1396" s="305"/>
      <c r="G1396" s="305"/>
      <c r="H1396" s="305"/>
      <c r="I1396" s="305"/>
      <c r="J1396" s="305"/>
      <c r="K1396" s="305"/>
      <c r="L1396" s="305"/>
      <c r="M1396" s="305"/>
      <c r="N1396" s="309"/>
      <c r="O1396" s="309"/>
      <c r="P1396" s="309"/>
      <c r="Q1396" s="309"/>
      <c r="R1396" s="309"/>
    </row>
    <row r="1397">
      <c r="D1397" s="317"/>
      <c r="E1397" s="305"/>
      <c r="F1397" s="305"/>
      <c r="G1397" s="305"/>
      <c r="H1397" s="305"/>
      <c r="I1397" s="305"/>
      <c r="J1397" s="305"/>
      <c r="K1397" s="305"/>
      <c r="L1397" s="305"/>
      <c r="M1397" s="305"/>
      <c r="N1397" s="309"/>
      <c r="O1397" s="309"/>
      <c r="P1397" s="309"/>
      <c r="Q1397" s="309"/>
      <c r="R1397" s="309"/>
    </row>
    <row r="1398">
      <c r="D1398" s="317"/>
      <c r="E1398" s="305"/>
      <c r="F1398" s="305"/>
      <c r="G1398" s="305"/>
      <c r="H1398" s="305"/>
      <c r="I1398" s="305"/>
      <c r="J1398" s="305"/>
      <c r="K1398" s="305"/>
      <c r="L1398" s="305"/>
      <c r="M1398" s="305"/>
      <c r="N1398" s="309"/>
      <c r="O1398" s="309"/>
      <c r="P1398" s="309"/>
      <c r="Q1398" s="309"/>
      <c r="R1398" s="309"/>
    </row>
    <row r="1399">
      <c r="D1399" s="317"/>
      <c r="E1399" s="305"/>
      <c r="F1399" s="305"/>
      <c r="G1399" s="305"/>
      <c r="H1399" s="305"/>
      <c r="I1399" s="305"/>
      <c r="J1399" s="305"/>
      <c r="K1399" s="305"/>
      <c r="L1399" s="305"/>
      <c r="M1399" s="305"/>
      <c r="N1399" s="309"/>
      <c r="O1399" s="309"/>
      <c r="P1399" s="309"/>
      <c r="Q1399" s="309"/>
      <c r="R1399" s="309"/>
    </row>
    <row r="1400">
      <c r="D1400" s="317"/>
      <c r="E1400" s="305"/>
      <c r="F1400" s="305"/>
      <c r="G1400" s="305"/>
      <c r="H1400" s="305"/>
      <c r="I1400" s="305"/>
      <c r="J1400" s="305"/>
      <c r="K1400" s="305"/>
      <c r="L1400" s="305"/>
      <c r="M1400" s="305"/>
      <c r="N1400" s="309"/>
      <c r="O1400" s="309"/>
      <c r="P1400" s="309"/>
      <c r="Q1400" s="309"/>
      <c r="R1400" s="309"/>
    </row>
    <row r="1401">
      <c r="D1401" s="317"/>
      <c r="E1401" s="305"/>
      <c r="F1401" s="305"/>
      <c r="G1401" s="305"/>
      <c r="H1401" s="305"/>
      <c r="I1401" s="305"/>
      <c r="J1401" s="305"/>
      <c r="K1401" s="305"/>
      <c r="L1401" s="305"/>
      <c r="M1401" s="305"/>
      <c r="N1401" s="309"/>
      <c r="O1401" s="309"/>
      <c r="P1401" s="309"/>
      <c r="Q1401" s="309"/>
      <c r="R1401" s="309"/>
    </row>
    <row r="1402">
      <c r="D1402" s="317"/>
      <c r="E1402" s="305"/>
      <c r="F1402" s="305"/>
      <c r="G1402" s="305"/>
      <c r="H1402" s="305"/>
      <c r="I1402" s="305"/>
      <c r="J1402" s="305"/>
      <c r="K1402" s="305"/>
      <c r="L1402" s="305"/>
      <c r="M1402" s="305"/>
      <c r="N1402" s="309"/>
      <c r="O1402" s="309"/>
      <c r="P1402" s="309"/>
      <c r="Q1402" s="309"/>
      <c r="R1402" s="309"/>
    </row>
    <row r="1403">
      <c r="D1403" s="317"/>
      <c r="E1403" s="305"/>
      <c r="F1403" s="305"/>
      <c r="G1403" s="305"/>
      <c r="H1403" s="305"/>
      <c r="I1403" s="305"/>
      <c r="J1403" s="305"/>
      <c r="K1403" s="305"/>
      <c r="L1403" s="305"/>
      <c r="M1403" s="305"/>
      <c r="N1403" s="309"/>
      <c r="O1403" s="309"/>
      <c r="P1403" s="309"/>
      <c r="Q1403" s="309"/>
      <c r="R1403" s="309"/>
    </row>
    <row r="1404">
      <c r="D1404" s="317"/>
      <c r="E1404" s="305"/>
      <c r="F1404" s="305"/>
      <c r="G1404" s="305"/>
      <c r="H1404" s="305"/>
      <c r="I1404" s="305"/>
      <c r="J1404" s="305"/>
      <c r="K1404" s="305"/>
      <c r="L1404" s="305"/>
      <c r="M1404" s="305"/>
      <c r="N1404" s="309"/>
      <c r="O1404" s="309"/>
      <c r="P1404" s="309"/>
      <c r="Q1404" s="309"/>
      <c r="R1404" s="309"/>
    </row>
    <row r="1405">
      <c r="D1405" s="317"/>
      <c r="E1405" s="305"/>
      <c r="F1405" s="305"/>
      <c r="G1405" s="305"/>
      <c r="H1405" s="305"/>
      <c r="I1405" s="305"/>
      <c r="J1405" s="305"/>
      <c r="K1405" s="305"/>
      <c r="L1405" s="305"/>
      <c r="M1405" s="305"/>
      <c r="N1405" s="309"/>
      <c r="O1405" s="309"/>
      <c r="P1405" s="309"/>
      <c r="Q1405" s="309"/>
      <c r="R1405" s="309"/>
    </row>
    <row r="1406">
      <c r="D1406" s="317"/>
      <c r="E1406" s="305"/>
      <c r="F1406" s="305"/>
      <c r="G1406" s="305"/>
      <c r="H1406" s="305"/>
      <c r="I1406" s="305"/>
      <c r="J1406" s="305"/>
      <c r="K1406" s="305"/>
      <c r="L1406" s="305"/>
      <c r="M1406" s="305"/>
      <c r="N1406" s="309"/>
      <c r="O1406" s="309"/>
      <c r="P1406" s="309"/>
      <c r="Q1406" s="309"/>
      <c r="R1406" s="309"/>
    </row>
    <row r="1407">
      <c r="D1407" s="317"/>
      <c r="E1407" s="305"/>
      <c r="F1407" s="305"/>
      <c r="G1407" s="305"/>
      <c r="H1407" s="305"/>
      <c r="I1407" s="305"/>
      <c r="J1407" s="305"/>
      <c r="K1407" s="305"/>
      <c r="L1407" s="305"/>
      <c r="M1407" s="305"/>
      <c r="N1407" s="309"/>
      <c r="O1407" s="309"/>
      <c r="P1407" s="309"/>
      <c r="Q1407" s="309"/>
      <c r="R1407" s="309"/>
    </row>
    <row r="1408">
      <c r="D1408" s="317"/>
      <c r="E1408" s="305"/>
      <c r="F1408" s="305"/>
      <c r="G1408" s="305"/>
      <c r="H1408" s="305"/>
      <c r="I1408" s="305"/>
      <c r="J1408" s="305"/>
      <c r="K1408" s="305"/>
      <c r="L1408" s="305"/>
      <c r="M1408" s="305"/>
      <c r="N1408" s="309"/>
      <c r="O1408" s="309"/>
      <c r="P1408" s="309"/>
      <c r="Q1408" s="309"/>
      <c r="R1408" s="309"/>
    </row>
    <row r="1409">
      <c r="D1409" s="317"/>
      <c r="E1409" s="305"/>
      <c r="F1409" s="305"/>
      <c r="G1409" s="305"/>
      <c r="H1409" s="305"/>
      <c r="I1409" s="305"/>
      <c r="J1409" s="305"/>
      <c r="K1409" s="305"/>
      <c r="L1409" s="305"/>
      <c r="M1409" s="305"/>
      <c r="N1409" s="309"/>
      <c r="O1409" s="309"/>
      <c r="P1409" s="309"/>
      <c r="Q1409" s="309"/>
      <c r="R1409" s="309"/>
    </row>
    <row r="1410">
      <c r="D1410" s="317"/>
      <c r="E1410" s="305"/>
      <c r="F1410" s="305"/>
      <c r="G1410" s="305"/>
      <c r="H1410" s="305"/>
      <c r="I1410" s="305"/>
      <c r="J1410" s="305"/>
      <c r="K1410" s="305"/>
      <c r="L1410" s="305"/>
      <c r="M1410" s="305"/>
      <c r="N1410" s="309"/>
      <c r="O1410" s="309"/>
      <c r="P1410" s="309"/>
      <c r="Q1410" s="309"/>
      <c r="R1410" s="309"/>
    </row>
    <row r="1411">
      <c r="D1411" s="317"/>
      <c r="E1411" s="305"/>
      <c r="F1411" s="305"/>
      <c r="G1411" s="305"/>
      <c r="H1411" s="305"/>
      <c r="I1411" s="305"/>
      <c r="J1411" s="305"/>
      <c r="K1411" s="305"/>
      <c r="L1411" s="305"/>
      <c r="M1411" s="305"/>
      <c r="N1411" s="309"/>
      <c r="O1411" s="309"/>
      <c r="P1411" s="309"/>
      <c r="Q1411" s="309"/>
      <c r="R1411" s="309"/>
    </row>
    <row r="1412">
      <c r="D1412" s="317"/>
      <c r="E1412" s="305"/>
      <c r="F1412" s="305"/>
      <c r="G1412" s="305"/>
      <c r="H1412" s="305"/>
      <c r="I1412" s="305"/>
      <c r="J1412" s="305"/>
      <c r="K1412" s="305"/>
      <c r="L1412" s="305"/>
      <c r="M1412" s="305"/>
      <c r="N1412" s="309"/>
      <c r="O1412" s="309"/>
      <c r="P1412" s="309"/>
      <c r="Q1412" s="309"/>
      <c r="R1412" s="309"/>
    </row>
    <row r="1413">
      <c r="D1413" s="317"/>
      <c r="E1413" s="305"/>
      <c r="F1413" s="305"/>
      <c r="G1413" s="305"/>
      <c r="H1413" s="305"/>
      <c r="I1413" s="305"/>
      <c r="J1413" s="305"/>
      <c r="K1413" s="305"/>
      <c r="L1413" s="305"/>
      <c r="M1413" s="305"/>
      <c r="N1413" s="309"/>
      <c r="O1413" s="309"/>
      <c r="P1413" s="309"/>
      <c r="Q1413" s="309"/>
      <c r="R1413" s="309"/>
    </row>
    <row r="1414">
      <c r="D1414" s="317"/>
      <c r="E1414" s="305"/>
      <c r="F1414" s="305"/>
      <c r="G1414" s="305"/>
      <c r="H1414" s="305"/>
      <c r="I1414" s="305"/>
      <c r="J1414" s="305"/>
      <c r="K1414" s="305"/>
      <c r="L1414" s="305"/>
      <c r="M1414" s="305"/>
      <c r="N1414" s="309"/>
      <c r="O1414" s="309"/>
      <c r="P1414" s="309"/>
      <c r="Q1414" s="309"/>
      <c r="R1414" s="309"/>
    </row>
    <row r="1415">
      <c r="D1415" s="317"/>
      <c r="E1415" s="305"/>
      <c r="F1415" s="305"/>
      <c r="G1415" s="305"/>
      <c r="H1415" s="305"/>
      <c r="I1415" s="305"/>
      <c r="J1415" s="305"/>
      <c r="K1415" s="305"/>
      <c r="L1415" s="305"/>
      <c r="M1415" s="305"/>
      <c r="N1415" s="309"/>
      <c r="O1415" s="309"/>
      <c r="P1415" s="309"/>
      <c r="Q1415" s="309"/>
      <c r="R1415" s="309"/>
    </row>
    <row r="1416">
      <c r="D1416" s="317"/>
      <c r="E1416" s="305"/>
      <c r="F1416" s="305"/>
      <c r="G1416" s="305"/>
      <c r="H1416" s="305"/>
      <c r="I1416" s="305"/>
      <c r="J1416" s="305"/>
      <c r="K1416" s="305"/>
      <c r="L1416" s="305"/>
      <c r="M1416" s="305"/>
      <c r="N1416" s="309"/>
      <c r="O1416" s="309"/>
      <c r="P1416" s="309"/>
      <c r="Q1416" s="309"/>
      <c r="R1416" s="309"/>
    </row>
    <row r="1417">
      <c r="D1417" s="317"/>
      <c r="E1417" s="305"/>
      <c r="F1417" s="305"/>
      <c r="G1417" s="305"/>
      <c r="H1417" s="305"/>
      <c r="I1417" s="305"/>
      <c r="J1417" s="305"/>
      <c r="K1417" s="305"/>
      <c r="L1417" s="305"/>
      <c r="M1417" s="305"/>
      <c r="N1417" s="309"/>
      <c r="O1417" s="309"/>
      <c r="P1417" s="309"/>
      <c r="Q1417" s="309"/>
      <c r="R1417" s="309"/>
    </row>
    <row r="1418">
      <c r="D1418" s="317"/>
      <c r="E1418" s="305"/>
      <c r="F1418" s="305"/>
      <c r="G1418" s="305"/>
      <c r="H1418" s="305"/>
      <c r="I1418" s="305"/>
      <c r="J1418" s="305"/>
      <c r="K1418" s="305"/>
      <c r="L1418" s="305"/>
      <c r="M1418" s="305"/>
      <c r="N1418" s="309"/>
      <c r="O1418" s="309"/>
      <c r="P1418" s="309"/>
      <c r="Q1418" s="309"/>
      <c r="R1418" s="309"/>
    </row>
    <row r="1419">
      <c r="D1419" s="317"/>
      <c r="E1419" s="305"/>
      <c r="F1419" s="305"/>
      <c r="G1419" s="305"/>
      <c r="H1419" s="305"/>
      <c r="I1419" s="305"/>
      <c r="J1419" s="305"/>
      <c r="K1419" s="305"/>
      <c r="L1419" s="305"/>
      <c r="M1419" s="305"/>
      <c r="N1419" s="309"/>
      <c r="O1419" s="309"/>
      <c r="P1419" s="309"/>
      <c r="Q1419" s="309"/>
      <c r="R1419" s="309"/>
    </row>
    <row r="1420">
      <c r="D1420" s="317"/>
      <c r="E1420" s="305"/>
      <c r="F1420" s="305"/>
      <c r="G1420" s="305"/>
      <c r="H1420" s="305"/>
      <c r="I1420" s="305"/>
      <c r="J1420" s="305"/>
      <c r="K1420" s="305"/>
      <c r="L1420" s="305"/>
      <c r="M1420" s="305"/>
      <c r="N1420" s="309"/>
      <c r="O1420" s="309"/>
      <c r="P1420" s="309"/>
      <c r="Q1420" s="309"/>
      <c r="R1420" s="309"/>
    </row>
    <row r="1421">
      <c r="D1421" s="317"/>
      <c r="E1421" s="305"/>
      <c r="F1421" s="305"/>
      <c r="G1421" s="305"/>
      <c r="H1421" s="305"/>
      <c r="I1421" s="305"/>
      <c r="J1421" s="305"/>
      <c r="K1421" s="305"/>
      <c r="L1421" s="305"/>
      <c r="M1421" s="305"/>
      <c r="N1421" s="309"/>
      <c r="O1421" s="309"/>
      <c r="P1421" s="309"/>
      <c r="Q1421" s="309"/>
      <c r="R1421" s="309"/>
    </row>
    <row r="1422">
      <c r="D1422" s="317"/>
      <c r="E1422" s="305"/>
      <c r="F1422" s="305"/>
      <c r="G1422" s="305"/>
      <c r="H1422" s="305"/>
      <c r="I1422" s="305"/>
      <c r="J1422" s="305"/>
      <c r="K1422" s="305"/>
      <c r="L1422" s="305"/>
      <c r="M1422" s="305"/>
      <c r="N1422" s="309"/>
      <c r="O1422" s="309"/>
      <c r="P1422" s="309"/>
      <c r="Q1422" s="309"/>
      <c r="R1422" s="309"/>
    </row>
    <row r="1423">
      <c r="D1423" s="317"/>
      <c r="E1423" s="305"/>
      <c r="F1423" s="305"/>
      <c r="G1423" s="305"/>
      <c r="H1423" s="305"/>
      <c r="I1423" s="305"/>
      <c r="J1423" s="305"/>
      <c r="K1423" s="305"/>
      <c r="L1423" s="305"/>
      <c r="M1423" s="305"/>
      <c r="N1423" s="309"/>
      <c r="O1423" s="309"/>
      <c r="P1423" s="309"/>
      <c r="Q1423" s="309"/>
      <c r="R1423" s="309"/>
    </row>
    <row r="1424">
      <c r="D1424" s="317"/>
      <c r="E1424" s="305"/>
      <c r="F1424" s="305"/>
      <c r="G1424" s="305"/>
      <c r="H1424" s="305"/>
      <c r="I1424" s="305"/>
      <c r="J1424" s="305"/>
      <c r="K1424" s="305"/>
      <c r="L1424" s="305"/>
      <c r="M1424" s="305"/>
      <c r="N1424" s="309"/>
      <c r="O1424" s="309"/>
      <c r="P1424" s="309"/>
      <c r="Q1424" s="309"/>
      <c r="R1424" s="309"/>
    </row>
    <row r="1425">
      <c r="D1425" s="317"/>
      <c r="E1425" s="305"/>
      <c r="F1425" s="305"/>
      <c r="G1425" s="305"/>
      <c r="H1425" s="305"/>
      <c r="I1425" s="305"/>
      <c r="J1425" s="305"/>
      <c r="K1425" s="305"/>
      <c r="L1425" s="305"/>
      <c r="M1425" s="305"/>
      <c r="N1425" s="309"/>
      <c r="O1425" s="309"/>
      <c r="P1425" s="309"/>
      <c r="Q1425" s="309"/>
      <c r="R1425" s="309"/>
    </row>
    <row r="1426">
      <c r="D1426" s="317"/>
      <c r="E1426" s="305"/>
      <c r="F1426" s="305"/>
      <c r="G1426" s="305"/>
      <c r="H1426" s="305"/>
      <c r="I1426" s="305"/>
      <c r="J1426" s="305"/>
      <c r="K1426" s="305"/>
      <c r="L1426" s="305"/>
      <c r="M1426" s="305"/>
      <c r="N1426" s="309"/>
      <c r="O1426" s="309"/>
      <c r="P1426" s="309"/>
      <c r="Q1426" s="309"/>
      <c r="R1426" s="309"/>
    </row>
    <row r="1427">
      <c r="D1427" s="317"/>
      <c r="E1427" s="305"/>
      <c r="F1427" s="305"/>
      <c r="G1427" s="305"/>
      <c r="H1427" s="305"/>
      <c r="I1427" s="305"/>
      <c r="J1427" s="305"/>
      <c r="K1427" s="305"/>
      <c r="L1427" s="305"/>
      <c r="M1427" s="305"/>
      <c r="N1427" s="309"/>
      <c r="O1427" s="309"/>
      <c r="P1427" s="309"/>
      <c r="Q1427" s="309"/>
      <c r="R1427" s="309"/>
    </row>
    <row r="1428">
      <c r="D1428" s="317"/>
      <c r="E1428" s="305"/>
      <c r="F1428" s="305"/>
      <c r="G1428" s="305"/>
      <c r="H1428" s="305"/>
      <c r="I1428" s="305"/>
      <c r="J1428" s="305"/>
      <c r="K1428" s="305"/>
      <c r="L1428" s="305"/>
      <c r="M1428" s="305"/>
      <c r="N1428" s="309"/>
      <c r="O1428" s="309"/>
      <c r="P1428" s="309"/>
      <c r="Q1428" s="309"/>
      <c r="R1428" s="309"/>
    </row>
    <row r="1429">
      <c r="D1429" s="317"/>
      <c r="E1429" s="305"/>
      <c r="F1429" s="305"/>
      <c r="G1429" s="305"/>
      <c r="H1429" s="305"/>
      <c r="I1429" s="305"/>
      <c r="J1429" s="305"/>
      <c r="K1429" s="305"/>
      <c r="L1429" s="305"/>
      <c r="M1429" s="305"/>
      <c r="N1429" s="309"/>
      <c r="O1429" s="309"/>
      <c r="P1429" s="309"/>
      <c r="Q1429" s="309"/>
      <c r="R1429" s="309"/>
    </row>
    <row r="1430">
      <c r="D1430" s="317"/>
      <c r="E1430" s="305"/>
      <c r="F1430" s="305"/>
      <c r="G1430" s="305"/>
      <c r="H1430" s="305"/>
      <c r="I1430" s="305"/>
      <c r="J1430" s="305"/>
      <c r="K1430" s="305"/>
      <c r="L1430" s="305"/>
      <c r="M1430" s="305"/>
      <c r="N1430" s="309"/>
      <c r="O1430" s="309"/>
      <c r="P1430" s="309"/>
      <c r="Q1430" s="309"/>
      <c r="R1430" s="309"/>
    </row>
    <row r="1431">
      <c r="D1431" s="317"/>
      <c r="E1431" s="305"/>
      <c r="F1431" s="305"/>
      <c r="G1431" s="305"/>
      <c r="H1431" s="305"/>
      <c r="I1431" s="305"/>
      <c r="J1431" s="305"/>
      <c r="K1431" s="305"/>
      <c r="L1431" s="305"/>
      <c r="M1431" s="305"/>
      <c r="N1431" s="309"/>
      <c r="O1431" s="309"/>
      <c r="P1431" s="309"/>
      <c r="Q1431" s="309"/>
      <c r="R1431" s="309"/>
    </row>
    <row r="1432">
      <c r="D1432" s="317"/>
      <c r="E1432" s="305"/>
      <c r="F1432" s="305"/>
      <c r="G1432" s="305"/>
      <c r="H1432" s="305"/>
      <c r="I1432" s="305"/>
      <c r="J1432" s="305"/>
      <c r="K1432" s="305"/>
      <c r="L1432" s="305"/>
      <c r="M1432" s="305"/>
      <c r="N1432" s="309"/>
      <c r="O1432" s="309"/>
      <c r="P1432" s="309"/>
      <c r="Q1432" s="309"/>
      <c r="R1432" s="309"/>
    </row>
    <row r="1433">
      <c r="D1433" s="317"/>
      <c r="E1433" s="305"/>
      <c r="F1433" s="305"/>
      <c r="G1433" s="305"/>
      <c r="H1433" s="305"/>
      <c r="I1433" s="305"/>
      <c r="J1433" s="305"/>
      <c r="K1433" s="305"/>
      <c r="L1433" s="305"/>
      <c r="M1433" s="305"/>
      <c r="N1433" s="309"/>
      <c r="O1433" s="309"/>
      <c r="P1433" s="309"/>
      <c r="Q1433" s="309"/>
      <c r="R1433" s="309"/>
    </row>
    <row r="1434">
      <c r="D1434" s="317"/>
      <c r="E1434" s="305"/>
      <c r="F1434" s="305"/>
      <c r="G1434" s="305"/>
      <c r="H1434" s="305"/>
      <c r="I1434" s="305"/>
      <c r="J1434" s="305"/>
      <c r="K1434" s="305"/>
      <c r="L1434" s="305"/>
      <c r="M1434" s="305"/>
      <c r="N1434" s="309"/>
      <c r="O1434" s="309"/>
      <c r="P1434" s="309"/>
      <c r="Q1434" s="309"/>
      <c r="R1434" s="309"/>
    </row>
    <row r="1435">
      <c r="D1435" s="317"/>
      <c r="E1435" s="305"/>
      <c r="F1435" s="305"/>
      <c r="G1435" s="305"/>
      <c r="H1435" s="305"/>
      <c r="I1435" s="305"/>
      <c r="J1435" s="305"/>
      <c r="K1435" s="305"/>
      <c r="L1435" s="305"/>
      <c r="M1435" s="305"/>
      <c r="N1435" s="309"/>
      <c r="O1435" s="309"/>
      <c r="P1435" s="309"/>
      <c r="Q1435" s="309"/>
      <c r="R1435" s="309"/>
    </row>
    <row r="1436">
      <c r="D1436" s="317"/>
      <c r="E1436" s="305"/>
      <c r="F1436" s="305"/>
      <c r="G1436" s="305"/>
      <c r="H1436" s="305"/>
      <c r="I1436" s="305"/>
      <c r="J1436" s="305"/>
      <c r="K1436" s="305"/>
      <c r="L1436" s="305"/>
      <c r="M1436" s="305"/>
      <c r="N1436" s="309"/>
      <c r="O1436" s="309"/>
      <c r="P1436" s="309"/>
      <c r="Q1436" s="309"/>
      <c r="R1436" s="309"/>
    </row>
    <row r="1437">
      <c r="D1437" s="317"/>
      <c r="E1437" s="305"/>
      <c r="F1437" s="305"/>
      <c r="G1437" s="305"/>
      <c r="H1437" s="305"/>
      <c r="I1437" s="305"/>
      <c r="J1437" s="305"/>
      <c r="K1437" s="305"/>
      <c r="L1437" s="305"/>
      <c r="M1437" s="305"/>
      <c r="N1437" s="309"/>
      <c r="O1437" s="309"/>
      <c r="P1437" s="309"/>
      <c r="Q1437" s="309"/>
      <c r="R1437" s="309"/>
    </row>
    <row r="1438">
      <c r="D1438" s="317"/>
      <c r="E1438" s="305"/>
      <c r="F1438" s="305"/>
      <c r="G1438" s="305"/>
      <c r="H1438" s="305"/>
      <c r="I1438" s="305"/>
      <c r="J1438" s="305"/>
      <c r="K1438" s="305"/>
      <c r="L1438" s="305"/>
      <c r="M1438" s="305"/>
      <c r="N1438" s="309"/>
      <c r="O1438" s="309"/>
      <c r="P1438" s="309"/>
      <c r="Q1438" s="309"/>
      <c r="R1438" s="309"/>
    </row>
    <row r="1439">
      <c r="D1439" s="317"/>
      <c r="E1439" s="305"/>
      <c r="F1439" s="305"/>
      <c r="G1439" s="305"/>
      <c r="H1439" s="305"/>
      <c r="I1439" s="305"/>
      <c r="J1439" s="305"/>
      <c r="K1439" s="305"/>
      <c r="L1439" s="305"/>
      <c r="M1439" s="305"/>
      <c r="N1439" s="309"/>
      <c r="O1439" s="309"/>
      <c r="P1439" s="309"/>
      <c r="Q1439" s="309"/>
      <c r="R1439" s="309"/>
    </row>
    <row r="1440">
      <c r="D1440" s="317"/>
      <c r="E1440" s="305"/>
      <c r="F1440" s="305"/>
      <c r="G1440" s="305"/>
      <c r="H1440" s="305"/>
      <c r="I1440" s="305"/>
      <c r="J1440" s="305"/>
      <c r="K1440" s="305"/>
      <c r="L1440" s="305"/>
      <c r="M1440" s="305"/>
      <c r="N1440" s="309"/>
      <c r="O1440" s="309"/>
      <c r="P1440" s="309"/>
      <c r="Q1440" s="309"/>
      <c r="R1440" s="309"/>
    </row>
    <row r="1441">
      <c r="D1441" s="317"/>
      <c r="E1441" s="305"/>
      <c r="F1441" s="305"/>
      <c r="G1441" s="305"/>
      <c r="H1441" s="305"/>
      <c r="I1441" s="305"/>
      <c r="J1441" s="305"/>
      <c r="K1441" s="305"/>
      <c r="L1441" s="305"/>
      <c r="M1441" s="305"/>
      <c r="N1441" s="309"/>
      <c r="O1441" s="309"/>
      <c r="P1441" s="309"/>
      <c r="Q1441" s="309"/>
      <c r="R1441" s="309"/>
    </row>
    <row r="1442">
      <c r="D1442" s="317"/>
      <c r="E1442" s="305"/>
      <c r="F1442" s="305"/>
      <c r="G1442" s="305"/>
      <c r="H1442" s="305"/>
      <c r="I1442" s="305"/>
      <c r="J1442" s="305"/>
      <c r="K1442" s="305"/>
      <c r="L1442" s="305"/>
      <c r="M1442" s="305"/>
      <c r="N1442" s="309"/>
      <c r="O1442" s="309"/>
      <c r="P1442" s="309"/>
      <c r="Q1442" s="309"/>
      <c r="R1442" s="309"/>
    </row>
    <row r="1443">
      <c r="D1443" s="317"/>
      <c r="E1443" s="305"/>
      <c r="F1443" s="305"/>
      <c r="G1443" s="305"/>
      <c r="H1443" s="305"/>
      <c r="I1443" s="305"/>
      <c r="J1443" s="305"/>
      <c r="K1443" s="305"/>
      <c r="L1443" s="305"/>
      <c r="M1443" s="305"/>
      <c r="N1443" s="309"/>
      <c r="O1443" s="309"/>
      <c r="P1443" s="309"/>
      <c r="Q1443" s="309"/>
      <c r="R1443" s="309"/>
    </row>
    <row r="1444">
      <c r="D1444" s="317"/>
      <c r="E1444" s="305"/>
      <c r="F1444" s="305"/>
      <c r="G1444" s="305"/>
      <c r="H1444" s="305"/>
      <c r="I1444" s="305"/>
      <c r="J1444" s="305"/>
      <c r="K1444" s="305"/>
      <c r="L1444" s="305"/>
      <c r="M1444" s="305"/>
      <c r="N1444" s="309"/>
      <c r="O1444" s="309"/>
      <c r="P1444" s="309"/>
      <c r="Q1444" s="309"/>
      <c r="R1444" s="309"/>
    </row>
    <row r="1445">
      <c r="D1445" s="317"/>
      <c r="E1445" s="305"/>
      <c r="F1445" s="305"/>
      <c r="G1445" s="305"/>
      <c r="H1445" s="305"/>
      <c r="I1445" s="305"/>
      <c r="J1445" s="305"/>
      <c r="K1445" s="305"/>
      <c r="L1445" s="305"/>
      <c r="M1445" s="305"/>
      <c r="N1445" s="309"/>
      <c r="O1445" s="309"/>
      <c r="P1445" s="309"/>
      <c r="Q1445" s="309"/>
      <c r="R1445" s="309"/>
    </row>
    <row r="1446">
      <c r="D1446" s="317"/>
      <c r="E1446" s="305"/>
      <c r="F1446" s="305"/>
      <c r="G1446" s="305"/>
      <c r="H1446" s="305"/>
      <c r="I1446" s="305"/>
      <c r="J1446" s="305"/>
      <c r="K1446" s="305"/>
      <c r="L1446" s="305"/>
      <c r="M1446" s="305"/>
      <c r="N1446" s="309"/>
      <c r="O1446" s="309"/>
      <c r="P1446" s="309"/>
      <c r="Q1446" s="309"/>
      <c r="R1446" s="309"/>
    </row>
    <row r="1447">
      <c r="D1447" s="317"/>
      <c r="E1447" s="305"/>
      <c r="F1447" s="305"/>
      <c r="G1447" s="305"/>
      <c r="H1447" s="305"/>
      <c r="I1447" s="305"/>
      <c r="J1447" s="305"/>
      <c r="K1447" s="305"/>
      <c r="L1447" s="305"/>
      <c r="M1447" s="305"/>
      <c r="N1447" s="309"/>
      <c r="O1447" s="309"/>
      <c r="P1447" s="309"/>
      <c r="Q1447" s="309"/>
      <c r="R1447" s="309"/>
    </row>
    <row r="1448">
      <c r="D1448" s="317"/>
      <c r="E1448" s="305"/>
      <c r="F1448" s="305"/>
      <c r="G1448" s="305"/>
      <c r="H1448" s="305"/>
      <c r="I1448" s="305"/>
      <c r="J1448" s="305"/>
      <c r="K1448" s="305"/>
      <c r="L1448" s="305"/>
      <c r="M1448" s="305"/>
      <c r="N1448" s="309"/>
      <c r="O1448" s="309"/>
      <c r="P1448" s="309"/>
      <c r="Q1448" s="309"/>
      <c r="R1448" s="309"/>
    </row>
    <row r="1449">
      <c r="D1449" s="317"/>
      <c r="E1449" s="305"/>
      <c r="F1449" s="305"/>
      <c r="G1449" s="305"/>
      <c r="H1449" s="305"/>
      <c r="I1449" s="305"/>
      <c r="J1449" s="305"/>
      <c r="K1449" s="305"/>
      <c r="L1449" s="305"/>
      <c r="M1449" s="305"/>
      <c r="N1449" s="309"/>
      <c r="O1449" s="309"/>
      <c r="P1449" s="309"/>
      <c r="Q1449" s="309"/>
      <c r="R1449" s="309"/>
    </row>
    <row r="1450">
      <c r="D1450" s="317"/>
      <c r="E1450" s="305"/>
      <c r="F1450" s="305"/>
      <c r="G1450" s="305"/>
      <c r="H1450" s="305"/>
      <c r="I1450" s="305"/>
      <c r="J1450" s="305"/>
      <c r="K1450" s="305"/>
      <c r="L1450" s="305"/>
      <c r="M1450" s="305"/>
      <c r="N1450" s="309"/>
      <c r="O1450" s="309"/>
      <c r="P1450" s="309"/>
      <c r="Q1450" s="309"/>
      <c r="R1450" s="309"/>
    </row>
    <row r="1451">
      <c r="D1451" s="317"/>
      <c r="E1451" s="305"/>
      <c r="F1451" s="305"/>
      <c r="G1451" s="305"/>
      <c r="H1451" s="305"/>
      <c r="I1451" s="305"/>
      <c r="J1451" s="305"/>
      <c r="K1451" s="305"/>
      <c r="L1451" s="305"/>
      <c r="M1451" s="305"/>
      <c r="N1451" s="309"/>
      <c r="O1451" s="309"/>
      <c r="P1451" s="309"/>
      <c r="Q1451" s="309"/>
      <c r="R1451" s="309"/>
    </row>
    <row r="1452">
      <c r="D1452" s="317"/>
      <c r="E1452" s="305"/>
      <c r="F1452" s="305"/>
      <c r="G1452" s="305"/>
      <c r="H1452" s="305"/>
      <c r="I1452" s="305"/>
      <c r="J1452" s="305"/>
      <c r="K1452" s="305"/>
      <c r="L1452" s="305"/>
      <c r="M1452" s="305"/>
      <c r="N1452" s="309"/>
      <c r="O1452" s="309"/>
      <c r="P1452" s="309"/>
      <c r="Q1452" s="309"/>
      <c r="R1452" s="309"/>
    </row>
    <row r="1453">
      <c r="D1453" s="317"/>
      <c r="E1453" s="305"/>
      <c r="F1453" s="305"/>
      <c r="G1453" s="305"/>
      <c r="H1453" s="305"/>
      <c r="I1453" s="305"/>
      <c r="J1453" s="305"/>
      <c r="K1453" s="305"/>
      <c r="L1453" s="305"/>
      <c r="M1453" s="305"/>
      <c r="N1453" s="309"/>
      <c r="O1453" s="309"/>
      <c r="P1453" s="309"/>
      <c r="Q1453" s="309"/>
      <c r="R1453" s="309"/>
    </row>
    <row r="1454">
      <c r="D1454" s="317"/>
      <c r="E1454" s="305"/>
      <c r="F1454" s="305"/>
      <c r="G1454" s="305"/>
      <c r="H1454" s="305"/>
      <c r="I1454" s="305"/>
      <c r="J1454" s="305"/>
      <c r="K1454" s="305"/>
      <c r="L1454" s="305"/>
      <c r="M1454" s="305"/>
      <c r="N1454" s="309"/>
      <c r="O1454" s="309"/>
      <c r="P1454" s="309"/>
      <c r="Q1454" s="309"/>
      <c r="R1454" s="309"/>
    </row>
    <row r="1455">
      <c r="D1455" s="317"/>
      <c r="E1455" s="305"/>
      <c r="F1455" s="305"/>
      <c r="G1455" s="305"/>
      <c r="H1455" s="305"/>
      <c r="I1455" s="305"/>
      <c r="J1455" s="305"/>
      <c r="K1455" s="305"/>
      <c r="L1455" s="305"/>
      <c r="M1455" s="305"/>
      <c r="N1455" s="309"/>
      <c r="O1455" s="309"/>
      <c r="P1455" s="309"/>
      <c r="Q1455" s="309"/>
      <c r="R1455" s="309"/>
    </row>
    <row r="1456">
      <c r="D1456" s="317"/>
      <c r="E1456" s="305"/>
      <c r="F1456" s="305"/>
      <c r="G1456" s="305"/>
      <c r="H1456" s="305"/>
      <c r="I1456" s="305"/>
      <c r="J1456" s="305"/>
      <c r="K1456" s="305"/>
      <c r="L1456" s="305"/>
      <c r="M1456" s="305"/>
      <c r="N1456" s="309"/>
      <c r="O1456" s="309"/>
      <c r="P1456" s="309"/>
      <c r="Q1456" s="309"/>
      <c r="R1456" s="309"/>
    </row>
    <row r="1457">
      <c r="D1457" s="317"/>
      <c r="E1457" s="305"/>
      <c r="F1457" s="305"/>
      <c r="G1457" s="305"/>
      <c r="H1457" s="305"/>
      <c r="I1457" s="305"/>
      <c r="J1457" s="305"/>
      <c r="K1457" s="305"/>
      <c r="L1457" s="305"/>
      <c r="M1457" s="305"/>
      <c r="N1457" s="309"/>
      <c r="O1457" s="309"/>
      <c r="P1457" s="309"/>
      <c r="Q1457" s="309"/>
      <c r="R1457" s="309"/>
    </row>
    <row r="1458">
      <c r="D1458" s="317"/>
      <c r="E1458" s="305"/>
      <c r="F1458" s="305"/>
      <c r="G1458" s="305"/>
      <c r="H1458" s="305"/>
      <c r="I1458" s="305"/>
      <c r="J1458" s="305"/>
      <c r="K1458" s="305"/>
      <c r="L1458" s="305"/>
      <c r="M1458" s="305"/>
      <c r="N1458" s="309"/>
      <c r="O1458" s="309"/>
      <c r="P1458" s="309"/>
      <c r="Q1458" s="309"/>
      <c r="R1458" s="309"/>
    </row>
    <row r="1459">
      <c r="D1459" s="317"/>
      <c r="E1459" s="305"/>
      <c r="F1459" s="305"/>
      <c r="G1459" s="305"/>
      <c r="H1459" s="305"/>
      <c r="I1459" s="305"/>
      <c r="J1459" s="305"/>
      <c r="K1459" s="305"/>
      <c r="L1459" s="305"/>
      <c r="M1459" s="305"/>
      <c r="N1459" s="309"/>
      <c r="O1459" s="309"/>
      <c r="P1459" s="309"/>
      <c r="Q1459" s="309"/>
      <c r="R1459" s="309"/>
    </row>
    <row r="1460">
      <c r="D1460" s="317"/>
      <c r="E1460" s="305"/>
      <c r="F1460" s="305"/>
      <c r="G1460" s="305"/>
      <c r="H1460" s="305"/>
      <c r="I1460" s="305"/>
      <c r="J1460" s="305"/>
      <c r="K1460" s="305"/>
      <c r="L1460" s="305"/>
      <c r="M1460" s="305"/>
      <c r="N1460" s="309"/>
      <c r="O1460" s="309"/>
      <c r="P1460" s="309"/>
      <c r="Q1460" s="309"/>
      <c r="R1460" s="309"/>
    </row>
    <row r="1461">
      <c r="D1461" s="317"/>
      <c r="E1461" s="305"/>
      <c r="F1461" s="305"/>
      <c r="G1461" s="305"/>
      <c r="H1461" s="305"/>
      <c r="I1461" s="305"/>
      <c r="J1461" s="305"/>
      <c r="K1461" s="305"/>
      <c r="L1461" s="305"/>
      <c r="M1461" s="305"/>
      <c r="N1461" s="309"/>
      <c r="O1461" s="309"/>
      <c r="P1461" s="309"/>
      <c r="Q1461" s="309"/>
      <c r="R1461" s="309"/>
    </row>
    <row r="1462">
      <c r="D1462" s="317"/>
      <c r="E1462" s="305"/>
      <c r="F1462" s="305"/>
      <c r="G1462" s="305"/>
      <c r="H1462" s="305"/>
      <c r="I1462" s="305"/>
      <c r="J1462" s="305"/>
      <c r="K1462" s="305"/>
      <c r="L1462" s="305"/>
      <c r="M1462" s="305"/>
      <c r="N1462" s="309"/>
      <c r="O1462" s="309"/>
      <c r="P1462" s="309"/>
      <c r="Q1462" s="309"/>
      <c r="R1462" s="309"/>
    </row>
    <row r="1463">
      <c r="D1463" s="317"/>
      <c r="E1463" s="305"/>
      <c r="F1463" s="305"/>
      <c r="G1463" s="305"/>
      <c r="H1463" s="305"/>
      <c r="I1463" s="305"/>
      <c r="J1463" s="305"/>
      <c r="K1463" s="305"/>
      <c r="L1463" s="305"/>
      <c r="M1463" s="305"/>
      <c r="N1463" s="309"/>
      <c r="O1463" s="309"/>
      <c r="P1463" s="309"/>
      <c r="Q1463" s="309"/>
      <c r="R1463" s="309"/>
    </row>
    <row r="1464">
      <c r="D1464" s="317"/>
      <c r="E1464" s="305"/>
      <c r="F1464" s="305"/>
      <c r="G1464" s="305"/>
      <c r="H1464" s="305"/>
      <c r="I1464" s="305"/>
      <c r="J1464" s="305"/>
      <c r="K1464" s="305"/>
      <c r="L1464" s="305"/>
      <c r="M1464" s="305"/>
      <c r="N1464" s="309"/>
      <c r="O1464" s="309"/>
      <c r="P1464" s="309"/>
      <c r="Q1464" s="309"/>
      <c r="R1464" s="309"/>
    </row>
    <row r="1465">
      <c r="D1465" s="317"/>
      <c r="E1465" s="305"/>
      <c r="F1465" s="305"/>
      <c r="G1465" s="305"/>
      <c r="H1465" s="305"/>
      <c r="I1465" s="305"/>
      <c r="J1465" s="305"/>
      <c r="K1465" s="305"/>
      <c r="L1465" s="305"/>
      <c r="M1465" s="305"/>
      <c r="N1465" s="309"/>
      <c r="O1465" s="309"/>
      <c r="P1465" s="309"/>
      <c r="Q1465" s="309"/>
      <c r="R1465" s="309"/>
    </row>
    <row r="1466">
      <c r="D1466" s="317"/>
      <c r="E1466" s="305"/>
      <c r="F1466" s="305"/>
      <c r="G1466" s="305"/>
      <c r="H1466" s="305"/>
      <c r="I1466" s="305"/>
      <c r="J1466" s="305"/>
      <c r="K1466" s="305"/>
      <c r="L1466" s="305"/>
      <c r="M1466" s="305"/>
      <c r="N1466" s="309"/>
      <c r="O1466" s="309"/>
      <c r="P1466" s="309"/>
      <c r="Q1466" s="309"/>
      <c r="R1466" s="309"/>
    </row>
    <row r="1467">
      <c r="D1467" s="317"/>
      <c r="E1467" s="305"/>
      <c r="F1467" s="305"/>
      <c r="G1467" s="305"/>
      <c r="H1467" s="305"/>
      <c r="I1467" s="305"/>
      <c r="J1467" s="305"/>
      <c r="K1467" s="305"/>
      <c r="L1467" s="305"/>
      <c r="M1467" s="305"/>
      <c r="N1467" s="309"/>
      <c r="O1467" s="309"/>
      <c r="P1467" s="309"/>
      <c r="Q1467" s="309"/>
      <c r="R1467" s="309"/>
    </row>
    <row r="1468">
      <c r="D1468" s="317"/>
      <c r="E1468" s="305"/>
      <c r="F1468" s="305"/>
      <c r="G1468" s="305"/>
      <c r="H1468" s="305"/>
      <c r="I1468" s="305"/>
      <c r="J1468" s="305"/>
      <c r="K1468" s="305"/>
      <c r="L1468" s="305"/>
      <c r="M1468" s="305"/>
      <c r="N1468" s="309"/>
      <c r="O1468" s="309"/>
      <c r="P1468" s="309"/>
      <c r="Q1468" s="309"/>
      <c r="R1468" s="309"/>
    </row>
    <row r="1469">
      <c r="D1469" s="317"/>
      <c r="E1469" s="305"/>
      <c r="F1469" s="305"/>
      <c r="G1469" s="305"/>
      <c r="H1469" s="305"/>
      <c r="I1469" s="305"/>
      <c r="J1469" s="305"/>
      <c r="K1469" s="305"/>
      <c r="L1469" s="305"/>
      <c r="M1469" s="305"/>
      <c r="N1469" s="309"/>
      <c r="O1469" s="309"/>
      <c r="P1469" s="309"/>
      <c r="Q1469" s="309"/>
      <c r="R1469" s="309"/>
    </row>
    <row r="1470">
      <c r="D1470" s="317"/>
      <c r="E1470" s="305"/>
      <c r="F1470" s="305"/>
      <c r="G1470" s="305"/>
      <c r="H1470" s="305"/>
      <c r="I1470" s="305"/>
      <c r="J1470" s="305"/>
      <c r="K1470" s="305"/>
      <c r="L1470" s="305"/>
      <c r="M1470" s="305"/>
      <c r="N1470" s="309"/>
      <c r="O1470" s="309"/>
      <c r="P1470" s="309"/>
      <c r="Q1470" s="309"/>
      <c r="R1470" s="309"/>
    </row>
    <row r="1471">
      <c r="D1471" s="317"/>
      <c r="E1471" s="305"/>
      <c r="F1471" s="305"/>
      <c r="G1471" s="305"/>
      <c r="H1471" s="305"/>
      <c r="I1471" s="305"/>
      <c r="J1471" s="305"/>
      <c r="K1471" s="305"/>
      <c r="L1471" s="305"/>
      <c r="M1471" s="305"/>
      <c r="N1471" s="309"/>
      <c r="O1471" s="309"/>
      <c r="P1471" s="309"/>
      <c r="Q1471" s="309"/>
      <c r="R1471" s="309"/>
    </row>
    <row r="1472">
      <c r="D1472" s="317"/>
      <c r="E1472" s="305"/>
      <c r="F1472" s="305"/>
      <c r="G1472" s="305"/>
      <c r="H1472" s="305"/>
      <c r="I1472" s="305"/>
      <c r="J1472" s="305"/>
      <c r="K1472" s="305"/>
      <c r="L1472" s="305"/>
      <c r="M1472" s="305"/>
      <c r="N1472" s="309"/>
      <c r="O1472" s="309"/>
      <c r="P1472" s="309"/>
      <c r="Q1472" s="309"/>
      <c r="R1472" s="309"/>
    </row>
    <row r="1473">
      <c r="D1473" s="317"/>
      <c r="E1473" s="305"/>
      <c r="F1473" s="305"/>
      <c r="G1473" s="305"/>
      <c r="H1473" s="305"/>
      <c r="I1473" s="305"/>
      <c r="J1473" s="305"/>
      <c r="K1473" s="305"/>
      <c r="L1473" s="305"/>
      <c r="M1473" s="305"/>
      <c r="N1473" s="309"/>
      <c r="O1473" s="309"/>
      <c r="P1473" s="309"/>
      <c r="Q1473" s="309"/>
      <c r="R1473" s="309"/>
    </row>
    <row r="1474">
      <c r="D1474" s="317"/>
      <c r="E1474" s="305"/>
      <c r="F1474" s="305"/>
      <c r="G1474" s="305"/>
      <c r="H1474" s="305"/>
      <c r="I1474" s="305"/>
      <c r="J1474" s="305"/>
      <c r="K1474" s="305"/>
      <c r="L1474" s="305"/>
      <c r="M1474" s="305"/>
      <c r="N1474" s="309"/>
      <c r="O1474" s="309"/>
      <c r="P1474" s="309"/>
      <c r="Q1474" s="309"/>
      <c r="R1474" s="309"/>
    </row>
    <row r="1475">
      <c r="D1475" s="317"/>
      <c r="E1475" s="305"/>
      <c r="F1475" s="305"/>
      <c r="G1475" s="305"/>
      <c r="H1475" s="305"/>
      <c r="I1475" s="305"/>
      <c r="J1475" s="305"/>
      <c r="K1475" s="305"/>
      <c r="L1475" s="305"/>
      <c r="M1475" s="305"/>
      <c r="N1475" s="309"/>
      <c r="O1475" s="309"/>
      <c r="P1475" s="309"/>
      <c r="Q1475" s="309"/>
      <c r="R1475" s="309"/>
    </row>
    <row r="1476">
      <c r="D1476" s="317"/>
      <c r="E1476" s="305"/>
      <c r="F1476" s="305"/>
      <c r="G1476" s="305"/>
      <c r="H1476" s="305"/>
      <c r="I1476" s="305"/>
      <c r="J1476" s="305"/>
      <c r="K1476" s="305"/>
      <c r="L1476" s="305"/>
      <c r="M1476" s="305"/>
      <c r="N1476" s="309"/>
      <c r="O1476" s="309"/>
      <c r="P1476" s="309"/>
      <c r="Q1476" s="309"/>
      <c r="R1476" s="309"/>
    </row>
    <row r="1477">
      <c r="D1477" s="317"/>
      <c r="E1477" s="305"/>
      <c r="F1477" s="305"/>
      <c r="G1477" s="305"/>
      <c r="H1477" s="305"/>
      <c r="I1477" s="305"/>
      <c r="J1477" s="305"/>
      <c r="K1477" s="305"/>
      <c r="L1477" s="305"/>
      <c r="M1477" s="305"/>
      <c r="N1477" s="309"/>
      <c r="O1477" s="309"/>
      <c r="P1477" s="309"/>
      <c r="Q1477" s="309"/>
      <c r="R1477" s="309"/>
    </row>
    <row r="1478">
      <c r="D1478" s="317"/>
      <c r="E1478" s="305"/>
      <c r="F1478" s="305"/>
      <c r="G1478" s="305"/>
      <c r="H1478" s="305"/>
      <c r="I1478" s="305"/>
      <c r="J1478" s="305"/>
      <c r="K1478" s="305"/>
      <c r="L1478" s="305"/>
      <c r="M1478" s="305"/>
      <c r="N1478" s="309"/>
      <c r="O1478" s="309"/>
      <c r="P1478" s="309"/>
      <c r="Q1478" s="309"/>
      <c r="R1478" s="309"/>
    </row>
    <row r="1479">
      <c r="D1479" s="317"/>
      <c r="E1479" s="305"/>
      <c r="F1479" s="305"/>
      <c r="G1479" s="305"/>
      <c r="H1479" s="305"/>
      <c r="I1479" s="305"/>
      <c r="J1479" s="305"/>
      <c r="K1479" s="305"/>
      <c r="L1479" s="305"/>
      <c r="M1479" s="305"/>
      <c r="N1479" s="309"/>
      <c r="O1479" s="309"/>
      <c r="P1479" s="309"/>
      <c r="Q1479" s="309"/>
      <c r="R1479" s="309"/>
    </row>
    <row r="1480">
      <c r="D1480" s="317"/>
      <c r="E1480" s="305"/>
      <c r="F1480" s="305"/>
      <c r="G1480" s="305"/>
      <c r="H1480" s="305"/>
      <c r="I1480" s="305"/>
      <c r="J1480" s="305"/>
      <c r="K1480" s="305"/>
      <c r="L1480" s="305"/>
      <c r="M1480" s="305"/>
      <c r="N1480" s="309"/>
      <c r="O1480" s="309"/>
      <c r="P1480" s="309"/>
      <c r="Q1480" s="309"/>
      <c r="R1480" s="309"/>
    </row>
    <row r="1481">
      <c r="D1481" s="317"/>
      <c r="E1481" s="305"/>
      <c r="F1481" s="305"/>
      <c r="G1481" s="305"/>
      <c r="H1481" s="305"/>
      <c r="I1481" s="305"/>
      <c r="J1481" s="305"/>
      <c r="K1481" s="305"/>
      <c r="L1481" s="305"/>
      <c r="M1481" s="305"/>
      <c r="N1481" s="309"/>
      <c r="O1481" s="309"/>
      <c r="P1481" s="309"/>
      <c r="Q1481" s="309"/>
      <c r="R1481" s="309"/>
    </row>
    <row r="1482">
      <c r="D1482" s="317"/>
      <c r="E1482" s="305"/>
      <c r="F1482" s="305"/>
      <c r="G1482" s="305"/>
      <c r="H1482" s="305"/>
      <c r="I1482" s="305"/>
      <c r="J1482" s="305"/>
      <c r="K1482" s="305"/>
      <c r="L1482" s="305"/>
      <c r="M1482" s="305"/>
      <c r="N1482" s="309"/>
      <c r="O1482" s="309"/>
      <c r="P1482" s="309"/>
      <c r="Q1482" s="309"/>
      <c r="R1482" s="309"/>
    </row>
    <row r="1483">
      <c r="D1483" s="317"/>
      <c r="E1483" s="305"/>
      <c r="F1483" s="305"/>
      <c r="G1483" s="305"/>
      <c r="H1483" s="305"/>
      <c r="I1483" s="305"/>
      <c r="J1483" s="305"/>
      <c r="K1483" s="305"/>
      <c r="L1483" s="305"/>
      <c r="M1483" s="305"/>
      <c r="N1483" s="309"/>
      <c r="O1483" s="309"/>
      <c r="P1483" s="309"/>
      <c r="Q1483" s="309"/>
      <c r="R1483" s="309"/>
    </row>
    <row r="1484">
      <c r="D1484" s="317"/>
      <c r="E1484" s="305"/>
      <c r="F1484" s="305"/>
      <c r="G1484" s="305"/>
      <c r="H1484" s="305"/>
      <c r="I1484" s="305"/>
      <c r="J1484" s="305"/>
      <c r="K1484" s="305"/>
      <c r="L1484" s="305"/>
      <c r="M1484" s="305"/>
      <c r="N1484" s="309"/>
      <c r="O1484" s="309"/>
      <c r="P1484" s="309"/>
      <c r="Q1484" s="309"/>
      <c r="R1484" s="309"/>
    </row>
    <row r="1485">
      <c r="D1485" s="317"/>
      <c r="E1485" s="305"/>
      <c r="F1485" s="305"/>
      <c r="G1485" s="305"/>
      <c r="H1485" s="305"/>
      <c r="I1485" s="305"/>
      <c r="J1485" s="305"/>
      <c r="K1485" s="305"/>
      <c r="L1485" s="305"/>
      <c r="M1485" s="305"/>
      <c r="N1485" s="309"/>
      <c r="O1485" s="309"/>
      <c r="P1485" s="309"/>
      <c r="Q1485" s="309"/>
      <c r="R1485" s="309"/>
    </row>
    <row r="1486">
      <c r="D1486" s="317"/>
      <c r="E1486" s="305"/>
      <c r="F1486" s="305"/>
      <c r="G1486" s="305"/>
      <c r="H1486" s="305"/>
      <c r="I1486" s="305"/>
      <c r="J1486" s="305"/>
      <c r="K1486" s="305"/>
      <c r="L1486" s="305"/>
      <c r="M1486" s="305"/>
      <c r="N1486" s="309"/>
      <c r="O1486" s="309"/>
      <c r="P1486" s="309"/>
      <c r="Q1486" s="309"/>
      <c r="R1486" s="309"/>
    </row>
    <row r="1487">
      <c r="D1487" s="317"/>
      <c r="E1487" s="305"/>
      <c r="F1487" s="305"/>
      <c r="G1487" s="305"/>
      <c r="H1487" s="305"/>
      <c r="I1487" s="305"/>
      <c r="J1487" s="305"/>
      <c r="K1487" s="305"/>
      <c r="L1487" s="305"/>
      <c r="M1487" s="305"/>
      <c r="N1487" s="309"/>
      <c r="O1487" s="309"/>
      <c r="P1487" s="309"/>
      <c r="Q1487" s="309"/>
      <c r="R1487" s="309"/>
    </row>
    <row r="1488">
      <c r="D1488" s="317"/>
      <c r="E1488" s="305"/>
      <c r="F1488" s="305"/>
      <c r="G1488" s="305"/>
      <c r="H1488" s="305"/>
      <c r="I1488" s="305"/>
      <c r="J1488" s="305"/>
      <c r="K1488" s="305"/>
      <c r="L1488" s="305"/>
      <c r="M1488" s="305"/>
      <c r="N1488" s="309"/>
      <c r="O1488" s="309"/>
      <c r="P1488" s="309"/>
      <c r="Q1488" s="309"/>
      <c r="R1488" s="309"/>
    </row>
    <row r="1489">
      <c r="D1489" s="317"/>
      <c r="E1489" s="305"/>
      <c r="F1489" s="305"/>
      <c r="G1489" s="305"/>
      <c r="H1489" s="305"/>
      <c r="I1489" s="305"/>
      <c r="J1489" s="305"/>
      <c r="K1489" s="305"/>
      <c r="L1489" s="305"/>
      <c r="M1489" s="305"/>
      <c r="N1489" s="309"/>
      <c r="O1489" s="309"/>
      <c r="P1489" s="309"/>
      <c r="Q1489" s="309"/>
      <c r="R1489" s="309"/>
    </row>
    <row r="1490">
      <c r="D1490" s="317"/>
      <c r="E1490" s="305"/>
      <c r="F1490" s="305"/>
      <c r="G1490" s="305"/>
      <c r="H1490" s="305"/>
      <c r="I1490" s="305"/>
      <c r="J1490" s="305"/>
      <c r="K1490" s="305"/>
      <c r="L1490" s="305"/>
      <c r="M1490" s="305"/>
      <c r="N1490" s="309"/>
      <c r="O1490" s="309"/>
      <c r="P1490" s="309"/>
      <c r="Q1490" s="309"/>
      <c r="R1490" s="309"/>
    </row>
    <row r="1491">
      <c r="D1491" s="317"/>
      <c r="E1491" s="305"/>
      <c r="F1491" s="305"/>
      <c r="G1491" s="305"/>
      <c r="H1491" s="305"/>
      <c r="I1491" s="305"/>
      <c r="J1491" s="305"/>
      <c r="K1491" s="305"/>
      <c r="L1491" s="305"/>
      <c r="M1491" s="305"/>
      <c r="N1491" s="309"/>
      <c r="O1491" s="309"/>
      <c r="P1491" s="309"/>
      <c r="Q1491" s="309"/>
      <c r="R1491" s="309"/>
    </row>
    <row r="1492">
      <c r="D1492" s="317"/>
      <c r="E1492" s="305"/>
      <c r="F1492" s="305"/>
      <c r="G1492" s="305"/>
      <c r="H1492" s="305"/>
      <c r="I1492" s="305"/>
      <c r="J1492" s="305"/>
      <c r="K1492" s="305"/>
      <c r="L1492" s="305"/>
      <c r="M1492" s="305"/>
      <c r="N1492" s="309"/>
      <c r="O1492" s="309"/>
      <c r="P1492" s="309"/>
      <c r="Q1492" s="309"/>
      <c r="R1492" s="309"/>
    </row>
    <row r="1493">
      <c r="D1493" s="317"/>
      <c r="E1493" s="305"/>
      <c r="F1493" s="305"/>
      <c r="G1493" s="305"/>
      <c r="H1493" s="305"/>
      <c r="I1493" s="305"/>
      <c r="J1493" s="305"/>
      <c r="K1493" s="305"/>
      <c r="L1493" s="305"/>
      <c r="M1493" s="305"/>
      <c r="N1493" s="309"/>
      <c r="O1493" s="309"/>
      <c r="P1493" s="309"/>
      <c r="Q1493" s="309"/>
      <c r="R1493" s="309"/>
    </row>
    <row r="1494">
      <c r="D1494" s="317"/>
      <c r="E1494" s="305"/>
      <c r="F1494" s="305"/>
      <c r="G1494" s="305"/>
      <c r="H1494" s="305"/>
      <c r="I1494" s="305"/>
      <c r="J1494" s="305"/>
      <c r="K1494" s="305"/>
      <c r="L1494" s="305"/>
      <c r="M1494" s="305"/>
      <c r="N1494" s="309"/>
      <c r="O1494" s="309"/>
      <c r="P1494" s="309"/>
      <c r="Q1494" s="309"/>
      <c r="R1494" s="309"/>
    </row>
    <row r="1495">
      <c r="D1495" s="317"/>
      <c r="E1495" s="305"/>
      <c r="F1495" s="305"/>
      <c r="G1495" s="305"/>
      <c r="H1495" s="305"/>
      <c r="I1495" s="305"/>
      <c r="J1495" s="305"/>
      <c r="K1495" s="305"/>
      <c r="L1495" s="305"/>
      <c r="M1495" s="305"/>
      <c r="N1495" s="309"/>
      <c r="O1495" s="309"/>
      <c r="P1495" s="309"/>
      <c r="Q1495" s="309"/>
      <c r="R1495" s="309"/>
    </row>
    <row r="1496">
      <c r="D1496" s="317"/>
      <c r="E1496" s="305"/>
      <c r="F1496" s="305"/>
      <c r="G1496" s="305"/>
      <c r="H1496" s="305"/>
      <c r="I1496" s="305"/>
      <c r="J1496" s="305"/>
      <c r="K1496" s="305"/>
      <c r="L1496" s="305"/>
      <c r="M1496" s="305"/>
      <c r="N1496" s="309"/>
      <c r="O1496" s="309"/>
      <c r="P1496" s="309"/>
      <c r="Q1496" s="309"/>
      <c r="R1496" s="309"/>
    </row>
    <row r="1497">
      <c r="D1497" s="317"/>
      <c r="E1497" s="305"/>
      <c r="F1497" s="305"/>
      <c r="G1497" s="305"/>
      <c r="H1497" s="305"/>
      <c r="I1497" s="305"/>
      <c r="J1497" s="305"/>
      <c r="K1497" s="305"/>
      <c r="L1497" s="305"/>
      <c r="M1497" s="305"/>
      <c r="N1497" s="309"/>
      <c r="O1497" s="309"/>
      <c r="P1497" s="309"/>
      <c r="Q1497" s="309"/>
      <c r="R1497" s="309"/>
    </row>
    <row r="1498">
      <c r="D1498" s="317"/>
      <c r="E1498" s="305"/>
      <c r="F1498" s="305"/>
      <c r="G1498" s="305"/>
      <c r="H1498" s="305"/>
      <c r="I1498" s="305"/>
      <c r="J1498" s="305"/>
      <c r="K1498" s="305"/>
      <c r="L1498" s="305"/>
      <c r="M1498" s="305"/>
      <c r="N1498" s="309"/>
      <c r="O1498" s="309"/>
      <c r="P1498" s="309"/>
      <c r="Q1498" s="309"/>
      <c r="R1498" s="309"/>
    </row>
    <row r="1499">
      <c r="D1499" s="317"/>
      <c r="E1499" s="305"/>
      <c r="F1499" s="305"/>
      <c r="G1499" s="305"/>
      <c r="H1499" s="305"/>
      <c r="I1499" s="305"/>
      <c r="J1499" s="305"/>
      <c r="K1499" s="305"/>
      <c r="L1499" s="305"/>
      <c r="M1499" s="305"/>
      <c r="N1499" s="309"/>
      <c r="O1499" s="309"/>
      <c r="P1499" s="309"/>
      <c r="Q1499" s="309"/>
      <c r="R1499" s="309"/>
    </row>
    <row r="1500">
      <c r="D1500" s="317"/>
      <c r="E1500" s="305"/>
      <c r="F1500" s="305"/>
      <c r="G1500" s="305"/>
      <c r="H1500" s="305"/>
      <c r="I1500" s="305"/>
      <c r="J1500" s="305"/>
      <c r="K1500" s="305"/>
      <c r="L1500" s="305"/>
      <c r="M1500" s="305"/>
      <c r="N1500" s="309"/>
      <c r="O1500" s="309"/>
      <c r="P1500" s="309"/>
      <c r="Q1500" s="309"/>
      <c r="R1500" s="309"/>
    </row>
    <row r="1501">
      <c r="D1501" s="317"/>
      <c r="E1501" s="305"/>
      <c r="F1501" s="305"/>
      <c r="G1501" s="305"/>
      <c r="H1501" s="305"/>
      <c r="I1501" s="305"/>
      <c r="J1501" s="305"/>
      <c r="K1501" s="305"/>
      <c r="L1501" s="305"/>
      <c r="M1501" s="305"/>
      <c r="N1501" s="309"/>
      <c r="O1501" s="309"/>
      <c r="P1501" s="309"/>
      <c r="Q1501" s="309"/>
      <c r="R1501" s="309"/>
    </row>
    <row r="1502">
      <c r="D1502" s="317"/>
      <c r="E1502" s="305"/>
      <c r="F1502" s="305"/>
      <c r="G1502" s="305"/>
      <c r="H1502" s="305"/>
      <c r="I1502" s="305"/>
      <c r="J1502" s="305"/>
      <c r="K1502" s="305"/>
      <c r="L1502" s="305"/>
      <c r="M1502" s="305"/>
      <c r="N1502" s="309"/>
      <c r="O1502" s="309"/>
      <c r="P1502" s="309"/>
      <c r="Q1502" s="309"/>
      <c r="R1502" s="309"/>
    </row>
    <row r="1503">
      <c r="D1503" s="317"/>
      <c r="E1503" s="305"/>
      <c r="F1503" s="305"/>
      <c r="G1503" s="305"/>
      <c r="H1503" s="305"/>
      <c r="I1503" s="305"/>
      <c r="J1503" s="305"/>
      <c r="K1503" s="305"/>
      <c r="L1503" s="305"/>
      <c r="M1503" s="305"/>
      <c r="N1503" s="309"/>
      <c r="O1503" s="309"/>
      <c r="P1503" s="309"/>
      <c r="Q1503" s="309"/>
      <c r="R1503" s="309"/>
    </row>
    <row r="1504">
      <c r="D1504" s="317"/>
      <c r="E1504" s="305"/>
      <c r="F1504" s="305"/>
      <c r="G1504" s="305"/>
      <c r="H1504" s="305"/>
      <c r="I1504" s="305"/>
      <c r="J1504" s="305"/>
      <c r="K1504" s="305"/>
      <c r="L1504" s="305"/>
      <c r="M1504" s="305"/>
      <c r="N1504" s="309"/>
      <c r="O1504" s="309"/>
      <c r="P1504" s="309"/>
      <c r="Q1504" s="309"/>
      <c r="R1504" s="309"/>
    </row>
    <row r="1505">
      <c r="D1505" s="317"/>
      <c r="E1505" s="305"/>
      <c r="F1505" s="305"/>
      <c r="G1505" s="305"/>
      <c r="H1505" s="305"/>
      <c r="I1505" s="305"/>
      <c r="J1505" s="305"/>
      <c r="K1505" s="305"/>
      <c r="L1505" s="305"/>
      <c r="M1505" s="305"/>
      <c r="N1505" s="309"/>
      <c r="O1505" s="309"/>
      <c r="P1505" s="309"/>
      <c r="Q1505" s="309"/>
      <c r="R1505" s="309"/>
    </row>
    <row r="1506">
      <c r="D1506" s="317"/>
      <c r="E1506" s="305"/>
      <c r="F1506" s="305"/>
      <c r="G1506" s="305"/>
      <c r="H1506" s="305"/>
      <c r="I1506" s="305"/>
      <c r="J1506" s="305"/>
      <c r="K1506" s="305"/>
      <c r="L1506" s="305"/>
      <c r="M1506" s="305"/>
      <c r="N1506" s="309"/>
      <c r="O1506" s="309"/>
      <c r="P1506" s="309"/>
      <c r="Q1506" s="309"/>
      <c r="R1506" s="309"/>
    </row>
    <row r="1507">
      <c r="D1507" s="317"/>
      <c r="E1507" s="305"/>
      <c r="F1507" s="305"/>
      <c r="G1507" s="305"/>
      <c r="H1507" s="305"/>
      <c r="I1507" s="305"/>
      <c r="J1507" s="305"/>
      <c r="K1507" s="305"/>
      <c r="L1507" s="305"/>
      <c r="M1507" s="305"/>
      <c r="N1507" s="309"/>
      <c r="O1507" s="309"/>
      <c r="P1507" s="309"/>
      <c r="Q1507" s="309"/>
      <c r="R1507" s="309"/>
    </row>
    <row r="1508">
      <c r="D1508" s="317"/>
      <c r="E1508" s="305"/>
      <c r="F1508" s="305"/>
      <c r="G1508" s="305"/>
      <c r="H1508" s="305"/>
      <c r="I1508" s="305"/>
      <c r="J1508" s="305"/>
      <c r="K1508" s="305"/>
      <c r="L1508" s="305"/>
      <c r="M1508" s="305"/>
      <c r="N1508" s="309"/>
      <c r="O1508" s="309"/>
      <c r="P1508" s="309"/>
      <c r="Q1508" s="309"/>
      <c r="R1508" s="309"/>
    </row>
    <row r="1509">
      <c r="D1509" s="317"/>
      <c r="E1509" s="305"/>
      <c r="F1509" s="305"/>
      <c r="G1509" s="305"/>
      <c r="H1509" s="305"/>
      <c r="I1509" s="305"/>
      <c r="J1509" s="305"/>
      <c r="K1509" s="305"/>
      <c r="L1509" s="305"/>
      <c r="M1509" s="305"/>
      <c r="N1509" s="309"/>
      <c r="O1509" s="309"/>
      <c r="P1509" s="309"/>
      <c r="Q1509" s="309"/>
      <c r="R1509" s="309"/>
    </row>
    <row r="1510">
      <c r="D1510" s="317"/>
      <c r="E1510" s="305"/>
      <c r="F1510" s="305"/>
      <c r="G1510" s="305"/>
      <c r="H1510" s="305"/>
      <c r="I1510" s="305"/>
      <c r="J1510" s="305"/>
      <c r="K1510" s="305"/>
      <c r="L1510" s="305"/>
      <c r="M1510" s="305"/>
      <c r="N1510" s="309"/>
      <c r="O1510" s="309"/>
      <c r="P1510" s="309"/>
      <c r="Q1510" s="309"/>
      <c r="R1510" s="309"/>
    </row>
    <row r="1511">
      <c r="D1511" s="317"/>
      <c r="E1511" s="305"/>
      <c r="F1511" s="305"/>
      <c r="G1511" s="305"/>
      <c r="H1511" s="305"/>
      <c r="I1511" s="305"/>
      <c r="J1511" s="305"/>
      <c r="K1511" s="305"/>
      <c r="L1511" s="305"/>
      <c r="M1511" s="305"/>
      <c r="N1511" s="309"/>
      <c r="O1511" s="309"/>
      <c r="P1511" s="309"/>
      <c r="Q1511" s="309"/>
      <c r="R1511" s="309"/>
    </row>
    <row r="1512">
      <c r="D1512" s="317"/>
      <c r="E1512" s="305"/>
      <c r="F1512" s="305"/>
      <c r="G1512" s="305"/>
      <c r="H1512" s="305"/>
      <c r="I1512" s="305"/>
      <c r="J1512" s="305"/>
      <c r="K1512" s="305"/>
      <c r="L1512" s="305"/>
      <c r="M1512" s="305"/>
      <c r="N1512" s="309"/>
      <c r="O1512" s="309"/>
      <c r="P1512" s="309"/>
      <c r="Q1512" s="309"/>
      <c r="R1512" s="309"/>
    </row>
    <row r="1513">
      <c r="D1513" s="317"/>
      <c r="E1513" s="305"/>
      <c r="F1513" s="305"/>
      <c r="G1513" s="305"/>
      <c r="H1513" s="305"/>
      <c r="I1513" s="305"/>
      <c r="J1513" s="305"/>
      <c r="K1513" s="305"/>
      <c r="L1513" s="305"/>
      <c r="M1513" s="305"/>
      <c r="N1513" s="309"/>
      <c r="O1513" s="309"/>
      <c r="P1513" s="309"/>
      <c r="Q1513" s="309"/>
      <c r="R1513" s="309"/>
    </row>
    <row r="1514">
      <c r="D1514" s="317"/>
      <c r="E1514" s="305"/>
      <c r="F1514" s="305"/>
      <c r="G1514" s="305"/>
      <c r="H1514" s="305"/>
      <c r="I1514" s="305"/>
      <c r="J1514" s="305"/>
      <c r="K1514" s="305"/>
      <c r="L1514" s="305"/>
      <c r="M1514" s="305"/>
      <c r="N1514" s="309"/>
      <c r="O1514" s="309"/>
      <c r="P1514" s="309"/>
      <c r="Q1514" s="309"/>
      <c r="R1514" s="309"/>
    </row>
    <row r="1515">
      <c r="D1515" s="317"/>
      <c r="E1515" s="305"/>
      <c r="F1515" s="305"/>
      <c r="G1515" s="305"/>
      <c r="H1515" s="305"/>
      <c r="I1515" s="305"/>
      <c r="J1515" s="305"/>
      <c r="K1515" s="305"/>
      <c r="L1515" s="305"/>
      <c r="M1515" s="305"/>
      <c r="N1515" s="309"/>
      <c r="O1515" s="309"/>
      <c r="P1515" s="309"/>
      <c r="Q1515" s="309"/>
      <c r="R1515" s="309"/>
    </row>
    <row r="1516">
      <c r="D1516" s="317"/>
      <c r="E1516" s="305"/>
      <c r="F1516" s="305"/>
      <c r="G1516" s="305"/>
      <c r="H1516" s="305"/>
      <c r="I1516" s="305"/>
      <c r="J1516" s="305"/>
      <c r="K1516" s="305"/>
      <c r="L1516" s="305"/>
      <c r="M1516" s="305"/>
      <c r="N1516" s="309"/>
      <c r="O1516" s="309"/>
      <c r="P1516" s="309"/>
      <c r="Q1516" s="309"/>
      <c r="R1516" s="309"/>
    </row>
    <row r="1517">
      <c r="D1517" s="317"/>
      <c r="E1517" s="305"/>
      <c r="F1517" s="305"/>
      <c r="G1517" s="305"/>
      <c r="H1517" s="305"/>
      <c r="I1517" s="305"/>
      <c r="J1517" s="305"/>
      <c r="K1517" s="305"/>
      <c r="L1517" s="305"/>
      <c r="M1517" s="305"/>
      <c r="N1517" s="309"/>
      <c r="O1517" s="309"/>
      <c r="P1517" s="309"/>
      <c r="Q1517" s="309"/>
      <c r="R1517" s="309"/>
    </row>
    <row r="1518">
      <c r="D1518" s="317"/>
      <c r="E1518" s="305"/>
      <c r="F1518" s="305"/>
      <c r="G1518" s="305"/>
      <c r="H1518" s="305"/>
      <c r="I1518" s="305"/>
      <c r="J1518" s="305"/>
      <c r="K1518" s="305"/>
      <c r="L1518" s="305"/>
      <c r="M1518" s="305"/>
      <c r="N1518" s="309"/>
      <c r="O1518" s="309"/>
      <c r="P1518" s="309"/>
      <c r="Q1518" s="309"/>
      <c r="R1518" s="309"/>
    </row>
    <row r="1519">
      <c r="D1519" s="317"/>
      <c r="E1519" s="305"/>
      <c r="F1519" s="305"/>
      <c r="G1519" s="305"/>
      <c r="H1519" s="305"/>
      <c r="I1519" s="305"/>
      <c r="J1519" s="305"/>
      <c r="K1519" s="305"/>
      <c r="L1519" s="305"/>
      <c r="M1519" s="305"/>
      <c r="N1519" s="309"/>
      <c r="O1519" s="309"/>
      <c r="P1519" s="309"/>
      <c r="Q1519" s="309"/>
      <c r="R1519" s="309"/>
    </row>
    <row r="1520">
      <c r="D1520" s="317"/>
      <c r="E1520" s="305"/>
      <c r="F1520" s="305"/>
      <c r="G1520" s="305"/>
      <c r="H1520" s="305"/>
      <c r="I1520" s="305"/>
      <c r="J1520" s="305"/>
      <c r="K1520" s="305"/>
      <c r="L1520" s="305"/>
      <c r="M1520" s="305"/>
      <c r="N1520" s="309"/>
      <c r="O1520" s="309"/>
      <c r="P1520" s="309"/>
      <c r="Q1520" s="309"/>
      <c r="R1520" s="309"/>
    </row>
    <row r="1521">
      <c r="D1521" s="317"/>
      <c r="E1521" s="305"/>
      <c r="F1521" s="305"/>
      <c r="G1521" s="305"/>
      <c r="H1521" s="305"/>
      <c r="I1521" s="305"/>
      <c r="J1521" s="305"/>
      <c r="K1521" s="305"/>
      <c r="L1521" s="305"/>
      <c r="M1521" s="305"/>
      <c r="N1521" s="309"/>
      <c r="O1521" s="309"/>
      <c r="P1521" s="309"/>
      <c r="Q1521" s="309"/>
      <c r="R1521" s="309"/>
    </row>
    <row r="1522">
      <c r="D1522" s="317"/>
      <c r="E1522" s="305"/>
      <c r="F1522" s="305"/>
      <c r="G1522" s="305"/>
      <c r="H1522" s="305"/>
      <c r="I1522" s="305"/>
      <c r="J1522" s="305"/>
      <c r="K1522" s="305"/>
      <c r="L1522" s="305"/>
      <c r="M1522" s="305"/>
      <c r="N1522" s="309"/>
      <c r="O1522" s="309"/>
      <c r="P1522" s="309"/>
      <c r="Q1522" s="309"/>
      <c r="R1522" s="309"/>
    </row>
    <row r="1523">
      <c r="D1523" s="317"/>
      <c r="E1523" s="305"/>
      <c r="F1523" s="305"/>
      <c r="G1523" s="305"/>
      <c r="H1523" s="305"/>
      <c r="I1523" s="305"/>
      <c r="J1523" s="305"/>
      <c r="K1523" s="305"/>
      <c r="L1523" s="305"/>
      <c r="M1523" s="305"/>
      <c r="N1523" s="309"/>
      <c r="O1523" s="309"/>
      <c r="P1523" s="309"/>
      <c r="Q1523" s="309"/>
      <c r="R1523" s="309"/>
    </row>
    <row r="1524">
      <c r="D1524" s="317"/>
      <c r="E1524" s="305"/>
      <c r="F1524" s="305"/>
      <c r="G1524" s="305"/>
      <c r="H1524" s="305"/>
      <c r="I1524" s="305"/>
      <c r="J1524" s="305"/>
      <c r="K1524" s="305"/>
      <c r="L1524" s="305"/>
      <c r="M1524" s="305"/>
      <c r="N1524" s="309"/>
      <c r="O1524" s="309"/>
      <c r="P1524" s="309"/>
      <c r="Q1524" s="309"/>
      <c r="R1524" s="309"/>
    </row>
    <row r="1525">
      <c r="D1525" s="317"/>
      <c r="E1525" s="305"/>
      <c r="F1525" s="305"/>
      <c r="G1525" s="305"/>
      <c r="H1525" s="305"/>
      <c r="I1525" s="305"/>
      <c r="J1525" s="305"/>
      <c r="K1525" s="305"/>
      <c r="L1525" s="305"/>
      <c r="M1525" s="305"/>
      <c r="N1525" s="309"/>
      <c r="O1525" s="309"/>
      <c r="P1525" s="309"/>
      <c r="Q1525" s="309"/>
      <c r="R1525" s="309"/>
    </row>
    <row r="1526">
      <c r="D1526" s="317"/>
      <c r="E1526" s="305"/>
      <c r="F1526" s="305"/>
      <c r="G1526" s="305"/>
      <c r="H1526" s="305"/>
      <c r="I1526" s="305"/>
      <c r="J1526" s="305"/>
      <c r="K1526" s="305"/>
      <c r="L1526" s="305"/>
      <c r="M1526" s="305"/>
      <c r="N1526" s="309"/>
      <c r="O1526" s="309"/>
      <c r="P1526" s="309"/>
      <c r="Q1526" s="309"/>
      <c r="R1526" s="309"/>
    </row>
    <row r="1527">
      <c r="D1527" s="317"/>
      <c r="E1527" s="305"/>
      <c r="F1527" s="305"/>
      <c r="G1527" s="305"/>
      <c r="H1527" s="305"/>
      <c r="I1527" s="305"/>
      <c r="J1527" s="305"/>
      <c r="K1527" s="305"/>
      <c r="L1527" s="305"/>
      <c r="M1527" s="305"/>
      <c r="N1527" s="309"/>
      <c r="O1527" s="309"/>
      <c r="P1527" s="309"/>
      <c r="Q1527" s="309"/>
      <c r="R1527" s="309"/>
    </row>
    <row r="1528">
      <c r="D1528" s="317"/>
      <c r="E1528" s="305"/>
      <c r="F1528" s="305"/>
      <c r="G1528" s="305"/>
      <c r="H1528" s="305"/>
      <c r="I1528" s="305"/>
      <c r="J1528" s="305"/>
      <c r="K1528" s="305"/>
      <c r="L1528" s="305"/>
      <c r="M1528" s="305"/>
      <c r="N1528" s="309"/>
      <c r="O1528" s="309"/>
      <c r="P1528" s="309"/>
      <c r="Q1528" s="309"/>
      <c r="R1528" s="309"/>
    </row>
    <row r="1529">
      <c r="D1529" s="317"/>
      <c r="E1529" s="305"/>
      <c r="F1529" s="305"/>
      <c r="G1529" s="305"/>
      <c r="H1529" s="305"/>
      <c r="I1529" s="305"/>
      <c r="J1529" s="305"/>
      <c r="K1529" s="305"/>
      <c r="L1529" s="305"/>
      <c r="M1529" s="305"/>
      <c r="N1529" s="309"/>
      <c r="O1529" s="309"/>
      <c r="P1529" s="309"/>
      <c r="Q1529" s="309"/>
      <c r="R1529" s="309"/>
    </row>
    <row r="1530">
      <c r="D1530" s="317"/>
      <c r="E1530" s="305"/>
      <c r="F1530" s="305"/>
      <c r="G1530" s="305"/>
      <c r="H1530" s="305"/>
      <c r="I1530" s="305"/>
      <c r="J1530" s="305"/>
      <c r="K1530" s="305"/>
      <c r="L1530" s="305"/>
      <c r="M1530" s="305"/>
      <c r="N1530" s="309"/>
      <c r="O1530" s="309"/>
      <c r="P1530" s="309"/>
      <c r="Q1530" s="309"/>
      <c r="R1530" s="309"/>
    </row>
    <row r="1531">
      <c r="D1531" s="317"/>
      <c r="E1531" s="305"/>
      <c r="F1531" s="305"/>
      <c r="G1531" s="305"/>
      <c r="H1531" s="305"/>
      <c r="I1531" s="305"/>
      <c r="J1531" s="305"/>
      <c r="K1531" s="305"/>
      <c r="L1531" s="305"/>
      <c r="M1531" s="305"/>
      <c r="N1531" s="309"/>
      <c r="O1531" s="309"/>
      <c r="P1531" s="309"/>
      <c r="Q1531" s="309"/>
      <c r="R1531" s="309"/>
    </row>
    <row r="1532">
      <c r="D1532" s="317"/>
      <c r="E1532" s="305"/>
      <c r="F1532" s="305"/>
      <c r="G1532" s="305"/>
      <c r="H1532" s="305"/>
      <c r="I1532" s="305"/>
      <c r="J1532" s="305"/>
      <c r="K1532" s="305"/>
      <c r="L1532" s="305"/>
      <c r="M1532" s="305"/>
      <c r="N1532" s="309"/>
      <c r="O1532" s="309"/>
      <c r="P1532" s="309"/>
      <c r="Q1532" s="309"/>
      <c r="R1532" s="309"/>
    </row>
    <row r="1533">
      <c r="D1533" s="317"/>
      <c r="E1533" s="305"/>
      <c r="F1533" s="305"/>
      <c r="G1533" s="305"/>
      <c r="H1533" s="305"/>
      <c r="I1533" s="305"/>
      <c r="J1533" s="305"/>
      <c r="K1533" s="305"/>
      <c r="L1533" s="305"/>
      <c r="M1533" s="305"/>
      <c r="N1533" s="309"/>
      <c r="O1533" s="309"/>
      <c r="P1533" s="309"/>
      <c r="Q1533" s="309"/>
      <c r="R1533" s="309"/>
    </row>
    <row r="1534">
      <c r="D1534" s="317"/>
      <c r="E1534" s="305"/>
      <c r="F1534" s="305"/>
      <c r="G1534" s="305"/>
      <c r="H1534" s="305"/>
      <c r="I1534" s="305"/>
      <c r="J1534" s="305"/>
      <c r="K1534" s="305"/>
      <c r="L1534" s="305"/>
      <c r="M1534" s="305"/>
      <c r="N1534" s="309"/>
      <c r="O1534" s="309"/>
      <c r="P1534" s="309"/>
      <c r="Q1534" s="309"/>
      <c r="R1534" s="309"/>
    </row>
    <row r="1535">
      <c r="D1535" s="317"/>
      <c r="E1535" s="305"/>
      <c r="F1535" s="305"/>
      <c r="G1535" s="305"/>
      <c r="H1535" s="305"/>
      <c r="I1535" s="305"/>
      <c r="J1535" s="305"/>
      <c r="K1535" s="305"/>
      <c r="L1535" s="305"/>
      <c r="M1535" s="305"/>
      <c r="N1535" s="309"/>
      <c r="O1535" s="309"/>
      <c r="P1535" s="309"/>
      <c r="Q1535" s="309"/>
      <c r="R1535" s="309"/>
    </row>
    <row r="1536">
      <c r="D1536" s="317"/>
      <c r="E1536" s="305"/>
      <c r="F1536" s="305"/>
      <c r="G1536" s="305"/>
      <c r="H1536" s="305"/>
      <c r="I1536" s="305"/>
      <c r="J1536" s="305"/>
      <c r="K1536" s="305"/>
      <c r="L1536" s="305"/>
      <c r="M1536" s="305"/>
      <c r="N1536" s="309"/>
      <c r="O1536" s="309"/>
      <c r="P1536" s="309"/>
      <c r="Q1536" s="309"/>
      <c r="R1536" s="309"/>
    </row>
    <row r="1537">
      <c r="G1537" s="304"/>
      <c r="H1537" s="304"/>
      <c r="I1537" s="304"/>
      <c r="J1537" s="304"/>
      <c r="K1537" s="304"/>
    </row>
    <row r="1538">
      <c r="F1538" s="304"/>
      <c r="G1538" s="304"/>
      <c r="H1538" s="304"/>
      <c r="I1538" s="304"/>
      <c r="J1538" s="304"/>
      <c r="K1538" s="304"/>
    </row>
    <row r="1539">
      <c r="G1539" s="304"/>
      <c r="H1539" s="304"/>
      <c r="I1539" s="304"/>
      <c r="J1539" s="304"/>
      <c r="K1539" s="304"/>
    </row>
    <row r="1540">
      <c r="G1540" s="304"/>
      <c r="H1540" s="304"/>
      <c r="I1540" s="304"/>
      <c r="J1540" s="304"/>
      <c r="K1540" s="304"/>
    </row>
    <row r="1541">
      <c r="G1541" s="304"/>
      <c r="H1541" s="304"/>
      <c r="I1541" s="304"/>
      <c r="K1541" s="304"/>
    </row>
    <row r="1542">
      <c r="F1542" s="304"/>
      <c r="G1542" s="304"/>
      <c r="H1542" s="304"/>
      <c r="I1542" s="304"/>
      <c r="J1542" s="304"/>
      <c r="K1542" s="304"/>
    </row>
    <row r="1543">
      <c r="H1543" s="304"/>
      <c r="I1543" s="304"/>
      <c r="K1543" s="304"/>
    </row>
    <row r="1544">
      <c r="K1544" s="304"/>
    </row>
    <row r="1545">
      <c r="J1545" s="304"/>
      <c r="K1545" s="304"/>
    </row>
    <row r="1547">
      <c r="F1547" s="304"/>
      <c r="G1547" s="304"/>
      <c r="H1547" s="304"/>
      <c r="I1547" s="304"/>
      <c r="J1547" s="304"/>
      <c r="K1547" s="304"/>
    </row>
    <row r="1548">
      <c r="G1548" s="304"/>
      <c r="H1548" s="304"/>
      <c r="J1548" s="304"/>
      <c r="K1548" s="304"/>
    </row>
    <row r="1549">
      <c r="I1549" s="304"/>
      <c r="J1549" s="304"/>
      <c r="K1549" s="304"/>
    </row>
    <row r="1550">
      <c r="G1550" s="304"/>
      <c r="H1550" s="304"/>
      <c r="I1550" s="304"/>
      <c r="J1550" s="304"/>
      <c r="K1550" s="304"/>
    </row>
    <row r="1551">
      <c r="G1551" s="304"/>
      <c r="H1551" s="304"/>
      <c r="I1551" s="304"/>
      <c r="K1551" s="304"/>
    </row>
    <row r="1552">
      <c r="G1552" s="304"/>
      <c r="H1552" s="304"/>
      <c r="I1552" s="304"/>
      <c r="K1552" s="304"/>
    </row>
    <row r="1553">
      <c r="G1553" s="304"/>
      <c r="H1553" s="304"/>
      <c r="I1553" s="304"/>
      <c r="J1553" s="304"/>
      <c r="K1553" s="304"/>
    </row>
    <row r="1554">
      <c r="H1554" s="304"/>
      <c r="I1554" s="304"/>
      <c r="J1554" s="304"/>
      <c r="K1554" s="304"/>
    </row>
    <row r="1555">
      <c r="G1555" s="304"/>
      <c r="H1555" s="304"/>
      <c r="I1555" s="304"/>
      <c r="J1555" s="304"/>
      <c r="K1555" s="304"/>
    </row>
    <row r="1556">
      <c r="H1556" s="304"/>
      <c r="I1556" s="304"/>
      <c r="J1556" s="304"/>
      <c r="K1556" s="304"/>
    </row>
    <row r="1557">
      <c r="I1557" s="304"/>
      <c r="J1557" s="304"/>
      <c r="K1557" s="304"/>
    </row>
    <row r="1558">
      <c r="G1558" s="304"/>
      <c r="H1558" s="304"/>
      <c r="J1558" s="304"/>
      <c r="K1558" s="304"/>
    </row>
    <row r="1559">
      <c r="H1559" s="304"/>
      <c r="I1559" s="304"/>
      <c r="J1559" s="304"/>
      <c r="K1559" s="304"/>
    </row>
    <row r="1560">
      <c r="F1560" s="304"/>
      <c r="G1560" s="304"/>
      <c r="H1560" s="304"/>
      <c r="I1560" s="304"/>
      <c r="J1560" s="304"/>
      <c r="K1560" s="304"/>
    </row>
    <row r="1561">
      <c r="F1561" s="304"/>
      <c r="G1561" s="304"/>
      <c r="H1561" s="304"/>
      <c r="I1561" s="304"/>
      <c r="J1561" s="304"/>
      <c r="K1561" s="304"/>
    </row>
    <row r="1562">
      <c r="H1562" s="304"/>
      <c r="I1562" s="304"/>
      <c r="J1562" s="304"/>
      <c r="K1562" s="304"/>
    </row>
    <row r="1563">
      <c r="G1563" s="304"/>
      <c r="H1563" s="304"/>
      <c r="I1563" s="304"/>
      <c r="J1563" s="304"/>
      <c r="K1563" s="304"/>
    </row>
    <row r="1564">
      <c r="H1564" s="304"/>
      <c r="I1564" s="304"/>
      <c r="J1564" s="304"/>
      <c r="K1564" s="304"/>
    </row>
    <row r="1565">
      <c r="G1565" s="304"/>
      <c r="H1565" s="304"/>
      <c r="I1565" s="304"/>
      <c r="J1565" s="304"/>
      <c r="K1565" s="304"/>
    </row>
    <row r="1566">
      <c r="H1566" s="304"/>
      <c r="I1566" s="304"/>
      <c r="J1566" s="304"/>
      <c r="K1566" s="304"/>
    </row>
    <row r="1567">
      <c r="G1567" s="304"/>
      <c r="H1567" s="304"/>
      <c r="I1567" s="304"/>
      <c r="J1567" s="304"/>
      <c r="K1567" s="304"/>
    </row>
    <row r="1568">
      <c r="G1568" s="304"/>
      <c r="H1568" s="304"/>
      <c r="I1568" s="304"/>
      <c r="J1568" s="304"/>
      <c r="K1568" s="304"/>
    </row>
    <row r="1569">
      <c r="H1569" s="304"/>
      <c r="I1569" s="304"/>
      <c r="J1569" s="304"/>
      <c r="K1569" s="304"/>
    </row>
    <row r="1570">
      <c r="H1570" s="304"/>
      <c r="J1570" s="304"/>
      <c r="K1570" s="304"/>
    </row>
    <row r="1571">
      <c r="H1571" s="304"/>
      <c r="I1571" s="304"/>
      <c r="J1571" s="304"/>
      <c r="K1571" s="304"/>
    </row>
    <row r="1572">
      <c r="H1572" s="304"/>
      <c r="I1572" s="304"/>
      <c r="J1572" s="304"/>
      <c r="K1572" s="304"/>
    </row>
    <row r="1573">
      <c r="G1573" s="304"/>
      <c r="H1573" s="304"/>
      <c r="I1573" s="304"/>
      <c r="J1573" s="304"/>
      <c r="K1573" s="304"/>
    </row>
    <row r="1574">
      <c r="H1574" s="304"/>
      <c r="I1574" s="304"/>
      <c r="J1574" s="304"/>
      <c r="K1574" s="304"/>
    </row>
    <row r="1575">
      <c r="G1575" s="304"/>
      <c r="H1575" s="304"/>
      <c r="I1575" s="304"/>
      <c r="J1575" s="304"/>
      <c r="K1575" s="304"/>
    </row>
    <row r="1576">
      <c r="H1576" s="304"/>
      <c r="I1576" s="304"/>
      <c r="J1576" s="304"/>
    </row>
    <row r="1577">
      <c r="F1577" s="304"/>
      <c r="G1577" s="304"/>
      <c r="H1577" s="304"/>
      <c r="I1577" s="304"/>
      <c r="J1577" s="304"/>
      <c r="K1577" s="304"/>
    </row>
    <row r="1578">
      <c r="G1578" s="304"/>
      <c r="H1578" s="304"/>
      <c r="I1578" s="304"/>
      <c r="J1578" s="304"/>
      <c r="K1578" s="304"/>
    </row>
    <row r="1579">
      <c r="G1579" s="304"/>
      <c r="H1579" s="304"/>
      <c r="I1579" s="304"/>
      <c r="J1579" s="304"/>
      <c r="K1579" s="304"/>
    </row>
    <row r="1580">
      <c r="H1580" s="304"/>
      <c r="I1580" s="304"/>
      <c r="J1580" s="304"/>
      <c r="K1580" s="304"/>
    </row>
    <row r="1581">
      <c r="I1581" s="304"/>
      <c r="J1581" s="304"/>
      <c r="K1581" s="304"/>
    </row>
    <row r="1582">
      <c r="F1582" s="304"/>
      <c r="G1582" s="304"/>
      <c r="H1582" s="304"/>
      <c r="I1582" s="304"/>
      <c r="J1582" s="304"/>
      <c r="K1582" s="304"/>
    </row>
    <row r="1583">
      <c r="G1583" s="304"/>
      <c r="H1583" s="304"/>
      <c r="I1583" s="304"/>
      <c r="J1583" s="304"/>
      <c r="K1583" s="304"/>
    </row>
    <row r="1584">
      <c r="G1584" s="304"/>
      <c r="H1584" s="304"/>
      <c r="I1584" s="304"/>
      <c r="J1584" s="304"/>
      <c r="K1584" s="304"/>
    </row>
    <row r="1585">
      <c r="G1585" s="304"/>
      <c r="H1585" s="304"/>
      <c r="I1585" s="304"/>
      <c r="J1585" s="304"/>
      <c r="K1585" s="304"/>
    </row>
    <row r="1586">
      <c r="H1586" s="304"/>
      <c r="I1586" s="304"/>
      <c r="J1586" s="304"/>
      <c r="K1586" s="304"/>
    </row>
    <row r="1587">
      <c r="G1587" s="304"/>
      <c r="H1587" s="304"/>
      <c r="I1587" s="304"/>
      <c r="J1587" s="304"/>
      <c r="K1587" s="304"/>
    </row>
    <row r="1588">
      <c r="I1588" s="304"/>
      <c r="J1588" s="304"/>
      <c r="K1588" s="304"/>
    </row>
    <row r="1589">
      <c r="G1589" s="304"/>
      <c r="H1589" s="304"/>
      <c r="I1589" s="304"/>
      <c r="J1589" s="304"/>
      <c r="K1589" s="304"/>
    </row>
    <row r="1591">
      <c r="G1591" s="304"/>
      <c r="H1591" s="304"/>
      <c r="I1591" s="304"/>
      <c r="J1591" s="304"/>
      <c r="K1591" s="304"/>
    </row>
    <row r="1592">
      <c r="G1592" s="304"/>
      <c r="H1592" s="304"/>
      <c r="I1592" s="304"/>
      <c r="J1592" s="304"/>
      <c r="K1592" s="304"/>
    </row>
    <row r="1593">
      <c r="G1593" s="304"/>
      <c r="H1593" s="304"/>
      <c r="I1593" s="304"/>
      <c r="J1593" s="304"/>
      <c r="K1593" s="304"/>
    </row>
    <row r="1594">
      <c r="G1594" s="304"/>
      <c r="H1594" s="304"/>
      <c r="I1594" s="304"/>
      <c r="J1594" s="304"/>
      <c r="K1594" s="304"/>
    </row>
    <row r="1595">
      <c r="H1595" s="304"/>
      <c r="I1595" s="304"/>
      <c r="J1595" s="304"/>
      <c r="K1595" s="304"/>
    </row>
    <row r="1596">
      <c r="I1596" s="304"/>
      <c r="J1596" s="304"/>
      <c r="K1596" s="304"/>
    </row>
    <row r="1597">
      <c r="J1597" s="304"/>
      <c r="K1597" s="304"/>
    </row>
    <row r="1598">
      <c r="F1598" s="304"/>
      <c r="G1598" s="304"/>
      <c r="H1598" s="304"/>
      <c r="I1598" s="304"/>
      <c r="J1598" s="304"/>
      <c r="K1598" s="304"/>
    </row>
    <row r="1599">
      <c r="F1599" s="304"/>
      <c r="G1599" s="304"/>
      <c r="H1599" s="304"/>
      <c r="I1599" s="304"/>
      <c r="J1599" s="304"/>
      <c r="K1599" s="304"/>
    </row>
    <row r="1600">
      <c r="G1600" s="304"/>
      <c r="H1600" s="304"/>
      <c r="I1600" s="304"/>
      <c r="J1600" s="304"/>
      <c r="K1600" s="304"/>
    </row>
    <row r="1601">
      <c r="F1601" s="304"/>
      <c r="G1601" s="304"/>
      <c r="H1601" s="304"/>
      <c r="I1601" s="304"/>
      <c r="J1601" s="304"/>
      <c r="K1601" s="304"/>
    </row>
    <row r="1602">
      <c r="F1602" s="304"/>
      <c r="G1602" s="304"/>
      <c r="H1602" s="304"/>
      <c r="I1602" s="304"/>
      <c r="J1602" s="304"/>
      <c r="K1602" s="304"/>
    </row>
    <row r="1603">
      <c r="G1603" s="304"/>
      <c r="H1603" s="304"/>
      <c r="I1603" s="304"/>
      <c r="J1603" s="304"/>
      <c r="K1603" s="304"/>
    </row>
    <row r="1604">
      <c r="G1604" s="304"/>
      <c r="H1604" s="304"/>
      <c r="I1604" s="304"/>
      <c r="J1604" s="304"/>
      <c r="K1604" s="304"/>
    </row>
    <row r="1605">
      <c r="H1605" s="304"/>
      <c r="I1605" s="304"/>
      <c r="J1605" s="304"/>
      <c r="K1605" s="304"/>
    </row>
    <row r="1606">
      <c r="I1606" s="304"/>
      <c r="J1606" s="304"/>
      <c r="K1606" s="304"/>
    </row>
    <row r="1607">
      <c r="I1607" s="304"/>
      <c r="J1607" s="304"/>
      <c r="K1607" s="304"/>
    </row>
    <row r="1608">
      <c r="F1608" s="304"/>
      <c r="G1608" s="304"/>
      <c r="H1608" s="304"/>
      <c r="J1608" s="304"/>
      <c r="K1608" s="304"/>
    </row>
    <row r="1609">
      <c r="G1609" s="304"/>
      <c r="I1609" s="304"/>
      <c r="J1609" s="304"/>
      <c r="K1609" s="304"/>
    </row>
    <row r="1610">
      <c r="G1610" s="304"/>
      <c r="H1610" s="304"/>
      <c r="I1610" s="304"/>
      <c r="J1610" s="304"/>
      <c r="K1610" s="304"/>
    </row>
    <row r="1611">
      <c r="H1611" s="304"/>
      <c r="I1611" s="304"/>
      <c r="J1611" s="304"/>
      <c r="K1611" s="304"/>
    </row>
    <row r="1612">
      <c r="F1612" s="304"/>
      <c r="G1612" s="304"/>
      <c r="H1612" s="304"/>
      <c r="I1612" s="304"/>
      <c r="J1612" s="304"/>
      <c r="K1612" s="304"/>
    </row>
    <row r="1613">
      <c r="F1613" s="304"/>
      <c r="G1613" s="304"/>
      <c r="H1613" s="304"/>
      <c r="I1613" s="304"/>
      <c r="J1613" s="304"/>
      <c r="K1613" s="304"/>
    </row>
    <row r="1614">
      <c r="H1614" s="304"/>
      <c r="I1614" s="304"/>
      <c r="J1614" s="304"/>
      <c r="K1614" s="304"/>
    </row>
    <row r="1615">
      <c r="I1615" s="304"/>
      <c r="J1615" s="304"/>
      <c r="K1615" s="304"/>
    </row>
    <row r="1616">
      <c r="I1616" s="304"/>
      <c r="J1616" s="304"/>
      <c r="K1616" s="304"/>
    </row>
    <row r="1617">
      <c r="J1617" s="304"/>
      <c r="K1617" s="304"/>
    </row>
    <row r="1618">
      <c r="F1618" s="304"/>
      <c r="G1618" s="304"/>
      <c r="K1618" s="304"/>
    </row>
    <row r="1619">
      <c r="G1619" s="304"/>
      <c r="H1619" s="304"/>
      <c r="I1619" s="304"/>
      <c r="J1619" s="304"/>
      <c r="K1619" s="304"/>
    </row>
    <row r="1620">
      <c r="G1620" s="304"/>
      <c r="H1620" s="304"/>
      <c r="I1620" s="304"/>
      <c r="J1620" s="304"/>
      <c r="K1620" s="304"/>
    </row>
    <row r="1621">
      <c r="H1621" s="304"/>
      <c r="I1621" s="304"/>
      <c r="J1621" s="304"/>
      <c r="K1621" s="304"/>
    </row>
    <row r="1622">
      <c r="H1622" s="304"/>
    </row>
    <row r="1623">
      <c r="G1623" s="304"/>
      <c r="H1623" s="304"/>
      <c r="I1623" s="304"/>
      <c r="J1623" s="304"/>
      <c r="K1623" s="304"/>
    </row>
    <row r="1624">
      <c r="H1624" s="304"/>
      <c r="I1624" s="304"/>
      <c r="J1624" s="304"/>
      <c r="K1624" s="304"/>
    </row>
    <row r="1625">
      <c r="G1625" s="304"/>
      <c r="H1625" s="304"/>
      <c r="I1625" s="304"/>
      <c r="J1625" s="304"/>
      <c r="K1625" s="304"/>
    </row>
    <row r="1626">
      <c r="H1626" s="304"/>
      <c r="I1626" s="304"/>
      <c r="J1626" s="304"/>
      <c r="K1626" s="304"/>
    </row>
    <row r="1627">
      <c r="G1627" s="304"/>
      <c r="H1627" s="304"/>
      <c r="I1627" s="304"/>
      <c r="J1627" s="304"/>
      <c r="K1627" s="304"/>
    </row>
    <row r="1628">
      <c r="H1628" s="304"/>
      <c r="I1628" s="304"/>
      <c r="J1628" s="304"/>
      <c r="K1628" s="304"/>
    </row>
    <row r="1629">
      <c r="F1629" s="304"/>
      <c r="G1629" s="304"/>
      <c r="H1629" s="304"/>
      <c r="I1629" s="304"/>
      <c r="J1629" s="304"/>
      <c r="K1629" s="304"/>
    </row>
    <row r="1630">
      <c r="G1630" s="304"/>
      <c r="H1630" s="304"/>
      <c r="I1630" s="304"/>
      <c r="J1630" s="304"/>
      <c r="K1630" s="304"/>
    </row>
    <row r="1631">
      <c r="G1631" s="304"/>
      <c r="H1631" s="304"/>
      <c r="I1631" s="304"/>
      <c r="J1631" s="304"/>
      <c r="K1631" s="304"/>
    </row>
    <row r="1632">
      <c r="H1632" s="304"/>
      <c r="I1632" s="304"/>
      <c r="J1632" s="304"/>
      <c r="K1632" s="304"/>
    </row>
    <row r="1633">
      <c r="G1633" s="304"/>
      <c r="H1633" s="304"/>
      <c r="I1633" s="304"/>
      <c r="J1633" s="304"/>
      <c r="K1633" s="304"/>
    </row>
    <row r="1634">
      <c r="F1634" s="304"/>
      <c r="G1634" s="304"/>
      <c r="H1634" s="304"/>
      <c r="I1634" s="304"/>
      <c r="J1634" s="304"/>
      <c r="K1634" s="304"/>
    </row>
    <row r="1635">
      <c r="G1635" s="304"/>
      <c r="H1635" s="304"/>
      <c r="I1635" s="304"/>
      <c r="J1635" s="304"/>
      <c r="K1635" s="304"/>
    </row>
    <row r="1636">
      <c r="G1636" s="304"/>
      <c r="H1636" s="304"/>
      <c r="I1636" s="304"/>
      <c r="J1636" s="304"/>
      <c r="K1636" s="304"/>
    </row>
    <row r="1637">
      <c r="G1637" s="304"/>
      <c r="H1637" s="304"/>
      <c r="I1637" s="304"/>
      <c r="J1637" s="304"/>
      <c r="K1637" s="304"/>
    </row>
    <row r="1638">
      <c r="H1638" s="304"/>
      <c r="I1638" s="304"/>
      <c r="J1638" s="304"/>
      <c r="K1638" s="304"/>
    </row>
    <row r="1639">
      <c r="G1639" s="304"/>
      <c r="H1639" s="304"/>
      <c r="I1639" s="304"/>
      <c r="J1639" s="304"/>
      <c r="K1639" s="304"/>
    </row>
    <row r="1640">
      <c r="H1640" s="304"/>
      <c r="I1640" s="304"/>
      <c r="J1640" s="304"/>
      <c r="K1640" s="304"/>
    </row>
    <row r="1641">
      <c r="G1641" s="304"/>
      <c r="H1641" s="304"/>
      <c r="I1641" s="304"/>
      <c r="J1641" s="304"/>
      <c r="K1641" s="304"/>
    </row>
    <row r="1642">
      <c r="H1642" s="304"/>
      <c r="I1642" s="304"/>
      <c r="J1642" s="304"/>
      <c r="K1642" s="304"/>
    </row>
    <row r="1643">
      <c r="G1643" s="304"/>
      <c r="H1643" s="304"/>
      <c r="I1643" s="304"/>
      <c r="J1643" s="304"/>
      <c r="K1643" s="304"/>
    </row>
    <row r="1644">
      <c r="G1644" s="304"/>
      <c r="H1644" s="304"/>
      <c r="I1644" s="304"/>
      <c r="J1644" s="304"/>
      <c r="K1644" s="304"/>
    </row>
    <row r="1645">
      <c r="G1645" s="304"/>
      <c r="H1645" s="304"/>
      <c r="I1645" s="304"/>
      <c r="J1645" s="304"/>
      <c r="K1645" s="304"/>
    </row>
    <row r="1646">
      <c r="H1646" s="304"/>
      <c r="I1646" s="304"/>
      <c r="J1646" s="304"/>
      <c r="K1646" s="304"/>
    </row>
    <row r="1647">
      <c r="G1647" s="304"/>
      <c r="H1647" s="304"/>
      <c r="I1647" s="304"/>
      <c r="J1647" s="304"/>
      <c r="K1647" s="304"/>
    </row>
    <row r="1648">
      <c r="H1648" s="304"/>
      <c r="I1648" s="304"/>
      <c r="J1648" s="304"/>
      <c r="K1648" s="304"/>
    </row>
    <row r="1649">
      <c r="G1649" s="304"/>
      <c r="H1649" s="304"/>
      <c r="I1649" s="304"/>
      <c r="J1649" s="304"/>
      <c r="K1649" s="304"/>
    </row>
    <row r="1650">
      <c r="F1650" s="304"/>
      <c r="G1650" s="304"/>
      <c r="H1650" s="304"/>
      <c r="I1650" s="304"/>
      <c r="J1650" s="304"/>
      <c r="K1650" s="304"/>
    </row>
    <row r="1651">
      <c r="G1651" s="304"/>
      <c r="H1651" s="304"/>
      <c r="I1651" s="304"/>
      <c r="J1651" s="304"/>
      <c r="K1651" s="304"/>
    </row>
    <row r="1652">
      <c r="H1652" s="304"/>
      <c r="I1652" s="304"/>
      <c r="J1652" s="304"/>
      <c r="K1652" s="304"/>
    </row>
    <row r="1653">
      <c r="F1653" s="304"/>
      <c r="G1653" s="304"/>
      <c r="H1653" s="304"/>
      <c r="I1653" s="304"/>
      <c r="J1653" s="304"/>
      <c r="K1653" s="304"/>
    </row>
    <row r="1654">
      <c r="F1654" s="304"/>
      <c r="G1654" s="304"/>
      <c r="H1654" s="304"/>
      <c r="I1654" s="304"/>
      <c r="J1654" s="304"/>
      <c r="K1654" s="304"/>
    </row>
    <row r="1655">
      <c r="G1655" s="304"/>
      <c r="H1655" s="304"/>
      <c r="I1655" s="304"/>
      <c r="J1655" s="304"/>
      <c r="K1655" s="304"/>
    </row>
    <row r="1656">
      <c r="H1656" s="304"/>
      <c r="I1656" s="304"/>
      <c r="J1656" s="304"/>
      <c r="K1656" s="304"/>
    </row>
    <row r="1657">
      <c r="G1657" s="304"/>
      <c r="H1657" s="304"/>
      <c r="I1657" s="304"/>
      <c r="J1657" s="304"/>
      <c r="K1657" s="304"/>
    </row>
    <row r="1658">
      <c r="H1658" s="304"/>
      <c r="I1658" s="304"/>
      <c r="J1658" s="304"/>
      <c r="K1658" s="304"/>
    </row>
    <row r="1659">
      <c r="G1659" s="304"/>
      <c r="H1659" s="304"/>
      <c r="I1659" s="304"/>
      <c r="J1659" s="304"/>
      <c r="K1659" s="304"/>
    </row>
    <row r="1660">
      <c r="F1660" s="304"/>
      <c r="G1660" s="304"/>
      <c r="H1660" s="304"/>
      <c r="I1660" s="304"/>
      <c r="J1660" s="304"/>
      <c r="K1660" s="304"/>
    </row>
    <row r="1661">
      <c r="G1661" s="304"/>
      <c r="H1661" s="304"/>
      <c r="I1661" s="304"/>
      <c r="J1661" s="304"/>
      <c r="K1661" s="304"/>
    </row>
    <row r="1662">
      <c r="H1662" s="304"/>
      <c r="I1662" s="304"/>
      <c r="J1662" s="304"/>
      <c r="K1662" s="304"/>
    </row>
    <row r="1663">
      <c r="G1663" s="304"/>
      <c r="H1663" s="304"/>
      <c r="I1663" s="304"/>
      <c r="J1663" s="304"/>
      <c r="K1663" s="304"/>
    </row>
    <row r="1664">
      <c r="H1664" s="304"/>
      <c r="I1664" s="304"/>
      <c r="J1664" s="304"/>
      <c r="K1664" s="304"/>
    </row>
    <row r="1665">
      <c r="G1665" s="304"/>
      <c r="H1665" s="304"/>
      <c r="I1665" s="304"/>
      <c r="J1665" s="304"/>
      <c r="K1665" s="304"/>
    </row>
    <row r="1666">
      <c r="H1666" s="304"/>
      <c r="I1666" s="304"/>
      <c r="J1666" s="304"/>
      <c r="K1666" s="304"/>
    </row>
    <row r="1667">
      <c r="G1667" s="304"/>
      <c r="H1667" s="304"/>
      <c r="I1667" s="304"/>
      <c r="J1667" s="304"/>
      <c r="K1667" s="304"/>
    </row>
    <row r="1668">
      <c r="H1668" s="304"/>
      <c r="I1668" s="304"/>
      <c r="J1668" s="304"/>
      <c r="K1668" s="304"/>
    </row>
    <row r="1669">
      <c r="G1669" s="304"/>
      <c r="H1669" s="304"/>
      <c r="I1669" s="304"/>
      <c r="J1669" s="304"/>
      <c r="K1669" s="304"/>
    </row>
    <row r="1670">
      <c r="F1670" s="304"/>
      <c r="G1670" s="304"/>
      <c r="H1670" s="304"/>
      <c r="I1670" s="304"/>
      <c r="J1670" s="304"/>
      <c r="K1670" s="304"/>
    </row>
    <row r="1671">
      <c r="G1671" s="304"/>
      <c r="H1671" s="304"/>
      <c r="I1671" s="304"/>
      <c r="J1671" s="304"/>
      <c r="K1671" s="304"/>
    </row>
    <row r="1672">
      <c r="H1672" s="304"/>
      <c r="I1672" s="304"/>
      <c r="J1672" s="304"/>
      <c r="K1672" s="304"/>
    </row>
    <row r="1673">
      <c r="G1673" s="304"/>
      <c r="H1673" s="304"/>
      <c r="I1673" s="304"/>
      <c r="J1673" s="304"/>
      <c r="K1673" s="304"/>
    </row>
    <row r="1674">
      <c r="H1674" s="304"/>
      <c r="I1674" s="304"/>
      <c r="J1674" s="304"/>
      <c r="K1674" s="304"/>
    </row>
    <row r="1675">
      <c r="G1675" s="304"/>
      <c r="H1675" s="304"/>
      <c r="I1675" s="304"/>
      <c r="J1675" s="304"/>
      <c r="K1675" s="304"/>
    </row>
    <row r="1676">
      <c r="H1676" s="304"/>
      <c r="I1676" s="304"/>
      <c r="J1676" s="304"/>
      <c r="K1676" s="304"/>
    </row>
    <row r="1677">
      <c r="G1677" s="304"/>
      <c r="H1677" s="304"/>
      <c r="I1677" s="304"/>
      <c r="J1677" s="304"/>
      <c r="K1677" s="304"/>
    </row>
    <row r="1678">
      <c r="H1678" s="304"/>
      <c r="I1678" s="304"/>
      <c r="K1678" s="304"/>
    </row>
    <row r="1679">
      <c r="G1679" s="304"/>
      <c r="H1679" s="304"/>
      <c r="I1679" s="304"/>
      <c r="J1679" s="304"/>
      <c r="K1679" s="304"/>
    </row>
    <row r="1680">
      <c r="H1680" s="304"/>
      <c r="I1680" s="304"/>
      <c r="J1680" s="304"/>
      <c r="K1680" s="304"/>
    </row>
    <row r="1681">
      <c r="G1681" s="304"/>
      <c r="H1681" s="304"/>
      <c r="I1681" s="304"/>
      <c r="J1681" s="304"/>
      <c r="K1681" s="304"/>
    </row>
    <row r="1682">
      <c r="H1682" s="304"/>
      <c r="I1682" s="304"/>
      <c r="J1682" s="304"/>
      <c r="K1682" s="304"/>
    </row>
    <row r="1683">
      <c r="G1683" s="304"/>
      <c r="H1683" s="304"/>
      <c r="I1683" s="304"/>
      <c r="J1683" s="304"/>
      <c r="K1683" s="304"/>
    </row>
    <row r="1684">
      <c r="H1684" s="304"/>
      <c r="I1684" s="304"/>
      <c r="J1684" s="304"/>
      <c r="K1684" s="304"/>
    </row>
    <row r="1685">
      <c r="G1685" s="304"/>
      <c r="H1685" s="304"/>
      <c r="I1685" s="304"/>
      <c r="J1685" s="304"/>
      <c r="K1685" s="304"/>
    </row>
    <row r="1686">
      <c r="H1686" s="304"/>
      <c r="I1686" s="304"/>
    </row>
    <row r="1687">
      <c r="G1687" s="304"/>
      <c r="H1687" s="304"/>
      <c r="I1687" s="304"/>
      <c r="J1687" s="304"/>
      <c r="K1687" s="304"/>
    </row>
    <row r="1688">
      <c r="H1688" s="304"/>
      <c r="I1688" s="304"/>
      <c r="J1688" s="304"/>
      <c r="K1688" s="304"/>
    </row>
    <row r="1689">
      <c r="G1689" s="304"/>
      <c r="H1689" s="304"/>
      <c r="I1689" s="304"/>
      <c r="J1689" s="304"/>
      <c r="K1689" s="304"/>
    </row>
    <row r="1690">
      <c r="H1690" s="304"/>
      <c r="I1690" s="304"/>
      <c r="J1690" s="304"/>
      <c r="K1690" s="304"/>
    </row>
    <row r="1691">
      <c r="G1691" s="304"/>
      <c r="H1691" s="304"/>
      <c r="I1691" s="304"/>
      <c r="J1691" s="304"/>
      <c r="K1691" s="304"/>
    </row>
    <row r="1692">
      <c r="H1692" s="304"/>
      <c r="I1692" s="304"/>
      <c r="J1692" s="304"/>
      <c r="K1692" s="304"/>
    </row>
    <row r="1693">
      <c r="G1693" s="304"/>
      <c r="H1693" s="304"/>
      <c r="I1693" s="304"/>
      <c r="J1693" s="304"/>
      <c r="K1693" s="304"/>
    </row>
    <row r="1694">
      <c r="H1694" s="304"/>
      <c r="I1694" s="304"/>
      <c r="J1694" s="304"/>
      <c r="K1694" s="304"/>
    </row>
    <row r="1695">
      <c r="G1695" s="304"/>
      <c r="H1695" s="304"/>
      <c r="I1695" s="304"/>
      <c r="J1695" s="304"/>
      <c r="K1695" s="304"/>
    </row>
    <row r="1696">
      <c r="H1696" s="304"/>
      <c r="I1696" s="304"/>
      <c r="J1696" s="304"/>
      <c r="K1696" s="304"/>
    </row>
    <row r="1697">
      <c r="G1697" s="304"/>
      <c r="H1697" s="304"/>
      <c r="I1697" s="304"/>
      <c r="J1697" s="304"/>
      <c r="K1697" s="304"/>
    </row>
    <row r="1698">
      <c r="H1698" s="304"/>
      <c r="I1698" s="304"/>
      <c r="J1698" s="304"/>
      <c r="K1698" s="304"/>
    </row>
    <row r="1699">
      <c r="G1699" s="304"/>
      <c r="H1699" s="304"/>
      <c r="I1699" s="304"/>
      <c r="J1699" s="304"/>
      <c r="K1699" s="304"/>
    </row>
    <row r="1700">
      <c r="H1700" s="304"/>
      <c r="I1700" s="304"/>
      <c r="J1700" s="304"/>
      <c r="K1700" s="304"/>
    </row>
    <row r="1701">
      <c r="G1701" s="304"/>
      <c r="H1701" s="304"/>
      <c r="I1701" s="304"/>
      <c r="J1701" s="304"/>
      <c r="K1701" s="304"/>
    </row>
    <row r="1702">
      <c r="H1702" s="304"/>
      <c r="I1702" s="304"/>
      <c r="J1702" s="304"/>
      <c r="K1702" s="304"/>
    </row>
    <row r="1703">
      <c r="G1703" s="304"/>
      <c r="H1703" s="304"/>
      <c r="I1703" s="304"/>
      <c r="J1703" s="304"/>
      <c r="K1703" s="304"/>
    </row>
    <row r="1704">
      <c r="H1704" s="304"/>
      <c r="I1704" s="304"/>
      <c r="J1704" s="304"/>
      <c r="K1704" s="304"/>
    </row>
    <row r="1705">
      <c r="G1705" s="304"/>
      <c r="H1705" s="304"/>
      <c r="I1705" s="304"/>
      <c r="J1705" s="304"/>
      <c r="K1705" s="304"/>
    </row>
    <row r="1706">
      <c r="H1706" s="304"/>
      <c r="I1706" s="304"/>
      <c r="J1706" s="304"/>
      <c r="K1706" s="304"/>
    </row>
    <row r="1707">
      <c r="G1707" s="304"/>
      <c r="H1707" s="304"/>
      <c r="I1707" s="304"/>
      <c r="J1707" s="304"/>
      <c r="K1707" s="304"/>
    </row>
    <row r="1708">
      <c r="H1708" s="304"/>
      <c r="I1708" s="304"/>
      <c r="J1708" s="304"/>
      <c r="K1708" s="304"/>
    </row>
    <row r="1709">
      <c r="G1709" s="304"/>
      <c r="H1709" s="304"/>
      <c r="I1709" s="304"/>
      <c r="J1709" s="304"/>
      <c r="K1709" s="304"/>
    </row>
    <row r="1710">
      <c r="H1710" s="304"/>
      <c r="I1710" s="304"/>
      <c r="J1710" s="304"/>
      <c r="K1710" s="304"/>
    </row>
    <row r="1711">
      <c r="G1711" s="304"/>
      <c r="H1711" s="304"/>
      <c r="I1711" s="304"/>
      <c r="J1711" s="304"/>
      <c r="K1711" s="304"/>
    </row>
    <row r="1712">
      <c r="H1712" s="304"/>
      <c r="I1712" s="304"/>
      <c r="J1712" s="304"/>
      <c r="K1712" s="304"/>
    </row>
    <row r="1713">
      <c r="G1713" s="304"/>
      <c r="H1713" s="304"/>
      <c r="I1713" s="304"/>
      <c r="J1713" s="304"/>
      <c r="K1713" s="304"/>
    </row>
    <row r="1714">
      <c r="H1714" s="304"/>
      <c r="I1714" s="304"/>
      <c r="J1714" s="304"/>
      <c r="K1714" s="304"/>
    </row>
    <row r="1715">
      <c r="G1715" s="304"/>
      <c r="H1715" s="304"/>
      <c r="I1715" s="304"/>
      <c r="J1715" s="304"/>
      <c r="K1715" s="304"/>
    </row>
    <row r="1716">
      <c r="G1716" s="304"/>
      <c r="H1716" s="304"/>
      <c r="I1716" s="304"/>
      <c r="J1716" s="304"/>
      <c r="K1716" s="304"/>
    </row>
    <row r="1717">
      <c r="G1717" s="304"/>
      <c r="H1717" s="304"/>
      <c r="I1717" s="304"/>
      <c r="J1717" s="304"/>
      <c r="K1717" s="304"/>
    </row>
    <row r="1718">
      <c r="G1718" s="304"/>
      <c r="H1718" s="304"/>
      <c r="I1718" s="304"/>
      <c r="J1718" s="304"/>
      <c r="K1718" s="304"/>
    </row>
    <row r="1719">
      <c r="G1719" s="304"/>
      <c r="H1719" s="304"/>
      <c r="I1719" s="304"/>
      <c r="J1719" s="304"/>
      <c r="K1719" s="304"/>
    </row>
    <row r="1720">
      <c r="G1720" s="304"/>
      <c r="H1720" s="304"/>
      <c r="I1720" s="304"/>
      <c r="J1720" s="304"/>
      <c r="K1720" s="304"/>
    </row>
    <row r="1721">
      <c r="G1721" s="304"/>
      <c r="H1721" s="304"/>
      <c r="I1721" s="304"/>
      <c r="J1721" s="304"/>
      <c r="K1721" s="304"/>
    </row>
    <row r="1722">
      <c r="G1722" s="304"/>
      <c r="H1722" s="304"/>
      <c r="I1722" s="304"/>
      <c r="J1722" s="304"/>
      <c r="K1722" s="304"/>
    </row>
    <row r="1723">
      <c r="G1723" s="304"/>
      <c r="H1723" s="304"/>
      <c r="I1723" s="304"/>
      <c r="J1723" s="304"/>
      <c r="K1723" s="304"/>
    </row>
    <row r="1724">
      <c r="G1724" s="304"/>
      <c r="H1724" s="304"/>
      <c r="I1724" s="304"/>
      <c r="J1724" s="304"/>
      <c r="K1724" s="304"/>
    </row>
    <row r="1725">
      <c r="G1725" s="304"/>
      <c r="H1725" s="304"/>
      <c r="I1725" s="304"/>
      <c r="J1725" s="304"/>
      <c r="K1725" s="304"/>
    </row>
    <row r="1726">
      <c r="G1726" s="304"/>
      <c r="H1726" s="304"/>
      <c r="I1726" s="304"/>
      <c r="J1726" s="304"/>
      <c r="K1726" s="304"/>
    </row>
    <row r="1727">
      <c r="G1727" s="304"/>
      <c r="H1727" s="304"/>
      <c r="I1727" s="304"/>
      <c r="J1727" s="304"/>
      <c r="K1727" s="304"/>
    </row>
    <row r="1728">
      <c r="G1728" s="304"/>
      <c r="H1728" s="304"/>
      <c r="I1728" s="304"/>
      <c r="J1728" s="304"/>
      <c r="K1728" s="304"/>
    </row>
    <row r="1729">
      <c r="G1729" s="304"/>
      <c r="H1729" s="304"/>
      <c r="I1729" s="304"/>
      <c r="J1729" s="304"/>
      <c r="K1729" s="304"/>
    </row>
    <row r="1730">
      <c r="G1730" s="304"/>
      <c r="H1730" s="304"/>
      <c r="I1730" s="304"/>
      <c r="J1730" s="304"/>
      <c r="K1730" s="304"/>
    </row>
    <row r="1731">
      <c r="G1731" s="304"/>
      <c r="H1731" s="304"/>
      <c r="I1731" s="304"/>
      <c r="J1731" s="304"/>
      <c r="K1731" s="304"/>
    </row>
    <row r="1732">
      <c r="H1732" s="304"/>
      <c r="I1732" s="304"/>
      <c r="J1732" s="304"/>
      <c r="K1732" s="304"/>
    </row>
    <row r="1733">
      <c r="G1733" s="304"/>
      <c r="H1733" s="304"/>
      <c r="I1733" s="304"/>
      <c r="J1733" s="304"/>
      <c r="K1733" s="304"/>
    </row>
    <row r="1734">
      <c r="H1734" s="304"/>
      <c r="I1734" s="304"/>
      <c r="J1734" s="304"/>
      <c r="K1734" s="304"/>
    </row>
    <row r="1735">
      <c r="G1735" s="304"/>
      <c r="H1735" s="304"/>
      <c r="I1735" s="304"/>
      <c r="J1735" s="304"/>
      <c r="K1735" s="304"/>
    </row>
    <row r="1736">
      <c r="H1736" s="304"/>
      <c r="I1736" s="304"/>
      <c r="J1736" s="304"/>
      <c r="K1736" s="304"/>
    </row>
    <row r="1737">
      <c r="F1737" s="304"/>
      <c r="G1737" s="304"/>
      <c r="H1737" s="304"/>
      <c r="I1737" s="304"/>
      <c r="J1737" s="304"/>
      <c r="K1737" s="304"/>
    </row>
    <row r="1738">
      <c r="G1738" s="304"/>
      <c r="H1738" s="304"/>
      <c r="I1738" s="304"/>
      <c r="K1738" s="304"/>
    </row>
    <row r="1739">
      <c r="H1739" s="304"/>
      <c r="I1739" s="304"/>
      <c r="K1739" s="304"/>
    </row>
    <row r="1740">
      <c r="G1740" s="304"/>
      <c r="H1740" s="304"/>
      <c r="I1740" s="304"/>
      <c r="J1740" s="304"/>
      <c r="K1740" s="304"/>
    </row>
    <row r="1741">
      <c r="H1741" s="304"/>
      <c r="K1741" s="304"/>
    </row>
    <row r="1742">
      <c r="H1742" s="304"/>
      <c r="I1742" s="304"/>
      <c r="J1742" s="304"/>
      <c r="K1742" s="304"/>
    </row>
    <row r="1743">
      <c r="G1743" s="304"/>
      <c r="H1743" s="304"/>
      <c r="I1743" s="304"/>
      <c r="J1743" s="304"/>
      <c r="K1743" s="304"/>
    </row>
    <row r="1744">
      <c r="H1744" s="304"/>
      <c r="I1744" s="304"/>
      <c r="J1744" s="304"/>
      <c r="K1744" s="304"/>
    </row>
    <row r="1745">
      <c r="G1745" s="304"/>
      <c r="H1745" s="304"/>
      <c r="I1745" s="304"/>
      <c r="J1745" s="304"/>
      <c r="K1745" s="304"/>
    </row>
    <row r="1746">
      <c r="G1746" s="304"/>
      <c r="H1746" s="304"/>
      <c r="I1746" s="304"/>
      <c r="J1746" s="304"/>
      <c r="K1746" s="304"/>
    </row>
    <row r="1747">
      <c r="G1747" s="304"/>
      <c r="H1747" s="304"/>
      <c r="I1747" s="304"/>
      <c r="J1747" s="304"/>
      <c r="K1747" s="304"/>
    </row>
    <row r="1748">
      <c r="G1748" s="304"/>
      <c r="H1748" s="304"/>
      <c r="I1748" s="304"/>
      <c r="J1748" s="304"/>
      <c r="K1748" s="304"/>
    </row>
    <row r="1749">
      <c r="G1749" s="304"/>
      <c r="H1749" s="304"/>
      <c r="I1749" s="304"/>
      <c r="J1749" s="304"/>
      <c r="K1749" s="304"/>
    </row>
    <row r="1750">
      <c r="H1750" s="304"/>
      <c r="I1750" s="304"/>
      <c r="J1750" s="304"/>
      <c r="K1750" s="304"/>
    </row>
    <row r="1751">
      <c r="G1751" s="304"/>
      <c r="H1751" s="304"/>
      <c r="I1751" s="304"/>
      <c r="J1751" s="304"/>
      <c r="K1751" s="304"/>
    </row>
    <row r="1752">
      <c r="H1752" s="304"/>
      <c r="I1752" s="304"/>
      <c r="J1752" s="304"/>
      <c r="K1752" s="304"/>
    </row>
    <row r="1753">
      <c r="G1753" s="304"/>
      <c r="H1753" s="304"/>
      <c r="I1753" s="304"/>
      <c r="J1753" s="304"/>
      <c r="K1753" s="304"/>
    </row>
    <row r="1754">
      <c r="H1754" s="304"/>
      <c r="I1754" s="304"/>
      <c r="J1754" s="304"/>
      <c r="K1754" s="304"/>
    </row>
    <row r="1755">
      <c r="G1755" s="304"/>
      <c r="H1755" s="304"/>
      <c r="I1755" s="304"/>
      <c r="J1755" s="304"/>
      <c r="K1755" s="304"/>
    </row>
    <row r="1756">
      <c r="H1756" s="304"/>
      <c r="I1756" s="304"/>
      <c r="J1756" s="304"/>
      <c r="K1756" s="304"/>
    </row>
    <row r="1757">
      <c r="G1757" s="304"/>
      <c r="H1757" s="304"/>
      <c r="I1757" s="304"/>
      <c r="J1757" s="304"/>
      <c r="K1757" s="304"/>
    </row>
    <row r="1758">
      <c r="F1758" s="304"/>
      <c r="G1758" s="304"/>
      <c r="H1758" s="304"/>
      <c r="I1758" s="304"/>
      <c r="J1758" s="304"/>
      <c r="K1758" s="304"/>
    </row>
    <row r="1759">
      <c r="G1759" s="304"/>
      <c r="H1759" s="304"/>
      <c r="I1759" s="304"/>
      <c r="J1759" s="304"/>
      <c r="K1759" s="304"/>
    </row>
    <row r="1760">
      <c r="H1760" s="304"/>
      <c r="I1760" s="304"/>
      <c r="J1760" s="304"/>
      <c r="K1760" s="304"/>
    </row>
    <row r="1761">
      <c r="G1761" s="304"/>
      <c r="H1761" s="304"/>
      <c r="I1761" s="304"/>
      <c r="J1761" s="304"/>
      <c r="K1761" s="304"/>
    </row>
    <row r="1762">
      <c r="H1762" s="304"/>
      <c r="I1762" s="304"/>
      <c r="J1762" s="304"/>
      <c r="K1762" s="304"/>
    </row>
    <row r="1763">
      <c r="G1763" s="304"/>
      <c r="H1763" s="304"/>
      <c r="I1763" s="304"/>
      <c r="J1763" s="304"/>
      <c r="K1763" s="304"/>
    </row>
    <row r="1764">
      <c r="H1764" s="304"/>
      <c r="I1764" s="304"/>
      <c r="J1764" s="304"/>
      <c r="K1764" s="304"/>
    </row>
    <row r="1765">
      <c r="G1765" s="304"/>
      <c r="H1765" s="304"/>
      <c r="I1765" s="304"/>
      <c r="J1765" s="304"/>
      <c r="K1765" s="304"/>
    </row>
    <row r="1766">
      <c r="G1766" s="304"/>
      <c r="H1766" s="304"/>
      <c r="I1766" s="304"/>
      <c r="J1766" s="304"/>
      <c r="K1766" s="304"/>
    </row>
    <row r="1767">
      <c r="G1767" s="304"/>
      <c r="H1767" s="304"/>
      <c r="I1767" s="304"/>
      <c r="J1767" s="304"/>
      <c r="K1767" s="304"/>
    </row>
    <row r="1768">
      <c r="F1768" s="304"/>
      <c r="G1768" s="304"/>
      <c r="H1768" s="304"/>
      <c r="I1768" s="304"/>
      <c r="J1768" s="304"/>
      <c r="K1768" s="304"/>
    </row>
    <row r="1769">
      <c r="G1769" s="304"/>
      <c r="H1769" s="304"/>
      <c r="I1769" s="304"/>
      <c r="J1769" s="304"/>
      <c r="K1769" s="304"/>
    </row>
    <row r="1770">
      <c r="G1770" s="304"/>
      <c r="H1770" s="304"/>
      <c r="I1770" s="304"/>
      <c r="J1770" s="304"/>
      <c r="K1770" s="304"/>
    </row>
    <row r="1771">
      <c r="H1771" s="304"/>
      <c r="I1771" s="304"/>
      <c r="J1771" s="304"/>
      <c r="K1771" s="304"/>
    </row>
    <row r="1772">
      <c r="G1772" s="304"/>
      <c r="H1772" s="304"/>
      <c r="I1772" s="304"/>
      <c r="J1772" s="304"/>
      <c r="K1772" s="304"/>
    </row>
    <row r="1773">
      <c r="F1773" s="304"/>
      <c r="G1773" s="304"/>
      <c r="H1773" s="304"/>
      <c r="I1773" s="304"/>
      <c r="J1773" s="304"/>
      <c r="K1773" s="304"/>
    </row>
    <row r="1774">
      <c r="F1774" s="304"/>
      <c r="G1774" s="304"/>
      <c r="H1774" s="304"/>
      <c r="I1774" s="304"/>
      <c r="J1774" s="304"/>
      <c r="K1774" s="304"/>
    </row>
    <row r="1775">
      <c r="F1775" s="304"/>
      <c r="G1775" s="304"/>
      <c r="H1775" s="304"/>
      <c r="I1775" s="304"/>
      <c r="J1775" s="304"/>
      <c r="K1775" s="304"/>
    </row>
    <row r="1776">
      <c r="G1776" s="304"/>
      <c r="H1776" s="304"/>
      <c r="I1776" s="304"/>
      <c r="J1776" s="304"/>
      <c r="K1776" s="304"/>
    </row>
    <row r="1777">
      <c r="H1777" s="304"/>
      <c r="I1777" s="304"/>
      <c r="J1777" s="304"/>
      <c r="K1777" s="304"/>
    </row>
    <row r="1778">
      <c r="G1778" s="304"/>
      <c r="H1778" s="304"/>
      <c r="I1778" s="304"/>
      <c r="J1778" s="304"/>
      <c r="K1778" s="304"/>
    </row>
    <row r="1779">
      <c r="H1779" s="304"/>
      <c r="I1779" s="304"/>
      <c r="J1779" s="304"/>
      <c r="K1779" s="304"/>
    </row>
    <row r="1780">
      <c r="F1780" s="304"/>
      <c r="G1780" s="304"/>
      <c r="H1780" s="304"/>
      <c r="I1780" s="304"/>
      <c r="J1780" s="304"/>
      <c r="K1780" s="304"/>
    </row>
    <row r="1781">
      <c r="F1781" s="304"/>
      <c r="G1781" s="304"/>
      <c r="H1781" s="304"/>
      <c r="I1781" s="304"/>
      <c r="J1781" s="304"/>
      <c r="K1781" s="304"/>
    </row>
    <row r="1782">
      <c r="G1782" s="304"/>
      <c r="H1782" s="304"/>
      <c r="I1782" s="304"/>
      <c r="J1782" s="304"/>
      <c r="K1782" s="304"/>
    </row>
    <row r="1783">
      <c r="G1783" s="304"/>
      <c r="H1783" s="304"/>
      <c r="I1783" s="304"/>
      <c r="J1783" s="304"/>
      <c r="K1783" s="304"/>
    </row>
    <row r="1784">
      <c r="H1784" s="304"/>
      <c r="I1784" s="304"/>
      <c r="J1784" s="304"/>
      <c r="K1784" s="304"/>
    </row>
    <row r="1785">
      <c r="G1785" s="304"/>
      <c r="H1785" s="304"/>
      <c r="I1785" s="304"/>
      <c r="J1785" s="304"/>
      <c r="K1785" s="304"/>
    </row>
    <row r="1786">
      <c r="H1786" s="304"/>
      <c r="I1786" s="304"/>
      <c r="J1786" s="304"/>
      <c r="K1786" s="304"/>
    </row>
    <row r="1787">
      <c r="F1787" s="304"/>
      <c r="G1787" s="304"/>
      <c r="H1787" s="304"/>
      <c r="I1787" s="304"/>
      <c r="J1787" s="304"/>
      <c r="K1787" s="304"/>
    </row>
    <row r="1788">
      <c r="H1788" s="304"/>
      <c r="I1788" s="304"/>
      <c r="J1788" s="304"/>
      <c r="K1788" s="304"/>
    </row>
    <row r="1789">
      <c r="G1789" s="304"/>
      <c r="H1789" s="304"/>
      <c r="I1789" s="304"/>
      <c r="J1789" s="304"/>
      <c r="K1789" s="304"/>
    </row>
    <row r="1790">
      <c r="H1790" s="304"/>
      <c r="I1790" s="304"/>
      <c r="J1790" s="304"/>
      <c r="K1790" s="304"/>
    </row>
    <row r="1791">
      <c r="F1791" s="304"/>
      <c r="G1791" s="304"/>
      <c r="H1791" s="304"/>
      <c r="I1791" s="304"/>
      <c r="J1791" s="304"/>
      <c r="K1791" s="304"/>
    </row>
    <row r="1792">
      <c r="G1792" s="304"/>
      <c r="H1792" s="304"/>
      <c r="I1792" s="304"/>
      <c r="J1792" s="304"/>
      <c r="K1792" s="304"/>
    </row>
    <row r="1793">
      <c r="F1793" s="304"/>
      <c r="G1793" s="304"/>
      <c r="H1793" s="304"/>
      <c r="I1793" s="304"/>
      <c r="J1793" s="304"/>
      <c r="K1793" s="304"/>
    </row>
    <row r="1794">
      <c r="G1794" s="304"/>
      <c r="H1794" s="304"/>
      <c r="I1794" s="304"/>
      <c r="J1794" s="304"/>
      <c r="K1794" s="304"/>
    </row>
    <row r="1795">
      <c r="H1795" s="304"/>
      <c r="I1795" s="304"/>
      <c r="J1795" s="304"/>
      <c r="K1795" s="304"/>
    </row>
    <row r="1796">
      <c r="G1796" s="304"/>
      <c r="H1796" s="304"/>
      <c r="I1796" s="304"/>
      <c r="J1796" s="304"/>
      <c r="K1796" s="304"/>
    </row>
    <row r="1797">
      <c r="H1797" s="304"/>
      <c r="I1797" s="304"/>
      <c r="J1797" s="304"/>
      <c r="K1797" s="304"/>
    </row>
    <row r="1798">
      <c r="H1798" s="304"/>
      <c r="I1798" s="304"/>
      <c r="J1798" s="304"/>
      <c r="K1798" s="304"/>
    </row>
    <row r="1799">
      <c r="K1799" s="304"/>
    </row>
    <row r="1800">
      <c r="G1800" s="304"/>
      <c r="H1800" s="304"/>
      <c r="I1800" s="304"/>
      <c r="K1800" s="304"/>
    </row>
    <row r="1801">
      <c r="G1801" s="304"/>
      <c r="H1801" s="304"/>
      <c r="I1801" s="304"/>
      <c r="J1801" s="304"/>
      <c r="K1801" s="304"/>
    </row>
    <row r="1802">
      <c r="G1802" s="304"/>
      <c r="H1802" s="304"/>
      <c r="I1802" s="304"/>
      <c r="J1802" s="304"/>
      <c r="K1802" s="304"/>
    </row>
    <row r="1803">
      <c r="F1803" s="304"/>
      <c r="G1803" s="304"/>
      <c r="H1803" s="304"/>
      <c r="I1803" s="304"/>
      <c r="J1803" s="304"/>
      <c r="K1803" s="304"/>
    </row>
    <row r="1804">
      <c r="G1804" s="304"/>
      <c r="I1804" s="304"/>
      <c r="J1804" s="304"/>
      <c r="K1804" s="304"/>
    </row>
    <row r="1805">
      <c r="H1805" s="304"/>
      <c r="I1805" s="304"/>
      <c r="J1805" s="304"/>
      <c r="K1805" s="304"/>
    </row>
    <row r="1806">
      <c r="H1806" s="304"/>
      <c r="I1806" s="304"/>
      <c r="K1806" s="304"/>
    </row>
    <row r="1807">
      <c r="F1807" s="304"/>
      <c r="G1807" s="304"/>
      <c r="H1807" s="304"/>
      <c r="I1807" s="304"/>
      <c r="J1807" s="304"/>
      <c r="K1807" s="304"/>
    </row>
    <row r="1808">
      <c r="F1808" s="304"/>
      <c r="G1808" s="304"/>
      <c r="H1808" s="304"/>
      <c r="I1808" s="304"/>
      <c r="J1808" s="304"/>
      <c r="K1808" s="304"/>
    </row>
    <row r="1809">
      <c r="G1809" s="304"/>
      <c r="H1809" s="304"/>
      <c r="I1809" s="304"/>
      <c r="J1809" s="304"/>
      <c r="K1809" s="304"/>
    </row>
    <row r="1810">
      <c r="H1810" s="304"/>
      <c r="I1810" s="304"/>
      <c r="J1810" s="304"/>
      <c r="K1810" s="304"/>
    </row>
    <row r="1811">
      <c r="I1811" s="304"/>
      <c r="J1811" s="304"/>
      <c r="K1811" s="304"/>
    </row>
    <row r="1812">
      <c r="F1812" s="304"/>
      <c r="G1812" s="304"/>
      <c r="H1812" s="304"/>
      <c r="I1812" s="304"/>
      <c r="J1812" s="304"/>
      <c r="K1812" s="304"/>
    </row>
    <row r="1813">
      <c r="F1813" s="304"/>
      <c r="G1813" s="304"/>
      <c r="H1813" s="304"/>
      <c r="I1813" s="304"/>
      <c r="J1813" s="304"/>
      <c r="K1813" s="304"/>
    </row>
    <row r="1814">
      <c r="F1814" s="304"/>
      <c r="G1814" s="304"/>
      <c r="H1814" s="304"/>
      <c r="I1814" s="304"/>
      <c r="J1814" s="304"/>
      <c r="K1814" s="304"/>
    </row>
    <row r="1815">
      <c r="G1815" s="304"/>
      <c r="H1815" s="304"/>
      <c r="I1815" s="304"/>
      <c r="J1815" s="304"/>
      <c r="K1815" s="304"/>
    </row>
    <row r="1816">
      <c r="H1816" s="304"/>
      <c r="I1816" s="304"/>
      <c r="J1816" s="304"/>
      <c r="K1816" s="304"/>
    </row>
    <row r="1817">
      <c r="G1817" s="304"/>
      <c r="H1817" s="304"/>
      <c r="I1817" s="304"/>
      <c r="J1817" s="304"/>
      <c r="K1817" s="304"/>
    </row>
    <row r="1818">
      <c r="I1818" s="304"/>
      <c r="J1818" s="304"/>
      <c r="K1818" s="304"/>
    </row>
    <row r="1819">
      <c r="J1819" s="304"/>
      <c r="K1819" s="304"/>
    </row>
    <row r="1820">
      <c r="F1820" s="304"/>
      <c r="G1820" s="304"/>
      <c r="H1820" s="304"/>
      <c r="I1820" s="304"/>
      <c r="J1820" s="304"/>
      <c r="K1820" s="304"/>
    </row>
    <row r="1821">
      <c r="F1821" s="304"/>
      <c r="G1821" s="304"/>
      <c r="H1821" s="304"/>
      <c r="I1821" s="304"/>
      <c r="J1821" s="304"/>
      <c r="K1821" s="304"/>
    </row>
    <row r="1822">
      <c r="F1822" s="304"/>
      <c r="G1822" s="304"/>
      <c r="H1822" s="304"/>
      <c r="I1822" s="304"/>
      <c r="J1822" s="304"/>
      <c r="K1822" s="304"/>
    </row>
    <row r="1823">
      <c r="G1823" s="304"/>
      <c r="H1823" s="304"/>
      <c r="I1823" s="304"/>
      <c r="J1823" s="304"/>
      <c r="K1823" s="304"/>
    </row>
    <row r="1824">
      <c r="H1824" s="304"/>
      <c r="I1824" s="304"/>
      <c r="J1824" s="304"/>
      <c r="K1824" s="304"/>
    </row>
    <row r="1825">
      <c r="I1825" s="304"/>
      <c r="J1825" s="304"/>
      <c r="K1825" s="304"/>
    </row>
    <row r="1826">
      <c r="F1826" s="304"/>
      <c r="G1826" s="304"/>
      <c r="H1826" s="304"/>
      <c r="I1826" s="304"/>
      <c r="J1826" s="304"/>
      <c r="K1826" s="304"/>
    </row>
    <row r="1827">
      <c r="F1827" s="304"/>
      <c r="G1827" s="304"/>
      <c r="H1827" s="304"/>
      <c r="I1827" s="304"/>
      <c r="J1827" s="304"/>
      <c r="K1827" s="304"/>
    </row>
    <row r="1828">
      <c r="F1828" s="304"/>
      <c r="G1828" s="304"/>
      <c r="H1828" s="304"/>
      <c r="I1828" s="304"/>
      <c r="J1828" s="304"/>
      <c r="K1828" s="304"/>
    </row>
    <row r="1829">
      <c r="F1829" s="304"/>
      <c r="G1829" s="304"/>
      <c r="H1829" s="304"/>
      <c r="I1829" s="304"/>
      <c r="J1829" s="304"/>
      <c r="K1829" s="304"/>
    </row>
    <row r="1830">
      <c r="G1830" s="304"/>
      <c r="H1830" s="304"/>
      <c r="I1830" s="304"/>
      <c r="J1830" s="304"/>
      <c r="K1830" s="304"/>
    </row>
    <row r="1831">
      <c r="H1831" s="304"/>
      <c r="I1831" s="304"/>
      <c r="J1831" s="304"/>
      <c r="K1831" s="304"/>
    </row>
    <row r="1832">
      <c r="H1832" s="304"/>
      <c r="I1832" s="304"/>
      <c r="J1832" s="304"/>
      <c r="K1832" s="304"/>
    </row>
    <row r="1833">
      <c r="I1833" s="304"/>
      <c r="J1833" s="304"/>
      <c r="K1833" s="304"/>
    </row>
    <row r="1834">
      <c r="F1834" s="304"/>
      <c r="G1834" s="304"/>
      <c r="H1834" s="304"/>
      <c r="I1834" s="304"/>
      <c r="J1834" s="304"/>
      <c r="K1834" s="304"/>
    </row>
    <row r="1835">
      <c r="F1835" s="304"/>
      <c r="G1835" s="304"/>
      <c r="H1835" s="304"/>
      <c r="I1835" s="304"/>
      <c r="J1835" s="304"/>
      <c r="K1835" s="304"/>
    </row>
    <row r="1836">
      <c r="F1836" s="304"/>
      <c r="G1836" s="304"/>
      <c r="H1836" s="304"/>
      <c r="I1836" s="304"/>
      <c r="J1836" s="304"/>
      <c r="K1836" s="304"/>
    </row>
    <row r="1837">
      <c r="G1837" s="304"/>
      <c r="H1837" s="304"/>
      <c r="I1837" s="304"/>
      <c r="J1837" s="304"/>
      <c r="K1837" s="304"/>
    </row>
    <row r="1838">
      <c r="H1838" s="304"/>
      <c r="I1838" s="304"/>
      <c r="J1838" s="304"/>
      <c r="K1838" s="304"/>
    </row>
    <row r="1840">
      <c r="J1840" s="304"/>
      <c r="K1840" s="304"/>
    </row>
    <row r="1841">
      <c r="F1841" s="304"/>
      <c r="G1841" s="304"/>
      <c r="H1841" s="304"/>
      <c r="I1841" s="304"/>
      <c r="J1841" s="304"/>
      <c r="K1841" s="304"/>
    </row>
    <row r="1842">
      <c r="H1842" s="304"/>
      <c r="I1842" s="304"/>
      <c r="J1842" s="304"/>
      <c r="K1842" s="304"/>
    </row>
    <row r="1843">
      <c r="G1843" s="304"/>
      <c r="H1843" s="304"/>
      <c r="I1843" s="304"/>
      <c r="J1843" s="304"/>
      <c r="K1843" s="304"/>
    </row>
    <row r="1844">
      <c r="G1844" s="304"/>
      <c r="H1844" s="304"/>
      <c r="I1844" s="304"/>
      <c r="J1844" s="304"/>
      <c r="K1844" s="304"/>
    </row>
    <row r="1845">
      <c r="H1845" s="304"/>
      <c r="I1845" s="304"/>
      <c r="J1845" s="304"/>
      <c r="K1845" s="304"/>
    </row>
    <row r="1846">
      <c r="G1846" s="304"/>
      <c r="H1846" s="304"/>
      <c r="I1846" s="304"/>
      <c r="J1846" s="304"/>
      <c r="K1846" s="304"/>
    </row>
    <row r="1847">
      <c r="F1847" s="304"/>
      <c r="G1847" s="304"/>
      <c r="H1847" s="304"/>
      <c r="I1847" s="304"/>
      <c r="J1847" s="304"/>
      <c r="K1847" s="304"/>
    </row>
    <row r="1848">
      <c r="G1848" s="304"/>
      <c r="H1848" s="304"/>
      <c r="I1848" s="304"/>
      <c r="J1848" s="304"/>
      <c r="K1848" s="304"/>
    </row>
    <row r="1849">
      <c r="G1849" s="304"/>
      <c r="H1849" s="304"/>
      <c r="I1849" s="304"/>
      <c r="J1849" s="304"/>
      <c r="K1849" s="304"/>
    </row>
    <row r="1850">
      <c r="G1850" s="304"/>
      <c r="H1850" s="304"/>
      <c r="I1850" s="304"/>
      <c r="J1850" s="304"/>
      <c r="K1850" s="304"/>
    </row>
    <row r="1851">
      <c r="G1851" s="304"/>
      <c r="H1851" s="304"/>
      <c r="I1851" s="304"/>
      <c r="J1851" s="304"/>
      <c r="K1851" s="304"/>
    </row>
    <row r="1852">
      <c r="H1852" s="304"/>
      <c r="I1852" s="304"/>
      <c r="J1852" s="304"/>
      <c r="K1852" s="304"/>
    </row>
    <row r="1853">
      <c r="J1853" s="304"/>
      <c r="K1853" s="304"/>
    </row>
    <row r="1854">
      <c r="G1854" s="304"/>
      <c r="H1854" s="304"/>
      <c r="I1854" s="304"/>
      <c r="J1854" s="304"/>
      <c r="K1854" s="304"/>
    </row>
    <row r="1855">
      <c r="H1855" s="304"/>
      <c r="I1855" s="304"/>
      <c r="J1855" s="304"/>
      <c r="K1855" s="304"/>
    </row>
    <row r="1856">
      <c r="I1856" s="304"/>
      <c r="J1856" s="304"/>
      <c r="K1856" s="304"/>
    </row>
    <row r="1857">
      <c r="F1857" s="304"/>
      <c r="G1857" s="304"/>
      <c r="H1857" s="304"/>
      <c r="I1857" s="304"/>
      <c r="J1857" s="304"/>
      <c r="K1857" s="304"/>
    </row>
    <row r="1858">
      <c r="G1858" s="304"/>
      <c r="H1858" s="304"/>
      <c r="I1858" s="304"/>
      <c r="J1858" s="304"/>
      <c r="K1858" s="304"/>
    </row>
    <row r="1859">
      <c r="H1859" s="304"/>
      <c r="I1859" s="304"/>
      <c r="J1859" s="304"/>
      <c r="K1859" s="304"/>
    </row>
    <row r="1860">
      <c r="H1860" s="304"/>
      <c r="I1860" s="304"/>
      <c r="J1860" s="304"/>
      <c r="K1860" s="304"/>
    </row>
    <row r="1861">
      <c r="F1861" s="304"/>
      <c r="G1861" s="304"/>
      <c r="H1861" s="304"/>
      <c r="I1861" s="304"/>
      <c r="J1861" s="304"/>
      <c r="K1861" s="304"/>
    </row>
    <row r="1862">
      <c r="F1862" s="304"/>
      <c r="G1862" s="304"/>
      <c r="H1862" s="304"/>
      <c r="I1862" s="304"/>
      <c r="J1862" s="304"/>
      <c r="K1862" s="304"/>
    </row>
    <row r="1863">
      <c r="G1863" s="304"/>
      <c r="H1863" s="304"/>
      <c r="I1863" s="304"/>
      <c r="J1863" s="304"/>
      <c r="K1863" s="304"/>
    </row>
    <row r="1864">
      <c r="H1864" s="304"/>
      <c r="I1864" s="304"/>
      <c r="J1864" s="304"/>
      <c r="K1864" s="304"/>
    </row>
    <row r="1865">
      <c r="G1865" s="304"/>
      <c r="H1865" s="304"/>
      <c r="I1865" s="304"/>
      <c r="J1865" s="304"/>
      <c r="K1865" s="304"/>
    </row>
    <row r="1866">
      <c r="H1866" s="304"/>
      <c r="I1866" s="304"/>
      <c r="J1866" s="304"/>
      <c r="K1866" s="304"/>
    </row>
    <row r="1867">
      <c r="F1867" s="304"/>
      <c r="G1867" s="304"/>
      <c r="H1867" s="304"/>
      <c r="I1867" s="304"/>
      <c r="J1867" s="304"/>
      <c r="K1867" s="304"/>
    </row>
    <row r="1868">
      <c r="F1868" s="304"/>
      <c r="G1868" s="304"/>
      <c r="H1868" s="304"/>
      <c r="I1868" s="304"/>
      <c r="J1868" s="304"/>
      <c r="K1868" s="304"/>
    </row>
    <row r="1869">
      <c r="G1869" s="304"/>
      <c r="H1869" s="304"/>
      <c r="I1869" s="304"/>
      <c r="J1869" s="304"/>
      <c r="K1869" s="304"/>
    </row>
    <row r="1870">
      <c r="H1870" s="304"/>
      <c r="I1870" s="304"/>
      <c r="J1870" s="304"/>
      <c r="K1870" s="304"/>
    </row>
    <row r="1871">
      <c r="I1871" s="304"/>
      <c r="J1871" s="304"/>
      <c r="K1871" s="304"/>
    </row>
    <row r="1872">
      <c r="I1872" s="304"/>
      <c r="J1872" s="304"/>
      <c r="K1872" s="304"/>
    </row>
    <row r="1873">
      <c r="H1873" s="304"/>
      <c r="I1873" s="304"/>
      <c r="J1873" s="304"/>
      <c r="K1873" s="304"/>
    </row>
    <row r="1874">
      <c r="F1874" s="304"/>
      <c r="G1874" s="304"/>
      <c r="H1874" s="304"/>
      <c r="I1874" s="304"/>
      <c r="J1874" s="304"/>
      <c r="K1874" s="304"/>
    </row>
    <row r="1875">
      <c r="F1875" s="304"/>
      <c r="G1875" s="304"/>
      <c r="H1875" s="304"/>
      <c r="I1875" s="304"/>
      <c r="J1875" s="304"/>
      <c r="K1875" s="304"/>
    </row>
    <row r="1876">
      <c r="G1876" s="304"/>
      <c r="H1876" s="304"/>
      <c r="I1876" s="304"/>
      <c r="J1876" s="304"/>
      <c r="K1876" s="304"/>
    </row>
    <row r="1877">
      <c r="H1877" s="304"/>
      <c r="I1877" s="304"/>
      <c r="J1877" s="304"/>
      <c r="K1877" s="304"/>
    </row>
    <row r="1878">
      <c r="I1878" s="304"/>
      <c r="J1878" s="304"/>
      <c r="K1878" s="304"/>
    </row>
    <row r="1879">
      <c r="H1879" s="304"/>
      <c r="I1879" s="304"/>
      <c r="J1879" s="304"/>
      <c r="K1879" s="304"/>
    </row>
    <row r="1880">
      <c r="F1880" s="304"/>
      <c r="G1880" s="304"/>
      <c r="H1880" s="304"/>
      <c r="I1880" s="304"/>
      <c r="J1880" s="304"/>
      <c r="K1880" s="304"/>
    </row>
    <row r="1881">
      <c r="G1881" s="304"/>
      <c r="H1881" s="304"/>
      <c r="I1881" s="304"/>
      <c r="J1881" s="304"/>
      <c r="K1881" s="304"/>
    </row>
    <row r="1882">
      <c r="H1882" s="304"/>
      <c r="I1882" s="304"/>
      <c r="J1882" s="304"/>
      <c r="K1882" s="304"/>
    </row>
    <row r="1883">
      <c r="G1883" s="304"/>
      <c r="H1883" s="304"/>
      <c r="I1883" s="304"/>
      <c r="J1883" s="304"/>
      <c r="K1883" s="304"/>
    </row>
    <row r="1884">
      <c r="G1884" s="304"/>
      <c r="H1884" s="304"/>
      <c r="I1884" s="304"/>
      <c r="J1884" s="304"/>
      <c r="K1884" s="304"/>
    </row>
    <row r="1885">
      <c r="H1885" s="304"/>
      <c r="I1885" s="304"/>
      <c r="J1885" s="304"/>
      <c r="K1885" s="304"/>
    </row>
    <row r="1886">
      <c r="H1886" s="304"/>
      <c r="I1886" s="304"/>
      <c r="J1886" s="304"/>
      <c r="K1886" s="304"/>
    </row>
    <row r="1887">
      <c r="G1887" s="304"/>
      <c r="H1887" s="304"/>
      <c r="I1887" s="304"/>
      <c r="J1887" s="304"/>
      <c r="K1887" s="304"/>
    </row>
    <row r="1888">
      <c r="H1888" s="304"/>
      <c r="I1888" s="304"/>
      <c r="J1888" s="304"/>
      <c r="K1888" s="304"/>
    </row>
    <row r="1889">
      <c r="G1889" s="304"/>
      <c r="H1889" s="304"/>
      <c r="I1889" s="304"/>
      <c r="J1889" s="304"/>
      <c r="K1889" s="304"/>
    </row>
    <row r="1890">
      <c r="F1890" s="304"/>
      <c r="G1890" s="304"/>
      <c r="H1890" s="304"/>
      <c r="I1890" s="304"/>
      <c r="J1890" s="304"/>
      <c r="K1890" s="304"/>
    </row>
    <row r="1891">
      <c r="G1891" s="304"/>
      <c r="H1891" s="304"/>
      <c r="I1891" s="304"/>
      <c r="J1891" s="304"/>
      <c r="K1891" s="304"/>
    </row>
    <row r="1892">
      <c r="H1892" s="304"/>
      <c r="I1892" s="304"/>
      <c r="J1892" s="304"/>
      <c r="K1892" s="304"/>
    </row>
    <row r="1893">
      <c r="H1893" s="304"/>
      <c r="I1893" s="304"/>
      <c r="J1893" s="304"/>
      <c r="K1893" s="304"/>
    </row>
    <row r="1894">
      <c r="K1894" s="304"/>
    </row>
    <row r="1895">
      <c r="K1895" s="304"/>
    </row>
    <row r="1896">
      <c r="I1896" s="304"/>
      <c r="J1896" s="304"/>
      <c r="K1896" s="304"/>
    </row>
    <row r="1897">
      <c r="I1897" s="304"/>
      <c r="J1897" s="304"/>
      <c r="K1897" s="304"/>
    </row>
    <row r="1898">
      <c r="J1898" s="304"/>
      <c r="K1898" s="304"/>
    </row>
    <row r="1899">
      <c r="G1899" s="304"/>
      <c r="H1899" s="304"/>
      <c r="I1899" s="304"/>
      <c r="J1899" s="304"/>
      <c r="K1899" s="304"/>
    </row>
    <row r="1900">
      <c r="G1900" s="304"/>
      <c r="H1900" s="304"/>
      <c r="I1900" s="304"/>
      <c r="J1900" s="304"/>
      <c r="K1900" s="304"/>
    </row>
    <row r="1901">
      <c r="H1901" s="304"/>
      <c r="I1901" s="304"/>
      <c r="J1901" s="304"/>
      <c r="K1901" s="304"/>
    </row>
    <row r="1902">
      <c r="G1902" s="304"/>
      <c r="H1902" s="304"/>
      <c r="I1902" s="304"/>
      <c r="J1902" s="304"/>
      <c r="K1902" s="304"/>
    </row>
    <row r="1903">
      <c r="H1903" s="304"/>
      <c r="I1903" s="304"/>
      <c r="J1903" s="304"/>
      <c r="K1903" s="304"/>
    </row>
    <row r="1904">
      <c r="G1904" s="304"/>
      <c r="H1904" s="304"/>
      <c r="I1904" s="304"/>
      <c r="J1904" s="304"/>
      <c r="K1904" s="304"/>
    </row>
    <row r="1905">
      <c r="G1905" s="304"/>
      <c r="H1905" s="304"/>
      <c r="I1905" s="304"/>
      <c r="J1905" s="304"/>
      <c r="K1905" s="304"/>
    </row>
    <row r="1906">
      <c r="H1906" s="304"/>
      <c r="I1906" s="304"/>
      <c r="J1906" s="304"/>
      <c r="K1906" s="304"/>
    </row>
    <row r="1907">
      <c r="G1907" s="304"/>
      <c r="H1907" s="304"/>
      <c r="I1907" s="304"/>
      <c r="J1907" s="304"/>
      <c r="K1907" s="304"/>
    </row>
    <row r="1908">
      <c r="H1908" s="304"/>
      <c r="I1908" s="304"/>
      <c r="J1908" s="304"/>
      <c r="K1908" s="304"/>
    </row>
    <row r="1909">
      <c r="F1909" s="304"/>
      <c r="G1909" s="304"/>
      <c r="H1909" s="304"/>
      <c r="I1909" s="304"/>
      <c r="J1909" s="304"/>
      <c r="K1909" s="304"/>
    </row>
    <row r="1910">
      <c r="G1910" s="304"/>
      <c r="H1910" s="304"/>
      <c r="I1910" s="304"/>
      <c r="J1910" s="304"/>
      <c r="K1910" s="304"/>
    </row>
    <row r="1911">
      <c r="J1911" s="304"/>
      <c r="K1911" s="304"/>
    </row>
    <row r="1912">
      <c r="G1912" s="304"/>
      <c r="H1912" s="304"/>
      <c r="I1912" s="304"/>
      <c r="J1912" s="304"/>
      <c r="K1912" s="304"/>
    </row>
    <row r="1913">
      <c r="G1913" s="304"/>
      <c r="H1913" s="304"/>
      <c r="I1913" s="304"/>
      <c r="J1913" s="304"/>
      <c r="K1913" s="304"/>
    </row>
    <row r="1914">
      <c r="G1914" s="304"/>
      <c r="H1914" s="304"/>
      <c r="I1914" s="304"/>
      <c r="J1914" s="304"/>
      <c r="K1914" s="304"/>
    </row>
    <row r="1915">
      <c r="H1915" s="304"/>
      <c r="I1915" s="304"/>
      <c r="J1915" s="304"/>
      <c r="K1915" s="304"/>
    </row>
    <row r="1916">
      <c r="G1916" s="304"/>
      <c r="H1916" s="304"/>
      <c r="I1916" s="304"/>
      <c r="J1916" s="304"/>
      <c r="K1916" s="304"/>
    </row>
    <row r="1917">
      <c r="H1917" s="304"/>
      <c r="I1917" s="304"/>
      <c r="J1917" s="304"/>
      <c r="K1917" s="304"/>
    </row>
    <row r="1918">
      <c r="H1918" s="304"/>
      <c r="I1918" s="304"/>
      <c r="J1918" s="304"/>
      <c r="K1918" s="304"/>
    </row>
    <row r="1919">
      <c r="F1919" s="304"/>
      <c r="H1919" s="304"/>
      <c r="J1919" s="304"/>
      <c r="K1919" s="304"/>
    </row>
    <row r="1920">
      <c r="G1920" s="304"/>
      <c r="K1920" s="304"/>
    </row>
    <row r="1921">
      <c r="H1921" s="304"/>
      <c r="I1921" s="304"/>
      <c r="J1921" s="304"/>
      <c r="K1921" s="304"/>
    </row>
    <row r="1922">
      <c r="I1922" s="304"/>
      <c r="J1922" s="304"/>
      <c r="K1922" s="304"/>
    </row>
    <row r="1923">
      <c r="G1923" s="304"/>
      <c r="H1923" s="304"/>
      <c r="I1923" s="304"/>
      <c r="J1923" s="304"/>
      <c r="K1923" s="304"/>
    </row>
    <row r="1924">
      <c r="G1924" s="304"/>
      <c r="H1924" s="304"/>
      <c r="I1924" s="304"/>
      <c r="J1924" s="304"/>
      <c r="K1924" s="304"/>
    </row>
    <row r="1925">
      <c r="H1925" s="304"/>
      <c r="I1925" s="304"/>
      <c r="J1925" s="304"/>
      <c r="K1925" s="304"/>
    </row>
    <row r="1926">
      <c r="G1926" s="304"/>
      <c r="H1926" s="304"/>
      <c r="I1926" s="304"/>
      <c r="J1926" s="304"/>
      <c r="K1926" s="304"/>
    </row>
    <row r="1927">
      <c r="H1927" s="304"/>
      <c r="I1927" s="304"/>
    </row>
    <row r="1928">
      <c r="H1928" s="304"/>
      <c r="I1928" s="304"/>
      <c r="J1928" s="304"/>
      <c r="K1928" s="304"/>
    </row>
    <row r="1929">
      <c r="G1929" s="304"/>
      <c r="H1929" s="304"/>
      <c r="J1929" s="304"/>
      <c r="K1929" s="304"/>
    </row>
    <row r="1930">
      <c r="I1930" s="304"/>
      <c r="K1930" s="304"/>
    </row>
    <row r="1931">
      <c r="G1931" s="304"/>
      <c r="H1931" s="304"/>
      <c r="I1931" s="304"/>
      <c r="J1931" s="304"/>
      <c r="K1931" s="304"/>
    </row>
    <row r="1932">
      <c r="H1932" s="304"/>
      <c r="I1932" s="304"/>
      <c r="J1932" s="304"/>
      <c r="K1932" s="304"/>
    </row>
    <row r="1933">
      <c r="I1933" s="304"/>
      <c r="J1933" s="304"/>
      <c r="K1933" s="304"/>
    </row>
    <row r="1934">
      <c r="I1934" s="304"/>
      <c r="J1934" s="304"/>
      <c r="K1934" s="304"/>
    </row>
    <row r="1935">
      <c r="H1935" s="304"/>
      <c r="I1935" s="304"/>
      <c r="J1935" s="304"/>
      <c r="K1935" s="304"/>
    </row>
    <row r="1936">
      <c r="F1936" s="304"/>
      <c r="G1936" s="304"/>
      <c r="I1936" s="304"/>
      <c r="J1936" s="304"/>
      <c r="K1936" s="304"/>
    </row>
    <row r="1937">
      <c r="G1937" s="304"/>
      <c r="H1937" s="304"/>
      <c r="I1937" s="304"/>
      <c r="J1937" s="304"/>
      <c r="K1937" s="304"/>
    </row>
    <row r="1938">
      <c r="H1938" s="304"/>
      <c r="I1938" s="304"/>
      <c r="J1938" s="304"/>
      <c r="K1938" s="304"/>
    </row>
    <row r="1939">
      <c r="I1939" s="304"/>
      <c r="J1939" s="304"/>
      <c r="K1939" s="304"/>
    </row>
    <row r="1940">
      <c r="G1940" s="304"/>
      <c r="H1940" s="304"/>
      <c r="I1940" s="304"/>
      <c r="J1940" s="304"/>
      <c r="K1940" s="304"/>
    </row>
    <row r="1941">
      <c r="G1941" s="304"/>
      <c r="H1941" s="304"/>
      <c r="I1941" s="304"/>
      <c r="J1941" s="304"/>
      <c r="K1941" s="304"/>
    </row>
    <row r="1942">
      <c r="G1942" s="304"/>
      <c r="H1942" s="304"/>
      <c r="I1942" s="304"/>
      <c r="J1942" s="304"/>
      <c r="K1942" s="304"/>
    </row>
    <row r="1943">
      <c r="H1943" s="304"/>
      <c r="I1943" s="304"/>
      <c r="J1943" s="304"/>
      <c r="K1943" s="304"/>
    </row>
    <row r="1944">
      <c r="H1944" s="304"/>
      <c r="I1944" s="304"/>
      <c r="J1944" s="304"/>
      <c r="K1944" s="304"/>
    </row>
    <row r="1945">
      <c r="G1945" s="304"/>
      <c r="H1945" s="304"/>
      <c r="I1945" s="304"/>
      <c r="J1945" s="304"/>
      <c r="K1945" s="304"/>
    </row>
    <row r="1946">
      <c r="F1946" s="304"/>
      <c r="G1946" s="304"/>
      <c r="H1946" s="304"/>
      <c r="I1946" s="304"/>
      <c r="J1946" s="304"/>
      <c r="K1946" s="304"/>
    </row>
    <row r="1947">
      <c r="G1947" s="304"/>
      <c r="H1947" s="304"/>
      <c r="I1947" s="304"/>
      <c r="J1947" s="304"/>
      <c r="K1947" s="304"/>
    </row>
    <row r="1948">
      <c r="H1948" s="304"/>
      <c r="I1948" s="304"/>
      <c r="J1948" s="304"/>
      <c r="K1948" s="304"/>
    </row>
    <row r="1949">
      <c r="F1949" s="304"/>
      <c r="G1949" s="304"/>
      <c r="H1949" s="304"/>
      <c r="I1949" s="304"/>
      <c r="J1949" s="304"/>
      <c r="K1949" s="304"/>
    </row>
    <row r="1950">
      <c r="G1950" s="304"/>
      <c r="H1950" s="304"/>
      <c r="I1950" s="304"/>
      <c r="J1950" s="304"/>
      <c r="K1950" s="304"/>
    </row>
    <row r="1951">
      <c r="H1951" s="304"/>
      <c r="I1951" s="304"/>
      <c r="J1951" s="304"/>
      <c r="K1951" s="304"/>
    </row>
    <row r="1952">
      <c r="G1952" s="304"/>
      <c r="H1952" s="304"/>
      <c r="I1952" s="304"/>
      <c r="J1952" s="304"/>
      <c r="K1952" s="304"/>
    </row>
    <row r="1953">
      <c r="H1953" s="304"/>
      <c r="I1953" s="304"/>
      <c r="J1953" s="304"/>
      <c r="K1953" s="304"/>
    </row>
    <row r="1954">
      <c r="G1954" s="304"/>
      <c r="H1954" s="304"/>
      <c r="I1954" s="304"/>
      <c r="J1954" s="304"/>
      <c r="K1954" s="304"/>
    </row>
    <row r="1955">
      <c r="I1955" s="304"/>
      <c r="J1955" s="304"/>
      <c r="K1955" s="304"/>
    </row>
    <row r="1956">
      <c r="J1956" s="304"/>
      <c r="K1956" s="304"/>
    </row>
    <row r="1957">
      <c r="G1957" s="304"/>
      <c r="H1957" s="304"/>
      <c r="I1957" s="304"/>
      <c r="J1957" s="304"/>
      <c r="K1957" s="304"/>
    </row>
    <row r="1958">
      <c r="H1958" s="304"/>
      <c r="I1958" s="304"/>
      <c r="J1958" s="304"/>
      <c r="K1958" s="304"/>
    </row>
    <row r="1959">
      <c r="F1959" s="304"/>
      <c r="G1959" s="304"/>
      <c r="H1959" s="304"/>
      <c r="I1959" s="304"/>
      <c r="J1959" s="304"/>
      <c r="K1959" s="304"/>
    </row>
    <row r="1960">
      <c r="G1960" s="304"/>
      <c r="H1960" s="304"/>
      <c r="I1960" s="304"/>
      <c r="K1960" s="304"/>
    </row>
    <row r="1961">
      <c r="H1961" s="304"/>
      <c r="I1961" s="304"/>
      <c r="J1961" s="304"/>
      <c r="K1961" s="304"/>
    </row>
    <row r="1962">
      <c r="I1962" s="304"/>
      <c r="J1962" s="304"/>
      <c r="K1962" s="304"/>
    </row>
    <row r="1963">
      <c r="I1963" s="304"/>
      <c r="J1963" s="304"/>
      <c r="K1963" s="304"/>
    </row>
    <row r="1964">
      <c r="K1964" s="304"/>
    </row>
    <row r="1965">
      <c r="F1965" s="304"/>
      <c r="G1965" s="304"/>
      <c r="H1965" s="304"/>
      <c r="I1965" s="304"/>
      <c r="J1965" s="304"/>
      <c r="K1965" s="304"/>
    </row>
    <row r="1966">
      <c r="F1966" s="304"/>
      <c r="G1966" s="304"/>
      <c r="H1966" s="304"/>
      <c r="I1966" s="304"/>
      <c r="J1966" s="304"/>
      <c r="K1966" s="304"/>
    </row>
    <row r="1967">
      <c r="G1967" s="304"/>
      <c r="H1967" s="304"/>
      <c r="I1967" s="304"/>
      <c r="J1967" s="304"/>
      <c r="K1967" s="304"/>
    </row>
    <row r="1968">
      <c r="H1968" s="304"/>
      <c r="I1968" s="304"/>
      <c r="J1968" s="304"/>
      <c r="K1968" s="304"/>
    </row>
    <row r="1969">
      <c r="F1969" s="304"/>
      <c r="G1969" s="304"/>
      <c r="H1969" s="304"/>
      <c r="I1969" s="304"/>
      <c r="J1969" s="304"/>
      <c r="K1969" s="304"/>
    </row>
    <row r="1970">
      <c r="G1970" s="304"/>
      <c r="H1970" s="304"/>
      <c r="I1970" s="304"/>
      <c r="J1970" s="304"/>
      <c r="K1970" s="304"/>
    </row>
    <row r="1971">
      <c r="F1971" s="304"/>
      <c r="H1971" s="304"/>
      <c r="J1971" s="304"/>
      <c r="K1971" s="304"/>
    </row>
    <row r="1972">
      <c r="G1972" s="304"/>
      <c r="H1972" s="304"/>
      <c r="I1972" s="304"/>
      <c r="J1972" s="304"/>
      <c r="K1972" s="304"/>
    </row>
    <row r="1973">
      <c r="G1973" s="304"/>
      <c r="H1973" s="304"/>
      <c r="I1973" s="304"/>
      <c r="J1973" s="304"/>
      <c r="K1973" s="304"/>
    </row>
    <row r="1974">
      <c r="G1974" s="304"/>
      <c r="H1974" s="304"/>
      <c r="I1974" s="304"/>
      <c r="J1974" s="304"/>
      <c r="K1974" s="304"/>
    </row>
    <row r="1975">
      <c r="F1975" s="304"/>
      <c r="G1975" s="304"/>
      <c r="H1975" s="304"/>
      <c r="I1975" s="304"/>
      <c r="J1975" s="304"/>
      <c r="K1975" s="304"/>
    </row>
    <row r="1976">
      <c r="G1976" s="304"/>
      <c r="H1976" s="304"/>
      <c r="I1976" s="304"/>
      <c r="J1976" s="304"/>
      <c r="K1976" s="304"/>
    </row>
    <row r="1977">
      <c r="I1977" s="304"/>
      <c r="J1977" s="304"/>
      <c r="K1977" s="304"/>
    </row>
    <row r="1978">
      <c r="G1978" s="304"/>
      <c r="H1978" s="304"/>
      <c r="I1978" s="304"/>
      <c r="J1978" s="304"/>
      <c r="K1978" s="304"/>
    </row>
    <row r="1979">
      <c r="F1979" s="304"/>
      <c r="H1979" s="304"/>
      <c r="I1979" s="304"/>
      <c r="J1979" s="304"/>
      <c r="K1979" s="304"/>
    </row>
    <row r="1980">
      <c r="G1980" s="304"/>
      <c r="H1980" s="304"/>
      <c r="I1980" s="304"/>
      <c r="J1980" s="304"/>
      <c r="K1980" s="304"/>
    </row>
    <row r="1981">
      <c r="H1981" s="304"/>
      <c r="I1981" s="304"/>
      <c r="J1981" s="304"/>
      <c r="K1981" s="304"/>
    </row>
    <row r="1982">
      <c r="I1982" s="304"/>
      <c r="J1982" s="304"/>
      <c r="K1982" s="304"/>
    </row>
    <row r="1983">
      <c r="G1983" s="304"/>
      <c r="H1983" s="304"/>
      <c r="I1983" s="304"/>
      <c r="J1983" s="304"/>
      <c r="K1983" s="304"/>
    </row>
    <row r="1984">
      <c r="G1984" s="304"/>
      <c r="H1984" s="304"/>
      <c r="I1984" s="304"/>
      <c r="J1984" s="304"/>
      <c r="K1984" s="304"/>
    </row>
    <row r="1985">
      <c r="F1985" s="304"/>
      <c r="G1985" s="304"/>
      <c r="H1985" s="304"/>
      <c r="I1985" s="304"/>
      <c r="J1985" s="304"/>
      <c r="K1985" s="304"/>
    </row>
    <row r="1986">
      <c r="G1986" s="304"/>
      <c r="I1986" s="304"/>
      <c r="J1986" s="304"/>
      <c r="K1986" s="304"/>
    </row>
    <row r="1987">
      <c r="H1987" s="304"/>
      <c r="I1987" s="304"/>
      <c r="J1987" s="304"/>
    </row>
    <row r="1989">
      <c r="F1989" s="304"/>
      <c r="G1989" s="304"/>
      <c r="H1989" s="304"/>
      <c r="I1989" s="304"/>
      <c r="J1989" s="304"/>
      <c r="K1989" s="304"/>
    </row>
    <row r="1990">
      <c r="F1990" s="304"/>
      <c r="G1990" s="304"/>
      <c r="H1990" s="304"/>
      <c r="I1990" s="304"/>
      <c r="J1990" s="304"/>
      <c r="K1990" s="304"/>
    </row>
    <row r="1991">
      <c r="G1991" s="304"/>
      <c r="H1991" s="304"/>
      <c r="I1991" s="304"/>
      <c r="J1991" s="304"/>
      <c r="K1991" s="304"/>
    </row>
    <row r="1992">
      <c r="H1992" s="304"/>
      <c r="I1992" s="304"/>
      <c r="J1992" s="304"/>
      <c r="K1992" s="304"/>
    </row>
    <row r="1993">
      <c r="I1993" s="304"/>
      <c r="J1993" s="304"/>
      <c r="K1993" s="304"/>
    </row>
    <row r="1994">
      <c r="I1994" s="304"/>
      <c r="J1994" s="304"/>
      <c r="K1994" s="304"/>
    </row>
    <row r="1995">
      <c r="F1995" s="304"/>
      <c r="G1995" s="304"/>
      <c r="J1995" s="304"/>
      <c r="K1995" s="304"/>
    </row>
    <row r="1996">
      <c r="F1996" s="304"/>
      <c r="G1996" s="304"/>
      <c r="H1996" s="304"/>
      <c r="I1996" s="304"/>
      <c r="J1996" s="304"/>
      <c r="K1996" s="304"/>
    </row>
    <row r="1997">
      <c r="G1997" s="304"/>
      <c r="H1997" s="304"/>
      <c r="I1997" s="304"/>
      <c r="J1997" s="304"/>
      <c r="K1997" s="304"/>
    </row>
    <row r="1998">
      <c r="J1998" s="304"/>
      <c r="K1998" s="304"/>
    </row>
    <row r="1999">
      <c r="F1999" s="304"/>
      <c r="G1999" s="304"/>
      <c r="H1999" s="304"/>
      <c r="I1999" s="304"/>
      <c r="J1999" s="304"/>
      <c r="K1999" s="304"/>
    </row>
    <row r="2000">
      <c r="G2000" s="304"/>
      <c r="H2000" s="304"/>
      <c r="I2000" s="304"/>
      <c r="J2000" s="304"/>
      <c r="K2000" s="304"/>
    </row>
    <row r="2001">
      <c r="G2001" s="304"/>
      <c r="H2001" s="304"/>
      <c r="I2001" s="304"/>
      <c r="J2001" s="304"/>
      <c r="K2001" s="304"/>
    </row>
    <row r="2002">
      <c r="G2002" s="304"/>
      <c r="H2002" s="304"/>
      <c r="I2002" s="304"/>
      <c r="J2002" s="304"/>
      <c r="K2002" s="304"/>
    </row>
    <row r="2003">
      <c r="H2003" s="304"/>
      <c r="I2003" s="304"/>
      <c r="J2003" s="304"/>
      <c r="K2003" s="304"/>
    </row>
    <row r="2004">
      <c r="G2004" s="304"/>
      <c r="H2004" s="304"/>
      <c r="I2004" s="304"/>
      <c r="J2004" s="304"/>
      <c r="K2004" s="304"/>
    </row>
    <row r="2005">
      <c r="H2005" s="304"/>
      <c r="I2005" s="304"/>
      <c r="J2005" s="304"/>
      <c r="K2005" s="304"/>
    </row>
    <row r="2006">
      <c r="F2006" s="304"/>
      <c r="G2006" s="304"/>
      <c r="H2006" s="304"/>
      <c r="I2006" s="304"/>
      <c r="J2006" s="304"/>
      <c r="K2006" s="304"/>
    </row>
    <row r="2007">
      <c r="G2007" s="304"/>
      <c r="H2007" s="304"/>
      <c r="I2007" s="304"/>
      <c r="J2007" s="304"/>
      <c r="K2007" s="304"/>
    </row>
    <row r="2008">
      <c r="I2008" s="304"/>
      <c r="J2008" s="304"/>
      <c r="K2008" s="304"/>
    </row>
    <row r="2009">
      <c r="F2009" s="304"/>
      <c r="G2009" s="304"/>
      <c r="H2009" s="304"/>
      <c r="I2009" s="304"/>
      <c r="J2009" s="304"/>
      <c r="K2009" s="304"/>
    </row>
    <row r="2010">
      <c r="G2010" s="304"/>
      <c r="H2010" s="304"/>
      <c r="I2010" s="304"/>
      <c r="J2010" s="304"/>
      <c r="K2010" s="304"/>
    </row>
    <row r="2011">
      <c r="H2011" s="304"/>
      <c r="I2011" s="304"/>
      <c r="J2011" s="304"/>
      <c r="K2011" s="304"/>
    </row>
    <row r="2012">
      <c r="G2012" s="304"/>
      <c r="H2012" s="304"/>
      <c r="I2012" s="304"/>
      <c r="J2012" s="304"/>
      <c r="K2012" s="304"/>
    </row>
    <row r="2013">
      <c r="F2013" s="304"/>
      <c r="G2013" s="304"/>
      <c r="H2013" s="304"/>
      <c r="I2013" s="304"/>
      <c r="J2013" s="304"/>
      <c r="K2013" s="304"/>
    </row>
    <row r="2014">
      <c r="G2014" s="304"/>
      <c r="H2014" s="304"/>
      <c r="I2014" s="304"/>
      <c r="J2014" s="304"/>
      <c r="K2014" s="304"/>
    </row>
    <row r="2015">
      <c r="J2015" s="304"/>
      <c r="K2015" s="304"/>
    </row>
    <row r="2016">
      <c r="J2016" s="304"/>
      <c r="K2016" s="304"/>
    </row>
    <row r="2017">
      <c r="G2017" s="304"/>
      <c r="H2017" s="304"/>
      <c r="I2017" s="304"/>
      <c r="J2017" s="304"/>
      <c r="K2017" s="304"/>
    </row>
    <row r="2018">
      <c r="H2018" s="304"/>
      <c r="I2018" s="304"/>
      <c r="J2018" s="304"/>
      <c r="K2018" s="304"/>
    </row>
    <row r="2019">
      <c r="F2019" s="304"/>
      <c r="G2019" s="304"/>
      <c r="H2019" s="304"/>
      <c r="I2019" s="304"/>
      <c r="J2019" s="304"/>
      <c r="K2019" s="304"/>
    </row>
    <row r="2020">
      <c r="G2020" s="304"/>
      <c r="H2020" s="304"/>
      <c r="J2020" s="304"/>
      <c r="K2020" s="304"/>
    </row>
    <row r="2021">
      <c r="H2021" s="304"/>
      <c r="I2021" s="304"/>
      <c r="J2021" s="304"/>
      <c r="K2021" s="304"/>
    </row>
    <row r="2022">
      <c r="G2022" s="304"/>
      <c r="H2022" s="304"/>
      <c r="I2022" s="304"/>
      <c r="J2022" s="304"/>
      <c r="K2022" s="304"/>
    </row>
    <row r="2023">
      <c r="H2023" s="304"/>
      <c r="I2023" s="304"/>
      <c r="J2023" s="304"/>
      <c r="K2023" s="304"/>
    </row>
    <row r="2024">
      <c r="K2024" s="304"/>
    </row>
    <row r="2025">
      <c r="F2025" s="304"/>
      <c r="G2025" s="304"/>
      <c r="H2025" s="304"/>
      <c r="I2025" s="304"/>
      <c r="J2025" s="304"/>
      <c r="K2025" s="304"/>
    </row>
    <row r="2026">
      <c r="F2026" s="304"/>
      <c r="G2026" s="304"/>
      <c r="H2026" s="304"/>
      <c r="I2026" s="304"/>
      <c r="J2026" s="304"/>
      <c r="K2026" s="304"/>
    </row>
    <row r="2027">
      <c r="G2027" s="304"/>
      <c r="H2027" s="304"/>
      <c r="I2027" s="304"/>
      <c r="J2027" s="304"/>
      <c r="K2027" s="304"/>
    </row>
    <row r="2028">
      <c r="H2028" s="304"/>
      <c r="I2028" s="304"/>
      <c r="J2028" s="304"/>
      <c r="K2028" s="304"/>
    </row>
    <row r="2029">
      <c r="H2029" s="304"/>
      <c r="I2029" s="304"/>
      <c r="J2029" s="304"/>
      <c r="K2029" s="304"/>
    </row>
    <row r="2030">
      <c r="G2030" s="304"/>
      <c r="H2030" s="304"/>
      <c r="I2030" s="304"/>
      <c r="J2030" s="304"/>
      <c r="K2030" s="304"/>
    </row>
    <row r="2031">
      <c r="F2031" s="304"/>
      <c r="H2031" s="304"/>
      <c r="I2031" s="304"/>
      <c r="J2031" s="304"/>
      <c r="K2031" s="304"/>
    </row>
    <row r="2032">
      <c r="G2032" s="304"/>
      <c r="H2032" s="304"/>
      <c r="I2032" s="304"/>
      <c r="J2032" s="304"/>
      <c r="K2032" s="304"/>
    </row>
    <row r="2033">
      <c r="H2033" s="304"/>
      <c r="I2033" s="304"/>
      <c r="J2033" s="304"/>
      <c r="K2033" s="304"/>
    </row>
    <row r="2034">
      <c r="G2034" s="304"/>
      <c r="H2034" s="304"/>
      <c r="I2034" s="304"/>
      <c r="J2034" s="304"/>
      <c r="K2034" s="304"/>
    </row>
    <row r="2035">
      <c r="F2035" s="304"/>
      <c r="G2035" s="304"/>
      <c r="H2035" s="304"/>
      <c r="I2035" s="304"/>
      <c r="J2035" s="304"/>
      <c r="K2035" s="304"/>
    </row>
    <row r="2036">
      <c r="G2036" s="304"/>
      <c r="H2036" s="304"/>
      <c r="J2036" s="304"/>
      <c r="K2036" s="304"/>
    </row>
    <row r="2037">
      <c r="I2037" s="304"/>
      <c r="K2037" s="304"/>
    </row>
    <row r="2038">
      <c r="G2038" s="304"/>
      <c r="H2038" s="304"/>
      <c r="I2038" s="304"/>
      <c r="J2038" s="304"/>
      <c r="K2038" s="304"/>
    </row>
    <row r="2039">
      <c r="H2039" s="304"/>
      <c r="I2039" s="304"/>
      <c r="J2039" s="304"/>
      <c r="K2039" s="304"/>
    </row>
    <row r="2040">
      <c r="G2040" s="304"/>
      <c r="H2040" s="304"/>
      <c r="I2040" s="304"/>
      <c r="J2040" s="304"/>
      <c r="K2040" s="304"/>
    </row>
    <row r="2041">
      <c r="H2041" s="304"/>
      <c r="I2041" s="304"/>
      <c r="J2041" s="304"/>
      <c r="K2041" s="304"/>
    </row>
    <row r="2042">
      <c r="G2042" s="304"/>
      <c r="H2042" s="304"/>
      <c r="I2042" s="304"/>
      <c r="J2042" s="304"/>
      <c r="K2042" s="304"/>
    </row>
    <row r="2043">
      <c r="H2043" s="304"/>
      <c r="I2043" s="304"/>
      <c r="J2043" s="304"/>
      <c r="K2043" s="304"/>
    </row>
    <row r="2044">
      <c r="G2044" s="304"/>
      <c r="H2044" s="304"/>
      <c r="I2044" s="304"/>
      <c r="J2044" s="304"/>
      <c r="K2044" s="304"/>
    </row>
    <row r="2045">
      <c r="F2045" s="304"/>
      <c r="G2045" s="304"/>
      <c r="H2045" s="304"/>
      <c r="I2045" s="304"/>
      <c r="J2045" s="304"/>
      <c r="K2045" s="304"/>
    </row>
    <row r="2046">
      <c r="G2046" s="304"/>
      <c r="H2046" s="304"/>
      <c r="I2046" s="304"/>
      <c r="J2046" s="304"/>
      <c r="K2046" s="304"/>
    </row>
    <row r="2047">
      <c r="H2047" s="304"/>
      <c r="I2047" s="304"/>
      <c r="J2047" s="304"/>
      <c r="K2047" s="304"/>
    </row>
    <row r="2048">
      <c r="K2048" s="304"/>
    </row>
    <row r="2049">
      <c r="F2049" s="304"/>
      <c r="G2049" s="304"/>
      <c r="H2049" s="304"/>
      <c r="I2049" s="304"/>
      <c r="J2049" s="304"/>
      <c r="K2049" s="304"/>
    </row>
    <row r="2050">
      <c r="F2050" s="304"/>
      <c r="G2050" s="304"/>
      <c r="H2050" s="304"/>
      <c r="I2050" s="304"/>
      <c r="J2050" s="304"/>
      <c r="K2050" s="304"/>
    </row>
    <row r="2051">
      <c r="G2051" s="304"/>
      <c r="H2051" s="304"/>
      <c r="I2051" s="304"/>
      <c r="J2051" s="304"/>
      <c r="K2051" s="304"/>
    </row>
    <row r="2052">
      <c r="G2052" s="304"/>
      <c r="H2052" s="304"/>
      <c r="I2052" s="304"/>
      <c r="J2052" s="304"/>
      <c r="K2052" s="304"/>
    </row>
    <row r="2053">
      <c r="H2053" s="304"/>
      <c r="I2053" s="304"/>
      <c r="J2053" s="304"/>
      <c r="K2053" s="304"/>
    </row>
    <row r="2054">
      <c r="G2054" s="304"/>
      <c r="H2054" s="304"/>
      <c r="I2054" s="304"/>
      <c r="J2054" s="304"/>
      <c r="K2054" s="304"/>
    </row>
    <row r="2055">
      <c r="F2055" s="304"/>
      <c r="G2055" s="304"/>
      <c r="H2055" s="304"/>
      <c r="J2055" s="304"/>
      <c r="K2055" s="304"/>
    </row>
    <row r="2056">
      <c r="G2056" s="304"/>
      <c r="H2056" s="304"/>
      <c r="I2056" s="304"/>
      <c r="K2056" s="304"/>
    </row>
    <row r="2057">
      <c r="H2057" s="304"/>
      <c r="I2057" s="304"/>
      <c r="J2057" s="304"/>
      <c r="K2057" s="304"/>
    </row>
    <row r="2058">
      <c r="H2058" s="304"/>
      <c r="I2058" s="304"/>
      <c r="K2058" s="304"/>
    </row>
    <row r="2059">
      <c r="F2059" s="304"/>
      <c r="G2059" s="304"/>
      <c r="H2059" s="304"/>
      <c r="I2059" s="304"/>
      <c r="J2059" s="304"/>
      <c r="K2059" s="304"/>
    </row>
    <row r="2060">
      <c r="G2060" s="304"/>
      <c r="H2060" s="304"/>
      <c r="I2060" s="304"/>
      <c r="J2060" s="304"/>
      <c r="K2060" s="304"/>
    </row>
    <row r="2061">
      <c r="H2061" s="304"/>
      <c r="I2061" s="304"/>
      <c r="J2061" s="304"/>
      <c r="K2061" s="304"/>
    </row>
    <row r="2062">
      <c r="G2062" s="304"/>
      <c r="H2062" s="304"/>
      <c r="I2062" s="304"/>
      <c r="J2062" s="304"/>
      <c r="K2062" s="304"/>
    </row>
    <row r="2063">
      <c r="F2063" s="304"/>
      <c r="G2063" s="304"/>
      <c r="H2063" s="304"/>
      <c r="I2063" s="304"/>
      <c r="J2063" s="304"/>
      <c r="K2063" s="304"/>
    </row>
    <row r="2064">
      <c r="G2064" s="304"/>
      <c r="H2064" s="304"/>
      <c r="I2064" s="304"/>
      <c r="J2064" s="304"/>
      <c r="K2064" s="304"/>
    </row>
    <row r="2065">
      <c r="G2065" s="304"/>
      <c r="H2065" s="304"/>
      <c r="I2065" s="304"/>
      <c r="J2065" s="304"/>
      <c r="K2065" s="304"/>
    </row>
    <row r="2066">
      <c r="G2066" s="304"/>
      <c r="H2066" s="304"/>
      <c r="I2066" s="304"/>
      <c r="J2066" s="304"/>
      <c r="K2066" s="304"/>
    </row>
    <row r="2067">
      <c r="G2067" s="304"/>
      <c r="H2067" s="304"/>
      <c r="I2067" s="304"/>
      <c r="J2067" s="304"/>
      <c r="K2067" s="304"/>
    </row>
    <row r="2068">
      <c r="H2068" s="304"/>
      <c r="I2068" s="304"/>
      <c r="J2068" s="304"/>
      <c r="K2068" s="304"/>
    </row>
    <row r="2069">
      <c r="F2069" s="304"/>
      <c r="G2069" s="304"/>
      <c r="H2069" s="304"/>
      <c r="I2069" s="304"/>
      <c r="J2069" s="304"/>
      <c r="K2069" s="304"/>
    </row>
    <row r="2070">
      <c r="G2070" s="304"/>
      <c r="H2070" s="304"/>
      <c r="I2070" s="304"/>
      <c r="J2070" s="304"/>
      <c r="K2070" s="304"/>
    </row>
    <row r="2071">
      <c r="H2071" s="304"/>
      <c r="I2071" s="304"/>
      <c r="J2071" s="304"/>
      <c r="K2071" s="304"/>
    </row>
    <row r="2072">
      <c r="I2072" s="304"/>
      <c r="J2072" s="304"/>
      <c r="K2072" s="304"/>
    </row>
    <row r="2073">
      <c r="F2073" s="304"/>
      <c r="G2073" s="304"/>
      <c r="H2073" s="304"/>
      <c r="I2073" s="304"/>
      <c r="J2073" s="304"/>
      <c r="K2073" s="304"/>
    </row>
    <row r="2074">
      <c r="H2074" s="304"/>
      <c r="I2074" s="304"/>
    </row>
    <row r="2075">
      <c r="F2075" s="304"/>
      <c r="G2075" s="304"/>
      <c r="H2075" s="304"/>
      <c r="I2075" s="304"/>
      <c r="J2075" s="304"/>
      <c r="K2075" s="304"/>
    </row>
    <row r="2076">
      <c r="F2076" s="304"/>
      <c r="G2076" s="304"/>
      <c r="H2076" s="304"/>
      <c r="I2076" s="304"/>
      <c r="J2076" s="304"/>
      <c r="K2076" s="304"/>
    </row>
    <row r="2077">
      <c r="I2077" s="304"/>
      <c r="J2077" s="304"/>
      <c r="K2077" s="304"/>
    </row>
    <row r="2078">
      <c r="J2078" s="304"/>
      <c r="K2078" s="304"/>
    </row>
    <row r="2079">
      <c r="I2079" s="304"/>
      <c r="J2079" s="304"/>
      <c r="K2079" s="304"/>
    </row>
    <row r="2080">
      <c r="J2080" s="304"/>
      <c r="K2080" s="304"/>
    </row>
    <row r="2081">
      <c r="H2081" s="304"/>
      <c r="I2081" s="304"/>
      <c r="J2081" s="304"/>
      <c r="K2081" s="304"/>
    </row>
    <row r="2082">
      <c r="J2082" s="304"/>
      <c r="K2082" s="304"/>
    </row>
    <row r="2083">
      <c r="G2083" s="304"/>
      <c r="H2083" s="304"/>
      <c r="I2083" s="304"/>
      <c r="J2083" s="304"/>
      <c r="K2083" s="304"/>
    </row>
    <row r="2084">
      <c r="H2084" s="304"/>
      <c r="I2084" s="304"/>
      <c r="J2084" s="304"/>
      <c r="K2084" s="304"/>
    </row>
    <row r="2085">
      <c r="H2085" s="304"/>
      <c r="J2085" s="304"/>
      <c r="K2085" s="304"/>
    </row>
    <row r="2086">
      <c r="G2086" s="304"/>
      <c r="H2086" s="304"/>
      <c r="I2086" s="304"/>
      <c r="J2086" s="304"/>
      <c r="K2086" s="304"/>
    </row>
    <row r="2087">
      <c r="H2087" s="304"/>
      <c r="I2087" s="304"/>
      <c r="J2087" s="304"/>
      <c r="K2087" s="304"/>
    </row>
    <row r="2088">
      <c r="K2088" s="304"/>
    </row>
    <row r="2089">
      <c r="K2089" s="304"/>
    </row>
    <row r="2090">
      <c r="H2090" s="304"/>
      <c r="I2090" s="304"/>
      <c r="J2090" s="304"/>
      <c r="K2090" s="304"/>
    </row>
    <row r="2091">
      <c r="I2091" s="304"/>
      <c r="J2091" s="304"/>
      <c r="K2091" s="304"/>
    </row>
    <row r="2092">
      <c r="F2092" s="304"/>
      <c r="G2092" s="304"/>
      <c r="H2092" s="304"/>
      <c r="I2092" s="304"/>
      <c r="J2092" s="304"/>
      <c r="K2092" s="304"/>
    </row>
    <row r="2093">
      <c r="G2093" s="304"/>
      <c r="H2093" s="304"/>
      <c r="I2093" s="304"/>
      <c r="J2093" s="304"/>
      <c r="K2093" s="304"/>
    </row>
    <row r="2094">
      <c r="G2094" s="304"/>
      <c r="H2094" s="304"/>
      <c r="I2094" s="304"/>
      <c r="J2094" s="304"/>
      <c r="K2094" s="304"/>
    </row>
    <row r="2095">
      <c r="H2095" s="304"/>
      <c r="I2095" s="304"/>
      <c r="J2095" s="304"/>
      <c r="K2095" s="304"/>
    </row>
    <row r="2096">
      <c r="H2096" s="304"/>
      <c r="I2096" s="304"/>
      <c r="J2096" s="304"/>
      <c r="K2096" s="304"/>
    </row>
    <row r="2097">
      <c r="F2097" s="304"/>
      <c r="G2097" s="304"/>
      <c r="H2097" s="304"/>
      <c r="I2097" s="304"/>
      <c r="J2097" s="304"/>
      <c r="K2097" s="304"/>
    </row>
    <row r="2098">
      <c r="G2098" s="304"/>
      <c r="H2098" s="304"/>
      <c r="I2098" s="304"/>
      <c r="J2098" s="304"/>
      <c r="K2098" s="304"/>
    </row>
    <row r="2099">
      <c r="G2099" s="304"/>
      <c r="H2099" s="304"/>
      <c r="I2099" s="304"/>
      <c r="J2099" s="304"/>
      <c r="K2099" s="304"/>
    </row>
    <row r="2100">
      <c r="H2100" s="304"/>
      <c r="I2100" s="304"/>
      <c r="J2100" s="304"/>
      <c r="K2100" s="304"/>
    </row>
    <row r="2101">
      <c r="I2101" s="304"/>
      <c r="J2101" s="304"/>
      <c r="K2101" s="304"/>
    </row>
    <row r="2102">
      <c r="I2102" s="304"/>
      <c r="J2102" s="304"/>
      <c r="K2102" s="304"/>
    </row>
    <row r="2103">
      <c r="I2103" s="304"/>
      <c r="J2103" s="304"/>
      <c r="K2103" s="304"/>
    </row>
    <row r="2104">
      <c r="G2104" s="304"/>
      <c r="H2104" s="304"/>
      <c r="I2104" s="304"/>
      <c r="J2104" s="304"/>
      <c r="K2104" s="304"/>
    </row>
    <row r="2105">
      <c r="H2105" s="304"/>
      <c r="I2105" s="304"/>
      <c r="J2105" s="304"/>
      <c r="K2105" s="304"/>
    </row>
    <row r="2106">
      <c r="G2106" s="304"/>
      <c r="H2106" s="304"/>
      <c r="I2106" s="304"/>
      <c r="J2106" s="304"/>
      <c r="K2106" s="304"/>
    </row>
    <row r="2107">
      <c r="H2107" s="304"/>
      <c r="I2107" s="304"/>
      <c r="K2107" s="304"/>
    </row>
    <row r="2108">
      <c r="G2108" s="304"/>
      <c r="H2108" s="304"/>
      <c r="I2108" s="304"/>
      <c r="J2108" s="304"/>
      <c r="K2108" s="304"/>
    </row>
    <row r="2109">
      <c r="H2109" s="304"/>
      <c r="I2109" s="304"/>
      <c r="J2109" s="304"/>
      <c r="K2109" s="304"/>
    </row>
    <row r="2110">
      <c r="G2110" s="304"/>
      <c r="H2110" s="304"/>
      <c r="I2110" s="304"/>
      <c r="J2110" s="304"/>
      <c r="K2110" s="304"/>
    </row>
    <row r="2111">
      <c r="H2111" s="304"/>
      <c r="I2111" s="304"/>
      <c r="J2111" s="304"/>
      <c r="K2111" s="304"/>
    </row>
    <row r="2112">
      <c r="K2112" s="304"/>
    </row>
    <row r="2113">
      <c r="I2113" s="304"/>
      <c r="J2113" s="304"/>
      <c r="K2113" s="304"/>
    </row>
    <row r="2114">
      <c r="G2114" s="304"/>
      <c r="H2114" s="304"/>
      <c r="I2114" s="304"/>
      <c r="J2114" s="304"/>
      <c r="K2114" s="304"/>
    </row>
    <row r="2115">
      <c r="H2115" s="304"/>
      <c r="I2115" s="304"/>
      <c r="K2115" s="304"/>
    </row>
    <row r="2116">
      <c r="F2116" s="304"/>
      <c r="G2116" s="304"/>
      <c r="H2116" s="304"/>
      <c r="I2116" s="304"/>
      <c r="J2116" s="304"/>
      <c r="K2116" s="304"/>
    </row>
    <row r="2117">
      <c r="F2117" s="304"/>
      <c r="G2117" s="304"/>
      <c r="H2117" s="304"/>
      <c r="I2117" s="304"/>
      <c r="J2117" s="304"/>
      <c r="K2117" s="304"/>
    </row>
    <row r="2118">
      <c r="G2118" s="304"/>
      <c r="H2118" s="304"/>
      <c r="I2118" s="304"/>
      <c r="J2118" s="304"/>
      <c r="K2118" s="304"/>
    </row>
    <row r="2119">
      <c r="H2119" s="304"/>
      <c r="I2119" s="304"/>
      <c r="J2119" s="304"/>
      <c r="K2119" s="304"/>
    </row>
    <row r="2120">
      <c r="I2120" s="304"/>
      <c r="J2120" s="304"/>
      <c r="K2120" s="304"/>
    </row>
    <row r="2121">
      <c r="I2121" s="304"/>
      <c r="J2121" s="304"/>
      <c r="K2121" s="304"/>
    </row>
    <row r="2123">
      <c r="F2123" s="304"/>
      <c r="G2123" s="304"/>
      <c r="H2123" s="304"/>
      <c r="I2123" s="304"/>
      <c r="J2123" s="304"/>
      <c r="K2123" s="304"/>
    </row>
    <row r="2124">
      <c r="G2124" s="304"/>
      <c r="H2124" s="304"/>
      <c r="I2124" s="304"/>
      <c r="J2124" s="304"/>
      <c r="K2124" s="304"/>
    </row>
    <row r="2125">
      <c r="H2125" s="304"/>
      <c r="I2125" s="304"/>
      <c r="K2125" s="304"/>
    </row>
    <row r="2126">
      <c r="H2126" s="304"/>
      <c r="I2126" s="304"/>
      <c r="K2126" s="304"/>
    </row>
    <row r="2127">
      <c r="H2127" s="304"/>
      <c r="I2127" s="304"/>
      <c r="J2127" s="304"/>
      <c r="K2127" s="304"/>
    </row>
    <row r="2128">
      <c r="H2128" s="304"/>
      <c r="I2128" s="304"/>
      <c r="J2128" s="304"/>
      <c r="K2128" s="304"/>
    </row>
    <row r="2129">
      <c r="F2129" s="304"/>
      <c r="G2129" s="304"/>
      <c r="H2129" s="304"/>
      <c r="I2129" s="304"/>
      <c r="J2129" s="304"/>
      <c r="K2129" s="304"/>
    </row>
    <row r="2130">
      <c r="G2130" s="304"/>
      <c r="H2130" s="304"/>
      <c r="I2130" s="304"/>
      <c r="J2130" s="304"/>
      <c r="K2130" s="304"/>
    </row>
    <row r="2131">
      <c r="G2131" s="304"/>
      <c r="H2131" s="304"/>
      <c r="I2131" s="304"/>
      <c r="J2131" s="304"/>
      <c r="K2131" s="304"/>
    </row>
    <row r="2132">
      <c r="G2132" s="304"/>
      <c r="H2132" s="304"/>
      <c r="I2132" s="304"/>
      <c r="K2132" s="304"/>
    </row>
    <row r="2133">
      <c r="G2133" s="304"/>
      <c r="H2133" s="304"/>
      <c r="I2133" s="304"/>
      <c r="K2133" s="304"/>
    </row>
    <row r="2134">
      <c r="F2134" s="304"/>
      <c r="G2134" s="304"/>
      <c r="H2134" s="304"/>
      <c r="I2134" s="304"/>
      <c r="J2134" s="304"/>
      <c r="K2134" s="304"/>
    </row>
    <row r="2135">
      <c r="G2135" s="304"/>
      <c r="H2135" s="304"/>
      <c r="I2135" s="304"/>
      <c r="J2135" s="304"/>
      <c r="K2135" s="304"/>
    </row>
    <row r="2136">
      <c r="H2136" s="304"/>
      <c r="I2136" s="304"/>
      <c r="J2136" s="304"/>
      <c r="K2136" s="304"/>
    </row>
    <row r="2137">
      <c r="K2137" s="304"/>
    </row>
    <row r="2138">
      <c r="H2138" s="304"/>
      <c r="I2138" s="304"/>
      <c r="J2138" s="304"/>
      <c r="K2138" s="304"/>
    </row>
    <row r="2139">
      <c r="G2139" s="304"/>
      <c r="H2139" s="304"/>
      <c r="I2139" s="304"/>
      <c r="J2139" s="304"/>
      <c r="K2139" s="304"/>
    </row>
    <row r="2140">
      <c r="H2140" s="304"/>
      <c r="I2140" s="304"/>
      <c r="J2140" s="304"/>
      <c r="K2140" s="304"/>
    </row>
    <row r="2141">
      <c r="F2141" s="304"/>
      <c r="G2141" s="304"/>
      <c r="H2141" s="304"/>
      <c r="I2141" s="304"/>
      <c r="J2141" s="304"/>
      <c r="K2141" s="304"/>
    </row>
    <row r="2142">
      <c r="F2142" s="304"/>
      <c r="G2142" s="304"/>
      <c r="H2142" s="304"/>
      <c r="I2142" s="304"/>
      <c r="J2142" s="304"/>
      <c r="K2142" s="304"/>
    </row>
    <row r="2143">
      <c r="G2143" s="304"/>
      <c r="H2143" s="304"/>
      <c r="I2143" s="304"/>
      <c r="J2143" s="304"/>
      <c r="K2143" s="304"/>
    </row>
    <row r="2144">
      <c r="H2144" s="304"/>
      <c r="I2144" s="304"/>
      <c r="J2144" s="304"/>
      <c r="K2144" s="304"/>
    </row>
    <row r="2145">
      <c r="G2145" s="304"/>
      <c r="H2145" s="304"/>
      <c r="I2145" s="304"/>
      <c r="J2145" s="304"/>
      <c r="K2145" s="304"/>
    </row>
    <row r="2146">
      <c r="H2146" s="304"/>
      <c r="I2146" s="304"/>
      <c r="J2146" s="304"/>
      <c r="K2146" s="304"/>
    </row>
    <row r="2147">
      <c r="G2147" s="304"/>
      <c r="H2147" s="304"/>
      <c r="I2147" s="304"/>
      <c r="J2147" s="304"/>
      <c r="K2147" s="304"/>
    </row>
    <row r="2148">
      <c r="H2148" s="304"/>
      <c r="I2148" s="304"/>
      <c r="J2148" s="304"/>
      <c r="K2148" s="304"/>
    </row>
    <row r="2149">
      <c r="G2149" s="304"/>
      <c r="H2149" s="304"/>
      <c r="I2149" s="304"/>
      <c r="J2149" s="304"/>
      <c r="K2149" s="304"/>
    </row>
    <row r="2150">
      <c r="H2150" s="304"/>
      <c r="I2150" s="304"/>
      <c r="J2150" s="304"/>
      <c r="K2150" s="304"/>
    </row>
    <row r="2151">
      <c r="G2151" s="304"/>
      <c r="H2151" s="304"/>
      <c r="I2151" s="304"/>
      <c r="J2151" s="304"/>
      <c r="K2151" s="304"/>
    </row>
    <row r="2152">
      <c r="H2152" s="304"/>
      <c r="I2152" s="304"/>
      <c r="J2152" s="304"/>
      <c r="K2152" s="304"/>
    </row>
    <row r="2153">
      <c r="G2153" s="304"/>
      <c r="H2153" s="304"/>
      <c r="I2153" s="304"/>
      <c r="J2153" s="304"/>
      <c r="K2153" s="304"/>
    </row>
    <row r="2154">
      <c r="H2154" s="304"/>
      <c r="I2154" s="304"/>
      <c r="J2154" s="304"/>
      <c r="K2154" s="304"/>
    </row>
    <row r="2155">
      <c r="G2155" s="304"/>
      <c r="H2155" s="304"/>
      <c r="I2155" s="304"/>
      <c r="J2155" s="304"/>
      <c r="K2155" s="304"/>
    </row>
    <row r="2156">
      <c r="H2156" s="304"/>
      <c r="I2156" s="304"/>
      <c r="K2156" s="304"/>
    </row>
    <row r="2157">
      <c r="H2157" s="304"/>
      <c r="I2157" s="304"/>
      <c r="J2157" s="304"/>
      <c r="K2157" s="304"/>
    </row>
    <row r="2158">
      <c r="F2158" s="304"/>
      <c r="G2158" s="304"/>
      <c r="H2158" s="304"/>
      <c r="I2158" s="304"/>
      <c r="J2158" s="304"/>
      <c r="K2158" s="304"/>
    </row>
    <row r="2159">
      <c r="G2159" s="304"/>
      <c r="H2159" s="304"/>
      <c r="I2159" s="304"/>
      <c r="J2159" s="304"/>
      <c r="K2159" s="304"/>
    </row>
    <row r="2160">
      <c r="H2160" s="304"/>
      <c r="I2160" s="304"/>
      <c r="J2160" s="304"/>
      <c r="K2160" s="304"/>
    </row>
    <row r="2161">
      <c r="G2161" s="304"/>
      <c r="H2161" s="304"/>
      <c r="I2161" s="304"/>
      <c r="J2161" s="304"/>
      <c r="K2161" s="304"/>
    </row>
    <row r="2162">
      <c r="H2162" s="304"/>
      <c r="I2162" s="304"/>
      <c r="J2162" s="304"/>
      <c r="K2162" s="304"/>
    </row>
    <row r="2163">
      <c r="F2163" s="304"/>
      <c r="G2163" s="304"/>
      <c r="H2163" s="304"/>
      <c r="I2163" s="304"/>
      <c r="J2163" s="304"/>
      <c r="K2163" s="304"/>
    </row>
    <row r="2164">
      <c r="H2164" s="304"/>
      <c r="I2164" s="304"/>
      <c r="J2164" s="304"/>
      <c r="K2164" s="304"/>
    </row>
    <row r="2165">
      <c r="G2165" s="304"/>
      <c r="H2165" s="304"/>
      <c r="I2165" s="304"/>
      <c r="J2165" s="304"/>
      <c r="K2165" s="304"/>
    </row>
    <row r="2166">
      <c r="H2166" s="304"/>
      <c r="I2166" s="304"/>
      <c r="J2166" s="304"/>
      <c r="K2166" s="304"/>
    </row>
    <row r="2167">
      <c r="G2167" s="304"/>
      <c r="H2167" s="304"/>
      <c r="I2167" s="304"/>
      <c r="J2167" s="304"/>
      <c r="K2167" s="304"/>
    </row>
    <row r="2168">
      <c r="H2168" s="304"/>
      <c r="I2168" s="304"/>
      <c r="J2168" s="304"/>
      <c r="K2168" s="304"/>
    </row>
    <row r="2169">
      <c r="G2169" s="304"/>
      <c r="H2169" s="304"/>
      <c r="I2169" s="304"/>
      <c r="J2169" s="304"/>
      <c r="K2169" s="304"/>
    </row>
    <row r="2170">
      <c r="G2170" s="304"/>
      <c r="H2170" s="304"/>
      <c r="I2170" s="304"/>
      <c r="J2170" s="304"/>
      <c r="K2170" s="304"/>
    </row>
    <row r="2171">
      <c r="G2171" s="304"/>
      <c r="H2171" s="304"/>
      <c r="I2171" s="304"/>
      <c r="J2171" s="304"/>
      <c r="K2171" s="304"/>
    </row>
    <row r="2172">
      <c r="H2172" s="304"/>
      <c r="I2172" s="304"/>
      <c r="J2172" s="304"/>
      <c r="K2172" s="304"/>
    </row>
    <row r="2173">
      <c r="G2173" s="304"/>
      <c r="H2173" s="304"/>
      <c r="I2173" s="304"/>
      <c r="J2173" s="304"/>
      <c r="K2173" s="304"/>
    </row>
    <row r="2174">
      <c r="H2174" s="304"/>
      <c r="I2174" s="304"/>
      <c r="J2174" s="304"/>
      <c r="K2174" s="304"/>
    </row>
    <row r="2175">
      <c r="G2175" s="304"/>
      <c r="H2175" s="304"/>
      <c r="I2175" s="304"/>
      <c r="J2175" s="304"/>
      <c r="K2175" s="304"/>
    </row>
    <row r="2176">
      <c r="H2176" s="304"/>
      <c r="I2176" s="304"/>
      <c r="J2176" s="304"/>
      <c r="K2176" s="304"/>
    </row>
    <row r="2177">
      <c r="G2177" s="304"/>
      <c r="H2177" s="304"/>
      <c r="I2177" s="304"/>
      <c r="J2177" s="304"/>
      <c r="K2177" s="304"/>
    </row>
    <row r="2178">
      <c r="H2178" s="304"/>
      <c r="I2178" s="304"/>
      <c r="J2178" s="304"/>
      <c r="K2178" s="304"/>
    </row>
    <row r="2179">
      <c r="G2179" s="304"/>
      <c r="H2179" s="304"/>
      <c r="I2179" s="304"/>
      <c r="J2179" s="304"/>
      <c r="K2179" s="304"/>
    </row>
    <row r="2180">
      <c r="G2180" s="304"/>
      <c r="H2180" s="304"/>
      <c r="I2180" s="304"/>
      <c r="J2180" s="304"/>
      <c r="K2180" s="304"/>
    </row>
    <row r="2181">
      <c r="G2181" s="304"/>
      <c r="H2181" s="304"/>
      <c r="I2181" s="304"/>
      <c r="J2181" s="304"/>
      <c r="K2181" s="304"/>
    </row>
    <row r="2182">
      <c r="F2182" s="304"/>
      <c r="G2182" s="304"/>
      <c r="H2182" s="304"/>
      <c r="I2182" s="304"/>
      <c r="J2182" s="304"/>
      <c r="K2182" s="304"/>
    </row>
    <row r="2183">
      <c r="F2183" s="304"/>
      <c r="G2183" s="304"/>
      <c r="H2183" s="304"/>
      <c r="I2183" s="304"/>
      <c r="J2183" s="304"/>
      <c r="K2183" s="304"/>
    </row>
    <row r="2184">
      <c r="G2184" s="304"/>
      <c r="H2184" s="304"/>
      <c r="I2184" s="304"/>
      <c r="J2184" s="304"/>
      <c r="K2184" s="304"/>
    </row>
    <row r="2185">
      <c r="G2185" s="304"/>
      <c r="H2185" s="304"/>
      <c r="I2185" s="304"/>
      <c r="J2185" s="304"/>
      <c r="K2185" s="304"/>
    </row>
    <row r="2186">
      <c r="H2186" s="304"/>
      <c r="I2186" s="304"/>
      <c r="J2186" s="304"/>
      <c r="K2186" s="304"/>
    </row>
    <row r="2187">
      <c r="G2187" s="304"/>
      <c r="H2187" s="304"/>
      <c r="I2187" s="304"/>
      <c r="J2187" s="304"/>
      <c r="K2187" s="304"/>
    </row>
    <row r="2188">
      <c r="H2188" s="304"/>
      <c r="I2188" s="304"/>
    </row>
    <row r="2189">
      <c r="F2189" s="304"/>
      <c r="G2189" s="304"/>
      <c r="H2189" s="304"/>
      <c r="I2189" s="304"/>
      <c r="J2189" s="304"/>
      <c r="K2189" s="304"/>
    </row>
    <row r="2190">
      <c r="G2190" s="304"/>
      <c r="H2190" s="304"/>
      <c r="I2190" s="304"/>
      <c r="J2190" s="304"/>
      <c r="K2190" s="304"/>
    </row>
    <row r="2191">
      <c r="G2191" s="304"/>
      <c r="H2191" s="304"/>
      <c r="I2191" s="304"/>
      <c r="J2191" s="304"/>
      <c r="K2191" s="304"/>
    </row>
    <row r="2192">
      <c r="H2192" s="304"/>
      <c r="I2192" s="304"/>
      <c r="J2192" s="304"/>
      <c r="K2192" s="304"/>
    </row>
    <row r="2193">
      <c r="G2193" s="304"/>
      <c r="H2193" s="304"/>
      <c r="I2193" s="304"/>
      <c r="J2193" s="304"/>
      <c r="K2193" s="304"/>
    </row>
    <row r="2194">
      <c r="H2194" s="304"/>
      <c r="I2194" s="304"/>
      <c r="J2194" s="304"/>
      <c r="K2194" s="304"/>
    </row>
    <row r="2195">
      <c r="G2195" s="304"/>
      <c r="H2195" s="304"/>
      <c r="I2195" s="304"/>
      <c r="J2195" s="304"/>
      <c r="K2195" s="304"/>
    </row>
    <row r="2196">
      <c r="H2196" s="304"/>
      <c r="I2196" s="304"/>
      <c r="J2196" s="304"/>
      <c r="K2196" s="304"/>
    </row>
    <row r="2197">
      <c r="G2197" s="304"/>
      <c r="H2197" s="304"/>
      <c r="I2197" s="304"/>
      <c r="J2197" s="304"/>
      <c r="K2197" s="304"/>
    </row>
    <row r="2198">
      <c r="H2198" s="304"/>
      <c r="I2198" s="304"/>
      <c r="J2198" s="304"/>
      <c r="K2198" s="304"/>
    </row>
    <row r="2199">
      <c r="G2199" s="304"/>
      <c r="H2199" s="304"/>
      <c r="I2199" s="304"/>
      <c r="J2199" s="304"/>
      <c r="K2199" s="304"/>
    </row>
    <row r="2200">
      <c r="F2200" s="304"/>
      <c r="G2200" s="304"/>
      <c r="H2200" s="304"/>
      <c r="I2200" s="304"/>
      <c r="J2200" s="304"/>
      <c r="K2200" s="304"/>
    </row>
    <row r="2201">
      <c r="G2201" s="304"/>
      <c r="H2201" s="304"/>
      <c r="I2201" s="304"/>
      <c r="J2201" s="304"/>
      <c r="K2201" s="304"/>
    </row>
    <row r="2202">
      <c r="H2202" s="304"/>
      <c r="I2202" s="304"/>
      <c r="J2202" s="304"/>
      <c r="K2202" s="304"/>
    </row>
    <row r="2203">
      <c r="H2203" s="304"/>
      <c r="I2203" s="304"/>
      <c r="J2203" s="304"/>
      <c r="K2203" s="304"/>
    </row>
    <row r="2204">
      <c r="H2204" s="304"/>
      <c r="I2204" s="304"/>
      <c r="J2204" s="304"/>
      <c r="K2204" s="304"/>
    </row>
    <row r="2205">
      <c r="G2205" s="304"/>
      <c r="H2205" s="304"/>
      <c r="I2205" s="304"/>
      <c r="J2205" s="304"/>
      <c r="K2205" s="304"/>
    </row>
    <row r="2206">
      <c r="H2206" s="304"/>
      <c r="I2206" s="304"/>
      <c r="J2206" s="304"/>
      <c r="K2206" s="304"/>
    </row>
    <row r="2207">
      <c r="G2207" s="304"/>
      <c r="H2207" s="304"/>
      <c r="I2207" s="304"/>
      <c r="J2207" s="304"/>
      <c r="K2207" s="304"/>
    </row>
    <row r="2208">
      <c r="H2208" s="304"/>
      <c r="I2208" s="304"/>
      <c r="J2208" s="304"/>
      <c r="K2208" s="304"/>
    </row>
    <row r="2209">
      <c r="G2209" s="304"/>
      <c r="H2209" s="304"/>
      <c r="I2209" s="304"/>
      <c r="J2209" s="304"/>
      <c r="K2209" s="304"/>
    </row>
    <row r="2210">
      <c r="H2210" s="304"/>
      <c r="I2210" s="304"/>
      <c r="J2210" s="304"/>
      <c r="K2210" s="304"/>
    </row>
    <row r="2211">
      <c r="G2211" s="304"/>
      <c r="H2211" s="304"/>
      <c r="I2211" s="304"/>
      <c r="J2211" s="304"/>
      <c r="K2211" s="304"/>
    </row>
    <row r="2212">
      <c r="H2212" s="304"/>
      <c r="I2212" s="304"/>
      <c r="J2212" s="304"/>
      <c r="K2212" s="304"/>
    </row>
    <row r="2213">
      <c r="G2213" s="304"/>
      <c r="H2213" s="304"/>
      <c r="I2213" s="304"/>
      <c r="J2213" s="304"/>
      <c r="K2213" s="304"/>
    </row>
    <row r="2214">
      <c r="H2214" s="304"/>
      <c r="I2214" s="304"/>
      <c r="J2214" s="304"/>
      <c r="K2214" s="304"/>
    </row>
    <row r="2215">
      <c r="G2215" s="304"/>
      <c r="H2215" s="304"/>
      <c r="I2215" s="304"/>
      <c r="J2215" s="304"/>
      <c r="K2215" s="304"/>
    </row>
    <row r="2216">
      <c r="H2216" s="304"/>
      <c r="I2216" s="304"/>
      <c r="J2216" s="304"/>
      <c r="K2216" s="304"/>
    </row>
    <row r="2217">
      <c r="G2217" s="304"/>
      <c r="H2217" s="304"/>
      <c r="I2217" s="304"/>
      <c r="J2217" s="304"/>
      <c r="K2217" s="304"/>
    </row>
    <row r="2218">
      <c r="H2218" s="304"/>
      <c r="I2218" s="304"/>
      <c r="J2218" s="304"/>
      <c r="K2218" s="304"/>
    </row>
    <row r="2219">
      <c r="G2219" s="304"/>
      <c r="H2219" s="304"/>
      <c r="I2219" s="304"/>
      <c r="J2219" s="304"/>
      <c r="K2219" s="304"/>
    </row>
    <row r="2220">
      <c r="H2220" s="304"/>
      <c r="I2220" s="304"/>
      <c r="J2220" s="304"/>
      <c r="K2220" s="304"/>
    </row>
    <row r="2221">
      <c r="G2221" s="304"/>
      <c r="H2221" s="304"/>
      <c r="I2221" s="304"/>
      <c r="J2221" s="304"/>
      <c r="K2221" s="304"/>
    </row>
    <row r="2222">
      <c r="H2222" s="304"/>
      <c r="I2222" s="304"/>
      <c r="J2222" s="304"/>
      <c r="K2222" s="304"/>
    </row>
    <row r="2223">
      <c r="G2223" s="304"/>
      <c r="H2223" s="304"/>
      <c r="I2223" s="304"/>
      <c r="J2223" s="304"/>
      <c r="K2223" s="304"/>
    </row>
    <row r="2224">
      <c r="H2224" s="304"/>
      <c r="I2224" s="304"/>
      <c r="J2224" s="304"/>
      <c r="K2224" s="304"/>
    </row>
    <row r="2225">
      <c r="G2225" s="304"/>
      <c r="H2225" s="304"/>
      <c r="I2225" s="304"/>
      <c r="J2225" s="304"/>
      <c r="K2225" s="304"/>
    </row>
    <row r="2226">
      <c r="H2226" s="304"/>
      <c r="I2226" s="304"/>
      <c r="J2226" s="304"/>
      <c r="K2226" s="304"/>
    </row>
    <row r="2227">
      <c r="G2227" s="304"/>
      <c r="H2227" s="304"/>
      <c r="I2227" s="304"/>
      <c r="J2227" s="304"/>
      <c r="K2227" s="304"/>
    </row>
    <row r="2228">
      <c r="H2228" s="304"/>
      <c r="I2228" s="304"/>
      <c r="J2228" s="304"/>
      <c r="K2228" s="304"/>
    </row>
    <row r="2229">
      <c r="G2229" s="304"/>
      <c r="H2229" s="304"/>
      <c r="I2229" s="304"/>
      <c r="J2229" s="304"/>
      <c r="K2229" s="304"/>
    </row>
    <row r="2230">
      <c r="H2230" s="304"/>
      <c r="I2230" s="304"/>
      <c r="J2230" s="304"/>
      <c r="K2230" s="304"/>
    </row>
    <row r="2231">
      <c r="G2231" s="304"/>
      <c r="H2231" s="304"/>
      <c r="I2231" s="304"/>
      <c r="J2231" s="304"/>
      <c r="K2231" s="304"/>
    </row>
    <row r="2232">
      <c r="G2232" s="304"/>
      <c r="H2232" s="304"/>
      <c r="I2232" s="304"/>
      <c r="J2232" s="304"/>
      <c r="K2232" s="304"/>
    </row>
    <row r="2233">
      <c r="G2233" s="304"/>
      <c r="H2233" s="304"/>
      <c r="I2233" s="304"/>
      <c r="J2233" s="304"/>
      <c r="K2233" s="304"/>
    </row>
    <row r="2234">
      <c r="G2234" s="304"/>
      <c r="H2234" s="304"/>
      <c r="I2234" s="304"/>
      <c r="J2234" s="304"/>
      <c r="K2234" s="304"/>
    </row>
    <row r="2235">
      <c r="G2235" s="304"/>
      <c r="H2235" s="304"/>
      <c r="I2235" s="304"/>
      <c r="J2235" s="304"/>
      <c r="K2235" s="304"/>
    </row>
    <row r="2236">
      <c r="G2236" s="304"/>
      <c r="H2236" s="304"/>
      <c r="I2236" s="304"/>
      <c r="J2236" s="304"/>
      <c r="K2236" s="304"/>
    </row>
    <row r="2237">
      <c r="G2237" s="304"/>
      <c r="H2237" s="304"/>
      <c r="I2237" s="304"/>
      <c r="J2237" s="304"/>
      <c r="K2237" s="304"/>
    </row>
    <row r="2238">
      <c r="G2238" s="304"/>
      <c r="H2238" s="304"/>
      <c r="I2238" s="304"/>
      <c r="J2238" s="304"/>
      <c r="K2238" s="304"/>
    </row>
    <row r="2239">
      <c r="G2239" s="304"/>
      <c r="H2239" s="304"/>
      <c r="I2239" s="304"/>
      <c r="J2239" s="304"/>
      <c r="K2239" s="304"/>
    </row>
    <row r="2240">
      <c r="G2240" s="304"/>
      <c r="H2240" s="304"/>
      <c r="I2240" s="304"/>
      <c r="J2240" s="304"/>
      <c r="K2240" s="304"/>
    </row>
    <row r="2241">
      <c r="G2241" s="304"/>
      <c r="H2241" s="304"/>
      <c r="I2241" s="304"/>
      <c r="J2241" s="304"/>
      <c r="K2241" s="304"/>
    </row>
    <row r="2242">
      <c r="G2242" s="304"/>
      <c r="H2242" s="304"/>
      <c r="I2242" s="304"/>
      <c r="J2242" s="304"/>
      <c r="K2242" s="304"/>
    </row>
    <row r="2243">
      <c r="G2243" s="304"/>
      <c r="H2243" s="304"/>
      <c r="I2243" s="304"/>
      <c r="J2243" s="304"/>
      <c r="K2243" s="304"/>
    </row>
    <row r="2244">
      <c r="G2244" s="304"/>
      <c r="H2244" s="304"/>
      <c r="I2244" s="304"/>
      <c r="J2244" s="304"/>
      <c r="K2244" s="304"/>
    </row>
    <row r="2245">
      <c r="G2245" s="304"/>
      <c r="H2245" s="304"/>
      <c r="I2245" s="304"/>
      <c r="J2245" s="304"/>
      <c r="K2245" s="304"/>
    </row>
    <row r="2246">
      <c r="G2246" s="304"/>
      <c r="H2246" s="304"/>
      <c r="I2246" s="304"/>
      <c r="J2246" s="304"/>
      <c r="K2246" s="304"/>
    </row>
    <row r="2247">
      <c r="G2247" s="304"/>
      <c r="H2247" s="304"/>
      <c r="I2247" s="304"/>
      <c r="J2247" s="304"/>
      <c r="K2247" s="304"/>
    </row>
    <row r="2248">
      <c r="H2248" s="304"/>
      <c r="I2248" s="304"/>
      <c r="J2248" s="304"/>
      <c r="K2248" s="304"/>
    </row>
    <row r="2249">
      <c r="G2249" s="304"/>
      <c r="H2249" s="304"/>
      <c r="I2249" s="304"/>
      <c r="J2249" s="304"/>
      <c r="K2249" s="304"/>
    </row>
    <row r="2250">
      <c r="H2250" s="304"/>
      <c r="I2250" s="304"/>
      <c r="J2250" s="304"/>
      <c r="K2250" s="304"/>
    </row>
    <row r="2251">
      <c r="G2251" s="304"/>
      <c r="H2251" s="304"/>
      <c r="I2251" s="304"/>
      <c r="J2251" s="304"/>
      <c r="K2251" s="304"/>
    </row>
    <row r="2252">
      <c r="H2252" s="304"/>
      <c r="I2252" s="304"/>
      <c r="J2252" s="304"/>
      <c r="K2252" s="304"/>
    </row>
    <row r="2253">
      <c r="F2253" s="304"/>
      <c r="G2253" s="304"/>
      <c r="H2253" s="304"/>
      <c r="I2253" s="304"/>
      <c r="J2253" s="304"/>
      <c r="K2253" s="304"/>
    </row>
    <row r="2254">
      <c r="G2254" s="304"/>
      <c r="H2254" s="304"/>
      <c r="I2254" s="304"/>
      <c r="J2254" s="304"/>
      <c r="K2254" s="304"/>
    </row>
    <row r="2255">
      <c r="G2255" s="304"/>
      <c r="H2255" s="304"/>
      <c r="I2255" s="304"/>
      <c r="J2255" s="304"/>
      <c r="K2255" s="304"/>
    </row>
    <row r="2256">
      <c r="G2256" s="304"/>
      <c r="H2256" s="304"/>
      <c r="I2256" s="304"/>
      <c r="J2256" s="304"/>
      <c r="K2256" s="304"/>
    </row>
    <row r="2257">
      <c r="G2257" s="304"/>
      <c r="H2257" s="304"/>
      <c r="I2257" s="304"/>
      <c r="J2257" s="304"/>
      <c r="K2257" s="304"/>
    </row>
    <row r="2258">
      <c r="H2258" s="304"/>
      <c r="I2258" s="304"/>
      <c r="J2258" s="304"/>
      <c r="K2258" s="304"/>
    </row>
    <row r="2259">
      <c r="G2259" s="304"/>
      <c r="H2259" s="304"/>
      <c r="I2259" s="304"/>
      <c r="J2259" s="304"/>
      <c r="K2259" s="304"/>
    </row>
    <row r="2260">
      <c r="H2260" s="304"/>
      <c r="I2260" s="304"/>
      <c r="J2260" s="304"/>
      <c r="K2260" s="304"/>
    </row>
    <row r="2261">
      <c r="G2261" s="304"/>
      <c r="H2261" s="304"/>
      <c r="I2261" s="304"/>
      <c r="J2261" s="304"/>
      <c r="K2261" s="304"/>
    </row>
    <row r="2262">
      <c r="G2262" s="304"/>
      <c r="H2262" s="304"/>
      <c r="I2262" s="304"/>
      <c r="J2262" s="304"/>
      <c r="K2262" s="304"/>
    </row>
    <row r="2263">
      <c r="G2263" s="304"/>
      <c r="H2263" s="304"/>
      <c r="I2263" s="304"/>
      <c r="J2263" s="304"/>
      <c r="K2263" s="304"/>
    </row>
    <row r="2264">
      <c r="G2264" s="304"/>
      <c r="H2264" s="304"/>
      <c r="I2264" s="304"/>
      <c r="J2264" s="304"/>
      <c r="K2264" s="304"/>
    </row>
    <row r="2265">
      <c r="G2265" s="304"/>
      <c r="H2265" s="304"/>
      <c r="I2265" s="304"/>
      <c r="J2265" s="304"/>
      <c r="K2265" s="304"/>
    </row>
    <row r="2266">
      <c r="H2266" s="304"/>
      <c r="I2266" s="304"/>
      <c r="J2266" s="304"/>
      <c r="K2266" s="304"/>
    </row>
    <row r="2267">
      <c r="G2267" s="304"/>
      <c r="H2267" s="304"/>
      <c r="I2267" s="304"/>
      <c r="J2267" s="304"/>
      <c r="K2267" s="304"/>
    </row>
    <row r="2268">
      <c r="H2268" s="304"/>
      <c r="I2268" s="304"/>
      <c r="J2268" s="304"/>
      <c r="K2268" s="304"/>
    </row>
    <row r="2269">
      <c r="H2269" s="304"/>
      <c r="I2269" s="304"/>
      <c r="J2269" s="304"/>
      <c r="K2269" s="304"/>
    </row>
    <row r="2270">
      <c r="H2270" s="304"/>
      <c r="I2270" s="304"/>
      <c r="J2270" s="304"/>
      <c r="K2270" s="304"/>
    </row>
    <row r="2271">
      <c r="I2271" s="304"/>
      <c r="J2271" s="304"/>
      <c r="K2271" s="304"/>
    </row>
    <row r="2272">
      <c r="H2272" s="304"/>
      <c r="J2272" s="304"/>
      <c r="K2272" s="304"/>
    </row>
    <row r="2273">
      <c r="G2273" s="304"/>
      <c r="H2273" s="304"/>
      <c r="I2273" s="304"/>
      <c r="J2273" s="304"/>
      <c r="K2273" s="304"/>
    </row>
    <row r="2274">
      <c r="F2274" s="304"/>
      <c r="G2274" s="304"/>
      <c r="H2274" s="304"/>
      <c r="I2274" s="304"/>
      <c r="J2274" s="304"/>
      <c r="K2274" s="304"/>
    </row>
    <row r="2275">
      <c r="G2275" s="304"/>
      <c r="H2275" s="304"/>
      <c r="I2275" s="304"/>
      <c r="J2275" s="304"/>
      <c r="K2275" s="304"/>
    </row>
    <row r="2276">
      <c r="H2276" s="304"/>
      <c r="I2276" s="304"/>
      <c r="J2276" s="304"/>
      <c r="K2276" s="304"/>
    </row>
    <row r="2277">
      <c r="G2277" s="304"/>
      <c r="H2277" s="304"/>
      <c r="I2277" s="304"/>
      <c r="J2277" s="304"/>
      <c r="K2277" s="304"/>
    </row>
    <row r="2278">
      <c r="H2278" s="304"/>
      <c r="I2278" s="304"/>
      <c r="J2278" s="304"/>
      <c r="K2278" s="304"/>
    </row>
    <row r="2279">
      <c r="G2279" s="304"/>
      <c r="H2279" s="304"/>
      <c r="I2279" s="304"/>
      <c r="J2279" s="304"/>
      <c r="K2279" s="304"/>
    </row>
    <row r="2280">
      <c r="H2280" s="304"/>
      <c r="I2280" s="304"/>
      <c r="J2280" s="304"/>
      <c r="K2280" s="304"/>
    </row>
    <row r="2281">
      <c r="G2281" s="304"/>
      <c r="H2281" s="304"/>
      <c r="I2281" s="304"/>
      <c r="J2281" s="304"/>
      <c r="K2281" s="304"/>
    </row>
    <row r="2282">
      <c r="G2282" s="304"/>
      <c r="H2282" s="304"/>
      <c r="I2282" s="304"/>
      <c r="J2282" s="304"/>
      <c r="K2282" s="304"/>
    </row>
    <row r="2283">
      <c r="G2283" s="304"/>
      <c r="H2283" s="304"/>
      <c r="I2283" s="304"/>
      <c r="J2283" s="304"/>
      <c r="K2283" s="304"/>
    </row>
    <row r="2284">
      <c r="F2284" s="304"/>
      <c r="G2284" s="304"/>
      <c r="H2284" s="304"/>
      <c r="I2284" s="304"/>
      <c r="J2284" s="304"/>
      <c r="K2284" s="304"/>
    </row>
    <row r="2285">
      <c r="G2285" s="304"/>
      <c r="H2285" s="304"/>
      <c r="I2285" s="304"/>
      <c r="J2285" s="304"/>
      <c r="K2285" s="304"/>
    </row>
    <row r="2286">
      <c r="H2286" s="304"/>
      <c r="I2286" s="304"/>
      <c r="J2286" s="304"/>
      <c r="K2286" s="304"/>
    </row>
    <row r="2287">
      <c r="G2287" s="304"/>
      <c r="H2287" s="304"/>
      <c r="I2287" s="304"/>
      <c r="J2287" s="304"/>
      <c r="K2287" s="304"/>
    </row>
    <row r="2288">
      <c r="F2288" s="304"/>
      <c r="G2288" s="304"/>
      <c r="H2288" s="304"/>
      <c r="I2288" s="304"/>
      <c r="J2288" s="304"/>
      <c r="K2288" s="304"/>
    </row>
    <row r="2289">
      <c r="F2289" s="304"/>
      <c r="G2289" s="304"/>
      <c r="H2289" s="304"/>
      <c r="I2289" s="304"/>
      <c r="J2289" s="304"/>
      <c r="K2289" s="304"/>
    </row>
    <row r="2290">
      <c r="F2290" s="304"/>
      <c r="G2290" s="304"/>
      <c r="H2290" s="304"/>
      <c r="I2290" s="304"/>
      <c r="J2290" s="304"/>
      <c r="K2290" s="304"/>
    </row>
    <row r="2291">
      <c r="G2291" s="304"/>
      <c r="H2291" s="304"/>
      <c r="I2291" s="304"/>
      <c r="J2291" s="304"/>
      <c r="K2291" s="304"/>
    </row>
    <row r="2292">
      <c r="H2292" s="304"/>
      <c r="I2292" s="304"/>
      <c r="J2292" s="304"/>
      <c r="K2292" s="304"/>
    </row>
    <row r="2293">
      <c r="G2293" s="304"/>
      <c r="H2293" s="304"/>
      <c r="I2293" s="304"/>
      <c r="J2293" s="304"/>
      <c r="K2293" s="304"/>
    </row>
    <row r="2294">
      <c r="H2294" s="304"/>
      <c r="I2294" s="304"/>
      <c r="J2294" s="304"/>
      <c r="K2294" s="304"/>
    </row>
    <row r="2295">
      <c r="F2295" s="304"/>
      <c r="G2295" s="304"/>
      <c r="H2295" s="304"/>
      <c r="I2295" s="304"/>
      <c r="J2295" s="304"/>
      <c r="K2295" s="304"/>
    </row>
    <row r="2296">
      <c r="F2296" s="304"/>
      <c r="G2296" s="304"/>
      <c r="H2296" s="304"/>
      <c r="I2296" s="304"/>
      <c r="J2296" s="304"/>
      <c r="K2296" s="304"/>
    </row>
    <row r="2297">
      <c r="G2297" s="304"/>
      <c r="H2297" s="304"/>
      <c r="I2297" s="304"/>
      <c r="J2297" s="304"/>
      <c r="K2297" s="304"/>
    </row>
    <row r="2298">
      <c r="G2298" s="304"/>
      <c r="H2298" s="304"/>
      <c r="I2298" s="304"/>
      <c r="J2298" s="304"/>
      <c r="K2298" s="304"/>
    </row>
    <row r="2299">
      <c r="H2299" s="304"/>
      <c r="I2299" s="304"/>
      <c r="J2299" s="304"/>
      <c r="K2299" s="304"/>
    </row>
    <row r="2300">
      <c r="G2300" s="304"/>
      <c r="H2300" s="304"/>
      <c r="I2300" s="304"/>
      <c r="J2300" s="304"/>
      <c r="K2300" s="304"/>
    </row>
    <row r="2301">
      <c r="H2301" s="304"/>
      <c r="I2301" s="304"/>
      <c r="J2301" s="304"/>
      <c r="K2301" s="304"/>
    </row>
    <row r="2302">
      <c r="F2302" s="304"/>
      <c r="G2302" s="304"/>
      <c r="H2302" s="304"/>
      <c r="I2302" s="304"/>
      <c r="J2302" s="304"/>
      <c r="K2302" s="304"/>
    </row>
    <row r="2303">
      <c r="H2303" s="304"/>
      <c r="I2303" s="304"/>
      <c r="J2303" s="304"/>
      <c r="K2303" s="304"/>
    </row>
    <row r="2304">
      <c r="G2304" s="304"/>
      <c r="H2304" s="304"/>
      <c r="I2304" s="304"/>
      <c r="J2304" s="304"/>
      <c r="K2304" s="304"/>
    </row>
    <row r="2305">
      <c r="H2305" s="304"/>
      <c r="I2305" s="304"/>
      <c r="J2305" s="304"/>
      <c r="K2305" s="304"/>
    </row>
    <row r="2306">
      <c r="G2306" s="304"/>
      <c r="H2306" s="304"/>
      <c r="I2306" s="304"/>
      <c r="J2306" s="304"/>
      <c r="K2306" s="304"/>
    </row>
    <row r="2307">
      <c r="H2307" s="304"/>
      <c r="I2307" s="304"/>
      <c r="J2307" s="304"/>
      <c r="K2307" s="304"/>
    </row>
    <row r="2308">
      <c r="F2308" s="304"/>
      <c r="G2308" s="304"/>
      <c r="H2308" s="304"/>
      <c r="I2308" s="304"/>
      <c r="J2308" s="304"/>
      <c r="K2308" s="304"/>
    </row>
    <row r="2309">
      <c r="G2309" s="304"/>
      <c r="H2309" s="304"/>
      <c r="I2309" s="304"/>
      <c r="K2309" s="304"/>
    </row>
    <row r="2310">
      <c r="G2310" s="304"/>
      <c r="H2310" s="304"/>
      <c r="I2310" s="304"/>
      <c r="J2310" s="304"/>
      <c r="K2310" s="304"/>
    </row>
    <row r="2311">
      <c r="G2311" s="304"/>
      <c r="H2311" s="304"/>
      <c r="I2311" s="304"/>
      <c r="J2311" s="304"/>
      <c r="K2311" s="304"/>
    </row>
    <row r="2312">
      <c r="G2312" s="304"/>
      <c r="H2312" s="304"/>
      <c r="I2312" s="304"/>
      <c r="J2312" s="304"/>
      <c r="K2312" s="304"/>
    </row>
    <row r="2313">
      <c r="G2313" s="304"/>
      <c r="H2313" s="304"/>
      <c r="I2313" s="304"/>
      <c r="J2313" s="304"/>
      <c r="K2313" s="304"/>
    </row>
    <row r="2314">
      <c r="H2314" s="304"/>
      <c r="I2314" s="304"/>
      <c r="J2314" s="304"/>
      <c r="K2314" s="304"/>
    </row>
    <row r="2315">
      <c r="G2315" s="304"/>
      <c r="H2315" s="304"/>
      <c r="I2315" s="304"/>
      <c r="J2315" s="304"/>
      <c r="K2315" s="304"/>
    </row>
    <row r="2316">
      <c r="H2316" s="304"/>
      <c r="I2316" s="304"/>
      <c r="J2316" s="304"/>
      <c r="K2316" s="304"/>
    </row>
    <row r="2317">
      <c r="G2317" s="304"/>
      <c r="H2317" s="304"/>
      <c r="I2317" s="304"/>
      <c r="J2317" s="304"/>
      <c r="K2317" s="304"/>
    </row>
    <row r="2318">
      <c r="F2318" s="304"/>
      <c r="G2318" s="304"/>
      <c r="H2318" s="304"/>
      <c r="I2318" s="304"/>
      <c r="J2318" s="304"/>
      <c r="K2318" s="304"/>
    </row>
    <row r="2319">
      <c r="G2319" s="304"/>
      <c r="H2319" s="304"/>
    </row>
    <row r="2320">
      <c r="I2320" s="304"/>
      <c r="J2320" s="304"/>
      <c r="K2320" s="304"/>
    </row>
    <row r="2322">
      <c r="E2322" s="304"/>
      <c r="F2322" s="304"/>
      <c r="G2322" s="304"/>
      <c r="H2322" s="304"/>
      <c r="I2322" s="304"/>
      <c r="J2322" s="304"/>
      <c r="K2322" s="304"/>
    </row>
    <row r="2323">
      <c r="F2323" s="304"/>
      <c r="G2323" s="304"/>
      <c r="H2323" s="304"/>
      <c r="I2323" s="304"/>
      <c r="J2323" s="304"/>
      <c r="K2323" s="304"/>
    </row>
    <row r="2324">
      <c r="G2324" s="304"/>
      <c r="H2324" s="304"/>
      <c r="I2324" s="304"/>
      <c r="J2324" s="304"/>
      <c r="K2324" s="304"/>
    </row>
    <row r="2325">
      <c r="H2325" s="304"/>
      <c r="I2325" s="304"/>
      <c r="J2325" s="304"/>
      <c r="K2325" s="304"/>
    </row>
    <row r="2326">
      <c r="G2326" s="304"/>
      <c r="H2326" s="304"/>
      <c r="I2326" s="304"/>
      <c r="J2326" s="304"/>
      <c r="K2326" s="304"/>
    </row>
    <row r="2327">
      <c r="H2327" s="304"/>
      <c r="I2327" s="304"/>
      <c r="J2327" s="304"/>
      <c r="K2327" s="304"/>
    </row>
    <row r="2328">
      <c r="F2328" s="304"/>
      <c r="G2328" s="304"/>
      <c r="H2328" s="304"/>
      <c r="I2328" s="304"/>
      <c r="J2328" s="304"/>
      <c r="K2328" s="304"/>
    </row>
    <row r="2329">
      <c r="F2329" s="304"/>
      <c r="G2329" s="304"/>
      <c r="H2329" s="304"/>
      <c r="I2329" s="304"/>
      <c r="J2329" s="304"/>
      <c r="K2329" s="304"/>
    </row>
    <row r="2330">
      <c r="G2330" s="304"/>
      <c r="H2330" s="304"/>
      <c r="I2330" s="304"/>
      <c r="J2330" s="304"/>
      <c r="K2330" s="304"/>
    </row>
    <row r="2331">
      <c r="H2331" s="304"/>
      <c r="I2331" s="304"/>
      <c r="J2331" s="304"/>
      <c r="K2331" s="304"/>
    </row>
    <row r="2332">
      <c r="G2332" s="304"/>
      <c r="H2332" s="304"/>
      <c r="I2332" s="304"/>
      <c r="J2332" s="304"/>
      <c r="K2332" s="304"/>
    </row>
    <row r="2333">
      <c r="G2333" s="304"/>
      <c r="H2333" s="304"/>
      <c r="I2333" s="304"/>
      <c r="J2333" s="304"/>
      <c r="K2333" s="304"/>
    </row>
    <row r="2334">
      <c r="G2334" s="304"/>
      <c r="H2334" s="304"/>
      <c r="I2334" s="304"/>
      <c r="J2334" s="304"/>
      <c r="K2334" s="304"/>
    </row>
    <row r="2335">
      <c r="F2335" s="304"/>
      <c r="G2335" s="304"/>
      <c r="H2335" s="304"/>
      <c r="I2335" s="304"/>
      <c r="J2335" s="304"/>
      <c r="K2335" s="304"/>
    </row>
    <row r="2336">
      <c r="F2336" s="304"/>
      <c r="G2336" s="304"/>
      <c r="H2336" s="304"/>
      <c r="I2336" s="304"/>
      <c r="J2336" s="304"/>
      <c r="K2336" s="304"/>
    </row>
    <row r="2337">
      <c r="G2337" s="304"/>
      <c r="H2337" s="304"/>
      <c r="I2337" s="304"/>
      <c r="J2337" s="304"/>
      <c r="K2337" s="304"/>
    </row>
    <row r="2338">
      <c r="H2338" s="304"/>
      <c r="I2338" s="304"/>
      <c r="J2338" s="304"/>
      <c r="K2338" s="304"/>
    </row>
    <row r="2339">
      <c r="H2339" s="304"/>
      <c r="I2339" s="304"/>
      <c r="J2339" s="304"/>
      <c r="K2339" s="304"/>
    </row>
    <row r="2340">
      <c r="H2340" s="304"/>
      <c r="I2340" s="304"/>
      <c r="J2340" s="304"/>
      <c r="K2340" s="304"/>
    </row>
    <row r="2341">
      <c r="F2341" s="304"/>
      <c r="G2341" s="304"/>
      <c r="H2341" s="304"/>
      <c r="I2341" s="304"/>
      <c r="J2341" s="304"/>
      <c r="K2341" s="304"/>
    </row>
    <row r="2342">
      <c r="G2342" s="304"/>
      <c r="H2342" s="304"/>
      <c r="I2342" s="304"/>
      <c r="J2342" s="304"/>
      <c r="K2342" s="304"/>
    </row>
    <row r="2343">
      <c r="H2343" s="304"/>
      <c r="I2343" s="304"/>
      <c r="J2343" s="304"/>
      <c r="K2343" s="304"/>
    </row>
    <row r="2344">
      <c r="F2344" s="304"/>
      <c r="G2344" s="304"/>
      <c r="H2344" s="304"/>
      <c r="I2344" s="304"/>
      <c r="J2344" s="304"/>
      <c r="K2344" s="304"/>
    </row>
    <row r="2345">
      <c r="G2345" s="304"/>
      <c r="H2345" s="304"/>
      <c r="I2345" s="304"/>
      <c r="J2345" s="304"/>
      <c r="K2345" s="304"/>
    </row>
    <row r="2346">
      <c r="G2346" s="304"/>
      <c r="H2346" s="304"/>
      <c r="I2346" s="304"/>
      <c r="J2346" s="304"/>
      <c r="K2346" s="304"/>
    </row>
    <row r="2347">
      <c r="G2347" s="304"/>
      <c r="H2347" s="304"/>
      <c r="I2347" s="304"/>
      <c r="J2347" s="304"/>
      <c r="K2347" s="304"/>
    </row>
    <row r="2348">
      <c r="H2348" s="304"/>
      <c r="I2348" s="304"/>
      <c r="J2348" s="304"/>
      <c r="K2348" s="304"/>
    </row>
    <row r="2349">
      <c r="G2349" s="304"/>
      <c r="H2349" s="304"/>
      <c r="I2349" s="304"/>
      <c r="J2349" s="304"/>
      <c r="K2349" s="304"/>
    </row>
    <row r="2350">
      <c r="I2350" s="304"/>
      <c r="J2350" s="304"/>
      <c r="K2350" s="304"/>
    </row>
    <row r="2351">
      <c r="F2351" s="304"/>
      <c r="G2351" s="304"/>
      <c r="H2351" s="304"/>
      <c r="I2351" s="304"/>
      <c r="J2351" s="304"/>
      <c r="K2351" s="304"/>
    </row>
    <row r="2352">
      <c r="G2352" s="304"/>
      <c r="H2352" s="304"/>
      <c r="I2352" s="304"/>
      <c r="J2352" s="304"/>
      <c r="K2352" s="304"/>
    </row>
    <row r="2353">
      <c r="H2353" s="304"/>
      <c r="I2353" s="304"/>
      <c r="J2353" s="304"/>
      <c r="K2353" s="304"/>
    </row>
    <row r="2354">
      <c r="F2354" s="304"/>
      <c r="G2354" s="304"/>
      <c r="H2354" s="304"/>
      <c r="I2354" s="304"/>
      <c r="J2354" s="304"/>
      <c r="K2354" s="304"/>
    </row>
    <row r="2355">
      <c r="G2355" s="304"/>
      <c r="H2355" s="304"/>
      <c r="I2355" s="304"/>
    </row>
    <row r="2356">
      <c r="I2356" s="304"/>
      <c r="J2356" s="304"/>
      <c r="K2356" s="304"/>
    </row>
    <row r="2357">
      <c r="K2357" s="304"/>
    </row>
    <row r="2358">
      <c r="F2358" s="304"/>
      <c r="G2358" s="304"/>
      <c r="H2358" s="304"/>
      <c r="I2358" s="304"/>
      <c r="J2358" s="304"/>
      <c r="K2358" s="304"/>
    </row>
    <row r="2359">
      <c r="F2359" s="304"/>
      <c r="G2359" s="304"/>
      <c r="H2359" s="304"/>
      <c r="I2359" s="304"/>
      <c r="J2359" s="304"/>
      <c r="K2359" s="304"/>
    </row>
    <row r="2360">
      <c r="F2360" s="304"/>
      <c r="G2360" s="304"/>
      <c r="H2360" s="304"/>
      <c r="I2360" s="304"/>
      <c r="J2360" s="304"/>
      <c r="K2360" s="304"/>
    </row>
    <row r="2361">
      <c r="G2361" s="304"/>
      <c r="H2361" s="304"/>
      <c r="I2361" s="304"/>
      <c r="J2361" s="304"/>
      <c r="K2361" s="304"/>
    </row>
    <row r="2362">
      <c r="H2362" s="304"/>
      <c r="I2362" s="304"/>
      <c r="J2362" s="304"/>
      <c r="K2362" s="304"/>
    </row>
    <row r="2363">
      <c r="G2363" s="304"/>
      <c r="H2363" s="304"/>
      <c r="I2363" s="304"/>
      <c r="J2363" s="304"/>
      <c r="K2363" s="304"/>
    </row>
    <row r="2364">
      <c r="G2364" s="304"/>
      <c r="H2364" s="304"/>
      <c r="I2364" s="304"/>
      <c r="J2364" s="304"/>
      <c r="K2364" s="304"/>
    </row>
    <row r="2365">
      <c r="F2365" s="304"/>
      <c r="G2365" s="304"/>
      <c r="H2365" s="304"/>
      <c r="I2365" s="304"/>
      <c r="J2365" s="304"/>
      <c r="K2365" s="304"/>
    </row>
    <row r="2366">
      <c r="F2366" s="304"/>
      <c r="G2366" s="304"/>
      <c r="H2366" s="304"/>
      <c r="I2366" s="304"/>
      <c r="J2366" s="304"/>
      <c r="K2366" s="304"/>
    </row>
    <row r="2367">
      <c r="H2367" s="304"/>
      <c r="I2367" s="304"/>
      <c r="J2367" s="304"/>
      <c r="K2367" s="304"/>
    </row>
    <row r="2368">
      <c r="G2368" s="304"/>
      <c r="H2368" s="304"/>
      <c r="I2368" s="304"/>
      <c r="J2368" s="304"/>
      <c r="K2368" s="304"/>
    </row>
    <row r="2369">
      <c r="I2369" s="304"/>
      <c r="J2369" s="304"/>
      <c r="K2369" s="304"/>
    </row>
    <row r="2370">
      <c r="J2370" s="304"/>
      <c r="K2370" s="304"/>
    </row>
    <row r="2371">
      <c r="G2371" s="304"/>
      <c r="H2371" s="304"/>
      <c r="I2371" s="304"/>
      <c r="J2371" s="304"/>
      <c r="K2371" s="304"/>
    </row>
    <row r="2372">
      <c r="F2372" s="304"/>
      <c r="G2372" s="304"/>
      <c r="H2372" s="304"/>
      <c r="I2372" s="304"/>
      <c r="J2372" s="304"/>
      <c r="K2372" s="304"/>
    </row>
    <row r="2373">
      <c r="H2373" s="304"/>
      <c r="I2373" s="304"/>
      <c r="J2373" s="304"/>
      <c r="K2373" s="304"/>
    </row>
    <row r="2374">
      <c r="G2374" s="304"/>
      <c r="H2374" s="304"/>
      <c r="I2374" s="304"/>
      <c r="J2374" s="304"/>
      <c r="K2374" s="304"/>
    </row>
    <row r="2375">
      <c r="G2375" s="304"/>
      <c r="H2375" s="304"/>
      <c r="I2375" s="304"/>
      <c r="J2375" s="304"/>
      <c r="K2375" s="304"/>
    </row>
    <row r="2376">
      <c r="H2376" s="304"/>
      <c r="I2376" s="304"/>
      <c r="J2376" s="304"/>
      <c r="K2376" s="304"/>
    </row>
    <row r="2377">
      <c r="H2377" s="304"/>
      <c r="I2377" s="304"/>
      <c r="J2377" s="304"/>
      <c r="K2377" s="304"/>
    </row>
    <row r="2378">
      <c r="F2378" s="304"/>
      <c r="G2378" s="304"/>
      <c r="H2378" s="304"/>
      <c r="I2378" s="304"/>
      <c r="J2378" s="304"/>
      <c r="K2378" s="304"/>
    </row>
    <row r="2379">
      <c r="G2379" s="304"/>
      <c r="I2379" s="304"/>
      <c r="K2379" s="304"/>
    </row>
    <row r="2380">
      <c r="H2380" s="304"/>
      <c r="I2380" s="304"/>
      <c r="J2380" s="304"/>
      <c r="K2380" s="304"/>
    </row>
    <row r="2381">
      <c r="G2381" s="304"/>
      <c r="H2381" s="304"/>
      <c r="I2381" s="304"/>
      <c r="J2381" s="304"/>
      <c r="K2381" s="304"/>
    </row>
    <row r="2382">
      <c r="G2382" s="304"/>
      <c r="H2382" s="304"/>
      <c r="I2382" s="304"/>
      <c r="J2382" s="304"/>
      <c r="K2382" s="304"/>
    </row>
    <row r="2383">
      <c r="H2383" s="304"/>
      <c r="I2383" s="304"/>
      <c r="J2383" s="304"/>
      <c r="K2383" s="304"/>
    </row>
    <row r="2384">
      <c r="H2384" s="304"/>
      <c r="J2384" s="304"/>
      <c r="K2384" s="304"/>
    </row>
    <row r="2385">
      <c r="G2385" s="304"/>
      <c r="H2385" s="304"/>
      <c r="I2385" s="304"/>
      <c r="J2385" s="304"/>
      <c r="K2385" s="304"/>
    </row>
    <row r="2386">
      <c r="H2386" s="304"/>
      <c r="I2386" s="304"/>
      <c r="J2386" s="304"/>
      <c r="K2386" s="304"/>
    </row>
    <row r="2387">
      <c r="H2387" s="304"/>
      <c r="I2387" s="304"/>
      <c r="J2387" s="304"/>
      <c r="K2387" s="304"/>
    </row>
    <row r="2388">
      <c r="F2388" s="304"/>
      <c r="G2388" s="304"/>
      <c r="H2388" s="304"/>
      <c r="I2388" s="304"/>
      <c r="J2388" s="304"/>
      <c r="K2388" s="304"/>
    </row>
    <row r="2389">
      <c r="G2389" s="304"/>
      <c r="H2389" s="304"/>
      <c r="J2389" s="304"/>
      <c r="K2389" s="304"/>
    </row>
    <row r="2390">
      <c r="H2390" s="304"/>
      <c r="I2390" s="304"/>
      <c r="J2390" s="304"/>
      <c r="K2390" s="304"/>
    </row>
    <row r="2391">
      <c r="H2391" s="304"/>
      <c r="I2391" s="304"/>
      <c r="J2391" s="304"/>
      <c r="K2391" s="304"/>
    </row>
    <row r="2392">
      <c r="F2392" s="304"/>
      <c r="G2392" s="304"/>
      <c r="H2392" s="304"/>
      <c r="I2392" s="304"/>
      <c r="J2392" s="304"/>
      <c r="K2392" s="304"/>
    </row>
    <row r="2393">
      <c r="F2393" s="304"/>
      <c r="G2393" s="304"/>
      <c r="H2393" s="304"/>
      <c r="I2393" s="304"/>
      <c r="J2393" s="304"/>
      <c r="K2393" s="304"/>
    </row>
    <row r="2394">
      <c r="G2394" s="304"/>
      <c r="H2394" s="304"/>
      <c r="I2394" s="304"/>
      <c r="J2394" s="304"/>
      <c r="K2394" s="304"/>
    </row>
    <row r="2395">
      <c r="H2395" s="304"/>
      <c r="I2395" s="304"/>
      <c r="J2395" s="304"/>
      <c r="K2395" s="304"/>
    </row>
    <row r="2396">
      <c r="G2396" s="304"/>
      <c r="H2396" s="304"/>
      <c r="I2396" s="304"/>
      <c r="J2396" s="304"/>
      <c r="K2396" s="304"/>
    </row>
    <row r="2397">
      <c r="H2397" s="304"/>
      <c r="I2397" s="304"/>
      <c r="J2397" s="304"/>
      <c r="K2397" s="304"/>
    </row>
    <row r="2398">
      <c r="F2398" s="304"/>
      <c r="G2398" s="304"/>
      <c r="H2398" s="304"/>
      <c r="I2398" s="304"/>
      <c r="J2398" s="304"/>
      <c r="K2398" s="304"/>
    </row>
    <row r="2399">
      <c r="F2399" s="304"/>
      <c r="G2399" s="304"/>
      <c r="H2399" s="304"/>
      <c r="I2399" s="304"/>
      <c r="J2399" s="304"/>
      <c r="K2399" s="304"/>
    </row>
    <row r="2400">
      <c r="G2400" s="304"/>
      <c r="H2400" s="304"/>
      <c r="I2400" s="304"/>
      <c r="J2400" s="304"/>
      <c r="K2400" s="304"/>
    </row>
    <row r="2401">
      <c r="G2401" s="304"/>
      <c r="H2401" s="304"/>
      <c r="I2401" s="304"/>
      <c r="J2401" s="304"/>
      <c r="K2401" s="304"/>
    </row>
    <row r="2402">
      <c r="H2402" s="304"/>
      <c r="I2402" s="304"/>
      <c r="J2402" s="304"/>
      <c r="K2402" s="304"/>
    </row>
    <row r="2403">
      <c r="H2403" s="304"/>
      <c r="I2403" s="304"/>
      <c r="J2403" s="304"/>
      <c r="K2403" s="304"/>
    </row>
    <row r="2404">
      <c r="G2404" s="304"/>
      <c r="H2404" s="304"/>
      <c r="I2404" s="304"/>
      <c r="J2404" s="304"/>
      <c r="K2404" s="304"/>
    </row>
    <row r="2405">
      <c r="F2405" s="304"/>
      <c r="G2405" s="304"/>
      <c r="H2405" s="304"/>
      <c r="I2405" s="304"/>
      <c r="J2405" s="304"/>
      <c r="K2405" s="304"/>
    </row>
    <row r="2406">
      <c r="F2406" s="304"/>
      <c r="G2406" s="304"/>
      <c r="H2406" s="304"/>
      <c r="I2406" s="304"/>
      <c r="J2406" s="304"/>
      <c r="K2406" s="304"/>
    </row>
    <row r="2407">
      <c r="G2407" s="304"/>
      <c r="H2407" s="304"/>
      <c r="I2407" s="304"/>
      <c r="J2407" s="304"/>
      <c r="K2407" s="304"/>
    </row>
    <row r="2408">
      <c r="H2408" s="304"/>
      <c r="I2408" s="304"/>
      <c r="J2408" s="304"/>
      <c r="K2408" s="304"/>
    </row>
    <row r="2409">
      <c r="H2409" s="304"/>
      <c r="I2409" s="304"/>
      <c r="J2409" s="304"/>
      <c r="K2409" s="304"/>
    </row>
    <row r="2410">
      <c r="H2410" s="304"/>
      <c r="I2410" s="304"/>
      <c r="J2410" s="304"/>
      <c r="K2410" s="304"/>
    </row>
    <row r="2411">
      <c r="F2411" s="304"/>
      <c r="G2411" s="304"/>
      <c r="H2411" s="304"/>
      <c r="I2411" s="304"/>
      <c r="J2411" s="304"/>
      <c r="K2411" s="304"/>
    </row>
    <row r="2412">
      <c r="G2412" s="304"/>
      <c r="H2412" s="304"/>
      <c r="I2412" s="304"/>
      <c r="J2412" s="304"/>
      <c r="K2412" s="304"/>
    </row>
    <row r="2413">
      <c r="H2413" s="304"/>
      <c r="I2413" s="304"/>
      <c r="J2413" s="304"/>
      <c r="K2413" s="304"/>
    </row>
    <row r="2414">
      <c r="G2414" s="304"/>
      <c r="H2414" s="304"/>
      <c r="I2414" s="304"/>
      <c r="J2414" s="304"/>
      <c r="K2414" s="304"/>
    </row>
    <row r="2415">
      <c r="G2415" s="304"/>
      <c r="H2415" s="304"/>
      <c r="I2415" s="304"/>
      <c r="J2415" s="304"/>
      <c r="K2415" s="304"/>
    </row>
    <row r="2416">
      <c r="G2416" s="304"/>
      <c r="H2416" s="304"/>
      <c r="I2416" s="304"/>
      <c r="J2416" s="304"/>
      <c r="K2416" s="304"/>
    </row>
    <row r="2417">
      <c r="G2417" s="304"/>
      <c r="H2417" s="304"/>
      <c r="I2417" s="304"/>
      <c r="J2417" s="304"/>
      <c r="K2417" s="304"/>
    </row>
    <row r="2418">
      <c r="H2418" s="304"/>
      <c r="I2418" s="304"/>
      <c r="J2418" s="304"/>
      <c r="K2418" s="304"/>
    </row>
    <row r="2419">
      <c r="H2419" s="304"/>
      <c r="I2419" s="304"/>
      <c r="J2419" s="304"/>
      <c r="K2419" s="304"/>
    </row>
    <row r="2420">
      <c r="I2420" s="304"/>
      <c r="J2420" s="304"/>
      <c r="K2420" s="304"/>
    </row>
    <row r="2421">
      <c r="F2421" s="304"/>
      <c r="G2421" s="304"/>
      <c r="H2421" s="304"/>
      <c r="I2421" s="304"/>
      <c r="J2421" s="304"/>
      <c r="K2421" s="304"/>
    </row>
    <row r="2422">
      <c r="G2422" s="304"/>
      <c r="H2422" s="304"/>
      <c r="I2422" s="304"/>
      <c r="J2422" s="304"/>
      <c r="K2422" s="304"/>
    </row>
    <row r="2423">
      <c r="H2423" s="304"/>
      <c r="I2423" s="304"/>
      <c r="J2423" s="304"/>
      <c r="K2423" s="304"/>
    </row>
    <row r="2424">
      <c r="J2424" s="304"/>
      <c r="K2424" s="304"/>
    </row>
    <row r="2425">
      <c r="F2425" s="304"/>
      <c r="G2425" s="304"/>
      <c r="H2425" s="304"/>
      <c r="I2425" s="304"/>
      <c r="J2425" s="304"/>
      <c r="K2425" s="304"/>
    </row>
    <row r="2426">
      <c r="G2426" s="304"/>
      <c r="H2426" s="304"/>
      <c r="I2426" s="304"/>
      <c r="J2426" s="304"/>
    </row>
    <row r="2427">
      <c r="K2427" s="304"/>
    </row>
    <row r="2428">
      <c r="F2428" s="304"/>
      <c r="G2428" s="304"/>
      <c r="H2428" s="304"/>
      <c r="I2428" s="304"/>
      <c r="J2428" s="304"/>
      <c r="K2428" s="304"/>
    </row>
    <row r="2429">
      <c r="F2429" s="304"/>
      <c r="G2429" s="304"/>
      <c r="H2429" s="304"/>
      <c r="I2429" s="304"/>
      <c r="J2429" s="304"/>
      <c r="K2429" s="304"/>
    </row>
    <row r="2430">
      <c r="G2430" s="304"/>
      <c r="H2430" s="304"/>
      <c r="I2430" s="304"/>
      <c r="J2430" s="304"/>
      <c r="K2430" s="304"/>
    </row>
    <row r="2431">
      <c r="H2431" s="304"/>
      <c r="I2431" s="304"/>
      <c r="J2431" s="304"/>
      <c r="K2431" s="304"/>
    </row>
    <row r="2432">
      <c r="G2432" s="304"/>
      <c r="H2432" s="304"/>
      <c r="I2432" s="304"/>
      <c r="J2432" s="304"/>
      <c r="K2432" s="304"/>
    </row>
    <row r="2433">
      <c r="I2433" s="304"/>
      <c r="J2433" s="304"/>
      <c r="K2433" s="304"/>
    </row>
    <row r="2434">
      <c r="F2434" s="304"/>
      <c r="I2434" s="304"/>
      <c r="J2434" s="304"/>
      <c r="K2434" s="304"/>
    </row>
    <row r="2435">
      <c r="G2435" s="304"/>
      <c r="H2435" s="304"/>
      <c r="I2435" s="304"/>
      <c r="J2435" s="304"/>
      <c r="K2435" s="304"/>
    </row>
    <row r="2436">
      <c r="H2436" s="304"/>
      <c r="I2436" s="304"/>
      <c r="J2436" s="304"/>
      <c r="K2436" s="304"/>
    </row>
    <row r="2437">
      <c r="G2437" s="304"/>
      <c r="H2437" s="304"/>
      <c r="I2437" s="304"/>
      <c r="J2437" s="304"/>
      <c r="K2437" s="304"/>
    </row>
    <row r="2438">
      <c r="G2438" s="304"/>
      <c r="H2438" s="304"/>
      <c r="I2438" s="304"/>
      <c r="J2438" s="304"/>
      <c r="K2438" s="304"/>
    </row>
    <row r="2439">
      <c r="G2439" s="304"/>
      <c r="H2439" s="304"/>
      <c r="I2439" s="304"/>
      <c r="J2439" s="304"/>
      <c r="K2439" s="304"/>
    </row>
    <row r="2440">
      <c r="G2440" s="304"/>
      <c r="H2440" s="304"/>
      <c r="I2440" s="304"/>
      <c r="J2440" s="304"/>
      <c r="K2440" s="304"/>
    </row>
    <row r="2441">
      <c r="H2441" s="304"/>
      <c r="I2441" s="304"/>
      <c r="J2441" s="304"/>
      <c r="K2441" s="304"/>
    </row>
    <row r="2442">
      <c r="G2442" s="304"/>
      <c r="H2442" s="304"/>
      <c r="I2442" s="304"/>
      <c r="J2442" s="304"/>
      <c r="K2442" s="304"/>
    </row>
    <row r="2443">
      <c r="H2443" s="304"/>
      <c r="J2443" s="304"/>
      <c r="K2443" s="304"/>
    </row>
    <row r="2444">
      <c r="G2444" s="304"/>
      <c r="H2444" s="304"/>
      <c r="I2444" s="304"/>
      <c r="J2444" s="304"/>
      <c r="K2444" s="304"/>
    </row>
    <row r="2445">
      <c r="G2445" s="304"/>
      <c r="H2445" s="304"/>
      <c r="I2445" s="304"/>
      <c r="J2445" s="304"/>
      <c r="K2445" s="304"/>
    </row>
    <row r="2446">
      <c r="H2446" s="304"/>
      <c r="I2446" s="304"/>
      <c r="J2446" s="304"/>
      <c r="K2446" s="304"/>
    </row>
    <row r="2447">
      <c r="I2447" s="304"/>
      <c r="J2447" s="304"/>
      <c r="K2447" s="304"/>
    </row>
    <row r="2448">
      <c r="I2448" s="304"/>
      <c r="J2448" s="304"/>
      <c r="K2448" s="304"/>
    </row>
    <row r="2449">
      <c r="F2449" s="304"/>
      <c r="G2449" s="304"/>
      <c r="H2449" s="304"/>
      <c r="I2449" s="304"/>
      <c r="J2449" s="304"/>
      <c r="K2449" s="304"/>
    </row>
    <row r="2450">
      <c r="G2450" s="304"/>
      <c r="H2450" s="304"/>
      <c r="I2450" s="304"/>
      <c r="K2450" s="304"/>
    </row>
    <row r="2451">
      <c r="H2451" s="304"/>
      <c r="I2451" s="304"/>
      <c r="J2451" s="304"/>
      <c r="K2451" s="304"/>
    </row>
    <row r="2452">
      <c r="J2452" s="304"/>
      <c r="K2452" s="304"/>
    </row>
    <row r="2453">
      <c r="G2453" s="304"/>
      <c r="H2453" s="304"/>
      <c r="I2453" s="304"/>
      <c r="K2453" s="304"/>
    </row>
    <row r="2454">
      <c r="G2454" s="304"/>
      <c r="H2454" s="304"/>
      <c r="I2454" s="304"/>
      <c r="J2454" s="304"/>
      <c r="K2454" s="304"/>
    </row>
    <row r="2455">
      <c r="G2455" s="304"/>
      <c r="H2455" s="304"/>
      <c r="I2455" s="304"/>
      <c r="J2455" s="304"/>
      <c r="K2455" s="304"/>
    </row>
    <row r="2456">
      <c r="G2456" s="304"/>
      <c r="H2456" s="304"/>
      <c r="I2456" s="304"/>
      <c r="J2456" s="304"/>
      <c r="K2456" s="304"/>
    </row>
    <row r="2457">
      <c r="H2457" s="304"/>
      <c r="I2457" s="304"/>
      <c r="J2457" s="304"/>
      <c r="K2457" s="304"/>
    </row>
    <row r="2458">
      <c r="H2458" s="304"/>
      <c r="I2458" s="304"/>
      <c r="J2458" s="304"/>
      <c r="K2458" s="304"/>
    </row>
    <row r="2459">
      <c r="F2459" s="304"/>
      <c r="G2459" s="304"/>
      <c r="H2459" s="304"/>
      <c r="I2459" s="304"/>
      <c r="J2459" s="304"/>
      <c r="K2459" s="304"/>
    </row>
    <row r="2460">
      <c r="G2460" s="304"/>
      <c r="H2460" s="304"/>
      <c r="I2460" s="304"/>
      <c r="J2460" s="304"/>
    </row>
    <row r="2461">
      <c r="H2461" s="304"/>
      <c r="I2461" s="304"/>
      <c r="J2461" s="304"/>
      <c r="K2461" s="304"/>
    </row>
    <row r="2462">
      <c r="J2462" s="304"/>
      <c r="K2462" s="304"/>
    </row>
    <row r="2463">
      <c r="F2463" s="304"/>
      <c r="G2463" s="304"/>
      <c r="H2463" s="304"/>
      <c r="I2463" s="304"/>
      <c r="J2463" s="304"/>
      <c r="K2463" s="304"/>
    </row>
    <row r="2464">
      <c r="G2464" s="304"/>
      <c r="H2464" s="304"/>
      <c r="I2464" s="304"/>
      <c r="J2464" s="304"/>
      <c r="K2464" s="304"/>
    </row>
    <row r="2465">
      <c r="H2465" s="304"/>
      <c r="I2465" s="304"/>
      <c r="J2465" s="304"/>
      <c r="K2465" s="304"/>
    </row>
    <row r="2466">
      <c r="G2466" s="304"/>
      <c r="H2466" s="304"/>
      <c r="I2466" s="304"/>
      <c r="J2466" s="304"/>
      <c r="K2466" s="304"/>
    </row>
    <row r="2467">
      <c r="H2467" s="304"/>
      <c r="I2467" s="304"/>
      <c r="J2467" s="304"/>
      <c r="K2467" s="304"/>
    </row>
    <row r="2468">
      <c r="G2468" s="304"/>
      <c r="H2468" s="304"/>
      <c r="I2468" s="304"/>
      <c r="J2468" s="304"/>
      <c r="K2468" s="304"/>
    </row>
    <row r="2469">
      <c r="I2469" s="304"/>
      <c r="J2469" s="304"/>
      <c r="K2469" s="304"/>
    </row>
    <row r="2470">
      <c r="G2470" s="304"/>
      <c r="H2470" s="304"/>
      <c r="I2470" s="304"/>
      <c r="J2470" s="304"/>
      <c r="K2470" s="304"/>
    </row>
    <row r="2471">
      <c r="G2471" s="304"/>
      <c r="H2471" s="304"/>
      <c r="I2471" s="304"/>
      <c r="J2471" s="304"/>
      <c r="K2471" s="304"/>
    </row>
    <row r="2472">
      <c r="H2472" s="304"/>
      <c r="I2472" s="304"/>
      <c r="J2472" s="304"/>
      <c r="K2472" s="304"/>
    </row>
    <row r="2473">
      <c r="F2473" s="304"/>
      <c r="G2473" s="304"/>
      <c r="H2473" s="304"/>
      <c r="I2473" s="304"/>
      <c r="J2473" s="304"/>
      <c r="K2473" s="304"/>
    </row>
    <row r="2474">
      <c r="G2474" s="304"/>
      <c r="I2474" s="304"/>
      <c r="J2474" s="304"/>
      <c r="K2474" s="304"/>
    </row>
    <row r="2475">
      <c r="G2475" s="304"/>
      <c r="H2475" s="304"/>
      <c r="I2475" s="304"/>
      <c r="J2475" s="304"/>
      <c r="K2475" s="304"/>
    </row>
    <row r="2476">
      <c r="H2476" s="304"/>
      <c r="I2476" s="304"/>
      <c r="J2476" s="304"/>
      <c r="K2476" s="304"/>
    </row>
    <row r="2477">
      <c r="H2477" s="304"/>
      <c r="I2477" s="304"/>
      <c r="J2477" s="304"/>
      <c r="K2477" s="304"/>
    </row>
    <row r="2478">
      <c r="G2478" s="304"/>
      <c r="H2478" s="304"/>
      <c r="I2478" s="304"/>
      <c r="J2478" s="304"/>
      <c r="K2478" s="304"/>
    </row>
    <row r="2479">
      <c r="F2479" s="304"/>
      <c r="G2479" s="304"/>
      <c r="H2479" s="304"/>
      <c r="I2479" s="304"/>
      <c r="K2479" s="304"/>
    </row>
    <row r="2480">
      <c r="F2480" s="304"/>
      <c r="G2480" s="304"/>
      <c r="H2480" s="304"/>
      <c r="I2480" s="304"/>
      <c r="J2480" s="304"/>
      <c r="K2480" s="304"/>
    </row>
    <row r="2481">
      <c r="G2481" s="304"/>
      <c r="H2481" s="304"/>
      <c r="I2481" s="304"/>
      <c r="J2481" s="304"/>
      <c r="K2481" s="304"/>
    </row>
    <row r="2482">
      <c r="H2482" s="304"/>
      <c r="I2482" s="304"/>
      <c r="J2482" s="304"/>
      <c r="K2482" s="304"/>
    </row>
    <row r="2483">
      <c r="H2483" s="304"/>
      <c r="I2483" s="304"/>
      <c r="J2483" s="304"/>
      <c r="K2483" s="304"/>
    </row>
    <row r="2484">
      <c r="H2484" s="304"/>
      <c r="I2484" s="304"/>
      <c r="J2484" s="304"/>
      <c r="K2484" s="304"/>
    </row>
    <row r="2485">
      <c r="F2485" s="304"/>
      <c r="I2485" s="304"/>
      <c r="J2485" s="304"/>
      <c r="K2485" s="304"/>
    </row>
    <row r="2486">
      <c r="G2486" s="304"/>
      <c r="K2486" s="304"/>
    </row>
    <row r="2487">
      <c r="H2487" s="304"/>
      <c r="I2487" s="304"/>
      <c r="J2487" s="304"/>
      <c r="K2487" s="304"/>
    </row>
    <row r="2488">
      <c r="I2488" s="304"/>
      <c r="J2488" s="304"/>
      <c r="K2488" s="304"/>
    </row>
    <row r="2489">
      <c r="F2489" s="304"/>
      <c r="G2489" s="304"/>
      <c r="H2489" s="304"/>
      <c r="I2489" s="304"/>
      <c r="J2489" s="304"/>
      <c r="K2489" s="304"/>
    </row>
    <row r="2490">
      <c r="G2490" s="304"/>
      <c r="I2490" s="304"/>
      <c r="J2490" s="304"/>
    </row>
    <row r="2491">
      <c r="G2491" s="304"/>
      <c r="H2491" s="304"/>
      <c r="K2491" s="304"/>
    </row>
    <row r="2492">
      <c r="G2492" s="304"/>
      <c r="H2492" s="304"/>
      <c r="I2492" s="304"/>
      <c r="J2492" s="304"/>
      <c r="K2492" s="304"/>
    </row>
    <row r="2493">
      <c r="G2493" s="304"/>
      <c r="H2493" s="304"/>
      <c r="I2493" s="304"/>
      <c r="J2493" s="304"/>
      <c r="K2493" s="304"/>
    </row>
    <row r="2494">
      <c r="H2494" s="304"/>
      <c r="I2494" s="304"/>
      <c r="J2494" s="304"/>
      <c r="K2494" s="304"/>
    </row>
    <row r="2495">
      <c r="I2495" s="304"/>
      <c r="J2495" s="304"/>
      <c r="K2495" s="304"/>
    </row>
    <row r="2496">
      <c r="I2496" s="304"/>
      <c r="J2496" s="304"/>
      <c r="K2496" s="304"/>
    </row>
    <row r="2497">
      <c r="H2497" s="304"/>
      <c r="I2497" s="304"/>
      <c r="J2497" s="304"/>
      <c r="K2497" s="304"/>
    </row>
    <row r="2498">
      <c r="I2498" s="304"/>
      <c r="J2498" s="304"/>
      <c r="K2498" s="304"/>
    </row>
    <row r="2499">
      <c r="F2499" s="304"/>
      <c r="G2499" s="304"/>
      <c r="H2499" s="304"/>
      <c r="I2499" s="304"/>
      <c r="J2499" s="304"/>
      <c r="K2499" s="304"/>
    </row>
    <row r="2500">
      <c r="G2500" s="304"/>
      <c r="H2500" s="304"/>
      <c r="J2500" s="304"/>
      <c r="K2500" s="304"/>
    </row>
    <row r="2501">
      <c r="F2501" s="304"/>
      <c r="G2501" s="304"/>
      <c r="H2501" s="304"/>
      <c r="I2501" s="304"/>
      <c r="J2501" s="304"/>
      <c r="K2501" s="304"/>
    </row>
    <row r="2502">
      <c r="G2502" s="304"/>
      <c r="H2502" s="304"/>
      <c r="I2502" s="304"/>
      <c r="J2502" s="304"/>
    </row>
    <row r="2503">
      <c r="F2503" s="304"/>
      <c r="G2503" s="304"/>
      <c r="H2503" s="304"/>
      <c r="I2503" s="304"/>
      <c r="J2503" s="304"/>
      <c r="K2503" s="304"/>
    </row>
    <row r="2504">
      <c r="F2504" s="304"/>
      <c r="G2504" s="304"/>
      <c r="H2504" s="304"/>
      <c r="I2504" s="304"/>
      <c r="J2504" s="304"/>
      <c r="K2504" s="304"/>
    </row>
    <row r="2505">
      <c r="F2505" s="304"/>
      <c r="G2505" s="304"/>
      <c r="H2505" s="304"/>
      <c r="I2505" s="304"/>
      <c r="J2505" s="304"/>
      <c r="K2505" s="304"/>
    </row>
    <row r="2506">
      <c r="G2506" s="304"/>
      <c r="H2506" s="304"/>
      <c r="I2506" s="304"/>
      <c r="J2506" s="304"/>
      <c r="K2506" s="304"/>
    </row>
    <row r="2507">
      <c r="H2507" s="304"/>
      <c r="I2507" s="304"/>
      <c r="J2507" s="304"/>
      <c r="K2507" s="304"/>
    </row>
    <row r="2508">
      <c r="I2508" s="304"/>
      <c r="J2508" s="304"/>
      <c r="K2508" s="304"/>
    </row>
    <row r="2509">
      <c r="F2509" s="304"/>
      <c r="G2509" s="304"/>
      <c r="H2509" s="304"/>
      <c r="I2509" s="304"/>
      <c r="J2509" s="304"/>
      <c r="K2509" s="304"/>
    </row>
    <row r="2510">
      <c r="F2510" s="304"/>
      <c r="G2510" s="304"/>
      <c r="H2510" s="304"/>
      <c r="I2510" s="304"/>
      <c r="J2510" s="304"/>
      <c r="K2510" s="304"/>
    </row>
    <row r="2511">
      <c r="G2511" s="304"/>
      <c r="I2511" s="304"/>
      <c r="J2511" s="304"/>
      <c r="K2511" s="304"/>
    </row>
    <row r="2512">
      <c r="H2512" s="304"/>
      <c r="I2512" s="304"/>
      <c r="J2512" s="304"/>
    </row>
    <row r="2513">
      <c r="F2513" s="304"/>
      <c r="G2513" s="304"/>
      <c r="H2513" s="304"/>
      <c r="I2513" s="304"/>
      <c r="J2513" s="304"/>
      <c r="K2513" s="304"/>
    </row>
    <row r="2514">
      <c r="G2514" s="304"/>
      <c r="H2514" s="304"/>
      <c r="I2514" s="304"/>
      <c r="J2514" s="304"/>
      <c r="K2514" s="304"/>
    </row>
    <row r="2515">
      <c r="G2515" s="304"/>
      <c r="H2515" s="304"/>
      <c r="I2515" s="304"/>
      <c r="J2515" s="304"/>
      <c r="K2515" s="304"/>
    </row>
    <row r="2516">
      <c r="G2516" s="304"/>
      <c r="H2516" s="304"/>
      <c r="I2516" s="304"/>
      <c r="J2516" s="304"/>
      <c r="K2516" s="304"/>
    </row>
    <row r="2517">
      <c r="H2517" s="304"/>
      <c r="I2517" s="304"/>
      <c r="J2517" s="304"/>
      <c r="K2517" s="304"/>
    </row>
    <row r="2518">
      <c r="G2518" s="304"/>
      <c r="H2518" s="304"/>
      <c r="I2518" s="304"/>
      <c r="J2518" s="304"/>
      <c r="K2518" s="304"/>
    </row>
    <row r="2519">
      <c r="H2519" s="304"/>
      <c r="I2519" s="304"/>
      <c r="J2519" s="304"/>
      <c r="K2519" s="304"/>
    </row>
    <row r="2520">
      <c r="G2520" s="304"/>
      <c r="H2520" s="304"/>
      <c r="I2520" s="304"/>
      <c r="J2520" s="304"/>
      <c r="K2520" s="304"/>
    </row>
    <row r="2521">
      <c r="G2521" s="304"/>
      <c r="H2521" s="304"/>
      <c r="I2521" s="304"/>
      <c r="J2521" s="304"/>
      <c r="K2521" s="304"/>
    </row>
    <row r="2522">
      <c r="H2522" s="304"/>
      <c r="I2522" s="304"/>
      <c r="J2522" s="304"/>
      <c r="K2522" s="304"/>
    </row>
    <row r="2523">
      <c r="F2523" s="304"/>
      <c r="G2523" s="304"/>
      <c r="H2523" s="304"/>
      <c r="I2523" s="304"/>
      <c r="J2523" s="304"/>
      <c r="K2523" s="304"/>
    </row>
    <row r="2524">
      <c r="G2524" s="304"/>
      <c r="H2524" s="304"/>
      <c r="I2524" s="304"/>
      <c r="J2524" s="304"/>
      <c r="K2524" s="304"/>
    </row>
    <row r="2525">
      <c r="F2525" s="304"/>
      <c r="G2525" s="304"/>
      <c r="H2525" s="304"/>
      <c r="I2525" s="304"/>
      <c r="J2525" s="304"/>
      <c r="K2525" s="304"/>
    </row>
    <row r="2526">
      <c r="G2526" s="304"/>
      <c r="H2526" s="304"/>
      <c r="I2526" s="304"/>
      <c r="K2526" s="304"/>
    </row>
    <row r="2527">
      <c r="F2527" s="304"/>
      <c r="G2527" s="304"/>
      <c r="H2527" s="304"/>
      <c r="I2527" s="304"/>
      <c r="J2527" s="304"/>
      <c r="K2527" s="304"/>
    </row>
    <row r="2529">
      <c r="G2529" s="304"/>
      <c r="H2529" s="304"/>
      <c r="I2529" s="304"/>
      <c r="K2529" s="304"/>
    </row>
    <row r="2530">
      <c r="G2530" s="304"/>
      <c r="H2530" s="304"/>
      <c r="I2530" s="304"/>
      <c r="J2530" s="304"/>
      <c r="K2530" s="304"/>
    </row>
    <row r="2531">
      <c r="G2531" s="304"/>
      <c r="H2531" s="304"/>
      <c r="I2531" s="304"/>
      <c r="J2531" s="304"/>
      <c r="K2531" s="304"/>
    </row>
    <row r="2532">
      <c r="H2532" s="304"/>
      <c r="I2532" s="304"/>
      <c r="J2532" s="304"/>
      <c r="K2532" s="304"/>
    </row>
    <row r="2533">
      <c r="H2533" s="304"/>
      <c r="I2533" s="304"/>
      <c r="J2533" s="304"/>
      <c r="K2533" s="304"/>
    </row>
    <row r="2534">
      <c r="G2534" s="304"/>
      <c r="H2534" s="304"/>
      <c r="I2534" s="304"/>
      <c r="J2534" s="304"/>
      <c r="K2534" s="304"/>
    </row>
    <row r="2535">
      <c r="F2535" s="304"/>
      <c r="G2535" s="304"/>
      <c r="H2535" s="304"/>
      <c r="I2535" s="304"/>
      <c r="J2535" s="304"/>
      <c r="K2535" s="304"/>
    </row>
    <row r="2536">
      <c r="G2536" s="304"/>
      <c r="H2536" s="304"/>
      <c r="I2536" s="304"/>
      <c r="J2536" s="304"/>
      <c r="K2536" s="304"/>
    </row>
    <row r="2537">
      <c r="H2537" s="304"/>
      <c r="I2537" s="304"/>
      <c r="J2537" s="304"/>
      <c r="K2537" s="304"/>
    </row>
    <row r="2538">
      <c r="K2538" s="304"/>
    </row>
    <row r="2539">
      <c r="F2539" s="304"/>
      <c r="G2539" s="304"/>
      <c r="H2539" s="304"/>
      <c r="I2539" s="304"/>
      <c r="J2539" s="304"/>
      <c r="K2539" s="304"/>
    </row>
    <row r="2540">
      <c r="G2540" s="304"/>
      <c r="H2540" s="304"/>
      <c r="I2540" s="304"/>
      <c r="J2540" s="304"/>
      <c r="K2540" s="304"/>
    </row>
    <row r="2541">
      <c r="I2541" s="304"/>
      <c r="J2541" s="304"/>
      <c r="K2541" s="304"/>
    </row>
    <row r="2542">
      <c r="G2542" s="304"/>
      <c r="H2542" s="304"/>
      <c r="I2542" s="304"/>
      <c r="J2542" s="304"/>
      <c r="K2542" s="304"/>
    </row>
    <row r="2543">
      <c r="H2543" s="304"/>
      <c r="I2543" s="304"/>
      <c r="J2543" s="304"/>
      <c r="K2543" s="304"/>
    </row>
    <row r="2544">
      <c r="G2544" s="304"/>
      <c r="H2544" s="304"/>
      <c r="I2544" s="304"/>
      <c r="J2544" s="304"/>
      <c r="K2544" s="304"/>
    </row>
    <row r="2545">
      <c r="H2545" s="304"/>
      <c r="I2545" s="304"/>
      <c r="J2545" s="304"/>
      <c r="K2545" s="304"/>
    </row>
    <row r="2546">
      <c r="G2546" s="304"/>
      <c r="H2546" s="304"/>
      <c r="I2546" s="304"/>
      <c r="J2546" s="304"/>
      <c r="K2546" s="304"/>
    </row>
    <row r="2547">
      <c r="G2547" s="304"/>
      <c r="H2547" s="304"/>
      <c r="I2547" s="304"/>
      <c r="J2547" s="304"/>
      <c r="K2547" s="304"/>
    </row>
    <row r="2548">
      <c r="G2548" s="304"/>
      <c r="H2548" s="304"/>
      <c r="I2548" s="304"/>
      <c r="J2548" s="304"/>
      <c r="K2548" s="304"/>
    </row>
    <row r="2549">
      <c r="F2549" s="304"/>
      <c r="G2549" s="304"/>
      <c r="H2549" s="304"/>
      <c r="I2549" s="304"/>
      <c r="J2549" s="304"/>
      <c r="K2549" s="304"/>
    </row>
    <row r="2550">
      <c r="G2550" s="304"/>
      <c r="J2550" s="304"/>
      <c r="K2550" s="304"/>
    </row>
    <row r="2551">
      <c r="H2551" s="304"/>
      <c r="I2551" s="304"/>
      <c r="K2551" s="304"/>
    </row>
    <row r="2552">
      <c r="I2552" s="304"/>
      <c r="J2552" s="304"/>
      <c r="K2552" s="304"/>
    </row>
    <row r="2553">
      <c r="I2553" s="304"/>
      <c r="J2553" s="304"/>
      <c r="K2553" s="304"/>
    </row>
    <row r="2554">
      <c r="G2554" s="304"/>
      <c r="H2554" s="304"/>
      <c r="I2554" s="304"/>
      <c r="J2554" s="304"/>
      <c r="K2554" s="304"/>
    </row>
    <row r="2555">
      <c r="F2555" s="304"/>
      <c r="G2555" s="304"/>
      <c r="H2555" s="304"/>
      <c r="I2555" s="304"/>
      <c r="J2555" s="304"/>
      <c r="K2555" s="304"/>
    </row>
    <row r="2556">
      <c r="F2556" s="304"/>
      <c r="G2556" s="304"/>
      <c r="H2556" s="304"/>
      <c r="I2556" s="304"/>
      <c r="J2556" s="304"/>
      <c r="K2556" s="304"/>
    </row>
    <row r="2557">
      <c r="G2557" s="304"/>
      <c r="H2557" s="304"/>
      <c r="I2557" s="304"/>
      <c r="J2557" s="304"/>
      <c r="K2557" s="304"/>
    </row>
    <row r="2558">
      <c r="G2558" s="304"/>
      <c r="H2558" s="304"/>
      <c r="I2558" s="304"/>
      <c r="J2558" s="304"/>
      <c r="K2558" s="304"/>
    </row>
    <row r="2559">
      <c r="H2559" s="304"/>
      <c r="I2559" s="304"/>
      <c r="J2559" s="304"/>
      <c r="K2559" s="304"/>
    </row>
    <row r="2560">
      <c r="G2560" s="304"/>
      <c r="H2560" s="304"/>
      <c r="I2560" s="304"/>
      <c r="J2560" s="304"/>
      <c r="K2560" s="304"/>
    </row>
    <row r="2561">
      <c r="F2561" s="304"/>
      <c r="H2561" s="304"/>
      <c r="I2561" s="304"/>
      <c r="J2561" s="304"/>
      <c r="K2561" s="304"/>
    </row>
    <row r="2562">
      <c r="G2562" s="304"/>
      <c r="K2562" s="304"/>
    </row>
    <row r="2563">
      <c r="H2563" s="304"/>
      <c r="I2563" s="304"/>
      <c r="J2563" s="304"/>
      <c r="K2563" s="304"/>
    </row>
    <row r="2564">
      <c r="G2564" s="304"/>
      <c r="H2564" s="304"/>
      <c r="I2564" s="304"/>
      <c r="J2564" s="304"/>
      <c r="K2564" s="304"/>
    </row>
    <row r="2565">
      <c r="F2565" s="304"/>
      <c r="G2565" s="304"/>
      <c r="H2565" s="304"/>
      <c r="I2565" s="304"/>
      <c r="J2565" s="304"/>
      <c r="K2565" s="304"/>
    </row>
    <row r="2566">
      <c r="G2566" s="304"/>
      <c r="H2566" s="304"/>
      <c r="I2566" s="304"/>
      <c r="J2566" s="304"/>
      <c r="K2566" s="304"/>
    </row>
    <row r="2567">
      <c r="H2567" s="304"/>
      <c r="I2567" s="304"/>
      <c r="J2567" s="304"/>
      <c r="K2567" s="304"/>
    </row>
    <row r="2568">
      <c r="G2568" s="304"/>
      <c r="H2568" s="304"/>
      <c r="I2568" s="304"/>
      <c r="J2568" s="304"/>
      <c r="K2568" s="304"/>
    </row>
    <row r="2569">
      <c r="H2569" s="304"/>
      <c r="I2569" s="304"/>
      <c r="J2569" s="304"/>
      <c r="K2569" s="304"/>
    </row>
    <row r="2570">
      <c r="G2570" s="304"/>
      <c r="H2570" s="304"/>
      <c r="I2570" s="304"/>
      <c r="J2570" s="304"/>
      <c r="K2570" s="304"/>
    </row>
    <row r="2571">
      <c r="G2571" s="304"/>
      <c r="H2571" s="304"/>
      <c r="I2571" s="304"/>
      <c r="J2571" s="304"/>
      <c r="K2571" s="304"/>
    </row>
    <row r="2572">
      <c r="G2572" s="304"/>
      <c r="H2572" s="304"/>
      <c r="I2572" s="304"/>
      <c r="J2572" s="304"/>
      <c r="K2572" s="304"/>
    </row>
    <row r="2573">
      <c r="H2573" s="304"/>
      <c r="I2573" s="304"/>
      <c r="J2573" s="304"/>
      <c r="K2573" s="304"/>
    </row>
    <row r="2574">
      <c r="I2574" s="304"/>
      <c r="J2574" s="304"/>
      <c r="K2574" s="304"/>
    </row>
    <row r="2575">
      <c r="F2575" s="304"/>
      <c r="G2575" s="304"/>
      <c r="H2575" s="304"/>
      <c r="I2575" s="304"/>
      <c r="J2575" s="304"/>
      <c r="K2575" s="304"/>
    </row>
    <row r="2576">
      <c r="G2576" s="304"/>
      <c r="H2576" s="304"/>
      <c r="J2576" s="304"/>
    </row>
    <row r="2577">
      <c r="F2577" s="304"/>
      <c r="G2577" s="304"/>
      <c r="H2577" s="304"/>
      <c r="I2577" s="304"/>
      <c r="J2577" s="304"/>
      <c r="K2577" s="304"/>
    </row>
    <row r="2578">
      <c r="G2578" s="304"/>
      <c r="J2578" s="304"/>
      <c r="K2578" s="304"/>
    </row>
    <row r="2579">
      <c r="F2579" s="304"/>
      <c r="G2579" s="304"/>
      <c r="H2579" s="304"/>
      <c r="I2579" s="304"/>
      <c r="J2579" s="304"/>
      <c r="K2579" s="304"/>
    </row>
    <row r="2580">
      <c r="F2580" s="304"/>
      <c r="G2580" s="304"/>
      <c r="H2580" s="304"/>
      <c r="I2580" s="304"/>
      <c r="J2580" s="304"/>
      <c r="K2580" s="304"/>
    </row>
    <row r="2581">
      <c r="G2581" s="304"/>
      <c r="H2581" s="304"/>
      <c r="I2581" s="304"/>
      <c r="J2581" s="304"/>
      <c r="K2581" s="304"/>
    </row>
    <row r="2582">
      <c r="G2582" s="304"/>
      <c r="H2582" s="304"/>
      <c r="I2582" s="304"/>
      <c r="J2582" s="304"/>
      <c r="K2582" s="304"/>
    </row>
    <row r="2583">
      <c r="H2583" s="304"/>
      <c r="I2583" s="304"/>
      <c r="J2583" s="304"/>
      <c r="K2583" s="304"/>
    </row>
    <row r="2584">
      <c r="I2584" s="304"/>
      <c r="J2584" s="304"/>
      <c r="K2584" s="304"/>
    </row>
    <row r="2585">
      <c r="F2585" s="304"/>
      <c r="G2585" s="304"/>
      <c r="H2585" s="304"/>
      <c r="I2585" s="304"/>
      <c r="J2585" s="304"/>
      <c r="K2585" s="304"/>
    </row>
    <row r="2586">
      <c r="G2586" s="304"/>
      <c r="H2586" s="304"/>
      <c r="K2586" s="304"/>
    </row>
    <row r="2587">
      <c r="G2587" s="304"/>
      <c r="H2587" s="304"/>
      <c r="I2587" s="304"/>
      <c r="J2587" s="304"/>
      <c r="K2587" s="304"/>
    </row>
    <row r="2588">
      <c r="G2588" s="304"/>
      <c r="K2588" s="304"/>
    </row>
    <row r="2589">
      <c r="F2589" s="304"/>
      <c r="G2589" s="304"/>
      <c r="H2589" s="304"/>
      <c r="I2589" s="304"/>
      <c r="J2589" s="304"/>
      <c r="K2589" s="304"/>
    </row>
    <row r="2590">
      <c r="G2590" s="304"/>
      <c r="H2590" s="304"/>
      <c r="I2590" s="304"/>
      <c r="J2590" s="304"/>
      <c r="K2590" s="304"/>
    </row>
    <row r="2591">
      <c r="F2591" s="304"/>
      <c r="G2591" s="304"/>
      <c r="H2591" s="304"/>
      <c r="I2591" s="304"/>
      <c r="J2591" s="304"/>
      <c r="K2591" s="304"/>
    </row>
    <row r="2592">
      <c r="F2592" s="304"/>
      <c r="G2592" s="304"/>
      <c r="H2592" s="304"/>
      <c r="I2592" s="304"/>
      <c r="J2592" s="304"/>
      <c r="K2592" s="304"/>
    </row>
    <row r="2593">
      <c r="H2593" s="304"/>
      <c r="I2593" s="304"/>
      <c r="J2593" s="304"/>
      <c r="K2593" s="304"/>
    </row>
    <row r="2594">
      <c r="G2594" s="304"/>
      <c r="H2594" s="304"/>
      <c r="I2594" s="304"/>
      <c r="J2594" s="304"/>
      <c r="K2594" s="304"/>
    </row>
    <row r="2595">
      <c r="H2595" s="304"/>
      <c r="I2595" s="304"/>
      <c r="J2595" s="304"/>
      <c r="K2595" s="304"/>
    </row>
    <row r="2596">
      <c r="I2596" s="304"/>
      <c r="J2596" s="304"/>
      <c r="K2596" s="304"/>
    </row>
    <row r="2597">
      <c r="H2597" s="304"/>
      <c r="I2597" s="304"/>
      <c r="J2597" s="304"/>
      <c r="K2597" s="304"/>
    </row>
    <row r="2598">
      <c r="H2598" s="304"/>
      <c r="I2598" s="304"/>
      <c r="J2598" s="304"/>
      <c r="K2598" s="304"/>
    </row>
    <row r="2599">
      <c r="F2599" s="304"/>
      <c r="G2599" s="304"/>
      <c r="H2599" s="304"/>
      <c r="I2599" s="304"/>
      <c r="J2599" s="304"/>
      <c r="K2599" s="304"/>
    </row>
    <row r="2600">
      <c r="G2600" s="304"/>
      <c r="H2600" s="304"/>
      <c r="I2600" s="304"/>
      <c r="J2600" s="304"/>
      <c r="K2600" s="304"/>
    </row>
    <row r="2601">
      <c r="H2601" s="304"/>
      <c r="I2601" s="304"/>
      <c r="J2601" s="304"/>
      <c r="K2601" s="304"/>
    </row>
    <row r="2602">
      <c r="K2602" s="304"/>
    </row>
    <row r="2603">
      <c r="F2603" s="304"/>
      <c r="G2603" s="304"/>
      <c r="H2603" s="304"/>
      <c r="I2603" s="304"/>
      <c r="J2603" s="304"/>
      <c r="K2603" s="304"/>
    </row>
    <row r="2604">
      <c r="H2604" s="304"/>
      <c r="I2604" s="304"/>
      <c r="K2604" s="304"/>
    </row>
    <row r="2605">
      <c r="J2605" s="304"/>
      <c r="K2605" s="304"/>
    </row>
    <row r="2606">
      <c r="J2606" s="304"/>
      <c r="K2606" s="304"/>
    </row>
    <row r="2607">
      <c r="H2607" s="304"/>
      <c r="I2607" s="304"/>
    </row>
    <row r="2608">
      <c r="F2608" s="304"/>
      <c r="G2608" s="304"/>
      <c r="H2608" s="304"/>
      <c r="J2608" s="304"/>
      <c r="K2608" s="304"/>
    </row>
    <row r="2609">
      <c r="G2609" s="304"/>
      <c r="H2609" s="304"/>
      <c r="I2609" s="304"/>
      <c r="J2609" s="304"/>
      <c r="K2609" s="304"/>
    </row>
    <row r="2610">
      <c r="H2610" s="304"/>
      <c r="I2610" s="304"/>
      <c r="J2610" s="304"/>
      <c r="K2610" s="304"/>
    </row>
    <row r="2611">
      <c r="I2611" s="304"/>
      <c r="J2611" s="304"/>
      <c r="K2611" s="304"/>
    </row>
    <row r="2612">
      <c r="H2612" s="304"/>
      <c r="I2612" s="304"/>
      <c r="J2612" s="304"/>
      <c r="K2612" s="304"/>
    </row>
    <row r="2613">
      <c r="F2613" s="304"/>
      <c r="G2613" s="304"/>
      <c r="H2613" s="304"/>
      <c r="I2613" s="304"/>
      <c r="J2613" s="304"/>
      <c r="K2613" s="304"/>
    </row>
    <row r="2614">
      <c r="H2614" s="304"/>
      <c r="I2614" s="304"/>
      <c r="J2614" s="304"/>
      <c r="K2614" s="304"/>
    </row>
    <row r="2615">
      <c r="G2615" s="304"/>
      <c r="H2615" s="304"/>
      <c r="I2615" s="304"/>
      <c r="J2615" s="304"/>
      <c r="K2615" s="304"/>
    </row>
    <row r="2616">
      <c r="H2616" s="304"/>
      <c r="I2616" s="304"/>
      <c r="J2616" s="304"/>
      <c r="K2616" s="304"/>
    </row>
    <row r="2617">
      <c r="I2617" s="304"/>
      <c r="J2617" s="304"/>
      <c r="K2617" s="304"/>
    </row>
    <row r="2618">
      <c r="I2618" s="304"/>
      <c r="J2618" s="304"/>
      <c r="K2618" s="304"/>
    </row>
    <row r="2619">
      <c r="H2619" s="304"/>
      <c r="I2619" s="304"/>
      <c r="J2619" s="304"/>
      <c r="K2619" s="304"/>
    </row>
    <row r="2620">
      <c r="G2620" s="304"/>
      <c r="H2620" s="304"/>
      <c r="I2620" s="304"/>
      <c r="J2620" s="304"/>
      <c r="K2620" s="304"/>
    </row>
    <row r="2621">
      <c r="G2621" s="304"/>
      <c r="H2621" s="304"/>
      <c r="I2621" s="304"/>
      <c r="J2621" s="304"/>
      <c r="K2621" s="304"/>
    </row>
    <row r="2622">
      <c r="G2622" s="304"/>
      <c r="H2622" s="304"/>
      <c r="I2622" s="304"/>
      <c r="J2622" s="304"/>
      <c r="K2622" s="304"/>
    </row>
    <row r="2623">
      <c r="G2623" s="304"/>
      <c r="H2623" s="304"/>
      <c r="I2623" s="304"/>
      <c r="J2623" s="304"/>
      <c r="K2623" s="304"/>
    </row>
    <row r="2624">
      <c r="H2624" s="304"/>
      <c r="I2624" s="304"/>
      <c r="J2624" s="304"/>
      <c r="K2624" s="304"/>
    </row>
    <row r="2625">
      <c r="G2625" s="304"/>
      <c r="H2625" s="304"/>
      <c r="I2625" s="304"/>
      <c r="J2625" s="304"/>
      <c r="K2625" s="304"/>
    </row>
    <row r="2626">
      <c r="H2626" s="304"/>
      <c r="I2626" s="304"/>
      <c r="J2626" s="304"/>
      <c r="K2626" s="304"/>
    </row>
    <row r="2627">
      <c r="G2627" s="304"/>
      <c r="H2627" s="304"/>
      <c r="I2627" s="304"/>
      <c r="J2627" s="304"/>
      <c r="K2627" s="304"/>
    </row>
    <row r="2628">
      <c r="G2628" s="304"/>
      <c r="H2628" s="304"/>
      <c r="I2628" s="304"/>
      <c r="J2628" s="304"/>
      <c r="K2628" s="304"/>
    </row>
    <row r="2629">
      <c r="F2629" s="304"/>
      <c r="G2629" s="304"/>
      <c r="H2629" s="304"/>
      <c r="I2629" s="304"/>
      <c r="J2629" s="304"/>
      <c r="K2629" s="304"/>
    </row>
    <row r="2630">
      <c r="F2630" s="304"/>
      <c r="G2630" s="304"/>
      <c r="H2630" s="304"/>
      <c r="I2630" s="304"/>
      <c r="J2630" s="304"/>
      <c r="K2630" s="304"/>
    </row>
    <row r="2631">
      <c r="G2631" s="304"/>
      <c r="H2631" s="304"/>
      <c r="I2631" s="304"/>
      <c r="J2631" s="304"/>
      <c r="K2631" s="304"/>
    </row>
    <row r="2632">
      <c r="H2632" s="304"/>
      <c r="I2632" s="304"/>
      <c r="J2632" s="304"/>
      <c r="K2632" s="304"/>
    </row>
    <row r="2633">
      <c r="G2633" s="304"/>
      <c r="H2633" s="304"/>
      <c r="I2633" s="304"/>
      <c r="J2633" s="304"/>
      <c r="K2633" s="304"/>
    </row>
    <row r="2634">
      <c r="H2634" s="304"/>
      <c r="I2634" s="304"/>
      <c r="J2634" s="304"/>
      <c r="K2634" s="304"/>
    </row>
    <row r="2635">
      <c r="F2635" s="304"/>
      <c r="G2635" s="304"/>
      <c r="H2635" s="304"/>
      <c r="I2635" s="304"/>
      <c r="J2635" s="304"/>
      <c r="K2635" s="304"/>
    </row>
    <row r="2636">
      <c r="G2636" s="304"/>
      <c r="H2636" s="304"/>
      <c r="I2636" s="304"/>
    </row>
    <row r="2637">
      <c r="G2637" s="304"/>
      <c r="H2637" s="304"/>
      <c r="I2637" s="304"/>
      <c r="J2637" s="304"/>
      <c r="K2637" s="304"/>
    </row>
    <row r="2638">
      <c r="H2638" s="304"/>
      <c r="I2638" s="304"/>
      <c r="J2638" s="304"/>
      <c r="K2638" s="304"/>
    </row>
    <row r="2639">
      <c r="G2639" s="304"/>
      <c r="H2639" s="304"/>
      <c r="I2639" s="304"/>
      <c r="J2639" s="304"/>
      <c r="K2639" s="304"/>
    </row>
    <row r="2640">
      <c r="G2640" s="304"/>
      <c r="H2640" s="304"/>
      <c r="I2640" s="304"/>
      <c r="J2640" s="304"/>
      <c r="K2640" s="304"/>
    </row>
    <row r="2641">
      <c r="H2641" s="304"/>
      <c r="I2641" s="304"/>
      <c r="J2641" s="304"/>
      <c r="K2641" s="304"/>
    </row>
    <row r="2642">
      <c r="I2642" s="304"/>
      <c r="J2642" s="304"/>
      <c r="K2642" s="304"/>
    </row>
    <row r="2643">
      <c r="G2643" s="304"/>
      <c r="H2643" s="304"/>
      <c r="I2643" s="304"/>
      <c r="J2643" s="304"/>
      <c r="K2643" s="304"/>
    </row>
    <row r="2644">
      <c r="F2644" s="304"/>
      <c r="H2644" s="304"/>
      <c r="K2644" s="304"/>
    </row>
    <row r="2645">
      <c r="G2645" s="304"/>
      <c r="H2645" s="304"/>
      <c r="I2645" s="304"/>
      <c r="J2645" s="304"/>
      <c r="K2645" s="304"/>
    </row>
    <row r="2646">
      <c r="H2646" s="304"/>
      <c r="I2646" s="304"/>
      <c r="J2646" s="304"/>
      <c r="K2646" s="304"/>
    </row>
    <row r="2647">
      <c r="G2647" s="304"/>
      <c r="H2647" s="304"/>
      <c r="I2647" s="304"/>
      <c r="J2647" s="304"/>
      <c r="K2647" s="304"/>
    </row>
    <row r="2648">
      <c r="H2648" s="304"/>
      <c r="I2648" s="304"/>
      <c r="J2648" s="304"/>
      <c r="K2648" s="304"/>
    </row>
    <row r="2649">
      <c r="G2649" s="304"/>
      <c r="H2649" s="304"/>
      <c r="I2649" s="304"/>
      <c r="J2649" s="304"/>
      <c r="K2649" s="304"/>
    </row>
    <row r="2650">
      <c r="H2650" s="304"/>
      <c r="I2650" s="304"/>
      <c r="J2650" s="304"/>
      <c r="K2650" s="304"/>
    </row>
    <row r="2651">
      <c r="G2651" s="304"/>
      <c r="H2651" s="304"/>
      <c r="I2651" s="304"/>
      <c r="J2651" s="304"/>
      <c r="K2651" s="304"/>
    </row>
    <row r="2652">
      <c r="G2652" s="304"/>
      <c r="H2652" s="304"/>
      <c r="I2652" s="304"/>
      <c r="K2652" s="304"/>
    </row>
    <row r="2653">
      <c r="G2653" s="304"/>
      <c r="H2653" s="304"/>
      <c r="I2653" s="304"/>
      <c r="J2653" s="304"/>
      <c r="K2653" s="304"/>
    </row>
    <row r="2654">
      <c r="H2654" s="304"/>
      <c r="I2654" s="304"/>
      <c r="J2654" s="304"/>
      <c r="K2654" s="304"/>
    </row>
    <row r="2655">
      <c r="G2655" s="304"/>
      <c r="H2655" s="304"/>
      <c r="I2655" s="304"/>
      <c r="J2655" s="304"/>
      <c r="K2655" s="304"/>
    </row>
    <row r="2656">
      <c r="H2656" s="304"/>
      <c r="I2656" s="304"/>
      <c r="J2656" s="304"/>
      <c r="K2656" s="304"/>
    </row>
    <row r="2657">
      <c r="G2657" s="304"/>
      <c r="H2657" s="304"/>
      <c r="I2657" s="304"/>
      <c r="J2657" s="304"/>
      <c r="K2657" s="304"/>
    </row>
    <row r="2658">
      <c r="F2658" s="304"/>
      <c r="G2658" s="304"/>
      <c r="H2658" s="304"/>
      <c r="I2658" s="304"/>
      <c r="J2658" s="304"/>
      <c r="K2658" s="304"/>
    </row>
    <row r="2659">
      <c r="G2659" s="304"/>
      <c r="H2659" s="304"/>
      <c r="I2659" s="304"/>
      <c r="J2659" s="304"/>
      <c r="K2659" s="304"/>
    </row>
    <row r="2660">
      <c r="H2660" s="304"/>
      <c r="I2660" s="304"/>
      <c r="J2660" s="304"/>
    </row>
    <row r="2661">
      <c r="G2661" s="304"/>
      <c r="H2661" s="304"/>
      <c r="I2661" s="304"/>
      <c r="J2661" s="304"/>
      <c r="K2661" s="304"/>
    </row>
    <row r="2662">
      <c r="G2662" s="304"/>
      <c r="H2662" s="304"/>
      <c r="I2662" s="304"/>
      <c r="J2662" s="304"/>
      <c r="K2662" s="304"/>
    </row>
    <row r="2663">
      <c r="G2663" s="304"/>
      <c r="H2663" s="304"/>
      <c r="I2663" s="304"/>
      <c r="J2663" s="304"/>
      <c r="K2663" s="304"/>
    </row>
    <row r="2664">
      <c r="H2664" s="304"/>
      <c r="I2664" s="304"/>
      <c r="J2664" s="304"/>
      <c r="K2664" s="304"/>
    </row>
    <row r="2665">
      <c r="G2665" s="304"/>
      <c r="H2665" s="304"/>
      <c r="I2665" s="304"/>
      <c r="J2665" s="304"/>
      <c r="K2665" s="304"/>
    </row>
    <row r="2666">
      <c r="H2666" s="304"/>
      <c r="I2666" s="304"/>
      <c r="J2666" s="304"/>
      <c r="K2666" s="304"/>
    </row>
    <row r="2667">
      <c r="H2667" s="304"/>
      <c r="I2667" s="304"/>
      <c r="K2667" s="304"/>
    </row>
    <row r="2668">
      <c r="G2668" s="304"/>
      <c r="H2668" s="304"/>
      <c r="I2668" s="304"/>
      <c r="J2668" s="304"/>
      <c r="K2668" s="304"/>
    </row>
    <row r="2669">
      <c r="G2669" s="304"/>
      <c r="K2669" s="304"/>
    </row>
    <row r="2670">
      <c r="H2670" s="304"/>
      <c r="I2670" s="304"/>
      <c r="J2670" s="304"/>
    </row>
    <row r="2671">
      <c r="G2671" s="304"/>
      <c r="H2671" s="304"/>
      <c r="I2671" s="304"/>
      <c r="J2671" s="304"/>
      <c r="K2671" s="304"/>
    </row>
    <row r="2672">
      <c r="F2672" s="304"/>
      <c r="G2672" s="304"/>
      <c r="H2672" s="304"/>
      <c r="I2672" s="304"/>
      <c r="J2672" s="304"/>
      <c r="K2672" s="304"/>
    </row>
    <row r="2673">
      <c r="F2673" s="304"/>
      <c r="G2673" s="304"/>
      <c r="H2673" s="304"/>
      <c r="I2673" s="304"/>
      <c r="J2673" s="304"/>
      <c r="K2673" s="304"/>
    </row>
    <row r="2674">
      <c r="H2674" s="304"/>
      <c r="I2674" s="304"/>
      <c r="J2674" s="304"/>
      <c r="K2674" s="304"/>
    </row>
    <row r="2675">
      <c r="G2675" s="304"/>
      <c r="H2675" s="304"/>
      <c r="I2675" s="304"/>
      <c r="J2675" s="304"/>
      <c r="K2675" s="304"/>
    </row>
    <row r="2676">
      <c r="H2676" s="304"/>
      <c r="I2676" s="304"/>
      <c r="J2676" s="304"/>
      <c r="K2676" s="304"/>
    </row>
    <row r="2677">
      <c r="G2677" s="304"/>
      <c r="H2677" s="304"/>
      <c r="I2677" s="304"/>
      <c r="J2677" s="304"/>
      <c r="K2677" s="304"/>
    </row>
    <row r="2678">
      <c r="H2678" s="304"/>
      <c r="I2678" s="304"/>
      <c r="J2678" s="304"/>
      <c r="K2678" s="304"/>
    </row>
    <row r="2679">
      <c r="G2679" s="304"/>
      <c r="H2679" s="304"/>
      <c r="I2679" s="304"/>
      <c r="J2679" s="304"/>
      <c r="K2679" s="304"/>
    </row>
    <row r="2680">
      <c r="G2680" s="304"/>
      <c r="H2680" s="304"/>
      <c r="I2680" s="304"/>
      <c r="J2680" s="304"/>
      <c r="K2680" s="304"/>
    </row>
    <row r="2681">
      <c r="G2681" s="304"/>
      <c r="H2681" s="304"/>
      <c r="I2681" s="304"/>
      <c r="J2681" s="304"/>
      <c r="K2681" s="304"/>
    </row>
    <row r="2682">
      <c r="H2682" s="304"/>
    </row>
    <row r="2683">
      <c r="G2683" s="304"/>
      <c r="H2683" s="304"/>
      <c r="I2683" s="304"/>
      <c r="J2683" s="304"/>
      <c r="K2683" s="304"/>
    </row>
    <row r="2684">
      <c r="H2684" s="304"/>
      <c r="I2684" s="304"/>
      <c r="J2684" s="304"/>
      <c r="K2684" s="304"/>
    </row>
    <row r="2685">
      <c r="G2685" s="304"/>
      <c r="H2685" s="304"/>
      <c r="I2685" s="304"/>
      <c r="J2685" s="304"/>
      <c r="K2685" s="304"/>
    </row>
    <row r="2686">
      <c r="H2686" s="304"/>
      <c r="I2686" s="304"/>
      <c r="J2686" s="304"/>
      <c r="K2686" s="304"/>
    </row>
    <row r="2687">
      <c r="G2687" s="304"/>
      <c r="H2687" s="304"/>
      <c r="I2687" s="304"/>
      <c r="J2687" s="304"/>
      <c r="K2687" s="304"/>
    </row>
    <row r="2688">
      <c r="H2688" s="304"/>
      <c r="I2688" s="304"/>
      <c r="J2688" s="304"/>
      <c r="K2688" s="304"/>
    </row>
    <row r="2689">
      <c r="F2689" s="304"/>
      <c r="G2689" s="304"/>
      <c r="H2689" s="304"/>
      <c r="I2689" s="304"/>
      <c r="J2689" s="304"/>
      <c r="K2689" s="304"/>
    </row>
    <row r="2690">
      <c r="G2690" s="304"/>
      <c r="H2690" s="304"/>
      <c r="I2690" s="304"/>
      <c r="J2690" s="304"/>
      <c r="K2690" s="304"/>
    </row>
    <row r="2691">
      <c r="G2691" s="304"/>
      <c r="H2691" s="304"/>
      <c r="I2691" s="304"/>
      <c r="J2691" s="304"/>
      <c r="K2691" s="304"/>
    </row>
    <row r="2692">
      <c r="H2692" s="304"/>
      <c r="I2692" s="304"/>
      <c r="J2692" s="304"/>
      <c r="K2692" s="304"/>
    </row>
    <row r="2693">
      <c r="G2693" s="304"/>
      <c r="H2693" s="304"/>
      <c r="I2693" s="304"/>
      <c r="J2693" s="304"/>
      <c r="K2693" s="304"/>
    </row>
    <row r="2694">
      <c r="F2694" s="304"/>
      <c r="G2694" s="304"/>
      <c r="H2694" s="304"/>
      <c r="I2694" s="304"/>
      <c r="J2694" s="304"/>
      <c r="K2694" s="304"/>
    </row>
    <row r="2695">
      <c r="G2695" s="304"/>
      <c r="H2695" s="304"/>
      <c r="I2695" s="304"/>
      <c r="J2695" s="304"/>
      <c r="K2695" s="304"/>
    </row>
    <row r="2696">
      <c r="G2696" s="304"/>
      <c r="H2696" s="304"/>
      <c r="I2696" s="304"/>
      <c r="J2696" s="304"/>
      <c r="K2696" s="304"/>
    </row>
    <row r="2697">
      <c r="G2697" s="304"/>
      <c r="H2697" s="304"/>
      <c r="I2697" s="304"/>
      <c r="J2697" s="304"/>
      <c r="K2697" s="304"/>
    </row>
    <row r="2698">
      <c r="H2698" s="304"/>
      <c r="I2698" s="304"/>
      <c r="J2698" s="304"/>
      <c r="K2698" s="304"/>
    </row>
    <row r="2699">
      <c r="G2699" s="304"/>
      <c r="H2699" s="304"/>
      <c r="I2699" s="304"/>
      <c r="J2699" s="304"/>
      <c r="K2699" s="304"/>
    </row>
    <row r="2700">
      <c r="H2700" s="304"/>
      <c r="I2700" s="304"/>
      <c r="J2700" s="304"/>
      <c r="K2700" s="304"/>
    </row>
    <row r="2701">
      <c r="G2701" s="304"/>
      <c r="H2701" s="304"/>
      <c r="I2701" s="304"/>
      <c r="J2701" s="304"/>
      <c r="K2701" s="304"/>
    </row>
    <row r="2702">
      <c r="G2702" s="304"/>
      <c r="H2702" s="304"/>
      <c r="I2702" s="304"/>
      <c r="J2702" s="304"/>
      <c r="K2702" s="304"/>
    </row>
    <row r="2703">
      <c r="G2703" s="304"/>
      <c r="H2703" s="304"/>
      <c r="I2703" s="304"/>
      <c r="J2703" s="304"/>
      <c r="K2703" s="304"/>
    </row>
    <row r="2704">
      <c r="H2704" s="304"/>
      <c r="I2704" s="304"/>
      <c r="J2704" s="304"/>
      <c r="K2704" s="304"/>
    </row>
    <row r="2705">
      <c r="G2705" s="304"/>
      <c r="H2705" s="304"/>
      <c r="I2705" s="304"/>
      <c r="J2705" s="304"/>
      <c r="K2705" s="304"/>
    </row>
    <row r="2706">
      <c r="H2706" s="304"/>
      <c r="I2706" s="304"/>
      <c r="J2706" s="304"/>
      <c r="K2706" s="304"/>
    </row>
    <row r="2707">
      <c r="G2707" s="304"/>
      <c r="H2707" s="304"/>
      <c r="I2707" s="304"/>
      <c r="J2707" s="304"/>
      <c r="K2707" s="304"/>
    </row>
    <row r="2708">
      <c r="H2708" s="304"/>
      <c r="I2708" s="304"/>
      <c r="J2708" s="304"/>
      <c r="K2708" s="304"/>
    </row>
    <row r="2709">
      <c r="G2709" s="304"/>
      <c r="H2709" s="304"/>
      <c r="I2709" s="304"/>
      <c r="J2709" s="304"/>
      <c r="K2709" s="304"/>
    </row>
    <row r="2710">
      <c r="F2710" s="304"/>
      <c r="G2710" s="304"/>
      <c r="H2710" s="304"/>
      <c r="I2710" s="304"/>
      <c r="J2710" s="304"/>
      <c r="K2710" s="304"/>
    </row>
    <row r="2711">
      <c r="F2711" s="304"/>
      <c r="G2711" s="304"/>
      <c r="H2711" s="304"/>
      <c r="I2711" s="304"/>
      <c r="J2711" s="304"/>
      <c r="K2711" s="304"/>
    </row>
    <row r="2712">
      <c r="G2712" s="304"/>
      <c r="H2712" s="304"/>
      <c r="I2712" s="304"/>
      <c r="J2712" s="304"/>
      <c r="K2712" s="304"/>
    </row>
    <row r="2713">
      <c r="H2713" s="304"/>
      <c r="I2713" s="304"/>
      <c r="J2713" s="304"/>
      <c r="K2713" s="304"/>
    </row>
    <row r="2714">
      <c r="H2714" s="304"/>
      <c r="I2714" s="304"/>
      <c r="J2714" s="304"/>
      <c r="K2714" s="304"/>
    </row>
    <row r="2715">
      <c r="I2715" s="304"/>
      <c r="J2715" s="304"/>
      <c r="K2715" s="304"/>
    </row>
    <row r="2716">
      <c r="F2716" s="304"/>
      <c r="H2716" s="304"/>
      <c r="J2716" s="304"/>
      <c r="K2716" s="304"/>
    </row>
    <row r="2717">
      <c r="G2717" s="304"/>
      <c r="H2717" s="304"/>
      <c r="I2717" s="304"/>
      <c r="J2717" s="304"/>
      <c r="K2717" s="304"/>
    </row>
    <row r="2718">
      <c r="H2718" s="304"/>
      <c r="I2718" s="304"/>
      <c r="J2718" s="304"/>
      <c r="K2718" s="304"/>
    </row>
    <row r="2719">
      <c r="G2719" s="304"/>
      <c r="H2719" s="304"/>
      <c r="I2719" s="304"/>
      <c r="J2719" s="304"/>
      <c r="K2719" s="304"/>
    </row>
    <row r="2720">
      <c r="H2720" s="304"/>
      <c r="I2720" s="304"/>
      <c r="J2720" s="304"/>
      <c r="K2720" s="304"/>
    </row>
    <row r="2721">
      <c r="G2721" s="304"/>
      <c r="H2721" s="304"/>
      <c r="I2721" s="304"/>
      <c r="J2721" s="304"/>
      <c r="K2721" s="304"/>
    </row>
    <row r="2722">
      <c r="H2722" s="304"/>
      <c r="I2722" s="304"/>
      <c r="J2722" s="304"/>
      <c r="K2722" s="304"/>
    </row>
    <row r="2723">
      <c r="G2723" s="304"/>
      <c r="H2723" s="304"/>
      <c r="I2723" s="304"/>
      <c r="J2723" s="304"/>
      <c r="K2723" s="304"/>
    </row>
    <row r="2724">
      <c r="H2724" s="304"/>
      <c r="I2724" s="304"/>
      <c r="J2724" s="304"/>
      <c r="K2724" s="304"/>
    </row>
    <row r="2725">
      <c r="F2725" s="304"/>
      <c r="G2725" s="304"/>
      <c r="H2725" s="304"/>
      <c r="I2725" s="304"/>
      <c r="J2725" s="304"/>
      <c r="K2725" s="304"/>
    </row>
    <row r="2726">
      <c r="G2726" s="304"/>
      <c r="H2726" s="304"/>
      <c r="I2726" s="304"/>
      <c r="J2726" s="304"/>
      <c r="K2726" s="304"/>
    </row>
    <row r="2727">
      <c r="G2727" s="304"/>
      <c r="H2727" s="304"/>
      <c r="I2727" s="304"/>
      <c r="J2727" s="304"/>
      <c r="K2727" s="304"/>
    </row>
    <row r="2728">
      <c r="H2728" s="304"/>
      <c r="I2728" s="304"/>
      <c r="J2728" s="304"/>
      <c r="K2728" s="304"/>
    </row>
    <row r="2729">
      <c r="G2729" s="304"/>
      <c r="H2729" s="304"/>
      <c r="I2729" s="304"/>
      <c r="J2729" s="304"/>
      <c r="K2729" s="304"/>
    </row>
    <row r="2730">
      <c r="G2730" s="304"/>
      <c r="H2730" s="304"/>
      <c r="I2730" s="304"/>
      <c r="J2730" s="304"/>
      <c r="K2730" s="304"/>
    </row>
    <row r="2731">
      <c r="G2731" s="304"/>
      <c r="H2731" s="304"/>
      <c r="I2731" s="304"/>
      <c r="J2731" s="304"/>
      <c r="K2731" s="304"/>
    </row>
    <row r="2732">
      <c r="G2732" s="304"/>
      <c r="H2732" s="304"/>
      <c r="I2732" s="304"/>
      <c r="J2732" s="304"/>
      <c r="K2732" s="304"/>
    </row>
    <row r="2733">
      <c r="G2733" s="304"/>
      <c r="H2733" s="304"/>
      <c r="I2733" s="304"/>
      <c r="J2733" s="304"/>
      <c r="K2733" s="304"/>
    </row>
    <row r="2734">
      <c r="G2734" s="304"/>
      <c r="H2734" s="304"/>
      <c r="I2734" s="304"/>
      <c r="J2734" s="304"/>
      <c r="K2734" s="304"/>
    </row>
    <row r="2735">
      <c r="G2735" s="304"/>
      <c r="H2735" s="304"/>
      <c r="I2735" s="304"/>
      <c r="J2735" s="304"/>
      <c r="K2735" s="304"/>
    </row>
    <row r="2736">
      <c r="G2736" s="304"/>
      <c r="H2736" s="304"/>
      <c r="I2736" s="304"/>
      <c r="J2736" s="304"/>
      <c r="K2736" s="304"/>
    </row>
    <row r="2737">
      <c r="G2737" s="304"/>
      <c r="H2737" s="304"/>
      <c r="I2737" s="304"/>
      <c r="J2737" s="304"/>
      <c r="K2737" s="304"/>
    </row>
    <row r="2738">
      <c r="G2738" s="304"/>
      <c r="H2738" s="304"/>
      <c r="I2738" s="304"/>
      <c r="J2738" s="304"/>
      <c r="K2738" s="304"/>
    </row>
    <row r="2739">
      <c r="G2739" s="304"/>
      <c r="H2739" s="304"/>
      <c r="I2739" s="304"/>
      <c r="J2739" s="304"/>
      <c r="K2739" s="304"/>
    </row>
    <row r="2740">
      <c r="G2740" s="304"/>
      <c r="H2740" s="304"/>
      <c r="I2740" s="304"/>
      <c r="J2740" s="304"/>
      <c r="K2740" s="304"/>
    </row>
    <row r="2741">
      <c r="G2741" s="304"/>
      <c r="H2741" s="304"/>
      <c r="I2741" s="304"/>
      <c r="J2741" s="304"/>
      <c r="K2741" s="304"/>
    </row>
    <row r="2742">
      <c r="G2742" s="304"/>
      <c r="H2742" s="304"/>
      <c r="I2742" s="304"/>
      <c r="J2742" s="304"/>
      <c r="K2742" s="304"/>
    </row>
    <row r="2743">
      <c r="H2743" s="304"/>
      <c r="I2743" s="304"/>
      <c r="J2743" s="304"/>
      <c r="K2743" s="304"/>
    </row>
    <row r="2744">
      <c r="G2744" s="304"/>
      <c r="H2744" s="304"/>
      <c r="I2744" s="304"/>
      <c r="J2744" s="304"/>
      <c r="K2744" s="304"/>
    </row>
    <row r="2745">
      <c r="H2745" s="304"/>
      <c r="I2745" s="304"/>
      <c r="J2745" s="304"/>
      <c r="K2745" s="304"/>
    </row>
    <row r="2746">
      <c r="G2746" s="304"/>
      <c r="H2746" s="304"/>
      <c r="I2746" s="304"/>
      <c r="J2746" s="304"/>
      <c r="K2746" s="304"/>
    </row>
    <row r="2747">
      <c r="H2747" s="304"/>
      <c r="I2747" s="304"/>
      <c r="J2747" s="304"/>
    </row>
    <row r="2748">
      <c r="G2748" s="304"/>
      <c r="H2748" s="304"/>
      <c r="I2748" s="304"/>
      <c r="J2748" s="304"/>
      <c r="K2748" s="304"/>
    </row>
    <row r="2749">
      <c r="H2749" s="304"/>
      <c r="I2749" s="304"/>
      <c r="J2749" s="304"/>
      <c r="K2749" s="304"/>
    </row>
    <row r="2750">
      <c r="G2750" s="304"/>
      <c r="H2750" s="304"/>
      <c r="I2750" s="304"/>
      <c r="J2750" s="304"/>
      <c r="K2750" s="304"/>
    </row>
    <row r="2751">
      <c r="H2751" s="304"/>
      <c r="I2751" s="304"/>
      <c r="J2751" s="304"/>
      <c r="K2751" s="304"/>
    </row>
    <row r="2752">
      <c r="G2752" s="304"/>
      <c r="H2752" s="304"/>
      <c r="I2752" s="304"/>
      <c r="J2752" s="304"/>
      <c r="K2752" s="304"/>
    </row>
    <row r="2753">
      <c r="H2753" s="304"/>
      <c r="I2753" s="304"/>
      <c r="J2753" s="304"/>
      <c r="K2753" s="304"/>
    </row>
    <row r="2754">
      <c r="G2754" s="304"/>
      <c r="H2754" s="304"/>
      <c r="I2754" s="304"/>
      <c r="J2754" s="304"/>
      <c r="K2754" s="304"/>
    </row>
    <row r="2755">
      <c r="H2755" s="304"/>
      <c r="I2755" s="304"/>
      <c r="J2755" s="304"/>
      <c r="K2755" s="304"/>
    </row>
    <row r="2756">
      <c r="G2756" s="304"/>
      <c r="H2756" s="304"/>
      <c r="I2756" s="304"/>
      <c r="J2756" s="304"/>
      <c r="K2756" s="304"/>
    </row>
    <row r="2757">
      <c r="G2757" s="304"/>
      <c r="H2757" s="304"/>
      <c r="I2757" s="304"/>
      <c r="J2757" s="304"/>
      <c r="K2757" s="304"/>
    </row>
    <row r="2758">
      <c r="G2758" s="304"/>
      <c r="H2758" s="304"/>
      <c r="I2758" s="304"/>
      <c r="J2758" s="304"/>
      <c r="K2758" s="304"/>
    </row>
    <row r="2759">
      <c r="G2759" s="304"/>
      <c r="H2759" s="304"/>
      <c r="I2759" s="304"/>
      <c r="J2759" s="304"/>
      <c r="K2759" s="304"/>
    </row>
    <row r="2760">
      <c r="G2760" s="304"/>
      <c r="H2760" s="304"/>
      <c r="I2760" s="304"/>
      <c r="J2760" s="304"/>
      <c r="K2760" s="304"/>
    </row>
    <row r="2761">
      <c r="G2761" s="304"/>
      <c r="H2761" s="304"/>
      <c r="I2761" s="304"/>
      <c r="J2761" s="304"/>
      <c r="K2761" s="304"/>
    </row>
    <row r="2762">
      <c r="G2762" s="304"/>
      <c r="H2762" s="304"/>
      <c r="I2762" s="304"/>
      <c r="J2762" s="304"/>
      <c r="K2762" s="304"/>
    </row>
    <row r="2763">
      <c r="F2763" s="304"/>
      <c r="G2763" s="304"/>
      <c r="H2763" s="304"/>
      <c r="I2763" s="304"/>
      <c r="K2763" s="304"/>
    </row>
    <row r="2764">
      <c r="G2764" s="304"/>
      <c r="H2764" s="304"/>
      <c r="I2764" s="304"/>
      <c r="J2764" s="304"/>
      <c r="K2764" s="304"/>
    </row>
    <row r="2765">
      <c r="H2765" s="304"/>
      <c r="I2765" s="304"/>
      <c r="J2765" s="304"/>
      <c r="K2765" s="304"/>
    </row>
    <row r="2766">
      <c r="G2766" s="304"/>
      <c r="H2766" s="304"/>
      <c r="I2766" s="304"/>
      <c r="J2766" s="304"/>
      <c r="K2766" s="304"/>
    </row>
    <row r="2767">
      <c r="H2767" s="304"/>
      <c r="I2767" s="304"/>
      <c r="J2767" s="304"/>
      <c r="K2767" s="304"/>
    </row>
    <row r="2768">
      <c r="G2768" s="304"/>
      <c r="H2768" s="304"/>
      <c r="I2768" s="304"/>
      <c r="J2768" s="304"/>
      <c r="K2768" s="304"/>
    </row>
    <row r="2769">
      <c r="H2769" s="304"/>
      <c r="I2769" s="304"/>
      <c r="J2769" s="304"/>
      <c r="K2769" s="304"/>
    </row>
    <row r="2770">
      <c r="G2770" s="304"/>
      <c r="H2770" s="304"/>
      <c r="I2770" s="304"/>
      <c r="J2770" s="304"/>
      <c r="K2770" s="304"/>
    </row>
    <row r="2771">
      <c r="H2771" s="304"/>
      <c r="I2771" s="304"/>
    </row>
    <row r="2772">
      <c r="G2772" s="304"/>
      <c r="H2772" s="304"/>
      <c r="I2772" s="304"/>
      <c r="J2772" s="304"/>
      <c r="K2772" s="304"/>
    </row>
    <row r="2773">
      <c r="G2773" s="304"/>
      <c r="H2773" s="304"/>
      <c r="I2773" s="304"/>
      <c r="J2773" s="304"/>
      <c r="K2773" s="304"/>
    </row>
    <row r="2774">
      <c r="G2774" s="304"/>
      <c r="H2774" s="304"/>
      <c r="I2774" s="304"/>
      <c r="J2774" s="304"/>
      <c r="K2774" s="304"/>
    </row>
    <row r="2775">
      <c r="H2775" s="304"/>
      <c r="I2775" s="304"/>
      <c r="J2775" s="304"/>
      <c r="K2775" s="304"/>
    </row>
    <row r="2776">
      <c r="G2776" s="304"/>
      <c r="H2776" s="304"/>
      <c r="I2776" s="304"/>
      <c r="J2776" s="304"/>
      <c r="K2776" s="304"/>
    </row>
    <row r="2777">
      <c r="H2777" s="304"/>
      <c r="I2777" s="304"/>
      <c r="J2777" s="304"/>
      <c r="K2777" s="304"/>
    </row>
    <row r="2778">
      <c r="G2778" s="304"/>
      <c r="H2778" s="304"/>
      <c r="I2778" s="304"/>
      <c r="J2778" s="304"/>
      <c r="K2778" s="304"/>
    </row>
    <row r="2779">
      <c r="H2779" s="304"/>
      <c r="I2779" s="304"/>
      <c r="J2779" s="304"/>
      <c r="K2779" s="304"/>
    </row>
    <row r="2780">
      <c r="G2780" s="304"/>
      <c r="H2780" s="304"/>
      <c r="I2780" s="304"/>
      <c r="J2780" s="304"/>
      <c r="K2780" s="304"/>
    </row>
    <row r="2781">
      <c r="H2781" s="304"/>
      <c r="I2781" s="304"/>
      <c r="J2781" s="304"/>
      <c r="K2781" s="304"/>
    </row>
    <row r="2782">
      <c r="G2782" s="304"/>
      <c r="H2782" s="304"/>
      <c r="I2782" s="304"/>
      <c r="J2782" s="304"/>
      <c r="K2782" s="304"/>
    </row>
    <row r="2783">
      <c r="H2783" s="304"/>
      <c r="I2783" s="304"/>
      <c r="J2783" s="304"/>
      <c r="K2783" s="304"/>
    </row>
    <row r="2784">
      <c r="F2784" s="304"/>
      <c r="G2784" s="304"/>
      <c r="H2784" s="304"/>
      <c r="I2784" s="304"/>
      <c r="J2784" s="304"/>
      <c r="K2784" s="304"/>
    </row>
    <row r="2785">
      <c r="G2785" s="304"/>
      <c r="H2785" s="304"/>
      <c r="I2785" s="304"/>
    </row>
    <row r="2786">
      <c r="G2786" s="304"/>
      <c r="H2786" s="304"/>
      <c r="I2786" s="304"/>
      <c r="J2786" s="304"/>
      <c r="K2786" s="304"/>
    </row>
    <row r="2787">
      <c r="G2787" s="304"/>
      <c r="H2787" s="304"/>
      <c r="I2787" s="304"/>
      <c r="J2787" s="304"/>
      <c r="K2787" s="304"/>
    </row>
    <row r="2788">
      <c r="G2788" s="304"/>
      <c r="H2788" s="304"/>
      <c r="I2788" s="304"/>
      <c r="J2788" s="304"/>
      <c r="K2788" s="304"/>
    </row>
    <row r="2789">
      <c r="G2789" s="304"/>
      <c r="H2789" s="304"/>
      <c r="I2789" s="304"/>
      <c r="J2789" s="304"/>
      <c r="K2789" s="304"/>
    </row>
    <row r="2790">
      <c r="G2790" s="304"/>
      <c r="H2790" s="304"/>
      <c r="I2790" s="304"/>
      <c r="J2790" s="304"/>
      <c r="K2790" s="304"/>
    </row>
    <row r="2791">
      <c r="H2791" s="304"/>
      <c r="I2791" s="304"/>
      <c r="J2791" s="304"/>
      <c r="K2791" s="304"/>
    </row>
    <row r="2792">
      <c r="G2792" s="304"/>
      <c r="H2792" s="304"/>
      <c r="I2792" s="304"/>
      <c r="J2792" s="304"/>
      <c r="K2792" s="304"/>
    </row>
    <row r="2793">
      <c r="H2793" s="304"/>
      <c r="I2793" s="304"/>
      <c r="J2793" s="304"/>
      <c r="K2793" s="304"/>
    </row>
    <row r="2794">
      <c r="F2794" s="304"/>
      <c r="G2794" s="304"/>
      <c r="H2794" s="304"/>
      <c r="I2794" s="304"/>
      <c r="J2794" s="304"/>
      <c r="K2794" s="304"/>
    </row>
    <row r="2795">
      <c r="G2795" s="304"/>
      <c r="H2795" s="304"/>
      <c r="I2795" s="304"/>
      <c r="J2795" s="304"/>
      <c r="K2795" s="304"/>
    </row>
    <row r="2796">
      <c r="I2796" s="304"/>
      <c r="J2796" s="304"/>
      <c r="K2796" s="304"/>
    </row>
    <row r="2797">
      <c r="H2797" s="304"/>
    </row>
    <row r="2798">
      <c r="F2798" s="304"/>
      <c r="G2798" s="304"/>
      <c r="H2798" s="304"/>
      <c r="I2798" s="304"/>
      <c r="J2798" s="304"/>
      <c r="K2798" s="304"/>
    </row>
    <row r="2799">
      <c r="F2799" s="304"/>
      <c r="G2799" s="304"/>
      <c r="H2799" s="304"/>
      <c r="I2799" s="304"/>
      <c r="J2799" s="304"/>
      <c r="K2799" s="304"/>
    </row>
    <row r="2800">
      <c r="F2800" s="304"/>
      <c r="G2800" s="304"/>
      <c r="H2800" s="304"/>
      <c r="I2800" s="304"/>
      <c r="J2800" s="304"/>
      <c r="K2800" s="304"/>
    </row>
    <row r="2801">
      <c r="G2801" s="304"/>
      <c r="H2801" s="304"/>
      <c r="I2801" s="304"/>
      <c r="J2801" s="304"/>
      <c r="K2801" s="304"/>
    </row>
    <row r="2802">
      <c r="G2802" s="304"/>
      <c r="H2802" s="304"/>
      <c r="I2802" s="304"/>
      <c r="J2802" s="304"/>
      <c r="K2802" s="304"/>
    </row>
    <row r="2803">
      <c r="H2803" s="304"/>
      <c r="I2803" s="304"/>
      <c r="J2803" s="304"/>
      <c r="K2803" s="304"/>
    </row>
    <row r="2804">
      <c r="G2804" s="304"/>
      <c r="H2804" s="304"/>
      <c r="I2804" s="304"/>
      <c r="J2804" s="304"/>
      <c r="K2804" s="304"/>
    </row>
    <row r="2805">
      <c r="F2805" s="304"/>
      <c r="G2805" s="304"/>
      <c r="H2805" s="304"/>
      <c r="I2805" s="304"/>
      <c r="J2805" s="304"/>
      <c r="K2805" s="304"/>
    </row>
    <row r="2806">
      <c r="F2806" s="304"/>
      <c r="G2806" s="304"/>
      <c r="H2806" s="304"/>
      <c r="I2806" s="304"/>
      <c r="J2806" s="304"/>
      <c r="K2806" s="304"/>
    </row>
    <row r="2807">
      <c r="H2807" s="304"/>
      <c r="I2807" s="304"/>
      <c r="J2807" s="304"/>
      <c r="K2807" s="304"/>
    </row>
    <row r="2808">
      <c r="G2808" s="304"/>
      <c r="H2808" s="304"/>
      <c r="I2808" s="304"/>
      <c r="J2808" s="304"/>
      <c r="K2808" s="304"/>
    </row>
    <row r="2809">
      <c r="H2809" s="304"/>
      <c r="I2809" s="304"/>
      <c r="J2809" s="304"/>
      <c r="K2809" s="304"/>
    </row>
    <row r="2810">
      <c r="G2810" s="304"/>
      <c r="H2810" s="304"/>
      <c r="I2810" s="304"/>
      <c r="J2810" s="304"/>
      <c r="K2810" s="304"/>
    </row>
    <row r="2811">
      <c r="H2811" s="304"/>
    </row>
    <row r="2812">
      <c r="F2812" s="304"/>
      <c r="G2812" s="304"/>
      <c r="H2812" s="304"/>
      <c r="I2812" s="304"/>
      <c r="J2812" s="304"/>
      <c r="K2812" s="304"/>
    </row>
    <row r="2813">
      <c r="H2813" s="304"/>
      <c r="I2813" s="304"/>
      <c r="J2813" s="304"/>
      <c r="K2813" s="304"/>
    </row>
    <row r="2814">
      <c r="G2814" s="304"/>
      <c r="H2814" s="304"/>
      <c r="I2814" s="304"/>
      <c r="J2814" s="304"/>
      <c r="K2814" s="304"/>
    </row>
    <row r="2815">
      <c r="H2815" s="304"/>
      <c r="I2815" s="304"/>
      <c r="J2815" s="304"/>
      <c r="K2815" s="304"/>
    </row>
    <row r="2816">
      <c r="G2816" s="304"/>
      <c r="H2816" s="304"/>
      <c r="I2816" s="304"/>
      <c r="J2816" s="304"/>
      <c r="K2816" s="304"/>
    </row>
    <row r="2817">
      <c r="H2817" s="304"/>
      <c r="I2817" s="304"/>
      <c r="J2817" s="304"/>
      <c r="K2817" s="304"/>
    </row>
    <row r="2818">
      <c r="F2818" s="304"/>
      <c r="G2818" s="304"/>
      <c r="H2818" s="304"/>
      <c r="I2818" s="304"/>
      <c r="J2818" s="304"/>
      <c r="K2818" s="304"/>
    </row>
    <row r="2819">
      <c r="G2819" s="304"/>
      <c r="H2819" s="304"/>
      <c r="I2819" s="304"/>
    </row>
    <row r="2820">
      <c r="G2820" s="304"/>
      <c r="H2820" s="304"/>
      <c r="I2820" s="304"/>
      <c r="J2820" s="304"/>
      <c r="K2820" s="304"/>
    </row>
    <row r="2821">
      <c r="G2821" s="304"/>
      <c r="H2821" s="304"/>
      <c r="I2821" s="304"/>
      <c r="J2821" s="304"/>
      <c r="K2821" s="304"/>
    </row>
    <row r="2822">
      <c r="G2822" s="304"/>
      <c r="H2822" s="304"/>
      <c r="I2822" s="304"/>
      <c r="J2822" s="304"/>
      <c r="K2822" s="304"/>
    </row>
    <row r="2823">
      <c r="G2823" s="304"/>
      <c r="H2823" s="304"/>
      <c r="I2823" s="304"/>
      <c r="J2823" s="304"/>
      <c r="K2823" s="304"/>
    </row>
    <row r="2824">
      <c r="H2824" s="304"/>
      <c r="I2824" s="304"/>
      <c r="J2824" s="304"/>
      <c r="K2824" s="304"/>
    </row>
    <row r="2825">
      <c r="G2825" s="304"/>
      <c r="H2825" s="304"/>
      <c r="I2825" s="304"/>
      <c r="J2825" s="304"/>
      <c r="K2825" s="304"/>
    </row>
    <row r="2826">
      <c r="H2826" s="304"/>
      <c r="I2826" s="304"/>
      <c r="J2826" s="304"/>
      <c r="K2826" s="304"/>
    </row>
    <row r="2827">
      <c r="G2827" s="304"/>
      <c r="H2827" s="304"/>
      <c r="I2827" s="304"/>
      <c r="J2827" s="304"/>
      <c r="K2827" s="304"/>
    </row>
    <row r="2828">
      <c r="F2828" s="304"/>
      <c r="G2828" s="304"/>
      <c r="H2828" s="304"/>
      <c r="I2828" s="304"/>
      <c r="J2828" s="304"/>
      <c r="K2828" s="304"/>
    </row>
    <row r="2829">
      <c r="G2829" s="304"/>
      <c r="H2829" s="304"/>
      <c r="I2829" s="304"/>
      <c r="J2829" s="304"/>
      <c r="K2829" s="304"/>
    </row>
    <row r="2830">
      <c r="H2830" s="304"/>
      <c r="I2830" s="304"/>
      <c r="J2830" s="304"/>
      <c r="K2830" s="304"/>
    </row>
    <row r="2831">
      <c r="G2831" s="304"/>
      <c r="H2831" s="304"/>
      <c r="I2831" s="304"/>
      <c r="J2831" s="304"/>
      <c r="K2831" s="304"/>
    </row>
    <row r="2832">
      <c r="F2832" s="304"/>
      <c r="G2832" s="304"/>
      <c r="H2832" s="304"/>
      <c r="I2832" s="304"/>
      <c r="J2832" s="304"/>
      <c r="K2832" s="304"/>
    </row>
    <row r="2833">
      <c r="F2833" s="304"/>
      <c r="G2833" s="304"/>
      <c r="H2833" s="304"/>
      <c r="I2833" s="304"/>
      <c r="J2833" s="304"/>
      <c r="K2833" s="304"/>
    </row>
    <row r="2834">
      <c r="G2834" s="304"/>
      <c r="H2834" s="304"/>
      <c r="I2834" s="304"/>
      <c r="J2834" s="304"/>
      <c r="K2834" s="304"/>
    </row>
    <row r="2835">
      <c r="G2835" s="304"/>
      <c r="H2835" s="304"/>
      <c r="I2835" s="304"/>
      <c r="J2835" s="304"/>
      <c r="K2835" s="304"/>
    </row>
    <row r="2836">
      <c r="H2836" s="304"/>
      <c r="I2836" s="304"/>
      <c r="J2836" s="304"/>
      <c r="K2836" s="304"/>
    </row>
    <row r="2837">
      <c r="G2837" s="304"/>
      <c r="H2837" s="304"/>
      <c r="I2837" s="304"/>
      <c r="J2837" s="304"/>
      <c r="K2837" s="304"/>
    </row>
    <row r="2838">
      <c r="F2838" s="304"/>
      <c r="G2838" s="304"/>
      <c r="H2838" s="304"/>
      <c r="I2838" s="304"/>
      <c r="J2838" s="304"/>
      <c r="K2838" s="304"/>
    </row>
    <row r="2839">
      <c r="F2839" s="304"/>
      <c r="G2839" s="304"/>
      <c r="H2839" s="304"/>
      <c r="I2839" s="304"/>
      <c r="J2839" s="304"/>
      <c r="K2839" s="304"/>
    </row>
    <row r="2840">
      <c r="G2840" s="304"/>
      <c r="H2840" s="304"/>
      <c r="I2840" s="304"/>
      <c r="J2840" s="304"/>
      <c r="K2840" s="304"/>
    </row>
    <row r="2841">
      <c r="H2841" s="304"/>
      <c r="I2841" s="304"/>
      <c r="J2841" s="304"/>
      <c r="K2841" s="304"/>
    </row>
    <row r="2842">
      <c r="G2842" s="304"/>
      <c r="H2842" s="304"/>
      <c r="I2842" s="304"/>
      <c r="J2842" s="304"/>
      <c r="K2842" s="304"/>
    </row>
    <row r="2843">
      <c r="H2843" s="304"/>
      <c r="I2843" s="304"/>
      <c r="J2843" s="304"/>
      <c r="K2843" s="304"/>
    </row>
    <row r="2845">
      <c r="F2845" s="304"/>
      <c r="G2845" s="304"/>
      <c r="H2845" s="304"/>
      <c r="I2845" s="304"/>
      <c r="J2845" s="304"/>
      <c r="K2845" s="304"/>
    </row>
    <row r="2846">
      <c r="F2846" s="304"/>
      <c r="G2846" s="304"/>
      <c r="H2846" s="304"/>
      <c r="I2846" s="304"/>
      <c r="J2846" s="304"/>
      <c r="K2846" s="304"/>
    </row>
    <row r="2847">
      <c r="F2847" s="304"/>
      <c r="G2847" s="304"/>
      <c r="H2847" s="304"/>
      <c r="I2847" s="304"/>
      <c r="J2847" s="304"/>
      <c r="K2847" s="304"/>
    </row>
    <row r="2848">
      <c r="G2848" s="304"/>
      <c r="H2848" s="304"/>
      <c r="I2848" s="304"/>
      <c r="J2848" s="304"/>
      <c r="K2848" s="304"/>
    </row>
    <row r="2849">
      <c r="H2849" s="304"/>
      <c r="I2849" s="304"/>
      <c r="J2849" s="304"/>
      <c r="K2849" s="304"/>
    </row>
    <row r="2850">
      <c r="G2850" s="304"/>
      <c r="H2850" s="304"/>
      <c r="I2850" s="304"/>
      <c r="J2850" s="304"/>
      <c r="K2850" s="304"/>
    </row>
    <row r="2851">
      <c r="F2851" s="304"/>
      <c r="G2851" s="304"/>
      <c r="H2851" s="304"/>
      <c r="I2851" s="304"/>
      <c r="J2851" s="304"/>
      <c r="K2851" s="304"/>
    </row>
    <row r="2852">
      <c r="G2852" s="304"/>
      <c r="H2852" s="304"/>
      <c r="I2852" s="304"/>
      <c r="J2852" s="304"/>
      <c r="K2852" s="304"/>
    </row>
    <row r="2853">
      <c r="H2853" s="304"/>
      <c r="I2853" s="304"/>
      <c r="J2853" s="304"/>
      <c r="K2853" s="304"/>
    </row>
    <row r="2854">
      <c r="G2854" s="304"/>
      <c r="H2854" s="304"/>
      <c r="I2854" s="304"/>
      <c r="J2854" s="304"/>
      <c r="K2854" s="304"/>
    </row>
    <row r="2855">
      <c r="H2855" s="304"/>
      <c r="I2855" s="304"/>
      <c r="J2855" s="304"/>
      <c r="K2855" s="304"/>
    </row>
    <row r="2856">
      <c r="G2856" s="304"/>
      <c r="H2856" s="304"/>
      <c r="I2856" s="304"/>
      <c r="J2856" s="304"/>
      <c r="K2856" s="304"/>
    </row>
    <row r="2857">
      <c r="G2857" s="304"/>
      <c r="H2857" s="304"/>
      <c r="I2857" s="304"/>
      <c r="J2857" s="304"/>
      <c r="K2857" s="304"/>
    </row>
    <row r="2858">
      <c r="G2858" s="304"/>
      <c r="H2858" s="304"/>
      <c r="I2858" s="304"/>
      <c r="J2858" s="304"/>
      <c r="K2858" s="304"/>
    </row>
    <row r="2859">
      <c r="H2859" s="304"/>
      <c r="I2859" s="304"/>
      <c r="J2859" s="304"/>
      <c r="K2859" s="304"/>
    </row>
    <row r="2860">
      <c r="I2860" s="304"/>
      <c r="J2860" s="304"/>
      <c r="K2860" s="304"/>
    </row>
    <row r="2861">
      <c r="F2861" s="304"/>
      <c r="G2861" s="304"/>
      <c r="H2861" s="304"/>
      <c r="I2861" s="304"/>
      <c r="J2861" s="304"/>
      <c r="K2861" s="304"/>
    </row>
    <row r="2862">
      <c r="G2862" s="304"/>
      <c r="H2862" s="304"/>
      <c r="I2862" s="304"/>
      <c r="J2862" s="304"/>
      <c r="K2862" s="304"/>
    </row>
    <row r="2863">
      <c r="H2863" s="304"/>
      <c r="I2863" s="304"/>
      <c r="J2863" s="304"/>
      <c r="K2863" s="304"/>
    </row>
    <row r="2864">
      <c r="H2864" s="304"/>
      <c r="I2864" s="304"/>
      <c r="K2864" s="304"/>
    </row>
    <row r="2865">
      <c r="I2865" s="304"/>
      <c r="J2865" s="304"/>
      <c r="K2865" s="304"/>
    </row>
    <row r="2866">
      <c r="J2866" s="304"/>
      <c r="K2866" s="304"/>
    </row>
    <row r="2867">
      <c r="G2867" s="304"/>
      <c r="H2867" s="304"/>
      <c r="I2867" s="304"/>
      <c r="J2867" s="304"/>
      <c r="K2867" s="304"/>
    </row>
    <row r="2868">
      <c r="F2868" s="304"/>
      <c r="G2868" s="304"/>
      <c r="H2868" s="304"/>
      <c r="I2868" s="304"/>
      <c r="J2868" s="304"/>
      <c r="K2868" s="304"/>
    </row>
    <row r="2869">
      <c r="G2869" s="304"/>
      <c r="J2869" s="304"/>
      <c r="K2869" s="304"/>
    </row>
    <row r="2870">
      <c r="G2870" s="304"/>
      <c r="H2870" s="304"/>
      <c r="I2870" s="304"/>
      <c r="J2870" s="304"/>
      <c r="K2870" s="304"/>
    </row>
    <row r="2871">
      <c r="G2871" s="304"/>
      <c r="H2871" s="304"/>
      <c r="I2871" s="304"/>
      <c r="J2871" s="304"/>
      <c r="K2871" s="304"/>
    </row>
    <row r="2872">
      <c r="G2872" s="304"/>
      <c r="H2872" s="304"/>
      <c r="I2872" s="304"/>
      <c r="J2872" s="304"/>
      <c r="K2872" s="304"/>
    </row>
    <row r="2873">
      <c r="G2873" s="304"/>
      <c r="H2873" s="304"/>
      <c r="I2873" s="304"/>
      <c r="J2873" s="304"/>
      <c r="K2873" s="304"/>
    </row>
    <row r="2874">
      <c r="H2874" s="304"/>
      <c r="I2874" s="304"/>
      <c r="J2874" s="304"/>
      <c r="K2874" s="304"/>
    </row>
    <row r="2875">
      <c r="G2875" s="304"/>
      <c r="H2875" s="304"/>
      <c r="I2875" s="304"/>
      <c r="J2875" s="304"/>
      <c r="K2875" s="304"/>
    </row>
    <row r="2876">
      <c r="G2876" s="304"/>
      <c r="H2876" s="304"/>
      <c r="I2876" s="304"/>
      <c r="J2876" s="304"/>
      <c r="K2876" s="304"/>
    </row>
    <row r="2877">
      <c r="G2877" s="304"/>
      <c r="H2877" s="304"/>
      <c r="I2877" s="304"/>
      <c r="J2877" s="304"/>
      <c r="K2877" s="304"/>
    </row>
    <row r="2878">
      <c r="F2878" s="304"/>
      <c r="G2878" s="304"/>
      <c r="H2878" s="304"/>
      <c r="I2878" s="304"/>
      <c r="J2878" s="304"/>
      <c r="K2878" s="304"/>
    </row>
    <row r="2879">
      <c r="G2879" s="304"/>
      <c r="H2879" s="304"/>
      <c r="J2879" s="304"/>
      <c r="K2879" s="304"/>
    </row>
    <row r="2880">
      <c r="G2880" s="304"/>
      <c r="H2880" s="304"/>
      <c r="I2880" s="304"/>
      <c r="J2880" s="304"/>
      <c r="K2880" s="304"/>
    </row>
    <row r="2881">
      <c r="H2881" s="304"/>
      <c r="I2881" s="304"/>
      <c r="J2881" s="304"/>
      <c r="K2881" s="304"/>
    </row>
    <row r="2882">
      <c r="F2882" s="304"/>
      <c r="G2882" s="304"/>
      <c r="H2882" s="304"/>
      <c r="I2882" s="304"/>
      <c r="J2882" s="304"/>
      <c r="K2882" s="304"/>
    </row>
    <row r="2883">
      <c r="F2883" s="304"/>
      <c r="G2883" s="304"/>
      <c r="H2883" s="304"/>
      <c r="I2883" s="304"/>
      <c r="J2883" s="304"/>
      <c r="K2883" s="304"/>
    </row>
    <row r="2884">
      <c r="F2884" s="304"/>
      <c r="G2884" s="304"/>
      <c r="H2884" s="304"/>
      <c r="I2884" s="304"/>
      <c r="J2884" s="304"/>
      <c r="K2884" s="304"/>
    </row>
    <row r="2885">
      <c r="G2885" s="304"/>
      <c r="H2885" s="304"/>
      <c r="I2885" s="304"/>
      <c r="J2885" s="304"/>
      <c r="K2885" s="304"/>
    </row>
    <row r="2886">
      <c r="H2886" s="304"/>
      <c r="I2886" s="304"/>
      <c r="J2886" s="304"/>
      <c r="K2886" s="304"/>
    </row>
    <row r="2887">
      <c r="I2887" s="304"/>
      <c r="J2887" s="304"/>
      <c r="K2887" s="304"/>
    </row>
    <row r="2888">
      <c r="I2888" s="304"/>
      <c r="J2888" s="304"/>
      <c r="K2888" s="304"/>
    </row>
    <row r="2889">
      <c r="F2889" s="304"/>
      <c r="G2889" s="304"/>
      <c r="H2889" s="304"/>
      <c r="I2889" s="304"/>
      <c r="J2889" s="304"/>
      <c r="K2889" s="304"/>
    </row>
    <row r="2890">
      <c r="F2890" s="304"/>
      <c r="G2890" s="304"/>
      <c r="H2890" s="304"/>
      <c r="I2890" s="304"/>
      <c r="J2890" s="304"/>
      <c r="K2890" s="304"/>
    </row>
    <row r="2891">
      <c r="G2891" s="304"/>
      <c r="H2891" s="304"/>
      <c r="I2891" s="304"/>
      <c r="J2891" s="304"/>
      <c r="K2891" s="304"/>
    </row>
    <row r="2892">
      <c r="H2892" s="304"/>
      <c r="J2892" s="304"/>
      <c r="K2892" s="304"/>
    </row>
    <row r="2893">
      <c r="H2893" s="304"/>
      <c r="I2893" s="304"/>
      <c r="J2893" s="304"/>
      <c r="K2893" s="304"/>
    </row>
    <row r="2894">
      <c r="G2894" s="304"/>
      <c r="H2894" s="304"/>
      <c r="I2894" s="304"/>
      <c r="J2894" s="304"/>
      <c r="K2894" s="304"/>
    </row>
    <row r="2895">
      <c r="H2895" s="304"/>
      <c r="I2895" s="304"/>
    </row>
    <row r="2896">
      <c r="F2896" s="304"/>
      <c r="G2896" s="304"/>
      <c r="H2896" s="304"/>
      <c r="I2896" s="304"/>
      <c r="J2896" s="304"/>
      <c r="K2896" s="304"/>
    </row>
    <row r="2897">
      <c r="H2897" s="304"/>
      <c r="I2897" s="304"/>
      <c r="J2897" s="304"/>
      <c r="K2897" s="304"/>
    </row>
    <row r="2898">
      <c r="G2898" s="304"/>
      <c r="H2898" s="304"/>
      <c r="I2898" s="304"/>
      <c r="J2898" s="304"/>
      <c r="K2898" s="304"/>
    </row>
    <row r="2899">
      <c r="H2899" s="304"/>
      <c r="I2899" s="304"/>
      <c r="J2899" s="304"/>
      <c r="K2899" s="304"/>
    </row>
    <row r="2900">
      <c r="H2900" s="304"/>
      <c r="I2900" s="304"/>
      <c r="J2900" s="304"/>
      <c r="K2900" s="304"/>
    </row>
    <row r="2901">
      <c r="I2901" s="304"/>
      <c r="J2901" s="304"/>
      <c r="K2901" s="304"/>
    </row>
    <row r="2902">
      <c r="F2902" s="304"/>
      <c r="G2902" s="304"/>
      <c r="H2902" s="304"/>
      <c r="I2902" s="304"/>
      <c r="J2902" s="304"/>
      <c r="K2902" s="304"/>
    </row>
    <row r="2903">
      <c r="G2903" s="304"/>
      <c r="H2903" s="304"/>
      <c r="I2903" s="304"/>
      <c r="J2903" s="304"/>
      <c r="K2903" s="304"/>
    </row>
    <row r="2904">
      <c r="I2904" s="304"/>
      <c r="J2904" s="304"/>
      <c r="K2904" s="304"/>
    </row>
    <row r="2905">
      <c r="G2905" s="304"/>
      <c r="H2905" s="304"/>
      <c r="I2905" s="304"/>
      <c r="J2905" s="304"/>
      <c r="K2905" s="304"/>
    </row>
    <row r="2906">
      <c r="H2906" s="304"/>
      <c r="I2906" s="304"/>
      <c r="J2906" s="304"/>
      <c r="K2906" s="304"/>
    </row>
    <row r="2907">
      <c r="H2907" s="304"/>
      <c r="I2907" s="304"/>
      <c r="J2907" s="304"/>
      <c r="K2907" s="304"/>
    </row>
    <row r="2908">
      <c r="H2908" s="304"/>
      <c r="I2908" s="304"/>
      <c r="J2908" s="304"/>
      <c r="K2908" s="304"/>
    </row>
    <row r="2909">
      <c r="I2909" s="304"/>
      <c r="J2909" s="304"/>
      <c r="K2909" s="304"/>
    </row>
    <row r="2910">
      <c r="G2910" s="304"/>
      <c r="H2910" s="304"/>
      <c r="I2910" s="304"/>
      <c r="J2910" s="304"/>
      <c r="K2910" s="304"/>
    </row>
    <row r="2911">
      <c r="H2911" s="304"/>
      <c r="I2911" s="304"/>
      <c r="J2911" s="304"/>
      <c r="K2911" s="304"/>
    </row>
    <row r="2912">
      <c r="F2912" s="304"/>
      <c r="G2912" s="304"/>
      <c r="H2912" s="304"/>
      <c r="I2912" s="304"/>
      <c r="J2912" s="304"/>
      <c r="K2912" s="304"/>
    </row>
    <row r="2913">
      <c r="G2913" s="304"/>
      <c r="H2913" s="304"/>
      <c r="I2913" s="304"/>
      <c r="J2913" s="304"/>
      <c r="K2913" s="304"/>
    </row>
    <row r="2914">
      <c r="H2914" s="304"/>
      <c r="I2914" s="304"/>
      <c r="J2914" s="304"/>
      <c r="K2914" s="304"/>
    </row>
    <row r="2915">
      <c r="H2915" s="304"/>
      <c r="I2915" s="304"/>
      <c r="J2915" s="304"/>
      <c r="K2915" s="304"/>
    </row>
    <row r="2916">
      <c r="F2916" s="304"/>
      <c r="G2916" s="304"/>
      <c r="H2916" s="304"/>
      <c r="I2916" s="304"/>
      <c r="J2916" s="304"/>
      <c r="K2916" s="304"/>
    </row>
    <row r="2917">
      <c r="F2917" s="304"/>
      <c r="G2917" s="304"/>
      <c r="H2917" s="304"/>
      <c r="I2917" s="304"/>
      <c r="J2917" s="304"/>
      <c r="K2917" s="304"/>
    </row>
    <row r="2918">
      <c r="G2918" s="304"/>
      <c r="H2918" s="304"/>
      <c r="I2918" s="304"/>
      <c r="J2918" s="304"/>
      <c r="K2918" s="304"/>
    </row>
    <row r="2919">
      <c r="H2919" s="304"/>
      <c r="I2919" s="304"/>
      <c r="J2919" s="304"/>
      <c r="K2919" s="304"/>
    </row>
    <row r="2920">
      <c r="I2920" s="304"/>
      <c r="J2920" s="304"/>
      <c r="K2920" s="304"/>
    </row>
    <row r="2921">
      <c r="I2921" s="304"/>
      <c r="J2921" s="304"/>
      <c r="K2921" s="304"/>
    </row>
    <row r="2922">
      <c r="F2922" s="304"/>
      <c r="G2922" s="304"/>
      <c r="H2922" s="304"/>
      <c r="I2922" s="304"/>
      <c r="J2922" s="304"/>
      <c r="K2922" s="304"/>
    </row>
    <row r="2923">
      <c r="F2923" s="304"/>
      <c r="G2923" s="304"/>
      <c r="H2923" s="304"/>
      <c r="I2923" s="304"/>
      <c r="J2923" s="304"/>
      <c r="K2923" s="304"/>
    </row>
    <row r="2924">
      <c r="G2924" s="304"/>
      <c r="H2924" s="304"/>
      <c r="I2924" s="304"/>
      <c r="J2924" s="304"/>
      <c r="K2924" s="304"/>
    </row>
    <row r="2925">
      <c r="H2925" s="304"/>
      <c r="I2925" s="304"/>
      <c r="J2925" s="304"/>
      <c r="K2925" s="304"/>
    </row>
    <row r="2926">
      <c r="G2926" s="304"/>
      <c r="H2926" s="304"/>
      <c r="I2926" s="304"/>
      <c r="J2926" s="304"/>
      <c r="K2926" s="304"/>
    </row>
    <row r="2927">
      <c r="H2927" s="304"/>
      <c r="I2927" s="304"/>
      <c r="J2927" s="304"/>
      <c r="K2927" s="304"/>
    </row>
    <row r="2928">
      <c r="I2928" s="304"/>
      <c r="J2928" s="304"/>
      <c r="K2928" s="304"/>
    </row>
    <row r="2929">
      <c r="F2929" s="304"/>
      <c r="G2929" s="304"/>
      <c r="H2929" s="304"/>
      <c r="I2929" s="304"/>
      <c r="J2929" s="304"/>
      <c r="K2929" s="304"/>
    </row>
    <row r="2930">
      <c r="F2930" s="304"/>
      <c r="G2930" s="304"/>
      <c r="H2930" s="304"/>
      <c r="I2930" s="304"/>
      <c r="J2930" s="304"/>
      <c r="K2930" s="304"/>
    </row>
    <row r="2931">
      <c r="G2931" s="304"/>
      <c r="H2931" s="304"/>
      <c r="I2931" s="304"/>
      <c r="J2931" s="304"/>
      <c r="K2931" s="304"/>
    </row>
    <row r="2932">
      <c r="H2932" s="304"/>
      <c r="I2932" s="304"/>
      <c r="J2932" s="304"/>
      <c r="K2932" s="304"/>
    </row>
    <row r="2933">
      <c r="I2933" s="304"/>
      <c r="J2933" s="304"/>
      <c r="K2933" s="304"/>
    </row>
    <row r="2934">
      <c r="I2934" s="304"/>
      <c r="J2934" s="304"/>
      <c r="K2934" s="304"/>
    </row>
    <row r="2935">
      <c r="F2935" s="304"/>
      <c r="G2935" s="304"/>
      <c r="H2935" s="304"/>
      <c r="I2935" s="304"/>
      <c r="J2935" s="304"/>
      <c r="K2935" s="304"/>
    </row>
    <row r="2936">
      <c r="G2936" s="304"/>
      <c r="H2936" s="304"/>
      <c r="I2936" s="304"/>
      <c r="J2936" s="304"/>
      <c r="K2936" s="304"/>
    </row>
    <row r="2937">
      <c r="H2937" s="304"/>
      <c r="I2937" s="304"/>
      <c r="J2937" s="304"/>
      <c r="K2937" s="304"/>
    </row>
    <row r="2938">
      <c r="G2938" s="304"/>
      <c r="H2938" s="304"/>
      <c r="I2938" s="304"/>
      <c r="J2938" s="304"/>
      <c r="K2938" s="304"/>
    </row>
    <row r="2939">
      <c r="G2939" s="304"/>
      <c r="H2939" s="304"/>
      <c r="I2939" s="304"/>
      <c r="J2939" s="304"/>
      <c r="K2939" s="304"/>
    </row>
    <row r="2940">
      <c r="G2940" s="304"/>
      <c r="H2940" s="304"/>
      <c r="I2940" s="304"/>
      <c r="J2940" s="304"/>
      <c r="K2940" s="304"/>
    </row>
    <row r="2941">
      <c r="G2941" s="304"/>
      <c r="H2941" s="304"/>
      <c r="I2941" s="304"/>
      <c r="J2941" s="304"/>
      <c r="K2941" s="304"/>
    </row>
    <row r="2942">
      <c r="H2942" s="304"/>
      <c r="I2942" s="304"/>
      <c r="J2942" s="304"/>
      <c r="K2942" s="304"/>
    </row>
    <row r="2943">
      <c r="H2943" s="304"/>
      <c r="I2943" s="304"/>
      <c r="J2943" s="304"/>
      <c r="K2943" s="304"/>
    </row>
    <row r="2944">
      <c r="I2944" s="304"/>
      <c r="J2944" s="304"/>
      <c r="K2944" s="304"/>
    </row>
    <row r="2945">
      <c r="F2945" s="304"/>
      <c r="G2945" s="304"/>
      <c r="H2945" s="304"/>
      <c r="I2945" s="304"/>
      <c r="J2945" s="304"/>
      <c r="K2945" s="304"/>
    </row>
    <row r="2946">
      <c r="F2946" s="304"/>
      <c r="G2946" s="304"/>
      <c r="H2946" s="304"/>
      <c r="I2946" s="304"/>
      <c r="J2946" s="304"/>
      <c r="K2946" s="304"/>
    </row>
    <row r="2947">
      <c r="G2947" s="304"/>
      <c r="H2947" s="304"/>
      <c r="I2947" s="304"/>
      <c r="J2947" s="304"/>
      <c r="K2947" s="304"/>
    </row>
    <row r="2948">
      <c r="K2948" s="304"/>
    </row>
    <row r="2949">
      <c r="H2949" s="304"/>
      <c r="I2949" s="304"/>
      <c r="J2949" s="304"/>
      <c r="K2949" s="304"/>
    </row>
    <row r="2950">
      <c r="G2950" s="304"/>
      <c r="H2950" s="304"/>
      <c r="K2950" s="304"/>
    </row>
    <row r="2951">
      <c r="G2951" s="304"/>
      <c r="H2951" s="304"/>
      <c r="I2951" s="304"/>
      <c r="J2951" s="304"/>
      <c r="K2951" s="304"/>
    </row>
    <row r="2952">
      <c r="H2952" s="304"/>
      <c r="I2952" s="304"/>
      <c r="J2952" s="304"/>
      <c r="K2952" s="304"/>
    </row>
    <row r="2953">
      <c r="I2953" s="304"/>
      <c r="J2953" s="304"/>
      <c r="K2953" s="304"/>
    </row>
    <row r="2954">
      <c r="I2954" s="304"/>
      <c r="K2954" s="304"/>
    </row>
    <row r="2955">
      <c r="G2955" s="304"/>
      <c r="H2955" s="304"/>
      <c r="I2955" s="304"/>
      <c r="J2955" s="304"/>
      <c r="K2955" s="304"/>
    </row>
    <row r="2956">
      <c r="G2956" s="304"/>
      <c r="H2956" s="304"/>
      <c r="I2956" s="304"/>
      <c r="J2956" s="304"/>
      <c r="K2956" s="304"/>
    </row>
    <row r="2957">
      <c r="J2957" s="304"/>
      <c r="K2957" s="304"/>
    </row>
    <row r="2958">
      <c r="G2958" s="304"/>
      <c r="H2958" s="304"/>
      <c r="I2958" s="304"/>
      <c r="J2958" s="304"/>
      <c r="K2958" s="304"/>
    </row>
    <row r="2959">
      <c r="H2959" s="304"/>
      <c r="I2959" s="304"/>
      <c r="J2959" s="304"/>
      <c r="K2959" s="304"/>
    </row>
    <row r="2960">
      <c r="G2960" s="304"/>
      <c r="H2960" s="304"/>
      <c r="I2960" s="304"/>
      <c r="J2960" s="304"/>
      <c r="K2960" s="304"/>
    </row>
    <row r="2961">
      <c r="G2961" s="304"/>
      <c r="H2961" s="304"/>
      <c r="I2961" s="304"/>
      <c r="J2961" s="304"/>
      <c r="K2961" s="304"/>
    </row>
    <row r="2962">
      <c r="H2962" s="304"/>
      <c r="I2962" s="304"/>
      <c r="J2962" s="304"/>
      <c r="K2962" s="304"/>
    </row>
    <row r="2963">
      <c r="F2963" s="304"/>
      <c r="G2963" s="304"/>
      <c r="H2963" s="304"/>
      <c r="I2963" s="304"/>
      <c r="J2963" s="304"/>
      <c r="K2963" s="304"/>
    </row>
    <row r="2964">
      <c r="G2964" s="304"/>
      <c r="H2964" s="304"/>
      <c r="I2964" s="304"/>
      <c r="J2964" s="304"/>
      <c r="K2964" s="304"/>
    </row>
    <row r="2965">
      <c r="G2965" s="304"/>
      <c r="H2965" s="304"/>
      <c r="I2965" s="304"/>
      <c r="J2965" s="304"/>
      <c r="K2965" s="304"/>
    </row>
    <row r="2966">
      <c r="J2966" s="304"/>
      <c r="K2966" s="304"/>
    </row>
    <row r="2967">
      <c r="G2967" s="304"/>
      <c r="H2967" s="304"/>
      <c r="I2967" s="304"/>
      <c r="J2967" s="304"/>
      <c r="K2967" s="304"/>
    </row>
    <row r="2968">
      <c r="G2968" s="304"/>
      <c r="H2968" s="304"/>
      <c r="I2968" s="304"/>
      <c r="J2968" s="304"/>
      <c r="K2968" s="304"/>
    </row>
    <row r="2969">
      <c r="G2969" s="304"/>
      <c r="H2969" s="304"/>
      <c r="I2969" s="304"/>
      <c r="J2969" s="304"/>
      <c r="K2969" s="304"/>
    </row>
    <row r="2970">
      <c r="H2970" s="304"/>
      <c r="I2970" s="304"/>
      <c r="J2970" s="304"/>
      <c r="K2970" s="304"/>
    </row>
    <row r="2971">
      <c r="I2971" s="304"/>
      <c r="J2971" s="304"/>
      <c r="K2971" s="304"/>
    </row>
    <row r="2972">
      <c r="G2972" s="304"/>
      <c r="H2972" s="304"/>
      <c r="I2972" s="304"/>
      <c r="J2972" s="304"/>
      <c r="K2972" s="304"/>
    </row>
    <row r="2973">
      <c r="F2973" s="304"/>
      <c r="G2973" s="304"/>
      <c r="H2973" s="304"/>
      <c r="I2973" s="304"/>
      <c r="J2973" s="304"/>
      <c r="K2973" s="304"/>
    </row>
    <row r="2974">
      <c r="G2974" s="304"/>
      <c r="H2974" s="304"/>
      <c r="I2974" s="304"/>
      <c r="J2974" s="304"/>
      <c r="K2974" s="304"/>
    </row>
    <row r="2975">
      <c r="H2975" s="304"/>
      <c r="K2975" s="304"/>
    </row>
    <row r="2976">
      <c r="K2976" s="304"/>
    </row>
    <row r="2977">
      <c r="F2977" s="304"/>
      <c r="G2977" s="304"/>
      <c r="H2977" s="304"/>
      <c r="I2977" s="304"/>
      <c r="J2977" s="304"/>
      <c r="K2977" s="304"/>
    </row>
    <row r="2978">
      <c r="G2978" s="304"/>
      <c r="I2978" s="304"/>
      <c r="J2978" s="304"/>
      <c r="K2978" s="304"/>
    </row>
    <row r="2979">
      <c r="G2979" s="304"/>
      <c r="H2979" s="304"/>
      <c r="I2979" s="304"/>
      <c r="J2979" s="304"/>
      <c r="K2979" s="304"/>
    </row>
    <row r="2980">
      <c r="G2980" s="304"/>
      <c r="H2980" s="304"/>
      <c r="I2980" s="304"/>
      <c r="J2980" s="304"/>
      <c r="K2980" s="304"/>
    </row>
    <row r="2981">
      <c r="H2981" s="304"/>
      <c r="I2981" s="304"/>
      <c r="J2981" s="304"/>
      <c r="K2981" s="304"/>
    </row>
    <row r="2982">
      <c r="G2982" s="304"/>
      <c r="H2982" s="304"/>
      <c r="I2982" s="304"/>
      <c r="J2982" s="304"/>
      <c r="K2982" s="304"/>
    </row>
    <row r="2983">
      <c r="H2983" s="304"/>
      <c r="I2983" s="304"/>
      <c r="J2983" s="304"/>
      <c r="K2983" s="304"/>
    </row>
    <row r="2984">
      <c r="H2984" s="304"/>
      <c r="I2984" s="304"/>
      <c r="J2984" s="304"/>
      <c r="K2984" s="304"/>
    </row>
    <row r="2985">
      <c r="G2985" s="304"/>
      <c r="H2985" s="304"/>
      <c r="I2985" s="304"/>
      <c r="J2985" s="304"/>
      <c r="K2985" s="304"/>
    </row>
    <row r="2986">
      <c r="H2986" s="304"/>
      <c r="I2986" s="304"/>
      <c r="J2986" s="304"/>
      <c r="K2986" s="304"/>
    </row>
    <row r="2987">
      <c r="F2987" s="304"/>
      <c r="G2987" s="304"/>
      <c r="H2987" s="304"/>
      <c r="I2987" s="304"/>
      <c r="J2987" s="304"/>
      <c r="K2987" s="304"/>
    </row>
    <row r="2988">
      <c r="G2988" s="304"/>
      <c r="H2988" s="304"/>
      <c r="I2988" s="304"/>
      <c r="J2988" s="304"/>
      <c r="K2988" s="304"/>
    </row>
    <row r="2989">
      <c r="I2989" s="304"/>
      <c r="J2989" s="304"/>
      <c r="K2989" s="304"/>
    </row>
    <row r="2990">
      <c r="K2990" s="304"/>
    </row>
    <row r="2991">
      <c r="I2991" s="304"/>
      <c r="J2991" s="304"/>
      <c r="K2991" s="304"/>
    </row>
    <row r="2992">
      <c r="I2992" s="304"/>
      <c r="J2992" s="304"/>
      <c r="K2992" s="304"/>
    </row>
    <row r="2993">
      <c r="F2993" s="304"/>
      <c r="G2993" s="304"/>
      <c r="H2993" s="304"/>
      <c r="I2993" s="304"/>
      <c r="J2993" s="304"/>
      <c r="K2993" s="304"/>
    </row>
    <row r="2994">
      <c r="F2994" s="304"/>
      <c r="G2994" s="304"/>
      <c r="H2994" s="304"/>
      <c r="I2994" s="304"/>
      <c r="J2994" s="304"/>
      <c r="K2994" s="304"/>
    </row>
    <row r="2995">
      <c r="G2995" s="304"/>
      <c r="H2995" s="304"/>
      <c r="I2995" s="304"/>
      <c r="J2995" s="304"/>
      <c r="K2995" s="304"/>
    </row>
    <row r="2996">
      <c r="H2996" s="304"/>
      <c r="I2996" s="304"/>
      <c r="J2996" s="304"/>
      <c r="K2996" s="304"/>
    </row>
    <row r="2997">
      <c r="I2997" s="304"/>
      <c r="J2997" s="304"/>
      <c r="K2997" s="304"/>
    </row>
    <row r="2998">
      <c r="G2998" s="304"/>
      <c r="H2998" s="304"/>
      <c r="I2998" s="304"/>
      <c r="J2998" s="304"/>
      <c r="K2998" s="304"/>
    </row>
    <row r="2999">
      <c r="F2999" s="304"/>
      <c r="H2999" s="304"/>
      <c r="J2999" s="304"/>
      <c r="K2999" s="304"/>
    </row>
    <row r="3000">
      <c r="G3000" s="304"/>
      <c r="H3000" s="304"/>
      <c r="I3000" s="304"/>
      <c r="J3000" s="304"/>
      <c r="K3000" s="304"/>
    </row>
    <row r="3001">
      <c r="G3001" s="304"/>
      <c r="H3001" s="304"/>
      <c r="I3001" s="304"/>
      <c r="J3001" s="304"/>
      <c r="K3001" s="304"/>
    </row>
    <row r="3002">
      <c r="H3002" s="304"/>
      <c r="I3002" s="304"/>
    </row>
    <row r="3003">
      <c r="F3003" s="304"/>
      <c r="G3003" s="304"/>
      <c r="H3003" s="304"/>
      <c r="I3003" s="304"/>
      <c r="J3003" s="304"/>
      <c r="K3003" s="304"/>
    </row>
    <row r="3004">
      <c r="G3004" s="304"/>
      <c r="H3004" s="304"/>
      <c r="I3004" s="304"/>
      <c r="J3004" s="304"/>
      <c r="K3004" s="304"/>
    </row>
    <row r="3005">
      <c r="H3005" s="304"/>
      <c r="I3005" s="304"/>
      <c r="J3005" s="304"/>
      <c r="K3005" s="304"/>
    </row>
    <row r="3006">
      <c r="G3006" s="304"/>
      <c r="H3006" s="304"/>
      <c r="I3006" s="304"/>
      <c r="J3006" s="304"/>
      <c r="K3006" s="304"/>
    </row>
    <row r="3007">
      <c r="H3007" s="304"/>
      <c r="I3007" s="304"/>
      <c r="J3007" s="304"/>
      <c r="K3007" s="304"/>
    </row>
    <row r="3008">
      <c r="H3008" s="304"/>
      <c r="I3008" s="304"/>
      <c r="J3008" s="304"/>
      <c r="K3008" s="304"/>
    </row>
    <row r="3009">
      <c r="K3009" s="304"/>
    </row>
    <row r="3010">
      <c r="I3010" s="304"/>
      <c r="J3010" s="304"/>
      <c r="K3010" s="304"/>
    </row>
    <row r="3011">
      <c r="H3011" s="304"/>
      <c r="I3011" s="304"/>
      <c r="J3011" s="304"/>
      <c r="K3011" s="304"/>
    </row>
    <row r="3012">
      <c r="I3012" s="304"/>
      <c r="J3012" s="304"/>
      <c r="K3012" s="304"/>
    </row>
    <row r="3013">
      <c r="F3013" s="304"/>
      <c r="G3013" s="304"/>
      <c r="H3013" s="304"/>
      <c r="I3013" s="304"/>
      <c r="J3013" s="304"/>
      <c r="K3013" s="304"/>
    </row>
    <row r="3014">
      <c r="G3014" s="304"/>
      <c r="H3014" s="304"/>
    </row>
    <row r="3015">
      <c r="H3015" s="304"/>
      <c r="I3015" s="304"/>
      <c r="J3015" s="304"/>
      <c r="K3015" s="304"/>
    </row>
    <row r="3016">
      <c r="G3016" s="304"/>
      <c r="H3016" s="304"/>
      <c r="I3016" s="304"/>
      <c r="K3016" s="304"/>
    </row>
    <row r="3017">
      <c r="F3017" s="304"/>
      <c r="G3017" s="304"/>
      <c r="H3017" s="304"/>
      <c r="I3017" s="304"/>
      <c r="J3017" s="304"/>
      <c r="K3017" s="304"/>
    </row>
    <row r="3018">
      <c r="F3018" s="304"/>
      <c r="G3018" s="304"/>
      <c r="H3018" s="304"/>
      <c r="I3018" s="304"/>
      <c r="J3018" s="304"/>
      <c r="K3018" s="304"/>
    </row>
    <row r="3019">
      <c r="G3019" s="304"/>
      <c r="H3019" s="304"/>
      <c r="I3019" s="304"/>
      <c r="J3019" s="304"/>
      <c r="K3019" s="304"/>
    </row>
    <row r="3020">
      <c r="H3020" s="304"/>
      <c r="I3020" s="304"/>
      <c r="J3020" s="304"/>
      <c r="K3020" s="304"/>
    </row>
    <row r="3021">
      <c r="I3021" s="304"/>
      <c r="J3021" s="304"/>
      <c r="K3021" s="304"/>
    </row>
    <row r="3022">
      <c r="I3022" s="304"/>
      <c r="J3022" s="304"/>
      <c r="K3022" s="304"/>
    </row>
    <row r="3023">
      <c r="F3023" s="304"/>
      <c r="I3023" s="304"/>
      <c r="J3023" s="304"/>
      <c r="K3023" s="304"/>
    </row>
    <row r="3024">
      <c r="G3024" s="304"/>
      <c r="I3024" s="304"/>
      <c r="J3024" s="304"/>
      <c r="K3024" s="304"/>
    </row>
    <row r="3025">
      <c r="F3025" s="304"/>
      <c r="G3025" s="304"/>
      <c r="H3025" s="304"/>
      <c r="I3025" s="304"/>
      <c r="J3025" s="304"/>
      <c r="K3025" s="304"/>
    </row>
    <row r="3026">
      <c r="G3026" s="304"/>
      <c r="I3026" s="304"/>
      <c r="J3026" s="304"/>
      <c r="K3026" s="304"/>
    </row>
    <row r="3027">
      <c r="F3027" s="304"/>
      <c r="G3027" s="304"/>
      <c r="H3027" s="304"/>
      <c r="I3027" s="304"/>
      <c r="J3027" s="304"/>
      <c r="K3027" s="304"/>
    </row>
    <row r="3028">
      <c r="G3028" s="304"/>
      <c r="H3028" s="304"/>
      <c r="I3028" s="304"/>
      <c r="J3028" s="304"/>
      <c r="K3028" s="304"/>
    </row>
    <row r="3029">
      <c r="G3029" s="304"/>
      <c r="H3029" s="304"/>
      <c r="I3029" s="304"/>
      <c r="J3029" s="304"/>
      <c r="K3029" s="304"/>
    </row>
    <row r="3030">
      <c r="G3030" s="304"/>
      <c r="H3030" s="304"/>
      <c r="I3030" s="304"/>
      <c r="J3030" s="304"/>
      <c r="K3030" s="304"/>
    </row>
    <row r="3031">
      <c r="G3031" s="304"/>
      <c r="H3031" s="304"/>
      <c r="I3031" s="304"/>
      <c r="J3031" s="304"/>
      <c r="K3031" s="304"/>
    </row>
    <row r="3032">
      <c r="H3032" s="304"/>
      <c r="I3032" s="304"/>
      <c r="J3032" s="304"/>
      <c r="K3032" s="304"/>
    </row>
    <row r="3033">
      <c r="H3033" s="304"/>
      <c r="I3033" s="304"/>
      <c r="J3033" s="304"/>
      <c r="K3033" s="304"/>
    </row>
    <row r="3034">
      <c r="I3034" s="304"/>
      <c r="J3034" s="304"/>
      <c r="K3034" s="304"/>
    </row>
    <row r="3035">
      <c r="H3035" s="304"/>
      <c r="I3035" s="304"/>
      <c r="J3035" s="304"/>
      <c r="K3035" s="304"/>
    </row>
    <row r="3036">
      <c r="F3036" s="304"/>
      <c r="I3036" s="304"/>
      <c r="J3036" s="304"/>
      <c r="K3036" s="304"/>
    </row>
    <row r="3037">
      <c r="F3037" s="304"/>
      <c r="G3037" s="304"/>
      <c r="H3037" s="304"/>
      <c r="I3037" s="304"/>
      <c r="J3037" s="304"/>
      <c r="K3037" s="304"/>
    </row>
    <row r="3038">
      <c r="G3038" s="304"/>
      <c r="H3038" s="304"/>
      <c r="I3038" s="304"/>
      <c r="J3038" s="304"/>
      <c r="K3038" s="304"/>
    </row>
    <row r="3039">
      <c r="H3039" s="304"/>
      <c r="I3039" s="304"/>
      <c r="J3039" s="304"/>
      <c r="K3039" s="304"/>
    </row>
    <row r="3040">
      <c r="G3040" s="304"/>
      <c r="H3040" s="304"/>
      <c r="K3040" s="304"/>
    </row>
    <row r="3041">
      <c r="F3041" s="304"/>
      <c r="G3041" s="304"/>
      <c r="H3041" s="304"/>
      <c r="I3041" s="304"/>
      <c r="J3041" s="304"/>
      <c r="K3041" s="304"/>
    </row>
    <row r="3042">
      <c r="H3042" s="304"/>
      <c r="I3042" s="304"/>
      <c r="J3042" s="304"/>
      <c r="K3042" s="304"/>
    </row>
    <row r="3043">
      <c r="I3043" s="304"/>
      <c r="J3043" s="304"/>
      <c r="K3043" s="304"/>
    </row>
    <row r="3044">
      <c r="I3044" s="304"/>
      <c r="J3044" s="304"/>
      <c r="K3044" s="304"/>
    </row>
    <row r="3045">
      <c r="H3045" s="304"/>
      <c r="I3045" s="304"/>
      <c r="J3045" s="304"/>
      <c r="K3045" s="304"/>
    </row>
    <row r="3046">
      <c r="G3046" s="304"/>
      <c r="H3046" s="304"/>
      <c r="I3046" s="304"/>
      <c r="K3046" s="304"/>
    </row>
    <row r="3047">
      <c r="H3047" s="304"/>
      <c r="J3047" s="304"/>
      <c r="K3047" s="304"/>
    </row>
    <row r="3048">
      <c r="G3048" s="304"/>
      <c r="H3048" s="304"/>
      <c r="I3048" s="304"/>
      <c r="J3048" s="304"/>
      <c r="K3048" s="304"/>
    </row>
    <row r="3049">
      <c r="H3049" s="304"/>
      <c r="I3049" s="304"/>
      <c r="J3049" s="304"/>
      <c r="K3049" s="304"/>
    </row>
    <row r="3050">
      <c r="G3050" s="304"/>
      <c r="H3050" s="304"/>
      <c r="I3050" s="304"/>
      <c r="J3050" s="304"/>
      <c r="K3050" s="304"/>
    </row>
    <row r="3051">
      <c r="H3051" s="304"/>
      <c r="I3051" s="304"/>
      <c r="J3051" s="304"/>
      <c r="K3051" s="304"/>
    </row>
    <row r="3052">
      <c r="K3052" s="304"/>
    </row>
    <row r="3053">
      <c r="F3053" s="304"/>
      <c r="I3053" s="304"/>
      <c r="J3053" s="304"/>
      <c r="K3053" s="304"/>
    </row>
    <row r="3054">
      <c r="G3054" s="304"/>
      <c r="H3054" s="304"/>
      <c r="I3054" s="304"/>
      <c r="J3054" s="304"/>
      <c r="K3054" s="304"/>
    </row>
    <row r="3055">
      <c r="H3055" s="304"/>
      <c r="I3055" s="304"/>
      <c r="J3055" s="304"/>
      <c r="K3055" s="304"/>
    </row>
    <row r="3056">
      <c r="H3056" s="304"/>
      <c r="J3056" s="304"/>
      <c r="K3056" s="304"/>
    </row>
    <row r="3057">
      <c r="G3057" s="304"/>
      <c r="H3057" s="304"/>
      <c r="I3057" s="304"/>
      <c r="J3057" s="304"/>
      <c r="K3057" s="304"/>
    </row>
    <row r="3058">
      <c r="G3058" s="304"/>
      <c r="H3058" s="304"/>
      <c r="I3058" s="304"/>
      <c r="J3058" s="304"/>
      <c r="K3058" s="304"/>
    </row>
    <row r="3059">
      <c r="G3059" s="304"/>
      <c r="H3059" s="304"/>
      <c r="I3059" s="304"/>
      <c r="J3059" s="304"/>
      <c r="K3059" s="304"/>
    </row>
    <row r="3060">
      <c r="H3060" s="304"/>
      <c r="I3060" s="304"/>
      <c r="J3060" s="304"/>
      <c r="K3060" s="304"/>
    </row>
    <row r="3061">
      <c r="H3061" s="304"/>
      <c r="I3061" s="304"/>
      <c r="J3061" s="304"/>
      <c r="K3061" s="304"/>
    </row>
    <row r="3062">
      <c r="G3062" s="304"/>
      <c r="H3062" s="304"/>
      <c r="I3062" s="304"/>
      <c r="J3062" s="304"/>
      <c r="K3062" s="304"/>
    </row>
    <row r="3063">
      <c r="F3063" s="304"/>
      <c r="G3063" s="304"/>
      <c r="H3063" s="304"/>
      <c r="I3063" s="304"/>
      <c r="J3063" s="304"/>
      <c r="K3063" s="304"/>
    </row>
    <row r="3064">
      <c r="G3064" s="304"/>
      <c r="I3064" s="304"/>
      <c r="J3064" s="304"/>
      <c r="K3064" s="304"/>
    </row>
    <row r="3065">
      <c r="H3065" s="304"/>
      <c r="K3065" s="304"/>
    </row>
    <row r="3066">
      <c r="I3066" s="304"/>
      <c r="J3066" s="304"/>
      <c r="K3066" s="304"/>
    </row>
    <row r="3067">
      <c r="F3067" s="304"/>
      <c r="G3067" s="304"/>
      <c r="H3067" s="304"/>
      <c r="I3067" s="304"/>
      <c r="J3067" s="304"/>
      <c r="K3067" s="304"/>
    </row>
    <row r="3068">
      <c r="G3068" s="304"/>
      <c r="H3068" s="304"/>
      <c r="I3068" s="304"/>
      <c r="J3068" s="304"/>
      <c r="K3068" s="304"/>
    </row>
    <row r="3069">
      <c r="H3069" s="304"/>
      <c r="I3069" s="304"/>
      <c r="J3069" s="304"/>
      <c r="K3069" s="304"/>
    </row>
    <row r="3070">
      <c r="G3070" s="304"/>
      <c r="H3070" s="304"/>
      <c r="I3070" s="304"/>
      <c r="J3070" s="304"/>
      <c r="K3070" s="304"/>
    </row>
    <row r="3071">
      <c r="H3071" s="304"/>
      <c r="I3071" s="304"/>
      <c r="J3071" s="304"/>
      <c r="K3071" s="304"/>
    </row>
    <row r="3072">
      <c r="G3072" s="304"/>
      <c r="H3072" s="304"/>
      <c r="I3072" s="304"/>
      <c r="J3072" s="304"/>
      <c r="K3072" s="304"/>
    </row>
    <row r="3073">
      <c r="H3073" s="304"/>
      <c r="J3073" s="304"/>
      <c r="K3073" s="304"/>
    </row>
    <row r="3074">
      <c r="G3074" s="304"/>
      <c r="H3074" s="304"/>
      <c r="I3074" s="304"/>
      <c r="J3074" s="304"/>
      <c r="K3074" s="304"/>
    </row>
    <row r="3075">
      <c r="G3075" s="304"/>
      <c r="H3075" s="304"/>
      <c r="I3075" s="304"/>
      <c r="J3075" s="304"/>
      <c r="K3075" s="304"/>
    </row>
    <row r="3076">
      <c r="H3076" s="304"/>
      <c r="I3076" s="304"/>
      <c r="J3076" s="304"/>
      <c r="K3076" s="304"/>
    </row>
    <row r="3077">
      <c r="F3077" s="304"/>
      <c r="G3077" s="304"/>
      <c r="H3077" s="304"/>
      <c r="I3077" s="304"/>
      <c r="J3077" s="304"/>
      <c r="K3077" s="304"/>
    </row>
    <row r="3078">
      <c r="G3078" s="304"/>
      <c r="H3078" s="304"/>
      <c r="I3078" s="304"/>
      <c r="J3078" s="304"/>
      <c r="K3078" s="304"/>
    </row>
    <row r="3079">
      <c r="H3079" s="304"/>
      <c r="I3079" s="304"/>
      <c r="J3079" s="304"/>
      <c r="K3079" s="304"/>
    </row>
    <row r="3080">
      <c r="G3080" s="304"/>
      <c r="H3080" s="304"/>
      <c r="I3080" s="304"/>
      <c r="J3080" s="304"/>
      <c r="K3080" s="304"/>
    </row>
    <row r="3081">
      <c r="H3081" s="304"/>
      <c r="I3081" s="304"/>
      <c r="J3081" s="304"/>
      <c r="K3081" s="304"/>
    </row>
    <row r="3082">
      <c r="G3082" s="304"/>
      <c r="H3082" s="304"/>
      <c r="I3082" s="304"/>
      <c r="J3082" s="304"/>
      <c r="K3082" s="304"/>
    </row>
    <row r="3083">
      <c r="F3083" s="304"/>
      <c r="G3083" s="304"/>
      <c r="H3083" s="304"/>
      <c r="I3083" s="304"/>
      <c r="J3083" s="304"/>
      <c r="K3083" s="304"/>
    </row>
    <row r="3084">
      <c r="F3084" s="304"/>
      <c r="G3084" s="304"/>
      <c r="H3084" s="304"/>
      <c r="I3084" s="304"/>
      <c r="K3084" s="304"/>
    </row>
    <row r="3085">
      <c r="G3085" s="304"/>
      <c r="H3085" s="304"/>
      <c r="I3085" s="304"/>
      <c r="J3085" s="304"/>
      <c r="K3085" s="304"/>
    </row>
    <row r="3086">
      <c r="H3086" s="304"/>
      <c r="I3086" s="304"/>
      <c r="J3086" s="304"/>
      <c r="K3086" s="304"/>
    </row>
    <row r="3087">
      <c r="H3087" s="304"/>
      <c r="I3087" s="304"/>
      <c r="J3087" s="304"/>
      <c r="K3087" s="304"/>
    </row>
    <row r="3088">
      <c r="I3088" s="304"/>
      <c r="J3088" s="304"/>
      <c r="K3088" s="304"/>
    </row>
    <row r="3089">
      <c r="F3089" s="304"/>
      <c r="J3089" s="304"/>
      <c r="K3089" s="304"/>
    </row>
    <row r="3090">
      <c r="G3090" s="304"/>
      <c r="H3090" s="304"/>
      <c r="I3090" s="304"/>
      <c r="J3090" s="304"/>
    </row>
    <row r="3091">
      <c r="F3091" s="304"/>
      <c r="G3091" s="304"/>
      <c r="H3091" s="304"/>
      <c r="I3091" s="304"/>
      <c r="J3091" s="304"/>
      <c r="K3091" s="304"/>
    </row>
    <row r="3092">
      <c r="G3092" s="304"/>
      <c r="H3092" s="304"/>
      <c r="J3092" s="304"/>
      <c r="K3092" s="304"/>
    </row>
    <row r="3093">
      <c r="F3093" s="304"/>
      <c r="G3093" s="304"/>
      <c r="H3093" s="304"/>
      <c r="I3093" s="304"/>
      <c r="J3093" s="304"/>
      <c r="K3093" s="304"/>
    </row>
    <row r="3094">
      <c r="G3094" s="304"/>
      <c r="H3094" s="304"/>
      <c r="I3094" s="304"/>
      <c r="J3094" s="304"/>
      <c r="K3094" s="304"/>
    </row>
    <row r="3095">
      <c r="G3095" s="304"/>
      <c r="H3095" s="304"/>
      <c r="I3095" s="304"/>
      <c r="K3095" s="304"/>
    </row>
    <row r="3096">
      <c r="G3096" s="304"/>
      <c r="H3096" s="304"/>
      <c r="I3096" s="304"/>
      <c r="J3096" s="304"/>
      <c r="K3096" s="304"/>
    </row>
    <row r="3097">
      <c r="H3097" s="304"/>
      <c r="I3097" s="304"/>
      <c r="J3097" s="304"/>
      <c r="K3097" s="304"/>
    </row>
    <row r="3098">
      <c r="H3098" s="304"/>
      <c r="I3098" s="304"/>
      <c r="J3098" s="304"/>
      <c r="K3098" s="304"/>
    </row>
    <row r="3099">
      <c r="I3099" s="304"/>
      <c r="J3099" s="304"/>
      <c r="K3099" s="304"/>
    </row>
    <row r="3100">
      <c r="K3100" s="304"/>
    </row>
    <row r="3101">
      <c r="H3101" s="304"/>
      <c r="I3101" s="304"/>
      <c r="J3101" s="304"/>
      <c r="K3101" s="304"/>
    </row>
    <row r="3102">
      <c r="G3102" s="304"/>
      <c r="H3102" s="304"/>
      <c r="I3102" s="304"/>
      <c r="J3102" s="304"/>
      <c r="K3102" s="304"/>
    </row>
    <row r="3103">
      <c r="F3103" s="304"/>
      <c r="G3103" s="304"/>
      <c r="H3103" s="304"/>
      <c r="I3103" s="304"/>
      <c r="J3103" s="304"/>
      <c r="K3103" s="304"/>
    </row>
    <row r="3104">
      <c r="G3104" s="304"/>
      <c r="H3104" s="304"/>
    </row>
    <row r="3105">
      <c r="F3105" s="304"/>
      <c r="G3105" s="304"/>
      <c r="H3105" s="304"/>
      <c r="I3105" s="304"/>
      <c r="J3105" s="304"/>
      <c r="K3105" s="304"/>
    </row>
    <row r="3106">
      <c r="F3106" s="304"/>
      <c r="G3106" s="304"/>
      <c r="H3106" s="304"/>
      <c r="I3106" s="304"/>
      <c r="J3106" s="304"/>
      <c r="K3106" s="304"/>
    </row>
    <row r="3107">
      <c r="F3107" s="304"/>
      <c r="G3107" s="304"/>
      <c r="H3107" s="304"/>
      <c r="I3107" s="304"/>
      <c r="J3107" s="304"/>
      <c r="K3107" s="304"/>
    </row>
    <row r="3108">
      <c r="F3108" s="304"/>
      <c r="G3108" s="304"/>
      <c r="H3108" s="304"/>
      <c r="I3108" s="304"/>
      <c r="J3108" s="304"/>
      <c r="K3108" s="304"/>
    </row>
    <row r="3109">
      <c r="G3109" s="304"/>
      <c r="H3109" s="304"/>
      <c r="I3109" s="304"/>
      <c r="J3109" s="304"/>
      <c r="K3109" s="304"/>
    </row>
    <row r="3110">
      <c r="H3110" s="304"/>
      <c r="I3110" s="304"/>
      <c r="J3110" s="304"/>
      <c r="K3110" s="304"/>
    </row>
    <row r="3111">
      <c r="I3111" s="304"/>
      <c r="J3111" s="304"/>
      <c r="K3111" s="304"/>
    </row>
    <row r="3112">
      <c r="I3112" s="304"/>
      <c r="J3112" s="304"/>
      <c r="K3112" s="304"/>
    </row>
    <row r="3113">
      <c r="F3113" s="304"/>
      <c r="G3113" s="304"/>
      <c r="H3113" s="304"/>
      <c r="I3113" s="304"/>
      <c r="J3113" s="304"/>
      <c r="K3113" s="304"/>
    </row>
    <row r="3114">
      <c r="G3114" s="304"/>
      <c r="H3114" s="304"/>
      <c r="I3114" s="304"/>
      <c r="J3114" s="304"/>
      <c r="K3114" s="304"/>
    </row>
    <row r="3115">
      <c r="H3115" s="304"/>
      <c r="K3115" s="304"/>
    </row>
    <row r="3116">
      <c r="H3116" s="304"/>
      <c r="K3116" s="304"/>
    </row>
    <row r="3117">
      <c r="F3117" s="304"/>
      <c r="G3117" s="304"/>
      <c r="H3117" s="304"/>
      <c r="I3117" s="304"/>
      <c r="J3117" s="304"/>
      <c r="K3117" s="304"/>
    </row>
    <row r="3118">
      <c r="G3118" s="304"/>
      <c r="H3118" s="304"/>
      <c r="I3118" s="304"/>
      <c r="J3118" s="304"/>
      <c r="K3118" s="304"/>
    </row>
    <row r="3119">
      <c r="H3119" s="304"/>
      <c r="I3119" s="304"/>
      <c r="J3119" s="304"/>
      <c r="K3119" s="304"/>
    </row>
    <row r="3120">
      <c r="F3120" s="304"/>
      <c r="G3120" s="304"/>
      <c r="H3120" s="304"/>
      <c r="I3120" s="304"/>
      <c r="J3120" s="304"/>
      <c r="K3120" s="304"/>
    </row>
    <row r="3121">
      <c r="H3121" s="304"/>
      <c r="I3121" s="304"/>
      <c r="J3121" s="304"/>
      <c r="K3121" s="304"/>
    </row>
    <row r="3122">
      <c r="G3122" s="304"/>
      <c r="H3122" s="304"/>
      <c r="I3122" s="304"/>
      <c r="J3122" s="304"/>
      <c r="K3122" s="304"/>
    </row>
    <row r="3123">
      <c r="H3123" s="304"/>
      <c r="I3123" s="304"/>
      <c r="J3123" s="304"/>
      <c r="K3123" s="304"/>
    </row>
    <row r="3124">
      <c r="I3124" s="304"/>
      <c r="J3124" s="304"/>
      <c r="K3124" s="304"/>
    </row>
    <row r="3125">
      <c r="H3125" s="304"/>
      <c r="I3125" s="304"/>
      <c r="J3125" s="304"/>
      <c r="K3125" s="304"/>
    </row>
    <row r="3126">
      <c r="H3126" s="304"/>
      <c r="I3126" s="304"/>
      <c r="J3126" s="304"/>
      <c r="K3126" s="304"/>
    </row>
    <row r="3127">
      <c r="F3127" s="304"/>
      <c r="G3127" s="304"/>
      <c r="H3127" s="304"/>
      <c r="I3127" s="304"/>
      <c r="J3127" s="304"/>
      <c r="K3127" s="304"/>
    </row>
    <row r="3128">
      <c r="G3128" s="304"/>
      <c r="H3128" s="304"/>
      <c r="I3128" s="304"/>
      <c r="J3128" s="304"/>
      <c r="K3128" s="304"/>
    </row>
    <row r="3129">
      <c r="H3129" s="304"/>
      <c r="I3129" s="304"/>
      <c r="J3129" s="304"/>
      <c r="K3129" s="304"/>
    </row>
    <row r="3130">
      <c r="I3130" s="304"/>
      <c r="J3130" s="304"/>
      <c r="K3130" s="304"/>
    </row>
    <row r="3131">
      <c r="F3131" s="304"/>
      <c r="G3131" s="304"/>
      <c r="H3131" s="304"/>
      <c r="I3131" s="304"/>
      <c r="J3131" s="304"/>
      <c r="K3131" s="304"/>
    </row>
    <row r="3132">
      <c r="J3132" s="304"/>
      <c r="K3132" s="304"/>
    </row>
    <row r="3133">
      <c r="G3133" s="304"/>
      <c r="H3133" s="304"/>
      <c r="I3133" s="304"/>
      <c r="J3133" s="304"/>
      <c r="K3133" s="304"/>
    </row>
    <row r="3134">
      <c r="H3134" s="304"/>
      <c r="I3134" s="304"/>
      <c r="J3134" s="304"/>
      <c r="K3134" s="304"/>
    </row>
    <row r="3135">
      <c r="H3135" s="304"/>
      <c r="I3135" s="304"/>
      <c r="K3135" s="304"/>
    </row>
    <row r="3136">
      <c r="H3136" s="304"/>
      <c r="I3136" s="304"/>
      <c r="K3136" s="304"/>
    </row>
    <row r="3137">
      <c r="H3137" s="304"/>
      <c r="I3137" s="304"/>
      <c r="J3137" s="304"/>
      <c r="K3137" s="304"/>
    </row>
    <row r="3138">
      <c r="J3138" s="304"/>
      <c r="K3138" s="304"/>
    </row>
    <row r="3139">
      <c r="H3139" s="304"/>
      <c r="I3139" s="304"/>
      <c r="J3139" s="304"/>
      <c r="K3139" s="304"/>
    </row>
    <row r="3140">
      <c r="I3140" s="304"/>
      <c r="J3140" s="304"/>
      <c r="K3140" s="304"/>
    </row>
    <row r="3141">
      <c r="G3141" s="304"/>
      <c r="H3141" s="304"/>
      <c r="J3141" s="304"/>
      <c r="K3141" s="304"/>
    </row>
    <row r="3142">
      <c r="H3142" s="304"/>
      <c r="I3142" s="304"/>
      <c r="J3142" s="304"/>
      <c r="K3142" s="304"/>
    </row>
    <row r="3143">
      <c r="F3143" s="304"/>
      <c r="G3143" s="304"/>
      <c r="H3143" s="304"/>
      <c r="I3143" s="304"/>
      <c r="J3143" s="304"/>
      <c r="K3143" s="304"/>
    </row>
    <row r="3144">
      <c r="F3144" s="304"/>
      <c r="G3144" s="304"/>
      <c r="H3144" s="304"/>
      <c r="I3144" s="304"/>
      <c r="J3144" s="304"/>
      <c r="K3144" s="304"/>
    </row>
    <row r="3145">
      <c r="G3145" s="304"/>
      <c r="H3145" s="304"/>
      <c r="I3145" s="304"/>
      <c r="J3145" s="304"/>
      <c r="K3145" s="304"/>
    </row>
    <row r="3146">
      <c r="H3146" s="304"/>
      <c r="I3146" s="304"/>
      <c r="J3146" s="304"/>
      <c r="K3146" s="304"/>
    </row>
    <row r="3147">
      <c r="I3147" s="304"/>
      <c r="J3147" s="304"/>
      <c r="K3147" s="304"/>
    </row>
    <row r="3148">
      <c r="I3148" s="304"/>
      <c r="J3148" s="304"/>
      <c r="K3148" s="304"/>
    </row>
    <row r="3149">
      <c r="I3149" s="304"/>
      <c r="J3149" s="304"/>
      <c r="K3149" s="304"/>
    </row>
    <row r="3150">
      <c r="F3150" s="304"/>
      <c r="G3150" s="304"/>
      <c r="H3150" s="304"/>
      <c r="J3150" s="304"/>
      <c r="K3150" s="304"/>
    </row>
    <row r="3151">
      <c r="G3151" s="304"/>
      <c r="H3151" s="304"/>
      <c r="I3151" s="304"/>
      <c r="J3151" s="304"/>
      <c r="K3151" s="304"/>
    </row>
    <row r="3152">
      <c r="G3152" s="304"/>
      <c r="H3152" s="304"/>
      <c r="I3152" s="304"/>
      <c r="J3152" s="304"/>
      <c r="K3152" s="304"/>
    </row>
    <row r="3153">
      <c r="H3153" s="304"/>
      <c r="I3153" s="304"/>
      <c r="J3153" s="304"/>
    </row>
    <row r="3154">
      <c r="H3154" s="304"/>
      <c r="I3154" s="304"/>
      <c r="J3154" s="304"/>
      <c r="K3154" s="304"/>
    </row>
    <row r="3155">
      <c r="H3155" s="304"/>
      <c r="I3155" s="304"/>
      <c r="J3155" s="304"/>
      <c r="K3155" s="304"/>
    </row>
    <row r="3156">
      <c r="G3156" s="304"/>
      <c r="H3156" s="304"/>
      <c r="I3156" s="304"/>
      <c r="J3156" s="304"/>
      <c r="K3156" s="304"/>
    </row>
    <row r="3157">
      <c r="H3157" s="304"/>
      <c r="I3157" s="304"/>
      <c r="J3157" s="304"/>
      <c r="K3157" s="304"/>
    </row>
    <row r="3158">
      <c r="I3158" s="304"/>
      <c r="J3158" s="304"/>
      <c r="K3158" s="304"/>
    </row>
    <row r="3159">
      <c r="I3159" s="304"/>
      <c r="K3159" s="304"/>
    </row>
    <row r="3160">
      <c r="I3160" s="304"/>
      <c r="J3160" s="304"/>
      <c r="K3160" s="304"/>
    </row>
    <row r="3161">
      <c r="F3161" s="304"/>
      <c r="G3161" s="304"/>
      <c r="I3161" s="304"/>
      <c r="J3161" s="304"/>
      <c r="K3161" s="304"/>
    </row>
    <row r="3162">
      <c r="G3162" s="304"/>
      <c r="H3162" s="304"/>
      <c r="I3162" s="304"/>
      <c r="J3162" s="304"/>
      <c r="K3162" s="304"/>
    </row>
    <row r="3163">
      <c r="H3163" s="304"/>
      <c r="I3163" s="304"/>
      <c r="J3163" s="304"/>
      <c r="K3163" s="304"/>
    </row>
    <row r="3164">
      <c r="G3164" s="304"/>
      <c r="H3164" s="304"/>
      <c r="I3164" s="304"/>
      <c r="J3164" s="304"/>
      <c r="K3164" s="304"/>
    </row>
    <row r="3165">
      <c r="H3165" s="304"/>
      <c r="I3165" s="304"/>
      <c r="J3165" s="304"/>
      <c r="K3165" s="304"/>
    </row>
    <row r="3166">
      <c r="G3166" s="304"/>
      <c r="H3166" s="304"/>
      <c r="I3166" s="304"/>
      <c r="J3166" s="304"/>
      <c r="K3166" s="304"/>
    </row>
    <row r="3167">
      <c r="H3167" s="304"/>
      <c r="I3167" s="304"/>
      <c r="J3167" s="304"/>
      <c r="K3167" s="304"/>
    </row>
    <row r="3168">
      <c r="G3168" s="304"/>
      <c r="H3168" s="304"/>
      <c r="I3168" s="304"/>
      <c r="J3168" s="304"/>
      <c r="K3168" s="304"/>
    </row>
    <row r="3169">
      <c r="H3169" s="304"/>
      <c r="I3169" s="304"/>
      <c r="J3169" s="304"/>
      <c r="K3169" s="304"/>
    </row>
    <row r="3170">
      <c r="G3170" s="304"/>
      <c r="H3170" s="304"/>
      <c r="I3170" s="304"/>
      <c r="J3170" s="304"/>
      <c r="K3170" s="304"/>
    </row>
    <row r="3171">
      <c r="H3171" s="304"/>
      <c r="I3171" s="304"/>
      <c r="J3171" s="304"/>
      <c r="K3171" s="304"/>
    </row>
    <row r="3172">
      <c r="G3172" s="304"/>
      <c r="H3172" s="304"/>
      <c r="I3172" s="304"/>
      <c r="J3172" s="304"/>
      <c r="K3172" s="304"/>
    </row>
    <row r="3173">
      <c r="H3173" s="304"/>
      <c r="I3173" s="304"/>
      <c r="J3173" s="304"/>
      <c r="K3173" s="304"/>
    </row>
    <row r="3174">
      <c r="G3174" s="304"/>
      <c r="H3174" s="304"/>
      <c r="I3174" s="304"/>
      <c r="J3174" s="304"/>
      <c r="K3174" s="304"/>
    </row>
    <row r="3175">
      <c r="H3175" s="304"/>
      <c r="I3175" s="304"/>
      <c r="J3175" s="304"/>
      <c r="K3175" s="304"/>
    </row>
    <row r="3176">
      <c r="G3176" s="304"/>
      <c r="H3176" s="304"/>
      <c r="I3176" s="304"/>
      <c r="J3176" s="304"/>
      <c r="K3176" s="304"/>
    </row>
    <row r="3177">
      <c r="H3177" s="304"/>
      <c r="I3177" s="304"/>
      <c r="J3177" s="304"/>
      <c r="K3177" s="304"/>
    </row>
    <row r="3178">
      <c r="G3178" s="304"/>
      <c r="H3178" s="304"/>
      <c r="I3178" s="304"/>
      <c r="J3178" s="304"/>
      <c r="K3178" s="304"/>
    </row>
    <row r="3179">
      <c r="H3179" s="304"/>
      <c r="I3179" s="304"/>
      <c r="J3179" s="304"/>
      <c r="K3179" s="304"/>
    </row>
    <row r="3180">
      <c r="G3180" s="304"/>
      <c r="H3180" s="304"/>
      <c r="I3180" s="304"/>
      <c r="J3180" s="304"/>
      <c r="K3180" s="304"/>
    </row>
    <row r="3181">
      <c r="H3181" s="304"/>
      <c r="I3181" s="304"/>
      <c r="J3181" s="304"/>
      <c r="K3181" s="304"/>
    </row>
    <row r="3182">
      <c r="G3182" s="304"/>
      <c r="H3182" s="304"/>
      <c r="I3182" s="304"/>
      <c r="J3182" s="304"/>
      <c r="K3182" s="304"/>
    </row>
    <row r="3183">
      <c r="H3183" s="304"/>
      <c r="I3183" s="304"/>
      <c r="K3183" s="304"/>
    </row>
    <row r="3184">
      <c r="H3184" s="304"/>
      <c r="I3184" s="304"/>
      <c r="J3184" s="304"/>
      <c r="K3184" s="304"/>
    </row>
    <row r="3185">
      <c r="H3185" s="304"/>
      <c r="I3185" s="304"/>
      <c r="J3185" s="304"/>
      <c r="K3185" s="304"/>
    </row>
    <row r="3186">
      <c r="K3186" s="304"/>
    </row>
    <row r="3187">
      <c r="F3187" s="304"/>
      <c r="G3187" s="304"/>
      <c r="H3187" s="304"/>
      <c r="I3187" s="304"/>
      <c r="J3187" s="304"/>
      <c r="K3187" s="304"/>
    </row>
    <row r="3188">
      <c r="G3188" s="304"/>
      <c r="H3188" s="304"/>
      <c r="I3188" s="304"/>
      <c r="J3188" s="304"/>
      <c r="K3188" s="304"/>
    </row>
    <row r="3189">
      <c r="H3189" s="304"/>
      <c r="I3189" s="304"/>
      <c r="J3189" s="304"/>
      <c r="K3189" s="304"/>
    </row>
    <row r="3190">
      <c r="G3190" s="304"/>
      <c r="H3190" s="304"/>
      <c r="I3190" s="304"/>
      <c r="J3190" s="304"/>
      <c r="K3190" s="304"/>
    </row>
    <row r="3191">
      <c r="G3191" s="304"/>
      <c r="H3191" s="304"/>
      <c r="I3191" s="304"/>
      <c r="J3191" s="304"/>
      <c r="K3191" s="304"/>
    </row>
    <row r="3192">
      <c r="G3192" s="304"/>
      <c r="H3192" s="304"/>
      <c r="I3192" s="304"/>
      <c r="J3192" s="304"/>
      <c r="K3192" s="304"/>
    </row>
    <row r="3193">
      <c r="H3193" s="304"/>
      <c r="I3193" s="304"/>
      <c r="J3193" s="304"/>
      <c r="K3193" s="304"/>
    </row>
    <row r="3194">
      <c r="G3194" s="304"/>
      <c r="H3194" s="304"/>
      <c r="I3194" s="304"/>
      <c r="J3194" s="304"/>
      <c r="K3194" s="304"/>
    </row>
    <row r="3195">
      <c r="H3195" s="304"/>
      <c r="I3195" s="304"/>
      <c r="J3195" s="304"/>
      <c r="K3195" s="304"/>
    </row>
    <row r="3196">
      <c r="G3196" s="304"/>
      <c r="H3196" s="304"/>
      <c r="I3196" s="304"/>
      <c r="J3196" s="304"/>
      <c r="K3196" s="304"/>
    </row>
    <row r="3197">
      <c r="H3197" s="304"/>
      <c r="I3197" s="304"/>
      <c r="J3197" s="304"/>
      <c r="K3197" s="304"/>
    </row>
    <row r="3198">
      <c r="G3198" s="304"/>
      <c r="H3198" s="304"/>
      <c r="I3198" s="304"/>
      <c r="J3198" s="304"/>
      <c r="K3198" s="304"/>
    </row>
    <row r="3199">
      <c r="H3199" s="304"/>
      <c r="I3199" s="304"/>
      <c r="J3199" s="304"/>
      <c r="K3199" s="304"/>
    </row>
    <row r="3200">
      <c r="G3200" s="304"/>
      <c r="H3200" s="304"/>
      <c r="I3200" s="304"/>
      <c r="J3200" s="304"/>
      <c r="K3200" s="304"/>
    </row>
    <row r="3201">
      <c r="F3201" s="304"/>
      <c r="G3201" s="304"/>
      <c r="H3201" s="304"/>
      <c r="I3201" s="304"/>
      <c r="J3201" s="304"/>
      <c r="K3201" s="304"/>
    </row>
    <row r="3202">
      <c r="F3202" s="304"/>
      <c r="G3202" s="304"/>
      <c r="H3202" s="304"/>
      <c r="I3202" s="304"/>
      <c r="J3202" s="304"/>
      <c r="K3202" s="304"/>
    </row>
    <row r="3203">
      <c r="H3203" s="304"/>
      <c r="I3203" s="304"/>
      <c r="J3203" s="304"/>
      <c r="K3203" s="304"/>
    </row>
    <row r="3204">
      <c r="G3204" s="304"/>
      <c r="H3204" s="304"/>
      <c r="I3204" s="304"/>
      <c r="J3204" s="304"/>
      <c r="K3204" s="304"/>
    </row>
    <row r="3205">
      <c r="H3205" s="304"/>
      <c r="I3205" s="304"/>
      <c r="J3205" s="304"/>
      <c r="K3205" s="304"/>
    </row>
    <row r="3206">
      <c r="G3206" s="304"/>
      <c r="H3206" s="304"/>
      <c r="I3206" s="304"/>
      <c r="J3206" s="304"/>
      <c r="K3206" s="304"/>
    </row>
    <row r="3207">
      <c r="H3207" s="304"/>
      <c r="I3207" s="304"/>
      <c r="J3207" s="304"/>
      <c r="K3207" s="304"/>
    </row>
    <row r="3208">
      <c r="G3208" s="304"/>
      <c r="H3208" s="304"/>
      <c r="I3208" s="304"/>
      <c r="J3208" s="304"/>
      <c r="K3208" s="304"/>
    </row>
    <row r="3209">
      <c r="G3209" s="304"/>
      <c r="H3209" s="304"/>
      <c r="I3209" s="304"/>
      <c r="J3209" s="304"/>
      <c r="K3209" s="304"/>
    </row>
    <row r="3210">
      <c r="G3210" s="304"/>
      <c r="H3210" s="304"/>
      <c r="I3210" s="304"/>
      <c r="J3210" s="304"/>
      <c r="K3210" s="304"/>
    </row>
    <row r="3211">
      <c r="H3211" s="304"/>
      <c r="I3211" s="304"/>
      <c r="J3211" s="304"/>
      <c r="K3211" s="304"/>
    </row>
    <row r="3212">
      <c r="G3212" s="304"/>
      <c r="H3212" s="304"/>
      <c r="I3212" s="304"/>
      <c r="J3212" s="304"/>
      <c r="K3212" s="304"/>
    </row>
    <row r="3213">
      <c r="H3213" s="304"/>
      <c r="I3213" s="304"/>
      <c r="J3213" s="304"/>
      <c r="K3213" s="304"/>
    </row>
    <row r="3214">
      <c r="G3214" s="304"/>
      <c r="H3214" s="304"/>
      <c r="I3214" s="304"/>
      <c r="J3214" s="304"/>
      <c r="K3214" s="304"/>
    </row>
    <row r="3215">
      <c r="H3215" s="304"/>
      <c r="I3215" s="304"/>
      <c r="K3215" s="304"/>
    </row>
    <row r="3216">
      <c r="F3216" s="304"/>
      <c r="G3216" s="304"/>
      <c r="H3216" s="304"/>
      <c r="I3216" s="304"/>
      <c r="J3216" s="304"/>
      <c r="K3216" s="304"/>
    </row>
    <row r="3217">
      <c r="H3217" s="304"/>
      <c r="I3217" s="304"/>
      <c r="J3217" s="304"/>
      <c r="K3217" s="304"/>
    </row>
    <row r="3218">
      <c r="G3218" s="304"/>
      <c r="H3218" s="304"/>
      <c r="I3218" s="304"/>
      <c r="J3218" s="304"/>
      <c r="K3218" s="304"/>
    </row>
    <row r="3219">
      <c r="H3219" s="304"/>
      <c r="I3219" s="304"/>
      <c r="J3219" s="304"/>
      <c r="K3219" s="304"/>
    </row>
    <row r="3220">
      <c r="G3220" s="304"/>
      <c r="H3220" s="304"/>
      <c r="I3220" s="304"/>
      <c r="J3220" s="304"/>
      <c r="K3220" s="304"/>
    </row>
    <row r="3221">
      <c r="H3221" s="304"/>
      <c r="I3221" s="304"/>
      <c r="J3221" s="304"/>
      <c r="K3221" s="304"/>
    </row>
    <row r="3222">
      <c r="G3222" s="304"/>
      <c r="H3222" s="304"/>
      <c r="I3222" s="304"/>
      <c r="J3222" s="304"/>
      <c r="K3222" s="304"/>
    </row>
    <row r="3223">
      <c r="F3223" s="304"/>
      <c r="G3223" s="304"/>
      <c r="H3223" s="304"/>
      <c r="I3223" s="304"/>
      <c r="J3223" s="304"/>
      <c r="K3223" s="304"/>
    </row>
    <row r="3224">
      <c r="G3224" s="304"/>
      <c r="H3224" s="304"/>
      <c r="I3224" s="304"/>
      <c r="J3224" s="304"/>
      <c r="K3224" s="304"/>
    </row>
    <row r="3225">
      <c r="H3225" s="304"/>
      <c r="I3225" s="304"/>
      <c r="J3225" s="304"/>
      <c r="K3225" s="304"/>
    </row>
    <row r="3226">
      <c r="G3226" s="304"/>
      <c r="H3226" s="304"/>
      <c r="I3226" s="304"/>
      <c r="J3226" s="304"/>
      <c r="K3226" s="304"/>
    </row>
    <row r="3227">
      <c r="H3227" s="304"/>
      <c r="I3227" s="304"/>
      <c r="J3227" s="304"/>
      <c r="K3227" s="304"/>
    </row>
    <row r="3228">
      <c r="G3228" s="304"/>
      <c r="H3228" s="304"/>
      <c r="I3228" s="304"/>
      <c r="J3228" s="304"/>
      <c r="K3228" s="304"/>
    </row>
    <row r="3229">
      <c r="G3229" s="304"/>
      <c r="H3229" s="304"/>
      <c r="I3229" s="304"/>
      <c r="J3229" s="304"/>
      <c r="K3229" s="304"/>
    </row>
    <row r="3230">
      <c r="H3230" s="304"/>
      <c r="I3230" s="304"/>
      <c r="J3230" s="304"/>
      <c r="K3230" s="304"/>
    </row>
    <row r="3231">
      <c r="H3231" s="304"/>
      <c r="I3231" s="304"/>
      <c r="J3231" s="304"/>
      <c r="K3231" s="304"/>
    </row>
    <row r="3232">
      <c r="H3232" s="304"/>
      <c r="I3232" s="304"/>
      <c r="K3232" s="304"/>
    </row>
    <row r="3233">
      <c r="H3233" s="304"/>
      <c r="I3233" s="304"/>
      <c r="J3233" s="304"/>
      <c r="K3233" s="304"/>
    </row>
    <row r="3234">
      <c r="G3234" s="304"/>
      <c r="H3234" s="304"/>
      <c r="I3234" s="304"/>
      <c r="J3234" s="304"/>
      <c r="K3234" s="304"/>
    </row>
    <row r="3235">
      <c r="H3235" s="304"/>
      <c r="I3235" s="304"/>
      <c r="J3235" s="304"/>
      <c r="K3235" s="304"/>
    </row>
    <row r="3236">
      <c r="G3236" s="304"/>
      <c r="H3236" s="304"/>
      <c r="I3236" s="304"/>
      <c r="J3236" s="304"/>
      <c r="K3236" s="304"/>
    </row>
    <row r="3237">
      <c r="G3237" s="304"/>
      <c r="H3237" s="304"/>
      <c r="I3237" s="304"/>
      <c r="J3237" s="304"/>
      <c r="K3237" s="304"/>
    </row>
    <row r="3238">
      <c r="G3238" s="304"/>
      <c r="H3238" s="304"/>
      <c r="I3238" s="304"/>
      <c r="J3238" s="304"/>
      <c r="K3238" s="304"/>
    </row>
    <row r="3239">
      <c r="F3239" s="304"/>
      <c r="G3239" s="304"/>
      <c r="H3239" s="304"/>
      <c r="I3239" s="304"/>
      <c r="J3239" s="304"/>
      <c r="K3239" s="304"/>
    </row>
    <row r="3240">
      <c r="F3240" s="304"/>
      <c r="G3240" s="304"/>
      <c r="H3240" s="304"/>
      <c r="I3240" s="304"/>
      <c r="J3240" s="304"/>
      <c r="K3240" s="304"/>
    </row>
    <row r="3241">
      <c r="G3241" s="304"/>
      <c r="H3241" s="304"/>
      <c r="I3241" s="304"/>
      <c r="J3241" s="304"/>
      <c r="K3241" s="304"/>
    </row>
    <row r="3242">
      <c r="G3242" s="304"/>
      <c r="H3242" s="304"/>
      <c r="I3242" s="304"/>
      <c r="J3242" s="304"/>
      <c r="K3242" s="304"/>
    </row>
    <row r="3243">
      <c r="H3243" s="304"/>
      <c r="I3243" s="304"/>
      <c r="J3243" s="304"/>
      <c r="K3243" s="304"/>
    </row>
    <row r="3244">
      <c r="G3244" s="304"/>
      <c r="H3244" s="304"/>
      <c r="I3244" s="304"/>
      <c r="J3244" s="304"/>
      <c r="K3244" s="304"/>
    </row>
    <row r="3245">
      <c r="H3245" s="304"/>
      <c r="I3245" s="304"/>
      <c r="J3245" s="304"/>
      <c r="K3245" s="304"/>
    </row>
    <row r="3246">
      <c r="F3246" s="304"/>
      <c r="G3246" s="304"/>
      <c r="H3246" s="304"/>
      <c r="I3246" s="304"/>
      <c r="J3246" s="304"/>
      <c r="K3246" s="304"/>
    </row>
    <row r="3247">
      <c r="G3247" s="304"/>
      <c r="H3247" s="304"/>
    </row>
    <row r="3248">
      <c r="G3248" s="304"/>
      <c r="H3248" s="304"/>
      <c r="I3248" s="304"/>
      <c r="J3248" s="304"/>
      <c r="K3248" s="304"/>
    </row>
    <row r="3249">
      <c r="H3249" s="304"/>
      <c r="I3249" s="304"/>
      <c r="J3249" s="304"/>
      <c r="K3249" s="304"/>
    </row>
    <row r="3250">
      <c r="G3250" s="304"/>
      <c r="H3250" s="304"/>
      <c r="I3250" s="304"/>
      <c r="J3250" s="304"/>
      <c r="K3250" s="304"/>
    </row>
    <row r="3251">
      <c r="H3251" s="304"/>
      <c r="I3251" s="304"/>
      <c r="J3251" s="304"/>
      <c r="K3251" s="304"/>
    </row>
    <row r="3252">
      <c r="G3252" s="304"/>
      <c r="H3252" s="304"/>
      <c r="I3252" s="304"/>
      <c r="J3252" s="304"/>
      <c r="K3252" s="304"/>
    </row>
    <row r="3253">
      <c r="H3253" s="304"/>
      <c r="I3253" s="304"/>
      <c r="J3253" s="304"/>
      <c r="K3253" s="304"/>
    </row>
    <row r="3254">
      <c r="G3254" s="304"/>
      <c r="H3254" s="304"/>
      <c r="I3254" s="304"/>
      <c r="J3254" s="304"/>
      <c r="K3254" s="304"/>
    </row>
    <row r="3255">
      <c r="H3255" s="304"/>
      <c r="I3255" s="304"/>
      <c r="J3255" s="304"/>
      <c r="K3255" s="304"/>
    </row>
    <row r="3256">
      <c r="G3256" s="304"/>
      <c r="H3256" s="304"/>
      <c r="I3256" s="304"/>
      <c r="J3256" s="304"/>
      <c r="K3256" s="304"/>
    </row>
    <row r="3257">
      <c r="F3257" s="304"/>
      <c r="G3257" s="304"/>
      <c r="H3257" s="304"/>
      <c r="I3257" s="304"/>
      <c r="J3257" s="304"/>
      <c r="K3257" s="304"/>
    </row>
    <row r="3258">
      <c r="G3258" s="304"/>
      <c r="H3258" s="304"/>
      <c r="I3258" s="304"/>
      <c r="J3258" s="304"/>
      <c r="K3258" s="304"/>
    </row>
    <row r="3259">
      <c r="G3259" s="304"/>
      <c r="H3259" s="304"/>
      <c r="I3259" s="304"/>
      <c r="J3259" s="304"/>
      <c r="K3259" s="304"/>
    </row>
    <row r="3260">
      <c r="H3260" s="304"/>
      <c r="I3260" s="304"/>
      <c r="J3260" s="304"/>
      <c r="K3260" s="304"/>
    </row>
    <row r="3261">
      <c r="G3261" s="304"/>
      <c r="H3261" s="304"/>
      <c r="I3261" s="304"/>
      <c r="J3261" s="304"/>
      <c r="K3261" s="304"/>
    </row>
    <row r="3262">
      <c r="G3262" s="304"/>
      <c r="H3262" s="304"/>
      <c r="I3262" s="304"/>
      <c r="J3262" s="304"/>
      <c r="K3262" s="304"/>
    </row>
    <row r="3263">
      <c r="G3263" s="304"/>
      <c r="H3263" s="304"/>
      <c r="I3263" s="304"/>
      <c r="J3263" s="304"/>
      <c r="K3263" s="304"/>
    </row>
    <row r="3264">
      <c r="G3264" s="304"/>
      <c r="H3264" s="304"/>
      <c r="I3264" s="304"/>
      <c r="J3264" s="304"/>
      <c r="K3264" s="304"/>
    </row>
    <row r="3265">
      <c r="G3265" s="304"/>
      <c r="H3265" s="304"/>
      <c r="I3265" s="304"/>
      <c r="J3265" s="304"/>
      <c r="K3265" s="304"/>
    </row>
    <row r="3266">
      <c r="G3266" s="304"/>
      <c r="H3266" s="304"/>
      <c r="I3266" s="304"/>
      <c r="J3266" s="304"/>
      <c r="K3266" s="304"/>
    </row>
    <row r="3267">
      <c r="G3267" s="304"/>
      <c r="H3267" s="304"/>
      <c r="I3267" s="304"/>
      <c r="J3267" s="304"/>
      <c r="K3267" s="304"/>
    </row>
    <row r="3268">
      <c r="G3268" s="304"/>
      <c r="H3268" s="304"/>
      <c r="I3268" s="304"/>
      <c r="J3268" s="304"/>
      <c r="K3268" s="304"/>
    </row>
    <row r="3269">
      <c r="G3269" s="304"/>
      <c r="H3269" s="304"/>
      <c r="I3269" s="304"/>
      <c r="J3269" s="304"/>
      <c r="K3269" s="304"/>
    </row>
    <row r="3270">
      <c r="G3270" s="304"/>
      <c r="H3270" s="304"/>
      <c r="I3270" s="304"/>
      <c r="J3270" s="304"/>
      <c r="K3270" s="304"/>
    </row>
    <row r="3271">
      <c r="G3271" s="304"/>
      <c r="H3271" s="304"/>
      <c r="I3271" s="304"/>
      <c r="J3271" s="304"/>
      <c r="K3271" s="304"/>
    </row>
    <row r="3272">
      <c r="G3272" s="304"/>
      <c r="H3272" s="304"/>
      <c r="I3272" s="304"/>
      <c r="J3272" s="304"/>
      <c r="K3272" s="304"/>
    </row>
    <row r="3273">
      <c r="G3273" s="304"/>
      <c r="H3273" s="304"/>
      <c r="I3273" s="304"/>
      <c r="J3273" s="304"/>
      <c r="K3273" s="304"/>
    </row>
    <row r="3274">
      <c r="G3274" s="304"/>
      <c r="H3274" s="304"/>
      <c r="I3274" s="304"/>
      <c r="J3274" s="304"/>
      <c r="K3274" s="304"/>
    </row>
    <row r="3275">
      <c r="H3275" s="304"/>
      <c r="I3275" s="304"/>
      <c r="J3275" s="304"/>
      <c r="K3275" s="304"/>
    </row>
    <row r="3276">
      <c r="G3276" s="304"/>
      <c r="H3276" s="304"/>
      <c r="I3276" s="304"/>
      <c r="J3276" s="304"/>
      <c r="K3276" s="304"/>
    </row>
    <row r="3277">
      <c r="H3277" s="304"/>
      <c r="I3277" s="304"/>
      <c r="J3277" s="304"/>
      <c r="K3277" s="304"/>
    </row>
    <row r="3278">
      <c r="G3278" s="304"/>
      <c r="H3278" s="304"/>
      <c r="I3278" s="304"/>
      <c r="J3278" s="304"/>
      <c r="K3278" s="304"/>
    </row>
    <row r="3279">
      <c r="H3279" s="304"/>
      <c r="I3279" s="304"/>
    </row>
    <row r="3280">
      <c r="F3280" s="304"/>
      <c r="G3280" s="304"/>
      <c r="H3280" s="304"/>
      <c r="I3280" s="304"/>
      <c r="J3280" s="304"/>
      <c r="K3280" s="304"/>
    </row>
    <row r="3281">
      <c r="G3281" s="304"/>
      <c r="H3281" s="304"/>
      <c r="I3281" s="304"/>
      <c r="J3281" s="304"/>
      <c r="K3281" s="304"/>
    </row>
    <row r="3282">
      <c r="H3282" s="304"/>
      <c r="I3282" s="304"/>
      <c r="J3282" s="304"/>
      <c r="K3282" s="304"/>
    </row>
    <row r="3283">
      <c r="G3283" s="304"/>
      <c r="H3283" s="304"/>
      <c r="I3283" s="304"/>
      <c r="J3283" s="304"/>
      <c r="K3283" s="304"/>
    </row>
    <row r="3284">
      <c r="G3284" s="304"/>
      <c r="H3284" s="304"/>
      <c r="I3284" s="304"/>
      <c r="J3284" s="304"/>
      <c r="K3284" s="304"/>
    </row>
    <row r="3285">
      <c r="H3285" s="304"/>
      <c r="I3285" s="304"/>
      <c r="J3285" s="304"/>
      <c r="K3285" s="304"/>
    </row>
    <row r="3286">
      <c r="G3286" s="304"/>
      <c r="H3286" s="304"/>
      <c r="I3286" s="304"/>
      <c r="J3286" s="304"/>
      <c r="K3286" s="304"/>
    </row>
    <row r="3287">
      <c r="H3287" s="304"/>
      <c r="I3287" s="304"/>
      <c r="J3287" s="304"/>
      <c r="K3287" s="304"/>
    </row>
    <row r="3288">
      <c r="G3288" s="304"/>
      <c r="H3288" s="304"/>
      <c r="I3288" s="304"/>
      <c r="J3288" s="304"/>
      <c r="K3288" s="304"/>
    </row>
    <row r="3289">
      <c r="G3289" s="304"/>
      <c r="H3289" s="304"/>
      <c r="I3289" s="304"/>
      <c r="J3289" s="304"/>
      <c r="K3289" s="304"/>
    </row>
    <row r="3290">
      <c r="G3290" s="304"/>
      <c r="H3290" s="304"/>
      <c r="I3290" s="304"/>
      <c r="J3290" s="304"/>
      <c r="K3290" s="304"/>
    </row>
    <row r="3291">
      <c r="G3291" s="304"/>
      <c r="H3291" s="304"/>
      <c r="I3291" s="304"/>
      <c r="J3291" s="304"/>
      <c r="K3291" s="304"/>
    </row>
    <row r="3292">
      <c r="G3292" s="304"/>
      <c r="H3292" s="304"/>
      <c r="I3292" s="304"/>
      <c r="J3292" s="304"/>
      <c r="K3292" s="304"/>
    </row>
    <row r="3293">
      <c r="H3293" s="304"/>
      <c r="I3293" s="304"/>
      <c r="J3293" s="304"/>
      <c r="K3293" s="304"/>
    </row>
    <row r="3294">
      <c r="G3294" s="304"/>
      <c r="H3294" s="304"/>
      <c r="I3294" s="304"/>
      <c r="J3294" s="304"/>
      <c r="K3294" s="304"/>
    </row>
    <row r="3295">
      <c r="H3295" s="304"/>
      <c r="I3295" s="304"/>
      <c r="J3295" s="304"/>
      <c r="K3295" s="304"/>
    </row>
    <row r="3296">
      <c r="G3296" s="304"/>
      <c r="H3296" s="304"/>
      <c r="I3296" s="304"/>
      <c r="J3296" s="304"/>
      <c r="K3296" s="304"/>
    </row>
    <row r="3297">
      <c r="H3297" s="304"/>
      <c r="I3297" s="304"/>
      <c r="J3297" s="304"/>
      <c r="K3297" s="304"/>
    </row>
    <row r="3298">
      <c r="G3298" s="304"/>
      <c r="H3298" s="304"/>
      <c r="I3298" s="304"/>
      <c r="J3298" s="304"/>
      <c r="K3298" s="304"/>
    </row>
    <row r="3299">
      <c r="H3299" s="304"/>
      <c r="I3299" s="304"/>
      <c r="J3299" s="304"/>
      <c r="K3299" s="304"/>
    </row>
    <row r="3300">
      <c r="G3300" s="304"/>
      <c r="H3300" s="304"/>
      <c r="I3300" s="304"/>
      <c r="J3300" s="304"/>
      <c r="K3300" s="304"/>
    </row>
    <row r="3301">
      <c r="F3301" s="304"/>
      <c r="G3301" s="304"/>
      <c r="H3301" s="304"/>
      <c r="I3301" s="304"/>
      <c r="J3301" s="304"/>
      <c r="K3301" s="304"/>
    </row>
    <row r="3302">
      <c r="G3302" s="304"/>
      <c r="H3302" s="304"/>
      <c r="I3302" s="304"/>
      <c r="J3302" s="304"/>
      <c r="K3302" s="304"/>
    </row>
    <row r="3303">
      <c r="H3303" s="304"/>
      <c r="I3303" s="304"/>
      <c r="J3303" s="304"/>
      <c r="K3303" s="304"/>
    </row>
    <row r="3304">
      <c r="G3304" s="304"/>
      <c r="H3304" s="304"/>
      <c r="I3304" s="304"/>
      <c r="J3304" s="304"/>
      <c r="K3304" s="304"/>
    </row>
    <row r="3305">
      <c r="H3305" s="304"/>
      <c r="I3305" s="304"/>
      <c r="J3305" s="304"/>
      <c r="K3305" s="304"/>
    </row>
    <row r="3306">
      <c r="G3306" s="304"/>
      <c r="H3306" s="304"/>
      <c r="I3306" s="304"/>
      <c r="J3306" s="304"/>
      <c r="K3306" s="304"/>
    </row>
    <row r="3307">
      <c r="H3307" s="304"/>
      <c r="I3307" s="304"/>
      <c r="J3307" s="304"/>
      <c r="K3307" s="304"/>
    </row>
    <row r="3308">
      <c r="G3308" s="304"/>
      <c r="H3308" s="304"/>
      <c r="I3308" s="304"/>
      <c r="J3308" s="304"/>
      <c r="K3308" s="304"/>
    </row>
    <row r="3309">
      <c r="G3309" s="304"/>
      <c r="H3309" s="304"/>
      <c r="I3309" s="304"/>
      <c r="J3309" s="304"/>
      <c r="K3309" s="304"/>
    </row>
    <row r="3310">
      <c r="G3310" s="304"/>
      <c r="H3310" s="304"/>
      <c r="I3310" s="304"/>
      <c r="J3310" s="304"/>
      <c r="K3310" s="304"/>
    </row>
    <row r="3311">
      <c r="F3311" s="304"/>
      <c r="G3311" s="304"/>
      <c r="H3311" s="304"/>
      <c r="I3311" s="304"/>
      <c r="J3311" s="304"/>
      <c r="K3311" s="304"/>
    </row>
    <row r="3312">
      <c r="G3312" s="304"/>
      <c r="H3312" s="304"/>
      <c r="I3312" s="304"/>
      <c r="J3312" s="304"/>
      <c r="K3312" s="304"/>
    </row>
    <row r="3313">
      <c r="H3313" s="304"/>
      <c r="I3313" s="304"/>
      <c r="J3313" s="304"/>
      <c r="K3313" s="304"/>
    </row>
    <row r="3314">
      <c r="G3314" s="304"/>
      <c r="H3314" s="304"/>
      <c r="I3314" s="304"/>
      <c r="J3314" s="304"/>
      <c r="K3314" s="304"/>
    </row>
    <row r="3315">
      <c r="H3315" s="304"/>
      <c r="I3315" s="304"/>
      <c r="J3315" s="304"/>
      <c r="K3315" s="304"/>
    </row>
    <row r="3316">
      <c r="F3316" s="304"/>
      <c r="G3316" s="304"/>
      <c r="H3316" s="304"/>
      <c r="I3316" s="304"/>
      <c r="J3316" s="304"/>
      <c r="K3316" s="304"/>
    </row>
    <row r="3317">
      <c r="F3317" s="304"/>
      <c r="G3317" s="304"/>
      <c r="H3317" s="304"/>
      <c r="I3317" s="304"/>
      <c r="J3317" s="304"/>
      <c r="K3317" s="304"/>
    </row>
    <row r="3318">
      <c r="F3318" s="304"/>
      <c r="G3318" s="304"/>
      <c r="H3318" s="304"/>
      <c r="I3318" s="304"/>
      <c r="J3318" s="304"/>
      <c r="K3318" s="304"/>
    </row>
    <row r="3319">
      <c r="G3319" s="304"/>
      <c r="H3319" s="304"/>
      <c r="I3319" s="304"/>
      <c r="J3319" s="304"/>
      <c r="K3319" s="304"/>
    </row>
    <row r="3320">
      <c r="G3320" s="304"/>
      <c r="H3320" s="304"/>
      <c r="I3320" s="304"/>
      <c r="J3320" s="304"/>
      <c r="K3320" s="304"/>
    </row>
    <row r="3321">
      <c r="H3321" s="304"/>
      <c r="I3321" s="304"/>
      <c r="J3321" s="304"/>
      <c r="K3321" s="304"/>
    </row>
    <row r="3322">
      <c r="G3322" s="304"/>
      <c r="H3322" s="304"/>
      <c r="I3322" s="304"/>
      <c r="J3322" s="304"/>
      <c r="K3322" s="304"/>
    </row>
    <row r="3323">
      <c r="F3323" s="304"/>
      <c r="G3323" s="304"/>
      <c r="H3323" s="304"/>
      <c r="I3323" s="304"/>
      <c r="J3323" s="304"/>
      <c r="K3323" s="304"/>
    </row>
    <row r="3324">
      <c r="F3324" s="304"/>
      <c r="G3324" s="304"/>
      <c r="H3324" s="304"/>
      <c r="I3324" s="304"/>
      <c r="J3324" s="304"/>
      <c r="K3324" s="304"/>
    </row>
    <row r="3325">
      <c r="H3325" s="304"/>
      <c r="I3325" s="304"/>
      <c r="J3325" s="304"/>
      <c r="K3325" s="304"/>
    </row>
    <row r="3326">
      <c r="H3326" s="304"/>
      <c r="I3326" s="304"/>
      <c r="J3326" s="304"/>
      <c r="K3326" s="304"/>
    </row>
    <row r="3327">
      <c r="H3327" s="304"/>
      <c r="I3327" s="304"/>
      <c r="J3327" s="304"/>
      <c r="K3327" s="304"/>
    </row>
    <row r="3328">
      <c r="K3328" s="304"/>
    </row>
    <row r="3329">
      <c r="H3329" s="304"/>
      <c r="K3329" s="304"/>
    </row>
    <row r="3330">
      <c r="F3330" s="304"/>
      <c r="G3330" s="304"/>
      <c r="H3330" s="304"/>
      <c r="I3330" s="304"/>
      <c r="J3330" s="304"/>
      <c r="K3330" s="304"/>
    </row>
    <row r="3331">
      <c r="H3331" s="304"/>
      <c r="I3331" s="304"/>
      <c r="J3331" s="304"/>
      <c r="K3331" s="304"/>
    </row>
    <row r="3332">
      <c r="G3332" s="304"/>
      <c r="H3332" s="304"/>
      <c r="I3332" s="304"/>
      <c r="J3332" s="304"/>
      <c r="K3332" s="304"/>
    </row>
    <row r="3333">
      <c r="H3333" s="304"/>
      <c r="I3333" s="304"/>
      <c r="J3333" s="304"/>
      <c r="K3333" s="304"/>
    </row>
    <row r="3334">
      <c r="G3334" s="304"/>
      <c r="H3334" s="304"/>
      <c r="I3334" s="304"/>
      <c r="J3334" s="304"/>
      <c r="K3334" s="304"/>
    </row>
    <row r="3335">
      <c r="H3335" s="304"/>
      <c r="I3335" s="304"/>
      <c r="J3335" s="304"/>
      <c r="K3335" s="304"/>
    </row>
    <row r="3336">
      <c r="F3336" s="304"/>
      <c r="G3336" s="304"/>
      <c r="H3336" s="304"/>
      <c r="I3336" s="304"/>
      <c r="J3336" s="304"/>
      <c r="K3336" s="304"/>
    </row>
    <row r="3337">
      <c r="G3337" s="304"/>
      <c r="H3337" s="304"/>
      <c r="I3337" s="304"/>
      <c r="J3337" s="304"/>
      <c r="K3337" s="304"/>
    </row>
    <row r="3338">
      <c r="G3338" s="304"/>
      <c r="H3338" s="304"/>
      <c r="I3338" s="304"/>
      <c r="J3338" s="304"/>
      <c r="K3338" s="304"/>
    </row>
    <row r="3339">
      <c r="G3339" s="304"/>
      <c r="H3339" s="304"/>
      <c r="I3339" s="304"/>
      <c r="J3339" s="304"/>
      <c r="K3339" s="304"/>
    </row>
    <row r="3340">
      <c r="G3340" s="304"/>
      <c r="H3340" s="304"/>
      <c r="I3340" s="304"/>
      <c r="J3340" s="304"/>
      <c r="K3340" s="304"/>
    </row>
    <row r="3341">
      <c r="G3341" s="304"/>
      <c r="H3341" s="304"/>
      <c r="I3341" s="304"/>
      <c r="J3341" s="304"/>
      <c r="K3341" s="304"/>
    </row>
    <row r="3342">
      <c r="G3342" s="304"/>
      <c r="H3342" s="304"/>
      <c r="I3342" s="304"/>
      <c r="J3342" s="304"/>
      <c r="K3342" s="304"/>
    </row>
    <row r="3343">
      <c r="H3343" s="304"/>
      <c r="K3343" s="304"/>
    </row>
    <row r="3344">
      <c r="G3344" s="304"/>
      <c r="H3344" s="304"/>
      <c r="I3344" s="304"/>
      <c r="J3344" s="304"/>
      <c r="K3344" s="304"/>
    </row>
    <row r="3345">
      <c r="H3345" s="304"/>
      <c r="I3345" s="304"/>
      <c r="J3345" s="304"/>
      <c r="K3345" s="304"/>
    </row>
    <row r="3346">
      <c r="F3346" s="304"/>
      <c r="G3346" s="304"/>
      <c r="H3346" s="304"/>
      <c r="I3346" s="304"/>
      <c r="J3346" s="304"/>
      <c r="K3346" s="304"/>
    </row>
    <row r="3347">
      <c r="G3347" s="304"/>
      <c r="H3347" s="304"/>
      <c r="I3347" s="304"/>
      <c r="J3347" s="304"/>
      <c r="K3347" s="304"/>
    </row>
    <row r="3348">
      <c r="G3348" s="304"/>
      <c r="H3348" s="304"/>
      <c r="I3348" s="304"/>
      <c r="J3348" s="304"/>
      <c r="K3348" s="304"/>
    </row>
    <row r="3349">
      <c r="H3349" s="304"/>
      <c r="I3349" s="304"/>
      <c r="J3349" s="304"/>
      <c r="K3349" s="304"/>
    </row>
    <row r="3350">
      <c r="F3350" s="304"/>
      <c r="G3350" s="304"/>
      <c r="H3350" s="304"/>
      <c r="I3350" s="304"/>
      <c r="J3350" s="304"/>
      <c r="K3350" s="304"/>
    </row>
    <row r="3351">
      <c r="F3351" s="304"/>
      <c r="G3351" s="304"/>
      <c r="H3351" s="304"/>
      <c r="I3351" s="304"/>
      <c r="J3351" s="304"/>
      <c r="K3351" s="304"/>
    </row>
    <row r="3352">
      <c r="G3352" s="304"/>
      <c r="H3352" s="304"/>
      <c r="I3352" s="304"/>
      <c r="J3352" s="304"/>
      <c r="K3352" s="304"/>
    </row>
    <row r="3353">
      <c r="H3353" s="304"/>
      <c r="I3353" s="304"/>
      <c r="J3353" s="304"/>
      <c r="K3353" s="304"/>
    </row>
    <row r="3354">
      <c r="G3354" s="304"/>
      <c r="H3354" s="304"/>
      <c r="I3354" s="304"/>
      <c r="J3354" s="304"/>
      <c r="K3354" s="304"/>
    </row>
    <row r="3355">
      <c r="G3355" s="304"/>
      <c r="H3355" s="304"/>
      <c r="I3355" s="304"/>
      <c r="J3355" s="304"/>
      <c r="K3355" s="304"/>
    </row>
    <row r="3356">
      <c r="F3356" s="304"/>
      <c r="G3356" s="304"/>
      <c r="H3356" s="304"/>
      <c r="I3356" s="304"/>
      <c r="J3356" s="304"/>
      <c r="K3356" s="304"/>
    </row>
    <row r="3357">
      <c r="F3357" s="304"/>
      <c r="G3357" s="304"/>
      <c r="H3357" s="304"/>
      <c r="I3357" s="304"/>
      <c r="J3357" s="304"/>
      <c r="K3357" s="304"/>
    </row>
    <row r="3358">
      <c r="G3358" s="304"/>
      <c r="H3358" s="304"/>
      <c r="I3358" s="304"/>
      <c r="J3358" s="304"/>
      <c r="K3358" s="304"/>
    </row>
    <row r="3359">
      <c r="G3359" s="304"/>
      <c r="H3359" s="304"/>
      <c r="I3359" s="304"/>
      <c r="J3359" s="304"/>
      <c r="K3359" s="304"/>
    </row>
    <row r="3360">
      <c r="H3360" s="304"/>
      <c r="I3360" s="304"/>
      <c r="J3360" s="304"/>
      <c r="K3360" s="304"/>
    </row>
    <row r="3361">
      <c r="G3361" s="304"/>
      <c r="H3361" s="304"/>
      <c r="I3361" s="304"/>
      <c r="J3361" s="304"/>
      <c r="K3361" s="304"/>
    </row>
    <row r="3362">
      <c r="H3362" s="304"/>
      <c r="I3362" s="304"/>
      <c r="J3362" s="304"/>
      <c r="K3362" s="304"/>
    </row>
    <row r="3363">
      <c r="F3363" s="304"/>
      <c r="G3363" s="304"/>
      <c r="H3363" s="304"/>
      <c r="I3363" s="304"/>
      <c r="J3363" s="304"/>
      <c r="K3363" s="304"/>
    </row>
    <row r="3364">
      <c r="F3364" s="304"/>
      <c r="G3364" s="304"/>
      <c r="H3364" s="304"/>
      <c r="I3364" s="304"/>
      <c r="J3364" s="304"/>
      <c r="K3364" s="304"/>
    </row>
    <row r="3365">
      <c r="G3365" s="304"/>
      <c r="H3365" s="304"/>
      <c r="I3365" s="304"/>
      <c r="J3365" s="304"/>
      <c r="K3365" s="304"/>
    </row>
    <row r="3366">
      <c r="H3366" s="304"/>
      <c r="I3366" s="304"/>
      <c r="J3366" s="304"/>
      <c r="K3366" s="304"/>
    </row>
    <row r="3367">
      <c r="G3367" s="304"/>
      <c r="H3367" s="304"/>
      <c r="I3367" s="304"/>
      <c r="J3367" s="304"/>
      <c r="K3367" s="304"/>
    </row>
    <row r="3368">
      <c r="H3368" s="304"/>
      <c r="I3368" s="304"/>
      <c r="J3368" s="304"/>
      <c r="K3368" s="304"/>
    </row>
    <row r="3369">
      <c r="F3369" s="304"/>
      <c r="G3369" s="304"/>
      <c r="H3369" s="304"/>
      <c r="I3369" s="304"/>
      <c r="J3369" s="304"/>
      <c r="K3369" s="304"/>
    </row>
    <row r="3370">
      <c r="G3370" s="304"/>
      <c r="H3370" s="304"/>
      <c r="I3370" s="304"/>
      <c r="J3370" s="304"/>
      <c r="K3370" s="304"/>
    </row>
    <row r="3371">
      <c r="H3371" s="304"/>
      <c r="I3371" s="304"/>
      <c r="J3371" s="304"/>
      <c r="K3371" s="304"/>
    </row>
    <row r="3372">
      <c r="G3372" s="304"/>
      <c r="H3372" s="304"/>
      <c r="I3372" s="304"/>
      <c r="J3372" s="304"/>
      <c r="K3372" s="304"/>
    </row>
    <row r="3373">
      <c r="H3373" s="304"/>
      <c r="I3373" s="304"/>
      <c r="J3373" s="304"/>
      <c r="K3373" s="304"/>
    </row>
    <row r="3374">
      <c r="G3374" s="304"/>
      <c r="H3374" s="304"/>
      <c r="I3374" s="304"/>
      <c r="J3374" s="304"/>
      <c r="K3374" s="304"/>
    </row>
    <row r="3375">
      <c r="H3375" s="304"/>
      <c r="I3375" s="304"/>
      <c r="J3375" s="304"/>
      <c r="K3375" s="304"/>
    </row>
    <row r="3376">
      <c r="I3376" s="304"/>
      <c r="J3376" s="304"/>
      <c r="K3376" s="304"/>
    </row>
    <row r="3377">
      <c r="F3377" s="304"/>
      <c r="G3377" s="304"/>
      <c r="H3377" s="304"/>
      <c r="I3377" s="304"/>
      <c r="J3377" s="304"/>
      <c r="K3377" s="304"/>
    </row>
    <row r="3378">
      <c r="F3378" s="304"/>
      <c r="G3378" s="304"/>
      <c r="H3378" s="304"/>
      <c r="I3378" s="304"/>
      <c r="J3378" s="304"/>
      <c r="K3378" s="304"/>
    </row>
    <row r="3379">
      <c r="F3379" s="304"/>
      <c r="G3379" s="304"/>
      <c r="H3379" s="304"/>
      <c r="I3379" s="304"/>
      <c r="J3379" s="304"/>
      <c r="K3379" s="304"/>
    </row>
    <row r="3380">
      <c r="G3380" s="304"/>
      <c r="H3380" s="304"/>
      <c r="I3380" s="304"/>
      <c r="J3380" s="304"/>
      <c r="K3380" s="304"/>
    </row>
    <row r="3381">
      <c r="G3381" s="304"/>
      <c r="H3381" s="304"/>
      <c r="I3381" s="304"/>
      <c r="J3381" s="304"/>
      <c r="K3381" s="304"/>
    </row>
    <row r="3382">
      <c r="H3382" s="304"/>
      <c r="I3382" s="304"/>
      <c r="K3382" s="304"/>
    </row>
    <row r="3383">
      <c r="H3383" s="304"/>
      <c r="I3383" s="304"/>
      <c r="J3383" s="304"/>
      <c r="K3383" s="304"/>
    </row>
    <row r="3384">
      <c r="G3384" s="304"/>
      <c r="H3384" s="304"/>
      <c r="I3384" s="304"/>
      <c r="J3384" s="304"/>
      <c r="K3384" s="304"/>
    </row>
    <row r="3385">
      <c r="H3385" s="304"/>
      <c r="I3385" s="304"/>
      <c r="J3385" s="304"/>
      <c r="K3385" s="304"/>
    </row>
    <row r="3386">
      <c r="J3386" s="304"/>
      <c r="K3386" s="304"/>
    </row>
    <row r="3387">
      <c r="G3387" s="304"/>
      <c r="H3387" s="304"/>
      <c r="I3387" s="304"/>
      <c r="J3387" s="304"/>
      <c r="K3387" s="304"/>
    </row>
    <row r="3388">
      <c r="G3388" s="304"/>
      <c r="H3388" s="304"/>
      <c r="I3388" s="304"/>
      <c r="J3388" s="304"/>
      <c r="K3388" s="304"/>
    </row>
    <row r="3389">
      <c r="G3389" s="304"/>
      <c r="H3389" s="304"/>
      <c r="I3389" s="304"/>
      <c r="J3389" s="304"/>
      <c r="K3389" s="304"/>
    </row>
    <row r="3390">
      <c r="G3390" s="304"/>
      <c r="H3390" s="304"/>
      <c r="I3390" s="304"/>
      <c r="J3390" s="304"/>
      <c r="K3390" s="304"/>
    </row>
    <row r="3391">
      <c r="H3391" s="304"/>
      <c r="I3391" s="304"/>
      <c r="J3391" s="304"/>
      <c r="K3391" s="304"/>
    </row>
    <row r="3392">
      <c r="G3392" s="304"/>
      <c r="H3392" s="304"/>
      <c r="I3392" s="304"/>
      <c r="J3392" s="304"/>
      <c r="K3392" s="304"/>
    </row>
    <row r="3393">
      <c r="H3393" s="304"/>
      <c r="I3393" s="304"/>
      <c r="J3393" s="304"/>
      <c r="K3393" s="304"/>
    </row>
    <row r="3394">
      <c r="G3394" s="304"/>
      <c r="H3394" s="304"/>
      <c r="I3394" s="304"/>
      <c r="J3394" s="304"/>
      <c r="K3394" s="304"/>
    </row>
    <row r="3395">
      <c r="H3395" s="304"/>
      <c r="I3395" s="304"/>
      <c r="J3395" s="304"/>
      <c r="K3395" s="304"/>
    </row>
    <row r="3396">
      <c r="I3396" s="304"/>
      <c r="J3396" s="304"/>
      <c r="K3396" s="304"/>
    </row>
    <row r="3397">
      <c r="G3397" s="304"/>
      <c r="H3397" s="304"/>
      <c r="I3397" s="304"/>
      <c r="J3397" s="304"/>
      <c r="K3397" s="304"/>
    </row>
    <row r="3398">
      <c r="H3398" s="304"/>
      <c r="I3398" s="304"/>
      <c r="J3398" s="304"/>
      <c r="K3398" s="304"/>
    </row>
    <row r="3399">
      <c r="F3399" s="304"/>
      <c r="G3399" s="304"/>
      <c r="H3399" s="304"/>
      <c r="I3399" s="304"/>
      <c r="J3399" s="304"/>
      <c r="K3399" s="304"/>
    </row>
    <row r="3400">
      <c r="G3400" s="304"/>
      <c r="I3400" s="304"/>
      <c r="K3400" s="304"/>
    </row>
    <row r="3401">
      <c r="G3401" s="304"/>
      <c r="H3401" s="304"/>
      <c r="I3401" s="304"/>
      <c r="J3401" s="304"/>
      <c r="K3401" s="304"/>
    </row>
    <row r="3402">
      <c r="G3402" s="304"/>
      <c r="H3402" s="304"/>
      <c r="I3402" s="304"/>
      <c r="J3402" s="304"/>
      <c r="K3402" s="304"/>
    </row>
    <row r="3403">
      <c r="G3403" s="304"/>
      <c r="H3403" s="304"/>
      <c r="I3403" s="304"/>
      <c r="J3403" s="304"/>
      <c r="K3403" s="304"/>
    </row>
    <row r="3404">
      <c r="G3404" s="304"/>
      <c r="H3404" s="304"/>
      <c r="I3404" s="304"/>
      <c r="J3404" s="304"/>
      <c r="K3404" s="304"/>
    </row>
    <row r="3405">
      <c r="J3405" s="304"/>
      <c r="K3405" s="304"/>
    </row>
    <row r="3406">
      <c r="H3406" s="304"/>
      <c r="I3406" s="304"/>
      <c r="J3406" s="304"/>
      <c r="K3406" s="304"/>
    </row>
    <row r="3407">
      <c r="G3407" s="304"/>
      <c r="H3407" s="304"/>
      <c r="I3407" s="304"/>
      <c r="J3407" s="304"/>
      <c r="K3407" s="304"/>
    </row>
    <row r="3408">
      <c r="G3408" s="304"/>
      <c r="H3408" s="304"/>
      <c r="I3408" s="304"/>
      <c r="J3408" s="304"/>
      <c r="K3408" s="304"/>
    </row>
    <row r="3409">
      <c r="F3409" s="304"/>
      <c r="G3409" s="304"/>
      <c r="H3409" s="304"/>
      <c r="I3409" s="304"/>
      <c r="J3409" s="304"/>
      <c r="K3409" s="304"/>
    </row>
    <row r="3410">
      <c r="G3410" s="304"/>
      <c r="H3410" s="304"/>
      <c r="J3410" s="304"/>
      <c r="K3410" s="304"/>
    </row>
    <row r="3411">
      <c r="G3411" s="304"/>
      <c r="H3411" s="304"/>
      <c r="I3411" s="304"/>
      <c r="J3411" s="304"/>
      <c r="K3411" s="304"/>
    </row>
    <row r="3412">
      <c r="H3412" s="304"/>
      <c r="I3412" s="304"/>
      <c r="J3412" s="304"/>
      <c r="K3412" s="304"/>
    </row>
    <row r="3413">
      <c r="G3413" s="304"/>
      <c r="H3413" s="304"/>
      <c r="I3413" s="304"/>
      <c r="J3413" s="304"/>
      <c r="K3413" s="304"/>
    </row>
    <row r="3414">
      <c r="F3414" s="304"/>
      <c r="G3414" s="304"/>
      <c r="H3414" s="304"/>
      <c r="I3414" s="304"/>
      <c r="J3414" s="304"/>
      <c r="K3414" s="304"/>
    </row>
    <row r="3415">
      <c r="F3415" s="304"/>
      <c r="G3415" s="304"/>
      <c r="H3415" s="304"/>
      <c r="I3415" s="304"/>
      <c r="J3415" s="304"/>
      <c r="K3415" s="304"/>
    </row>
    <row r="3416">
      <c r="F3416" s="304"/>
      <c r="G3416" s="304"/>
      <c r="H3416" s="304"/>
      <c r="I3416" s="304"/>
      <c r="J3416" s="304"/>
      <c r="K3416" s="304"/>
    </row>
    <row r="3417">
      <c r="G3417" s="304"/>
      <c r="H3417" s="304"/>
      <c r="I3417" s="304"/>
      <c r="J3417" s="304"/>
      <c r="K3417" s="304"/>
    </row>
    <row r="3418">
      <c r="H3418" s="304"/>
      <c r="I3418" s="304"/>
      <c r="J3418" s="304"/>
      <c r="K3418" s="304"/>
    </row>
    <row r="3419">
      <c r="I3419" s="304"/>
      <c r="J3419" s="304"/>
      <c r="K3419" s="304"/>
    </row>
    <row r="3420">
      <c r="H3420" s="304"/>
      <c r="I3420" s="304"/>
      <c r="J3420" s="304"/>
      <c r="K3420" s="304"/>
    </row>
    <row r="3421">
      <c r="F3421" s="304"/>
      <c r="G3421" s="304"/>
      <c r="H3421" s="304"/>
      <c r="I3421" s="304"/>
      <c r="J3421" s="304"/>
      <c r="K3421" s="304"/>
    </row>
    <row r="3422">
      <c r="F3422" s="304"/>
      <c r="G3422" s="304"/>
      <c r="H3422" s="304"/>
      <c r="I3422" s="304"/>
      <c r="J3422" s="304"/>
      <c r="K3422" s="304"/>
    </row>
    <row r="3423">
      <c r="H3423" s="304"/>
      <c r="I3423" s="304"/>
      <c r="J3423" s="304"/>
      <c r="K3423" s="304"/>
    </row>
    <row r="3424">
      <c r="I3424" s="304"/>
      <c r="J3424" s="304"/>
      <c r="K3424" s="304"/>
    </row>
    <row r="3425">
      <c r="H3425" s="304"/>
      <c r="I3425" s="304"/>
      <c r="J3425" s="304"/>
      <c r="K3425" s="304"/>
    </row>
    <row r="3426">
      <c r="I3426" s="304"/>
      <c r="J3426" s="304"/>
      <c r="K3426" s="304"/>
    </row>
    <row r="3427">
      <c r="G3427" s="304"/>
      <c r="H3427" s="304"/>
      <c r="I3427" s="304"/>
      <c r="J3427" s="304"/>
      <c r="K3427" s="304"/>
    </row>
    <row r="3428">
      <c r="F3428" s="304"/>
      <c r="G3428" s="304"/>
      <c r="H3428" s="304"/>
      <c r="I3428" s="304"/>
      <c r="J3428" s="304"/>
      <c r="K3428" s="304"/>
    </row>
    <row r="3429">
      <c r="H3429" s="304"/>
      <c r="I3429" s="304"/>
      <c r="J3429" s="304"/>
      <c r="K3429" s="304"/>
    </row>
    <row r="3430">
      <c r="G3430" s="304"/>
      <c r="H3430" s="304"/>
      <c r="I3430" s="304"/>
      <c r="J3430" s="304"/>
      <c r="K3430" s="304"/>
    </row>
    <row r="3431">
      <c r="H3431" s="304"/>
      <c r="I3431" s="304"/>
      <c r="J3431" s="304"/>
      <c r="K3431" s="304"/>
    </row>
    <row r="3432">
      <c r="G3432" s="304"/>
      <c r="H3432" s="304"/>
      <c r="I3432" s="304"/>
      <c r="J3432" s="304"/>
      <c r="K3432" s="304"/>
    </row>
    <row r="3433">
      <c r="H3433" s="304"/>
      <c r="I3433" s="304"/>
      <c r="J3433" s="304"/>
      <c r="K3433" s="304"/>
    </row>
    <row r="3434">
      <c r="F3434" s="304"/>
      <c r="G3434" s="304"/>
      <c r="H3434" s="304"/>
      <c r="I3434" s="304"/>
      <c r="J3434" s="304"/>
      <c r="K3434" s="304"/>
    </row>
    <row r="3435">
      <c r="G3435" s="304"/>
      <c r="H3435" s="304"/>
      <c r="I3435" s="304"/>
      <c r="J3435" s="304"/>
      <c r="K3435" s="304"/>
    </row>
    <row r="3436">
      <c r="H3436" s="304"/>
      <c r="I3436" s="304"/>
      <c r="J3436" s="304"/>
      <c r="K3436" s="304"/>
    </row>
    <row r="3437">
      <c r="G3437" s="304"/>
      <c r="H3437" s="304"/>
      <c r="I3437" s="304"/>
      <c r="J3437" s="304"/>
      <c r="K3437" s="304"/>
    </row>
    <row r="3438">
      <c r="H3438" s="304"/>
      <c r="I3438" s="304"/>
      <c r="J3438" s="304"/>
      <c r="K3438" s="304"/>
    </row>
    <row r="3439">
      <c r="G3439" s="304"/>
      <c r="H3439" s="304"/>
      <c r="I3439" s="304"/>
      <c r="J3439" s="304"/>
      <c r="K3439" s="304"/>
    </row>
    <row r="3440">
      <c r="I3440" s="304"/>
      <c r="J3440" s="304"/>
      <c r="K3440" s="304"/>
    </row>
    <row r="3441">
      <c r="G3441" s="304"/>
      <c r="H3441" s="304"/>
      <c r="K3441" s="304"/>
    </row>
    <row r="3442">
      <c r="H3442" s="304"/>
      <c r="I3442" s="304"/>
      <c r="J3442" s="304"/>
      <c r="K3442" s="304"/>
    </row>
    <row r="3443">
      <c r="G3443" s="304"/>
      <c r="H3443" s="304"/>
      <c r="I3443" s="304"/>
      <c r="J3443" s="304"/>
      <c r="K3443" s="304"/>
    </row>
    <row r="3444">
      <c r="F3444" s="304"/>
      <c r="G3444" s="304"/>
      <c r="H3444" s="304"/>
      <c r="I3444" s="304"/>
      <c r="J3444" s="304"/>
      <c r="K3444" s="304"/>
    </row>
    <row r="3445">
      <c r="G3445" s="304"/>
      <c r="I3445" s="304"/>
      <c r="J3445" s="304"/>
      <c r="K3445" s="304"/>
    </row>
    <row r="3446">
      <c r="H3446" s="304"/>
      <c r="I3446" s="304"/>
      <c r="J3446" s="304"/>
      <c r="K3446" s="304"/>
    </row>
    <row r="3447">
      <c r="K3447" s="304"/>
    </row>
    <row r="3448">
      <c r="F3448" s="304"/>
      <c r="G3448" s="304"/>
      <c r="H3448" s="304"/>
      <c r="I3448" s="304"/>
      <c r="J3448" s="304"/>
      <c r="K3448" s="304"/>
    </row>
    <row r="3449">
      <c r="F3449" s="304"/>
      <c r="G3449" s="304"/>
      <c r="H3449" s="304"/>
      <c r="I3449" s="304"/>
      <c r="J3449" s="304"/>
      <c r="K3449" s="304"/>
    </row>
    <row r="3450">
      <c r="G3450" s="304"/>
      <c r="H3450" s="304"/>
      <c r="I3450" s="304"/>
      <c r="J3450" s="304"/>
      <c r="K3450" s="304"/>
    </row>
    <row r="3451">
      <c r="F3451" s="304"/>
      <c r="G3451" s="304"/>
      <c r="H3451" s="304"/>
      <c r="I3451" s="304"/>
      <c r="J3451" s="304"/>
      <c r="K3451" s="304"/>
    </row>
    <row r="3452">
      <c r="G3452" s="304"/>
      <c r="H3452" s="304"/>
      <c r="I3452" s="304"/>
      <c r="J3452" s="304"/>
      <c r="K3452" s="304"/>
    </row>
    <row r="3453">
      <c r="G3453" s="304"/>
      <c r="H3453" s="304"/>
      <c r="I3453" s="304"/>
      <c r="J3453" s="304"/>
      <c r="K3453" s="304"/>
    </row>
    <row r="3454">
      <c r="F3454" s="304"/>
      <c r="G3454" s="304"/>
      <c r="H3454" s="304"/>
      <c r="I3454" s="304"/>
      <c r="J3454" s="304"/>
      <c r="K3454" s="304"/>
    </row>
    <row r="3455">
      <c r="F3455" s="304"/>
      <c r="G3455" s="304"/>
      <c r="H3455" s="304"/>
      <c r="I3455" s="304"/>
      <c r="J3455" s="304"/>
      <c r="K3455" s="304"/>
    </row>
    <row r="3456">
      <c r="G3456" s="304"/>
      <c r="H3456" s="304"/>
      <c r="I3456" s="304"/>
      <c r="J3456" s="304"/>
      <c r="K3456" s="304"/>
    </row>
    <row r="3457">
      <c r="H3457" s="304"/>
      <c r="I3457" s="304"/>
      <c r="J3457" s="304"/>
      <c r="K3457" s="304"/>
    </row>
    <row r="3458">
      <c r="I3458" s="304"/>
      <c r="J3458" s="304"/>
      <c r="K3458" s="304"/>
    </row>
    <row r="3459">
      <c r="I3459" s="304"/>
      <c r="J3459" s="304"/>
      <c r="K3459" s="304"/>
    </row>
    <row r="3460">
      <c r="F3460" s="304"/>
      <c r="I3460" s="304"/>
      <c r="J3460" s="304"/>
      <c r="K3460" s="304"/>
    </row>
    <row r="3461">
      <c r="F3461" s="304"/>
      <c r="G3461" s="304"/>
      <c r="H3461" s="304"/>
      <c r="I3461" s="304"/>
      <c r="J3461" s="304"/>
      <c r="K3461" s="304"/>
    </row>
    <row r="3462">
      <c r="F3462" s="304"/>
      <c r="G3462" s="304"/>
      <c r="H3462" s="304"/>
      <c r="I3462" s="304"/>
      <c r="J3462" s="304"/>
      <c r="K3462" s="304"/>
    </row>
    <row r="3463">
      <c r="G3463" s="304"/>
      <c r="H3463" s="304"/>
      <c r="I3463" s="304"/>
      <c r="J3463" s="304"/>
      <c r="K3463" s="304"/>
    </row>
    <row r="3464">
      <c r="H3464" s="304"/>
      <c r="I3464" s="304"/>
      <c r="J3464" s="304"/>
      <c r="K3464" s="304"/>
    </row>
    <row r="3465">
      <c r="G3465" s="304"/>
      <c r="H3465" s="304"/>
      <c r="I3465" s="304"/>
      <c r="J3465" s="304"/>
      <c r="K3465" s="304"/>
    </row>
    <row r="3466">
      <c r="H3466" s="304"/>
      <c r="I3466" s="304"/>
      <c r="J3466" s="304"/>
      <c r="K3466" s="304"/>
    </row>
    <row r="3467">
      <c r="F3467" s="304"/>
      <c r="G3467" s="304"/>
      <c r="H3467" s="304"/>
      <c r="I3467" s="304"/>
      <c r="J3467" s="304"/>
      <c r="K3467" s="304"/>
    </row>
    <row r="3468">
      <c r="G3468" s="304"/>
      <c r="H3468" s="304"/>
      <c r="I3468" s="304"/>
      <c r="J3468" s="304"/>
      <c r="K3468" s="304"/>
    </row>
    <row r="3469">
      <c r="G3469" s="304"/>
      <c r="H3469" s="304"/>
      <c r="I3469" s="304"/>
      <c r="J3469" s="304"/>
      <c r="K3469" s="304"/>
    </row>
    <row r="3470">
      <c r="G3470" s="304"/>
      <c r="H3470" s="304"/>
      <c r="I3470" s="304"/>
      <c r="J3470" s="304"/>
      <c r="K3470" s="304"/>
    </row>
    <row r="3471">
      <c r="G3471" s="304"/>
      <c r="H3471" s="304"/>
      <c r="I3471" s="304"/>
      <c r="J3471" s="304"/>
      <c r="K3471" s="304"/>
    </row>
    <row r="3472">
      <c r="G3472" s="304"/>
      <c r="H3472" s="304"/>
      <c r="I3472" s="304"/>
      <c r="J3472" s="304"/>
      <c r="K3472" s="304"/>
    </row>
    <row r="3473">
      <c r="H3473" s="304"/>
      <c r="I3473" s="304"/>
      <c r="J3473" s="304"/>
      <c r="K3473" s="304"/>
    </row>
    <row r="3474">
      <c r="I3474" s="304"/>
      <c r="J3474" s="304"/>
      <c r="K3474" s="304"/>
    </row>
    <row r="3475">
      <c r="H3475" s="304"/>
      <c r="I3475" s="304"/>
      <c r="J3475" s="304"/>
      <c r="K3475" s="304"/>
    </row>
    <row r="3476">
      <c r="F3476" s="304"/>
      <c r="G3476" s="304"/>
      <c r="H3476" s="304"/>
      <c r="I3476" s="304"/>
      <c r="J3476" s="304"/>
      <c r="K3476" s="304"/>
    </row>
    <row r="3477">
      <c r="F3477" s="304"/>
      <c r="G3477" s="304"/>
      <c r="H3477" s="304"/>
      <c r="I3477" s="304"/>
      <c r="J3477" s="304"/>
      <c r="K3477" s="304"/>
    </row>
    <row r="3478">
      <c r="G3478" s="304"/>
      <c r="H3478" s="304"/>
      <c r="I3478" s="304"/>
      <c r="J3478" s="304"/>
      <c r="K3478" s="304"/>
    </row>
    <row r="3479">
      <c r="H3479" s="304"/>
      <c r="I3479" s="304"/>
      <c r="J3479" s="304"/>
      <c r="K3479" s="304"/>
    </row>
    <row r="3480">
      <c r="G3480" s="304"/>
      <c r="H3480" s="304"/>
      <c r="I3480" s="304"/>
      <c r="K3480" s="304"/>
    </row>
    <row r="3481">
      <c r="G3481" s="304"/>
      <c r="H3481" s="304"/>
      <c r="I3481" s="304"/>
      <c r="K3481" s="304"/>
    </row>
    <row r="3482">
      <c r="G3482" s="304"/>
      <c r="H3482" s="304"/>
      <c r="I3482" s="304"/>
      <c r="J3482" s="304"/>
      <c r="K3482" s="304"/>
    </row>
    <row r="3483">
      <c r="H3483" s="304"/>
      <c r="I3483" s="304"/>
      <c r="J3483" s="304"/>
      <c r="K3483" s="304"/>
    </row>
    <row r="3484">
      <c r="I3484" s="304"/>
      <c r="J3484" s="304"/>
      <c r="K3484" s="304"/>
    </row>
    <row r="3485">
      <c r="I3485" s="304"/>
      <c r="J3485" s="304"/>
      <c r="K3485" s="304"/>
    </row>
    <row r="3486">
      <c r="F3486" s="304"/>
      <c r="G3486" s="304"/>
      <c r="H3486" s="304"/>
      <c r="I3486" s="304"/>
      <c r="J3486" s="304"/>
      <c r="K3486" s="304"/>
    </row>
    <row r="3487">
      <c r="G3487" s="304"/>
      <c r="H3487" s="304"/>
      <c r="I3487" s="304"/>
      <c r="J3487" s="304"/>
      <c r="K3487" s="304"/>
    </row>
    <row r="3488">
      <c r="J3488" s="304"/>
      <c r="K3488" s="304"/>
    </row>
    <row r="3489">
      <c r="F3489" s="304"/>
      <c r="G3489" s="304"/>
      <c r="H3489" s="304"/>
      <c r="I3489" s="304"/>
      <c r="J3489" s="304"/>
      <c r="K3489" s="304"/>
    </row>
    <row r="3490">
      <c r="G3490" s="304"/>
      <c r="H3490" s="304"/>
      <c r="I3490" s="304"/>
      <c r="J3490" s="304"/>
      <c r="K3490" s="304"/>
    </row>
    <row r="3491">
      <c r="G3491" s="304"/>
      <c r="H3491" s="304"/>
      <c r="I3491" s="304"/>
      <c r="J3491" s="304"/>
      <c r="K3491" s="304"/>
    </row>
    <row r="3492">
      <c r="G3492" s="304"/>
      <c r="H3492" s="304"/>
      <c r="I3492" s="304"/>
      <c r="J3492" s="304"/>
      <c r="K3492" s="304"/>
    </row>
    <row r="3493">
      <c r="H3493" s="304"/>
      <c r="I3493" s="304"/>
      <c r="J3493" s="304"/>
      <c r="K3493" s="304"/>
    </row>
    <row r="3494">
      <c r="G3494" s="304"/>
      <c r="H3494" s="304"/>
      <c r="I3494" s="304"/>
      <c r="J3494" s="304"/>
      <c r="K3494" s="304"/>
    </row>
    <row r="3495">
      <c r="H3495" s="304"/>
      <c r="I3495" s="304"/>
      <c r="J3495" s="304"/>
      <c r="K3495" s="304"/>
    </row>
    <row r="3496">
      <c r="G3496" s="304"/>
      <c r="H3496" s="304"/>
      <c r="I3496" s="304"/>
      <c r="J3496" s="304"/>
      <c r="K3496" s="304"/>
    </row>
    <row r="3497">
      <c r="G3497" s="304"/>
      <c r="H3497" s="304"/>
      <c r="I3497" s="304"/>
      <c r="J3497" s="304"/>
      <c r="K3497" s="304"/>
    </row>
    <row r="3498">
      <c r="H3498" s="304"/>
      <c r="I3498" s="304"/>
      <c r="J3498" s="304"/>
      <c r="K3498" s="304"/>
    </row>
    <row r="3499">
      <c r="F3499" s="304"/>
      <c r="G3499" s="304"/>
      <c r="H3499" s="304"/>
      <c r="I3499" s="304"/>
      <c r="J3499" s="304"/>
      <c r="K3499" s="304"/>
    </row>
    <row r="3500">
      <c r="G3500" s="304"/>
      <c r="H3500" s="304"/>
      <c r="I3500" s="304"/>
      <c r="J3500" s="304"/>
      <c r="K3500" s="304"/>
    </row>
    <row r="3501">
      <c r="H3501" s="304"/>
      <c r="I3501" s="304"/>
      <c r="J3501" s="304"/>
      <c r="K3501" s="304"/>
    </row>
    <row r="3502">
      <c r="K3502" s="304"/>
    </row>
    <row r="3503">
      <c r="G3503" s="304"/>
      <c r="H3503" s="304"/>
      <c r="I3503" s="304"/>
      <c r="J3503" s="304"/>
      <c r="K3503" s="304"/>
    </row>
    <row r="3504">
      <c r="H3504" s="304"/>
    </row>
    <row r="3505">
      <c r="F3505" s="304"/>
      <c r="G3505" s="304"/>
      <c r="H3505" s="304"/>
      <c r="I3505" s="304"/>
      <c r="J3505" s="304"/>
      <c r="K3505" s="304"/>
    </row>
    <row r="3506">
      <c r="F3506" s="304"/>
      <c r="G3506" s="304"/>
      <c r="H3506" s="304"/>
      <c r="I3506" s="304"/>
      <c r="J3506" s="304"/>
      <c r="K3506" s="304"/>
    </row>
    <row r="3507">
      <c r="G3507" s="304"/>
      <c r="H3507" s="304"/>
      <c r="I3507" s="304"/>
      <c r="J3507" s="304"/>
      <c r="K3507" s="304"/>
    </row>
    <row r="3508">
      <c r="H3508" s="304"/>
      <c r="I3508" s="304"/>
      <c r="J3508" s="304"/>
      <c r="K3508" s="304"/>
    </row>
    <row r="3509">
      <c r="H3509" s="304"/>
      <c r="I3509" s="304"/>
      <c r="J3509" s="304"/>
      <c r="K3509" s="304"/>
    </row>
    <row r="3510">
      <c r="G3510" s="304"/>
      <c r="H3510" s="304"/>
      <c r="I3510" s="304"/>
      <c r="J3510" s="304"/>
      <c r="K3510" s="304"/>
    </row>
    <row r="3511">
      <c r="F3511" s="304"/>
      <c r="H3511" s="304"/>
      <c r="I3511" s="304"/>
      <c r="J3511" s="304"/>
      <c r="K3511" s="304"/>
    </row>
    <row r="3512">
      <c r="G3512" s="304"/>
      <c r="H3512" s="304"/>
      <c r="J3512" s="304"/>
      <c r="K3512" s="304"/>
    </row>
    <row r="3513">
      <c r="G3513" s="304"/>
      <c r="H3513" s="304"/>
      <c r="I3513" s="304"/>
      <c r="J3513" s="304"/>
      <c r="K3513" s="304"/>
    </row>
    <row r="3514">
      <c r="H3514" s="304"/>
      <c r="I3514" s="304"/>
      <c r="J3514" s="304"/>
      <c r="K3514" s="304"/>
    </row>
    <row r="3515">
      <c r="F3515" s="304"/>
      <c r="G3515" s="304"/>
      <c r="H3515" s="304"/>
      <c r="I3515" s="304"/>
      <c r="J3515" s="304"/>
      <c r="K3515" s="304"/>
    </row>
    <row r="3516">
      <c r="G3516" s="304"/>
      <c r="I3516" s="304"/>
      <c r="J3516" s="304"/>
      <c r="K3516" s="304"/>
    </row>
    <row r="3517">
      <c r="H3517" s="304"/>
      <c r="J3517" s="304"/>
      <c r="K3517" s="304"/>
    </row>
    <row r="3518">
      <c r="G3518" s="304"/>
      <c r="H3518" s="304"/>
      <c r="I3518" s="304"/>
      <c r="J3518" s="304"/>
      <c r="K3518" s="304"/>
    </row>
    <row r="3519">
      <c r="H3519" s="304"/>
      <c r="I3519" s="304"/>
      <c r="J3519" s="304"/>
      <c r="K3519" s="304"/>
    </row>
    <row r="3520">
      <c r="G3520" s="304"/>
      <c r="H3520" s="304"/>
      <c r="I3520" s="304"/>
      <c r="J3520" s="304"/>
      <c r="K3520" s="304"/>
    </row>
    <row r="3521">
      <c r="J3521" s="304"/>
      <c r="K3521" s="304"/>
    </row>
    <row r="3522">
      <c r="H3522" s="304"/>
      <c r="I3522" s="304"/>
      <c r="J3522" s="304"/>
      <c r="K3522" s="304"/>
    </row>
    <row r="3523">
      <c r="H3523" s="304"/>
      <c r="I3523" s="304"/>
      <c r="J3523" s="304"/>
      <c r="K3523" s="304"/>
    </row>
    <row r="3524">
      <c r="G3524" s="304"/>
      <c r="H3524" s="304"/>
      <c r="I3524" s="304"/>
      <c r="J3524" s="304"/>
      <c r="K3524" s="304"/>
    </row>
    <row r="3525">
      <c r="F3525" s="304"/>
      <c r="G3525" s="304"/>
      <c r="H3525" s="304"/>
      <c r="I3525" s="304"/>
      <c r="J3525" s="304"/>
      <c r="K3525" s="304"/>
    </row>
    <row r="3526">
      <c r="G3526" s="304"/>
      <c r="H3526" s="304"/>
      <c r="I3526" s="304"/>
      <c r="J3526" s="304"/>
      <c r="K3526" s="304"/>
    </row>
    <row r="3527">
      <c r="H3527" s="304"/>
      <c r="I3527" s="304"/>
      <c r="J3527" s="304"/>
      <c r="K3527" s="304"/>
    </row>
    <row r="3528">
      <c r="I3528" s="304"/>
      <c r="J3528" s="304"/>
      <c r="K3528" s="304"/>
    </row>
    <row r="3529">
      <c r="F3529" s="304"/>
      <c r="G3529" s="304"/>
      <c r="H3529" s="304"/>
      <c r="I3529" s="304"/>
      <c r="J3529" s="304"/>
      <c r="K3529" s="304"/>
    </row>
    <row r="3530">
      <c r="F3530" s="304"/>
      <c r="G3530" s="304"/>
      <c r="H3530" s="304"/>
      <c r="I3530" s="304"/>
      <c r="J3530" s="304"/>
      <c r="K3530" s="304"/>
    </row>
    <row r="3531">
      <c r="G3531" s="304"/>
      <c r="H3531" s="304"/>
      <c r="I3531" s="304"/>
      <c r="J3531" s="304"/>
      <c r="K3531" s="304"/>
    </row>
    <row r="3532">
      <c r="G3532" s="304"/>
      <c r="H3532" s="304"/>
      <c r="I3532" s="304"/>
      <c r="J3532" s="304"/>
      <c r="K3532" s="304"/>
    </row>
    <row r="3533">
      <c r="H3533" s="304"/>
      <c r="I3533" s="304"/>
      <c r="J3533" s="304"/>
      <c r="K3533" s="304"/>
    </row>
    <row r="3534">
      <c r="G3534" s="304"/>
      <c r="H3534" s="304"/>
      <c r="I3534" s="304"/>
      <c r="J3534" s="304"/>
      <c r="K3534" s="304"/>
    </row>
    <row r="3535">
      <c r="F3535" s="304"/>
      <c r="G3535" s="304"/>
      <c r="H3535" s="304"/>
      <c r="I3535" s="304"/>
      <c r="J3535" s="304"/>
      <c r="K3535" s="304"/>
    </row>
    <row r="3536">
      <c r="G3536" s="304"/>
      <c r="H3536" s="304"/>
      <c r="I3536" s="304"/>
      <c r="J3536" s="304"/>
      <c r="K3536" s="304"/>
    </row>
    <row r="3537">
      <c r="H3537" s="304"/>
      <c r="I3537" s="304"/>
      <c r="J3537" s="304"/>
      <c r="K3537" s="304"/>
    </row>
    <row r="3538">
      <c r="H3538" s="304"/>
      <c r="I3538" s="304"/>
      <c r="J3538" s="304"/>
      <c r="K3538" s="304"/>
    </row>
    <row r="3539">
      <c r="F3539" s="304"/>
      <c r="G3539" s="304"/>
      <c r="H3539" s="304"/>
      <c r="I3539" s="304"/>
      <c r="J3539" s="304"/>
      <c r="K3539" s="304"/>
    </row>
    <row r="3540">
      <c r="G3540" s="304"/>
      <c r="H3540" s="304"/>
      <c r="I3540" s="304"/>
      <c r="J3540" s="304"/>
      <c r="K3540" s="304"/>
    </row>
    <row r="3541">
      <c r="H3541" s="304"/>
      <c r="I3541" s="304"/>
      <c r="J3541" s="304"/>
      <c r="K3541" s="304"/>
    </row>
    <row r="3542">
      <c r="G3542" s="304"/>
      <c r="H3542" s="304"/>
      <c r="I3542" s="304"/>
      <c r="J3542" s="304"/>
      <c r="K3542" s="304"/>
    </row>
    <row r="3543">
      <c r="H3543" s="304"/>
      <c r="I3543" s="304"/>
      <c r="J3543" s="304"/>
      <c r="K3543" s="304"/>
    </row>
    <row r="3544">
      <c r="G3544" s="304"/>
      <c r="H3544" s="304"/>
      <c r="I3544" s="304"/>
      <c r="J3544" s="304"/>
      <c r="K3544" s="304"/>
    </row>
    <row r="3545">
      <c r="G3545" s="304"/>
      <c r="H3545" s="304"/>
      <c r="I3545" s="304"/>
      <c r="J3545" s="304"/>
      <c r="K3545" s="304"/>
    </row>
    <row r="3546">
      <c r="I3546" s="304"/>
      <c r="J3546" s="304"/>
      <c r="K3546" s="304"/>
    </row>
    <row r="3547">
      <c r="G3547" s="304"/>
      <c r="H3547" s="304"/>
      <c r="I3547" s="304"/>
      <c r="J3547" s="304"/>
      <c r="K3547" s="304"/>
    </row>
    <row r="3548">
      <c r="H3548" s="304"/>
      <c r="I3548" s="304"/>
      <c r="J3548" s="304"/>
      <c r="K3548" s="304"/>
    </row>
    <row r="3549">
      <c r="F3549" s="304"/>
      <c r="G3549" s="304"/>
      <c r="H3549" s="304"/>
      <c r="I3549" s="304"/>
      <c r="J3549" s="304"/>
      <c r="K3549" s="304"/>
    </row>
    <row r="3550">
      <c r="G3550" s="304"/>
      <c r="H3550" s="304"/>
      <c r="I3550" s="304"/>
      <c r="J3550" s="304"/>
      <c r="K3550" s="304"/>
    </row>
    <row r="3551">
      <c r="H3551" s="304"/>
      <c r="I3551" s="304"/>
      <c r="J3551" s="304"/>
      <c r="K3551" s="304"/>
    </row>
    <row r="3552">
      <c r="K3552" s="304"/>
    </row>
    <row r="3553">
      <c r="F3553" s="304"/>
      <c r="G3553" s="304"/>
      <c r="H3553" s="304"/>
      <c r="I3553" s="304"/>
      <c r="J3553" s="304"/>
      <c r="K3553" s="304"/>
    </row>
    <row r="3554">
      <c r="J3554" s="304"/>
      <c r="K3554" s="304"/>
    </row>
    <row r="3555">
      <c r="F3555" s="304"/>
      <c r="G3555" s="304"/>
      <c r="H3555" s="304"/>
      <c r="I3555" s="304"/>
      <c r="J3555" s="304"/>
      <c r="K3555" s="304"/>
    </row>
    <row r="3556">
      <c r="G3556" s="304"/>
      <c r="H3556" s="304"/>
      <c r="I3556" s="304"/>
      <c r="J3556" s="304"/>
      <c r="K3556" s="304"/>
    </row>
    <row r="3557">
      <c r="G3557" s="304"/>
      <c r="H3557" s="304"/>
      <c r="I3557" s="304"/>
      <c r="J3557" s="304"/>
      <c r="K3557" s="304"/>
    </row>
    <row r="3558">
      <c r="G3558" s="304"/>
      <c r="H3558" s="304"/>
      <c r="I3558" s="304"/>
      <c r="J3558" s="304"/>
      <c r="K3558" s="304"/>
    </row>
    <row r="3559">
      <c r="G3559" s="304"/>
      <c r="H3559" s="304"/>
      <c r="I3559" s="304"/>
      <c r="J3559" s="304"/>
      <c r="K3559" s="304"/>
    </row>
    <row r="3560">
      <c r="G3560" s="304"/>
      <c r="H3560" s="304"/>
      <c r="I3560" s="304"/>
      <c r="J3560" s="304"/>
      <c r="K3560" s="304"/>
    </row>
    <row r="3561">
      <c r="H3561" s="304"/>
      <c r="I3561" s="304"/>
      <c r="J3561" s="304"/>
      <c r="K3561" s="304"/>
    </row>
    <row r="3562">
      <c r="G3562" s="304"/>
      <c r="H3562" s="304"/>
      <c r="I3562" s="304"/>
      <c r="J3562" s="304"/>
      <c r="K3562" s="304"/>
    </row>
    <row r="3563">
      <c r="H3563" s="304"/>
      <c r="I3563" s="304"/>
      <c r="J3563" s="304"/>
      <c r="K3563" s="304"/>
    </row>
    <row r="3564">
      <c r="F3564" s="304"/>
      <c r="I3564" s="304"/>
      <c r="J3564" s="304"/>
      <c r="K3564" s="304"/>
    </row>
    <row r="3565">
      <c r="G3565" s="304"/>
      <c r="K3565" s="304"/>
    </row>
    <row r="3566">
      <c r="H3566" s="304"/>
      <c r="I3566" s="304"/>
      <c r="J3566" s="304"/>
      <c r="K3566" s="304"/>
    </row>
    <row r="3567">
      <c r="G3567" s="304"/>
      <c r="H3567" s="304"/>
      <c r="I3567" s="304"/>
      <c r="J3567" s="304"/>
      <c r="K3567" s="304"/>
    </row>
    <row r="3568">
      <c r="G3568" s="304"/>
      <c r="H3568" s="304"/>
      <c r="I3568" s="304"/>
      <c r="J3568" s="304"/>
      <c r="K3568" s="304"/>
    </row>
    <row r="3569">
      <c r="G3569" s="304"/>
      <c r="H3569" s="304"/>
      <c r="I3569" s="304"/>
      <c r="J3569" s="304"/>
      <c r="K3569" s="304"/>
    </row>
    <row r="3570">
      <c r="G3570" s="304"/>
      <c r="H3570" s="304"/>
      <c r="I3570" s="304"/>
      <c r="J3570" s="304"/>
      <c r="K3570" s="304"/>
    </row>
    <row r="3571">
      <c r="H3571" s="304"/>
      <c r="I3571" s="304"/>
      <c r="J3571" s="304"/>
      <c r="K3571" s="304"/>
    </row>
    <row r="3572">
      <c r="G3572" s="304"/>
      <c r="H3572" s="304"/>
      <c r="I3572" s="304"/>
      <c r="J3572" s="304"/>
      <c r="K3572" s="304"/>
    </row>
    <row r="3573">
      <c r="G3573" s="304"/>
      <c r="H3573" s="304"/>
      <c r="I3573" s="304"/>
      <c r="J3573" s="304"/>
      <c r="K3573" s="304"/>
    </row>
    <row r="3574">
      <c r="G3574" s="304"/>
      <c r="H3574" s="304"/>
      <c r="I3574" s="304"/>
      <c r="J3574" s="304"/>
      <c r="K3574" s="304"/>
    </row>
    <row r="3575">
      <c r="G3575" s="304"/>
      <c r="H3575" s="304"/>
      <c r="I3575" s="304"/>
      <c r="J3575" s="304"/>
      <c r="K3575" s="304"/>
    </row>
    <row r="3576">
      <c r="H3576" s="304"/>
      <c r="I3576" s="304"/>
      <c r="J3576" s="304"/>
      <c r="K3576" s="304"/>
    </row>
    <row r="3577">
      <c r="I3577" s="304"/>
      <c r="J3577" s="304"/>
      <c r="K3577" s="304"/>
    </row>
    <row r="3578">
      <c r="I3578" s="304"/>
      <c r="J3578" s="304"/>
      <c r="K3578" s="304"/>
    </row>
    <row r="3579">
      <c r="I3579" s="304"/>
      <c r="J3579" s="304"/>
      <c r="K3579" s="304"/>
    </row>
    <row r="3580">
      <c r="F3580" s="304"/>
      <c r="G3580" s="304"/>
      <c r="H3580" s="304"/>
      <c r="I3580" s="304"/>
      <c r="J3580" s="304"/>
      <c r="K3580" s="304"/>
    </row>
    <row r="3581">
      <c r="G3581" s="304"/>
      <c r="H3581" s="304"/>
      <c r="I3581" s="304"/>
      <c r="J3581" s="304"/>
      <c r="K3581" s="304"/>
    </row>
    <row r="3582">
      <c r="G3582" s="304"/>
      <c r="H3582" s="304"/>
      <c r="I3582" s="304"/>
      <c r="J3582" s="304"/>
      <c r="K3582" s="304"/>
    </row>
    <row r="3583">
      <c r="H3583" s="304"/>
      <c r="I3583" s="304"/>
    </row>
    <row r="3584">
      <c r="G3584" s="304"/>
      <c r="H3584" s="304"/>
      <c r="I3584" s="304"/>
      <c r="J3584" s="304"/>
      <c r="K3584" s="304"/>
    </row>
    <row r="3585">
      <c r="G3585" s="304"/>
      <c r="H3585" s="304"/>
      <c r="I3585" s="304"/>
      <c r="J3585" s="304"/>
      <c r="K3585" s="304"/>
    </row>
    <row r="3586">
      <c r="G3586" s="304"/>
      <c r="H3586" s="304"/>
      <c r="I3586" s="304"/>
      <c r="J3586" s="304"/>
      <c r="K3586" s="304"/>
    </row>
    <row r="3587">
      <c r="H3587" s="304"/>
      <c r="I3587" s="304"/>
      <c r="J3587" s="304"/>
      <c r="K3587" s="304"/>
    </row>
    <row r="3588">
      <c r="I3588" s="304"/>
      <c r="J3588" s="304"/>
      <c r="K3588" s="304"/>
    </row>
    <row r="3589">
      <c r="I3589" s="304"/>
      <c r="J3589" s="304"/>
      <c r="K3589" s="304"/>
    </row>
    <row r="3590">
      <c r="F3590" s="304"/>
      <c r="G3590" s="304"/>
      <c r="H3590" s="304"/>
      <c r="I3590" s="304"/>
      <c r="J3590" s="304"/>
      <c r="K3590" s="304"/>
    </row>
    <row r="3591">
      <c r="G3591" s="304"/>
      <c r="H3591" s="304"/>
      <c r="I3591" s="304"/>
      <c r="J3591" s="304"/>
      <c r="K3591" s="304"/>
    </row>
    <row r="3592">
      <c r="G3592" s="304"/>
      <c r="H3592" s="304"/>
      <c r="I3592" s="304"/>
      <c r="J3592" s="304"/>
      <c r="K3592" s="304"/>
    </row>
    <row r="3593">
      <c r="F3593" s="304"/>
      <c r="G3593" s="304"/>
      <c r="H3593" s="304"/>
      <c r="I3593" s="304"/>
      <c r="J3593" s="304"/>
      <c r="K3593" s="304"/>
    </row>
    <row r="3594">
      <c r="G3594" s="304"/>
      <c r="H3594" s="304"/>
      <c r="I3594" s="304"/>
      <c r="J3594" s="304"/>
      <c r="K3594" s="304"/>
    </row>
    <row r="3595">
      <c r="H3595" s="304"/>
      <c r="I3595" s="304"/>
      <c r="J3595" s="304"/>
      <c r="K3595" s="304"/>
    </row>
    <row r="3596">
      <c r="G3596" s="304"/>
      <c r="H3596" s="304"/>
      <c r="I3596" s="304"/>
      <c r="J3596" s="304"/>
      <c r="K3596" s="304"/>
    </row>
    <row r="3597">
      <c r="G3597" s="304"/>
      <c r="H3597" s="304"/>
      <c r="I3597" s="304"/>
      <c r="J3597" s="304"/>
      <c r="K3597" s="304"/>
    </row>
    <row r="3598">
      <c r="G3598" s="304"/>
      <c r="H3598" s="304"/>
      <c r="I3598" s="304"/>
      <c r="J3598" s="304"/>
      <c r="K3598" s="304"/>
    </row>
    <row r="3599">
      <c r="H3599" s="304"/>
      <c r="I3599" s="304"/>
      <c r="J3599" s="304"/>
      <c r="K3599" s="304"/>
    </row>
    <row r="3600">
      <c r="J3600" s="304"/>
      <c r="K3600" s="304"/>
    </row>
    <row r="3601">
      <c r="G3601" s="304"/>
      <c r="H3601" s="304"/>
      <c r="I3601" s="304"/>
      <c r="J3601" s="304"/>
      <c r="K3601" s="304"/>
    </row>
    <row r="3602">
      <c r="F3602" s="304"/>
      <c r="G3602" s="304"/>
      <c r="H3602" s="304"/>
      <c r="I3602" s="304"/>
      <c r="J3602" s="304"/>
      <c r="K3602" s="304"/>
    </row>
    <row r="3603">
      <c r="F3603" s="304"/>
      <c r="G3603" s="304"/>
      <c r="H3603" s="304"/>
      <c r="I3603" s="304"/>
      <c r="J3603" s="304"/>
      <c r="K3603" s="304"/>
    </row>
    <row r="3604">
      <c r="G3604" s="304"/>
      <c r="H3604" s="304"/>
      <c r="J3604" s="304"/>
    </row>
    <row r="3605">
      <c r="G3605" s="304"/>
      <c r="H3605" s="304"/>
      <c r="I3605" s="304"/>
      <c r="J3605" s="304"/>
      <c r="K3605" s="304"/>
    </row>
    <row r="3606">
      <c r="G3606" s="304"/>
      <c r="H3606" s="304"/>
      <c r="I3606" s="304"/>
      <c r="K3606" s="304"/>
    </row>
    <row r="3607">
      <c r="G3607" s="304"/>
      <c r="H3607" s="304"/>
      <c r="I3607" s="304"/>
      <c r="K3607" s="304"/>
    </row>
    <row r="3608">
      <c r="H3608" s="304"/>
      <c r="I3608" s="304"/>
      <c r="J3608" s="304"/>
      <c r="K3608" s="304"/>
    </row>
    <row r="3609">
      <c r="F3609" s="304"/>
      <c r="G3609" s="304"/>
      <c r="H3609" s="304"/>
      <c r="I3609" s="304"/>
      <c r="J3609" s="304"/>
      <c r="K3609" s="304"/>
    </row>
    <row r="3610">
      <c r="F3610" s="304"/>
      <c r="G3610" s="304"/>
      <c r="H3610" s="304"/>
      <c r="I3610" s="304"/>
      <c r="J3610" s="304"/>
      <c r="K3610" s="304"/>
    </row>
    <row r="3611">
      <c r="G3611" s="304"/>
      <c r="H3611" s="304"/>
      <c r="I3611" s="304"/>
      <c r="J3611" s="304"/>
      <c r="K3611" s="304"/>
    </row>
    <row r="3612">
      <c r="G3612" s="304"/>
      <c r="H3612" s="304"/>
      <c r="I3612" s="304"/>
      <c r="J3612" s="304"/>
      <c r="K3612" s="304"/>
    </row>
    <row r="3613">
      <c r="H3613" s="304"/>
      <c r="J3613" s="304"/>
      <c r="K3613" s="304"/>
    </row>
    <row r="3614">
      <c r="F3614" s="304"/>
      <c r="G3614" s="304"/>
      <c r="H3614" s="304"/>
      <c r="I3614" s="304"/>
      <c r="J3614" s="304"/>
      <c r="K3614" s="304"/>
    </row>
    <row r="3615">
      <c r="F3615" s="304"/>
      <c r="G3615" s="304"/>
      <c r="H3615" s="304"/>
      <c r="I3615" s="304"/>
      <c r="J3615" s="304"/>
      <c r="K3615" s="304"/>
    </row>
    <row r="3616">
      <c r="G3616" s="304"/>
      <c r="I3616" s="304"/>
      <c r="J3616" s="304"/>
      <c r="K3616" s="304"/>
    </row>
    <row r="3617">
      <c r="H3617" s="304"/>
      <c r="I3617" s="304"/>
      <c r="J3617" s="304"/>
      <c r="K3617" s="304"/>
    </row>
    <row r="3618">
      <c r="I3618" s="304"/>
      <c r="J3618" s="304"/>
      <c r="K3618" s="304"/>
    </row>
    <row r="3619">
      <c r="F3619" s="304"/>
      <c r="G3619" s="304"/>
      <c r="H3619" s="304"/>
      <c r="I3619" s="304"/>
      <c r="J3619" s="304"/>
      <c r="K3619" s="304"/>
    </row>
    <row r="3620">
      <c r="G3620" s="304"/>
      <c r="H3620" s="304"/>
      <c r="I3620" s="304"/>
      <c r="J3620" s="304"/>
      <c r="K3620" s="304"/>
    </row>
    <row r="3621">
      <c r="G3621" s="304"/>
      <c r="H3621" s="304"/>
      <c r="I3621" s="304"/>
      <c r="J3621" s="304"/>
      <c r="K3621" s="304"/>
    </row>
    <row r="3622">
      <c r="G3622" s="304"/>
      <c r="H3622" s="304"/>
      <c r="I3622" s="304"/>
      <c r="J3622" s="304"/>
      <c r="K3622" s="304"/>
    </row>
    <row r="3623">
      <c r="H3623" s="304"/>
      <c r="I3623" s="304"/>
      <c r="J3623" s="304"/>
      <c r="K3623" s="304"/>
    </row>
    <row r="3624">
      <c r="G3624" s="304"/>
      <c r="H3624" s="304"/>
      <c r="I3624" s="304"/>
      <c r="J3624" s="304"/>
      <c r="K3624" s="304"/>
    </row>
    <row r="3625">
      <c r="H3625" s="304"/>
      <c r="I3625" s="304"/>
      <c r="J3625" s="304"/>
      <c r="K3625" s="304"/>
    </row>
    <row r="3626">
      <c r="J3626" s="304"/>
      <c r="K3626" s="304"/>
    </row>
    <row r="3627">
      <c r="H3627" s="304"/>
      <c r="I3627" s="304"/>
      <c r="J3627" s="304"/>
      <c r="K3627" s="304"/>
    </row>
    <row r="3628">
      <c r="F3628" s="304"/>
      <c r="G3628" s="304"/>
      <c r="H3628" s="304"/>
      <c r="I3628" s="304"/>
      <c r="J3628" s="304"/>
      <c r="K3628" s="304"/>
    </row>
    <row r="3629">
      <c r="F3629" s="304"/>
      <c r="G3629" s="304"/>
      <c r="H3629" s="304"/>
      <c r="I3629" s="304"/>
      <c r="J3629" s="304"/>
      <c r="K3629" s="304"/>
    </row>
    <row r="3630">
      <c r="G3630" s="304"/>
      <c r="H3630" s="304"/>
      <c r="I3630" s="304"/>
      <c r="J3630" s="304"/>
      <c r="K3630" s="304"/>
    </row>
    <row r="3631">
      <c r="H3631" s="304"/>
      <c r="I3631" s="304"/>
      <c r="J3631" s="304"/>
      <c r="K3631" s="304"/>
    </row>
    <row r="3632">
      <c r="I3632" s="304"/>
      <c r="J3632" s="304"/>
      <c r="K3632" s="304"/>
    </row>
    <row r="3633">
      <c r="F3633" s="304"/>
      <c r="G3633" s="304"/>
      <c r="H3633" s="304"/>
      <c r="I3633" s="304"/>
      <c r="J3633" s="304"/>
      <c r="K3633" s="304"/>
    </row>
    <row r="3634">
      <c r="F3634" s="304"/>
      <c r="G3634" s="304"/>
      <c r="H3634" s="304"/>
      <c r="I3634" s="304"/>
      <c r="J3634" s="304"/>
      <c r="K3634" s="304"/>
    </row>
    <row r="3635">
      <c r="G3635" s="304"/>
      <c r="H3635" s="304"/>
      <c r="I3635" s="304"/>
      <c r="J3635" s="304"/>
      <c r="K3635" s="304"/>
    </row>
    <row r="3636">
      <c r="G3636" s="304"/>
      <c r="H3636" s="304"/>
      <c r="I3636" s="304"/>
      <c r="J3636" s="304"/>
      <c r="K3636" s="304"/>
    </row>
    <row r="3637">
      <c r="H3637" s="304"/>
      <c r="I3637" s="304"/>
      <c r="J3637" s="304"/>
      <c r="K3637" s="304"/>
    </row>
    <row r="3638">
      <c r="I3638" s="304"/>
      <c r="J3638" s="304"/>
      <c r="K3638" s="304"/>
    </row>
    <row r="3639">
      <c r="F3639" s="304"/>
      <c r="G3639" s="304"/>
      <c r="H3639" s="304"/>
      <c r="I3639" s="304"/>
      <c r="J3639" s="304"/>
      <c r="K3639" s="304"/>
    </row>
    <row r="3640">
      <c r="G3640" s="304"/>
      <c r="H3640" s="304"/>
      <c r="I3640" s="304"/>
      <c r="J3640" s="304"/>
      <c r="K3640" s="304"/>
    </row>
    <row r="3641">
      <c r="G3641" s="304"/>
      <c r="H3641" s="304"/>
      <c r="I3641" s="304"/>
      <c r="J3641" s="304"/>
      <c r="K3641" s="304"/>
    </row>
    <row r="3643">
      <c r="F3643" s="304"/>
      <c r="G3643" s="304"/>
      <c r="H3643" s="304"/>
      <c r="I3643" s="304"/>
      <c r="J3643" s="304"/>
      <c r="K3643" s="304"/>
    </row>
    <row r="3644">
      <c r="G3644" s="304"/>
      <c r="H3644" s="304"/>
      <c r="I3644" s="304"/>
      <c r="J3644" s="304"/>
      <c r="K3644" s="304"/>
    </row>
    <row r="3645">
      <c r="H3645" s="304"/>
      <c r="I3645" s="304"/>
      <c r="J3645" s="304"/>
      <c r="K3645" s="304"/>
    </row>
    <row r="3646">
      <c r="G3646" s="304"/>
      <c r="H3646" s="304"/>
      <c r="I3646" s="304"/>
      <c r="J3646" s="304"/>
      <c r="K3646" s="304"/>
    </row>
    <row r="3647">
      <c r="H3647" s="304"/>
      <c r="I3647" s="304"/>
      <c r="J3647" s="304"/>
      <c r="K3647" s="304"/>
    </row>
    <row r="3648">
      <c r="G3648" s="304"/>
      <c r="H3648" s="304"/>
      <c r="I3648" s="304"/>
      <c r="J3648" s="304"/>
      <c r="K3648" s="304"/>
    </row>
    <row r="3649">
      <c r="H3649" s="304"/>
      <c r="I3649" s="304"/>
      <c r="J3649" s="304"/>
      <c r="K3649" s="304"/>
    </row>
    <row r="3650">
      <c r="I3650" s="304"/>
      <c r="J3650" s="304"/>
      <c r="K3650" s="304"/>
    </row>
    <row r="3651">
      <c r="G3651" s="304"/>
      <c r="H3651" s="304"/>
      <c r="I3651" s="304"/>
      <c r="J3651" s="304"/>
      <c r="K3651" s="304"/>
    </row>
    <row r="3652">
      <c r="H3652" s="304"/>
      <c r="I3652" s="304"/>
      <c r="J3652" s="304"/>
      <c r="K3652" s="304"/>
    </row>
    <row r="3653">
      <c r="F3653" s="304"/>
      <c r="G3653" s="304"/>
      <c r="H3653" s="304"/>
      <c r="I3653" s="304"/>
      <c r="J3653" s="304"/>
      <c r="K3653" s="304"/>
    </row>
    <row r="3654">
      <c r="F3654" s="304"/>
      <c r="G3654" s="304"/>
      <c r="H3654" s="304"/>
      <c r="I3654" s="304"/>
      <c r="J3654" s="304"/>
      <c r="K3654" s="304"/>
    </row>
    <row r="3655">
      <c r="G3655" s="304"/>
      <c r="H3655" s="304"/>
      <c r="I3655" s="304"/>
      <c r="J3655" s="304"/>
      <c r="K3655" s="304"/>
    </row>
    <row r="3656">
      <c r="H3656" s="304"/>
      <c r="I3656" s="304"/>
      <c r="J3656" s="304"/>
      <c r="K3656" s="304"/>
    </row>
    <row r="3657">
      <c r="F3657" s="304"/>
      <c r="G3657" s="304"/>
      <c r="H3657" s="304"/>
      <c r="I3657" s="304"/>
      <c r="J3657" s="304"/>
      <c r="K3657" s="304"/>
    </row>
    <row r="3658">
      <c r="I3658" s="304"/>
      <c r="J3658" s="304"/>
      <c r="K3658" s="304"/>
    </row>
    <row r="3660">
      <c r="F3660" s="304"/>
      <c r="J3660" s="304"/>
      <c r="K3660" s="304"/>
    </row>
    <row r="3661">
      <c r="G3661" s="304"/>
      <c r="H3661" s="304"/>
      <c r="I3661" s="304"/>
      <c r="K3661" s="304"/>
    </row>
    <row r="3662">
      <c r="J3662" s="304"/>
      <c r="K3662" s="304"/>
    </row>
    <row r="3663">
      <c r="H3663" s="304"/>
      <c r="I3663" s="304"/>
      <c r="J3663" s="304"/>
      <c r="K3663" s="304"/>
    </row>
    <row r="3664">
      <c r="H3664" s="304"/>
      <c r="I3664" s="304"/>
      <c r="J3664" s="304"/>
      <c r="K3664" s="304"/>
    </row>
    <row r="3665">
      <c r="G3665" s="304"/>
      <c r="H3665" s="304"/>
      <c r="I3665" s="304"/>
      <c r="J3665" s="304"/>
      <c r="K3665" s="304"/>
    </row>
    <row r="3666">
      <c r="G3666" s="304"/>
      <c r="H3666" s="304"/>
      <c r="I3666" s="304"/>
      <c r="J3666" s="304"/>
      <c r="K3666" s="304"/>
    </row>
    <row r="3667">
      <c r="H3667" s="304"/>
      <c r="I3667" s="304"/>
      <c r="J3667" s="304"/>
      <c r="K3667" s="304"/>
    </row>
    <row r="3668">
      <c r="G3668" s="304"/>
      <c r="H3668" s="304"/>
      <c r="I3668" s="304"/>
      <c r="J3668" s="304"/>
      <c r="K3668" s="304"/>
    </row>
    <row r="3669">
      <c r="H3669" s="304"/>
      <c r="I3669" s="304"/>
      <c r="J3669" s="304"/>
      <c r="K3669" s="304"/>
    </row>
    <row r="3670">
      <c r="F3670" s="304"/>
      <c r="K3670" s="304"/>
    </row>
    <row r="3671">
      <c r="G3671" s="304"/>
      <c r="H3671" s="304"/>
      <c r="I3671" s="304"/>
      <c r="J3671" s="304"/>
      <c r="K3671" s="304"/>
    </row>
    <row r="3672">
      <c r="H3672" s="304"/>
      <c r="I3672" s="304"/>
      <c r="J3672" s="304"/>
      <c r="K3672" s="304"/>
    </row>
    <row r="3673">
      <c r="I3673" s="304"/>
      <c r="J3673" s="304"/>
      <c r="K3673" s="304"/>
    </row>
    <row r="3674">
      <c r="G3674" s="304"/>
      <c r="H3674" s="304"/>
      <c r="I3674" s="304"/>
      <c r="J3674" s="304"/>
      <c r="K3674" s="304"/>
    </row>
    <row r="3675">
      <c r="G3675" s="304"/>
      <c r="H3675" s="304"/>
      <c r="I3675" s="304"/>
      <c r="J3675" s="304"/>
      <c r="K3675" s="304"/>
    </row>
    <row r="3676">
      <c r="G3676" s="304"/>
      <c r="H3676" s="304"/>
      <c r="I3676" s="304"/>
      <c r="J3676" s="304"/>
      <c r="K3676" s="304"/>
    </row>
    <row r="3677">
      <c r="G3677" s="304"/>
      <c r="H3677" s="304"/>
      <c r="I3677" s="304"/>
      <c r="J3677" s="304"/>
      <c r="K3677" s="304"/>
    </row>
    <row r="3678">
      <c r="G3678" s="304"/>
      <c r="H3678" s="304"/>
      <c r="I3678" s="304"/>
      <c r="J3678" s="304"/>
      <c r="K3678" s="304"/>
    </row>
    <row r="3679">
      <c r="G3679" s="304"/>
      <c r="H3679" s="304"/>
      <c r="I3679" s="304"/>
      <c r="J3679" s="304"/>
      <c r="K3679" s="304"/>
    </row>
    <row r="3680">
      <c r="G3680" s="304"/>
      <c r="H3680" s="304"/>
      <c r="I3680" s="304"/>
      <c r="J3680" s="304"/>
      <c r="K3680" s="304"/>
    </row>
    <row r="3681">
      <c r="G3681" s="304"/>
      <c r="H3681" s="304"/>
      <c r="I3681" s="304"/>
      <c r="J3681" s="304"/>
      <c r="K3681" s="304"/>
    </row>
    <row r="3682">
      <c r="H3682" s="304"/>
      <c r="I3682" s="304"/>
      <c r="J3682" s="304"/>
      <c r="K3682" s="304"/>
    </row>
    <row r="3683">
      <c r="G3683" s="304"/>
      <c r="H3683" s="304"/>
      <c r="I3683" s="304"/>
      <c r="J3683" s="304"/>
      <c r="K3683" s="304"/>
    </row>
    <row r="3684">
      <c r="H3684" s="304"/>
      <c r="I3684" s="304"/>
      <c r="J3684" s="304"/>
      <c r="K3684" s="304"/>
    </row>
    <row r="3685">
      <c r="G3685" s="304"/>
      <c r="H3685" s="304"/>
      <c r="I3685" s="304"/>
      <c r="J3685" s="304"/>
      <c r="K3685" s="304"/>
    </row>
    <row r="3686">
      <c r="G3686" s="304"/>
      <c r="H3686" s="304"/>
      <c r="I3686" s="304"/>
      <c r="J3686" s="304"/>
      <c r="K3686" s="304"/>
    </row>
    <row r="3687">
      <c r="G3687" s="304"/>
      <c r="H3687" s="304"/>
      <c r="I3687" s="304"/>
      <c r="J3687" s="304"/>
      <c r="K3687" s="304"/>
    </row>
    <row r="3688">
      <c r="G3688" s="304"/>
      <c r="H3688" s="304"/>
      <c r="I3688" s="304"/>
      <c r="J3688" s="304"/>
      <c r="K3688" s="304"/>
    </row>
    <row r="3689">
      <c r="G3689" s="304"/>
      <c r="H3689" s="304"/>
      <c r="I3689" s="304"/>
      <c r="J3689" s="304"/>
      <c r="K3689" s="304"/>
    </row>
    <row r="3690">
      <c r="G3690" s="304"/>
      <c r="H3690" s="304"/>
      <c r="I3690" s="304"/>
      <c r="J3690" s="304"/>
      <c r="K3690" s="304"/>
    </row>
    <row r="3691">
      <c r="G3691" s="304"/>
      <c r="H3691" s="304"/>
      <c r="I3691" s="304"/>
      <c r="J3691" s="304"/>
      <c r="K3691" s="304"/>
    </row>
    <row r="3692">
      <c r="G3692" s="304"/>
      <c r="H3692" s="304"/>
      <c r="I3692" s="304"/>
      <c r="J3692" s="304"/>
      <c r="K3692" s="304"/>
    </row>
    <row r="3693">
      <c r="G3693" s="304"/>
      <c r="H3693" s="304"/>
      <c r="I3693" s="304"/>
      <c r="J3693" s="304"/>
      <c r="K3693" s="304"/>
    </row>
    <row r="3694">
      <c r="H3694" s="304"/>
      <c r="I3694" s="304"/>
      <c r="J3694" s="304"/>
      <c r="K3694" s="304"/>
    </row>
    <row r="3695">
      <c r="K3695" s="304"/>
    </row>
    <row r="3696">
      <c r="G3696" s="304"/>
      <c r="H3696" s="304"/>
      <c r="I3696" s="304"/>
      <c r="J3696" s="304"/>
      <c r="K3696" s="304"/>
    </row>
    <row r="3697">
      <c r="G3697" s="304"/>
      <c r="H3697" s="304"/>
      <c r="I3697" s="304"/>
      <c r="J3697" s="304"/>
      <c r="K3697" s="304"/>
    </row>
    <row r="3698">
      <c r="G3698" s="304"/>
      <c r="H3698" s="304"/>
      <c r="I3698" s="304"/>
      <c r="J3698" s="304"/>
      <c r="K3698" s="304"/>
    </row>
    <row r="3699">
      <c r="G3699" s="304"/>
      <c r="H3699" s="304"/>
      <c r="I3699" s="304"/>
      <c r="J3699" s="304"/>
      <c r="K3699" s="304"/>
    </row>
    <row r="3700">
      <c r="G3700" s="304"/>
      <c r="H3700" s="304"/>
      <c r="I3700" s="304"/>
      <c r="J3700" s="304"/>
      <c r="K3700" s="304"/>
    </row>
    <row r="3701">
      <c r="G3701" s="304"/>
      <c r="H3701" s="304"/>
      <c r="I3701" s="304"/>
      <c r="J3701" s="304"/>
      <c r="K3701" s="304"/>
    </row>
    <row r="3702">
      <c r="H3702" s="304"/>
      <c r="I3702" s="304"/>
      <c r="J3702" s="304"/>
      <c r="K3702" s="304"/>
    </row>
    <row r="3703">
      <c r="H3703" s="304"/>
      <c r="I3703" s="304"/>
      <c r="J3703" s="304"/>
      <c r="K3703" s="304"/>
    </row>
    <row r="3704">
      <c r="H3704" s="304"/>
      <c r="I3704" s="304"/>
      <c r="J3704" s="304"/>
      <c r="K3704" s="304"/>
    </row>
    <row r="3705">
      <c r="G3705" s="304"/>
      <c r="H3705" s="304"/>
      <c r="I3705" s="304"/>
      <c r="J3705" s="304"/>
      <c r="K3705" s="304"/>
    </row>
    <row r="3706">
      <c r="G3706" s="304"/>
      <c r="H3706" s="304"/>
      <c r="I3706" s="304"/>
      <c r="J3706" s="304"/>
      <c r="K3706" s="304"/>
    </row>
    <row r="3707">
      <c r="G3707" s="304"/>
      <c r="H3707" s="304"/>
      <c r="I3707" s="304"/>
      <c r="J3707" s="304"/>
      <c r="K3707" s="304"/>
    </row>
    <row r="3708">
      <c r="H3708" s="304"/>
      <c r="K3708" s="304"/>
    </row>
    <row r="3709">
      <c r="G3709" s="304"/>
      <c r="H3709" s="304"/>
      <c r="I3709" s="304"/>
      <c r="J3709" s="304"/>
      <c r="K3709" s="304"/>
    </row>
    <row r="3710">
      <c r="F3710" s="304"/>
      <c r="G3710" s="304"/>
      <c r="H3710" s="304"/>
      <c r="I3710" s="304"/>
      <c r="J3710" s="304"/>
      <c r="K3710" s="304"/>
    </row>
    <row r="3711">
      <c r="G3711" s="304"/>
      <c r="H3711" s="304"/>
      <c r="I3711" s="304"/>
      <c r="J3711" s="304"/>
      <c r="K3711" s="304"/>
    </row>
    <row r="3712">
      <c r="H3712" s="304"/>
      <c r="I3712" s="304"/>
      <c r="J3712" s="304"/>
      <c r="K3712" s="304"/>
    </row>
    <row r="3713">
      <c r="G3713" s="304"/>
      <c r="H3713" s="304"/>
      <c r="I3713" s="304"/>
      <c r="J3713" s="304"/>
      <c r="K3713" s="304"/>
    </row>
    <row r="3714">
      <c r="G3714" s="304"/>
      <c r="H3714" s="304"/>
      <c r="I3714" s="304"/>
      <c r="J3714" s="304"/>
      <c r="K3714" s="304"/>
    </row>
    <row r="3715">
      <c r="G3715" s="304"/>
      <c r="H3715" s="304"/>
      <c r="I3715" s="304"/>
      <c r="J3715" s="304"/>
      <c r="K3715" s="304"/>
    </row>
    <row r="3716">
      <c r="H3716" s="304"/>
      <c r="I3716" s="304"/>
      <c r="J3716" s="304"/>
      <c r="K3716" s="304"/>
    </row>
    <row r="3717">
      <c r="H3717" s="304"/>
      <c r="I3717" s="304"/>
      <c r="J3717" s="304"/>
      <c r="K3717" s="304"/>
    </row>
    <row r="3718">
      <c r="I3718" s="304"/>
      <c r="J3718" s="304"/>
      <c r="K3718" s="304"/>
    </row>
    <row r="3719">
      <c r="G3719" s="304"/>
      <c r="H3719" s="304"/>
      <c r="I3719" s="304"/>
      <c r="J3719" s="304"/>
      <c r="K3719" s="304"/>
    </row>
    <row r="3720">
      <c r="G3720" s="304"/>
      <c r="H3720" s="304"/>
      <c r="I3720" s="304"/>
      <c r="J3720" s="304"/>
      <c r="K3720" s="304"/>
    </row>
    <row r="3721">
      <c r="G3721" s="304"/>
      <c r="H3721" s="304"/>
      <c r="I3721" s="304"/>
      <c r="J3721" s="304"/>
      <c r="K3721" s="304"/>
    </row>
    <row r="3722">
      <c r="F3722" s="304"/>
      <c r="G3722" s="304"/>
      <c r="H3722" s="304"/>
      <c r="I3722" s="304"/>
      <c r="J3722" s="304"/>
      <c r="K3722" s="304"/>
    </row>
    <row r="3723">
      <c r="F3723" s="304"/>
      <c r="G3723" s="304"/>
      <c r="H3723" s="304"/>
      <c r="I3723" s="304"/>
      <c r="J3723" s="304"/>
      <c r="K3723" s="304"/>
    </row>
    <row r="3724">
      <c r="H3724" s="304"/>
      <c r="I3724" s="304"/>
      <c r="J3724" s="304"/>
      <c r="K3724" s="304"/>
    </row>
    <row r="3725">
      <c r="G3725" s="304"/>
      <c r="H3725" s="304"/>
      <c r="I3725" s="304"/>
      <c r="J3725" s="304"/>
      <c r="K3725" s="304"/>
    </row>
    <row r="3726">
      <c r="H3726" s="304"/>
      <c r="I3726" s="304"/>
      <c r="J3726" s="304"/>
      <c r="K3726" s="304"/>
    </row>
    <row r="3727">
      <c r="G3727" s="304"/>
      <c r="H3727" s="304"/>
      <c r="I3727" s="304"/>
      <c r="J3727" s="304"/>
      <c r="K3727" s="304"/>
    </row>
    <row r="3728">
      <c r="H3728" s="304"/>
      <c r="I3728" s="304"/>
      <c r="J3728" s="304"/>
      <c r="K3728" s="304"/>
    </row>
    <row r="3729">
      <c r="G3729" s="304"/>
      <c r="H3729" s="304"/>
      <c r="I3729" s="304"/>
      <c r="J3729" s="304"/>
      <c r="K3729" s="304"/>
    </row>
    <row r="3730">
      <c r="H3730" s="304"/>
      <c r="I3730" s="304"/>
      <c r="J3730" s="304"/>
      <c r="K3730" s="304"/>
    </row>
    <row r="3731">
      <c r="H3731" s="304"/>
      <c r="I3731" s="304"/>
      <c r="J3731" s="304"/>
      <c r="K3731" s="304"/>
    </row>
    <row r="3732">
      <c r="H3732" s="304"/>
      <c r="I3732" s="304"/>
      <c r="J3732" s="304"/>
      <c r="K3732" s="304"/>
    </row>
    <row r="3733">
      <c r="G3733" s="304"/>
      <c r="H3733" s="304"/>
      <c r="I3733" s="304"/>
      <c r="J3733" s="304"/>
      <c r="K3733" s="304"/>
    </row>
    <row r="3734">
      <c r="H3734" s="304"/>
      <c r="I3734" s="304"/>
      <c r="J3734" s="304"/>
      <c r="K3734" s="304"/>
    </row>
    <row r="3735">
      <c r="G3735" s="304"/>
      <c r="H3735" s="304"/>
      <c r="I3735" s="304"/>
      <c r="J3735" s="304"/>
      <c r="K3735" s="304"/>
    </row>
    <row r="3736">
      <c r="F3736" s="304"/>
      <c r="G3736" s="304"/>
      <c r="H3736" s="304"/>
      <c r="I3736" s="304"/>
      <c r="J3736" s="304"/>
      <c r="K3736" s="304"/>
    </row>
    <row r="3737">
      <c r="G3737" s="304"/>
      <c r="H3737" s="304"/>
      <c r="I3737" s="304"/>
      <c r="J3737" s="304"/>
      <c r="K3737" s="304"/>
    </row>
    <row r="3738">
      <c r="G3738" s="304"/>
      <c r="H3738" s="304"/>
      <c r="I3738" s="304"/>
      <c r="J3738" s="304"/>
      <c r="K3738" s="304"/>
    </row>
    <row r="3739">
      <c r="G3739" s="304"/>
      <c r="H3739" s="304"/>
      <c r="I3739" s="304"/>
      <c r="J3739" s="304"/>
      <c r="K3739" s="304"/>
    </row>
    <row r="3740">
      <c r="H3740" s="304"/>
      <c r="I3740" s="304"/>
      <c r="J3740" s="304"/>
      <c r="K3740" s="304"/>
    </row>
    <row r="3741">
      <c r="I3741" s="304"/>
      <c r="J3741" s="304"/>
      <c r="K3741" s="304"/>
    </row>
    <row r="3742">
      <c r="F3742" s="304"/>
      <c r="G3742" s="304"/>
      <c r="H3742" s="304"/>
      <c r="I3742" s="304"/>
    </row>
    <row r="3743">
      <c r="G3743" s="304"/>
      <c r="H3743" s="304"/>
      <c r="I3743" s="304"/>
      <c r="J3743" s="304"/>
      <c r="K3743" s="304"/>
    </row>
    <row r="3744">
      <c r="G3744" s="304"/>
      <c r="H3744" s="304"/>
      <c r="I3744" s="304"/>
      <c r="J3744" s="304"/>
      <c r="K3744" s="304"/>
    </row>
    <row r="3745">
      <c r="G3745" s="304"/>
      <c r="H3745" s="304"/>
      <c r="I3745" s="304"/>
      <c r="J3745" s="304"/>
      <c r="K3745" s="304"/>
    </row>
    <row r="3746">
      <c r="H3746" s="304"/>
      <c r="I3746" s="304"/>
      <c r="J3746" s="304"/>
      <c r="K3746" s="304"/>
    </row>
    <row r="3747">
      <c r="G3747" s="304"/>
      <c r="H3747" s="304"/>
      <c r="I3747" s="304"/>
      <c r="J3747" s="304"/>
      <c r="K3747" s="304"/>
    </row>
    <row r="3748">
      <c r="H3748" s="304"/>
      <c r="I3748" s="304"/>
      <c r="J3748" s="304"/>
      <c r="K3748" s="304"/>
    </row>
    <row r="3749">
      <c r="G3749" s="304"/>
      <c r="H3749" s="304"/>
      <c r="I3749" s="304"/>
      <c r="J3749" s="304"/>
      <c r="K3749" s="304"/>
    </row>
    <row r="3750">
      <c r="H3750" s="304"/>
      <c r="I3750" s="304"/>
      <c r="J3750" s="304"/>
      <c r="K3750" s="304"/>
    </row>
    <row r="3751">
      <c r="G3751" s="304"/>
      <c r="H3751" s="304"/>
      <c r="I3751" s="304"/>
      <c r="J3751" s="304"/>
      <c r="K3751" s="304"/>
    </row>
    <row r="3752">
      <c r="H3752" s="304"/>
      <c r="I3752" s="304"/>
      <c r="J3752" s="304"/>
      <c r="K3752" s="304"/>
    </row>
    <row r="3753">
      <c r="G3753" s="304"/>
      <c r="H3753" s="304"/>
      <c r="I3753" s="304"/>
      <c r="J3753" s="304"/>
      <c r="K3753" s="304"/>
    </row>
    <row r="3754">
      <c r="H3754" s="304"/>
      <c r="I3754" s="304"/>
      <c r="J3754" s="304"/>
      <c r="K3754" s="304"/>
    </row>
    <row r="3755">
      <c r="G3755" s="304"/>
      <c r="H3755" s="304"/>
      <c r="I3755" s="304"/>
      <c r="J3755" s="304"/>
      <c r="K3755" s="304"/>
    </row>
    <row r="3756">
      <c r="H3756" s="304"/>
      <c r="I3756" s="304"/>
      <c r="J3756" s="304"/>
      <c r="K3756" s="304"/>
    </row>
    <row r="3757">
      <c r="G3757" s="304"/>
      <c r="H3757" s="304"/>
      <c r="I3757" s="304"/>
      <c r="J3757" s="304"/>
      <c r="K3757" s="304"/>
    </row>
    <row r="3758">
      <c r="H3758" s="304"/>
      <c r="I3758" s="304"/>
      <c r="J3758" s="304"/>
      <c r="K3758" s="304"/>
    </row>
    <row r="3759">
      <c r="G3759" s="304"/>
      <c r="H3759" s="304"/>
      <c r="I3759" s="304"/>
      <c r="J3759" s="304"/>
      <c r="K3759" s="304"/>
    </row>
    <row r="3760">
      <c r="H3760" s="304"/>
      <c r="I3760" s="304"/>
      <c r="J3760" s="304"/>
      <c r="K3760" s="304"/>
    </row>
    <row r="3761">
      <c r="F3761" s="304"/>
      <c r="G3761" s="304"/>
      <c r="H3761" s="304"/>
      <c r="I3761" s="304"/>
      <c r="J3761" s="304"/>
      <c r="K3761" s="304"/>
    </row>
    <row r="3762">
      <c r="F3762" s="304"/>
      <c r="G3762" s="304"/>
      <c r="H3762" s="304"/>
      <c r="I3762" s="304"/>
      <c r="J3762" s="304"/>
      <c r="K3762" s="304"/>
    </row>
    <row r="3763">
      <c r="G3763" s="304"/>
      <c r="H3763" s="304"/>
      <c r="I3763" s="304"/>
      <c r="J3763" s="304"/>
      <c r="K3763" s="304"/>
    </row>
    <row r="3764">
      <c r="H3764" s="304"/>
      <c r="I3764" s="304"/>
      <c r="J3764" s="304"/>
      <c r="K3764" s="304"/>
    </row>
    <row r="3765">
      <c r="H3765" s="304"/>
      <c r="I3765" s="304"/>
      <c r="J3765" s="304"/>
      <c r="K3765" s="304"/>
    </row>
    <row r="3766">
      <c r="I3766" s="304"/>
      <c r="J3766" s="304"/>
      <c r="K3766" s="304"/>
    </row>
    <row r="3767">
      <c r="G3767" s="304"/>
      <c r="H3767" s="304"/>
      <c r="I3767" s="304"/>
      <c r="J3767" s="304"/>
      <c r="K3767" s="304"/>
    </row>
    <row r="3768">
      <c r="F3768" s="304"/>
      <c r="G3768" s="304"/>
      <c r="H3768" s="304"/>
      <c r="I3768" s="304"/>
      <c r="J3768" s="304"/>
      <c r="K3768" s="304"/>
    </row>
    <row r="3769">
      <c r="G3769" s="304"/>
      <c r="H3769" s="304"/>
      <c r="I3769" s="304"/>
      <c r="J3769" s="304"/>
      <c r="K3769" s="304"/>
    </row>
    <row r="3770">
      <c r="G3770" s="304"/>
      <c r="H3770" s="304"/>
      <c r="I3770" s="304"/>
      <c r="J3770" s="304"/>
      <c r="K3770" s="304"/>
    </row>
    <row r="3771">
      <c r="H3771" s="304"/>
      <c r="I3771" s="304"/>
      <c r="J3771" s="304"/>
      <c r="K3771" s="304"/>
    </row>
    <row r="3772">
      <c r="G3772" s="304"/>
      <c r="H3772" s="304"/>
      <c r="I3772" s="304"/>
      <c r="J3772" s="304"/>
      <c r="K3772" s="304"/>
    </row>
    <row r="3773">
      <c r="G3773" s="304"/>
      <c r="H3773" s="304"/>
      <c r="I3773" s="304"/>
      <c r="J3773" s="304"/>
      <c r="K3773" s="304"/>
    </row>
    <row r="3774">
      <c r="G3774" s="304"/>
      <c r="H3774" s="304"/>
      <c r="I3774" s="304"/>
      <c r="J3774" s="304"/>
      <c r="K3774" s="304"/>
    </row>
    <row r="3775">
      <c r="H3775" s="304"/>
      <c r="I3775" s="304"/>
      <c r="J3775" s="304"/>
      <c r="K3775" s="304"/>
    </row>
    <row r="3776">
      <c r="G3776" s="304"/>
      <c r="H3776" s="304"/>
      <c r="I3776" s="304"/>
      <c r="J3776" s="304"/>
      <c r="K3776" s="304"/>
    </row>
    <row r="3777">
      <c r="H3777" s="304"/>
      <c r="I3777" s="304"/>
      <c r="J3777" s="304"/>
      <c r="K3777" s="304"/>
    </row>
    <row r="3778">
      <c r="F3778" s="304"/>
      <c r="G3778" s="304"/>
      <c r="H3778" s="304"/>
      <c r="I3778" s="304"/>
      <c r="J3778" s="304"/>
      <c r="K3778" s="304"/>
    </row>
    <row r="3779">
      <c r="G3779" s="304"/>
      <c r="H3779" s="304"/>
      <c r="I3779" s="304"/>
      <c r="J3779" s="304"/>
      <c r="K3779" s="304"/>
    </row>
    <row r="3780">
      <c r="H3780" s="304"/>
      <c r="I3780" s="304"/>
      <c r="J3780" s="304"/>
      <c r="K3780" s="304"/>
    </row>
    <row r="3781">
      <c r="I3781" s="304"/>
      <c r="J3781" s="304"/>
      <c r="K3781" s="304"/>
    </row>
    <row r="3782">
      <c r="G3782" s="304"/>
      <c r="H3782" s="304"/>
      <c r="I3782" s="304"/>
      <c r="J3782" s="304"/>
      <c r="K3782" s="304"/>
    </row>
    <row r="3783">
      <c r="G3783" s="304"/>
      <c r="H3783" s="304"/>
      <c r="I3783" s="304"/>
      <c r="J3783" s="304"/>
      <c r="K3783" s="304"/>
    </row>
    <row r="3784">
      <c r="H3784" s="304"/>
      <c r="I3784" s="304"/>
      <c r="J3784" s="304"/>
      <c r="K3784" s="304"/>
    </row>
    <row r="3785">
      <c r="G3785" s="304"/>
      <c r="H3785" s="304"/>
      <c r="I3785" s="304"/>
      <c r="J3785" s="304"/>
      <c r="K3785" s="304"/>
    </row>
    <row r="3786">
      <c r="H3786" s="304"/>
      <c r="I3786" s="304"/>
      <c r="J3786" s="304"/>
      <c r="K3786" s="304"/>
    </row>
    <row r="3787">
      <c r="G3787" s="304"/>
      <c r="H3787" s="304"/>
      <c r="I3787" s="304"/>
      <c r="J3787" s="304"/>
      <c r="K3787" s="304"/>
    </row>
    <row r="3788">
      <c r="H3788" s="304"/>
      <c r="I3788" s="304"/>
      <c r="J3788" s="304"/>
      <c r="K3788" s="304"/>
    </row>
    <row r="3789">
      <c r="F3789" s="304"/>
      <c r="G3789" s="304"/>
      <c r="H3789" s="304"/>
      <c r="I3789" s="304"/>
      <c r="J3789" s="304"/>
      <c r="K3789" s="304"/>
    </row>
    <row r="3790">
      <c r="G3790" s="304"/>
      <c r="H3790" s="304"/>
      <c r="I3790" s="304"/>
      <c r="J3790" s="304"/>
      <c r="K3790" s="304"/>
    </row>
    <row r="3791">
      <c r="G3791" s="304"/>
      <c r="H3791" s="304"/>
      <c r="I3791" s="304"/>
      <c r="J3791" s="304"/>
      <c r="K3791" s="304"/>
    </row>
    <row r="3792">
      <c r="G3792" s="304"/>
      <c r="H3792" s="304"/>
      <c r="I3792" s="304"/>
      <c r="J3792" s="304"/>
      <c r="K3792" s="304"/>
    </row>
    <row r="3793">
      <c r="G3793" s="304"/>
      <c r="H3793" s="304"/>
      <c r="I3793" s="304"/>
      <c r="J3793" s="304"/>
      <c r="K3793" s="304"/>
    </row>
    <row r="3794">
      <c r="H3794" s="304"/>
      <c r="I3794" s="304"/>
      <c r="J3794" s="304"/>
      <c r="K3794" s="304"/>
    </row>
    <row r="3795">
      <c r="G3795" s="304"/>
      <c r="H3795" s="304"/>
      <c r="I3795" s="304"/>
      <c r="J3795" s="304"/>
      <c r="K3795" s="304"/>
    </row>
    <row r="3796">
      <c r="H3796" s="304"/>
      <c r="I3796" s="304"/>
      <c r="J3796" s="304"/>
      <c r="K3796" s="304"/>
    </row>
    <row r="3797">
      <c r="G3797" s="304"/>
      <c r="H3797" s="304"/>
      <c r="I3797" s="304"/>
      <c r="J3797" s="304"/>
      <c r="K3797" s="304"/>
    </row>
    <row r="3798">
      <c r="G3798" s="304"/>
      <c r="H3798" s="304"/>
      <c r="I3798" s="304"/>
      <c r="J3798" s="304"/>
      <c r="K3798" s="304"/>
    </row>
    <row r="3799">
      <c r="G3799" s="304"/>
      <c r="H3799" s="304"/>
      <c r="I3799" s="304"/>
      <c r="J3799" s="304"/>
      <c r="K3799" s="304"/>
    </row>
    <row r="3800">
      <c r="G3800" s="304"/>
      <c r="H3800" s="304"/>
      <c r="I3800" s="304"/>
      <c r="K3800" s="304"/>
    </row>
    <row r="3801">
      <c r="G3801" s="304"/>
      <c r="H3801" s="304"/>
      <c r="I3801" s="304"/>
      <c r="J3801" s="304"/>
      <c r="K3801" s="304"/>
    </row>
    <row r="3802">
      <c r="H3802" s="304"/>
      <c r="I3802" s="304"/>
      <c r="J3802" s="304"/>
      <c r="K3802" s="304"/>
    </row>
    <row r="3803">
      <c r="I3803" s="304"/>
      <c r="J3803" s="304"/>
      <c r="K3803" s="304"/>
    </row>
    <row r="3804">
      <c r="H3804" s="304"/>
      <c r="I3804" s="304"/>
      <c r="K3804" s="304"/>
    </row>
    <row r="3805">
      <c r="G3805" s="304"/>
      <c r="H3805" s="304"/>
      <c r="I3805" s="304"/>
      <c r="J3805" s="304"/>
      <c r="K3805" s="304"/>
    </row>
    <row r="3806">
      <c r="H3806" s="304"/>
      <c r="I3806" s="304"/>
      <c r="J3806" s="304"/>
      <c r="K3806" s="304"/>
    </row>
    <row r="3807">
      <c r="G3807" s="304"/>
      <c r="H3807" s="304"/>
      <c r="I3807" s="304"/>
      <c r="J3807" s="304"/>
      <c r="K3807" s="304"/>
    </row>
    <row r="3808">
      <c r="H3808" s="304"/>
      <c r="I3808" s="304"/>
      <c r="J3808" s="304"/>
      <c r="K3808" s="304"/>
    </row>
    <row r="3809">
      <c r="G3809" s="304"/>
      <c r="H3809" s="304"/>
      <c r="I3809" s="304"/>
      <c r="J3809" s="304"/>
      <c r="K3809" s="304"/>
    </row>
    <row r="3810">
      <c r="F3810" s="304"/>
      <c r="G3810" s="304"/>
      <c r="H3810" s="304"/>
      <c r="I3810" s="304"/>
      <c r="J3810" s="304"/>
      <c r="K3810" s="304"/>
    </row>
    <row r="3811">
      <c r="G3811" s="304"/>
      <c r="H3811" s="304"/>
      <c r="I3811" s="304"/>
      <c r="J3811" s="304"/>
      <c r="K3811" s="304"/>
    </row>
    <row r="3812">
      <c r="H3812" s="304"/>
      <c r="I3812" s="304"/>
      <c r="J3812" s="304"/>
      <c r="K3812" s="304"/>
    </row>
    <row r="3813">
      <c r="G3813" s="304"/>
      <c r="H3813" s="304"/>
      <c r="I3813" s="304"/>
      <c r="J3813" s="304"/>
      <c r="K3813" s="304"/>
    </row>
    <row r="3814">
      <c r="H3814" s="304"/>
      <c r="I3814" s="304"/>
      <c r="J3814" s="304"/>
      <c r="K3814" s="304"/>
    </row>
    <row r="3815">
      <c r="G3815" s="304"/>
      <c r="H3815" s="304"/>
      <c r="I3815" s="304"/>
      <c r="J3815" s="304"/>
      <c r="K3815" s="304"/>
    </row>
    <row r="3816">
      <c r="H3816" s="304"/>
      <c r="K3816" s="304"/>
    </row>
    <row r="3817">
      <c r="G3817" s="304"/>
      <c r="H3817" s="304"/>
      <c r="I3817" s="304"/>
      <c r="J3817" s="304"/>
      <c r="K3817" s="304"/>
    </row>
    <row r="3818">
      <c r="G3818" s="304"/>
      <c r="H3818" s="304"/>
      <c r="I3818" s="304"/>
      <c r="J3818" s="304"/>
      <c r="K3818" s="304"/>
    </row>
    <row r="3819">
      <c r="G3819" s="304"/>
      <c r="H3819" s="304"/>
      <c r="I3819" s="304"/>
      <c r="J3819" s="304"/>
      <c r="K3819" s="304"/>
    </row>
    <row r="3820">
      <c r="F3820" s="304"/>
      <c r="G3820" s="304"/>
      <c r="H3820" s="304"/>
      <c r="I3820" s="304"/>
      <c r="J3820" s="304"/>
      <c r="K3820" s="304"/>
    </row>
    <row r="3821">
      <c r="G3821" s="304"/>
      <c r="H3821" s="304"/>
      <c r="I3821" s="304"/>
      <c r="J3821" s="304"/>
      <c r="K3821" s="304"/>
    </row>
    <row r="3822">
      <c r="H3822" s="304"/>
      <c r="I3822" s="304"/>
      <c r="J3822" s="304"/>
      <c r="K3822" s="304"/>
    </row>
    <row r="3823">
      <c r="G3823" s="304"/>
      <c r="H3823" s="304"/>
      <c r="I3823" s="304"/>
      <c r="J3823" s="304"/>
      <c r="K3823" s="304"/>
    </row>
    <row r="3824">
      <c r="H3824" s="304"/>
      <c r="I3824" s="304"/>
      <c r="J3824" s="304"/>
      <c r="K3824" s="304"/>
    </row>
    <row r="3825">
      <c r="F3825" s="304"/>
      <c r="G3825" s="304"/>
      <c r="H3825" s="304"/>
      <c r="I3825" s="304"/>
      <c r="J3825" s="304"/>
      <c r="K3825" s="304"/>
    </row>
    <row r="3826">
      <c r="F3826" s="304"/>
      <c r="G3826" s="304"/>
      <c r="H3826" s="304"/>
      <c r="I3826" s="304"/>
      <c r="J3826" s="304"/>
      <c r="K3826" s="304"/>
    </row>
    <row r="3827">
      <c r="F3827" s="304"/>
      <c r="G3827" s="304"/>
      <c r="H3827" s="304"/>
      <c r="I3827" s="304"/>
      <c r="J3827" s="304"/>
      <c r="K3827" s="304"/>
    </row>
    <row r="3828">
      <c r="G3828" s="304"/>
      <c r="H3828" s="304"/>
      <c r="I3828" s="304"/>
      <c r="J3828" s="304"/>
      <c r="K3828" s="304"/>
    </row>
    <row r="3829">
      <c r="G3829" s="304"/>
      <c r="H3829" s="304"/>
      <c r="I3829" s="304"/>
      <c r="J3829" s="304"/>
      <c r="K3829" s="304"/>
    </row>
    <row r="3830">
      <c r="H3830" s="304"/>
      <c r="I3830" s="304"/>
      <c r="J3830" s="304"/>
      <c r="K3830" s="304"/>
    </row>
    <row r="3831">
      <c r="G3831" s="304"/>
      <c r="H3831" s="304"/>
      <c r="I3831" s="304"/>
      <c r="J3831" s="304"/>
      <c r="K3831" s="304"/>
    </row>
    <row r="3832">
      <c r="F3832" s="304"/>
      <c r="G3832" s="304"/>
      <c r="H3832" s="304"/>
      <c r="I3832" s="304"/>
      <c r="J3832" s="304"/>
      <c r="K3832" s="304"/>
    </row>
    <row r="3833">
      <c r="F3833" s="304"/>
      <c r="G3833" s="304"/>
      <c r="H3833" s="304"/>
      <c r="I3833" s="304"/>
      <c r="J3833" s="304"/>
      <c r="K3833" s="304"/>
    </row>
    <row r="3834">
      <c r="H3834" s="304"/>
      <c r="I3834" s="304"/>
      <c r="J3834" s="304"/>
      <c r="K3834" s="304"/>
    </row>
    <row r="3835">
      <c r="G3835" s="304"/>
      <c r="H3835" s="304"/>
      <c r="I3835" s="304"/>
      <c r="J3835" s="304"/>
      <c r="K3835" s="304"/>
    </row>
    <row r="3836">
      <c r="H3836" s="304"/>
      <c r="I3836" s="304"/>
      <c r="J3836" s="304"/>
      <c r="K3836" s="304"/>
    </row>
    <row r="3837">
      <c r="G3837" s="304"/>
      <c r="H3837" s="304"/>
      <c r="I3837" s="304"/>
      <c r="J3837" s="304"/>
      <c r="K3837" s="304"/>
    </row>
    <row r="3838">
      <c r="H3838" s="304"/>
      <c r="I3838" s="304"/>
      <c r="J3838" s="304"/>
      <c r="K3838" s="304"/>
    </row>
    <row r="3839">
      <c r="F3839" s="304"/>
      <c r="G3839" s="304"/>
      <c r="H3839" s="304"/>
      <c r="I3839" s="304"/>
      <c r="J3839" s="304"/>
      <c r="K3839" s="304"/>
    </row>
    <row r="3840">
      <c r="H3840" s="304"/>
      <c r="I3840" s="304"/>
      <c r="J3840" s="304"/>
      <c r="K3840" s="304"/>
    </row>
    <row r="3841">
      <c r="G3841" s="304"/>
      <c r="H3841" s="304"/>
      <c r="I3841" s="304"/>
      <c r="J3841" s="304"/>
      <c r="K3841" s="304"/>
    </row>
    <row r="3842">
      <c r="H3842" s="304"/>
      <c r="I3842" s="304"/>
      <c r="J3842" s="304"/>
      <c r="K3842" s="304"/>
    </row>
    <row r="3843">
      <c r="G3843" s="304"/>
      <c r="H3843" s="304"/>
      <c r="I3843" s="304"/>
      <c r="J3843" s="304"/>
      <c r="K3843" s="304"/>
    </row>
    <row r="3844">
      <c r="H3844" s="304"/>
      <c r="I3844" s="304"/>
      <c r="J3844" s="304"/>
      <c r="K3844" s="304"/>
    </row>
    <row r="3845">
      <c r="F3845" s="304"/>
      <c r="G3845" s="304"/>
      <c r="H3845" s="304"/>
      <c r="I3845" s="304"/>
      <c r="J3845" s="304"/>
      <c r="K3845" s="304"/>
    </row>
    <row r="3846">
      <c r="G3846" s="304"/>
      <c r="H3846" s="304"/>
    </row>
    <row r="3847">
      <c r="G3847" s="304"/>
      <c r="H3847" s="304"/>
      <c r="I3847" s="304"/>
      <c r="J3847" s="304"/>
      <c r="K3847" s="304"/>
    </row>
    <row r="3848">
      <c r="G3848" s="304"/>
      <c r="H3848" s="304"/>
      <c r="I3848" s="304"/>
      <c r="J3848" s="304"/>
      <c r="K3848" s="304"/>
    </row>
    <row r="3849">
      <c r="H3849" s="304"/>
      <c r="I3849" s="304"/>
      <c r="J3849" s="304"/>
      <c r="K3849" s="304"/>
    </row>
    <row r="3850">
      <c r="J3850" s="304"/>
      <c r="K3850" s="304"/>
    </row>
    <row r="3851">
      <c r="G3851" s="304"/>
      <c r="H3851" s="304"/>
      <c r="I3851" s="304"/>
      <c r="J3851" s="304"/>
      <c r="K3851" s="304"/>
    </row>
    <row r="3852">
      <c r="H3852" s="304"/>
      <c r="I3852" s="304"/>
      <c r="J3852" s="304"/>
      <c r="K3852" s="304"/>
    </row>
    <row r="3853">
      <c r="G3853" s="304"/>
      <c r="H3853" s="304"/>
      <c r="I3853" s="304"/>
      <c r="J3853" s="304"/>
      <c r="K3853" s="304"/>
    </row>
    <row r="3854">
      <c r="H3854" s="304"/>
      <c r="I3854" s="304"/>
      <c r="J3854" s="304"/>
      <c r="K3854" s="304"/>
    </row>
    <row r="3855">
      <c r="F3855" s="304"/>
      <c r="G3855" s="304"/>
      <c r="H3855" s="304"/>
      <c r="I3855" s="304"/>
      <c r="J3855" s="304"/>
      <c r="K3855" s="304"/>
    </row>
    <row r="3856">
      <c r="G3856" s="304"/>
      <c r="H3856" s="304"/>
      <c r="I3856" s="304"/>
      <c r="J3856" s="304"/>
      <c r="K3856" s="304"/>
    </row>
    <row r="3857">
      <c r="H3857" s="304"/>
      <c r="I3857" s="304"/>
      <c r="J3857" s="304"/>
      <c r="K3857" s="304"/>
    </row>
    <row r="3858">
      <c r="H3858" s="304"/>
      <c r="I3858" s="304"/>
      <c r="J3858" s="304"/>
      <c r="K3858" s="304"/>
    </row>
    <row r="3859">
      <c r="F3859" s="304"/>
      <c r="G3859" s="304"/>
      <c r="H3859" s="304"/>
      <c r="I3859" s="304"/>
      <c r="J3859" s="304"/>
      <c r="K3859" s="304"/>
    </row>
    <row r="3860">
      <c r="F3860" s="304"/>
      <c r="G3860" s="304"/>
      <c r="H3860" s="304"/>
      <c r="I3860" s="304"/>
      <c r="J3860" s="304"/>
      <c r="K3860" s="304"/>
    </row>
    <row r="3861">
      <c r="G3861" s="304"/>
      <c r="H3861" s="304"/>
      <c r="I3861" s="304"/>
      <c r="J3861" s="304"/>
      <c r="K3861" s="304"/>
    </row>
    <row r="3862">
      <c r="H3862" s="304"/>
      <c r="I3862" s="304"/>
      <c r="J3862" s="304"/>
      <c r="K3862" s="304"/>
    </row>
    <row r="3863">
      <c r="G3863" s="304"/>
      <c r="H3863" s="304"/>
      <c r="I3863" s="304"/>
      <c r="J3863" s="304"/>
      <c r="K3863" s="304"/>
    </row>
    <row r="3864">
      <c r="H3864" s="304"/>
      <c r="I3864" s="304"/>
      <c r="J3864" s="304"/>
      <c r="K3864" s="304"/>
    </row>
    <row r="3865">
      <c r="F3865" s="304"/>
      <c r="G3865" s="304"/>
      <c r="H3865" s="304"/>
      <c r="I3865" s="304"/>
      <c r="J3865" s="304"/>
      <c r="K3865" s="304"/>
    </row>
    <row r="3866">
      <c r="F3866" s="304"/>
      <c r="G3866" s="304"/>
      <c r="H3866" s="304"/>
      <c r="I3866" s="304"/>
      <c r="J3866" s="304"/>
      <c r="K3866" s="304"/>
    </row>
    <row r="3867">
      <c r="G3867" s="304"/>
      <c r="H3867" s="304"/>
      <c r="I3867" s="304"/>
      <c r="J3867" s="304"/>
      <c r="K3867" s="304"/>
    </row>
    <row r="3868">
      <c r="H3868" s="304"/>
      <c r="I3868" s="304"/>
      <c r="J3868" s="304"/>
      <c r="K3868" s="304"/>
    </row>
    <row r="3869">
      <c r="G3869" s="304"/>
      <c r="H3869" s="304"/>
      <c r="I3869" s="304"/>
      <c r="J3869" s="304"/>
      <c r="K3869" s="304"/>
    </row>
    <row r="3870">
      <c r="H3870" s="304"/>
      <c r="I3870" s="304"/>
      <c r="J3870" s="304"/>
      <c r="K3870" s="304"/>
    </row>
    <row r="3871">
      <c r="G3871" s="304"/>
      <c r="H3871" s="304"/>
      <c r="I3871" s="304"/>
      <c r="J3871" s="304"/>
      <c r="K3871" s="304"/>
    </row>
    <row r="3872">
      <c r="F3872" s="304"/>
      <c r="G3872" s="304"/>
      <c r="H3872" s="304"/>
      <c r="I3872" s="304"/>
      <c r="J3872" s="304"/>
      <c r="K3872" s="304"/>
    </row>
    <row r="3873">
      <c r="F3873" s="304"/>
      <c r="G3873" s="304"/>
      <c r="H3873" s="304"/>
      <c r="I3873" s="304"/>
      <c r="J3873" s="304"/>
      <c r="K3873" s="304"/>
    </row>
    <row r="3874">
      <c r="G3874" s="304"/>
      <c r="H3874" s="304"/>
      <c r="I3874" s="304"/>
      <c r="J3874" s="304"/>
      <c r="K3874" s="304"/>
    </row>
    <row r="3875">
      <c r="G3875" s="304"/>
      <c r="H3875" s="304"/>
      <c r="I3875" s="304"/>
      <c r="J3875" s="304"/>
      <c r="K3875" s="304"/>
    </row>
    <row r="3876">
      <c r="G3876" s="304"/>
      <c r="H3876" s="304"/>
      <c r="I3876" s="304"/>
      <c r="J3876" s="304"/>
      <c r="K3876" s="304"/>
    </row>
    <row r="3877">
      <c r="H3877" s="304"/>
      <c r="I3877" s="304"/>
      <c r="J3877" s="304"/>
      <c r="K3877" s="304"/>
    </row>
    <row r="3878">
      <c r="F3878" s="304"/>
      <c r="G3878" s="304"/>
      <c r="H3878" s="304"/>
      <c r="I3878" s="304"/>
      <c r="J3878" s="304"/>
      <c r="K3878" s="304"/>
    </row>
    <row r="3879">
      <c r="G3879" s="304"/>
      <c r="H3879" s="304"/>
      <c r="I3879" s="304"/>
      <c r="J3879" s="304"/>
      <c r="K3879" s="304"/>
    </row>
    <row r="3880">
      <c r="G3880" s="304"/>
      <c r="H3880" s="304"/>
      <c r="I3880" s="304"/>
      <c r="J3880" s="304"/>
      <c r="K3880" s="304"/>
    </row>
    <row r="3881">
      <c r="G3881" s="304"/>
      <c r="H3881" s="304"/>
      <c r="I3881" s="304"/>
      <c r="J3881" s="304"/>
      <c r="K3881" s="304"/>
    </row>
    <row r="3882">
      <c r="G3882" s="304"/>
      <c r="H3882" s="304"/>
      <c r="I3882" s="304"/>
      <c r="J3882" s="304"/>
      <c r="K3882" s="304"/>
    </row>
    <row r="3883">
      <c r="H3883" s="304"/>
      <c r="I3883" s="304"/>
      <c r="J3883" s="304"/>
      <c r="K3883" s="304"/>
    </row>
    <row r="3884">
      <c r="G3884" s="304"/>
      <c r="H3884" s="304"/>
      <c r="I3884" s="304"/>
      <c r="J3884" s="304"/>
      <c r="K3884" s="304"/>
    </row>
    <row r="3885">
      <c r="H3885" s="304"/>
      <c r="I3885" s="304"/>
      <c r="J3885" s="304"/>
      <c r="K3885" s="304"/>
    </row>
    <row r="3886">
      <c r="G3886" s="304"/>
      <c r="H3886" s="304"/>
      <c r="I3886" s="304"/>
      <c r="J3886" s="304"/>
      <c r="K3886" s="304"/>
    </row>
    <row r="3887">
      <c r="H3887" s="304"/>
      <c r="I3887" s="304"/>
      <c r="J3887" s="304"/>
      <c r="K3887" s="304"/>
    </row>
    <row r="3888">
      <c r="F3888" s="304"/>
      <c r="G3888" s="304"/>
      <c r="H3888" s="304"/>
      <c r="I3888" s="304"/>
      <c r="J3888" s="304"/>
      <c r="K3888" s="304"/>
    </row>
    <row r="3889">
      <c r="G3889" s="304"/>
      <c r="H3889" s="304"/>
      <c r="I3889" s="304"/>
      <c r="J3889" s="304"/>
      <c r="K3889" s="304"/>
    </row>
    <row r="3890">
      <c r="G3890" s="304"/>
      <c r="H3890" s="304"/>
      <c r="I3890" s="304"/>
      <c r="J3890" s="304"/>
      <c r="K3890" s="304"/>
    </row>
    <row r="3891">
      <c r="G3891" s="304"/>
      <c r="H3891" s="304"/>
      <c r="I3891" s="304"/>
      <c r="J3891" s="304"/>
      <c r="K3891" s="304"/>
    </row>
    <row r="3892">
      <c r="H3892" s="304"/>
      <c r="I3892" s="304"/>
      <c r="J3892" s="304"/>
      <c r="K3892" s="304"/>
    </row>
    <row r="3893">
      <c r="G3893" s="304"/>
      <c r="H3893" s="304"/>
      <c r="I3893" s="304"/>
      <c r="J3893" s="304"/>
      <c r="K3893" s="304"/>
    </row>
    <row r="3894">
      <c r="H3894" s="304"/>
      <c r="I3894" s="304"/>
      <c r="J3894" s="304"/>
      <c r="K3894" s="304"/>
    </row>
    <row r="3895">
      <c r="G3895" s="304"/>
      <c r="H3895" s="304"/>
      <c r="I3895" s="304"/>
      <c r="J3895" s="304"/>
      <c r="K3895" s="304"/>
    </row>
    <row r="3896">
      <c r="H3896" s="304"/>
      <c r="K3896" s="304"/>
    </row>
    <row r="3897">
      <c r="G3897" s="304"/>
      <c r="H3897" s="304"/>
      <c r="I3897" s="304"/>
      <c r="J3897" s="304"/>
      <c r="K3897" s="304"/>
    </row>
    <row r="3898">
      <c r="F3898" s="304"/>
      <c r="G3898" s="304"/>
      <c r="H3898" s="304"/>
      <c r="I3898" s="304"/>
      <c r="J3898" s="304"/>
      <c r="K3898" s="304"/>
    </row>
    <row r="3899">
      <c r="G3899" s="304"/>
      <c r="H3899" s="304"/>
      <c r="I3899" s="304"/>
      <c r="J3899" s="304"/>
      <c r="K3899" s="304"/>
    </row>
    <row r="3900">
      <c r="G3900" s="304"/>
      <c r="H3900" s="304"/>
      <c r="I3900" s="304"/>
      <c r="J3900" s="304"/>
      <c r="K3900" s="304"/>
    </row>
    <row r="3901">
      <c r="G3901" s="304"/>
      <c r="H3901" s="304"/>
      <c r="I3901" s="304"/>
      <c r="J3901" s="304"/>
      <c r="K3901" s="304"/>
    </row>
    <row r="3902">
      <c r="G3902" s="304"/>
      <c r="H3902" s="304"/>
      <c r="I3902" s="304"/>
      <c r="J3902" s="304"/>
      <c r="K3902" s="304"/>
    </row>
    <row r="3903">
      <c r="H3903" s="304"/>
      <c r="I3903" s="304"/>
      <c r="J3903" s="304"/>
      <c r="K3903" s="304"/>
    </row>
    <row r="3904">
      <c r="G3904" s="304"/>
      <c r="H3904" s="304"/>
      <c r="I3904" s="304"/>
      <c r="J3904" s="304"/>
      <c r="K3904" s="304"/>
    </row>
    <row r="3905">
      <c r="H3905" s="304"/>
      <c r="I3905" s="304"/>
      <c r="J3905" s="304"/>
      <c r="K3905" s="304"/>
    </row>
    <row r="3906">
      <c r="K3906" s="304"/>
    </row>
    <row r="3907">
      <c r="G3907" s="304"/>
      <c r="H3907" s="304"/>
      <c r="I3907" s="304"/>
      <c r="J3907" s="304"/>
      <c r="K3907" s="304"/>
    </row>
    <row r="3908">
      <c r="G3908" s="304"/>
      <c r="H3908" s="304"/>
      <c r="I3908" s="304"/>
      <c r="J3908" s="304"/>
      <c r="K3908" s="304"/>
    </row>
    <row r="3909">
      <c r="G3909" s="304"/>
      <c r="H3909" s="304"/>
      <c r="I3909" s="304"/>
      <c r="J3909" s="304"/>
      <c r="K3909" s="304"/>
    </row>
    <row r="3910">
      <c r="H3910" s="304"/>
      <c r="I3910" s="304"/>
      <c r="K3910" s="304"/>
    </row>
    <row r="3911">
      <c r="J3911" s="304"/>
      <c r="K3911" s="304"/>
    </row>
    <row r="3912">
      <c r="I3912" s="304"/>
      <c r="J3912" s="304"/>
      <c r="K3912" s="304"/>
    </row>
    <row r="3913">
      <c r="H3913" s="304"/>
      <c r="I3913" s="304"/>
      <c r="K3913" s="304"/>
    </row>
    <row r="3914">
      <c r="G3914" s="304"/>
      <c r="H3914" s="304"/>
      <c r="I3914" s="304"/>
      <c r="J3914" s="304"/>
      <c r="K3914" s="304"/>
    </row>
    <row r="3915">
      <c r="H3915" s="304"/>
      <c r="I3915" s="304"/>
      <c r="J3915" s="304"/>
      <c r="K3915" s="304"/>
    </row>
    <row r="3916">
      <c r="G3916" s="304"/>
      <c r="H3916" s="304"/>
      <c r="I3916" s="304"/>
      <c r="J3916" s="304"/>
      <c r="K3916" s="304"/>
    </row>
    <row r="3917">
      <c r="H3917" s="304"/>
      <c r="J3917" s="304"/>
      <c r="K3917" s="304"/>
    </row>
    <row r="3918">
      <c r="H3918" s="304"/>
      <c r="J3918" s="304"/>
      <c r="K3918" s="304"/>
    </row>
    <row r="3919">
      <c r="F3919" s="304"/>
      <c r="G3919" s="304"/>
      <c r="H3919" s="304"/>
      <c r="I3919" s="304"/>
      <c r="J3919" s="304"/>
      <c r="K3919" s="304"/>
    </row>
    <row r="3920">
      <c r="G3920" s="304"/>
      <c r="H3920" s="304"/>
      <c r="I3920" s="304"/>
      <c r="J3920" s="304"/>
      <c r="K3920" s="304"/>
    </row>
    <row r="3921">
      <c r="H3921" s="304"/>
      <c r="I3921" s="304"/>
      <c r="J3921" s="304"/>
      <c r="K3921" s="304"/>
    </row>
    <row r="3922">
      <c r="G3922" s="304"/>
      <c r="H3922" s="304"/>
      <c r="I3922" s="304"/>
      <c r="J3922" s="304"/>
      <c r="K3922" s="304"/>
    </row>
    <row r="3923">
      <c r="H3923" s="304"/>
      <c r="I3923" s="304"/>
      <c r="J3923" s="304"/>
      <c r="K3923" s="304"/>
    </row>
    <row r="3924">
      <c r="G3924" s="304"/>
      <c r="H3924" s="304"/>
      <c r="I3924" s="304"/>
      <c r="J3924" s="304"/>
      <c r="K3924" s="304"/>
    </row>
    <row r="3925">
      <c r="H3925" s="304"/>
      <c r="I3925" s="304"/>
      <c r="J3925" s="304"/>
      <c r="K3925" s="304"/>
    </row>
    <row r="3926">
      <c r="H3926" s="304"/>
      <c r="I3926" s="304"/>
      <c r="J3926" s="304"/>
      <c r="K3926" s="304"/>
    </row>
    <row r="3927">
      <c r="G3927" s="304"/>
      <c r="H3927" s="304"/>
      <c r="I3927" s="304"/>
      <c r="J3927" s="304"/>
      <c r="K3927" s="304"/>
    </row>
    <row r="3928">
      <c r="H3928" s="304"/>
      <c r="I3928" s="304"/>
      <c r="J3928" s="304"/>
      <c r="K3928" s="304"/>
    </row>
    <row r="3929">
      <c r="F3929" s="304"/>
      <c r="G3929" s="304"/>
      <c r="H3929" s="304"/>
      <c r="I3929" s="304"/>
      <c r="J3929" s="304"/>
      <c r="K3929" s="304"/>
    </row>
    <row r="3930">
      <c r="G3930" s="304"/>
      <c r="I3930" s="304"/>
      <c r="J3930" s="304"/>
      <c r="K3930" s="304"/>
    </row>
    <row r="3931">
      <c r="G3931" s="304"/>
      <c r="H3931" s="304"/>
      <c r="I3931" s="304"/>
      <c r="J3931" s="304"/>
      <c r="K3931" s="304"/>
    </row>
    <row r="3932">
      <c r="H3932" s="304"/>
      <c r="I3932" s="304"/>
      <c r="J3932" s="304"/>
      <c r="K3932" s="304"/>
    </row>
    <row r="3933">
      <c r="G3933" s="304"/>
      <c r="H3933" s="304"/>
      <c r="I3933" s="304"/>
      <c r="J3933" s="304"/>
      <c r="K3933" s="304"/>
    </row>
    <row r="3934">
      <c r="F3934" s="304"/>
      <c r="G3934" s="304"/>
      <c r="H3934" s="304"/>
      <c r="I3934" s="304"/>
      <c r="J3934" s="304"/>
      <c r="K3934" s="304"/>
    </row>
    <row r="3935">
      <c r="F3935" s="304"/>
      <c r="G3935" s="304"/>
      <c r="H3935" s="304"/>
      <c r="I3935" s="304"/>
      <c r="J3935" s="304"/>
      <c r="K3935" s="304"/>
    </row>
    <row r="3936">
      <c r="F3936" s="304"/>
      <c r="G3936" s="304"/>
      <c r="H3936" s="304"/>
      <c r="I3936" s="304"/>
      <c r="J3936" s="304"/>
      <c r="K3936" s="304"/>
    </row>
    <row r="3937">
      <c r="G3937" s="304"/>
      <c r="H3937" s="304"/>
      <c r="I3937" s="304"/>
      <c r="J3937" s="304"/>
      <c r="K3937" s="304"/>
    </row>
    <row r="3938">
      <c r="H3938" s="304"/>
      <c r="I3938" s="304"/>
      <c r="J3938" s="304"/>
      <c r="K3938" s="304"/>
    </row>
    <row r="3939">
      <c r="H3939" s="304"/>
      <c r="I3939" s="304"/>
      <c r="J3939" s="304"/>
      <c r="K3939" s="304"/>
    </row>
    <row r="3940">
      <c r="I3940" s="304"/>
      <c r="J3940" s="304"/>
      <c r="K3940" s="304"/>
    </row>
    <row r="3941">
      <c r="F3941" s="304"/>
      <c r="G3941" s="304"/>
      <c r="H3941" s="304"/>
      <c r="I3941" s="304"/>
      <c r="J3941" s="304"/>
      <c r="K3941" s="304"/>
    </row>
    <row r="3942">
      <c r="F3942" s="304"/>
      <c r="G3942" s="304"/>
      <c r="H3942" s="304"/>
      <c r="I3942" s="304"/>
      <c r="J3942" s="304"/>
      <c r="K3942" s="304"/>
    </row>
    <row r="3943">
      <c r="I3943" s="304"/>
      <c r="J3943" s="304"/>
      <c r="K3943" s="304"/>
    </row>
    <row r="3944">
      <c r="J3944" s="304"/>
      <c r="K3944" s="304"/>
    </row>
    <row r="3945">
      <c r="H3945" s="304"/>
      <c r="I3945" s="304"/>
      <c r="J3945" s="304"/>
      <c r="K3945" s="304"/>
    </row>
    <row r="3946">
      <c r="H3946" s="304"/>
      <c r="I3946" s="304"/>
      <c r="J3946" s="304"/>
      <c r="K3946" s="304"/>
    </row>
    <row r="3947">
      <c r="H3947" s="304"/>
    </row>
    <row r="3948">
      <c r="F3948" s="304"/>
      <c r="G3948" s="304"/>
      <c r="H3948" s="304"/>
      <c r="I3948" s="304"/>
      <c r="J3948" s="304"/>
      <c r="K3948" s="304"/>
    </row>
    <row r="3949">
      <c r="G3949" s="304"/>
      <c r="H3949" s="304"/>
      <c r="I3949" s="304"/>
      <c r="J3949" s="304"/>
      <c r="K3949" s="304"/>
    </row>
    <row r="3950">
      <c r="G3950" s="304"/>
      <c r="H3950" s="304"/>
      <c r="I3950" s="304"/>
      <c r="J3950" s="304"/>
      <c r="K3950" s="304"/>
    </row>
    <row r="3951">
      <c r="H3951" s="304"/>
      <c r="I3951" s="304"/>
      <c r="J3951" s="304"/>
      <c r="K3951" s="304"/>
    </row>
    <row r="3952">
      <c r="I3952" s="304"/>
      <c r="J3952" s="304"/>
      <c r="K3952" s="304"/>
    </row>
    <row r="3953">
      <c r="I3953" s="304"/>
      <c r="J3953" s="304"/>
      <c r="K3953" s="304"/>
    </row>
    <row r="3954">
      <c r="F3954" s="304"/>
      <c r="G3954" s="304"/>
      <c r="H3954" s="304"/>
      <c r="I3954" s="304"/>
      <c r="J3954" s="304"/>
      <c r="K3954" s="304"/>
    </row>
    <row r="3955">
      <c r="G3955" s="304"/>
      <c r="K3955" s="304"/>
    </row>
    <row r="3956">
      <c r="H3956" s="304"/>
      <c r="I3956" s="304"/>
      <c r="J3956" s="304"/>
      <c r="K3956" s="304"/>
    </row>
    <row r="3957">
      <c r="F3957" s="304"/>
      <c r="G3957" s="304"/>
      <c r="H3957" s="304"/>
      <c r="I3957" s="304"/>
      <c r="J3957" s="304"/>
      <c r="K3957" s="304"/>
    </row>
    <row r="3958">
      <c r="G3958" s="304"/>
      <c r="H3958" s="304"/>
      <c r="I3958" s="304"/>
      <c r="J3958" s="304"/>
      <c r="K3958" s="304"/>
    </row>
    <row r="3959">
      <c r="G3959" s="304"/>
      <c r="H3959" s="304"/>
      <c r="I3959" s="304"/>
      <c r="J3959" s="304"/>
      <c r="K3959" s="304"/>
    </row>
    <row r="3960">
      <c r="G3960" s="304"/>
      <c r="H3960" s="304"/>
      <c r="I3960" s="304"/>
      <c r="J3960" s="304"/>
      <c r="K3960" s="304"/>
    </row>
    <row r="3961">
      <c r="G3961" s="304"/>
      <c r="H3961" s="304"/>
      <c r="I3961" s="304"/>
      <c r="J3961" s="304"/>
      <c r="K3961" s="304"/>
    </row>
    <row r="3962">
      <c r="G3962" s="304"/>
      <c r="H3962" s="304"/>
      <c r="I3962" s="304"/>
      <c r="J3962" s="304"/>
      <c r="K3962" s="304"/>
    </row>
    <row r="3963">
      <c r="H3963" s="304"/>
      <c r="I3963" s="304"/>
      <c r="J3963" s="304"/>
      <c r="K3963" s="304"/>
    </row>
    <row r="3964">
      <c r="F3964" s="304"/>
      <c r="G3964" s="304"/>
      <c r="H3964" s="304"/>
      <c r="I3964" s="304"/>
      <c r="J3964" s="304"/>
      <c r="K3964" s="304"/>
    </row>
    <row r="3965">
      <c r="F3965" s="304"/>
      <c r="G3965" s="304"/>
      <c r="H3965" s="304"/>
      <c r="I3965" s="304"/>
      <c r="J3965" s="304"/>
      <c r="K3965" s="304"/>
    </row>
    <row r="3966">
      <c r="G3966" s="304"/>
      <c r="H3966" s="304"/>
      <c r="I3966" s="304"/>
      <c r="J3966" s="304"/>
      <c r="K3966" s="304"/>
    </row>
    <row r="3967">
      <c r="H3967" s="304"/>
      <c r="I3967" s="304"/>
      <c r="J3967" s="304"/>
      <c r="K3967" s="304"/>
    </row>
    <row r="3968">
      <c r="F3968" s="304"/>
      <c r="G3968" s="304"/>
      <c r="H3968" s="304"/>
      <c r="I3968" s="304"/>
      <c r="J3968" s="304"/>
      <c r="K3968" s="304"/>
    </row>
    <row r="3969">
      <c r="F3969" s="304"/>
      <c r="G3969" s="304"/>
      <c r="H3969" s="304"/>
      <c r="I3969" s="304"/>
      <c r="J3969" s="304"/>
      <c r="K3969" s="304"/>
    </row>
    <row r="3970">
      <c r="G3970" s="304"/>
      <c r="H3970" s="304"/>
      <c r="I3970" s="304"/>
      <c r="J3970" s="304"/>
      <c r="K3970" s="304"/>
    </row>
    <row r="3971">
      <c r="H3971" s="304"/>
      <c r="I3971" s="304"/>
      <c r="J3971" s="304"/>
      <c r="K3971" s="304"/>
    </row>
    <row r="3972">
      <c r="I3972" s="304"/>
      <c r="J3972" s="304"/>
      <c r="K3972" s="304"/>
    </row>
    <row r="3973">
      <c r="I3973" s="304"/>
      <c r="J3973" s="304"/>
      <c r="K3973" s="304"/>
    </row>
    <row r="3974">
      <c r="F3974" s="304"/>
      <c r="G3974" s="304"/>
      <c r="H3974" s="304"/>
      <c r="I3974" s="304"/>
      <c r="J3974" s="304"/>
      <c r="K3974" s="304"/>
    </row>
    <row r="3975">
      <c r="F3975" s="304"/>
      <c r="G3975" s="304"/>
      <c r="H3975" s="304"/>
      <c r="I3975" s="304"/>
      <c r="J3975" s="304"/>
      <c r="K3975" s="304"/>
    </row>
    <row r="3976">
      <c r="G3976" s="304"/>
      <c r="H3976" s="304"/>
      <c r="I3976" s="304"/>
      <c r="J3976" s="304"/>
      <c r="K3976" s="304"/>
    </row>
    <row r="3977">
      <c r="H3977" s="304"/>
      <c r="I3977" s="304"/>
      <c r="J3977" s="304"/>
      <c r="K3977" s="304"/>
    </row>
    <row r="3978">
      <c r="I3978" s="304"/>
      <c r="J3978" s="304"/>
      <c r="K3978" s="304"/>
    </row>
    <row r="3979">
      <c r="I3979" s="304"/>
      <c r="J3979" s="304"/>
      <c r="K3979" s="304"/>
    </row>
    <row r="3980">
      <c r="F3980" s="304"/>
      <c r="J3980" s="304"/>
      <c r="K3980" s="304"/>
    </row>
    <row r="3981">
      <c r="F3981" s="304"/>
      <c r="G3981" s="304"/>
      <c r="H3981" s="304"/>
      <c r="I3981" s="304"/>
      <c r="J3981" s="304"/>
      <c r="K3981" s="304"/>
    </row>
    <row r="3982">
      <c r="F3982" s="304"/>
      <c r="G3982" s="304"/>
      <c r="H3982" s="304"/>
      <c r="I3982" s="304"/>
      <c r="J3982" s="304"/>
      <c r="K3982" s="304"/>
    </row>
    <row r="3983">
      <c r="G3983" s="304"/>
      <c r="H3983" s="304"/>
      <c r="I3983" s="304"/>
      <c r="J3983" s="304"/>
      <c r="K3983" s="304"/>
    </row>
    <row r="3984">
      <c r="G3984" s="304"/>
      <c r="H3984" s="304"/>
      <c r="I3984" s="304"/>
      <c r="J3984" s="304"/>
      <c r="K3984" s="304"/>
    </row>
    <row r="3985">
      <c r="G3985" s="304"/>
      <c r="H3985" s="304"/>
      <c r="I3985" s="304"/>
      <c r="J3985" s="304"/>
      <c r="K3985" s="304"/>
    </row>
    <row r="3986">
      <c r="H3986" s="304"/>
      <c r="I3986" s="304"/>
      <c r="J3986" s="304"/>
      <c r="K3986" s="304"/>
    </row>
    <row r="3987">
      <c r="F3987" s="304"/>
      <c r="G3987" s="304"/>
      <c r="H3987" s="304"/>
      <c r="I3987" s="304"/>
      <c r="J3987" s="304"/>
      <c r="K3987" s="304"/>
    </row>
    <row r="3988">
      <c r="G3988" s="304"/>
      <c r="H3988" s="304"/>
      <c r="I3988" s="304"/>
      <c r="J3988" s="304"/>
      <c r="K3988" s="304"/>
    </row>
    <row r="3989">
      <c r="F3989" s="304"/>
      <c r="G3989" s="304"/>
      <c r="H3989" s="304"/>
      <c r="I3989" s="304"/>
      <c r="J3989" s="304"/>
      <c r="K3989" s="304"/>
    </row>
    <row r="3990">
      <c r="G3990" s="304"/>
      <c r="H3990" s="304"/>
      <c r="I3990" s="304"/>
      <c r="J3990" s="304"/>
      <c r="K3990" s="304"/>
    </row>
    <row r="3991">
      <c r="H3991" s="304"/>
      <c r="I3991" s="304"/>
      <c r="J3991" s="304"/>
      <c r="K3991" s="304"/>
    </row>
    <row r="3992">
      <c r="F3992" s="304"/>
      <c r="G3992" s="304"/>
      <c r="H3992" s="304"/>
      <c r="I3992" s="304"/>
      <c r="J3992" s="304"/>
      <c r="K3992" s="304"/>
    </row>
    <row r="3993">
      <c r="G3993" s="304"/>
      <c r="H3993" s="304"/>
      <c r="I3993" s="304"/>
      <c r="J3993" s="304"/>
      <c r="K3993" s="304"/>
    </row>
    <row r="3994">
      <c r="H3994" s="304"/>
      <c r="I3994" s="304"/>
      <c r="J3994" s="304"/>
      <c r="K3994" s="304"/>
    </row>
    <row r="3995">
      <c r="G3995" s="304"/>
      <c r="H3995" s="304"/>
      <c r="I3995" s="304"/>
      <c r="J3995" s="304"/>
      <c r="K3995" s="304"/>
    </row>
    <row r="3996">
      <c r="H3996" s="304"/>
      <c r="I3996" s="304"/>
      <c r="J3996" s="304"/>
      <c r="K3996" s="304"/>
    </row>
    <row r="3997">
      <c r="F3997" s="304"/>
      <c r="G3997" s="304"/>
      <c r="H3997" s="304"/>
      <c r="I3997" s="304"/>
      <c r="J3997" s="304"/>
      <c r="K3997" s="304"/>
    </row>
    <row r="3998">
      <c r="G3998" s="304"/>
      <c r="H3998" s="304"/>
      <c r="I3998" s="304"/>
      <c r="J3998" s="304"/>
      <c r="K3998" s="304"/>
    </row>
    <row r="3999">
      <c r="H3999" s="304"/>
      <c r="I3999" s="304"/>
      <c r="J3999" s="304"/>
      <c r="K3999" s="304"/>
    </row>
    <row r="4000">
      <c r="G4000" s="304"/>
      <c r="I4000" s="304"/>
      <c r="J4000" s="304"/>
      <c r="K4000" s="304"/>
    </row>
    <row r="4001">
      <c r="H4001" s="304"/>
      <c r="I4001" s="304"/>
      <c r="J4001" s="304"/>
      <c r="K4001" s="304"/>
    </row>
    <row r="4002">
      <c r="F4002" s="304"/>
      <c r="G4002" s="304"/>
      <c r="H4002" s="304"/>
      <c r="I4002" s="304"/>
      <c r="J4002" s="304"/>
      <c r="K4002" s="304"/>
    </row>
    <row r="4003">
      <c r="G4003" s="304"/>
    </row>
    <row r="4004">
      <c r="H4004" s="304"/>
      <c r="I4004" s="304"/>
      <c r="J4004" s="304"/>
      <c r="K4004" s="304"/>
    </row>
    <row r="4005">
      <c r="K4005" s="304"/>
    </row>
    <row r="4006">
      <c r="J4006" s="304"/>
    </row>
    <row r="4007">
      <c r="F4007" s="304"/>
      <c r="G4007" s="304"/>
      <c r="H4007" s="304"/>
      <c r="I4007" s="304"/>
      <c r="J4007" s="304"/>
      <c r="K4007" s="304"/>
    </row>
    <row r="4008">
      <c r="F4008" s="304"/>
      <c r="G4008" s="304"/>
      <c r="H4008" s="304"/>
      <c r="I4008" s="304"/>
      <c r="J4008" s="304"/>
      <c r="K4008" s="304"/>
    </row>
    <row r="4009">
      <c r="G4009" s="304"/>
      <c r="H4009" s="304"/>
      <c r="I4009" s="304"/>
      <c r="J4009" s="304"/>
      <c r="K4009" s="304"/>
    </row>
    <row r="4010">
      <c r="G4010" s="304"/>
      <c r="H4010" s="304"/>
      <c r="I4010" s="304"/>
      <c r="J4010" s="304"/>
      <c r="K4010" s="304"/>
    </row>
    <row r="4011">
      <c r="H4011" s="304"/>
      <c r="I4011" s="304"/>
      <c r="J4011" s="304"/>
      <c r="K4011" s="304"/>
    </row>
    <row r="4012">
      <c r="G4012" s="304"/>
      <c r="H4012" s="304"/>
      <c r="I4012" s="304"/>
      <c r="J4012" s="304"/>
      <c r="K4012" s="304"/>
    </row>
    <row r="4013">
      <c r="F4013" s="304"/>
      <c r="G4013" s="304"/>
      <c r="H4013" s="304"/>
      <c r="I4013" s="304"/>
      <c r="J4013" s="304"/>
      <c r="K4013" s="304"/>
    </row>
    <row r="4014">
      <c r="G4014" s="304"/>
      <c r="H4014" s="304"/>
      <c r="I4014" s="304"/>
      <c r="J4014" s="304"/>
      <c r="K4014" s="304"/>
    </row>
    <row r="4015">
      <c r="G4015" s="304"/>
      <c r="H4015" s="304"/>
      <c r="I4015" s="304"/>
      <c r="J4015" s="304"/>
      <c r="K4015" s="304"/>
    </row>
    <row r="4016">
      <c r="H4016" s="304"/>
      <c r="I4016" s="304"/>
      <c r="J4016" s="304"/>
      <c r="K4016" s="304"/>
    </row>
    <row r="4017">
      <c r="F4017" s="304"/>
      <c r="G4017" s="304"/>
      <c r="H4017" s="304"/>
      <c r="I4017" s="304"/>
      <c r="J4017" s="304"/>
      <c r="K4017" s="304"/>
    </row>
    <row r="4018">
      <c r="G4018" s="304"/>
      <c r="H4018" s="304"/>
      <c r="K4018" s="304"/>
    </row>
    <row r="4019">
      <c r="I4019" s="304"/>
      <c r="J4019" s="304"/>
      <c r="K4019" s="304"/>
    </row>
    <row r="4020">
      <c r="G4020" s="304"/>
      <c r="I4020" s="304"/>
      <c r="J4020" s="304"/>
      <c r="K4020" s="304"/>
    </row>
    <row r="4021">
      <c r="H4021" s="304"/>
      <c r="I4021" s="304"/>
      <c r="J4021" s="304"/>
      <c r="K4021" s="304"/>
    </row>
    <row r="4022">
      <c r="G4022" s="304"/>
      <c r="H4022" s="304"/>
      <c r="I4022" s="304"/>
      <c r="J4022" s="304"/>
      <c r="K4022" s="304"/>
    </row>
    <row r="4023">
      <c r="H4023" s="304"/>
      <c r="K4023" s="304"/>
    </row>
    <row r="4024">
      <c r="J4024" s="304"/>
      <c r="K4024" s="304"/>
    </row>
    <row r="4025">
      <c r="G4025" s="304"/>
      <c r="H4025" s="304"/>
      <c r="I4025" s="304"/>
      <c r="J4025" s="304"/>
      <c r="K4025" s="304"/>
    </row>
    <row r="4026">
      <c r="H4026" s="304"/>
      <c r="I4026" s="304"/>
      <c r="J4026" s="304"/>
      <c r="K4026" s="304"/>
    </row>
    <row r="4027">
      <c r="F4027" s="304"/>
      <c r="G4027" s="304"/>
      <c r="H4027" s="304"/>
      <c r="I4027" s="304"/>
      <c r="J4027" s="304"/>
      <c r="K4027" s="304"/>
    </row>
    <row r="4028">
      <c r="G4028" s="304"/>
      <c r="H4028" s="304"/>
      <c r="I4028" s="304"/>
      <c r="J4028" s="304"/>
      <c r="K4028" s="304"/>
    </row>
    <row r="4029">
      <c r="G4029" s="304"/>
      <c r="H4029" s="304"/>
      <c r="I4029" s="304"/>
      <c r="J4029" s="304"/>
      <c r="K4029" s="304"/>
    </row>
    <row r="4030">
      <c r="F4030" s="304"/>
      <c r="G4030" s="304"/>
      <c r="H4030" s="304"/>
      <c r="I4030" s="304"/>
      <c r="J4030" s="304"/>
      <c r="K4030" s="304"/>
    </row>
    <row r="4031">
      <c r="F4031" s="304"/>
      <c r="G4031" s="304"/>
      <c r="H4031" s="304"/>
      <c r="I4031" s="304"/>
      <c r="J4031" s="304"/>
      <c r="K4031" s="304"/>
    </row>
    <row r="4032">
      <c r="G4032" s="304"/>
      <c r="H4032" s="304"/>
      <c r="I4032" s="304"/>
      <c r="J4032" s="304"/>
      <c r="K4032" s="304"/>
    </row>
    <row r="4033">
      <c r="H4033" s="304"/>
      <c r="I4033" s="304"/>
      <c r="J4033" s="304"/>
      <c r="K4033" s="304"/>
    </row>
    <row r="4034">
      <c r="I4034" s="304"/>
      <c r="J4034" s="304"/>
      <c r="K4034" s="304"/>
    </row>
    <row r="4035">
      <c r="I4035" s="304"/>
      <c r="J4035" s="304"/>
      <c r="K4035" s="304"/>
    </row>
    <row r="4036">
      <c r="F4036" s="304"/>
      <c r="J4036" s="304"/>
      <c r="K4036" s="304"/>
    </row>
    <row r="4037">
      <c r="G4037" s="304"/>
      <c r="H4037" s="304"/>
      <c r="I4037" s="304"/>
      <c r="J4037" s="304"/>
      <c r="K4037" s="304"/>
    </row>
    <row r="4038">
      <c r="H4038" s="304"/>
      <c r="I4038" s="304"/>
      <c r="J4038" s="304"/>
      <c r="K4038" s="304"/>
    </row>
    <row r="4039">
      <c r="H4039" s="304"/>
      <c r="I4039" s="304"/>
      <c r="J4039" s="304"/>
      <c r="K4039" s="304"/>
    </row>
    <row r="4040">
      <c r="F4040" s="304"/>
      <c r="G4040" s="304"/>
      <c r="H4040" s="304"/>
      <c r="I4040" s="304"/>
      <c r="J4040" s="304"/>
      <c r="K4040" s="304"/>
    </row>
    <row r="4041">
      <c r="G4041" s="304"/>
      <c r="H4041" s="304"/>
      <c r="I4041" s="304"/>
      <c r="J4041" s="304"/>
      <c r="K4041" s="304"/>
    </row>
    <row r="4042">
      <c r="H4042" s="304"/>
      <c r="I4042" s="304"/>
      <c r="J4042" s="304"/>
      <c r="K4042" s="304"/>
    </row>
    <row r="4043">
      <c r="I4043" s="304"/>
      <c r="J4043" s="304"/>
      <c r="K4043" s="304"/>
    </row>
    <row r="4044">
      <c r="G4044" s="304"/>
      <c r="H4044" s="304"/>
      <c r="I4044" s="304"/>
      <c r="J4044" s="304"/>
      <c r="K4044" s="304"/>
    </row>
    <row r="4045">
      <c r="H4045" s="304"/>
      <c r="I4045" s="304"/>
      <c r="J4045" s="304"/>
      <c r="K4045" s="304"/>
    </row>
    <row r="4046">
      <c r="G4046" s="304"/>
      <c r="H4046" s="304"/>
      <c r="I4046" s="304"/>
      <c r="J4046" s="304"/>
      <c r="K4046" s="304"/>
    </row>
    <row r="4047">
      <c r="H4047" s="304"/>
      <c r="I4047" s="304"/>
      <c r="J4047" s="304"/>
      <c r="K4047" s="304"/>
    </row>
    <row r="4048">
      <c r="G4048" s="304"/>
      <c r="H4048" s="304"/>
      <c r="I4048" s="304"/>
      <c r="J4048" s="304"/>
      <c r="K4048" s="304"/>
    </row>
    <row r="4049">
      <c r="G4049" s="304"/>
      <c r="H4049" s="304"/>
      <c r="I4049" s="304"/>
      <c r="J4049" s="304"/>
      <c r="K4049" s="304"/>
    </row>
    <row r="4050">
      <c r="F4050" s="304"/>
      <c r="G4050" s="304"/>
      <c r="H4050" s="304"/>
      <c r="I4050" s="304"/>
      <c r="J4050" s="304"/>
      <c r="K4050" s="304"/>
    </row>
    <row r="4051">
      <c r="G4051" s="304"/>
      <c r="H4051" s="304"/>
      <c r="I4051" s="304"/>
      <c r="J4051" s="304"/>
      <c r="K4051" s="304"/>
    </row>
    <row r="4052">
      <c r="H4052" s="304"/>
      <c r="I4052" s="304"/>
      <c r="J4052" s="304"/>
      <c r="K4052" s="304"/>
    </row>
    <row r="4053">
      <c r="I4053" s="304"/>
      <c r="J4053" s="304"/>
      <c r="K4053" s="304"/>
    </row>
    <row r="4054">
      <c r="F4054" s="304"/>
      <c r="G4054" s="304"/>
      <c r="H4054" s="304"/>
      <c r="I4054" s="304"/>
      <c r="J4054" s="304"/>
      <c r="K4054" s="304"/>
    </row>
    <row r="4055">
      <c r="H4055" s="304"/>
      <c r="I4055" s="304"/>
      <c r="J4055" s="304"/>
      <c r="K4055" s="304"/>
    </row>
    <row r="4056">
      <c r="K4056" s="304"/>
    </row>
    <row r="4057">
      <c r="K4057" s="304"/>
    </row>
    <row r="4058">
      <c r="H4058" s="304"/>
      <c r="I4058" s="304"/>
      <c r="J4058" s="304"/>
      <c r="K4058" s="304"/>
    </row>
    <row r="4059">
      <c r="H4059" s="304"/>
      <c r="I4059" s="304"/>
      <c r="J4059" s="304"/>
      <c r="K4059" s="304"/>
    </row>
    <row r="4061">
      <c r="H4061" s="304"/>
      <c r="J4061" s="304"/>
      <c r="K4061" s="304"/>
    </row>
    <row r="4062">
      <c r="G4062" s="304"/>
      <c r="H4062" s="304"/>
      <c r="J4062" s="304"/>
      <c r="K4062" s="304"/>
    </row>
    <row r="4063">
      <c r="G4063" s="304"/>
      <c r="H4063" s="304"/>
      <c r="I4063" s="304"/>
      <c r="J4063" s="304"/>
      <c r="K4063" s="304"/>
    </row>
    <row r="4064">
      <c r="H4064" s="304"/>
      <c r="I4064" s="304"/>
      <c r="J4064" s="304"/>
      <c r="K4064" s="304"/>
    </row>
    <row r="4065">
      <c r="H4065" s="304"/>
      <c r="I4065" s="304"/>
      <c r="J4065" s="304"/>
      <c r="K4065" s="304"/>
    </row>
    <row r="4066">
      <c r="H4066" s="304"/>
      <c r="I4066" s="304"/>
      <c r="J4066" s="304"/>
      <c r="K4066" s="304"/>
    </row>
    <row r="4067">
      <c r="H4067" s="304"/>
      <c r="J4067" s="304"/>
      <c r="K4067" s="304"/>
    </row>
    <row r="4068">
      <c r="H4068" s="304"/>
      <c r="J4068" s="304"/>
      <c r="K4068" s="304"/>
    </row>
    <row r="4069">
      <c r="G4069" s="304"/>
      <c r="H4069" s="304"/>
      <c r="I4069" s="304"/>
      <c r="J4069" s="304"/>
      <c r="K4069" s="304"/>
    </row>
    <row r="4070">
      <c r="H4070" s="304"/>
      <c r="J4070" s="304"/>
      <c r="K4070" s="304"/>
    </row>
    <row r="4071">
      <c r="F4071" s="304"/>
      <c r="G4071" s="304"/>
      <c r="H4071" s="304"/>
      <c r="I4071" s="304"/>
      <c r="J4071" s="304"/>
      <c r="K4071" s="304"/>
    </row>
    <row r="4072">
      <c r="G4072" s="304"/>
      <c r="H4072" s="304"/>
      <c r="I4072" s="304"/>
      <c r="J4072" s="304"/>
      <c r="K4072" s="304"/>
    </row>
    <row r="4073">
      <c r="G4073" s="304"/>
      <c r="H4073" s="304"/>
      <c r="I4073" s="304"/>
      <c r="J4073" s="304"/>
      <c r="K4073" s="304"/>
    </row>
    <row r="4074">
      <c r="G4074" s="304"/>
      <c r="H4074" s="304"/>
      <c r="I4074" s="304"/>
      <c r="J4074" s="304"/>
      <c r="K4074" s="304"/>
    </row>
    <row r="4075">
      <c r="G4075" s="304"/>
      <c r="H4075" s="304"/>
      <c r="I4075" s="304"/>
      <c r="J4075" s="304"/>
      <c r="K4075" s="304"/>
    </row>
    <row r="4076">
      <c r="H4076" s="304"/>
      <c r="I4076" s="304"/>
      <c r="J4076" s="304"/>
      <c r="K4076" s="304"/>
    </row>
    <row r="4077">
      <c r="H4077" s="304"/>
      <c r="I4077" s="304"/>
      <c r="J4077" s="304"/>
      <c r="K4077" s="304"/>
    </row>
    <row r="4078">
      <c r="H4078" s="304"/>
      <c r="I4078" s="304"/>
      <c r="J4078" s="304"/>
      <c r="K4078" s="304"/>
    </row>
    <row r="4079">
      <c r="F4079" s="304"/>
      <c r="G4079" s="304"/>
      <c r="H4079" s="304"/>
      <c r="I4079" s="304"/>
      <c r="J4079" s="304"/>
      <c r="K4079" s="304"/>
    </row>
    <row r="4080">
      <c r="G4080" s="304"/>
      <c r="H4080" s="304"/>
      <c r="J4080" s="304"/>
      <c r="K4080" s="304"/>
    </row>
    <row r="4081">
      <c r="G4081" s="304"/>
      <c r="H4081" s="304"/>
      <c r="I4081" s="304"/>
      <c r="J4081" s="304"/>
      <c r="K4081" s="304"/>
    </row>
    <row r="4082">
      <c r="G4082" s="304"/>
      <c r="H4082" s="304"/>
      <c r="I4082" s="304"/>
      <c r="K4082" s="304"/>
    </row>
    <row r="4083">
      <c r="H4083" s="304"/>
      <c r="I4083" s="304"/>
      <c r="J4083" s="304"/>
      <c r="K4083" s="304"/>
    </row>
    <row r="4084">
      <c r="G4084" s="304"/>
      <c r="H4084" s="304"/>
      <c r="I4084" s="304"/>
      <c r="J4084" s="304"/>
      <c r="K4084" s="304"/>
    </row>
    <row r="4085">
      <c r="G4085" s="304"/>
      <c r="H4085" s="304"/>
      <c r="I4085" s="304"/>
      <c r="J4085" s="304"/>
      <c r="K4085" s="304"/>
    </row>
    <row r="4086">
      <c r="H4086" s="304"/>
      <c r="I4086" s="304"/>
      <c r="J4086" s="304"/>
      <c r="K4086" s="304"/>
    </row>
    <row r="4087">
      <c r="G4087" s="304"/>
      <c r="H4087" s="304"/>
      <c r="I4087" s="304"/>
      <c r="J4087" s="304"/>
      <c r="K4087" s="304"/>
    </row>
    <row r="4088">
      <c r="H4088" s="304"/>
      <c r="I4088" s="304"/>
    </row>
    <row r="4089">
      <c r="G4089" s="304"/>
      <c r="H4089" s="304"/>
      <c r="I4089" s="304"/>
      <c r="J4089" s="304"/>
      <c r="K4089" s="304"/>
    </row>
    <row r="4090">
      <c r="G4090" s="304"/>
      <c r="H4090" s="304"/>
      <c r="I4090" s="304"/>
      <c r="J4090" s="304"/>
      <c r="K4090" s="304"/>
    </row>
    <row r="4091">
      <c r="G4091" s="304"/>
      <c r="H4091" s="304"/>
      <c r="I4091" s="304"/>
      <c r="J4091" s="304"/>
      <c r="K4091" s="304"/>
    </row>
    <row r="4092">
      <c r="H4092" s="304"/>
      <c r="I4092" s="304"/>
      <c r="J4092" s="304"/>
      <c r="K4092" s="304"/>
    </row>
    <row r="4093">
      <c r="G4093" s="304"/>
      <c r="H4093" s="304"/>
      <c r="I4093" s="304"/>
      <c r="J4093" s="304"/>
      <c r="K4093" s="304"/>
    </row>
    <row r="4094">
      <c r="F4094" s="304"/>
      <c r="G4094" s="304"/>
      <c r="H4094" s="304"/>
      <c r="I4094" s="304"/>
      <c r="J4094" s="304"/>
      <c r="K4094" s="304"/>
    </row>
    <row r="4095">
      <c r="G4095" s="304"/>
      <c r="H4095" s="304"/>
      <c r="I4095" s="304"/>
      <c r="K4095" s="304"/>
    </row>
    <row r="4096">
      <c r="H4096" s="304"/>
      <c r="I4096" s="304"/>
      <c r="J4096" s="304"/>
      <c r="K4096" s="304"/>
    </row>
    <row r="4097">
      <c r="G4097" s="304"/>
      <c r="H4097" s="304"/>
      <c r="I4097" s="304"/>
      <c r="K4097" s="304"/>
    </row>
    <row r="4098">
      <c r="G4098" s="304"/>
      <c r="H4098" s="304"/>
      <c r="I4098" s="304"/>
      <c r="K4098" s="304"/>
    </row>
    <row r="4099">
      <c r="F4099" s="304"/>
      <c r="G4099" s="304"/>
      <c r="H4099" s="304"/>
      <c r="I4099" s="304"/>
      <c r="J4099" s="304"/>
      <c r="K4099" s="304"/>
    </row>
    <row r="4100">
      <c r="G4100" s="304"/>
      <c r="H4100" s="304"/>
      <c r="I4100" s="304"/>
      <c r="J4100" s="304"/>
      <c r="K4100" s="304"/>
    </row>
    <row r="4101">
      <c r="I4101" s="304"/>
      <c r="J4101" s="304"/>
      <c r="K4101" s="304"/>
    </row>
    <row r="4102">
      <c r="G4102" s="304"/>
      <c r="H4102" s="304"/>
      <c r="I4102" s="304"/>
      <c r="J4102" s="304"/>
      <c r="K4102" s="304"/>
    </row>
    <row r="4103">
      <c r="F4103" s="304"/>
      <c r="G4103" s="304"/>
      <c r="H4103" s="304"/>
      <c r="I4103" s="304"/>
      <c r="J4103" s="304"/>
      <c r="K4103" s="304"/>
    </row>
    <row r="4104">
      <c r="G4104" s="304"/>
      <c r="H4104" s="304"/>
      <c r="I4104" s="304"/>
      <c r="J4104" s="304"/>
      <c r="K4104" s="304"/>
    </row>
    <row r="4105">
      <c r="H4105" s="304"/>
      <c r="I4105" s="304"/>
      <c r="J4105" s="304"/>
      <c r="K4105" s="304"/>
    </row>
    <row r="4106">
      <c r="F4106" s="304"/>
      <c r="G4106" s="304"/>
      <c r="H4106" s="304"/>
      <c r="I4106" s="304"/>
      <c r="J4106" s="304"/>
      <c r="K4106" s="304"/>
    </row>
    <row r="4107">
      <c r="G4107" s="304"/>
      <c r="I4107" s="304"/>
      <c r="J4107" s="304"/>
      <c r="K4107" s="304"/>
    </row>
    <row r="4108">
      <c r="H4108" s="304"/>
      <c r="I4108" s="304"/>
      <c r="J4108" s="304"/>
      <c r="K4108" s="304"/>
    </row>
    <row r="4109">
      <c r="G4109" s="304"/>
      <c r="H4109" s="304"/>
      <c r="I4109" s="304"/>
      <c r="J4109" s="304"/>
      <c r="K4109" s="304"/>
    </row>
    <row r="4110">
      <c r="G4110" s="304"/>
      <c r="H4110" s="304"/>
      <c r="I4110" s="304"/>
      <c r="J4110" s="304"/>
      <c r="K4110" s="304"/>
    </row>
    <row r="4111">
      <c r="H4111" s="304"/>
      <c r="I4111" s="304"/>
      <c r="J4111" s="304"/>
      <c r="K4111" s="304"/>
    </row>
    <row r="4112">
      <c r="K4112" s="304"/>
    </row>
    <row r="4113">
      <c r="F4113" s="304"/>
      <c r="G4113" s="304"/>
      <c r="H4113" s="304"/>
      <c r="I4113" s="304"/>
      <c r="J4113" s="304"/>
      <c r="K4113" s="304"/>
    </row>
    <row r="4114">
      <c r="F4114" s="304"/>
      <c r="G4114" s="304"/>
      <c r="H4114" s="304"/>
      <c r="I4114" s="304"/>
      <c r="J4114" s="304"/>
      <c r="K4114" s="304"/>
    </row>
    <row r="4115">
      <c r="H4115" s="304"/>
      <c r="I4115" s="304"/>
      <c r="J4115" s="304"/>
      <c r="K4115" s="304"/>
    </row>
    <row r="4116">
      <c r="F4116" s="304"/>
      <c r="G4116" s="304"/>
      <c r="H4116" s="304"/>
      <c r="I4116" s="304"/>
      <c r="J4116" s="304"/>
      <c r="K4116" s="304"/>
    </row>
    <row r="4117">
      <c r="G4117" s="304"/>
      <c r="I4117" s="304"/>
      <c r="J4117" s="304"/>
      <c r="K4117" s="304"/>
    </row>
    <row r="4118">
      <c r="H4118" s="304"/>
      <c r="I4118" s="304"/>
      <c r="J4118" s="304"/>
      <c r="K4118" s="304"/>
    </row>
    <row r="4120">
      <c r="I4120" s="304"/>
      <c r="J4120" s="304"/>
      <c r="K4120" s="304"/>
    </row>
    <row r="4121">
      <c r="F4121" s="304"/>
      <c r="G4121" s="304"/>
      <c r="H4121" s="304"/>
      <c r="I4121" s="304"/>
      <c r="J4121" s="304"/>
      <c r="K4121" s="304"/>
    </row>
    <row r="4122">
      <c r="F4122" s="304"/>
      <c r="G4122" s="304"/>
      <c r="H4122" s="304"/>
      <c r="I4122" s="304"/>
      <c r="J4122" s="304"/>
      <c r="K4122" s="304"/>
    </row>
    <row r="4123">
      <c r="G4123" s="304"/>
      <c r="H4123" s="304"/>
      <c r="I4123" s="304"/>
      <c r="J4123" s="304"/>
      <c r="K4123" s="304"/>
    </row>
    <row r="4124">
      <c r="H4124" s="304"/>
      <c r="I4124" s="304"/>
      <c r="J4124" s="304"/>
      <c r="K4124" s="304"/>
    </row>
    <row r="4125">
      <c r="J4125" s="304"/>
      <c r="K4125" s="304"/>
    </row>
    <row r="4126">
      <c r="I4126" s="304"/>
      <c r="J4126" s="304"/>
      <c r="K4126" s="304"/>
    </row>
    <row r="4127">
      <c r="F4127" s="304"/>
      <c r="G4127" s="304"/>
      <c r="H4127" s="304"/>
      <c r="I4127" s="304"/>
      <c r="J4127" s="304"/>
      <c r="K4127" s="304"/>
    </row>
    <row r="4128">
      <c r="F4128" s="304"/>
      <c r="G4128" s="304"/>
      <c r="H4128" s="304"/>
      <c r="I4128" s="304"/>
    </row>
    <row r="4129">
      <c r="H4129" s="304"/>
      <c r="I4129" s="304"/>
      <c r="J4129" s="304"/>
      <c r="K4129" s="304"/>
    </row>
    <row r="4130">
      <c r="G4130" s="304"/>
      <c r="H4130" s="304"/>
      <c r="I4130" s="304"/>
      <c r="J4130" s="304"/>
      <c r="K4130" s="304"/>
    </row>
    <row r="4131">
      <c r="F4131" s="304"/>
      <c r="G4131" s="304"/>
      <c r="H4131" s="304"/>
      <c r="I4131" s="304"/>
      <c r="J4131" s="304"/>
      <c r="K4131" s="304"/>
    </row>
    <row r="4132">
      <c r="G4132" s="304"/>
      <c r="H4132" s="304"/>
      <c r="I4132" s="304"/>
      <c r="J4132" s="304"/>
      <c r="K4132" s="304"/>
    </row>
    <row r="4133">
      <c r="I4133" s="304"/>
      <c r="J4133" s="304"/>
      <c r="K4133" s="304"/>
    </row>
    <row r="4134">
      <c r="H4134" s="304"/>
      <c r="I4134" s="304"/>
      <c r="J4134" s="304"/>
      <c r="K4134" s="304"/>
    </row>
    <row r="4135">
      <c r="F4135" s="304"/>
      <c r="G4135" s="304"/>
      <c r="H4135" s="304"/>
      <c r="I4135" s="304"/>
      <c r="J4135" s="304"/>
      <c r="K4135" s="304"/>
    </row>
    <row r="4136">
      <c r="G4136" s="304"/>
      <c r="H4136" s="304"/>
      <c r="I4136" s="304"/>
      <c r="J4136" s="304"/>
      <c r="K4136" s="304"/>
    </row>
    <row r="4137">
      <c r="H4137" s="304"/>
      <c r="I4137" s="304"/>
      <c r="J4137" s="304"/>
      <c r="K4137" s="304"/>
    </row>
    <row r="4138">
      <c r="I4138" s="304"/>
      <c r="J4138" s="304"/>
      <c r="K4138" s="304"/>
    </row>
    <row r="4139">
      <c r="G4139" s="304"/>
      <c r="H4139" s="304"/>
      <c r="I4139" s="304"/>
      <c r="J4139" s="304"/>
      <c r="K4139" s="304"/>
    </row>
    <row r="4140">
      <c r="H4140" s="304"/>
      <c r="I4140" s="304"/>
      <c r="J4140" s="304"/>
      <c r="K4140" s="304"/>
    </row>
    <row r="4141">
      <c r="F4141" s="304"/>
      <c r="G4141" s="304"/>
      <c r="H4141" s="304"/>
      <c r="I4141" s="304"/>
      <c r="J4141" s="304"/>
      <c r="K4141" s="304"/>
    </row>
    <row r="4142">
      <c r="G4142" s="304"/>
      <c r="H4142" s="304"/>
      <c r="I4142" s="304"/>
      <c r="J4142" s="304"/>
      <c r="K4142" s="304"/>
    </row>
    <row r="4143">
      <c r="G4143" s="304"/>
      <c r="H4143" s="304"/>
      <c r="I4143" s="304"/>
      <c r="K4143" s="304"/>
    </row>
    <row r="4144">
      <c r="F4144" s="304"/>
      <c r="G4144" s="304"/>
      <c r="H4144" s="304"/>
      <c r="I4144" s="304"/>
      <c r="J4144" s="304"/>
      <c r="K4144" s="304"/>
    </row>
    <row r="4145">
      <c r="F4145" s="304"/>
      <c r="G4145" s="304"/>
      <c r="H4145" s="304"/>
      <c r="I4145" s="304"/>
      <c r="J4145" s="304"/>
      <c r="K4145" s="304"/>
    </row>
    <row r="4146">
      <c r="G4146" s="304"/>
      <c r="H4146" s="304"/>
      <c r="I4146" s="304"/>
      <c r="J4146" s="304"/>
      <c r="K4146" s="304"/>
    </row>
    <row r="4147">
      <c r="H4147" s="304"/>
      <c r="I4147" s="304"/>
      <c r="J4147" s="304"/>
      <c r="K4147" s="304"/>
    </row>
    <row r="4148">
      <c r="G4148" s="304"/>
      <c r="H4148" s="304"/>
      <c r="I4148" s="304"/>
      <c r="J4148" s="304"/>
      <c r="K4148" s="304"/>
    </row>
    <row r="4149">
      <c r="G4149" s="304"/>
      <c r="H4149" s="304"/>
      <c r="I4149" s="304"/>
      <c r="J4149" s="304"/>
      <c r="K4149" s="304"/>
    </row>
    <row r="4150">
      <c r="F4150" s="304"/>
      <c r="G4150" s="304"/>
      <c r="H4150" s="304"/>
      <c r="I4150" s="304"/>
      <c r="J4150" s="304"/>
      <c r="K4150" s="304"/>
    </row>
    <row r="4151">
      <c r="F4151" s="304"/>
      <c r="G4151" s="304"/>
      <c r="H4151" s="304"/>
      <c r="I4151" s="304"/>
      <c r="J4151" s="304"/>
      <c r="K4151" s="304"/>
    </row>
    <row r="4152">
      <c r="G4152" s="304"/>
      <c r="H4152" s="304"/>
      <c r="I4152" s="304"/>
      <c r="J4152" s="304"/>
      <c r="K4152" s="304"/>
    </row>
    <row r="4153">
      <c r="H4153" s="304"/>
      <c r="I4153" s="304"/>
      <c r="J4153" s="304"/>
      <c r="K4153" s="304"/>
    </row>
    <row r="4154">
      <c r="F4154" s="304"/>
      <c r="G4154" s="304"/>
      <c r="H4154" s="304"/>
      <c r="I4154" s="304"/>
      <c r="J4154" s="304"/>
      <c r="K4154" s="304"/>
    </row>
    <row r="4155">
      <c r="G4155" s="304"/>
      <c r="H4155" s="304"/>
      <c r="I4155" s="304"/>
      <c r="J4155" s="304"/>
      <c r="K4155" s="304"/>
    </row>
    <row r="4156">
      <c r="F4156" s="304"/>
      <c r="G4156" s="304"/>
      <c r="H4156" s="304"/>
      <c r="I4156" s="304"/>
      <c r="J4156" s="304"/>
      <c r="K4156" s="304"/>
    </row>
    <row r="4157">
      <c r="G4157" s="304"/>
      <c r="I4157" s="304"/>
      <c r="J4157" s="304"/>
      <c r="K4157" s="304"/>
    </row>
    <row r="4158">
      <c r="H4158" s="304"/>
      <c r="I4158" s="304"/>
      <c r="J4158" s="304"/>
      <c r="K4158" s="304"/>
    </row>
    <row r="4159">
      <c r="H4159" s="304"/>
      <c r="I4159" s="304"/>
      <c r="J4159" s="304"/>
      <c r="K4159" s="304"/>
    </row>
    <row r="4160">
      <c r="H4160" s="304"/>
      <c r="I4160" s="304"/>
      <c r="J4160" s="304"/>
      <c r="K4160" s="304"/>
    </row>
    <row r="4161">
      <c r="I4161" s="304"/>
      <c r="J4161" s="304"/>
      <c r="K4161" s="304"/>
    </row>
    <row r="4162">
      <c r="G4162" s="304"/>
      <c r="H4162" s="304"/>
      <c r="I4162" s="304"/>
      <c r="J4162" s="304"/>
      <c r="K4162" s="304"/>
    </row>
    <row r="4163">
      <c r="H4163" s="304"/>
      <c r="I4163" s="304"/>
      <c r="J4163" s="304"/>
      <c r="K4163" s="304"/>
    </row>
    <row r="4164">
      <c r="F4164" s="304"/>
      <c r="G4164" s="304"/>
      <c r="H4164" s="304"/>
      <c r="I4164" s="304"/>
      <c r="J4164" s="304"/>
      <c r="K4164" s="304"/>
    </row>
    <row r="4165">
      <c r="F4165" s="304"/>
      <c r="G4165" s="304"/>
      <c r="H4165" s="304"/>
      <c r="I4165" s="304"/>
      <c r="J4165" s="304"/>
      <c r="K4165" s="304"/>
    </row>
    <row r="4166">
      <c r="G4166" s="304"/>
      <c r="H4166" s="304"/>
      <c r="I4166" s="304"/>
      <c r="J4166" s="304"/>
      <c r="K4166" s="304"/>
    </row>
    <row r="4167">
      <c r="H4167" s="304"/>
      <c r="I4167" s="304"/>
      <c r="J4167" s="304"/>
      <c r="K4167" s="304"/>
    </row>
    <row r="4168">
      <c r="F4168" s="304"/>
      <c r="G4168" s="304"/>
      <c r="H4168" s="304"/>
      <c r="I4168" s="304"/>
      <c r="J4168" s="304"/>
      <c r="K4168" s="304"/>
    </row>
    <row r="4169">
      <c r="H4169" s="304"/>
    </row>
    <row r="4170">
      <c r="G4170" s="304"/>
      <c r="H4170" s="304"/>
      <c r="I4170" s="304"/>
      <c r="J4170" s="304"/>
      <c r="K4170" s="304"/>
    </row>
    <row r="4171">
      <c r="H4171" s="304"/>
      <c r="I4171" s="304"/>
      <c r="J4171" s="304"/>
      <c r="K4171" s="304"/>
    </row>
    <row r="4172">
      <c r="G4172" s="304"/>
      <c r="H4172" s="304"/>
      <c r="I4172" s="304"/>
      <c r="J4172" s="304"/>
      <c r="K4172" s="304"/>
    </row>
    <row r="4173">
      <c r="H4173" s="304"/>
      <c r="I4173" s="304"/>
      <c r="K4173" s="304"/>
    </row>
    <row r="4174">
      <c r="G4174" s="304"/>
      <c r="H4174" s="304"/>
      <c r="I4174" s="304"/>
      <c r="J4174" s="304"/>
      <c r="K4174" s="304"/>
    </row>
    <row r="4175">
      <c r="H4175" s="304"/>
      <c r="J4175" s="304"/>
      <c r="K4175" s="304"/>
    </row>
    <row r="4176">
      <c r="G4176" s="304"/>
      <c r="H4176" s="304"/>
      <c r="I4176" s="304"/>
      <c r="J4176" s="304"/>
      <c r="K4176" s="304"/>
    </row>
    <row r="4177">
      <c r="H4177" s="304"/>
      <c r="I4177" s="304"/>
      <c r="J4177" s="304"/>
      <c r="K4177" s="304"/>
    </row>
    <row r="4178">
      <c r="G4178" s="304"/>
      <c r="H4178" s="304"/>
      <c r="I4178" s="304"/>
      <c r="J4178" s="304"/>
      <c r="K4178" s="304"/>
    </row>
    <row r="4179">
      <c r="G4179" s="304"/>
      <c r="H4179" s="304"/>
      <c r="I4179" s="304"/>
      <c r="J4179" s="304"/>
      <c r="K4179" s="304"/>
    </row>
    <row r="4180">
      <c r="G4180" s="304"/>
      <c r="H4180" s="304"/>
      <c r="I4180" s="304"/>
      <c r="J4180" s="304"/>
      <c r="K4180" s="304"/>
    </row>
    <row r="4181">
      <c r="H4181" s="304"/>
      <c r="I4181" s="304"/>
      <c r="J4181" s="304"/>
      <c r="K4181" s="304"/>
    </row>
    <row r="4182">
      <c r="G4182" s="304"/>
      <c r="H4182" s="304"/>
      <c r="I4182" s="304"/>
      <c r="J4182" s="304"/>
      <c r="K4182" s="304"/>
    </row>
    <row r="4183">
      <c r="H4183" s="304"/>
      <c r="I4183" s="304"/>
      <c r="J4183" s="304"/>
      <c r="K4183" s="304"/>
    </row>
    <row r="4184">
      <c r="G4184" s="304"/>
      <c r="H4184" s="304"/>
      <c r="I4184" s="304"/>
      <c r="J4184" s="304"/>
      <c r="K4184" s="304"/>
    </row>
    <row r="4185">
      <c r="G4185" s="304"/>
      <c r="H4185" s="304"/>
      <c r="I4185" s="304"/>
      <c r="J4185" s="304"/>
      <c r="K4185" s="304"/>
    </row>
    <row r="4186">
      <c r="G4186" s="304"/>
      <c r="H4186" s="304"/>
      <c r="I4186" s="304"/>
      <c r="J4186" s="304"/>
      <c r="K4186" s="304"/>
    </row>
    <row r="4187">
      <c r="H4187" s="304"/>
      <c r="I4187" s="304"/>
      <c r="J4187" s="304"/>
      <c r="K4187" s="304"/>
    </row>
    <row r="4188">
      <c r="H4188" s="304"/>
      <c r="J4188" s="304"/>
      <c r="K4188" s="304"/>
    </row>
    <row r="4189">
      <c r="G4189" s="304"/>
      <c r="H4189" s="304"/>
      <c r="I4189" s="304"/>
      <c r="J4189" s="304"/>
      <c r="K4189" s="304"/>
    </row>
    <row r="4190">
      <c r="H4190" s="304"/>
      <c r="I4190" s="304"/>
      <c r="J4190" s="304"/>
      <c r="K4190" s="304"/>
    </row>
    <row r="4191">
      <c r="H4191" s="304"/>
      <c r="K4191" s="304"/>
    </row>
    <row r="4192">
      <c r="G4192" s="304"/>
      <c r="H4192" s="304"/>
      <c r="I4192" s="304"/>
      <c r="J4192" s="304"/>
      <c r="K4192" s="304"/>
    </row>
    <row r="4193">
      <c r="H4193" s="304"/>
      <c r="I4193" s="304"/>
      <c r="J4193" s="304"/>
      <c r="K4193" s="304"/>
    </row>
    <row r="4194">
      <c r="G4194" s="304"/>
      <c r="H4194" s="304"/>
      <c r="I4194" s="304"/>
      <c r="J4194" s="304"/>
      <c r="K4194" s="304"/>
    </row>
    <row r="4195">
      <c r="H4195" s="304"/>
      <c r="I4195" s="304"/>
      <c r="J4195" s="304"/>
      <c r="K4195" s="304"/>
    </row>
    <row r="4196">
      <c r="G4196" s="304"/>
      <c r="H4196" s="304"/>
      <c r="I4196" s="304"/>
      <c r="J4196" s="304"/>
      <c r="K4196" s="304"/>
    </row>
    <row r="4197">
      <c r="G4197" s="304"/>
      <c r="H4197" s="304"/>
      <c r="I4197" s="304"/>
      <c r="J4197" s="304"/>
      <c r="K4197" s="304"/>
    </row>
    <row r="4198">
      <c r="G4198" s="304"/>
      <c r="H4198" s="304"/>
      <c r="I4198" s="304"/>
      <c r="J4198" s="304"/>
      <c r="K4198" s="304"/>
    </row>
    <row r="4199">
      <c r="H4199" s="304"/>
      <c r="I4199" s="304"/>
      <c r="J4199" s="304"/>
      <c r="K4199" s="304"/>
    </row>
    <row r="4200">
      <c r="G4200" s="304"/>
      <c r="H4200" s="304"/>
      <c r="I4200" s="304"/>
      <c r="J4200" s="304"/>
      <c r="K4200" s="304"/>
    </row>
    <row r="4201">
      <c r="G4201" s="304"/>
      <c r="H4201" s="304"/>
      <c r="I4201" s="304"/>
      <c r="J4201" s="304"/>
      <c r="K4201" s="304"/>
    </row>
    <row r="4202">
      <c r="G4202" s="304"/>
      <c r="H4202" s="304"/>
      <c r="I4202" s="304"/>
      <c r="J4202" s="304"/>
      <c r="K4202" s="304"/>
    </row>
    <row r="4203">
      <c r="G4203" s="304"/>
      <c r="H4203" s="304"/>
      <c r="I4203" s="304"/>
      <c r="J4203" s="304"/>
      <c r="K4203" s="304"/>
    </row>
    <row r="4204">
      <c r="G4204" s="304"/>
      <c r="H4204" s="304"/>
      <c r="I4204" s="304"/>
      <c r="J4204" s="304"/>
      <c r="K4204" s="304"/>
    </row>
    <row r="4205">
      <c r="H4205" s="304"/>
      <c r="J4205" s="304"/>
      <c r="K4205" s="304"/>
    </row>
    <row r="4206">
      <c r="G4206" s="304"/>
      <c r="H4206" s="304"/>
      <c r="I4206" s="304"/>
      <c r="J4206" s="304"/>
      <c r="K4206" s="304"/>
    </row>
    <row r="4207">
      <c r="G4207" s="304"/>
      <c r="H4207" s="304"/>
      <c r="I4207" s="304"/>
      <c r="J4207" s="304"/>
      <c r="K4207" s="304"/>
    </row>
    <row r="4208">
      <c r="G4208" s="304"/>
      <c r="H4208" s="304"/>
      <c r="I4208" s="304"/>
      <c r="J4208" s="304"/>
      <c r="K4208" s="304"/>
    </row>
    <row r="4209">
      <c r="H4209" s="304"/>
      <c r="I4209" s="304"/>
      <c r="J4209" s="304"/>
      <c r="K4209" s="304"/>
    </row>
    <row r="4210">
      <c r="G4210" s="304"/>
      <c r="H4210" s="304"/>
      <c r="I4210" s="304"/>
      <c r="J4210" s="304"/>
      <c r="K4210" s="304"/>
    </row>
    <row r="4211">
      <c r="G4211" s="304"/>
      <c r="H4211" s="304"/>
      <c r="I4211" s="304"/>
      <c r="K4211" s="304"/>
    </row>
    <row r="4212">
      <c r="G4212" s="304"/>
      <c r="H4212" s="304"/>
      <c r="I4212" s="304"/>
      <c r="J4212" s="304"/>
      <c r="K4212" s="304"/>
    </row>
    <row r="4213">
      <c r="G4213" s="304"/>
      <c r="H4213" s="304"/>
      <c r="I4213" s="304"/>
      <c r="J4213" s="304"/>
      <c r="K4213" s="304"/>
    </row>
    <row r="4214">
      <c r="G4214" s="304"/>
      <c r="H4214" s="304"/>
      <c r="I4214" s="304"/>
      <c r="J4214" s="304"/>
      <c r="K4214" s="304"/>
    </row>
    <row r="4215">
      <c r="H4215" s="304"/>
      <c r="I4215" s="304"/>
      <c r="J4215" s="304"/>
      <c r="K4215" s="304"/>
    </row>
    <row r="4216">
      <c r="G4216" s="304"/>
      <c r="H4216" s="304"/>
      <c r="I4216" s="304"/>
      <c r="J4216" s="304"/>
      <c r="K4216" s="304"/>
    </row>
    <row r="4217">
      <c r="F4217" s="304"/>
      <c r="G4217" s="304"/>
      <c r="H4217" s="304"/>
      <c r="I4217" s="304"/>
      <c r="J4217" s="304"/>
      <c r="K4217" s="304"/>
    </row>
    <row r="4218">
      <c r="G4218" s="304"/>
      <c r="H4218" s="304"/>
      <c r="I4218" s="304"/>
      <c r="J4218" s="304"/>
      <c r="K4218" s="304"/>
    </row>
    <row r="4219">
      <c r="H4219" s="304"/>
      <c r="I4219" s="304"/>
      <c r="J4219" s="304"/>
      <c r="K4219" s="304"/>
    </row>
    <row r="4220">
      <c r="G4220" s="304"/>
      <c r="H4220" s="304"/>
      <c r="I4220" s="304"/>
      <c r="J4220" s="304"/>
      <c r="K4220" s="304"/>
    </row>
    <row r="4221">
      <c r="G4221" s="304"/>
      <c r="H4221" s="304"/>
      <c r="I4221" s="304"/>
      <c r="J4221" s="304"/>
      <c r="K4221" s="304"/>
    </row>
    <row r="4222">
      <c r="G4222" s="304"/>
      <c r="H4222" s="304"/>
      <c r="I4222" s="304"/>
      <c r="J4222" s="304"/>
      <c r="K4222" s="304"/>
    </row>
    <row r="4223">
      <c r="H4223" s="304"/>
      <c r="I4223" s="304"/>
      <c r="J4223" s="304"/>
      <c r="K4223" s="304"/>
    </row>
    <row r="4224">
      <c r="G4224" s="304"/>
      <c r="H4224" s="304"/>
      <c r="I4224" s="304"/>
      <c r="J4224" s="304"/>
      <c r="K4224" s="304"/>
    </row>
    <row r="4225">
      <c r="H4225" s="304"/>
      <c r="I4225" s="304"/>
      <c r="J4225" s="304"/>
      <c r="K4225" s="304"/>
    </row>
    <row r="4226">
      <c r="G4226" s="304"/>
      <c r="H4226" s="304"/>
      <c r="I4226" s="304"/>
      <c r="J4226" s="304"/>
      <c r="K4226" s="304"/>
    </row>
    <row r="4227">
      <c r="G4227" s="304"/>
      <c r="H4227" s="304"/>
      <c r="I4227" s="304"/>
      <c r="J4227" s="304"/>
      <c r="K4227" s="304"/>
    </row>
    <row r="4228">
      <c r="G4228" s="304"/>
      <c r="H4228" s="304"/>
      <c r="I4228" s="304"/>
      <c r="J4228" s="304"/>
      <c r="K4228" s="304"/>
    </row>
    <row r="4229">
      <c r="H4229" s="304"/>
      <c r="I4229" s="304"/>
      <c r="J4229" s="304"/>
      <c r="K4229" s="304"/>
    </row>
    <row r="4230">
      <c r="G4230" s="304"/>
      <c r="H4230" s="304"/>
      <c r="I4230" s="304"/>
      <c r="J4230" s="304"/>
      <c r="K4230" s="304"/>
    </row>
    <row r="4231">
      <c r="F4231" s="304"/>
      <c r="G4231" s="304"/>
      <c r="H4231" s="304"/>
      <c r="I4231" s="304"/>
      <c r="J4231" s="304"/>
      <c r="K4231" s="304"/>
    </row>
    <row r="4232">
      <c r="F4232" s="304"/>
      <c r="G4232" s="304"/>
      <c r="H4232" s="304"/>
      <c r="I4232" s="304"/>
      <c r="J4232" s="304"/>
      <c r="K4232" s="304"/>
    </row>
    <row r="4233">
      <c r="H4233" s="304"/>
      <c r="I4233" s="304"/>
      <c r="J4233" s="304"/>
      <c r="K4233" s="304"/>
    </row>
    <row r="4234">
      <c r="H4234" s="304"/>
      <c r="J4234" s="304"/>
      <c r="K4234" s="304"/>
    </row>
    <row r="4235">
      <c r="H4235" s="304"/>
      <c r="I4235" s="304"/>
      <c r="J4235" s="304"/>
      <c r="K4235" s="304"/>
    </row>
    <row r="4236">
      <c r="J4236" s="304"/>
      <c r="K4236" s="304"/>
    </row>
    <row r="4237">
      <c r="H4237" s="304"/>
    </row>
    <row r="4238">
      <c r="G4238" s="304"/>
      <c r="H4238" s="304"/>
      <c r="I4238" s="304"/>
      <c r="J4238" s="304"/>
      <c r="K4238" s="304"/>
    </row>
    <row r="4239">
      <c r="G4239" s="304"/>
      <c r="H4239" s="304"/>
      <c r="I4239" s="304"/>
      <c r="J4239" s="304"/>
      <c r="K4239" s="304"/>
    </row>
    <row r="4240">
      <c r="G4240" s="304"/>
      <c r="H4240" s="304"/>
      <c r="I4240" s="304"/>
      <c r="J4240" s="304"/>
      <c r="K4240" s="304"/>
    </row>
    <row r="4241">
      <c r="H4241" s="304"/>
      <c r="I4241" s="304"/>
      <c r="J4241" s="304"/>
      <c r="K4241" s="304"/>
    </row>
    <row r="4242">
      <c r="G4242" s="304"/>
      <c r="H4242" s="304"/>
      <c r="I4242" s="304"/>
      <c r="J4242" s="304"/>
      <c r="K4242" s="304"/>
    </row>
    <row r="4243">
      <c r="H4243" s="304"/>
      <c r="I4243" s="304"/>
      <c r="J4243" s="304"/>
      <c r="K4243" s="304"/>
    </row>
    <row r="4244">
      <c r="G4244" s="304"/>
      <c r="H4244" s="304"/>
      <c r="I4244" s="304"/>
      <c r="J4244" s="304"/>
      <c r="K4244" s="304"/>
    </row>
    <row r="4245">
      <c r="H4245" s="304"/>
      <c r="I4245" s="304"/>
      <c r="J4245" s="304"/>
      <c r="K4245" s="304"/>
    </row>
    <row r="4246">
      <c r="F4246" s="304"/>
      <c r="G4246" s="304"/>
      <c r="H4246" s="304"/>
      <c r="I4246" s="304"/>
      <c r="J4246" s="304"/>
      <c r="K4246" s="304"/>
    </row>
    <row r="4247">
      <c r="H4247" s="304"/>
      <c r="I4247" s="304"/>
      <c r="J4247" s="304"/>
      <c r="K4247" s="304"/>
    </row>
    <row r="4248">
      <c r="G4248" s="304"/>
      <c r="H4248" s="304"/>
      <c r="I4248" s="304"/>
      <c r="J4248" s="304"/>
      <c r="K4248" s="304"/>
    </row>
    <row r="4249">
      <c r="H4249" s="304"/>
      <c r="I4249" s="304"/>
      <c r="J4249" s="304"/>
      <c r="K4249" s="304"/>
    </row>
    <row r="4250">
      <c r="G4250" s="304"/>
      <c r="H4250" s="304"/>
      <c r="I4250" s="304"/>
      <c r="J4250" s="304"/>
      <c r="K4250" s="304"/>
    </row>
    <row r="4251">
      <c r="H4251" s="304"/>
      <c r="I4251" s="304"/>
      <c r="J4251" s="304"/>
      <c r="K4251" s="304"/>
    </row>
    <row r="4252">
      <c r="G4252" s="304"/>
      <c r="H4252" s="304"/>
      <c r="I4252" s="304"/>
      <c r="J4252" s="304"/>
      <c r="K4252" s="304"/>
    </row>
    <row r="4253">
      <c r="F4253" s="304"/>
      <c r="G4253" s="304"/>
      <c r="H4253" s="304"/>
      <c r="I4253" s="304"/>
      <c r="J4253" s="304"/>
      <c r="K4253" s="304"/>
    </row>
    <row r="4254">
      <c r="G4254" s="304"/>
      <c r="H4254" s="304"/>
      <c r="I4254" s="304"/>
      <c r="J4254" s="304"/>
      <c r="K4254" s="304"/>
    </row>
    <row r="4255">
      <c r="H4255" s="304"/>
      <c r="I4255" s="304"/>
      <c r="J4255" s="304"/>
      <c r="K4255" s="304"/>
    </row>
    <row r="4256">
      <c r="G4256" s="304"/>
      <c r="H4256" s="304"/>
      <c r="I4256" s="304"/>
      <c r="J4256" s="304"/>
      <c r="K4256" s="304"/>
    </row>
    <row r="4257">
      <c r="H4257" s="304"/>
      <c r="I4257" s="304"/>
      <c r="J4257" s="304"/>
      <c r="K4257" s="304"/>
    </row>
    <row r="4258">
      <c r="G4258" s="304"/>
      <c r="H4258" s="304"/>
      <c r="I4258" s="304"/>
      <c r="J4258" s="304"/>
      <c r="K4258" s="304"/>
    </row>
    <row r="4259">
      <c r="G4259" s="304"/>
      <c r="H4259" s="304"/>
      <c r="I4259" s="304"/>
      <c r="J4259" s="304"/>
      <c r="K4259" s="304"/>
    </row>
    <row r="4260">
      <c r="G4260" s="304"/>
      <c r="H4260" s="304"/>
      <c r="I4260" s="304"/>
      <c r="J4260" s="304"/>
      <c r="K4260" s="304"/>
    </row>
    <row r="4261">
      <c r="G4261" s="304"/>
      <c r="H4261" s="304"/>
      <c r="I4261" s="304"/>
      <c r="J4261" s="304"/>
      <c r="K4261" s="304"/>
    </row>
    <row r="4262">
      <c r="G4262" s="304"/>
      <c r="H4262" s="304"/>
      <c r="I4262" s="304"/>
      <c r="J4262" s="304"/>
      <c r="K4262" s="304"/>
    </row>
    <row r="4263">
      <c r="G4263" s="304"/>
      <c r="H4263" s="304"/>
      <c r="I4263" s="304"/>
      <c r="J4263" s="304"/>
      <c r="K4263" s="304"/>
    </row>
    <row r="4264">
      <c r="H4264" s="304"/>
      <c r="I4264" s="304"/>
      <c r="J4264" s="304"/>
      <c r="K4264" s="304"/>
    </row>
    <row r="4265">
      <c r="G4265" s="304"/>
      <c r="H4265" s="304"/>
      <c r="I4265" s="304"/>
      <c r="J4265" s="304"/>
      <c r="K4265" s="304"/>
    </row>
    <row r="4266">
      <c r="G4266" s="304"/>
      <c r="H4266" s="304"/>
      <c r="I4266" s="304"/>
      <c r="J4266" s="304"/>
      <c r="K4266" s="304"/>
    </row>
    <row r="4267">
      <c r="G4267" s="304"/>
      <c r="H4267" s="304"/>
      <c r="I4267" s="304"/>
      <c r="J4267" s="304"/>
      <c r="K4267" s="304"/>
    </row>
    <row r="4268">
      <c r="F4268" s="304"/>
      <c r="G4268" s="304"/>
      <c r="H4268" s="304"/>
      <c r="I4268" s="304"/>
      <c r="J4268" s="304"/>
      <c r="K4268" s="304"/>
    </row>
    <row r="4269">
      <c r="F4269" s="304"/>
      <c r="G4269" s="304"/>
      <c r="H4269" s="304"/>
      <c r="I4269" s="304"/>
      <c r="J4269" s="304"/>
      <c r="K4269" s="304"/>
    </row>
    <row r="4270">
      <c r="G4270" s="304"/>
      <c r="H4270" s="304"/>
      <c r="I4270" s="304"/>
      <c r="J4270" s="304"/>
      <c r="K4270" s="304"/>
    </row>
    <row r="4271">
      <c r="G4271" s="304"/>
      <c r="H4271" s="304"/>
      <c r="I4271" s="304"/>
      <c r="J4271" s="304"/>
      <c r="K4271" s="304"/>
    </row>
    <row r="4272">
      <c r="H4272" s="304"/>
      <c r="I4272" s="304"/>
      <c r="J4272" s="304"/>
      <c r="K4272" s="304"/>
    </row>
    <row r="4273">
      <c r="G4273" s="304"/>
      <c r="H4273" s="304"/>
      <c r="I4273" s="304"/>
      <c r="J4273" s="304"/>
      <c r="K4273" s="304"/>
    </row>
    <row r="4274">
      <c r="F4274" s="304"/>
      <c r="G4274" s="304"/>
      <c r="H4274" s="304"/>
      <c r="I4274" s="304"/>
      <c r="J4274" s="304"/>
      <c r="K4274" s="304"/>
    </row>
    <row r="4275">
      <c r="G4275" s="304"/>
      <c r="H4275" s="304"/>
      <c r="I4275" s="304"/>
      <c r="J4275" s="304"/>
      <c r="K4275" s="304"/>
    </row>
    <row r="4276">
      <c r="H4276" s="304"/>
      <c r="I4276" s="304"/>
      <c r="J4276" s="304"/>
      <c r="K4276" s="304"/>
    </row>
    <row r="4277">
      <c r="G4277" s="304"/>
      <c r="H4277" s="304"/>
      <c r="I4277" s="304"/>
      <c r="J4277" s="304"/>
      <c r="K4277" s="304"/>
    </row>
    <row r="4278">
      <c r="G4278" s="304"/>
      <c r="H4278" s="304"/>
      <c r="I4278" s="304"/>
      <c r="J4278" s="304"/>
      <c r="K4278" s="304"/>
    </row>
    <row r="4279">
      <c r="H4279" s="304"/>
      <c r="I4279" s="304"/>
      <c r="J4279" s="304"/>
      <c r="K4279" s="304"/>
    </row>
    <row r="4280">
      <c r="G4280" s="304"/>
      <c r="H4280" s="304"/>
      <c r="I4280" s="304"/>
      <c r="J4280" s="304"/>
      <c r="K4280" s="304"/>
    </row>
    <row r="4281">
      <c r="H4281" s="304"/>
      <c r="I4281" s="304"/>
      <c r="J4281" s="304"/>
      <c r="K4281" s="304"/>
    </row>
    <row r="4282">
      <c r="G4282" s="304"/>
      <c r="H4282" s="304"/>
      <c r="I4282" s="304"/>
      <c r="J4282" s="304"/>
      <c r="K4282" s="304"/>
    </row>
    <row r="4283">
      <c r="F4283" s="304"/>
      <c r="G4283" s="304"/>
      <c r="H4283" s="304"/>
      <c r="I4283" s="304"/>
      <c r="J4283" s="304"/>
      <c r="K4283" s="304"/>
    </row>
    <row r="4284">
      <c r="F4284" s="304"/>
      <c r="G4284" s="304"/>
      <c r="H4284" s="304"/>
      <c r="I4284" s="304"/>
      <c r="J4284" s="304"/>
      <c r="K4284" s="304"/>
    </row>
    <row r="4285">
      <c r="G4285" s="304"/>
      <c r="H4285" s="304"/>
      <c r="I4285" s="304"/>
      <c r="J4285" s="304"/>
      <c r="K4285" s="304"/>
    </row>
    <row r="4286">
      <c r="H4286" s="304"/>
      <c r="I4286" s="304"/>
      <c r="K4286" s="304"/>
    </row>
    <row r="4287">
      <c r="G4287" s="304"/>
      <c r="H4287" s="304"/>
      <c r="I4287" s="304"/>
      <c r="J4287" s="304"/>
      <c r="K4287" s="304"/>
    </row>
    <row r="4288">
      <c r="G4288" s="304"/>
      <c r="H4288" s="304"/>
      <c r="I4288" s="304"/>
      <c r="J4288" s="304"/>
      <c r="K4288" s="304"/>
    </row>
    <row r="4289">
      <c r="H4289" s="304"/>
      <c r="I4289" s="304"/>
      <c r="J4289" s="304"/>
      <c r="K4289" s="304"/>
    </row>
    <row r="4290">
      <c r="G4290" s="304"/>
      <c r="H4290" s="304"/>
      <c r="I4290" s="304"/>
      <c r="J4290" s="304"/>
      <c r="K4290" s="304"/>
    </row>
    <row r="4291">
      <c r="H4291" s="304"/>
      <c r="I4291" s="304"/>
      <c r="J4291" s="304"/>
      <c r="K4291" s="304"/>
    </row>
    <row r="4292">
      <c r="G4292" s="304"/>
      <c r="H4292" s="304"/>
      <c r="I4292" s="304"/>
      <c r="J4292" s="304"/>
      <c r="K4292" s="304"/>
    </row>
    <row r="4293">
      <c r="G4293" s="304"/>
      <c r="H4293" s="304"/>
      <c r="I4293" s="304"/>
      <c r="J4293" s="304"/>
      <c r="K4293" s="304"/>
    </row>
    <row r="4294">
      <c r="G4294" s="304"/>
      <c r="H4294" s="304"/>
      <c r="I4294" s="304"/>
      <c r="J4294" s="304"/>
      <c r="K4294" s="304"/>
    </row>
    <row r="4295">
      <c r="G4295" s="304"/>
      <c r="H4295" s="304"/>
      <c r="I4295" s="304"/>
      <c r="J4295" s="304"/>
      <c r="K4295" s="304"/>
    </row>
    <row r="4296">
      <c r="G4296" s="304"/>
      <c r="H4296" s="304"/>
      <c r="I4296" s="304"/>
      <c r="J4296" s="304"/>
      <c r="K4296" s="304"/>
    </row>
    <row r="4297">
      <c r="H4297" s="304"/>
      <c r="I4297" s="304"/>
      <c r="J4297" s="304"/>
      <c r="K4297" s="304"/>
    </row>
    <row r="4298">
      <c r="G4298" s="304"/>
      <c r="H4298" s="304"/>
      <c r="I4298" s="304"/>
      <c r="J4298" s="304"/>
      <c r="K4298" s="304"/>
    </row>
    <row r="4299">
      <c r="H4299" s="304"/>
      <c r="I4299" s="304"/>
      <c r="K4299" s="304"/>
    </row>
    <row r="4300">
      <c r="G4300" s="304"/>
      <c r="H4300" s="304"/>
      <c r="I4300" s="304"/>
      <c r="J4300" s="304"/>
      <c r="K4300" s="304"/>
    </row>
    <row r="4301">
      <c r="H4301" s="304"/>
      <c r="I4301" s="304"/>
      <c r="J4301" s="304"/>
      <c r="K4301" s="304"/>
    </row>
    <row r="4302">
      <c r="G4302" s="304"/>
      <c r="H4302" s="304"/>
      <c r="I4302" s="304"/>
      <c r="J4302" s="304"/>
      <c r="K4302" s="304"/>
    </row>
    <row r="4303">
      <c r="H4303" s="304"/>
      <c r="I4303" s="304"/>
      <c r="J4303" s="304"/>
      <c r="K4303" s="304"/>
    </row>
    <row r="4304">
      <c r="G4304" s="304"/>
      <c r="H4304" s="304"/>
      <c r="I4304" s="304"/>
      <c r="J4304" s="304"/>
      <c r="K4304" s="304"/>
    </row>
    <row r="4305">
      <c r="F4305" s="304"/>
      <c r="G4305" s="304"/>
      <c r="H4305" s="304"/>
      <c r="I4305" s="304"/>
      <c r="J4305" s="304"/>
      <c r="K4305" s="304"/>
    </row>
    <row r="4306">
      <c r="G4306" s="304"/>
      <c r="H4306" s="304"/>
      <c r="K4306" s="304"/>
    </row>
    <row r="4307">
      <c r="H4307" s="304"/>
      <c r="I4307" s="304"/>
      <c r="J4307" s="304"/>
      <c r="K4307" s="304"/>
    </row>
    <row r="4308">
      <c r="G4308" s="304"/>
      <c r="H4308" s="304"/>
      <c r="I4308" s="304"/>
      <c r="J4308" s="304"/>
      <c r="K4308" s="304"/>
    </row>
    <row r="4309">
      <c r="H4309" s="304"/>
      <c r="I4309" s="304"/>
      <c r="J4309" s="304"/>
      <c r="K4309" s="304"/>
    </row>
    <row r="4310">
      <c r="G4310" s="304"/>
      <c r="H4310" s="304"/>
      <c r="I4310" s="304"/>
      <c r="J4310" s="304"/>
      <c r="K4310" s="304"/>
    </row>
    <row r="4311">
      <c r="H4311" s="304"/>
      <c r="I4311" s="304"/>
      <c r="J4311" s="304"/>
      <c r="K4311" s="304"/>
    </row>
    <row r="4312">
      <c r="G4312" s="304"/>
      <c r="H4312" s="304"/>
      <c r="I4312" s="304"/>
      <c r="J4312" s="304"/>
      <c r="K4312" s="304"/>
    </row>
    <row r="4313">
      <c r="G4313" s="304"/>
      <c r="H4313" s="304"/>
      <c r="I4313" s="304"/>
      <c r="J4313" s="304"/>
      <c r="K4313" s="304"/>
    </row>
    <row r="4314">
      <c r="G4314" s="304"/>
      <c r="H4314" s="304"/>
      <c r="I4314" s="304"/>
      <c r="J4314" s="304"/>
      <c r="K4314" s="304"/>
    </row>
    <row r="4315">
      <c r="F4315" s="304"/>
      <c r="G4315" s="304"/>
      <c r="H4315" s="304"/>
      <c r="I4315" s="304"/>
      <c r="J4315" s="304"/>
      <c r="K4315" s="304"/>
    </row>
    <row r="4316">
      <c r="G4316" s="304"/>
      <c r="H4316" s="304"/>
      <c r="I4316" s="304"/>
      <c r="J4316" s="304"/>
      <c r="K4316" s="304"/>
    </row>
    <row r="4317">
      <c r="H4317" s="304"/>
      <c r="I4317" s="304"/>
      <c r="J4317" s="304"/>
      <c r="K4317" s="304"/>
    </row>
    <row r="4318">
      <c r="G4318" s="304"/>
      <c r="H4318" s="304"/>
      <c r="I4318" s="304"/>
      <c r="J4318" s="304"/>
      <c r="K4318" s="304"/>
    </row>
    <row r="4319">
      <c r="F4319" s="304"/>
      <c r="G4319" s="304"/>
      <c r="H4319" s="304"/>
      <c r="I4319" s="304"/>
      <c r="J4319" s="304"/>
      <c r="K4319" s="304"/>
    </row>
    <row r="4320">
      <c r="F4320" s="304"/>
      <c r="G4320" s="304"/>
      <c r="H4320" s="304"/>
      <c r="I4320" s="304"/>
      <c r="J4320" s="304"/>
      <c r="K4320" s="304"/>
    </row>
    <row r="4321">
      <c r="F4321" s="304"/>
      <c r="G4321" s="304"/>
      <c r="H4321" s="304"/>
      <c r="I4321" s="304"/>
      <c r="J4321" s="304"/>
      <c r="K4321" s="304"/>
    </row>
    <row r="4322">
      <c r="G4322" s="304"/>
      <c r="H4322" s="304"/>
      <c r="I4322" s="304"/>
      <c r="J4322" s="304"/>
      <c r="K4322" s="304"/>
    </row>
    <row r="4323">
      <c r="H4323" s="304"/>
      <c r="I4323" s="304"/>
      <c r="J4323" s="304"/>
      <c r="K4323" s="304"/>
    </row>
    <row r="4324">
      <c r="G4324" s="304"/>
      <c r="H4324" s="304"/>
      <c r="I4324" s="304"/>
      <c r="J4324" s="304"/>
      <c r="K4324" s="304"/>
    </row>
    <row r="4325">
      <c r="H4325" s="304"/>
      <c r="I4325" s="304"/>
      <c r="J4325" s="304"/>
      <c r="K4325" s="304"/>
    </row>
    <row r="4326">
      <c r="F4326" s="304"/>
      <c r="G4326" s="304"/>
      <c r="H4326" s="304"/>
      <c r="I4326" s="304"/>
      <c r="J4326" s="304"/>
      <c r="K4326" s="304"/>
    </row>
    <row r="4327">
      <c r="F4327" s="304"/>
      <c r="G4327" s="304"/>
      <c r="H4327" s="304"/>
      <c r="I4327" s="304"/>
      <c r="J4327" s="304"/>
      <c r="K4327" s="304"/>
    </row>
    <row r="4328">
      <c r="G4328" s="304"/>
      <c r="H4328" s="304"/>
      <c r="I4328" s="304"/>
      <c r="J4328" s="304"/>
      <c r="K4328" s="304"/>
    </row>
    <row r="4329">
      <c r="H4329" s="304"/>
      <c r="I4329" s="304"/>
      <c r="J4329" s="304"/>
      <c r="K4329" s="304"/>
    </row>
    <row r="4330">
      <c r="G4330" s="304"/>
      <c r="H4330" s="304"/>
      <c r="I4330" s="304"/>
      <c r="J4330" s="304"/>
      <c r="K4330" s="304"/>
    </row>
    <row r="4331">
      <c r="H4331" s="304"/>
      <c r="I4331" s="304"/>
      <c r="J4331" s="304"/>
      <c r="K4331" s="304"/>
    </row>
    <row r="4332">
      <c r="G4332" s="304"/>
      <c r="H4332" s="304"/>
      <c r="I4332" s="304"/>
      <c r="J4332" s="304"/>
      <c r="K4332" s="304"/>
    </row>
    <row r="4333">
      <c r="F4333" s="304"/>
      <c r="G4333" s="304"/>
      <c r="H4333" s="304"/>
      <c r="I4333" s="304"/>
      <c r="J4333" s="304"/>
      <c r="K4333" s="304"/>
    </row>
    <row r="4334">
      <c r="G4334" s="304"/>
      <c r="H4334" s="304"/>
      <c r="I4334" s="304"/>
      <c r="J4334" s="304"/>
      <c r="K4334" s="304"/>
    </row>
    <row r="4335">
      <c r="G4335" s="304"/>
      <c r="H4335" s="304"/>
      <c r="I4335" s="304"/>
      <c r="J4335" s="304"/>
      <c r="K4335" s="304"/>
    </row>
    <row r="4336">
      <c r="G4336" s="304"/>
      <c r="H4336" s="304"/>
      <c r="I4336" s="304"/>
      <c r="J4336" s="304"/>
      <c r="K4336" s="304"/>
    </row>
    <row r="4337">
      <c r="H4337" s="304"/>
      <c r="I4337" s="304"/>
      <c r="J4337" s="304"/>
      <c r="K4337" s="304"/>
    </row>
    <row r="4338">
      <c r="G4338" s="304"/>
      <c r="H4338" s="304"/>
      <c r="I4338" s="304"/>
      <c r="J4338" s="304"/>
      <c r="K4338" s="304"/>
    </row>
    <row r="4339">
      <c r="F4339" s="304"/>
      <c r="G4339" s="304"/>
      <c r="H4339" s="304"/>
      <c r="I4339" s="304"/>
      <c r="J4339" s="304"/>
      <c r="K4339" s="304"/>
    </row>
    <row r="4340">
      <c r="G4340" s="304"/>
      <c r="H4340" s="304"/>
      <c r="I4340" s="304"/>
      <c r="J4340" s="304"/>
      <c r="K4340" s="304"/>
    </row>
    <row r="4341">
      <c r="H4341" s="304"/>
      <c r="I4341" s="304"/>
      <c r="J4341" s="304"/>
      <c r="K4341" s="304"/>
    </row>
    <row r="4342">
      <c r="G4342" s="304"/>
      <c r="H4342" s="304"/>
      <c r="I4342" s="304"/>
      <c r="J4342" s="304"/>
      <c r="K4342" s="304"/>
    </row>
    <row r="4343">
      <c r="H4343" s="304"/>
      <c r="I4343" s="304"/>
      <c r="J4343" s="304"/>
      <c r="K4343" s="304"/>
    </row>
    <row r="4344">
      <c r="G4344" s="304"/>
      <c r="H4344" s="304"/>
      <c r="I4344" s="304"/>
      <c r="J4344" s="304"/>
      <c r="K4344" s="304"/>
    </row>
    <row r="4345">
      <c r="H4345" s="304"/>
      <c r="I4345" s="304"/>
      <c r="J4345" s="304"/>
      <c r="K4345" s="304"/>
    </row>
    <row r="4346">
      <c r="G4346" s="304"/>
      <c r="H4346" s="304"/>
      <c r="I4346" s="304"/>
      <c r="J4346" s="304"/>
      <c r="K4346" s="304"/>
    </row>
    <row r="4347">
      <c r="H4347" s="304"/>
      <c r="I4347" s="304"/>
      <c r="J4347" s="304"/>
      <c r="K4347" s="304"/>
    </row>
    <row r="4348">
      <c r="G4348" s="304"/>
      <c r="H4348" s="304"/>
      <c r="I4348" s="304"/>
      <c r="J4348" s="304"/>
      <c r="K4348" s="304"/>
    </row>
    <row r="4349">
      <c r="F4349" s="304"/>
      <c r="G4349" s="304"/>
      <c r="H4349" s="304"/>
      <c r="I4349" s="304"/>
      <c r="J4349" s="304"/>
      <c r="K4349" s="304"/>
    </row>
    <row r="4350">
      <c r="G4350" s="304"/>
      <c r="H4350" s="304"/>
      <c r="I4350" s="304"/>
      <c r="J4350" s="304"/>
      <c r="K4350" s="304"/>
    </row>
    <row r="4351">
      <c r="H4351" s="304"/>
      <c r="I4351" s="304"/>
      <c r="J4351" s="304"/>
    </row>
    <row r="4352">
      <c r="H4352" s="304"/>
      <c r="K4352" s="304"/>
    </row>
    <row r="4353">
      <c r="F4353" s="304"/>
      <c r="G4353" s="304"/>
      <c r="H4353" s="304"/>
      <c r="I4353" s="304"/>
      <c r="J4353" s="304"/>
      <c r="K4353" s="304"/>
    </row>
    <row r="4354">
      <c r="F4354" s="304"/>
      <c r="G4354" s="304"/>
      <c r="H4354" s="304"/>
      <c r="I4354" s="304"/>
      <c r="J4354" s="304"/>
      <c r="K4354" s="304"/>
    </row>
    <row r="4355">
      <c r="G4355" s="304"/>
      <c r="H4355" s="304"/>
      <c r="I4355" s="304"/>
      <c r="J4355" s="304"/>
      <c r="K4355" s="304"/>
    </row>
    <row r="4356">
      <c r="G4356" s="304"/>
      <c r="H4356" s="304"/>
      <c r="I4356" s="304"/>
      <c r="J4356" s="304"/>
      <c r="K4356" s="304"/>
    </row>
    <row r="4357">
      <c r="H4357" s="304"/>
      <c r="I4357" s="304"/>
      <c r="J4357" s="304"/>
      <c r="K4357" s="304"/>
    </row>
    <row r="4358">
      <c r="G4358" s="304"/>
      <c r="H4358" s="304"/>
      <c r="I4358" s="304"/>
      <c r="J4358" s="304"/>
      <c r="K4358" s="304"/>
    </row>
    <row r="4359">
      <c r="F4359" s="304"/>
      <c r="G4359" s="304"/>
      <c r="H4359" s="304"/>
      <c r="I4359" s="304"/>
      <c r="J4359" s="304"/>
      <c r="K4359" s="304"/>
    </row>
    <row r="4360">
      <c r="F4360" s="304"/>
      <c r="G4360" s="304"/>
      <c r="H4360" s="304"/>
      <c r="I4360" s="304"/>
      <c r="J4360" s="304"/>
      <c r="K4360" s="304"/>
    </row>
    <row r="4361">
      <c r="G4361" s="304"/>
      <c r="H4361" s="304"/>
      <c r="I4361" s="304"/>
      <c r="J4361" s="304"/>
      <c r="K4361" s="304"/>
    </row>
    <row r="4362">
      <c r="G4362" s="304"/>
      <c r="H4362" s="304"/>
      <c r="I4362" s="304"/>
      <c r="J4362" s="304"/>
      <c r="K4362" s="304"/>
    </row>
    <row r="4363">
      <c r="H4363" s="304"/>
      <c r="I4363" s="304"/>
      <c r="J4363" s="304"/>
      <c r="K4363" s="304"/>
    </row>
    <row r="4364">
      <c r="G4364" s="304"/>
      <c r="H4364" s="304"/>
      <c r="I4364" s="304"/>
      <c r="J4364" s="304"/>
      <c r="K4364" s="304"/>
    </row>
    <row r="4365">
      <c r="H4365" s="304"/>
      <c r="I4365" s="304"/>
      <c r="J4365" s="304"/>
      <c r="K4365" s="304"/>
    </row>
    <row r="4366">
      <c r="F4366" s="304"/>
      <c r="G4366" s="304"/>
      <c r="H4366" s="304"/>
      <c r="I4366" s="304"/>
      <c r="J4366" s="304"/>
      <c r="K4366" s="304"/>
    </row>
    <row r="4367">
      <c r="F4367" s="304"/>
      <c r="G4367" s="304"/>
      <c r="H4367" s="304"/>
      <c r="I4367" s="304"/>
      <c r="J4367" s="304"/>
      <c r="K4367" s="304"/>
    </row>
    <row r="4368">
      <c r="G4368" s="304"/>
      <c r="H4368" s="304"/>
      <c r="I4368" s="304"/>
      <c r="J4368" s="304"/>
      <c r="K4368" s="304"/>
    </row>
    <row r="4369">
      <c r="H4369" s="304"/>
      <c r="I4369" s="304"/>
      <c r="J4369" s="304"/>
      <c r="K4369" s="304"/>
    </row>
    <row r="4370">
      <c r="G4370" s="304"/>
      <c r="H4370" s="304"/>
      <c r="I4370" s="304"/>
      <c r="J4370" s="304"/>
      <c r="K4370" s="304"/>
    </row>
    <row r="4371">
      <c r="H4371" s="304"/>
      <c r="I4371" s="304"/>
      <c r="J4371" s="304"/>
      <c r="K4371" s="304"/>
    </row>
    <row r="4372">
      <c r="F4372" s="304"/>
      <c r="G4372" s="304"/>
      <c r="H4372" s="304"/>
      <c r="I4372" s="304"/>
      <c r="J4372" s="304"/>
      <c r="K4372" s="304"/>
    </row>
    <row r="4373">
      <c r="G4373" s="304"/>
      <c r="H4373" s="304"/>
      <c r="I4373" s="304"/>
      <c r="J4373" s="304"/>
      <c r="K4373" s="304"/>
    </row>
    <row r="4374">
      <c r="G4374" s="304"/>
      <c r="H4374" s="304"/>
      <c r="I4374" s="304"/>
      <c r="J4374" s="304"/>
      <c r="K4374" s="304"/>
    </row>
    <row r="4375">
      <c r="G4375" s="304"/>
      <c r="H4375" s="304"/>
      <c r="I4375" s="304"/>
      <c r="J4375" s="304"/>
      <c r="K4375" s="304"/>
    </row>
    <row r="4376">
      <c r="G4376" s="304"/>
      <c r="H4376" s="304"/>
      <c r="I4376" s="304"/>
      <c r="J4376" s="304"/>
      <c r="K4376" s="304"/>
    </row>
    <row r="4377">
      <c r="G4377" s="304"/>
      <c r="H4377" s="304"/>
      <c r="I4377" s="304"/>
      <c r="J4377" s="304"/>
      <c r="K4377" s="304"/>
    </row>
    <row r="4378">
      <c r="G4378" s="304"/>
      <c r="H4378" s="304"/>
      <c r="I4378" s="304"/>
      <c r="J4378" s="304"/>
      <c r="K4378" s="304"/>
    </row>
    <row r="4379">
      <c r="H4379" s="304"/>
      <c r="I4379" s="304"/>
      <c r="J4379" s="304"/>
      <c r="K4379" s="304"/>
    </row>
    <row r="4380">
      <c r="G4380" s="304"/>
      <c r="H4380" s="304"/>
      <c r="I4380" s="304"/>
      <c r="J4380" s="304"/>
      <c r="K4380" s="304"/>
    </row>
    <row r="4381">
      <c r="G4381" s="304"/>
      <c r="H4381" s="304"/>
      <c r="I4381" s="304"/>
      <c r="J4381" s="304"/>
      <c r="K4381" s="304"/>
    </row>
    <row r="4382">
      <c r="F4382" s="304"/>
      <c r="G4382" s="304"/>
      <c r="H4382" s="304"/>
      <c r="I4382" s="304"/>
      <c r="J4382" s="304"/>
      <c r="K4382" s="304"/>
    </row>
    <row r="4383">
      <c r="G4383" s="304"/>
      <c r="H4383" s="304"/>
      <c r="I4383" s="304"/>
      <c r="J4383" s="304"/>
      <c r="K4383" s="304"/>
    </row>
    <row r="4384">
      <c r="H4384" s="304"/>
      <c r="I4384" s="304"/>
      <c r="J4384" s="304"/>
      <c r="K4384" s="304"/>
    </row>
    <row r="4385">
      <c r="G4385" s="304"/>
      <c r="H4385" s="304"/>
      <c r="I4385" s="304"/>
      <c r="J4385" s="304"/>
      <c r="K4385" s="304"/>
    </row>
    <row r="4386">
      <c r="H4386" s="304"/>
      <c r="I4386" s="304"/>
    </row>
    <row r="4387">
      <c r="G4387" s="304"/>
      <c r="H4387" s="304"/>
      <c r="I4387" s="304"/>
      <c r="J4387" s="304"/>
      <c r="K4387" s="304"/>
    </row>
    <row r="4388">
      <c r="G4388" s="304"/>
      <c r="H4388" s="304"/>
      <c r="I4388" s="304"/>
      <c r="J4388" s="304"/>
      <c r="K4388" s="304"/>
    </row>
    <row r="4389">
      <c r="G4389" s="304"/>
      <c r="H4389" s="304"/>
      <c r="I4389" s="304"/>
      <c r="J4389" s="304"/>
      <c r="K4389" s="304"/>
    </row>
    <row r="4390">
      <c r="H4390" s="304"/>
      <c r="I4390" s="304"/>
      <c r="J4390" s="304"/>
      <c r="K4390" s="304"/>
    </row>
    <row r="4391">
      <c r="G4391" s="304"/>
      <c r="H4391" s="304"/>
      <c r="I4391" s="304"/>
      <c r="J4391" s="304"/>
      <c r="K4391" s="304"/>
    </row>
    <row r="4392">
      <c r="H4392" s="304"/>
      <c r="I4392" s="304"/>
      <c r="J4392" s="304"/>
      <c r="K4392" s="304"/>
    </row>
    <row r="4393">
      <c r="G4393" s="304"/>
      <c r="H4393" s="304"/>
      <c r="I4393" s="304"/>
      <c r="J4393" s="304"/>
      <c r="K4393" s="304"/>
    </row>
    <row r="4394">
      <c r="G4394" s="304"/>
      <c r="H4394" s="304"/>
      <c r="I4394" s="304"/>
      <c r="J4394" s="304"/>
      <c r="K4394" s="304"/>
    </row>
    <row r="4395">
      <c r="G4395" s="304"/>
      <c r="H4395" s="304"/>
      <c r="I4395" s="304"/>
      <c r="J4395" s="304"/>
      <c r="K4395" s="304"/>
    </row>
    <row r="4396">
      <c r="G4396" s="304"/>
      <c r="H4396" s="304"/>
      <c r="I4396" s="304"/>
      <c r="J4396" s="304"/>
      <c r="K4396" s="304"/>
    </row>
    <row r="4397">
      <c r="H4397" s="304"/>
      <c r="I4397" s="304"/>
      <c r="J4397" s="304"/>
      <c r="K4397" s="304"/>
    </row>
    <row r="4398">
      <c r="G4398" s="304"/>
      <c r="H4398" s="304"/>
      <c r="I4398" s="304"/>
      <c r="J4398" s="304"/>
      <c r="K4398" s="304"/>
    </row>
    <row r="4399">
      <c r="H4399" s="304"/>
      <c r="I4399" s="304"/>
      <c r="J4399" s="304"/>
      <c r="K4399" s="304"/>
    </row>
    <row r="4400">
      <c r="G4400" s="304"/>
      <c r="H4400" s="304"/>
      <c r="I4400" s="304"/>
      <c r="J4400" s="304"/>
      <c r="K4400" s="304"/>
    </row>
    <row r="4401">
      <c r="G4401" s="304"/>
      <c r="H4401" s="304"/>
      <c r="I4401" s="304"/>
      <c r="J4401" s="304"/>
      <c r="K4401" s="304"/>
    </row>
    <row r="4402">
      <c r="H4402" s="304"/>
      <c r="I4402" s="304"/>
      <c r="J4402" s="304"/>
      <c r="K4402" s="304"/>
    </row>
    <row r="4403">
      <c r="F4403" s="304"/>
      <c r="G4403" s="304"/>
      <c r="H4403" s="304"/>
      <c r="I4403" s="304"/>
      <c r="K4403" s="304"/>
    </row>
    <row r="4404">
      <c r="G4404" s="304"/>
      <c r="H4404" s="304"/>
      <c r="I4404" s="304"/>
      <c r="K4404" s="304"/>
    </row>
    <row r="4405">
      <c r="G4405" s="304"/>
      <c r="H4405" s="304"/>
      <c r="I4405" s="304"/>
      <c r="J4405" s="304"/>
      <c r="K4405" s="304"/>
    </row>
    <row r="4406">
      <c r="G4406" s="304"/>
      <c r="H4406" s="304"/>
      <c r="I4406" s="304"/>
      <c r="J4406" s="304"/>
      <c r="K4406" s="304"/>
    </row>
    <row r="4407">
      <c r="H4407" s="304"/>
      <c r="I4407" s="304"/>
      <c r="J4407" s="304"/>
      <c r="K4407" s="304"/>
    </row>
    <row r="4408">
      <c r="I4408" s="304"/>
      <c r="J4408" s="304"/>
      <c r="K4408" s="304"/>
    </row>
    <row r="4409">
      <c r="H4409" s="304"/>
      <c r="I4409" s="304"/>
      <c r="K4409" s="304"/>
    </row>
    <row r="4410">
      <c r="H4410" s="304"/>
      <c r="I4410" s="304"/>
      <c r="J4410" s="304"/>
      <c r="K4410" s="304"/>
    </row>
    <row r="4411">
      <c r="H4411" s="304"/>
      <c r="I4411" s="304"/>
      <c r="J4411" s="304"/>
      <c r="K4411" s="304"/>
    </row>
    <row r="4412">
      <c r="G4412" s="304"/>
      <c r="H4412" s="304"/>
      <c r="I4412" s="304"/>
      <c r="J4412" s="304"/>
      <c r="K4412" s="304"/>
    </row>
    <row r="4413">
      <c r="G4413" s="304"/>
      <c r="H4413" s="304"/>
      <c r="I4413" s="304"/>
      <c r="J4413" s="304"/>
      <c r="K4413" s="304"/>
    </row>
    <row r="4414">
      <c r="G4414" s="304"/>
      <c r="H4414" s="304"/>
      <c r="I4414" s="304"/>
      <c r="J4414" s="304"/>
      <c r="K4414" s="304"/>
    </row>
    <row r="4415">
      <c r="G4415" s="304"/>
      <c r="H4415" s="304"/>
      <c r="I4415" s="304"/>
      <c r="J4415" s="304"/>
      <c r="K4415" s="304"/>
    </row>
    <row r="4416">
      <c r="H4416" s="304"/>
      <c r="I4416" s="304"/>
      <c r="J4416" s="304"/>
      <c r="K4416" s="304"/>
    </row>
    <row r="4417">
      <c r="H4417" s="304"/>
      <c r="I4417" s="304"/>
      <c r="J4417" s="304"/>
      <c r="K4417" s="304"/>
    </row>
    <row r="4418">
      <c r="H4418" s="304"/>
      <c r="I4418" s="304"/>
      <c r="K4418" s="304"/>
    </row>
    <row r="4419">
      <c r="H4419" s="304"/>
      <c r="I4419" s="304"/>
      <c r="K4419" s="304"/>
    </row>
    <row r="4420">
      <c r="H4420" s="304"/>
      <c r="I4420" s="304"/>
      <c r="J4420" s="304"/>
      <c r="K4420" s="304"/>
    </row>
    <row r="4421">
      <c r="H4421" s="304"/>
      <c r="I4421" s="304"/>
      <c r="J4421" s="304"/>
      <c r="K4421" s="304"/>
    </row>
    <row r="4422">
      <c r="J4422" s="304"/>
      <c r="K4422" s="304"/>
    </row>
    <row r="4423">
      <c r="J4423" s="304"/>
      <c r="K4423" s="304"/>
    </row>
    <row r="4424">
      <c r="F4424" s="304"/>
      <c r="G4424" s="304"/>
      <c r="H4424" s="304"/>
      <c r="I4424" s="304"/>
      <c r="J4424" s="304"/>
      <c r="K4424" s="304"/>
    </row>
    <row r="4425">
      <c r="G4425" s="304"/>
      <c r="I4425" s="304"/>
      <c r="J4425" s="304"/>
      <c r="K4425" s="304"/>
    </row>
    <row r="4426">
      <c r="G4426" s="304"/>
      <c r="H4426" s="304"/>
      <c r="I4426" s="304"/>
      <c r="J4426" s="304"/>
      <c r="K4426" s="304"/>
    </row>
    <row r="4427">
      <c r="G4427" s="304"/>
      <c r="H4427" s="304"/>
      <c r="I4427" s="304"/>
      <c r="J4427" s="304"/>
      <c r="K4427" s="304"/>
    </row>
    <row r="4428">
      <c r="H4428" s="304"/>
      <c r="I4428" s="304"/>
      <c r="J4428" s="304"/>
      <c r="K4428" s="304"/>
    </row>
    <row r="4429">
      <c r="G4429" s="304"/>
      <c r="H4429" s="304"/>
      <c r="I4429" s="304"/>
      <c r="J4429" s="304"/>
      <c r="K4429" s="304"/>
    </row>
    <row r="4430">
      <c r="I4430" s="304"/>
      <c r="J4430" s="304"/>
      <c r="K4430" s="304"/>
    </row>
    <row r="4431">
      <c r="G4431" s="304"/>
      <c r="H4431" s="304"/>
      <c r="I4431" s="304"/>
      <c r="J4431" s="304"/>
      <c r="K4431" s="304"/>
    </row>
    <row r="4432">
      <c r="G4432" s="304"/>
      <c r="H4432" s="304"/>
      <c r="I4432" s="304"/>
      <c r="J4432" s="304"/>
      <c r="K4432" s="304"/>
    </row>
    <row r="4433">
      <c r="H4433" s="304"/>
      <c r="I4433" s="304"/>
      <c r="J4433" s="304"/>
      <c r="K4433" s="304"/>
    </row>
    <row r="4434">
      <c r="F4434" s="304"/>
      <c r="G4434" s="304"/>
      <c r="H4434" s="304"/>
      <c r="I4434" s="304"/>
      <c r="J4434" s="304"/>
      <c r="K4434" s="304"/>
    </row>
    <row r="4435">
      <c r="G4435" s="304"/>
      <c r="H4435" s="304"/>
      <c r="I4435" s="304"/>
      <c r="J4435" s="304"/>
      <c r="K4435" s="304"/>
    </row>
    <row r="4436">
      <c r="G4436" s="304"/>
      <c r="H4436" s="304"/>
      <c r="I4436" s="304"/>
      <c r="J4436" s="304"/>
      <c r="K4436" s="304"/>
    </row>
    <row r="4437">
      <c r="H4437" s="304"/>
      <c r="I4437" s="304"/>
      <c r="J4437" s="304"/>
      <c r="K4437" s="304"/>
    </row>
    <row r="4438">
      <c r="F4438" s="304"/>
      <c r="G4438" s="304"/>
      <c r="H4438" s="304"/>
      <c r="I4438" s="304"/>
      <c r="J4438" s="304"/>
      <c r="K4438" s="304"/>
    </row>
    <row r="4439">
      <c r="F4439" s="304"/>
      <c r="G4439" s="304"/>
      <c r="H4439" s="304"/>
      <c r="I4439" s="304"/>
      <c r="J4439" s="304"/>
      <c r="K4439" s="304"/>
    </row>
    <row r="4440">
      <c r="F4440" s="304"/>
      <c r="G4440" s="304"/>
      <c r="H4440" s="304"/>
      <c r="I4440" s="304"/>
      <c r="J4440" s="304"/>
      <c r="K4440" s="304"/>
    </row>
    <row r="4441">
      <c r="G4441" s="304"/>
      <c r="H4441" s="304"/>
      <c r="I4441" s="304"/>
      <c r="J4441" s="304"/>
      <c r="K4441" s="304"/>
    </row>
    <row r="4442">
      <c r="H4442" s="304"/>
      <c r="I4442" s="304"/>
      <c r="J4442" s="304"/>
      <c r="K4442" s="304"/>
    </row>
    <row r="4443">
      <c r="I4443" s="304"/>
      <c r="J4443" s="304"/>
      <c r="K4443" s="304"/>
    </row>
    <row r="4444">
      <c r="I4444" s="304"/>
      <c r="J4444" s="304"/>
      <c r="K4444" s="304"/>
    </row>
    <row r="4445">
      <c r="F4445" s="304"/>
      <c r="G4445" s="304"/>
      <c r="H4445" s="304"/>
      <c r="I4445" s="304"/>
      <c r="J4445" s="304"/>
      <c r="K4445" s="304"/>
    </row>
    <row r="4446">
      <c r="F4446" s="304"/>
      <c r="G4446" s="304"/>
      <c r="H4446" s="304"/>
      <c r="I4446" s="304"/>
      <c r="J4446" s="304"/>
      <c r="K4446" s="304"/>
    </row>
    <row r="4447">
      <c r="H4447" s="304"/>
      <c r="I4447" s="304"/>
      <c r="J4447" s="304"/>
      <c r="K4447" s="304"/>
    </row>
    <row r="4448">
      <c r="I4448" s="304"/>
      <c r="J4448" s="304"/>
      <c r="K4448" s="304"/>
    </row>
    <row r="4449">
      <c r="I4449" s="304"/>
      <c r="J4449" s="304"/>
      <c r="K4449" s="304"/>
    </row>
    <row r="4450">
      <c r="K4450" s="304"/>
    </row>
    <row r="4451">
      <c r="K4451" s="304"/>
    </row>
    <row r="4452">
      <c r="F4452" s="304"/>
      <c r="G4452" s="304"/>
      <c r="H4452" s="304"/>
      <c r="I4452" s="304"/>
      <c r="J4452" s="304"/>
      <c r="K4452" s="304"/>
    </row>
    <row r="4453">
      <c r="H4453" s="304"/>
      <c r="I4453" s="304"/>
      <c r="J4453" s="304"/>
      <c r="K4453" s="304"/>
    </row>
    <row r="4454">
      <c r="F4454" s="304"/>
      <c r="G4454" s="304"/>
      <c r="H4454" s="304"/>
      <c r="I4454" s="304"/>
      <c r="J4454" s="304"/>
      <c r="K4454" s="304"/>
    </row>
    <row r="4455">
      <c r="G4455" s="304"/>
      <c r="H4455" s="304"/>
      <c r="I4455" s="304"/>
      <c r="J4455" s="304"/>
      <c r="K4455" s="304"/>
    </row>
    <row r="4456">
      <c r="I4456" s="304"/>
      <c r="J4456" s="304"/>
      <c r="K4456" s="304"/>
    </row>
    <row r="4457">
      <c r="G4457" s="304"/>
      <c r="H4457" s="304"/>
      <c r="I4457" s="304"/>
      <c r="J4457" s="304"/>
      <c r="K4457" s="304"/>
    </row>
    <row r="4458">
      <c r="F4458" s="304"/>
      <c r="G4458" s="304"/>
      <c r="H4458" s="304"/>
      <c r="I4458" s="304"/>
      <c r="J4458" s="304"/>
      <c r="K4458" s="304"/>
    </row>
    <row r="4459">
      <c r="G4459" s="304"/>
      <c r="H4459" s="304"/>
      <c r="I4459" s="304"/>
      <c r="J4459" s="304"/>
      <c r="K4459" s="304"/>
    </row>
    <row r="4460">
      <c r="H4460" s="304"/>
      <c r="I4460" s="304"/>
      <c r="J4460" s="304"/>
      <c r="K4460" s="304"/>
    </row>
    <row r="4461">
      <c r="G4461" s="304"/>
      <c r="H4461" s="304"/>
      <c r="I4461" s="304"/>
      <c r="J4461" s="304"/>
      <c r="K4461" s="304"/>
    </row>
    <row r="4462">
      <c r="H4462" s="304"/>
      <c r="I4462" s="304"/>
      <c r="J4462" s="304"/>
      <c r="K4462" s="304"/>
    </row>
    <row r="4463">
      <c r="F4463" s="304"/>
      <c r="H4463" s="304"/>
      <c r="I4463" s="304"/>
      <c r="J4463" s="304"/>
      <c r="K4463" s="304"/>
    </row>
    <row r="4464">
      <c r="G4464" s="304"/>
      <c r="K4464" s="304"/>
    </row>
    <row r="4465">
      <c r="H4465" s="304"/>
      <c r="I4465" s="304"/>
      <c r="J4465" s="304"/>
      <c r="K4465" s="304"/>
    </row>
    <row r="4466">
      <c r="H4466" s="304"/>
      <c r="I4466" s="304"/>
      <c r="J4466" s="304"/>
      <c r="K4466" s="304"/>
    </row>
    <row r="4467">
      <c r="G4467" s="304"/>
      <c r="H4467" s="304"/>
      <c r="I4467" s="304"/>
      <c r="J4467" s="304"/>
      <c r="K4467" s="304"/>
    </row>
    <row r="4468">
      <c r="F4468" s="304"/>
      <c r="G4468" s="304"/>
      <c r="H4468" s="304"/>
      <c r="I4468" s="304"/>
      <c r="J4468" s="304"/>
      <c r="K4468" s="304"/>
    </row>
    <row r="4469">
      <c r="G4469" s="304"/>
      <c r="H4469" s="304"/>
      <c r="I4469" s="304"/>
      <c r="J4469" s="304"/>
      <c r="K4469" s="304"/>
    </row>
    <row r="4470">
      <c r="H4470" s="304"/>
      <c r="I4470" s="304"/>
      <c r="J4470" s="304"/>
      <c r="K4470" s="304"/>
    </row>
    <row r="4472">
      <c r="F4472" s="304"/>
      <c r="G4472" s="304"/>
      <c r="H4472" s="304"/>
      <c r="I4472" s="304"/>
      <c r="J4472" s="304"/>
      <c r="K4472" s="304"/>
    </row>
    <row r="4473">
      <c r="F4473" s="304"/>
      <c r="G4473" s="304"/>
      <c r="H4473" s="304"/>
      <c r="I4473" s="304"/>
      <c r="J4473" s="304"/>
      <c r="K4473" s="304"/>
    </row>
    <row r="4474">
      <c r="G4474" s="304"/>
      <c r="H4474" s="304"/>
      <c r="I4474" s="304"/>
      <c r="J4474" s="304"/>
      <c r="K4474" s="304"/>
    </row>
    <row r="4475">
      <c r="H4475" s="304"/>
      <c r="I4475" s="304"/>
      <c r="J4475" s="304"/>
      <c r="K4475" s="304"/>
    </row>
    <row r="4476">
      <c r="I4476" s="304"/>
      <c r="J4476" s="304"/>
      <c r="K4476" s="304"/>
    </row>
    <row r="4477">
      <c r="I4477" s="304"/>
      <c r="J4477" s="304"/>
      <c r="K4477" s="304"/>
    </row>
    <row r="4478">
      <c r="F4478" s="304"/>
      <c r="G4478" s="304"/>
      <c r="H4478" s="304"/>
      <c r="I4478" s="304"/>
      <c r="J4478" s="304"/>
      <c r="K4478" s="304"/>
    </row>
    <row r="4479">
      <c r="F4479" s="304"/>
      <c r="G4479" s="304"/>
      <c r="H4479" s="304"/>
      <c r="I4479" s="304"/>
      <c r="J4479" s="304"/>
      <c r="K4479" s="304"/>
    </row>
    <row r="4480">
      <c r="G4480" s="304"/>
      <c r="H4480" s="304"/>
      <c r="I4480" s="304"/>
      <c r="J4480" s="304"/>
      <c r="K4480" s="304"/>
    </row>
    <row r="4481">
      <c r="H4481" s="304"/>
      <c r="I4481" s="304"/>
      <c r="J4481" s="304"/>
      <c r="K4481" s="304"/>
    </row>
    <row r="4482">
      <c r="G4482" s="304"/>
      <c r="H4482" s="304"/>
      <c r="I4482" s="304"/>
      <c r="J4482" s="304"/>
      <c r="K4482" s="304"/>
    </row>
    <row r="4483">
      <c r="G4483" s="304"/>
      <c r="H4483" s="304"/>
      <c r="I4483" s="304"/>
      <c r="J4483" s="304"/>
      <c r="K4483" s="304"/>
    </row>
    <row r="4484">
      <c r="G4484" s="304"/>
      <c r="H4484" s="304"/>
      <c r="I4484" s="304"/>
      <c r="J4484" s="304"/>
      <c r="K4484" s="304"/>
    </row>
    <row r="4485">
      <c r="F4485" s="304"/>
      <c r="G4485" s="304"/>
      <c r="H4485" s="304"/>
      <c r="I4485" s="304"/>
      <c r="J4485" s="304"/>
      <c r="K4485" s="304"/>
    </row>
    <row r="4486">
      <c r="F4486" s="304"/>
      <c r="G4486" s="304"/>
      <c r="H4486" s="304"/>
      <c r="I4486" s="304"/>
      <c r="J4486" s="304"/>
      <c r="K4486" s="304"/>
    </row>
    <row r="4487">
      <c r="G4487" s="304"/>
      <c r="H4487" s="304"/>
      <c r="I4487" s="304"/>
      <c r="J4487" s="304"/>
      <c r="K4487" s="304"/>
    </row>
    <row r="4488">
      <c r="F4488" s="304"/>
      <c r="G4488" s="304"/>
      <c r="H4488" s="304"/>
      <c r="I4488" s="304"/>
      <c r="J4488" s="304"/>
      <c r="K4488" s="304"/>
    </row>
    <row r="4489">
      <c r="G4489" s="304"/>
      <c r="H4489" s="304"/>
      <c r="I4489" s="304"/>
      <c r="J4489" s="304"/>
      <c r="K4489" s="304"/>
    </row>
    <row r="4490">
      <c r="I4490" s="304"/>
      <c r="J4490" s="304"/>
      <c r="K4490" s="304"/>
    </row>
    <row r="4491">
      <c r="F4491" s="304"/>
      <c r="G4491" s="304"/>
      <c r="H4491" s="304"/>
      <c r="I4491" s="304"/>
      <c r="J4491" s="304"/>
      <c r="K4491" s="304"/>
    </row>
    <row r="4492">
      <c r="F4492" s="304"/>
      <c r="G4492" s="304"/>
      <c r="H4492" s="304"/>
      <c r="I4492" s="304"/>
      <c r="J4492" s="304"/>
      <c r="K4492" s="304"/>
    </row>
    <row r="4493">
      <c r="G4493" s="304"/>
      <c r="H4493" s="304"/>
      <c r="I4493" s="304"/>
      <c r="J4493" s="304"/>
      <c r="K4493" s="304"/>
    </row>
    <row r="4494">
      <c r="G4494" s="304"/>
      <c r="H4494" s="304"/>
      <c r="I4494" s="304"/>
      <c r="J4494" s="304"/>
      <c r="K4494" s="304"/>
    </row>
    <row r="4495">
      <c r="G4495" s="304"/>
      <c r="H4495" s="304"/>
      <c r="I4495" s="304"/>
      <c r="J4495" s="304"/>
      <c r="K4495" s="304"/>
    </row>
    <row r="4496">
      <c r="G4496" s="304"/>
      <c r="H4496" s="304"/>
      <c r="I4496" s="304"/>
      <c r="J4496" s="304"/>
      <c r="K4496" s="304"/>
    </row>
    <row r="4497">
      <c r="G4497" s="304"/>
      <c r="H4497" s="304"/>
      <c r="I4497" s="304"/>
      <c r="J4497" s="304"/>
      <c r="K4497" s="304"/>
    </row>
    <row r="4498">
      <c r="I4498" s="304"/>
      <c r="J4498" s="304"/>
      <c r="K4498" s="304"/>
    </row>
    <row r="4499">
      <c r="H4499" s="304"/>
      <c r="I4499" s="304"/>
      <c r="J4499" s="304"/>
      <c r="K4499" s="304"/>
    </row>
    <row r="4500">
      <c r="G4500" s="304"/>
      <c r="H4500" s="304"/>
      <c r="I4500" s="304"/>
      <c r="J4500" s="304"/>
      <c r="K4500" s="304"/>
    </row>
    <row r="4501">
      <c r="F4501" s="304"/>
      <c r="G4501" s="304"/>
      <c r="H4501" s="304"/>
      <c r="I4501" s="304"/>
      <c r="J4501" s="304"/>
      <c r="K4501" s="304"/>
    </row>
    <row r="4502">
      <c r="F4502" s="304"/>
      <c r="G4502" s="304"/>
      <c r="H4502" s="304"/>
      <c r="I4502" s="304"/>
      <c r="J4502" s="304"/>
      <c r="K4502" s="304"/>
    </row>
    <row r="4503">
      <c r="G4503" s="304"/>
      <c r="H4503" s="304"/>
      <c r="I4503" s="304"/>
      <c r="J4503" s="304"/>
      <c r="K4503" s="304"/>
    </row>
    <row r="4504">
      <c r="H4504" s="304"/>
      <c r="I4504" s="304"/>
      <c r="K4504" s="304"/>
    </row>
    <row r="4508">
      <c r="F4508" s="304"/>
      <c r="G4508" s="304"/>
      <c r="H4508" s="304"/>
      <c r="I4508" s="304"/>
      <c r="J4508" s="304"/>
      <c r="K4508" s="304"/>
    </row>
    <row r="4509">
      <c r="F4509" s="304"/>
      <c r="G4509" s="304"/>
      <c r="H4509" s="304"/>
      <c r="I4509" s="304"/>
      <c r="J4509" s="304"/>
      <c r="K4509" s="304"/>
    </row>
    <row r="4510">
      <c r="G4510" s="304"/>
      <c r="H4510" s="304"/>
      <c r="I4510" s="304"/>
      <c r="J4510" s="304"/>
      <c r="K4510" s="304"/>
    </row>
    <row r="4511">
      <c r="G4511" s="304"/>
      <c r="H4511" s="304"/>
      <c r="I4511" s="304"/>
      <c r="J4511" s="304"/>
      <c r="K4511" s="304"/>
    </row>
    <row r="4512">
      <c r="J4512" s="304"/>
      <c r="K4512" s="304"/>
    </row>
    <row r="4513">
      <c r="I4513" s="304"/>
      <c r="J4513" s="304"/>
      <c r="K4513" s="304"/>
    </row>
    <row r="4514">
      <c r="F4514" s="304"/>
      <c r="G4514" s="304"/>
      <c r="H4514" s="304"/>
      <c r="I4514" s="304"/>
      <c r="J4514" s="304"/>
      <c r="K4514" s="304"/>
    </row>
    <row r="4515">
      <c r="G4515" s="304"/>
      <c r="H4515" s="304"/>
      <c r="I4515" s="304"/>
      <c r="J4515" s="304"/>
      <c r="K4515" s="304"/>
    </row>
    <row r="4516">
      <c r="G4516" s="304"/>
      <c r="H4516" s="304"/>
      <c r="I4516" s="304"/>
      <c r="J4516" s="304"/>
      <c r="K4516" s="304"/>
    </row>
    <row r="4517">
      <c r="G4517" s="304"/>
      <c r="H4517" s="304"/>
      <c r="I4517" s="304"/>
      <c r="J4517" s="304"/>
      <c r="K4517" s="304"/>
    </row>
    <row r="4518">
      <c r="F4518" s="304"/>
      <c r="G4518" s="304"/>
      <c r="H4518" s="304"/>
      <c r="I4518" s="304"/>
      <c r="J4518" s="304"/>
      <c r="K4518" s="304"/>
    </row>
    <row r="4519">
      <c r="G4519" s="304"/>
      <c r="H4519" s="304"/>
      <c r="I4519" s="304"/>
      <c r="J4519" s="304"/>
      <c r="K4519" s="304"/>
    </row>
    <row r="4520">
      <c r="H4520" s="304"/>
      <c r="I4520" s="304"/>
      <c r="J4520" s="304"/>
      <c r="K4520" s="304"/>
    </row>
    <row r="4521">
      <c r="G4521" s="304"/>
      <c r="H4521" s="304"/>
      <c r="I4521" s="304"/>
      <c r="J4521" s="304"/>
      <c r="K4521" s="304"/>
    </row>
    <row r="4522">
      <c r="H4522" s="304"/>
      <c r="I4522" s="304"/>
      <c r="J4522" s="304"/>
      <c r="K4522" s="304"/>
    </row>
    <row r="4523">
      <c r="H4523" s="304"/>
      <c r="I4523" s="304"/>
      <c r="J4523" s="304"/>
      <c r="K4523" s="304"/>
    </row>
    <row r="4524">
      <c r="G4524" s="304"/>
      <c r="H4524" s="304"/>
      <c r="I4524" s="304"/>
      <c r="J4524" s="304"/>
      <c r="K4524" s="304"/>
    </row>
    <row r="4525">
      <c r="H4525" s="304"/>
      <c r="I4525" s="304"/>
      <c r="J4525" s="304"/>
      <c r="K4525" s="304"/>
    </row>
    <row r="4526">
      <c r="H4526" s="304"/>
      <c r="I4526" s="304"/>
      <c r="J4526" s="304"/>
      <c r="K4526" s="304"/>
    </row>
    <row r="4527">
      <c r="I4527" s="304"/>
      <c r="J4527" s="304"/>
      <c r="K4527" s="304"/>
    </row>
    <row r="4528">
      <c r="F4528" s="304"/>
      <c r="G4528" s="304"/>
      <c r="H4528" s="304"/>
      <c r="I4528" s="304"/>
      <c r="J4528" s="304"/>
      <c r="K4528" s="304"/>
    </row>
    <row r="4529">
      <c r="G4529" s="304"/>
      <c r="H4529" s="304"/>
      <c r="I4529" s="304"/>
    </row>
    <row r="4530">
      <c r="H4530" s="304"/>
      <c r="I4530" s="304"/>
      <c r="J4530" s="304"/>
      <c r="K4530" s="304"/>
    </row>
    <row r="4531">
      <c r="K4531" s="304"/>
    </row>
    <row r="4532">
      <c r="F4532" s="304"/>
      <c r="G4532" s="304"/>
      <c r="H4532" s="304"/>
      <c r="I4532" s="304"/>
      <c r="J4532" s="304"/>
      <c r="K4532" s="304"/>
    </row>
    <row r="4533">
      <c r="F4533" s="304"/>
      <c r="G4533" s="304"/>
      <c r="H4533" s="304"/>
      <c r="I4533" s="304"/>
      <c r="J4533" s="304"/>
      <c r="K4533" s="304"/>
    </row>
    <row r="4534">
      <c r="G4534" s="304"/>
      <c r="H4534" s="304"/>
      <c r="I4534" s="304"/>
      <c r="J4534" s="304"/>
      <c r="K4534" s="304"/>
    </row>
    <row r="4535">
      <c r="G4535" s="304"/>
      <c r="H4535" s="304"/>
      <c r="I4535" s="304"/>
      <c r="J4535" s="304"/>
      <c r="K4535" s="304"/>
    </row>
    <row r="4536">
      <c r="H4536" s="304"/>
      <c r="I4536" s="304"/>
      <c r="J4536" s="304"/>
      <c r="K4536" s="304"/>
    </row>
    <row r="4537">
      <c r="H4537" s="304"/>
      <c r="I4537" s="304"/>
      <c r="J4537" s="304"/>
      <c r="K4537" s="304"/>
    </row>
    <row r="4538">
      <c r="F4538" s="304"/>
      <c r="G4538" s="304"/>
      <c r="H4538" s="304"/>
      <c r="I4538" s="304"/>
      <c r="J4538" s="304"/>
      <c r="K4538" s="304"/>
    </row>
    <row r="4539">
      <c r="G4539" s="304"/>
      <c r="H4539" s="304"/>
      <c r="I4539" s="304"/>
      <c r="K4539" s="304"/>
    </row>
    <row r="4540">
      <c r="H4540" s="304"/>
      <c r="I4540" s="304"/>
      <c r="J4540" s="304"/>
      <c r="K4540" s="304"/>
    </row>
    <row r="4541">
      <c r="K4541" s="304"/>
    </row>
    <row r="4542">
      <c r="F4542" s="304"/>
      <c r="G4542" s="304"/>
      <c r="H4542" s="304"/>
      <c r="I4542" s="304"/>
      <c r="J4542" s="304"/>
      <c r="K4542" s="304"/>
    </row>
    <row r="4543">
      <c r="G4543" s="304"/>
      <c r="H4543" s="304"/>
      <c r="I4543" s="304"/>
      <c r="J4543" s="304"/>
      <c r="K4543" s="304"/>
    </row>
    <row r="4544">
      <c r="H4544" s="304"/>
      <c r="I4544" s="304"/>
      <c r="J4544" s="304"/>
      <c r="K4544" s="304"/>
    </row>
    <row r="4545">
      <c r="G4545" s="304"/>
      <c r="H4545" s="304"/>
      <c r="I4545" s="304"/>
      <c r="J4545" s="304"/>
      <c r="K4545" s="304"/>
    </row>
    <row r="4546">
      <c r="H4546" s="304"/>
      <c r="I4546" s="304"/>
      <c r="J4546" s="304"/>
      <c r="K4546" s="304"/>
    </row>
    <row r="4547">
      <c r="G4547" s="304"/>
      <c r="H4547" s="304"/>
      <c r="I4547" s="304"/>
      <c r="J4547" s="304"/>
      <c r="K4547" s="304"/>
    </row>
    <row r="4548">
      <c r="H4548" s="304"/>
      <c r="I4548" s="304"/>
      <c r="J4548" s="304"/>
      <c r="K4548" s="304"/>
    </row>
    <row r="4549">
      <c r="G4549" s="304"/>
      <c r="H4549" s="304"/>
      <c r="I4549" s="304"/>
      <c r="J4549" s="304"/>
      <c r="K4549" s="304"/>
    </row>
    <row r="4550">
      <c r="H4550" s="304"/>
      <c r="I4550" s="304"/>
      <c r="J4550" s="304"/>
      <c r="K4550" s="304"/>
    </row>
    <row r="4551">
      <c r="I4551" s="304"/>
      <c r="J4551" s="304"/>
      <c r="K4551" s="304"/>
    </row>
    <row r="4552">
      <c r="F4552" s="304"/>
      <c r="G4552" s="304"/>
      <c r="H4552" s="304"/>
      <c r="I4552" s="304"/>
      <c r="J4552" s="304"/>
      <c r="K4552" s="304"/>
    </row>
    <row r="4553">
      <c r="G4553" s="304"/>
      <c r="H4553" s="304"/>
      <c r="I4553" s="304"/>
      <c r="J4553" s="304"/>
      <c r="K4553" s="304"/>
    </row>
    <row r="4554">
      <c r="G4554" s="304"/>
      <c r="H4554" s="304"/>
      <c r="I4554" s="304"/>
      <c r="J4554" s="304"/>
      <c r="K4554" s="304"/>
    </row>
    <row r="4555">
      <c r="H4555" s="304"/>
      <c r="J4555" s="304"/>
      <c r="K4555" s="304"/>
    </row>
    <row r="4556">
      <c r="F4556" s="304"/>
      <c r="G4556" s="304"/>
      <c r="H4556" s="304"/>
      <c r="I4556" s="304"/>
      <c r="J4556" s="304"/>
      <c r="K4556" s="304"/>
    </row>
    <row r="4557">
      <c r="G4557" s="304"/>
      <c r="H4557" s="304"/>
      <c r="I4557" s="304"/>
      <c r="J4557" s="304"/>
      <c r="K4557" s="304"/>
    </row>
    <row r="4558">
      <c r="H4558" s="304"/>
      <c r="I4558" s="304"/>
    </row>
    <row r="4559">
      <c r="G4559" s="304"/>
      <c r="H4559" s="304"/>
      <c r="I4559" s="304"/>
      <c r="J4559" s="304"/>
      <c r="K4559" s="304"/>
    </row>
    <row r="4560">
      <c r="H4560" s="304"/>
      <c r="I4560" s="304"/>
      <c r="J4560" s="304"/>
      <c r="K4560" s="304"/>
    </row>
    <row r="4561">
      <c r="I4561" s="304"/>
      <c r="J4561" s="304"/>
      <c r="K4561" s="304"/>
    </row>
    <row r="4562">
      <c r="H4562" s="304"/>
      <c r="I4562" s="304"/>
      <c r="J4562" s="304"/>
      <c r="K4562" s="304"/>
    </row>
    <row r="4563">
      <c r="H4563" s="304"/>
      <c r="I4563" s="304"/>
      <c r="J4563" s="304"/>
      <c r="K4563" s="304"/>
    </row>
    <row r="4564">
      <c r="H4564" s="304"/>
      <c r="J4564" s="304"/>
      <c r="K4564" s="304"/>
    </row>
    <row r="4565">
      <c r="G4565" s="304"/>
      <c r="H4565" s="304"/>
      <c r="I4565" s="304"/>
      <c r="J4565" s="304"/>
      <c r="K4565" s="304"/>
    </row>
    <row r="4566">
      <c r="H4566" s="304"/>
      <c r="I4566" s="304"/>
      <c r="J4566" s="304"/>
      <c r="K4566" s="304"/>
    </row>
    <row r="4567">
      <c r="I4567" s="304"/>
      <c r="J4567" s="304"/>
      <c r="K4567" s="304"/>
    </row>
    <row r="4568">
      <c r="K4568" s="304"/>
    </row>
    <row r="4569">
      <c r="H4569" s="304"/>
      <c r="I4569" s="304"/>
      <c r="J4569" s="304"/>
      <c r="K4569" s="304"/>
    </row>
    <row r="4570">
      <c r="H4570" s="304"/>
      <c r="I4570" s="304"/>
      <c r="J4570" s="304"/>
      <c r="K4570" s="304"/>
    </row>
    <row r="4571">
      <c r="H4571" s="304"/>
      <c r="I4571" s="304"/>
      <c r="J4571" s="304"/>
      <c r="K4571" s="304"/>
    </row>
    <row r="4572">
      <c r="H4572" s="304"/>
      <c r="I4572" s="304"/>
      <c r="J4572" s="304"/>
      <c r="K4572" s="304"/>
    </row>
    <row r="4573">
      <c r="G4573" s="304"/>
      <c r="H4573" s="304"/>
      <c r="I4573" s="304"/>
      <c r="J4573" s="304"/>
      <c r="K4573" s="304"/>
    </row>
    <row r="4574">
      <c r="H4574" s="304"/>
      <c r="I4574" s="304"/>
      <c r="J4574" s="304"/>
      <c r="K4574" s="304"/>
    </row>
    <row r="4575">
      <c r="H4575" s="304"/>
      <c r="I4575" s="304"/>
      <c r="J4575" s="304"/>
      <c r="K4575" s="304"/>
    </row>
    <row r="4576">
      <c r="H4576" s="304"/>
      <c r="I4576" s="304"/>
      <c r="J4576" s="304"/>
      <c r="K4576" s="304"/>
    </row>
    <row r="4577">
      <c r="G4577" s="304"/>
      <c r="H4577" s="304"/>
      <c r="I4577" s="304"/>
      <c r="J4577" s="304"/>
      <c r="K4577" s="304"/>
    </row>
    <row r="4578">
      <c r="H4578" s="304"/>
      <c r="I4578" s="304"/>
      <c r="J4578" s="304"/>
      <c r="K4578" s="304"/>
    </row>
    <row r="4579">
      <c r="F4579" s="304"/>
      <c r="G4579" s="304"/>
      <c r="H4579" s="304"/>
      <c r="I4579" s="304"/>
      <c r="J4579" s="304"/>
      <c r="K4579" s="304"/>
    </row>
    <row r="4580">
      <c r="G4580" s="304"/>
      <c r="H4580" s="304"/>
      <c r="I4580" s="304"/>
      <c r="J4580" s="304"/>
      <c r="K4580" s="304"/>
    </row>
    <row r="4581">
      <c r="I4581" s="304"/>
      <c r="J4581" s="304"/>
      <c r="K4581" s="304"/>
    </row>
    <row r="4582">
      <c r="G4582" s="304"/>
      <c r="H4582" s="304"/>
      <c r="I4582" s="304"/>
      <c r="J4582" s="304"/>
      <c r="K4582" s="304"/>
    </row>
    <row r="4583">
      <c r="G4583" s="304"/>
      <c r="H4583" s="304"/>
      <c r="I4583" s="304"/>
      <c r="J4583" s="304"/>
      <c r="K4583" s="304"/>
    </row>
    <row r="4584">
      <c r="G4584" s="304"/>
      <c r="H4584" s="304"/>
      <c r="I4584" s="304"/>
      <c r="J4584" s="304"/>
      <c r="K4584" s="304"/>
    </row>
    <row r="4585">
      <c r="G4585" s="304"/>
      <c r="H4585" s="304"/>
      <c r="I4585" s="304"/>
      <c r="J4585" s="304"/>
      <c r="K4585" s="304"/>
    </row>
    <row r="4586">
      <c r="H4586" s="304"/>
      <c r="I4586" s="304"/>
      <c r="J4586" s="304"/>
      <c r="K4586" s="304"/>
    </row>
    <row r="4587">
      <c r="G4587" s="304"/>
      <c r="H4587" s="304"/>
      <c r="I4587" s="304"/>
      <c r="J4587" s="304"/>
      <c r="K4587" s="304"/>
    </row>
    <row r="4588">
      <c r="F4588" s="304"/>
      <c r="H4588" s="304"/>
      <c r="I4588" s="304"/>
      <c r="J4588" s="304"/>
      <c r="K4588" s="304"/>
    </row>
    <row r="4589">
      <c r="G4589" s="304"/>
      <c r="H4589" s="304"/>
      <c r="I4589" s="304"/>
      <c r="J4589" s="304"/>
      <c r="K4589" s="304"/>
    </row>
    <row r="4590">
      <c r="H4590" s="304"/>
      <c r="I4590" s="304"/>
      <c r="J4590" s="304"/>
      <c r="K4590" s="304"/>
    </row>
    <row r="4591">
      <c r="H4591" s="304"/>
      <c r="I4591" s="304"/>
      <c r="J4591" s="304"/>
      <c r="K4591" s="304"/>
    </row>
    <row r="4592">
      <c r="G4592" s="304"/>
      <c r="H4592" s="304"/>
      <c r="K4592" s="304"/>
    </row>
    <row r="4593">
      <c r="G4593" s="304"/>
      <c r="H4593" s="304"/>
      <c r="I4593" s="304"/>
      <c r="J4593" s="304"/>
      <c r="K4593" s="304"/>
    </row>
    <row r="4594">
      <c r="H4594" s="304"/>
      <c r="I4594" s="304"/>
      <c r="J4594" s="304"/>
      <c r="K4594" s="304"/>
    </row>
    <row r="4595">
      <c r="G4595" s="304"/>
      <c r="H4595" s="304"/>
      <c r="I4595" s="304"/>
      <c r="J4595" s="304"/>
      <c r="K4595" s="304"/>
    </row>
    <row r="4596">
      <c r="H4596" s="304"/>
      <c r="I4596" s="304"/>
      <c r="J4596" s="304"/>
      <c r="K4596" s="304"/>
    </row>
    <row r="4597">
      <c r="G4597" s="304"/>
      <c r="H4597" s="304"/>
      <c r="I4597" s="304"/>
      <c r="J4597" s="304"/>
      <c r="K4597" s="304"/>
    </row>
    <row r="4598">
      <c r="G4598" s="304"/>
      <c r="H4598" s="304"/>
      <c r="I4598" s="304"/>
      <c r="J4598" s="304"/>
      <c r="K4598" s="304"/>
    </row>
    <row r="4599">
      <c r="G4599" s="304"/>
      <c r="H4599" s="304"/>
      <c r="I4599" s="304"/>
      <c r="J4599" s="304"/>
      <c r="K4599" s="304"/>
    </row>
    <row r="4600">
      <c r="H4600" s="304"/>
      <c r="I4600" s="304"/>
      <c r="J4600" s="304"/>
      <c r="K4600" s="304"/>
    </row>
    <row r="4601">
      <c r="H4601" s="304"/>
      <c r="I4601" s="304"/>
      <c r="J4601" s="304"/>
      <c r="K4601" s="304"/>
    </row>
    <row r="4602">
      <c r="H4602" s="304"/>
      <c r="I4602" s="304"/>
      <c r="J4602" s="304"/>
      <c r="K4602" s="304"/>
    </row>
    <row r="4603">
      <c r="F4603" s="304"/>
      <c r="G4603" s="304"/>
      <c r="H4603" s="304"/>
      <c r="I4603" s="304"/>
      <c r="J4603" s="304"/>
      <c r="K4603" s="304"/>
    </row>
    <row r="4604">
      <c r="G4604" s="304"/>
      <c r="H4604" s="304"/>
      <c r="I4604" s="304"/>
      <c r="J4604" s="304"/>
      <c r="K4604" s="304"/>
    </row>
    <row r="4605">
      <c r="J4605" s="304"/>
      <c r="K4605" s="304"/>
    </row>
    <row r="4606">
      <c r="F4606" s="304"/>
      <c r="G4606" s="304"/>
      <c r="H4606" s="304"/>
      <c r="I4606" s="304"/>
      <c r="J4606" s="304"/>
      <c r="K4606" s="304"/>
    </row>
    <row r="4607">
      <c r="G4607" s="304"/>
      <c r="H4607" s="304"/>
      <c r="I4607" s="304"/>
      <c r="K4607" s="304"/>
    </row>
    <row r="4608">
      <c r="G4608" s="304"/>
      <c r="H4608" s="304"/>
      <c r="I4608" s="304"/>
      <c r="J4608" s="304"/>
      <c r="K4608" s="304"/>
    </row>
    <row r="4609">
      <c r="G4609" s="304"/>
      <c r="H4609" s="304"/>
      <c r="I4609" s="304"/>
      <c r="J4609" s="304"/>
      <c r="K4609" s="304"/>
    </row>
    <row r="4610">
      <c r="G4610" s="304"/>
      <c r="H4610" s="304"/>
      <c r="I4610" s="304"/>
      <c r="J4610" s="304"/>
      <c r="K4610" s="304"/>
    </row>
    <row r="4611">
      <c r="G4611" s="304"/>
      <c r="H4611" s="304"/>
      <c r="I4611" s="304"/>
      <c r="J4611" s="304"/>
      <c r="K4611" s="304"/>
    </row>
    <row r="4612">
      <c r="G4612" s="304"/>
      <c r="H4612" s="304"/>
      <c r="I4612" s="304"/>
      <c r="J4612" s="304"/>
      <c r="K4612" s="304"/>
    </row>
    <row r="4613">
      <c r="F4613" s="304"/>
      <c r="G4613" s="304"/>
      <c r="H4613" s="304"/>
      <c r="I4613" s="304"/>
      <c r="J4613" s="304"/>
      <c r="K4613" s="304"/>
    </row>
    <row r="4614">
      <c r="G4614" s="304"/>
      <c r="H4614" s="304"/>
      <c r="I4614" s="304"/>
      <c r="J4614" s="304"/>
      <c r="K4614" s="304"/>
    </row>
    <row r="4615">
      <c r="I4615" s="304"/>
      <c r="J4615" s="304"/>
      <c r="K4615" s="304"/>
    </row>
    <row r="4617">
      <c r="F4617" s="304"/>
      <c r="G4617" s="304"/>
      <c r="H4617" s="304"/>
      <c r="I4617" s="304"/>
      <c r="J4617" s="304"/>
      <c r="K4617" s="304"/>
    </row>
    <row r="4618">
      <c r="G4618" s="304"/>
      <c r="J4618" s="304"/>
      <c r="K4618" s="304"/>
    </row>
    <row r="4619">
      <c r="H4619" s="304"/>
      <c r="I4619" s="304"/>
      <c r="J4619" s="304"/>
      <c r="K4619" s="304"/>
    </row>
    <row r="4620">
      <c r="G4620" s="304"/>
      <c r="H4620" s="304"/>
      <c r="I4620" s="304"/>
      <c r="J4620" s="304"/>
      <c r="K4620" s="304"/>
    </row>
    <row r="4621">
      <c r="F4621" s="304"/>
      <c r="G4621" s="304"/>
      <c r="H4621" s="304"/>
      <c r="I4621" s="304"/>
      <c r="J4621" s="304"/>
      <c r="K4621" s="304"/>
    </row>
    <row r="4622">
      <c r="F4622" s="304"/>
      <c r="G4622" s="304"/>
      <c r="H4622" s="304"/>
      <c r="I4622" s="304"/>
      <c r="J4622" s="304"/>
      <c r="K4622" s="304"/>
    </row>
    <row r="4623">
      <c r="I4623" s="304"/>
      <c r="J4623" s="304"/>
      <c r="K4623" s="304"/>
    </row>
    <row r="4624">
      <c r="J4624" s="304"/>
      <c r="K4624" s="304"/>
    </row>
    <row r="4625">
      <c r="G4625" s="304"/>
      <c r="H4625" s="304"/>
      <c r="I4625" s="304"/>
      <c r="J4625" s="304"/>
      <c r="K4625" s="304"/>
    </row>
    <row r="4626">
      <c r="H4626" s="304"/>
      <c r="I4626" s="304"/>
      <c r="J4626" s="304"/>
      <c r="K4626" s="304"/>
    </row>
    <row r="4627">
      <c r="F4627" s="304"/>
      <c r="G4627" s="304"/>
      <c r="H4627" s="304"/>
      <c r="I4627" s="304"/>
      <c r="J4627" s="304"/>
      <c r="K4627" s="304"/>
    </row>
    <row r="4628">
      <c r="G4628" s="304"/>
      <c r="H4628" s="304"/>
      <c r="I4628" s="304"/>
      <c r="J4628" s="304"/>
      <c r="K4628" s="304"/>
    </row>
    <row r="4629">
      <c r="G4629" s="304"/>
      <c r="H4629" s="304"/>
      <c r="I4629" s="304"/>
      <c r="J4629" s="304"/>
      <c r="K4629" s="304"/>
    </row>
    <row r="4630">
      <c r="H4630" s="304"/>
      <c r="I4630" s="304"/>
      <c r="J4630" s="304"/>
      <c r="K4630" s="304"/>
    </row>
    <row r="4631">
      <c r="K4631" s="304"/>
    </row>
    <row r="4632">
      <c r="H4632" s="304"/>
      <c r="K4632" s="304"/>
    </row>
    <row r="4633">
      <c r="F4633" s="304"/>
      <c r="G4633" s="304"/>
      <c r="H4633" s="304"/>
      <c r="I4633" s="304"/>
      <c r="J4633" s="304"/>
      <c r="K4633" s="304"/>
    </row>
    <row r="4634">
      <c r="F4634" s="304"/>
      <c r="G4634" s="304"/>
      <c r="H4634" s="304"/>
      <c r="I4634" s="304"/>
      <c r="J4634" s="304"/>
      <c r="K4634" s="304"/>
    </row>
    <row r="4635">
      <c r="G4635" s="304"/>
      <c r="H4635" s="304"/>
      <c r="I4635" s="304"/>
      <c r="J4635" s="304"/>
      <c r="K4635" s="304"/>
    </row>
    <row r="4636">
      <c r="F4636" s="304"/>
      <c r="G4636" s="304"/>
      <c r="H4636" s="304"/>
      <c r="I4636" s="304"/>
      <c r="J4636" s="304"/>
      <c r="K4636" s="304"/>
    </row>
    <row r="4637">
      <c r="J4637" s="304"/>
      <c r="K4637" s="304"/>
    </row>
    <row r="4638">
      <c r="G4638" s="304"/>
      <c r="H4638" s="304"/>
      <c r="I4638" s="304"/>
      <c r="J4638" s="304"/>
      <c r="K4638" s="304"/>
    </row>
    <row r="4639">
      <c r="F4639" s="304"/>
      <c r="H4639" s="304"/>
      <c r="I4639" s="304"/>
      <c r="J4639" s="304"/>
      <c r="K4639" s="304"/>
    </row>
    <row r="4640">
      <c r="G4640" s="304"/>
      <c r="I4640" s="304"/>
      <c r="J4640" s="304"/>
      <c r="K4640" s="304"/>
    </row>
    <row r="4641">
      <c r="H4641" s="304"/>
      <c r="I4641" s="304"/>
      <c r="J4641" s="304"/>
      <c r="K4641" s="304"/>
    </row>
    <row r="4642">
      <c r="H4642" s="304"/>
      <c r="I4642" s="304"/>
      <c r="J4642" s="304"/>
      <c r="K4642" s="304"/>
    </row>
    <row r="4643">
      <c r="F4643" s="304"/>
      <c r="G4643" s="304"/>
      <c r="H4643" s="304"/>
      <c r="I4643" s="304"/>
      <c r="J4643" s="304"/>
      <c r="K4643" s="304"/>
    </row>
    <row r="4644">
      <c r="G4644" s="304"/>
      <c r="H4644" s="304"/>
      <c r="I4644" s="304"/>
      <c r="J4644" s="304"/>
      <c r="K4644" s="304"/>
    </row>
    <row r="4645">
      <c r="H4645" s="304"/>
      <c r="I4645" s="304"/>
      <c r="J4645" s="304"/>
      <c r="K4645" s="304"/>
    </row>
    <row r="4646">
      <c r="G4646" s="304"/>
      <c r="H4646" s="304"/>
      <c r="I4646" s="304"/>
      <c r="J4646" s="304"/>
      <c r="K4646" s="304"/>
    </row>
    <row r="4647">
      <c r="H4647" s="304"/>
      <c r="I4647" s="304"/>
      <c r="J4647" s="304"/>
      <c r="K4647" s="304"/>
    </row>
    <row r="4648">
      <c r="H4648" s="304"/>
      <c r="I4648" s="304"/>
      <c r="J4648" s="304"/>
      <c r="K4648" s="304"/>
    </row>
    <row r="4649">
      <c r="G4649" s="304"/>
      <c r="H4649" s="304"/>
      <c r="I4649" s="304"/>
      <c r="J4649" s="304"/>
      <c r="K4649" s="304"/>
    </row>
    <row r="4650">
      <c r="H4650" s="304"/>
      <c r="I4650" s="304"/>
      <c r="J4650" s="304"/>
      <c r="K4650" s="304"/>
    </row>
    <row r="4651">
      <c r="H4651" s="304"/>
      <c r="I4651" s="304"/>
      <c r="J4651" s="304"/>
      <c r="K4651" s="304"/>
    </row>
    <row r="4652">
      <c r="H4652" s="304"/>
      <c r="I4652" s="304"/>
      <c r="J4652" s="304"/>
      <c r="K4652" s="304"/>
    </row>
    <row r="4653">
      <c r="F4653" s="304"/>
      <c r="G4653" s="304"/>
      <c r="H4653" s="304"/>
      <c r="I4653" s="304"/>
      <c r="J4653" s="304"/>
      <c r="K4653" s="304"/>
    </row>
    <row r="4654">
      <c r="G4654" s="304"/>
      <c r="K4654" s="304"/>
    </row>
    <row r="4655">
      <c r="H4655" s="304"/>
      <c r="I4655" s="304"/>
      <c r="J4655" s="304"/>
      <c r="K4655" s="304"/>
    </row>
    <row r="4656">
      <c r="I4656" s="304"/>
      <c r="J4656" s="304"/>
      <c r="K4656" s="304"/>
    </row>
    <row r="4657">
      <c r="F4657" s="304"/>
      <c r="G4657" s="304"/>
      <c r="H4657" s="304"/>
      <c r="I4657" s="304"/>
      <c r="J4657" s="304"/>
      <c r="K4657" s="304"/>
    </row>
    <row r="4658">
      <c r="F4658" s="304"/>
      <c r="G4658" s="304"/>
      <c r="H4658" s="304"/>
      <c r="I4658" s="304"/>
      <c r="J4658" s="304"/>
      <c r="K4658" s="304"/>
    </row>
    <row r="4659">
      <c r="F4659" s="304"/>
      <c r="G4659" s="304"/>
      <c r="H4659" s="304"/>
      <c r="I4659" s="304"/>
      <c r="J4659" s="304"/>
      <c r="K4659" s="304"/>
    </row>
    <row r="4660">
      <c r="F4660" s="304"/>
      <c r="G4660" s="304"/>
      <c r="H4660" s="304"/>
      <c r="I4660" s="304"/>
      <c r="J4660" s="304"/>
      <c r="K4660" s="304"/>
    </row>
    <row r="4661">
      <c r="G4661" s="304"/>
      <c r="H4661" s="304"/>
      <c r="I4661" s="304"/>
      <c r="J4661" s="304"/>
      <c r="K4661" s="304"/>
    </row>
    <row r="4662">
      <c r="H4662" s="304"/>
      <c r="I4662" s="304"/>
      <c r="J4662" s="304"/>
      <c r="K4662" s="304"/>
    </row>
    <row r="4663">
      <c r="F4663" s="304"/>
      <c r="G4663" s="304"/>
      <c r="H4663" s="304"/>
      <c r="I4663" s="304"/>
      <c r="J4663" s="304"/>
      <c r="K4663" s="304"/>
    </row>
    <row r="4664">
      <c r="G4664" s="304"/>
      <c r="H4664" s="304"/>
      <c r="I4664" s="304"/>
      <c r="J4664" s="304"/>
      <c r="K4664" s="304"/>
    </row>
    <row r="4665">
      <c r="F4665" s="304"/>
      <c r="G4665" s="304"/>
      <c r="J4665" s="304"/>
      <c r="K4665" s="304"/>
    </row>
    <row r="4666">
      <c r="G4666" s="304"/>
      <c r="J4666" s="304"/>
      <c r="K4666" s="304"/>
    </row>
    <row r="4667">
      <c r="F4667" s="304"/>
      <c r="G4667" s="304"/>
      <c r="H4667" s="304"/>
      <c r="I4667" s="304"/>
      <c r="J4667" s="304"/>
      <c r="K4667" s="304"/>
    </row>
    <row r="4668">
      <c r="G4668" s="304"/>
      <c r="H4668" s="304"/>
      <c r="I4668" s="304"/>
      <c r="J4668" s="304"/>
      <c r="K4668" s="304"/>
    </row>
    <row r="4669">
      <c r="H4669" s="304"/>
      <c r="I4669" s="304"/>
      <c r="J4669" s="304"/>
      <c r="K4669" s="304"/>
    </row>
    <row r="4670">
      <c r="G4670" s="304"/>
      <c r="H4670" s="304"/>
      <c r="I4670" s="304"/>
      <c r="J4670" s="304"/>
      <c r="K4670" s="304"/>
    </row>
    <row r="4671">
      <c r="H4671" s="304"/>
      <c r="I4671" s="304"/>
      <c r="J4671" s="304"/>
      <c r="K4671" s="304"/>
    </row>
    <row r="4672">
      <c r="G4672" s="304"/>
      <c r="H4672" s="304"/>
      <c r="I4672" s="304"/>
      <c r="J4672" s="304"/>
      <c r="K4672" s="304"/>
    </row>
    <row r="4673">
      <c r="H4673" s="304"/>
      <c r="I4673" s="304"/>
      <c r="J4673" s="304"/>
      <c r="K4673" s="304"/>
    </row>
    <row r="4674">
      <c r="F4674" s="304"/>
      <c r="I4674" s="304"/>
      <c r="J4674" s="304"/>
      <c r="K4674" s="304"/>
    </row>
    <row r="4675">
      <c r="G4675" s="304"/>
      <c r="H4675" s="304"/>
      <c r="I4675" s="304"/>
      <c r="J4675" s="304"/>
      <c r="K4675" s="304"/>
    </row>
    <row r="4676">
      <c r="H4676" s="304"/>
      <c r="I4676" s="304"/>
      <c r="J4676" s="304"/>
      <c r="K4676" s="304"/>
    </row>
    <row r="4677">
      <c r="F4677" s="304"/>
      <c r="G4677" s="304"/>
      <c r="H4677" s="304"/>
      <c r="I4677" s="304"/>
      <c r="J4677" s="304"/>
      <c r="K4677" s="304"/>
    </row>
    <row r="4678">
      <c r="G4678" s="304"/>
      <c r="H4678" s="304"/>
      <c r="I4678" s="304"/>
      <c r="J4678" s="304"/>
      <c r="K4678" s="304"/>
    </row>
    <row r="4679">
      <c r="G4679" s="304"/>
      <c r="H4679" s="304"/>
      <c r="I4679" s="304"/>
      <c r="J4679" s="304"/>
      <c r="K4679" s="304"/>
    </row>
    <row r="4680">
      <c r="H4680" s="304"/>
      <c r="I4680" s="304"/>
      <c r="J4680" s="304"/>
      <c r="K4680" s="304"/>
    </row>
    <row r="4681">
      <c r="F4681" s="304"/>
      <c r="G4681" s="304"/>
      <c r="H4681" s="304"/>
      <c r="I4681" s="304"/>
      <c r="J4681" s="304"/>
      <c r="K4681" s="304"/>
    </row>
    <row r="4682">
      <c r="H4682" s="304"/>
    </row>
    <row r="4683">
      <c r="G4683" s="304"/>
      <c r="H4683" s="304"/>
      <c r="I4683" s="304"/>
      <c r="J4683" s="304"/>
      <c r="K4683" s="304"/>
    </row>
    <row r="4684">
      <c r="H4684" s="304"/>
      <c r="J4684" s="304"/>
      <c r="K4684" s="304"/>
    </row>
    <row r="4685">
      <c r="G4685" s="304"/>
      <c r="H4685" s="304"/>
      <c r="I4685" s="304"/>
      <c r="J4685" s="304"/>
      <c r="K4685" s="304"/>
    </row>
    <row r="4686">
      <c r="H4686" s="304"/>
      <c r="I4686" s="304"/>
      <c r="J4686" s="304"/>
      <c r="K4686" s="304"/>
    </row>
    <row r="4687">
      <c r="G4687" s="304"/>
      <c r="H4687" s="304"/>
      <c r="I4687" s="304"/>
      <c r="J4687" s="304"/>
      <c r="K4687" s="304"/>
    </row>
    <row r="4688">
      <c r="H4688" s="304"/>
      <c r="I4688" s="304"/>
      <c r="J4688" s="304"/>
      <c r="K4688" s="304"/>
    </row>
    <row r="4689">
      <c r="G4689" s="304"/>
      <c r="H4689" s="304"/>
      <c r="I4689" s="304"/>
      <c r="J4689" s="304"/>
      <c r="K4689" s="304"/>
    </row>
    <row r="4690">
      <c r="H4690" s="304"/>
      <c r="I4690" s="304"/>
      <c r="J4690" s="304"/>
      <c r="K4690" s="304"/>
    </row>
    <row r="4691">
      <c r="G4691" s="304"/>
      <c r="H4691" s="304"/>
      <c r="I4691" s="304"/>
      <c r="J4691" s="304"/>
      <c r="K4691" s="304"/>
    </row>
    <row r="4692">
      <c r="G4692" s="304"/>
      <c r="H4692" s="304"/>
      <c r="I4692" s="304"/>
      <c r="J4692" s="304"/>
      <c r="K4692" s="304"/>
    </row>
    <row r="4693">
      <c r="G4693" s="304"/>
      <c r="H4693" s="304"/>
      <c r="I4693" s="304"/>
      <c r="J4693" s="304"/>
      <c r="K4693" s="304"/>
    </row>
    <row r="4694">
      <c r="H4694" s="304"/>
      <c r="I4694" s="304"/>
      <c r="J4694" s="304"/>
      <c r="K4694" s="304"/>
    </row>
    <row r="4695">
      <c r="G4695" s="304"/>
      <c r="H4695" s="304"/>
      <c r="I4695" s="304"/>
      <c r="J4695" s="304"/>
      <c r="K4695" s="304"/>
    </row>
    <row r="4696">
      <c r="H4696" s="304"/>
      <c r="I4696" s="304"/>
      <c r="J4696" s="304"/>
      <c r="K4696" s="304"/>
    </row>
    <row r="4697">
      <c r="H4697" s="304"/>
      <c r="I4697" s="304"/>
      <c r="J4697" s="304"/>
      <c r="K4697" s="304"/>
    </row>
    <row r="4698">
      <c r="H4698" s="304"/>
      <c r="I4698" s="304"/>
      <c r="J4698" s="304"/>
      <c r="K4698" s="304"/>
    </row>
    <row r="4699">
      <c r="H4699" s="304"/>
      <c r="I4699" s="304"/>
      <c r="J4699" s="304"/>
      <c r="K4699" s="304"/>
    </row>
    <row r="4700">
      <c r="G4700" s="304"/>
      <c r="H4700" s="304"/>
      <c r="I4700" s="304"/>
      <c r="J4700" s="304"/>
      <c r="K4700" s="304"/>
    </row>
    <row r="4701">
      <c r="G4701" s="304"/>
      <c r="H4701" s="304"/>
      <c r="I4701" s="304"/>
      <c r="J4701" s="304"/>
      <c r="K4701" s="304"/>
    </row>
    <row r="4702">
      <c r="H4702" s="304"/>
      <c r="I4702" s="304"/>
      <c r="J4702" s="304"/>
      <c r="K4702" s="304"/>
    </row>
    <row r="4703">
      <c r="G4703" s="304"/>
      <c r="H4703" s="304"/>
      <c r="I4703" s="304"/>
      <c r="J4703" s="304"/>
      <c r="K4703" s="304"/>
    </row>
    <row r="4704">
      <c r="G4704" s="304"/>
      <c r="H4704" s="304"/>
      <c r="I4704" s="304"/>
      <c r="J4704" s="304"/>
      <c r="K4704" s="304"/>
    </row>
    <row r="4705">
      <c r="G4705" s="304"/>
      <c r="H4705" s="304"/>
      <c r="I4705" s="304"/>
      <c r="J4705" s="304"/>
      <c r="K4705" s="304"/>
    </row>
    <row r="4706">
      <c r="H4706" s="304"/>
      <c r="I4706" s="304"/>
      <c r="J4706" s="304"/>
      <c r="K4706" s="304"/>
    </row>
    <row r="4707">
      <c r="G4707" s="304"/>
      <c r="H4707" s="304"/>
      <c r="I4707" s="304"/>
      <c r="J4707" s="304"/>
      <c r="K4707" s="304"/>
    </row>
    <row r="4708">
      <c r="H4708" s="304"/>
      <c r="I4708" s="304"/>
      <c r="J4708" s="304"/>
      <c r="K4708" s="304"/>
    </row>
    <row r="4709">
      <c r="G4709" s="304"/>
      <c r="H4709" s="304"/>
      <c r="I4709" s="304"/>
      <c r="J4709" s="304"/>
      <c r="K4709" s="304"/>
    </row>
    <row r="4710">
      <c r="G4710" s="304"/>
      <c r="H4710" s="304"/>
      <c r="I4710" s="304"/>
      <c r="J4710" s="304"/>
      <c r="K4710" s="304"/>
    </row>
    <row r="4711">
      <c r="G4711" s="304"/>
      <c r="H4711" s="304"/>
      <c r="I4711" s="304"/>
      <c r="J4711" s="304"/>
      <c r="K4711" s="304"/>
    </row>
    <row r="4712">
      <c r="G4712" s="304"/>
      <c r="H4712" s="304"/>
      <c r="I4712" s="304"/>
      <c r="J4712" s="304"/>
      <c r="K4712" s="304"/>
    </row>
    <row r="4713">
      <c r="G4713" s="304"/>
      <c r="H4713" s="304"/>
      <c r="I4713" s="304"/>
      <c r="J4713" s="304"/>
      <c r="K4713" s="304"/>
    </row>
    <row r="4714">
      <c r="G4714" s="304"/>
      <c r="H4714" s="304"/>
      <c r="I4714" s="304"/>
      <c r="J4714" s="304"/>
      <c r="K4714" s="304"/>
    </row>
    <row r="4715">
      <c r="G4715" s="304"/>
      <c r="H4715" s="304"/>
      <c r="I4715" s="304"/>
      <c r="J4715" s="304"/>
      <c r="K4715" s="304"/>
    </row>
    <row r="4716">
      <c r="G4716" s="304"/>
      <c r="H4716" s="304"/>
      <c r="I4716" s="304"/>
      <c r="J4716" s="304"/>
      <c r="K4716" s="304"/>
    </row>
    <row r="4717">
      <c r="G4717" s="304"/>
      <c r="H4717" s="304"/>
      <c r="I4717" s="304"/>
      <c r="J4717" s="304"/>
      <c r="K4717" s="304"/>
    </row>
    <row r="4718">
      <c r="H4718" s="304"/>
      <c r="I4718" s="304"/>
      <c r="J4718" s="304"/>
      <c r="K4718" s="304"/>
    </row>
    <row r="4719">
      <c r="G4719" s="304"/>
      <c r="H4719" s="304"/>
      <c r="I4719" s="304"/>
      <c r="J4719" s="304"/>
      <c r="K4719" s="304"/>
    </row>
    <row r="4720">
      <c r="G4720" s="304"/>
      <c r="H4720" s="304"/>
      <c r="I4720" s="304"/>
      <c r="J4720" s="304"/>
      <c r="K4720" s="304"/>
    </row>
    <row r="4721">
      <c r="G4721" s="304"/>
      <c r="H4721" s="304"/>
      <c r="I4721" s="304"/>
      <c r="J4721" s="304"/>
      <c r="K4721" s="304"/>
    </row>
    <row r="4722">
      <c r="G4722" s="304"/>
      <c r="H4722" s="304"/>
      <c r="I4722" s="304"/>
      <c r="J4722" s="304"/>
      <c r="K4722" s="304"/>
    </row>
    <row r="4723">
      <c r="G4723" s="304"/>
      <c r="H4723" s="304"/>
      <c r="I4723" s="304"/>
      <c r="J4723" s="304"/>
      <c r="K4723" s="304"/>
    </row>
    <row r="4724">
      <c r="G4724" s="304"/>
      <c r="H4724" s="304"/>
      <c r="I4724" s="304"/>
      <c r="J4724" s="304"/>
      <c r="K4724" s="304"/>
    </row>
    <row r="4725">
      <c r="G4725" s="304"/>
      <c r="H4725" s="304"/>
      <c r="I4725" s="304"/>
      <c r="J4725" s="304"/>
      <c r="K4725" s="304"/>
    </row>
    <row r="4726">
      <c r="H4726" s="304"/>
      <c r="I4726" s="304"/>
      <c r="J4726" s="304"/>
      <c r="K4726" s="304"/>
    </row>
    <row r="4727">
      <c r="G4727" s="304"/>
      <c r="H4727" s="304"/>
      <c r="I4727" s="304"/>
      <c r="J4727" s="304"/>
      <c r="K4727" s="304"/>
    </row>
    <row r="4728">
      <c r="H4728" s="304"/>
      <c r="I4728" s="304"/>
    </row>
    <row r="4729">
      <c r="G4729" s="304"/>
      <c r="H4729" s="304"/>
      <c r="I4729" s="304"/>
      <c r="J4729" s="304"/>
      <c r="K4729" s="304"/>
    </row>
    <row r="4730">
      <c r="H4730" s="304"/>
      <c r="I4730" s="304"/>
      <c r="J4730" s="304"/>
      <c r="K4730" s="304"/>
    </row>
    <row r="4731">
      <c r="G4731" s="304"/>
      <c r="H4731" s="304"/>
      <c r="I4731" s="304"/>
      <c r="J4731" s="304"/>
      <c r="K4731" s="304"/>
    </row>
    <row r="4732">
      <c r="H4732" s="304"/>
      <c r="I4732" s="304"/>
      <c r="J4732" s="304"/>
      <c r="K4732" s="304"/>
    </row>
    <row r="4733">
      <c r="G4733" s="304"/>
      <c r="H4733" s="304"/>
      <c r="I4733" s="304"/>
      <c r="J4733" s="304"/>
      <c r="K4733" s="304"/>
    </row>
    <row r="4734">
      <c r="H4734" s="304"/>
      <c r="I4734" s="304"/>
      <c r="J4734" s="304"/>
      <c r="K4734" s="304"/>
    </row>
    <row r="4735">
      <c r="F4735" s="304"/>
      <c r="G4735" s="304"/>
      <c r="H4735" s="304"/>
      <c r="I4735" s="304"/>
      <c r="J4735" s="304"/>
      <c r="K4735" s="304"/>
    </row>
    <row r="4736">
      <c r="G4736" s="304"/>
      <c r="H4736" s="304"/>
      <c r="I4736" s="304"/>
      <c r="J4736" s="304"/>
      <c r="K4736" s="304"/>
    </row>
    <row r="4737">
      <c r="G4737" s="304"/>
      <c r="H4737" s="304"/>
      <c r="I4737" s="304"/>
      <c r="J4737" s="304"/>
      <c r="K4737" s="304"/>
    </row>
    <row r="4738">
      <c r="H4738" s="304"/>
      <c r="I4738" s="304"/>
      <c r="J4738" s="304"/>
      <c r="K4738" s="304"/>
    </row>
    <row r="4739">
      <c r="G4739" s="304"/>
      <c r="H4739" s="304"/>
      <c r="I4739" s="304"/>
      <c r="J4739" s="304"/>
      <c r="K4739" s="304"/>
    </row>
    <row r="4740">
      <c r="G4740" s="304"/>
      <c r="H4740" s="304"/>
      <c r="I4740" s="304"/>
      <c r="J4740" s="304"/>
      <c r="K4740" s="304"/>
    </row>
    <row r="4741">
      <c r="G4741" s="304"/>
      <c r="H4741" s="304"/>
      <c r="I4741" s="304"/>
      <c r="J4741" s="304"/>
      <c r="K4741" s="304"/>
    </row>
    <row r="4742">
      <c r="H4742" s="304"/>
      <c r="I4742" s="304"/>
      <c r="J4742" s="304"/>
      <c r="K4742" s="304"/>
    </row>
    <row r="4743">
      <c r="H4743" s="304"/>
      <c r="I4743" s="304"/>
      <c r="J4743" s="304"/>
      <c r="K4743" s="304"/>
    </row>
    <row r="4744">
      <c r="H4744" s="304"/>
      <c r="I4744" s="304"/>
      <c r="J4744" s="304"/>
      <c r="K4744" s="304"/>
    </row>
    <row r="4745">
      <c r="K4745" s="304"/>
    </row>
    <row r="4746">
      <c r="H4746" s="304"/>
      <c r="I4746" s="304"/>
      <c r="J4746" s="304"/>
      <c r="K4746" s="304"/>
    </row>
    <row r="4747">
      <c r="G4747" s="304"/>
      <c r="H4747" s="304"/>
      <c r="I4747" s="304"/>
      <c r="J4747" s="304"/>
      <c r="K4747" s="304"/>
    </row>
    <row r="4748">
      <c r="H4748" s="304"/>
      <c r="I4748" s="304"/>
      <c r="J4748" s="304"/>
      <c r="K4748" s="304"/>
    </row>
    <row r="4749">
      <c r="G4749" s="304"/>
      <c r="H4749" s="304"/>
      <c r="I4749" s="304"/>
      <c r="J4749" s="304"/>
      <c r="K4749" s="304"/>
    </row>
    <row r="4750">
      <c r="F4750" s="304"/>
      <c r="G4750" s="304"/>
      <c r="H4750" s="304"/>
      <c r="I4750" s="304"/>
      <c r="J4750" s="304"/>
      <c r="K4750" s="304"/>
    </row>
    <row r="4751">
      <c r="F4751" s="304"/>
      <c r="G4751" s="304"/>
      <c r="H4751" s="304"/>
      <c r="I4751" s="304"/>
      <c r="J4751" s="304"/>
      <c r="K4751" s="304"/>
    </row>
    <row r="4752">
      <c r="H4752" s="304"/>
      <c r="I4752" s="304"/>
      <c r="J4752" s="304"/>
      <c r="K4752" s="304"/>
    </row>
    <row r="4753">
      <c r="G4753" s="304"/>
      <c r="H4753" s="304"/>
      <c r="I4753" s="304"/>
      <c r="J4753" s="304"/>
      <c r="K4753" s="304"/>
    </row>
    <row r="4754">
      <c r="H4754" s="304"/>
      <c r="I4754" s="304"/>
      <c r="J4754" s="304"/>
      <c r="K4754" s="304"/>
    </row>
    <row r="4755">
      <c r="G4755" s="304"/>
      <c r="H4755" s="304"/>
      <c r="I4755" s="304"/>
      <c r="J4755" s="304"/>
      <c r="K4755" s="304"/>
    </row>
    <row r="4756">
      <c r="H4756" s="304"/>
      <c r="I4756" s="304"/>
      <c r="J4756" s="304"/>
      <c r="K4756" s="304"/>
    </row>
    <row r="4757">
      <c r="G4757" s="304"/>
      <c r="H4757" s="304"/>
      <c r="I4757" s="304"/>
      <c r="J4757" s="304"/>
      <c r="K4757" s="304"/>
    </row>
    <row r="4758">
      <c r="G4758" s="304"/>
      <c r="H4758" s="304"/>
      <c r="I4758" s="304"/>
      <c r="J4758" s="304"/>
      <c r="K4758" s="304"/>
    </row>
    <row r="4759">
      <c r="G4759" s="304"/>
      <c r="H4759" s="304"/>
      <c r="I4759" s="304"/>
      <c r="J4759" s="304"/>
      <c r="K4759" s="304"/>
    </row>
    <row r="4760">
      <c r="H4760" s="304"/>
      <c r="K4760" s="304"/>
    </row>
    <row r="4761">
      <c r="G4761" s="304"/>
      <c r="H4761" s="304"/>
      <c r="I4761" s="304"/>
      <c r="J4761" s="304"/>
      <c r="K4761" s="304"/>
    </row>
    <row r="4762">
      <c r="H4762" s="304"/>
      <c r="J4762" s="304"/>
      <c r="K4762" s="304"/>
    </row>
    <row r="4763">
      <c r="G4763" s="304"/>
      <c r="H4763" s="304"/>
      <c r="I4763" s="304"/>
      <c r="J4763" s="304"/>
      <c r="K4763" s="304"/>
    </row>
    <row r="4764">
      <c r="H4764" s="304"/>
      <c r="I4764" s="304"/>
      <c r="J4764" s="304"/>
      <c r="K4764" s="304"/>
    </row>
    <row r="4765">
      <c r="F4765" s="304"/>
      <c r="G4765" s="304"/>
      <c r="H4765" s="304"/>
      <c r="I4765" s="304"/>
      <c r="J4765" s="304"/>
      <c r="K4765" s="304"/>
    </row>
    <row r="4766">
      <c r="H4766" s="304"/>
      <c r="I4766" s="304"/>
      <c r="J4766" s="304"/>
      <c r="K4766" s="304"/>
    </row>
    <row r="4767">
      <c r="G4767" s="304"/>
      <c r="H4767" s="304"/>
      <c r="I4767" s="304"/>
      <c r="J4767" s="304"/>
      <c r="K4767" s="304"/>
    </row>
    <row r="4768">
      <c r="H4768" s="304"/>
      <c r="I4768" s="304"/>
      <c r="J4768" s="304"/>
      <c r="K4768" s="304"/>
    </row>
    <row r="4769">
      <c r="G4769" s="304"/>
      <c r="H4769" s="304"/>
      <c r="I4769" s="304"/>
      <c r="J4769" s="304"/>
      <c r="K4769" s="304"/>
    </row>
    <row r="4770">
      <c r="H4770" s="304"/>
      <c r="I4770" s="304"/>
      <c r="J4770" s="304"/>
      <c r="K4770" s="304"/>
    </row>
    <row r="4771">
      <c r="G4771" s="304"/>
      <c r="H4771" s="304"/>
      <c r="I4771" s="304"/>
      <c r="J4771" s="304"/>
      <c r="K4771" s="304"/>
    </row>
    <row r="4772">
      <c r="F4772" s="304"/>
      <c r="G4772" s="304"/>
      <c r="H4772" s="304"/>
      <c r="I4772" s="304"/>
      <c r="J4772" s="304"/>
      <c r="K4772" s="304"/>
    </row>
    <row r="4773">
      <c r="G4773" s="304"/>
      <c r="H4773" s="304"/>
      <c r="I4773" s="304"/>
      <c r="J4773" s="304"/>
      <c r="K4773" s="304"/>
    </row>
    <row r="4774">
      <c r="G4774" s="304"/>
      <c r="H4774" s="304"/>
      <c r="I4774" s="304"/>
      <c r="J4774" s="304"/>
      <c r="K4774" s="304"/>
    </row>
    <row r="4775">
      <c r="H4775" s="304"/>
      <c r="I4775" s="304"/>
      <c r="J4775" s="304"/>
      <c r="K4775" s="304"/>
    </row>
    <row r="4776">
      <c r="G4776" s="304"/>
      <c r="H4776" s="304"/>
      <c r="I4776" s="304"/>
      <c r="J4776" s="304"/>
      <c r="K4776" s="304"/>
    </row>
    <row r="4777">
      <c r="H4777" s="304"/>
      <c r="I4777" s="304"/>
      <c r="J4777" s="304"/>
      <c r="K4777" s="304"/>
    </row>
    <row r="4778">
      <c r="G4778" s="304"/>
      <c r="H4778" s="304"/>
      <c r="I4778" s="304"/>
      <c r="J4778" s="304"/>
      <c r="K4778" s="304"/>
    </row>
    <row r="4779">
      <c r="H4779" s="304"/>
      <c r="I4779" s="304"/>
      <c r="J4779" s="304"/>
      <c r="K4779" s="304"/>
    </row>
    <row r="4780">
      <c r="G4780" s="304"/>
      <c r="H4780" s="304"/>
      <c r="I4780" s="304"/>
      <c r="J4780" s="304"/>
      <c r="K4780" s="304"/>
    </row>
    <row r="4781">
      <c r="H4781" s="304"/>
      <c r="I4781" s="304"/>
      <c r="J4781" s="304"/>
      <c r="K4781" s="304"/>
    </row>
    <row r="4782">
      <c r="G4782" s="304"/>
      <c r="H4782" s="304"/>
      <c r="I4782" s="304"/>
      <c r="J4782" s="304"/>
      <c r="K4782" s="304"/>
    </row>
    <row r="4783">
      <c r="H4783" s="304"/>
      <c r="I4783" s="304"/>
      <c r="J4783" s="304"/>
      <c r="K4783" s="304"/>
    </row>
    <row r="4784">
      <c r="G4784" s="304"/>
      <c r="H4784" s="304"/>
      <c r="I4784" s="304"/>
      <c r="J4784" s="304"/>
      <c r="K4784" s="304"/>
    </row>
    <row r="4785">
      <c r="H4785" s="304"/>
      <c r="I4785" s="304"/>
      <c r="J4785" s="304"/>
      <c r="K4785" s="304"/>
    </row>
    <row r="4786">
      <c r="G4786" s="304"/>
      <c r="H4786" s="304"/>
      <c r="I4786" s="304"/>
      <c r="J4786" s="304"/>
      <c r="K4786" s="304"/>
    </row>
    <row r="4787">
      <c r="G4787" s="304"/>
      <c r="H4787" s="304"/>
      <c r="I4787" s="304"/>
      <c r="J4787" s="304"/>
      <c r="K4787" s="304"/>
    </row>
    <row r="4788">
      <c r="F4788" s="304"/>
      <c r="G4788" s="304"/>
      <c r="H4788" s="304"/>
      <c r="I4788" s="304"/>
      <c r="J4788" s="304"/>
      <c r="K4788" s="304"/>
    </row>
    <row r="4789">
      <c r="F4789" s="304"/>
      <c r="G4789" s="304"/>
      <c r="H4789" s="304"/>
      <c r="I4789" s="304"/>
      <c r="J4789" s="304"/>
      <c r="K4789" s="304"/>
    </row>
    <row r="4790">
      <c r="G4790" s="304"/>
      <c r="H4790" s="304"/>
      <c r="I4790" s="304"/>
      <c r="J4790" s="304"/>
      <c r="K4790" s="304"/>
    </row>
    <row r="4791">
      <c r="G4791" s="304"/>
      <c r="H4791" s="304"/>
      <c r="I4791" s="304"/>
      <c r="J4791" s="304"/>
      <c r="K4791" s="304"/>
    </row>
    <row r="4792">
      <c r="H4792" s="304"/>
      <c r="I4792" s="304"/>
      <c r="J4792" s="304"/>
      <c r="K4792" s="304"/>
    </row>
    <row r="4793">
      <c r="F4793" s="304"/>
      <c r="G4793" s="304"/>
      <c r="H4793" s="304"/>
      <c r="I4793" s="304"/>
      <c r="J4793" s="304"/>
      <c r="K4793" s="304"/>
    </row>
    <row r="4794">
      <c r="F4794" s="304"/>
      <c r="G4794" s="304"/>
      <c r="H4794" s="304"/>
      <c r="I4794" s="304"/>
      <c r="J4794" s="304"/>
      <c r="K4794" s="304"/>
    </row>
    <row r="4795">
      <c r="G4795" s="304"/>
      <c r="H4795" s="304"/>
      <c r="I4795" s="304"/>
      <c r="J4795" s="304"/>
      <c r="K4795" s="304"/>
    </row>
    <row r="4796">
      <c r="G4796" s="304"/>
      <c r="H4796" s="304"/>
      <c r="I4796" s="304"/>
      <c r="J4796" s="304"/>
      <c r="K4796" s="304"/>
    </row>
    <row r="4797">
      <c r="H4797" s="304"/>
      <c r="I4797" s="304"/>
      <c r="J4797" s="304"/>
      <c r="K4797" s="304"/>
    </row>
    <row r="4798">
      <c r="H4798" s="304"/>
      <c r="I4798" s="304"/>
      <c r="J4798" s="304"/>
      <c r="K4798" s="304"/>
    </row>
    <row r="4799">
      <c r="G4799" s="304"/>
      <c r="H4799" s="304"/>
      <c r="I4799" s="304"/>
      <c r="J4799" s="304"/>
      <c r="K4799" s="304"/>
    </row>
    <row r="4800">
      <c r="H4800" s="304"/>
      <c r="I4800" s="304"/>
      <c r="J4800" s="304"/>
      <c r="K4800" s="304"/>
    </row>
    <row r="4801">
      <c r="I4801" s="304"/>
      <c r="J4801" s="304"/>
      <c r="K4801" s="304"/>
    </row>
    <row r="4802">
      <c r="G4802" s="304"/>
      <c r="H4802" s="304"/>
      <c r="I4802" s="304"/>
      <c r="K4802" s="304"/>
    </row>
    <row r="4803">
      <c r="F4803" s="304"/>
      <c r="G4803" s="304"/>
      <c r="H4803" s="304"/>
      <c r="I4803" s="304"/>
      <c r="K4803" s="304"/>
    </row>
    <row r="4804">
      <c r="G4804" s="304"/>
      <c r="H4804" s="304"/>
      <c r="I4804" s="304"/>
      <c r="J4804" s="304"/>
      <c r="K4804" s="304"/>
    </row>
    <row r="4805">
      <c r="H4805" s="304"/>
      <c r="I4805" s="304"/>
      <c r="J4805" s="304"/>
      <c r="K4805" s="304"/>
    </row>
    <row r="4806">
      <c r="I4806" s="304"/>
      <c r="J4806" s="304"/>
      <c r="K4806" s="304"/>
    </row>
    <row r="4807">
      <c r="H4807" s="304"/>
      <c r="I4807" s="304"/>
      <c r="J4807" s="304"/>
      <c r="K4807" s="304"/>
    </row>
    <row r="4808">
      <c r="G4808" s="304"/>
      <c r="H4808" s="304"/>
      <c r="I4808" s="304"/>
      <c r="J4808" s="304"/>
      <c r="K4808" s="304"/>
    </row>
    <row r="4809">
      <c r="H4809" s="304"/>
      <c r="I4809" s="304"/>
      <c r="J4809" s="304"/>
      <c r="K4809" s="304"/>
    </row>
    <row r="4810">
      <c r="G4810" s="304"/>
      <c r="H4810" s="304"/>
      <c r="I4810" s="304"/>
      <c r="J4810" s="304"/>
      <c r="K4810" s="304"/>
    </row>
    <row r="4811">
      <c r="H4811" s="304"/>
      <c r="I4811" s="304"/>
      <c r="J4811" s="304"/>
      <c r="K4811" s="304"/>
    </row>
    <row r="4812">
      <c r="G4812" s="304"/>
      <c r="H4812" s="304"/>
      <c r="I4812" s="304"/>
      <c r="J4812" s="304"/>
      <c r="K4812" s="304"/>
    </row>
    <row r="4813">
      <c r="H4813" s="304"/>
      <c r="J4813" s="304"/>
      <c r="K4813" s="304"/>
    </row>
    <row r="4814">
      <c r="F4814" s="304"/>
      <c r="G4814" s="304"/>
      <c r="H4814" s="304"/>
      <c r="I4814" s="304"/>
      <c r="J4814" s="304"/>
      <c r="K4814" s="304"/>
    </row>
    <row r="4815">
      <c r="G4815" s="304"/>
      <c r="H4815" s="304"/>
      <c r="I4815" s="304"/>
      <c r="J4815" s="304"/>
      <c r="K4815" s="304"/>
    </row>
    <row r="4816">
      <c r="G4816" s="304"/>
      <c r="H4816" s="304"/>
      <c r="I4816" s="304"/>
      <c r="J4816" s="304"/>
      <c r="K4816" s="304"/>
    </row>
    <row r="4817">
      <c r="G4817" s="304"/>
      <c r="H4817" s="304"/>
      <c r="I4817" s="304"/>
      <c r="J4817" s="304"/>
      <c r="K4817" s="304"/>
    </row>
    <row r="4818">
      <c r="G4818" s="304"/>
      <c r="H4818" s="304"/>
      <c r="I4818" s="304"/>
      <c r="J4818" s="304"/>
      <c r="K4818" s="304"/>
    </row>
    <row r="4819">
      <c r="G4819" s="304"/>
      <c r="H4819" s="304"/>
      <c r="I4819" s="304"/>
      <c r="J4819" s="304"/>
      <c r="K4819" s="304"/>
    </row>
    <row r="4820">
      <c r="G4820" s="304"/>
      <c r="H4820" s="304"/>
      <c r="I4820" s="304"/>
      <c r="J4820" s="304"/>
      <c r="K4820" s="304"/>
    </row>
    <row r="4821">
      <c r="H4821" s="304"/>
      <c r="I4821" s="304"/>
      <c r="J4821" s="304"/>
      <c r="K4821" s="304"/>
    </row>
    <row r="4822">
      <c r="G4822" s="304"/>
      <c r="H4822" s="304"/>
      <c r="I4822" s="304"/>
      <c r="J4822" s="304"/>
      <c r="K4822" s="304"/>
    </row>
    <row r="4823">
      <c r="H4823" s="304"/>
      <c r="I4823" s="304"/>
      <c r="J4823" s="304"/>
      <c r="K4823" s="304"/>
    </row>
    <row r="4824">
      <c r="F4824" s="304"/>
      <c r="G4824" s="304"/>
      <c r="H4824" s="304"/>
      <c r="I4824" s="304"/>
      <c r="J4824" s="304"/>
      <c r="K4824" s="304"/>
    </row>
    <row r="4825">
      <c r="G4825" s="304"/>
      <c r="H4825" s="304"/>
      <c r="I4825" s="304"/>
      <c r="J4825" s="304"/>
    </row>
    <row r="4826">
      <c r="H4826" s="304"/>
      <c r="I4826" s="304"/>
      <c r="K4826" s="304"/>
    </row>
    <row r="4827">
      <c r="H4827" s="304"/>
      <c r="I4827" s="304"/>
      <c r="J4827" s="304"/>
      <c r="K4827" s="304"/>
    </row>
    <row r="4828">
      <c r="F4828" s="304"/>
      <c r="G4828" s="304"/>
      <c r="H4828" s="304"/>
      <c r="I4828" s="304"/>
      <c r="J4828" s="304"/>
      <c r="K4828" s="304"/>
    </row>
    <row r="4829">
      <c r="F4829" s="304"/>
      <c r="G4829" s="304"/>
      <c r="H4829" s="304"/>
      <c r="I4829" s="304"/>
      <c r="J4829" s="304"/>
      <c r="K4829" s="304"/>
    </row>
    <row r="4830">
      <c r="F4830" s="304"/>
      <c r="G4830" s="304"/>
      <c r="H4830" s="304"/>
      <c r="I4830" s="304"/>
      <c r="J4830" s="304"/>
      <c r="K4830" s="304"/>
    </row>
    <row r="4831">
      <c r="G4831" s="304"/>
      <c r="H4831" s="304"/>
      <c r="I4831" s="304"/>
      <c r="J4831" s="304"/>
      <c r="K4831" s="304"/>
    </row>
    <row r="4832">
      <c r="G4832" s="304"/>
      <c r="H4832" s="304"/>
      <c r="I4832" s="304"/>
      <c r="J4832" s="304"/>
      <c r="K4832" s="304"/>
    </row>
    <row r="4833">
      <c r="H4833" s="304"/>
      <c r="I4833" s="304"/>
      <c r="J4833" s="304"/>
      <c r="K4833" s="304"/>
    </row>
    <row r="4834">
      <c r="G4834" s="304"/>
      <c r="H4834" s="304"/>
      <c r="I4834" s="304"/>
      <c r="J4834" s="304"/>
      <c r="K4834" s="304"/>
    </row>
    <row r="4835">
      <c r="F4835" s="304"/>
      <c r="G4835" s="304"/>
      <c r="H4835" s="304"/>
      <c r="I4835" s="304"/>
      <c r="J4835" s="304"/>
      <c r="K4835" s="304"/>
    </row>
    <row r="4836">
      <c r="F4836" s="304"/>
      <c r="G4836" s="304"/>
      <c r="H4836" s="304"/>
      <c r="I4836" s="304"/>
      <c r="J4836" s="304"/>
      <c r="K4836" s="304"/>
    </row>
    <row r="4837">
      <c r="H4837" s="304"/>
      <c r="I4837" s="304"/>
      <c r="J4837" s="304"/>
      <c r="K4837" s="304"/>
    </row>
    <row r="4838">
      <c r="G4838" s="304"/>
      <c r="H4838" s="304"/>
      <c r="I4838" s="304"/>
      <c r="J4838" s="304"/>
      <c r="K4838" s="304"/>
    </row>
    <row r="4839">
      <c r="H4839" s="304"/>
      <c r="I4839" s="304"/>
      <c r="J4839" s="304"/>
      <c r="K4839" s="304"/>
    </row>
    <row r="4840">
      <c r="G4840" s="304"/>
      <c r="H4840" s="304"/>
      <c r="I4840" s="304"/>
      <c r="J4840" s="304"/>
      <c r="K4840" s="304"/>
    </row>
    <row r="4841">
      <c r="H4841" s="304"/>
    </row>
    <row r="4842">
      <c r="F4842" s="304"/>
      <c r="G4842" s="304"/>
      <c r="H4842" s="304"/>
      <c r="I4842" s="304"/>
      <c r="J4842" s="304"/>
      <c r="K4842" s="304"/>
    </row>
    <row r="4843">
      <c r="H4843" s="304"/>
      <c r="I4843" s="304"/>
      <c r="J4843" s="304"/>
      <c r="K4843" s="304"/>
    </row>
    <row r="4844">
      <c r="G4844" s="304"/>
      <c r="H4844" s="304"/>
      <c r="I4844" s="304"/>
      <c r="J4844" s="304"/>
      <c r="K4844" s="304"/>
    </row>
    <row r="4845">
      <c r="H4845" s="304"/>
      <c r="I4845" s="304"/>
      <c r="J4845" s="304"/>
      <c r="K4845" s="304"/>
    </row>
    <row r="4846">
      <c r="G4846" s="304"/>
      <c r="H4846" s="304"/>
      <c r="I4846" s="304"/>
      <c r="J4846" s="304"/>
      <c r="K4846" s="304"/>
    </row>
    <row r="4847">
      <c r="H4847" s="304"/>
      <c r="I4847" s="304"/>
      <c r="J4847" s="304"/>
      <c r="K4847" s="304"/>
    </row>
    <row r="4848">
      <c r="F4848" s="304"/>
      <c r="G4848" s="304"/>
      <c r="H4848" s="304"/>
      <c r="I4848" s="304"/>
      <c r="J4848" s="304"/>
      <c r="K4848" s="304"/>
    </row>
    <row r="4849">
      <c r="G4849" s="304"/>
      <c r="H4849" s="304"/>
      <c r="I4849" s="304"/>
      <c r="J4849" s="304"/>
      <c r="K4849" s="304"/>
    </row>
    <row r="4850">
      <c r="G4850" s="304"/>
      <c r="H4850" s="304"/>
      <c r="I4850" s="304"/>
      <c r="J4850" s="304"/>
      <c r="K4850" s="304"/>
    </row>
    <row r="4851">
      <c r="G4851" s="304"/>
      <c r="H4851" s="304"/>
      <c r="I4851" s="304"/>
      <c r="J4851" s="304"/>
      <c r="K4851" s="304"/>
    </row>
    <row r="4852">
      <c r="G4852" s="304"/>
      <c r="H4852" s="304"/>
      <c r="I4852" s="304"/>
      <c r="J4852" s="304"/>
      <c r="K4852" s="304"/>
    </row>
    <row r="4853">
      <c r="G4853" s="304"/>
      <c r="H4853" s="304"/>
      <c r="I4853" s="304"/>
      <c r="J4853" s="304"/>
      <c r="K4853" s="304"/>
    </row>
    <row r="4854">
      <c r="G4854" s="304"/>
      <c r="H4854" s="304"/>
      <c r="I4854" s="304"/>
      <c r="J4854" s="304"/>
      <c r="K4854" s="304"/>
    </row>
    <row r="4855">
      <c r="H4855" s="304"/>
      <c r="I4855" s="304"/>
      <c r="J4855" s="304"/>
      <c r="K4855" s="304"/>
    </row>
    <row r="4856">
      <c r="G4856" s="304"/>
      <c r="H4856" s="304"/>
      <c r="I4856" s="304"/>
      <c r="J4856" s="304"/>
      <c r="K4856" s="304"/>
    </row>
    <row r="4857">
      <c r="H4857" s="304"/>
      <c r="I4857" s="304"/>
      <c r="J4857" s="304"/>
      <c r="K4857" s="304"/>
    </row>
    <row r="4858">
      <c r="F4858" s="304"/>
      <c r="G4858" s="304"/>
      <c r="H4858" s="304"/>
      <c r="I4858" s="304"/>
      <c r="J4858" s="304"/>
      <c r="K4858" s="304"/>
    </row>
    <row r="4859">
      <c r="G4859" s="304"/>
      <c r="H4859" s="304"/>
      <c r="I4859" s="304"/>
      <c r="J4859" s="304"/>
      <c r="K4859" s="304"/>
    </row>
    <row r="4860">
      <c r="G4860" s="304"/>
      <c r="H4860" s="304"/>
      <c r="I4860" s="304"/>
      <c r="J4860" s="304"/>
      <c r="K4860" s="304"/>
    </row>
    <row r="4861">
      <c r="H4861" s="304"/>
      <c r="I4861" s="304"/>
      <c r="J4861" s="304"/>
      <c r="K4861" s="304"/>
    </row>
    <row r="4862">
      <c r="F4862" s="304"/>
      <c r="G4862" s="304"/>
      <c r="H4862" s="304"/>
      <c r="I4862" s="304"/>
      <c r="J4862" s="304"/>
      <c r="K4862" s="304"/>
    </row>
    <row r="4863">
      <c r="F4863" s="304"/>
      <c r="G4863" s="304"/>
      <c r="H4863" s="304"/>
      <c r="I4863" s="304"/>
      <c r="J4863" s="304"/>
      <c r="K4863" s="304"/>
    </row>
    <row r="4864">
      <c r="G4864" s="304"/>
      <c r="H4864" s="304"/>
      <c r="I4864" s="304"/>
      <c r="J4864" s="304"/>
      <c r="K4864" s="304"/>
    </row>
    <row r="4865">
      <c r="H4865" s="304"/>
      <c r="I4865" s="304"/>
      <c r="J4865" s="304"/>
      <c r="K4865" s="304"/>
    </row>
    <row r="4866">
      <c r="G4866" s="304"/>
      <c r="H4866" s="304"/>
      <c r="I4866" s="304"/>
      <c r="J4866" s="304"/>
      <c r="K4866" s="304"/>
    </row>
    <row r="4867">
      <c r="H4867" s="304"/>
      <c r="I4867" s="304"/>
      <c r="J4867" s="304"/>
      <c r="K4867" s="304"/>
    </row>
    <row r="4868">
      <c r="F4868" s="304"/>
      <c r="G4868" s="304"/>
      <c r="H4868" s="304"/>
      <c r="I4868" s="304"/>
      <c r="J4868" s="304"/>
      <c r="K4868" s="304"/>
    </row>
    <row r="4869">
      <c r="F4869" s="304"/>
      <c r="G4869" s="304"/>
      <c r="H4869" s="304"/>
      <c r="I4869" s="304"/>
      <c r="J4869" s="304"/>
      <c r="K4869" s="304"/>
    </row>
    <row r="4870">
      <c r="G4870" s="304"/>
      <c r="H4870" s="304"/>
      <c r="I4870" s="304"/>
      <c r="J4870" s="304"/>
      <c r="K4870" s="304"/>
    </row>
    <row r="4871">
      <c r="H4871" s="304"/>
      <c r="I4871" s="304"/>
      <c r="J4871" s="304"/>
      <c r="K4871" s="304"/>
    </row>
    <row r="4872">
      <c r="H4872" s="304"/>
      <c r="I4872" s="304"/>
      <c r="J4872" s="304"/>
      <c r="K4872" s="304"/>
    </row>
    <row r="4873">
      <c r="H4873" s="304"/>
      <c r="I4873" s="304"/>
      <c r="J4873" s="304"/>
      <c r="K4873" s="304"/>
    </row>
    <row r="4874">
      <c r="K4874" s="304"/>
    </row>
    <row r="4875">
      <c r="F4875" s="304"/>
      <c r="G4875" s="304"/>
      <c r="H4875" s="304"/>
      <c r="I4875" s="304"/>
      <c r="J4875" s="304"/>
      <c r="K4875" s="304"/>
    </row>
    <row r="4876">
      <c r="F4876" s="304"/>
      <c r="G4876" s="304"/>
      <c r="H4876" s="304"/>
      <c r="I4876" s="304"/>
      <c r="J4876" s="304"/>
      <c r="K4876" s="304"/>
    </row>
    <row r="4877">
      <c r="G4877" s="304"/>
      <c r="H4877" s="304"/>
      <c r="I4877" s="304"/>
      <c r="J4877" s="304"/>
      <c r="K4877" s="304"/>
    </row>
    <row r="4878">
      <c r="G4878" s="304"/>
      <c r="H4878" s="304"/>
      <c r="I4878" s="304"/>
      <c r="J4878" s="304"/>
      <c r="K4878" s="304"/>
    </row>
    <row r="4879">
      <c r="H4879" s="304"/>
      <c r="I4879" s="304"/>
      <c r="J4879" s="304"/>
      <c r="K4879" s="304"/>
    </row>
    <row r="4880">
      <c r="G4880" s="304"/>
      <c r="H4880" s="304"/>
      <c r="I4880" s="304"/>
      <c r="J4880" s="304"/>
      <c r="K4880" s="304"/>
    </row>
    <row r="4881">
      <c r="F4881" s="304"/>
      <c r="G4881" s="304"/>
      <c r="H4881" s="304"/>
      <c r="I4881" s="304"/>
      <c r="J4881" s="304"/>
      <c r="K4881" s="304"/>
    </row>
    <row r="4882">
      <c r="G4882" s="304"/>
      <c r="H4882" s="304"/>
      <c r="I4882" s="304"/>
      <c r="J4882" s="304"/>
      <c r="K4882" s="304"/>
    </row>
    <row r="4883">
      <c r="H4883" s="304"/>
      <c r="I4883" s="304"/>
      <c r="J4883" s="304"/>
      <c r="K4883" s="304"/>
    </row>
    <row r="4884">
      <c r="G4884" s="304"/>
      <c r="H4884" s="304"/>
      <c r="I4884" s="304"/>
      <c r="J4884" s="304"/>
      <c r="K4884" s="304"/>
    </row>
    <row r="4885">
      <c r="H4885" s="304"/>
      <c r="I4885" s="304"/>
      <c r="J4885" s="304"/>
      <c r="K4885" s="304"/>
    </row>
    <row r="4886">
      <c r="G4886" s="304"/>
      <c r="H4886" s="304"/>
      <c r="I4886" s="304"/>
      <c r="J4886" s="304"/>
      <c r="K4886" s="304"/>
    </row>
    <row r="4887">
      <c r="H4887" s="304"/>
      <c r="I4887" s="304"/>
      <c r="J4887" s="304"/>
      <c r="K4887" s="304"/>
    </row>
    <row r="4888">
      <c r="G4888" s="304"/>
      <c r="H4888" s="304"/>
      <c r="I4888" s="304"/>
      <c r="J4888" s="304"/>
      <c r="K4888" s="304"/>
    </row>
    <row r="4889">
      <c r="H4889" s="304"/>
      <c r="I4889" s="304"/>
      <c r="J4889" s="304"/>
      <c r="K4889" s="304"/>
    </row>
    <row r="4890">
      <c r="G4890" s="304"/>
      <c r="H4890" s="304"/>
      <c r="I4890" s="304"/>
      <c r="J4890" s="304"/>
      <c r="K4890" s="304"/>
    </row>
    <row r="4891">
      <c r="F4891" s="304"/>
      <c r="G4891" s="304"/>
      <c r="H4891" s="304"/>
      <c r="I4891" s="304"/>
      <c r="J4891" s="304"/>
      <c r="K4891" s="304"/>
    </row>
    <row r="4892">
      <c r="G4892" s="304"/>
      <c r="H4892" s="304"/>
      <c r="I4892" s="304"/>
      <c r="J4892" s="304"/>
      <c r="K4892" s="304"/>
    </row>
    <row r="4893">
      <c r="H4893" s="304"/>
      <c r="I4893" s="304"/>
      <c r="J4893" s="304"/>
      <c r="K4893" s="304"/>
    </row>
    <row r="4894">
      <c r="G4894" s="304"/>
      <c r="H4894" s="304"/>
      <c r="I4894" s="304"/>
      <c r="J4894" s="304"/>
      <c r="K4894" s="304"/>
    </row>
    <row r="4895">
      <c r="H4895" s="304"/>
      <c r="I4895" s="304"/>
      <c r="J4895" s="304"/>
      <c r="K4895" s="304"/>
    </row>
    <row r="4896">
      <c r="G4896" s="304"/>
      <c r="H4896" s="304"/>
      <c r="I4896" s="304"/>
      <c r="J4896" s="304"/>
      <c r="K4896" s="304"/>
    </row>
    <row r="4897">
      <c r="G4897" s="304"/>
      <c r="H4897" s="304"/>
      <c r="I4897" s="304"/>
      <c r="J4897" s="304"/>
      <c r="K4897" s="304"/>
    </row>
    <row r="4898">
      <c r="G4898" s="304"/>
      <c r="H4898" s="304"/>
      <c r="I4898" s="304"/>
      <c r="J4898" s="304"/>
      <c r="K4898" s="304"/>
    </row>
    <row r="4899">
      <c r="H4899" s="304"/>
      <c r="I4899" s="304"/>
      <c r="J4899" s="304"/>
      <c r="K4899" s="304"/>
    </row>
    <row r="4900">
      <c r="G4900" s="304"/>
      <c r="H4900" s="304"/>
      <c r="I4900" s="304"/>
      <c r="J4900" s="304"/>
      <c r="K4900" s="304"/>
    </row>
    <row r="4901">
      <c r="G4901" s="304"/>
      <c r="H4901" s="304"/>
      <c r="I4901" s="304"/>
      <c r="J4901" s="304"/>
      <c r="K4901" s="304"/>
    </row>
    <row r="4902">
      <c r="G4902" s="304"/>
      <c r="H4902" s="304"/>
      <c r="I4902" s="304"/>
      <c r="J4902" s="304"/>
      <c r="K4902" s="304"/>
    </row>
    <row r="4903">
      <c r="G4903" s="304"/>
      <c r="H4903" s="304"/>
      <c r="I4903" s="304"/>
      <c r="J4903" s="304"/>
      <c r="K4903" s="304"/>
    </row>
    <row r="4904">
      <c r="H4904" s="304"/>
      <c r="I4904" s="304"/>
      <c r="J4904" s="304"/>
      <c r="K4904" s="304"/>
    </row>
    <row r="4905">
      <c r="G4905" s="304"/>
      <c r="H4905" s="304"/>
      <c r="I4905" s="304"/>
      <c r="J4905" s="304"/>
      <c r="K4905" s="304"/>
    </row>
    <row r="4906">
      <c r="H4906" s="304"/>
      <c r="I4906" s="304"/>
      <c r="J4906" s="304"/>
      <c r="K4906" s="304"/>
    </row>
    <row r="4907">
      <c r="G4907" s="304"/>
      <c r="H4907" s="304"/>
      <c r="I4907" s="304"/>
      <c r="J4907" s="304"/>
      <c r="K4907" s="304"/>
    </row>
    <row r="4908">
      <c r="H4908" s="304"/>
      <c r="I4908" s="304"/>
      <c r="J4908" s="304"/>
      <c r="K4908" s="304"/>
    </row>
    <row r="4909">
      <c r="G4909" s="304"/>
      <c r="H4909" s="304"/>
      <c r="I4909" s="304"/>
      <c r="J4909" s="304"/>
      <c r="K4909" s="304"/>
    </row>
    <row r="4910">
      <c r="G4910" s="304"/>
      <c r="H4910" s="304"/>
      <c r="I4910" s="304"/>
      <c r="J4910" s="304"/>
      <c r="K4910" s="304"/>
    </row>
    <row r="4911">
      <c r="G4911" s="304"/>
      <c r="H4911" s="304"/>
      <c r="I4911" s="304"/>
      <c r="J4911" s="304"/>
      <c r="K4911" s="304"/>
    </row>
    <row r="4912">
      <c r="H4912" s="304"/>
      <c r="I4912" s="304"/>
      <c r="J4912" s="304"/>
      <c r="K4912" s="304"/>
    </row>
    <row r="4913">
      <c r="G4913" s="304"/>
      <c r="H4913" s="304"/>
      <c r="I4913" s="304"/>
      <c r="J4913" s="304"/>
      <c r="K4913" s="304"/>
    </row>
    <row r="4914">
      <c r="G4914" s="304"/>
      <c r="H4914" s="304"/>
      <c r="I4914" s="304"/>
      <c r="J4914" s="304"/>
      <c r="K4914" s="304"/>
    </row>
    <row r="4915">
      <c r="G4915" s="304"/>
      <c r="H4915" s="304"/>
      <c r="I4915" s="304"/>
      <c r="J4915" s="304"/>
      <c r="K4915" s="304"/>
    </row>
    <row r="4916">
      <c r="G4916" s="304"/>
      <c r="H4916" s="304"/>
      <c r="I4916" s="304"/>
      <c r="J4916" s="304"/>
      <c r="K4916" s="304"/>
    </row>
    <row r="4917">
      <c r="H4917" s="304"/>
      <c r="I4917" s="304"/>
      <c r="J4917" s="304"/>
      <c r="K4917" s="304"/>
    </row>
    <row r="4918">
      <c r="G4918" s="304"/>
      <c r="H4918" s="304"/>
      <c r="I4918" s="304"/>
      <c r="J4918" s="304"/>
      <c r="K4918" s="304"/>
    </row>
    <row r="4919">
      <c r="H4919" s="304"/>
      <c r="I4919" s="304"/>
      <c r="J4919" s="304"/>
      <c r="K4919" s="304"/>
    </row>
    <row r="4920">
      <c r="G4920" s="304"/>
      <c r="H4920" s="304"/>
      <c r="I4920" s="304"/>
      <c r="J4920" s="304"/>
      <c r="K4920" s="304"/>
    </row>
    <row r="4921">
      <c r="G4921" s="304"/>
      <c r="H4921" s="304"/>
      <c r="I4921" s="304"/>
      <c r="J4921" s="304"/>
      <c r="K4921" s="304"/>
    </row>
    <row r="4922">
      <c r="H4922" s="304"/>
      <c r="J4922" s="304"/>
      <c r="K4922" s="304"/>
    </row>
    <row r="4923">
      <c r="F4923" s="304"/>
      <c r="G4923" s="304"/>
      <c r="H4923" s="304"/>
      <c r="I4923" s="304"/>
      <c r="J4923" s="304"/>
      <c r="K4923" s="304"/>
    </row>
    <row r="4924">
      <c r="G4924" s="304"/>
      <c r="H4924" s="304"/>
      <c r="I4924" s="304"/>
      <c r="J4924" s="304"/>
      <c r="K4924" s="304"/>
    </row>
    <row r="4925">
      <c r="H4925" s="304"/>
      <c r="I4925" s="304"/>
      <c r="J4925" s="304"/>
      <c r="K4925" s="304"/>
    </row>
    <row r="4926">
      <c r="G4926" s="304"/>
      <c r="H4926" s="304"/>
      <c r="I4926" s="304"/>
      <c r="J4926" s="304"/>
      <c r="K4926" s="304"/>
    </row>
    <row r="4927">
      <c r="H4927" s="304"/>
      <c r="I4927" s="304"/>
      <c r="J4927" s="304"/>
      <c r="K4927" s="304"/>
    </row>
    <row r="4928">
      <c r="H4928" s="304"/>
      <c r="I4928" s="304"/>
      <c r="J4928" s="304"/>
      <c r="K4928" s="304"/>
    </row>
    <row r="4929">
      <c r="H4929" s="304"/>
      <c r="I4929" s="304"/>
      <c r="J4929" s="304"/>
      <c r="K4929" s="304"/>
    </row>
    <row r="4930">
      <c r="H4930" s="304"/>
      <c r="I4930" s="304"/>
      <c r="J4930" s="304"/>
      <c r="K4930" s="304"/>
    </row>
    <row r="4931">
      <c r="K4931" s="304"/>
    </row>
    <row r="4932">
      <c r="G4932" s="304"/>
      <c r="H4932" s="304"/>
      <c r="I4932" s="304"/>
      <c r="K4932" s="304"/>
    </row>
    <row r="4933">
      <c r="G4933" s="304"/>
      <c r="H4933" s="304"/>
      <c r="I4933" s="304"/>
      <c r="J4933" s="304"/>
      <c r="K4933" s="304"/>
    </row>
    <row r="4934">
      <c r="G4934" s="304"/>
      <c r="H4934" s="304"/>
      <c r="I4934" s="304"/>
      <c r="J4934" s="304"/>
      <c r="K4934" s="304"/>
    </row>
    <row r="4935">
      <c r="G4935" s="304"/>
      <c r="H4935" s="304"/>
      <c r="I4935" s="304"/>
      <c r="J4935" s="304"/>
      <c r="K4935" s="304"/>
    </row>
    <row r="4936">
      <c r="H4936" s="304"/>
      <c r="I4936" s="304"/>
      <c r="J4936" s="304"/>
      <c r="K4936" s="304"/>
    </row>
    <row r="4937">
      <c r="I4937" s="304"/>
      <c r="J4937" s="304"/>
      <c r="K4937" s="304"/>
    </row>
    <row r="4938">
      <c r="H4938" s="304"/>
      <c r="I4938" s="304"/>
      <c r="J4938" s="304"/>
      <c r="K4938" s="304"/>
    </row>
    <row r="4939">
      <c r="H4939" s="304"/>
      <c r="I4939" s="304"/>
      <c r="J4939" s="304"/>
      <c r="K4939" s="304"/>
    </row>
    <row r="4940">
      <c r="G4940" s="304"/>
      <c r="H4940" s="304"/>
      <c r="I4940" s="304"/>
      <c r="J4940" s="304"/>
      <c r="K4940" s="304"/>
    </row>
    <row r="4941">
      <c r="H4941" s="304"/>
      <c r="I4941" s="304"/>
      <c r="J4941" s="304"/>
      <c r="K4941" s="304"/>
    </row>
    <row r="4942">
      <c r="H4942" s="304"/>
      <c r="I4942" s="304"/>
      <c r="J4942" s="304"/>
      <c r="K4942" s="304"/>
    </row>
    <row r="4943">
      <c r="G4943" s="304"/>
      <c r="H4943" s="304"/>
      <c r="I4943" s="304"/>
      <c r="J4943" s="304"/>
      <c r="K4943" s="304"/>
    </row>
    <row r="4944">
      <c r="F4944" s="304"/>
      <c r="G4944" s="304"/>
      <c r="H4944" s="304"/>
      <c r="I4944" s="304"/>
      <c r="J4944" s="304"/>
      <c r="K4944" s="304"/>
    </row>
    <row r="4945">
      <c r="G4945" s="304"/>
      <c r="H4945" s="304"/>
      <c r="I4945" s="304"/>
      <c r="J4945" s="304"/>
      <c r="K4945" s="304"/>
    </row>
    <row r="4946">
      <c r="H4946" s="304"/>
      <c r="I4946" s="304"/>
      <c r="J4946" s="304"/>
      <c r="K4946" s="304"/>
    </row>
    <row r="4947">
      <c r="G4947" s="304"/>
      <c r="H4947" s="304"/>
      <c r="I4947" s="304"/>
      <c r="J4947" s="304"/>
      <c r="K4947" s="304"/>
    </row>
    <row r="4948">
      <c r="H4948" s="304"/>
      <c r="I4948" s="304"/>
      <c r="J4948" s="304"/>
      <c r="K4948" s="304"/>
    </row>
    <row r="4949">
      <c r="G4949" s="304"/>
      <c r="H4949" s="304"/>
      <c r="I4949" s="304"/>
      <c r="J4949" s="304"/>
      <c r="K4949" s="304"/>
    </row>
    <row r="4950">
      <c r="J4950" s="304"/>
      <c r="K4950" s="304"/>
    </row>
    <row r="4951">
      <c r="J4951" s="304"/>
      <c r="K4951" s="304"/>
    </row>
    <row r="4952">
      <c r="G4952" s="304"/>
      <c r="H4952" s="304"/>
      <c r="I4952" s="304"/>
      <c r="J4952" s="304"/>
      <c r="K4952" s="304"/>
    </row>
    <row r="4953">
      <c r="H4953" s="304"/>
      <c r="I4953" s="304"/>
      <c r="J4953" s="304"/>
      <c r="K4953" s="304"/>
    </row>
    <row r="4954">
      <c r="F4954" s="304"/>
      <c r="G4954" s="304"/>
      <c r="H4954" s="304"/>
      <c r="I4954" s="304"/>
      <c r="J4954" s="304"/>
      <c r="K4954" s="304"/>
    </row>
    <row r="4955">
      <c r="G4955" s="304"/>
      <c r="I4955" s="304"/>
      <c r="J4955" s="304"/>
      <c r="K4955" s="304"/>
    </row>
    <row r="4956">
      <c r="G4956" s="304"/>
      <c r="H4956" s="304"/>
      <c r="I4956" s="304"/>
      <c r="J4956" s="304"/>
      <c r="K4956" s="304"/>
    </row>
    <row r="4957">
      <c r="H4957" s="304"/>
      <c r="I4957" s="304"/>
      <c r="J4957" s="304"/>
      <c r="K4957" s="304"/>
    </row>
    <row r="4958">
      <c r="F4958" s="304"/>
      <c r="G4958" s="304"/>
      <c r="H4958" s="304"/>
      <c r="I4958" s="304"/>
      <c r="J4958" s="304"/>
      <c r="K4958" s="304"/>
    </row>
    <row r="4959">
      <c r="F4959" s="304"/>
      <c r="G4959" s="304"/>
      <c r="H4959" s="304"/>
      <c r="I4959" s="304"/>
      <c r="J4959" s="304"/>
      <c r="K4959" s="304"/>
    </row>
    <row r="4960">
      <c r="F4960" s="304"/>
      <c r="G4960" s="304"/>
      <c r="H4960" s="304"/>
      <c r="I4960" s="304"/>
      <c r="J4960" s="304"/>
      <c r="K4960" s="304"/>
    </row>
    <row r="4961">
      <c r="G4961" s="304"/>
      <c r="H4961" s="304"/>
      <c r="I4961" s="304"/>
      <c r="J4961" s="304"/>
      <c r="K4961" s="304"/>
    </row>
    <row r="4962">
      <c r="H4962" s="304"/>
      <c r="I4962" s="304"/>
      <c r="J4962" s="304"/>
      <c r="K4962" s="304"/>
    </row>
    <row r="4963">
      <c r="I4963" s="304"/>
      <c r="J4963" s="304"/>
      <c r="K4963" s="304"/>
    </row>
    <row r="4964">
      <c r="F4964" s="304"/>
      <c r="G4964" s="304"/>
      <c r="H4964" s="304"/>
      <c r="I4964" s="304"/>
      <c r="J4964" s="304"/>
      <c r="K4964" s="304"/>
    </row>
    <row r="4965">
      <c r="F4965" s="304"/>
      <c r="G4965" s="304"/>
      <c r="H4965" s="304"/>
      <c r="I4965" s="304"/>
      <c r="J4965" s="304"/>
      <c r="K4965" s="304"/>
    </row>
    <row r="4966">
      <c r="F4966" s="304"/>
      <c r="G4966" s="304"/>
      <c r="H4966" s="304"/>
      <c r="I4966" s="304"/>
      <c r="J4966" s="304"/>
      <c r="K4966" s="304"/>
    </row>
    <row r="4967">
      <c r="F4967" s="304"/>
      <c r="G4967" s="304"/>
      <c r="H4967" s="304"/>
      <c r="I4967" s="304"/>
      <c r="J4967" s="304"/>
      <c r="K4967" s="304"/>
    </row>
    <row r="4968">
      <c r="F4968" s="304"/>
      <c r="G4968" s="304"/>
      <c r="H4968" s="304"/>
      <c r="I4968" s="304"/>
      <c r="J4968" s="304"/>
      <c r="K4968" s="304"/>
    </row>
    <row r="4969">
      <c r="G4969" s="304"/>
      <c r="H4969" s="304"/>
      <c r="I4969" s="304"/>
      <c r="J4969" s="304"/>
      <c r="K4969" s="304"/>
    </row>
    <row r="4970">
      <c r="H4970" s="304"/>
      <c r="I4970" s="304"/>
      <c r="J4970" s="304"/>
      <c r="K4970" s="304"/>
    </row>
    <row r="4971">
      <c r="I4971" s="304"/>
      <c r="J4971" s="304"/>
      <c r="K4971" s="304"/>
    </row>
    <row r="4972">
      <c r="F4972" s="304"/>
      <c r="G4972" s="304"/>
      <c r="H4972" s="304"/>
      <c r="I4972" s="304"/>
      <c r="J4972" s="304"/>
      <c r="K4972" s="304"/>
    </row>
    <row r="4973">
      <c r="F4973" s="304"/>
      <c r="H4973" s="304"/>
      <c r="I4973" s="304"/>
      <c r="J4973" s="304"/>
      <c r="K4973" s="304"/>
    </row>
    <row r="4974">
      <c r="G4974" s="304"/>
      <c r="H4974" s="304"/>
      <c r="I4974" s="304"/>
      <c r="J4974" s="304"/>
      <c r="K4974" s="304"/>
    </row>
    <row r="4975">
      <c r="H4975" s="304"/>
      <c r="I4975" s="304"/>
      <c r="J4975" s="304"/>
      <c r="K4975" s="304"/>
    </row>
    <row r="4976">
      <c r="G4976" s="304"/>
      <c r="H4976" s="304"/>
      <c r="I4976" s="304"/>
      <c r="J4976" s="304"/>
      <c r="K4976" s="304"/>
    </row>
    <row r="4977">
      <c r="I4977" s="304"/>
      <c r="J4977" s="304"/>
      <c r="K4977" s="304"/>
    </row>
    <row r="4978">
      <c r="F4978" s="304"/>
      <c r="G4978" s="304"/>
      <c r="H4978" s="304"/>
      <c r="I4978" s="304"/>
      <c r="J4978" s="304"/>
      <c r="K4978" s="304"/>
    </row>
    <row r="4979">
      <c r="G4979" s="304"/>
      <c r="H4979" s="304"/>
      <c r="I4979" s="304"/>
      <c r="J4979" s="304"/>
      <c r="K4979" s="304"/>
    </row>
    <row r="4980">
      <c r="I4980" s="304"/>
      <c r="J4980" s="304"/>
      <c r="K4980" s="304"/>
    </row>
    <row r="4981">
      <c r="G4981" s="304"/>
      <c r="H4981" s="304"/>
      <c r="I4981" s="304"/>
      <c r="J4981" s="304"/>
      <c r="K4981" s="304"/>
    </row>
    <row r="4982">
      <c r="H4982" s="304"/>
      <c r="I4982" s="304"/>
      <c r="J4982" s="304"/>
      <c r="K4982" s="304"/>
    </row>
    <row r="4983">
      <c r="G4983" s="304"/>
      <c r="H4983" s="304"/>
      <c r="I4983" s="304"/>
      <c r="J4983" s="304"/>
      <c r="K4983" s="304"/>
    </row>
    <row r="4984">
      <c r="G4984" s="304"/>
      <c r="H4984" s="304"/>
      <c r="I4984" s="304"/>
      <c r="J4984" s="304"/>
      <c r="K4984" s="304"/>
    </row>
    <row r="4985">
      <c r="H4985" s="304"/>
      <c r="I4985" s="304"/>
      <c r="J4985" s="304"/>
      <c r="K4985" s="304"/>
    </row>
    <row r="4986">
      <c r="H4986" s="304"/>
      <c r="I4986" s="304"/>
      <c r="J4986" s="304"/>
      <c r="K4986" s="304"/>
    </row>
    <row r="4987">
      <c r="H4987" s="304"/>
      <c r="I4987" s="304"/>
      <c r="J4987" s="304"/>
      <c r="K4987" s="304"/>
    </row>
    <row r="4988">
      <c r="F4988" s="304"/>
      <c r="G4988" s="304"/>
      <c r="H4988" s="304"/>
      <c r="I4988" s="304"/>
      <c r="J4988" s="304"/>
      <c r="K4988" s="304"/>
    </row>
    <row r="4989">
      <c r="G4989" s="304"/>
      <c r="H4989" s="304"/>
      <c r="I4989" s="304"/>
      <c r="J4989" s="304"/>
      <c r="K4989" s="304"/>
    </row>
    <row r="4990">
      <c r="I4990" s="304"/>
      <c r="J4990" s="304"/>
      <c r="K4990" s="304"/>
    </row>
    <row r="4992">
      <c r="F4992" s="304"/>
      <c r="G4992" s="304"/>
      <c r="H4992" s="304"/>
      <c r="I4992" s="304"/>
      <c r="J4992" s="304"/>
      <c r="K4992" s="304"/>
    </row>
    <row r="4993">
      <c r="F4993" s="304"/>
      <c r="G4993" s="304"/>
      <c r="H4993" s="304"/>
      <c r="I4993" s="304"/>
      <c r="J4993" s="304"/>
      <c r="K4993" s="304"/>
    </row>
    <row r="4994">
      <c r="G4994" s="304"/>
      <c r="H4994" s="304"/>
      <c r="I4994" s="304"/>
      <c r="J4994" s="304"/>
      <c r="K4994" s="304"/>
    </row>
    <row r="4995">
      <c r="H4995" s="304"/>
      <c r="I4995" s="304"/>
      <c r="J4995" s="304"/>
      <c r="K4995" s="304"/>
    </row>
    <row r="4996">
      <c r="I4996" s="304"/>
      <c r="J4996" s="304"/>
      <c r="K4996" s="304"/>
    </row>
    <row r="4997">
      <c r="I4997" s="304"/>
      <c r="J4997" s="304"/>
      <c r="K4997" s="304"/>
    </row>
    <row r="4998">
      <c r="F4998" s="304"/>
      <c r="G4998" s="304"/>
      <c r="H4998" s="304"/>
      <c r="I4998" s="304"/>
      <c r="J4998" s="304"/>
      <c r="K4998" s="304"/>
    </row>
    <row r="4999">
      <c r="F4999" s="304"/>
      <c r="G4999" s="304"/>
      <c r="H4999" s="304"/>
      <c r="I4999" s="304"/>
      <c r="J4999" s="304"/>
      <c r="K4999" s="304"/>
    </row>
    <row r="5000">
      <c r="G5000" s="304"/>
      <c r="H5000" s="304"/>
      <c r="I5000" s="304"/>
      <c r="J5000" s="304"/>
      <c r="K5000" s="304"/>
    </row>
    <row r="5001">
      <c r="H5001" s="304"/>
      <c r="I5001" s="304"/>
      <c r="J5001" s="304"/>
      <c r="K5001" s="304"/>
    </row>
    <row r="5002">
      <c r="F5002" s="304"/>
      <c r="G5002" s="304"/>
      <c r="H5002" s="304"/>
      <c r="I5002" s="304"/>
      <c r="J5002" s="304"/>
      <c r="K5002" s="304"/>
    </row>
    <row r="5003">
      <c r="G5003" s="304"/>
      <c r="H5003" s="304"/>
      <c r="I5003" s="304"/>
      <c r="J5003" s="304"/>
      <c r="K5003" s="304"/>
    </row>
    <row r="5004">
      <c r="I5004" s="304"/>
    </row>
    <row r="5005">
      <c r="F5005" s="304"/>
      <c r="G5005" s="304"/>
      <c r="H5005" s="304"/>
      <c r="I5005" s="304"/>
      <c r="J5005" s="304"/>
      <c r="K5005" s="304"/>
    </row>
    <row r="5006">
      <c r="F5006" s="304"/>
      <c r="G5006" s="304"/>
      <c r="H5006" s="304"/>
      <c r="I5006" s="304"/>
      <c r="J5006" s="304"/>
      <c r="K5006" s="304"/>
    </row>
    <row r="5007">
      <c r="G5007" s="304"/>
      <c r="H5007" s="304"/>
      <c r="I5007" s="304"/>
      <c r="J5007" s="304"/>
      <c r="K5007" s="304"/>
    </row>
    <row r="5008">
      <c r="H5008" s="304"/>
      <c r="I5008" s="304"/>
      <c r="J5008" s="304"/>
      <c r="K5008" s="304"/>
    </row>
    <row r="5009">
      <c r="I5009" s="304"/>
      <c r="J5009" s="304"/>
      <c r="K5009" s="304"/>
    </row>
    <row r="5010">
      <c r="G5010" s="304"/>
      <c r="H5010" s="304"/>
      <c r="I5010" s="304"/>
      <c r="J5010" s="304"/>
      <c r="K5010" s="304"/>
    </row>
    <row r="5011">
      <c r="F5011" s="304"/>
      <c r="G5011" s="304"/>
      <c r="H5011" s="304"/>
      <c r="I5011" s="304"/>
      <c r="J5011" s="304"/>
      <c r="K5011" s="304"/>
    </row>
    <row r="5012">
      <c r="F5012" s="304"/>
      <c r="G5012" s="304"/>
      <c r="H5012" s="304"/>
      <c r="I5012" s="304"/>
      <c r="J5012" s="304"/>
      <c r="K5012" s="304"/>
    </row>
    <row r="5013">
      <c r="G5013" s="304"/>
      <c r="H5013" s="304"/>
      <c r="I5013" s="304"/>
      <c r="J5013" s="304"/>
      <c r="K5013" s="304"/>
    </row>
    <row r="5014">
      <c r="G5014" s="304"/>
      <c r="H5014" s="304"/>
      <c r="I5014" s="304"/>
      <c r="J5014" s="304"/>
      <c r="K5014" s="304"/>
    </row>
    <row r="5015">
      <c r="H5015" s="304"/>
      <c r="I5015" s="304"/>
      <c r="J5015" s="304"/>
      <c r="K5015" s="304"/>
    </row>
    <row r="5016">
      <c r="F5016" s="304"/>
      <c r="G5016" s="304"/>
      <c r="H5016" s="304"/>
      <c r="I5016" s="304"/>
      <c r="J5016" s="304"/>
      <c r="K5016" s="304"/>
    </row>
    <row r="5017">
      <c r="F5017" s="304"/>
      <c r="G5017" s="304"/>
      <c r="H5017" s="304"/>
      <c r="I5017" s="304"/>
      <c r="J5017" s="304"/>
      <c r="K5017" s="304"/>
    </row>
    <row r="5018">
      <c r="G5018" s="304"/>
      <c r="H5018" s="304"/>
      <c r="I5018" s="304"/>
      <c r="J5018" s="304"/>
      <c r="K5018" s="304"/>
    </row>
    <row r="5019">
      <c r="H5019" s="304"/>
      <c r="I5019" s="304"/>
      <c r="J5019" s="304"/>
      <c r="K5019" s="304"/>
    </row>
    <row r="5020">
      <c r="I5020" s="304"/>
      <c r="J5020" s="304"/>
      <c r="K5020" s="304"/>
    </row>
    <row r="5021">
      <c r="F5021" s="304"/>
      <c r="G5021" s="304"/>
      <c r="H5021" s="304"/>
      <c r="I5021" s="304"/>
      <c r="J5021" s="304"/>
      <c r="K5021" s="304"/>
    </row>
    <row r="5022">
      <c r="F5022" s="304"/>
      <c r="G5022" s="304"/>
      <c r="H5022" s="304"/>
      <c r="I5022" s="304"/>
      <c r="J5022" s="304"/>
      <c r="K5022" s="304"/>
    </row>
    <row r="5023">
      <c r="G5023" s="304"/>
      <c r="H5023" s="304"/>
      <c r="I5023" s="304"/>
      <c r="J5023" s="304"/>
      <c r="K5023" s="304"/>
    </row>
    <row r="5024">
      <c r="H5024" s="304"/>
      <c r="I5024" s="304"/>
      <c r="K5024" s="304"/>
    </row>
    <row r="5026">
      <c r="F5026" s="304"/>
      <c r="G5026" s="304"/>
      <c r="H5026" s="304"/>
      <c r="I5026" s="304"/>
      <c r="J5026" s="304"/>
      <c r="K5026" s="304"/>
    </row>
    <row r="5027">
      <c r="G5027" s="304"/>
      <c r="H5027" s="304"/>
      <c r="I5027" s="304"/>
      <c r="K5027" s="304"/>
    </row>
    <row r="5028">
      <c r="J5028" s="304"/>
    </row>
    <row r="5029">
      <c r="G5029" s="304"/>
      <c r="H5029" s="304"/>
      <c r="I5029" s="304"/>
      <c r="J5029" s="304"/>
      <c r="K5029" s="304"/>
    </row>
    <row r="5030">
      <c r="H5030" s="304"/>
      <c r="I5030" s="304"/>
      <c r="J5030" s="304"/>
      <c r="K5030" s="304"/>
    </row>
    <row r="5031">
      <c r="G5031" s="304"/>
      <c r="H5031" s="304"/>
      <c r="I5031" s="304"/>
      <c r="J5031" s="304"/>
      <c r="K5031" s="304"/>
    </row>
    <row r="5032">
      <c r="J5032" s="304"/>
      <c r="K5032" s="304"/>
    </row>
    <row r="5033">
      <c r="J5033" s="304"/>
      <c r="K5033" s="304"/>
    </row>
    <row r="5034">
      <c r="G5034" s="304"/>
      <c r="H5034" s="304"/>
      <c r="I5034" s="304"/>
      <c r="J5034" s="304"/>
      <c r="K5034" s="304"/>
    </row>
    <row r="5035">
      <c r="H5035" s="304"/>
      <c r="I5035" s="304"/>
      <c r="J5035" s="304"/>
      <c r="K5035" s="304"/>
    </row>
    <row r="5036">
      <c r="F5036" s="304"/>
      <c r="G5036" s="304"/>
      <c r="H5036" s="304"/>
      <c r="I5036" s="304"/>
      <c r="J5036" s="304"/>
      <c r="K5036" s="304"/>
    </row>
    <row r="5037">
      <c r="G5037" s="304"/>
      <c r="H5037" s="304"/>
      <c r="I5037" s="304"/>
      <c r="J5037" s="304"/>
      <c r="K5037" s="304"/>
    </row>
    <row r="5038">
      <c r="H5038" s="304"/>
      <c r="I5038" s="304"/>
      <c r="J5038" s="304"/>
      <c r="K5038" s="304"/>
    </row>
    <row r="5039">
      <c r="G5039" s="304"/>
      <c r="H5039" s="304"/>
      <c r="I5039" s="304"/>
      <c r="J5039" s="304"/>
      <c r="K5039" s="304"/>
    </row>
    <row r="5040">
      <c r="F5040" s="304"/>
      <c r="G5040" s="304"/>
      <c r="H5040" s="304"/>
      <c r="I5040" s="304"/>
      <c r="J5040" s="304"/>
      <c r="K5040" s="304"/>
    </row>
    <row r="5041">
      <c r="F5041" s="304"/>
      <c r="G5041" s="304"/>
      <c r="H5041" s="304"/>
      <c r="I5041" s="304"/>
      <c r="J5041" s="304"/>
      <c r="K5041" s="304"/>
    </row>
    <row r="5042">
      <c r="G5042" s="304"/>
      <c r="H5042" s="304"/>
      <c r="I5042" s="304"/>
      <c r="J5042" s="304"/>
      <c r="K5042" s="304"/>
    </row>
    <row r="5043">
      <c r="H5043" s="304"/>
      <c r="I5043" s="304"/>
      <c r="J5043" s="304"/>
      <c r="K5043" s="304"/>
    </row>
    <row r="5044">
      <c r="G5044" s="304"/>
      <c r="H5044" s="304"/>
      <c r="I5044" s="304"/>
      <c r="J5044" s="304"/>
      <c r="K5044" s="304"/>
    </row>
    <row r="5045">
      <c r="H5045" s="304"/>
      <c r="I5045" s="304"/>
      <c r="J5045" s="304"/>
      <c r="K5045" s="304"/>
    </row>
    <row r="5046">
      <c r="F5046" s="304"/>
      <c r="G5046" s="304"/>
      <c r="H5046" s="304"/>
      <c r="I5046" s="304"/>
      <c r="J5046" s="304"/>
      <c r="K5046" s="304"/>
    </row>
    <row r="5047">
      <c r="G5047" s="304"/>
      <c r="H5047" s="304"/>
      <c r="I5047" s="304"/>
      <c r="K5047" s="304"/>
    </row>
    <row r="5048">
      <c r="G5048" s="304"/>
      <c r="H5048" s="304"/>
      <c r="I5048" s="304"/>
      <c r="J5048" s="304"/>
      <c r="K5048" s="304"/>
    </row>
    <row r="5049">
      <c r="H5049" s="304"/>
    </row>
    <row r="5050">
      <c r="F5050" s="304"/>
      <c r="G5050" s="304"/>
      <c r="H5050" s="304"/>
      <c r="I5050" s="304"/>
      <c r="J5050" s="304"/>
      <c r="K5050" s="304"/>
    </row>
    <row r="5051">
      <c r="G5051" s="304"/>
      <c r="H5051" s="304"/>
      <c r="I5051" s="304"/>
      <c r="J5051" s="304"/>
      <c r="K5051" s="304"/>
    </row>
    <row r="5052">
      <c r="H5052" s="304"/>
      <c r="I5052" s="304"/>
      <c r="J5052" s="304"/>
      <c r="K5052" s="304"/>
    </row>
    <row r="5053">
      <c r="G5053" s="304"/>
      <c r="H5053" s="304"/>
      <c r="I5053" s="304"/>
      <c r="J5053" s="304"/>
      <c r="K5053" s="304"/>
    </row>
    <row r="5054">
      <c r="H5054" s="304"/>
      <c r="I5054" s="304"/>
      <c r="J5054" s="304"/>
      <c r="K5054" s="304"/>
    </row>
    <row r="5055">
      <c r="G5055" s="304"/>
      <c r="H5055" s="304"/>
      <c r="I5055" s="304"/>
      <c r="J5055" s="304"/>
      <c r="K5055" s="304"/>
    </row>
    <row r="5056">
      <c r="H5056" s="304"/>
      <c r="I5056" s="304"/>
      <c r="J5056" s="304"/>
      <c r="K5056" s="304"/>
    </row>
    <row r="5057">
      <c r="H5057" s="304"/>
      <c r="I5057" s="304"/>
      <c r="J5057" s="304"/>
      <c r="K5057" s="304"/>
    </row>
    <row r="5058">
      <c r="G5058" s="304"/>
      <c r="H5058" s="304"/>
      <c r="I5058" s="304"/>
      <c r="J5058" s="304"/>
      <c r="K5058" s="304"/>
    </row>
    <row r="5059">
      <c r="H5059" s="304"/>
      <c r="I5059" s="304"/>
      <c r="J5059" s="304"/>
      <c r="K5059" s="304"/>
    </row>
    <row r="5060">
      <c r="F5060" s="304"/>
      <c r="G5060" s="304"/>
      <c r="H5060" s="304"/>
      <c r="I5060" s="304"/>
      <c r="J5060" s="304"/>
      <c r="K5060" s="304"/>
    </row>
    <row r="5061">
      <c r="G5061" s="304"/>
      <c r="H5061" s="304"/>
      <c r="I5061" s="304"/>
      <c r="J5061" s="304"/>
      <c r="K5061" s="304"/>
    </row>
    <row r="5062">
      <c r="H5062" s="304"/>
      <c r="I5062" s="304"/>
      <c r="J5062" s="304"/>
      <c r="K5062" s="304"/>
    </row>
    <row r="5063">
      <c r="H5063" s="304"/>
      <c r="I5063" s="304"/>
      <c r="J5063" s="304"/>
      <c r="K5063" s="304"/>
    </row>
    <row r="5064">
      <c r="F5064" s="304"/>
      <c r="G5064" s="304"/>
      <c r="H5064" s="304"/>
      <c r="I5064" s="304"/>
      <c r="J5064" s="304"/>
      <c r="K5064" s="304"/>
    </row>
    <row r="5065">
      <c r="K5065" s="304"/>
    </row>
    <row r="5066">
      <c r="K5066" s="304"/>
    </row>
    <row r="5067">
      <c r="H5067" s="304"/>
      <c r="I5067" s="304"/>
      <c r="J5067" s="304"/>
      <c r="K5067" s="304"/>
    </row>
    <row r="5068">
      <c r="H5068" s="304"/>
      <c r="I5068" s="304"/>
      <c r="J5068" s="304"/>
      <c r="K5068" s="304"/>
    </row>
    <row r="5069">
      <c r="G5069" s="304"/>
      <c r="H5069" s="304"/>
      <c r="I5069" s="304"/>
      <c r="J5069" s="304"/>
      <c r="K5069" s="304"/>
    </row>
    <row r="5070">
      <c r="H5070" s="304"/>
      <c r="I5070" s="304"/>
      <c r="J5070" s="304"/>
      <c r="K5070" s="304"/>
    </row>
    <row r="5071">
      <c r="G5071" s="304"/>
      <c r="H5071" s="304"/>
      <c r="I5071" s="304"/>
      <c r="J5071" s="304"/>
      <c r="K5071" s="304"/>
    </row>
    <row r="5072">
      <c r="H5072" s="304"/>
      <c r="I5072" s="304"/>
      <c r="J5072" s="304"/>
      <c r="K5072" s="304"/>
    </row>
    <row r="5073">
      <c r="G5073" s="304"/>
      <c r="H5073" s="304"/>
      <c r="I5073" s="304"/>
      <c r="J5073" s="304"/>
      <c r="K5073" s="304"/>
    </row>
    <row r="5074">
      <c r="G5074" s="304"/>
      <c r="H5074" s="304"/>
      <c r="I5074" s="304"/>
      <c r="J5074" s="304"/>
      <c r="K5074" s="304"/>
    </row>
    <row r="5075">
      <c r="H5075" s="304"/>
      <c r="I5075" s="304"/>
      <c r="J5075" s="304"/>
      <c r="K5075" s="304"/>
    </row>
    <row r="5076">
      <c r="H5076" s="304"/>
      <c r="I5076" s="304"/>
      <c r="J5076" s="304"/>
      <c r="K5076" s="304"/>
    </row>
    <row r="5077">
      <c r="G5077" s="304"/>
      <c r="H5077" s="304"/>
      <c r="I5077" s="304"/>
      <c r="J5077" s="304"/>
      <c r="K5077" s="304"/>
    </row>
    <row r="5078">
      <c r="H5078" s="304"/>
      <c r="I5078" s="304"/>
      <c r="J5078" s="304"/>
      <c r="K5078" s="304"/>
    </row>
    <row r="5079">
      <c r="G5079" s="304"/>
      <c r="H5079" s="304"/>
      <c r="I5079" s="304"/>
      <c r="J5079" s="304"/>
      <c r="K5079" s="304"/>
    </row>
    <row r="5080">
      <c r="H5080" s="304"/>
      <c r="I5080" s="304"/>
      <c r="J5080" s="304"/>
      <c r="K5080" s="304"/>
    </row>
    <row r="5081">
      <c r="G5081" s="304"/>
      <c r="H5081" s="304"/>
      <c r="I5081" s="304"/>
      <c r="J5081" s="304"/>
      <c r="K5081" s="304"/>
    </row>
    <row r="5082">
      <c r="H5082" s="304"/>
      <c r="I5082" s="304"/>
      <c r="J5082" s="304"/>
      <c r="K5082" s="304"/>
    </row>
    <row r="5083">
      <c r="G5083" s="304"/>
      <c r="H5083" s="304"/>
      <c r="I5083" s="304"/>
      <c r="J5083" s="304"/>
      <c r="K5083" s="304"/>
    </row>
    <row r="5084">
      <c r="H5084" s="304"/>
      <c r="I5084" s="304"/>
      <c r="J5084" s="304"/>
      <c r="K5084" s="304"/>
    </row>
    <row r="5085">
      <c r="G5085" s="304"/>
      <c r="H5085" s="304"/>
      <c r="I5085" s="304"/>
      <c r="J5085" s="304"/>
      <c r="K5085" s="304"/>
    </row>
    <row r="5086">
      <c r="H5086" s="304"/>
      <c r="I5086" s="304"/>
      <c r="J5086" s="304"/>
      <c r="K5086" s="304"/>
    </row>
    <row r="5087">
      <c r="I5087" s="304"/>
      <c r="J5087" s="304"/>
      <c r="K5087" s="304"/>
    </row>
    <row r="5088">
      <c r="K5088" s="304"/>
    </row>
    <row r="5089">
      <c r="I5089" s="304"/>
      <c r="J5089" s="304"/>
      <c r="K5089" s="304"/>
    </row>
    <row r="5090">
      <c r="G5090" s="304"/>
      <c r="H5090" s="304"/>
      <c r="I5090" s="304"/>
      <c r="J5090" s="304"/>
      <c r="K5090" s="304"/>
    </row>
    <row r="5091">
      <c r="G5091" s="304"/>
      <c r="H5091" s="304"/>
      <c r="I5091" s="304"/>
      <c r="J5091" s="304"/>
      <c r="K5091" s="304"/>
    </row>
    <row r="5092">
      <c r="G5092" s="304"/>
      <c r="H5092" s="304"/>
      <c r="I5092" s="304"/>
      <c r="J5092" s="304"/>
      <c r="K5092" s="304"/>
    </row>
    <row r="5093">
      <c r="G5093" s="304"/>
      <c r="H5093" s="304"/>
      <c r="I5093" s="304"/>
      <c r="J5093" s="304"/>
      <c r="K5093" s="304"/>
    </row>
    <row r="5094">
      <c r="H5094" s="304"/>
      <c r="I5094" s="304"/>
      <c r="J5094" s="304"/>
      <c r="K5094" s="304"/>
    </row>
    <row r="5095">
      <c r="G5095" s="304"/>
      <c r="H5095" s="304"/>
      <c r="I5095" s="304"/>
      <c r="J5095" s="304"/>
      <c r="K5095" s="304"/>
    </row>
    <row r="5096">
      <c r="H5096" s="304"/>
      <c r="I5096" s="304"/>
      <c r="J5096" s="304"/>
      <c r="K5096" s="304"/>
    </row>
    <row r="5097">
      <c r="G5097" s="304"/>
      <c r="H5097" s="304"/>
      <c r="I5097" s="304"/>
      <c r="J5097" s="304"/>
      <c r="K5097" s="304"/>
    </row>
    <row r="5098">
      <c r="H5098" s="304"/>
      <c r="I5098" s="304"/>
      <c r="J5098" s="304"/>
      <c r="K5098" s="304"/>
    </row>
    <row r="5099">
      <c r="J5099" s="304"/>
      <c r="K5099" s="304"/>
    </row>
    <row r="5100">
      <c r="F5100" s="304"/>
      <c r="G5100" s="304"/>
      <c r="H5100" s="304"/>
      <c r="I5100" s="304"/>
      <c r="J5100" s="304"/>
      <c r="K5100" s="304"/>
    </row>
    <row r="5101">
      <c r="G5101" s="304"/>
      <c r="H5101" s="304"/>
      <c r="I5101" s="304"/>
      <c r="J5101" s="304"/>
      <c r="K5101" s="304"/>
    </row>
    <row r="5102">
      <c r="H5102" s="304"/>
      <c r="I5102" s="304"/>
      <c r="J5102" s="304"/>
    </row>
    <row r="5103">
      <c r="F5103" s="304"/>
      <c r="G5103" s="304"/>
      <c r="H5103" s="304"/>
      <c r="I5103" s="304"/>
      <c r="J5103" s="304"/>
      <c r="K5103" s="304"/>
    </row>
    <row r="5104">
      <c r="F5104" s="304"/>
      <c r="G5104" s="304"/>
      <c r="H5104" s="304"/>
      <c r="I5104" s="304"/>
      <c r="J5104" s="304"/>
      <c r="K5104" s="304"/>
    </row>
    <row r="5105">
      <c r="G5105" s="304"/>
      <c r="H5105" s="304"/>
      <c r="I5105" s="304"/>
      <c r="J5105" s="304"/>
      <c r="K5105" s="304"/>
    </row>
    <row r="5106">
      <c r="H5106" s="304"/>
      <c r="I5106" s="304"/>
      <c r="J5106" s="304"/>
      <c r="K5106" s="304"/>
    </row>
    <row r="5107">
      <c r="I5107" s="304"/>
      <c r="J5107" s="304"/>
      <c r="K5107" s="304"/>
    </row>
    <row r="5108">
      <c r="G5108" s="304"/>
      <c r="H5108" s="304"/>
      <c r="I5108" s="304"/>
      <c r="J5108" s="304"/>
      <c r="K5108" s="304"/>
    </row>
    <row r="5109">
      <c r="F5109" s="304"/>
      <c r="G5109" s="304"/>
      <c r="H5109" s="304"/>
      <c r="I5109" s="304"/>
      <c r="J5109" s="304"/>
      <c r="K5109" s="304"/>
    </row>
    <row r="5110">
      <c r="G5110" s="304"/>
      <c r="H5110" s="304"/>
      <c r="I5110" s="304"/>
      <c r="J5110" s="304"/>
      <c r="K5110" s="304"/>
    </row>
    <row r="5111">
      <c r="H5111" s="304"/>
      <c r="I5111" s="304"/>
      <c r="K5111" s="304"/>
    </row>
    <row r="5112">
      <c r="G5112" s="304"/>
      <c r="H5112" s="304"/>
      <c r="I5112" s="304"/>
      <c r="K5112" s="304"/>
    </row>
    <row r="5113">
      <c r="I5113" s="304"/>
      <c r="J5113" s="304"/>
      <c r="K5113" s="304"/>
    </row>
    <row r="5114">
      <c r="G5114" s="304"/>
      <c r="H5114" s="304"/>
      <c r="I5114" s="304"/>
      <c r="J5114" s="304"/>
      <c r="K5114" s="304"/>
    </row>
    <row r="5115">
      <c r="F5115" s="304"/>
      <c r="G5115" s="304"/>
      <c r="H5115" s="304"/>
      <c r="I5115" s="304"/>
      <c r="J5115" s="304"/>
      <c r="K5115" s="304"/>
    </row>
    <row r="5116">
      <c r="G5116" s="304"/>
      <c r="I5116" s="304"/>
      <c r="J5116" s="304"/>
      <c r="K5116" s="304"/>
    </row>
    <row r="5117">
      <c r="H5117" s="304"/>
      <c r="I5117" s="304"/>
    </row>
    <row r="5118">
      <c r="G5118" s="304"/>
      <c r="H5118" s="304"/>
      <c r="I5118" s="304"/>
      <c r="J5118" s="304"/>
      <c r="K5118" s="304"/>
    </row>
    <row r="5119">
      <c r="G5119" s="304"/>
      <c r="H5119" s="304"/>
      <c r="I5119" s="304"/>
      <c r="K5119" s="304"/>
    </row>
    <row r="5120">
      <c r="G5120" s="304"/>
      <c r="H5120" s="304"/>
      <c r="I5120" s="304"/>
      <c r="J5120" s="304"/>
      <c r="K5120" s="304"/>
    </row>
    <row r="5121">
      <c r="H5121" s="304"/>
      <c r="I5121" s="304"/>
      <c r="J5121" s="304"/>
      <c r="K5121" s="304"/>
    </row>
    <row r="5122">
      <c r="I5122" s="304"/>
      <c r="J5122" s="304"/>
      <c r="K5122" s="304"/>
    </row>
    <row r="5123">
      <c r="I5123" s="304"/>
      <c r="J5123" s="304"/>
      <c r="K5123" s="304"/>
    </row>
    <row r="5124">
      <c r="F5124" s="304"/>
      <c r="G5124" s="304"/>
      <c r="H5124" s="304"/>
      <c r="I5124" s="304"/>
      <c r="J5124" s="304"/>
      <c r="K5124" s="304"/>
    </row>
    <row r="5125">
      <c r="G5125" s="304"/>
      <c r="H5125" s="304"/>
      <c r="I5125" s="304"/>
      <c r="J5125" s="304"/>
      <c r="K5125" s="304"/>
    </row>
    <row r="5126">
      <c r="G5126" s="304"/>
      <c r="I5126" s="304"/>
      <c r="J5126" s="304"/>
      <c r="K5126" s="304"/>
    </row>
    <row r="5127">
      <c r="H5127" s="304"/>
    </row>
    <row r="5128">
      <c r="F5128" s="304"/>
      <c r="G5128" s="304"/>
      <c r="H5128" s="304"/>
      <c r="I5128" s="304"/>
      <c r="J5128" s="304"/>
      <c r="K5128" s="304"/>
    </row>
    <row r="5129">
      <c r="F5129" s="304"/>
      <c r="G5129" s="304"/>
      <c r="H5129" s="304"/>
      <c r="I5129" s="304"/>
      <c r="J5129" s="304"/>
      <c r="K5129" s="304"/>
    </row>
    <row r="5130">
      <c r="G5130" s="304"/>
      <c r="H5130" s="304"/>
      <c r="I5130" s="304"/>
      <c r="J5130" s="304"/>
      <c r="K5130" s="304"/>
    </row>
    <row r="5131">
      <c r="H5131" s="304"/>
      <c r="I5131" s="304"/>
      <c r="J5131" s="304"/>
      <c r="K5131" s="304"/>
    </row>
    <row r="5132">
      <c r="I5132" s="304"/>
      <c r="J5132" s="304"/>
      <c r="K5132" s="304"/>
    </row>
    <row r="5133">
      <c r="I5133" s="304"/>
      <c r="J5133" s="304"/>
      <c r="K5133" s="304"/>
    </row>
    <row r="5134">
      <c r="F5134" s="304"/>
      <c r="G5134" s="304"/>
      <c r="H5134" s="304"/>
      <c r="I5134" s="304"/>
      <c r="J5134" s="304"/>
      <c r="K5134" s="304"/>
    </row>
    <row r="5135">
      <c r="G5135" s="304"/>
      <c r="H5135" s="304"/>
      <c r="I5135" s="304"/>
      <c r="J5135" s="304"/>
      <c r="K5135" s="304"/>
    </row>
    <row r="5136">
      <c r="G5136" s="304"/>
      <c r="H5136" s="304"/>
      <c r="I5136" s="304"/>
      <c r="J5136" s="304"/>
      <c r="K5136" s="304"/>
    </row>
    <row r="5137">
      <c r="H5137" s="304"/>
      <c r="I5137" s="304"/>
      <c r="J5137" s="304"/>
      <c r="K5137" s="304"/>
    </row>
    <row r="5138">
      <c r="F5138" s="304"/>
      <c r="G5138" s="304"/>
      <c r="H5138" s="304"/>
      <c r="I5138" s="304"/>
      <c r="J5138" s="304"/>
      <c r="K5138" s="304"/>
    </row>
    <row r="5139">
      <c r="G5139" s="304"/>
      <c r="H5139" s="304"/>
      <c r="J5139" s="304"/>
      <c r="K5139" s="304"/>
    </row>
    <row r="5140">
      <c r="H5140" s="304"/>
      <c r="I5140" s="304"/>
      <c r="K5140" s="304"/>
    </row>
    <row r="5141">
      <c r="G5141" s="304"/>
      <c r="H5141" s="304"/>
      <c r="I5141" s="304"/>
      <c r="J5141" s="304"/>
      <c r="K5141" s="304"/>
    </row>
    <row r="5142">
      <c r="H5142" s="304"/>
      <c r="I5142" s="304"/>
      <c r="J5142" s="304"/>
      <c r="K5142" s="304"/>
    </row>
    <row r="5143">
      <c r="G5143" s="304"/>
      <c r="H5143" s="304"/>
      <c r="I5143" s="304"/>
      <c r="J5143" s="304"/>
      <c r="K5143" s="304"/>
    </row>
    <row r="5144">
      <c r="F5144" s="304"/>
      <c r="G5144" s="304"/>
      <c r="H5144" s="304"/>
      <c r="J5144" s="304"/>
      <c r="K5144" s="304"/>
    </row>
    <row r="5145">
      <c r="H5145" s="304"/>
      <c r="I5145" s="304"/>
      <c r="J5145" s="304"/>
      <c r="K5145" s="304"/>
    </row>
    <row r="5146">
      <c r="G5146" s="304"/>
      <c r="H5146" s="304"/>
      <c r="I5146" s="304"/>
      <c r="J5146" s="304"/>
      <c r="K5146" s="304"/>
    </row>
    <row r="5147">
      <c r="H5147" s="304"/>
      <c r="I5147" s="304"/>
      <c r="J5147" s="304"/>
      <c r="K5147" s="304"/>
    </row>
    <row r="5148">
      <c r="F5148" s="304"/>
      <c r="G5148" s="304"/>
      <c r="H5148" s="304"/>
      <c r="I5148" s="304"/>
      <c r="J5148" s="304"/>
      <c r="K5148" s="304"/>
    </row>
    <row r="5149">
      <c r="G5149" s="304"/>
      <c r="H5149" s="304"/>
      <c r="I5149" s="304"/>
      <c r="J5149" s="304"/>
      <c r="K5149" s="304"/>
    </row>
    <row r="5150">
      <c r="J5150" s="304"/>
      <c r="K5150" s="304"/>
    </row>
    <row r="5151">
      <c r="F5151" s="304"/>
      <c r="G5151" s="304"/>
      <c r="H5151" s="304"/>
      <c r="I5151" s="304"/>
      <c r="K5151" s="304"/>
    </row>
    <row r="5152">
      <c r="F5152" s="304"/>
      <c r="G5152" s="304"/>
      <c r="H5152" s="304"/>
      <c r="I5152" s="304"/>
      <c r="J5152" s="304"/>
      <c r="K5152" s="304"/>
    </row>
    <row r="5153">
      <c r="F5153" s="304"/>
      <c r="G5153" s="304"/>
      <c r="H5153" s="304"/>
      <c r="I5153" s="304"/>
      <c r="J5153" s="304"/>
      <c r="K5153" s="304"/>
    </row>
    <row r="5154">
      <c r="G5154" s="304"/>
      <c r="H5154" s="304"/>
      <c r="I5154" s="304"/>
      <c r="J5154" s="304"/>
      <c r="K5154" s="304"/>
    </row>
    <row r="5155">
      <c r="H5155" s="304"/>
      <c r="I5155" s="304"/>
      <c r="J5155" s="304"/>
      <c r="K5155" s="304"/>
    </row>
    <row r="5156">
      <c r="I5156" s="304"/>
      <c r="J5156" s="304"/>
      <c r="K5156" s="304"/>
    </row>
    <row r="5157">
      <c r="G5157" s="304"/>
      <c r="H5157" s="304"/>
      <c r="I5157" s="304"/>
      <c r="J5157" s="304"/>
      <c r="K5157" s="304"/>
    </row>
    <row r="5158">
      <c r="F5158" s="304"/>
      <c r="J5158" s="304"/>
      <c r="K5158" s="304"/>
    </row>
    <row r="5159">
      <c r="G5159" s="304"/>
      <c r="H5159" s="304"/>
      <c r="I5159" s="304"/>
      <c r="J5159" s="304"/>
      <c r="K5159" s="304"/>
    </row>
    <row r="5160">
      <c r="G5160" s="304"/>
      <c r="H5160" s="304"/>
      <c r="I5160" s="304"/>
      <c r="J5160" s="304"/>
      <c r="K5160" s="304"/>
    </row>
    <row r="5161">
      <c r="H5161" s="304"/>
      <c r="I5161" s="304"/>
      <c r="J5161" s="304"/>
      <c r="K5161" s="304"/>
    </row>
    <row r="5162">
      <c r="F5162" s="304"/>
      <c r="G5162" s="304"/>
      <c r="H5162" s="304"/>
      <c r="I5162" s="304"/>
      <c r="J5162" s="304"/>
      <c r="K5162" s="304"/>
    </row>
    <row r="5163">
      <c r="G5163" s="304"/>
      <c r="H5163" s="304"/>
      <c r="I5163" s="304"/>
      <c r="K5163" s="304"/>
    </row>
    <row r="5164">
      <c r="I5164" s="304"/>
      <c r="J5164" s="304"/>
      <c r="K5164" s="304"/>
    </row>
    <row r="5165">
      <c r="G5165" s="304"/>
      <c r="H5165" s="304"/>
      <c r="I5165" s="304"/>
      <c r="J5165" s="304"/>
      <c r="K5165" s="304"/>
    </row>
    <row r="5166">
      <c r="H5166" s="304"/>
      <c r="I5166" s="304"/>
      <c r="J5166" s="304"/>
      <c r="K5166" s="304"/>
    </row>
    <row r="5167">
      <c r="G5167" s="304"/>
      <c r="H5167" s="304"/>
      <c r="I5167" s="304"/>
      <c r="J5167" s="304"/>
      <c r="K5167" s="304"/>
    </row>
    <row r="5168">
      <c r="I5168" s="304"/>
      <c r="J5168" s="304"/>
      <c r="K5168" s="304"/>
    </row>
    <row r="5169">
      <c r="F5169" s="304"/>
      <c r="G5169" s="304"/>
      <c r="H5169" s="304"/>
      <c r="I5169" s="304"/>
      <c r="J5169" s="304"/>
      <c r="K5169" s="304"/>
    </row>
    <row r="5170">
      <c r="F5170" s="304"/>
      <c r="G5170" s="304"/>
      <c r="H5170" s="304"/>
      <c r="I5170" s="304"/>
      <c r="J5170" s="304"/>
      <c r="K5170" s="304"/>
    </row>
    <row r="5171">
      <c r="G5171" s="304"/>
      <c r="H5171" s="304"/>
      <c r="I5171" s="304"/>
      <c r="J5171" s="304"/>
      <c r="K5171" s="304"/>
    </row>
    <row r="5172">
      <c r="F5172" s="304"/>
      <c r="G5172" s="304"/>
      <c r="H5172" s="304"/>
      <c r="I5172" s="304"/>
      <c r="J5172" s="304"/>
      <c r="K5172" s="304"/>
    </row>
    <row r="5173">
      <c r="G5173" s="304"/>
      <c r="I5173" s="304"/>
      <c r="J5173" s="304"/>
      <c r="K5173" s="304"/>
    </row>
    <row r="5174">
      <c r="H5174" s="304"/>
      <c r="I5174" s="304"/>
      <c r="J5174" s="304"/>
      <c r="K5174" s="304"/>
    </row>
    <row r="5176">
      <c r="F5176" s="304"/>
      <c r="G5176" s="304"/>
      <c r="H5176" s="304"/>
      <c r="I5176" s="304"/>
      <c r="J5176" s="304"/>
      <c r="K5176" s="304"/>
    </row>
    <row r="5177">
      <c r="F5177" s="304"/>
      <c r="G5177" s="304"/>
      <c r="H5177" s="304"/>
      <c r="I5177" s="304"/>
      <c r="J5177" s="304"/>
      <c r="K5177" s="304"/>
    </row>
    <row r="5178">
      <c r="G5178" s="304"/>
      <c r="H5178" s="304"/>
      <c r="I5178" s="304"/>
      <c r="J5178" s="304"/>
      <c r="K5178" s="304"/>
    </row>
    <row r="5179">
      <c r="H5179" s="304"/>
      <c r="I5179" s="304"/>
      <c r="J5179" s="304"/>
      <c r="K5179" s="304"/>
    </row>
    <row r="5180">
      <c r="H5180" s="304"/>
      <c r="I5180" s="304"/>
      <c r="J5180" s="304"/>
      <c r="K5180" s="304"/>
    </row>
    <row r="5181">
      <c r="G5181" s="304"/>
      <c r="H5181" s="304"/>
      <c r="I5181" s="304"/>
      <c r="J5181" s="304"/>
      <c r="K5181" s="304"/>
    </row>
    <row r="5182">
      <c r="F5182" s="304"/>
      <c r="G5182" s="304"/>
      <c r="H5182" s="304"/>
      <c r="I5182" s="304"/>
      <c r="J5182" s="304"/>
      <c r="K5182" s="304"/>
    </row>
    <row r="5183">
      <c r="G5183" s="304"/>
      <c r="H5183" s="304"/>
      <c r="I5183" s="304"/>
      <c r="J5183" s="304"/>
      <c r="K5183" s="304"/>
    </row>
    <row r="5184">
      <c r="I5184" s="304"/>
      <c r="J5184" s="304"/>
    </row>
    <row r="5185">
      <c r="E5185" s="304"/>
      <c r="F5185" s="304"/>
    </row>
    <row r="5186">
      <c r="F5186" s="304"/>
      <c r="G5186" s="304"/>
      <c r="H5186" s="304"/>
      <c r="I5186" s="304"/>
      <c r="J5186" s="304"/>
      <c r="K5186" s="304"/>
    </row>
    <row r="5187">
      <c r="G5187" s="304"/>
      <c r="H5187" s="304"/>
      <c r="I5187" s="304"/>
      <c r="J5187" s="304"/>
      <c r="K5187" s="304"/>
    </row>
    <row r="5188">
      <c r="H5188" s="304"/>
      <c r="I5188" s="304"/>
      <c r="J5188" s="304"/>
      <c r="K5188" s="304"/>
    </row>
    <row r="5189">
      <c r="G5189" s="304"/>
      <c r="H5189" s="304"/>
      <c r="I5189" s="304"/>
      <c r="J5189" s="304"/>
      <c r="K5189" s="304"/>
    </row>
    <row r="5190">
      <c r="H5190" s="304"/>
      <c r="I5190" s="304"/>
      <c r="J5190" s="304"/>
      <c r="K5190" s="304"/>
    </row>
    <row r="5191">
      <c r="G5191" s="304"/>
      <c r="H5191" s="304"/>
      <c r="I5191" s="304"/>
      <c r="J5191" s="304"/>
      <c r="K5191" s="304"/>
    </row>
    <row r="5192">
      <c r="H5192" s="304"/>
      <c r="I5192" s="304"/>
      <c r="J5192" s="304"/>
      <c r="K5192" s="304"/>
    </row>
    <row r="5193">
      <c r="G5193" s="304"/>
      <c r="H5193" s="304"/>
      <c r="I5193" s="304"/>
      <c r="J5193" s="304"/>
      <c r="K5193" s="304"/>
    </row>
    <row r="5194">
      <c r="H5194" s="304"/>
      <c r="I5194" s="304"/>
      <c r="J5194" s="304"/>
      <c r="K5194" s="304"/>
    </row>
    <row r="5195">
      <c r="G5195" s="304"/>
      <c r="H5195" s="304"/>
      <c r="I5195" s="304"/>
      <c r="J5195" s="304"/>
      <c r="K5195" s="304"/>
    </row>
    <row r="5196">
      <c r="F5196" s="304"/>
      <c r="G5196" s="304"/>
      <c r="H5196" s="304"/>
      <c r="I5196" s="304"/>
      <c r="J5196" s="304"/>
      <c r="K5196" s="304"/>
    </row>
    <row r="5197">
      <c r="G5197" s="304"/>
      <c r="H5197" s="304"/>
      <c r="I5197" s="304"/>
      <c r="J5197" s="304"/>
      <c r="K5197" s="304"/>
    </row>
    <row r="5198">
      <c r="H5198" s="304"/>
      <c r="I5198" s="304"/>
      <c r="J5198" s="304"/>
      <c r="K5198" s="304"/>
    </row>
    <row r="5199">
      <c r="G5199" s="304"/>
      <c r="H5199" s="304"/>
      <c r="I5199" s="304"/>
      <c r="J5199" s="304"/>
      <c r="K5199" s="304"/>
    </row>
    <row r="5200">
      <c r="F5200" s="304"/>
      <c r="G5200" s="304"/>
      <c r="H5200" s="304"/>
      <c r="I5200" s="304"/>
      <c r="J5200" s="304"/>
      <c r="K5200" s="304"/>
    </row>
    <row r="5201">
      <c r="G5201" s="304"/>
      <c r="H5201" s="304"/>
      <c r="I5201" s="304"/>
      <c r="J5201" s="304"/>
      <c r="K5201" s="304"/>
    </row>
    <row r="5202">
      <c r="H5202" s="304"/>
      <c r="I5202" s="304"/>
      <c r="J5202" s="304"/>
    </row>
    <row r="5203">
      <c r="G5203" s="304"/>
      <c r="H5203" s="304"/>
      <c r="I5203" s="304"/>
      <c r="J5203" s="304"/>
      <c r="K5203" s="304"/>
    </row>
    <row r="5204">
      <c r="H5204" s="304"/>
      <c r="I5204" s="304"/>
      <c r="J5204" s="304"/>
      <c r="K5204" s="304"/>
    </row>
    <row r="5205">
      <c r="G5205" s="304"/>
      <c r="H5205" s="304"/>
      <c r="I5205" s="304"/>
      <c r="J5205" s="304"/>
      <c r="K5205" s="304"/>
    </row>
    <row r="5206">
      <c r="H5206" s="304"/>
      <c r="I5206" s="304"/>
      <c r="J5206" s="304"/>
      <c r="K5206" s="304"/>
    </row>
    <row r="5207">
      <c r="G5207" s="304"/>
      <c r="H5207" s="304"/>
      <c r="I5207" s="304"/>
      <c r="J5207" s="304"/>
      <c r="K5207" s="304"/>
    </row>
    <row r="5208">
      <c r="H5208" s="304"/>
      <c r="I5208" s="304"/>
      <c r="J5208" s="304"/>
    </row>
    <row r="5209">
      <c r="G5209" s="304"/>
      <c r="H5209" s="304"/>
      <c r="I5209" s="304"/>
      <c r="J5209" s="304"/>
      <c r="K5209" s="304"/>
    </row>
    <row r="5210">
      <c r="H5210" s="304"/>
      <c r="I5210" s="304"/>
      <c r="J5210" s="304"/>
      <c r="K5210" s="304"/>
    </row>
    <row r="5211">
      <c r="G5211" s="304"/>
      <c r="H5211" s="304"/>
      <c r="I5211" s="304"/>
      <c r="J5211" s="304"/>
      <c r="K5211" s="304"/>
    </row>
    <row r="5212">
      <c r="H5212" s="304"/>
      <c r="I5212" s="304"/>
      <c r="J5212" s="304"/>
      <c r="K5212" s="304"/>
    </row>
    <row r="5213">
      <c r="G5213" s="304"/>
      <c r="H5213" s="304"/>
      <c r="I5213" s="304"/>
      <c r="J5213" s="304"/>
      <c r="K5213" s="304"/>
    </row>
    <row r="5214">
      <c r="H5214" s="304"/>
      <c r="I5214" s="304"/>
      <c r="J5214" s="304"/>
      <c r="K5214" s="304"/>
    </row>
    <row r="5215">
      <c r="G5215" s="304"/>
      <c r="H5215" s="304"/>
      <c r="I5215" s="304"/>
      <c r="J5215" s="304"/>
      <c r="K5215" s="304"/>
    </row>
    <row r="5216">
      <c r="H5216" s="304"/>
      <c r="I5216" s="304"/>
      <c r="J5216" s="304"/>
      <c r="K5216" s="304"/>
    </row>
    <row r="5217">
      <c r="G5217" s="304"/>
      <c r="H5217" s="304"/>
      <c r="I5217" s="304"/>
      <c r="J5217" s="304"/>
      <c r="K5217" s="304"/>
    </row>
    <row r="5218">
      <c r="H5218" s="304"/>
      <c r="I5218" s="304"/>
      <c r="J5218" s="304"/>
      <c r="K5218" s="304"/>
    </row>
    <row r="5219">
      <c r="G5219" s="304"/>
      <c r="H5219" s="304"/>
      <c r="I5219" s="304"/>
      <c r="J5219" s="304"/>
      <c r="K5219" s="304"/>
    </row>
    <row r="5220">
      <c r="H5220" s="304"/>
      <c r="I5220" s="304"/>
      <c r="J5220" s="304"/>
      <c r="K5220" s="304"/>
    </row>
    <row r="5221">
      <c r="G5221" s="304"/>
      <c r="H5221" s="304"/>
      <c r="I5221" s="304"/>
      <c r="J5221" s="304"/>
      <c r="K5221" s="304"/>
    </row>
    <row r="5222">
      <c r="H5222" s="304"/>
      <c r="I5222" s="304"/>
      <c r="J5222" s="304"/>
      <c r="K5222" s="304"/>
    </row>
    <row r="5223">
      <c r="G5223" s="304"/>
      <c r="H5223" s="304"/>
      <c r="I5223" s="304"/>
      <c r="J5223" s="304"/>
      <c r="K5223" s="304"/>
    </row>
    <row r="5224">
      <c r="H5224" s="304"/>
      <c r="I5224" s="304"/>
      <c r="J5224" s="304"/>
      <c r="K5224" s="304"/>
    </row>
    <row r="5225">
      <c r="G5225" s="304"/>
      <c r="H5225" s="304"/>
      <c r="I5225" s="304"/>
      <c r="J5225" s="304"/>
      <c r="K5225" s="304"/>
    </row>
    <row r="5226">
      <c r="H5226" s="304"/>
      <c r="J5226" s="304"/>
      <c r="K5226" s="304"/>
    </row>
    <row r="5227">
      <c r="G5227" s="304"/>
      <c r="H5227" s="304"/>
      <c r="I5227" s="304"/>
      <c r="J5227" s="304"/>
      <c r="K5227" s="304"/>
    </row>
    <row r="5228">
      <c r="H5228" s="304"/>
      <c r="I5228" s="304"/>
      <c r="J5228" s="304"/>
      <c r="K5228" s="304"/>
    </row>
    <row r="5229">
      <c r="G5229" s="304"/>
      <c r="H5229" s="304"/>
      <c r="I5229" s="304"/>
      <c r="J5229" s="304"/>
      <c r="K5229" s="304"/>
    </row>
    <row r="5230">
      <c r="H5230" s="304"/>
      <c r="I5230" s="304"/>
      <c r="J5230" s="304"/>
      <c r="K5230" s="304"/>
    </row>
    <row r="5231">
      <c r="G5231" s="304"/>
      <c r="H5231" s="304"/>
      <c r="I5231" s="304"/>
      <c r="J5231" s="304"/>
      <c r="K5231" s="304"/>
    </row>
    <row r="5232">
      <c r="H5232" s="304"/>
      <c r="I5232" s="304"/>
      <c r="K5232" s="304"/>
    </row>
    <row r="5233">
      <c r="G5233" s="304"/>
      <c r="H5233" s="304"/>
      <c r="I5233" s="304"/>
      <c r="J5233" s="304"/>
      <c r="K5233" s="304"/>
    </row>
    <row r="5234">
      <c r="H5234" s="304"/>
      <c r="I5234" s="304"/>
      <c r="J5234" s="304"/>
      <c r="K5234" s="304"/>
    </row>
    <row r="5235">
      <c r="G5235" s="304"/>
      <c r="H5235" s="304"/>
      <c r="I5235" s="304"/>
      <c r="J5235" s="304"/>
      <c r="K5235" s="304"/>
    </row>
    <row r="5236">
      <c r="H5236" s="304"/>
      <c r="I5236" s="304"/>
      <c r="J5236" s="304"/>
      <c r="K5236" s="304"/>
    </row>
    <row r="5237">
      <c r="G5237" s="304"/>
      <c r="H5237" s="304"/>
      <c r="I5237" s="304"/>
      <c r="J5237" s="304"/>
      <c r="K5237" s="304"/>
    </row>
    <row r="5238">
      <c r="H5238" s="304"/>
      <c r="I5238" s="304"/>
      <c r="J5238" s="304"/>
      <c r="K5238" s="304"/>
    </row>
    <row r="5239">
      <c r="G5239" s="304"/>
      <c r="H5239" s="304"/>
      <c r="I5239" s="304"/>
      <c r="J5239" s="304"/>
      <c r="K5239" s="304"/>
    </row>
    <row r="5240">
      <c r="H5240" s="304"/>
      <c r="I5240" s="304"/>
      <c r="J5240" s="304"/>
    </row>
    <row r="5241">
      <c r="G5241" s="304"/>
      <c r="H5241" s="304"/>
      <c r="I5241" s="304"/>
      <c r="J5241" s="304"/>
      <c r="K5241" s="304"/>
    </row>
    <row r="5242">
      <c r="H5242" s="304"/>
      <c r="I5242" s="304"/>
      <c r="J5242" s="304"/>
      <c r="K5242" s="304"/>
    </row>
    <row r="5243">
      <c r="G5243" s="304"/>
      <c r="H5243" s="304"/>
      <c r="I5243" s="304"/>
      <c r="J5243" s="304"/>
      <c r="K5243" s="304"/>
    </row>
    <row r="5244">
      <c r="H5244" s="304"/>
      <c r="I5244" s="304"/>
      <c r="J5244" s="304"/>
      <c r="K5244" s="304"/>
    </row>
    <row r="5245">
      <c r="G5245" s="304"/>
      <c r="H5245" s="304"/>
      <c r="I5245" s="304"/>
      <c r="J5245" s="304"/>
      <c r="K5245" s="304"/>
    </row>
    <row r="5246">
      <c r="H5246" s="304"/>
      <c r="I5246" s="304"/>
      <c r="K5246" s="304"/>
    </row>
    <row r="5247">
      <c r="G5247" s="304"/>
      <c r="H5247" s="304"/>
      <c r="I5247" s="304"/>
      <c r="J5247" s="304"/>
      <c r="K5247" s="304"/>
    </row>
    <row r="5248">
      <c r="G5248" s="304"/>
      <c r="H5248" s="304"/>
      <c r="I5248" s="304"/>
      <c r="J5248" s="304"/>
      <c r="K5248" s="304"/>
    </row>
    <row r="5249">
      <c r="G5249" s="304"/>
      <c r="H5249" s="304"/>
      <c r="I5249" s="304"/>
      <c r="J5249" s="304"/>
      <c r="K5249" s="304"/>
    </row>
    <row r="5250">
      <c r="G5250" s="304"/>
      <c r="H5250" s="304"/>
      <c r="I5250" s="304"/>
      <c r="J5250" s="304"/>
      <c r="K5250" s="304"/>
    </row>
    <row r="5251">
      <c r="G5251" s="304"/>
      <c r="H5251" s="304"/>
      <c r="I5251" s="304"/>
      <c r="J5251" s="304"/>
      <c r="K5251" s="304"/>
    </row>
    <row r="5252">
      <c r="H5252" s="304"/>
      <c r="I5252" s="304"/>
      <c r="J5252" s="304"/>
      <c r="K5252" s="304"/>
    </row>
    <row r="5253">
      <c r="G5253" s="304"/>
      <c r="H5253" s="304"/>
      <c r="I5253" s="304"/>
      <c r="J5253" s="304"/>
      <c r="K5253" s="304"/>
    </row>
    <row r="5254">
      <c r="H5254" s="304"/>
      <c r="I5254" s="304"/>
      <c r="J5254" s="304"/>
    </row>
    <row r="5255">
      <c r="F5255" s="304"/>
      <c r="G5255" s="304"/>
      <c r="H5255" s="304"/>
      <c r="I5255" s="304"/>
      <c r="J5255" s="304"/>
      <c r="K5255" s="304"/>
    </row>
    <row r="5256">
      <c r="G5256" s="304"/>
      <c r="H5256" s="304"/>
      <c r="I5256" s="304"/>
      <c r="J5256" s="304"/>
      <c r="K5256" s="304"/>
    </row>
    <row r="5257">
      <c r="H5257" s="304"/>
      <c r="K5257" s="304"/>
    </row>
    <row r="5258">
      <c r="G5258" s="304"/>
      <c r="H5258" s="304"/>
      <c r="I5258" s="304"/>
      <c r="K5258" s="304"/>
    </row>
    <row r="5259">
      <c r="G5259" s="304"/>
      <c r="H5259" s="304"/>
      <c r="I5259" s="304"/>
      <c r="J5259" s="304"/>
      <c r="K5259" s="304"/>
    </row>
    <row r="5260">
      <c r="G5260" s="304"/>
      <c r="H5260" s="304"/>
      <c r="I5260" s="304"/>
      <c r="J5260" s="304"/>
      <c r="K5260" s="304"/>
    </row>
    <row r="5261">
      <c r="G5261" s="304"/>
      <c r="H5261" s="304"/>
      <c r="I5261" s="304"/>
      <c r="J5261" s="304"/>
      <c r="K5261" s="304"/>
    </row>
    <row r="5262">
      <c r="H5262" s="304"/>
      <c r="I5262" s="304"/>
      <c r="J5262" s="304"/>
      <c r="K5262" s="304"/>
    </row>
    <row r="5263">
      <c r="G5263" s="304"/>
      <c r="H5263" s="304"/>
      <c r="I5263" s="304"/>
      <c r="J5263" s="304"/>
      <c r="K5263" s="304"/>
    </row>
    <row r="5264">
      <c r="H5264" s="304"/>
      <c r="I5264" s="304"/>
      <c r="J5264" s="304"/>
      <c r="K5264" s="304"/>
    </row>
    <row r="5265">
      <c r="G5265" s="304"/>
      <c r="H5265" s="304"/>
      <c r="I5265" s="304"/>
      <c r="J5265" s="304"/>
      <c r="K5265" s="304"/>
    </row>
    <row r="5266">
      <c r="G5266" s="304"/>
      <c r="H5266" s="304"/>
      <c r="I5266" s="304"/>
      <c r="J5266" s="304"/>
      <c r="K5266" s="304"/>
    </row>
    <row r="5267">
      <c r="G5267" s="304"/>
      <c r="H5267" s="304"/>
      <c r="I5267" s="304"/>
      <c r="J5267" s="304"/>
      <c r="K5267" s="304"/>
    </row>
    <row r="5268">
      <c r="F5268" s="304"/>
      <c r="G5268" s="304"/>
      <c r="H5268" s="304"/>
      <c r="I5268" s="304"/>
      <c r="J5268" s="304"/>
      <c r="K5268" s="304"/>
    </row>
    <row r="5269">
      <c r="F5269" s="304"/>
      <c r="G5269" s="304"/>
      <c r="H5269" s="304"/>
      <c r="I5269" s="304"/>
      <c r="J5269" s="304"/>
      <c r="K5269" s="304"/>
    </row>
    <row r="5270">
      <c r="H5270" s="304"/>
      <c r="I5270" s="304"/>
      <c r="J5270" s="304"/>
      <c r="K5270" s="304"/>
    </row>
    <row r="5271">
      <c r="G5271" s="304"/>
      <c r="H5271" s="304"/>
      <c r="I5271" s="304"/>
      <c r="J5271" s="304"/>
      <c r="K5271" s="304"/>
    </row>
    <row r="5272">
      <c r="H5272" s="304"/>
      <c r="I5272" s="304"/>
      <c r="J5272" s="304"/>
      <c r="K5272" s="304"/>
    </row>
    <row r="5273">
      <c r="G5273" s="304"/>
      <c r="H5273" s="304"/>
      <c r="I5273" s="304"/>
      <c r="J5273" s="304"/>
      <c r="K5273" s="304"/>
    </row>
    <row r="5274">
      <c r="H5274" s="304"/>
      <c r="J5274" s="304"/>
      <c r="K5274" s="304"/>
    </row>
    <row r="5275">
      <c r="G5275" s="304"/>
      <c r="H5275" s="304"/>
      <c r="I5275" s="304"/>
      <c r="J5275" s="304"/>
      <c r="K5275" s="304"/>
    </row>
    <row r="5276">
      <c r="G5276" s="304"/>
      <c r="H5276" s="304"/>
      <c r="I5276" s="304"/>
      <c r="J5276" s="304"/>
      <c r="K5276" s="304"/>
    </row>
    <row r="5277">
      <c r="G5277" s="304"/>
      <c r="H5277" s="304"/>
      <c r="I5277" s="304"/>
      <c r="J5277" s="304"/>
      <c r="K5277" s="304"/>
    </row>
    <row r="5278">
      <c r="H5278" s="304"/>
      <c r="I5278" s="304"/>
      <c r="J5278" s="304"/>
      <c r="K5278" s="304"/>
    </row>
    <row r="5279">
      <c r="G5279" s="304"/>
      <c r="H5279" s="304"/>
      <c r="I5279" s="304"/>
      <c r="J5279" s="304"/>
      <c r="K5279" s="304"/>
    </row>
    <row r="5280">
      <c r="H5280" s="304"/>
      <c r="I5280" s="304"/>
      <c r="K5280" s="304"/>
    </row>
    <row r="5281">
      <c r="G5281" s="304"/>
      <c r="H5281" s="304"/>
      <c r="I5281" s="304"/>
      <c r="J5281" s="304"/>
      <c r="K5281" s="304"/>
    </row>
    <row r="5282">
      <c r="H5282" s="304"/>
      <c r="I5282" s="304"/>
      <c r="J5282" s="304"/>
      <c r="K5282" s="304"/>
    </row>
    <row r="5283">
      <c r="G5283" s="304"/>
      <c r="H5283" s="304"/>
      <c r="I5283" s="304"/>
      <c r="J5283" s="304"/>
      <c r="K5283" s="304"/>
    </row>
    <row r="5284">
      <c r="F5284" s="304"/>
      <c r="G5284" s="304"/>
      <c r="H5284" s="304"/>
      <c r="I5284" s="304"/>
      <c r="J5284" s="304"/>
      <c r="K5284" s="304"/>
    </row>
    <row r="5285">
      <c r="H5285" s="304"/>
      <c r="I5285" s="304"/>
      <c r="J5285" s="304"/>
      <c r="K5285" s="304"/>
    </row>
    <row r="5286">
      <c r="G5286" s="304"/>
      <c r="H5286" s="304"/>
      <c r="I5286" s="304"/>
      <c r="J5286" s="304"/>
      <c r="K5286" s="304"/>
    </row>
    <row r="5287">
      <c r="H5287" s="304"/>
      <c r="I5287" s="304"/>
      <c r="J5287" s="304"/>
      <c r="K5287" s="304"/>
    </row>
    <row r="5288">
      <c r="G5288" s="304"/>
      <c r="H5288" s="304"/>
      <c r="I5288" s="304"/>
      <c r="J5288" s="304"/>
      <c r="K5288" s="304"/>
    </row>
    <row r="5289">
      <c r="H5289" s="304"/>
      <c r="I5289" s="304"/>
      <c r="J5289" s="304"/>
      <c r="K5289" s="304"/>
    </row>
    <row r="5290">
      <c r="G5290" s="304"/>
      <c r="H5290" s="304"/>
      <c r="I5290" s="304"/>
      <c r="J5290" s="304"/>
      <c r="K5290" s="304"/>
    </row>
    <row r="5291">
      <c r="F5291" s="304"/>
      <c r="G5291" s="304"/>
      <c r="H5291" s="304"/>
      <c r="I5291" s="304"/>
      <c r="J5291" s="304"/>
      <c r="K5291" s="304"/>
    </row>
    <row r="5292">
      <c r="G5292" s="304"/>
      <c r="H5292" s="304"/>
      <c r="I5292" s="304"/>
      <c r="J5292" s="304"/>
      <c r="K5292" s="304"/>
    </row>
    <row r="5293">
      <c r="H5293" s="304"/>
      <c r="I5293" s="304"/>
      <c r="J5293" s="304"/>
      <c r="K5293" s="304"/>
    </row>
    <row r="5294">
      <c r="G5294" s="304"/>
      <c r="H5294" s="304"/>
      <c r="I5294" s="304"/>
      <c r="J5294" s="304"/>
      <c r="K5294" s="304"/>
    </row>
    <row r="5295">
      <c r="H5295" s="304"/>
      <c r="I5295" s="304"/>
      <c r="J5295" s="304"/>
      <c r="K5295" s="304"/>
    </row>
    <row r="5296">
      <c r="G5296" s="304"/>
      <c r="H5296" s="304"/>
      <c r="I5296" s="304"/>
      <c r="J5296" s="304"/>
      <c r="K5296" s="304"/>
    </row>
    <row r="5297">
      <c r="G5297" s="304"/>
      <c r="H5297" s="304"/>
      <c r="I5297" s="304"/>
      <c r="J5297" s="304"/>
      <c r="K5297" s="304"/>
    </row>
    <row r="5298">
      <c r="G5298" s="304"/>
      <c r="H5298" s="304"/>
      <c r="I5298" s="304"/>
      <c r="J5298" s="304"/>
      <c r="K5298" s="304"/>
    </row>
    <row r="5299">
      <c r="G5299" s="304"/>
      <c r="H5299" s="304"/>
      <c r="I5299" s="304"/>
      <c r="J5299" s="304"/>
      <c r="K5299" s="304"/>
    </row>
    <row r="5300">
      <c r="G5300" s="304"/>
      <c r="H5300" s="304"/>
      <c r="I5300" s="304"/>
      <c r="J5300" s="304"/>
      <c r="K5300" s="304"/>
    </row>
    <row r="5301">
      <c r="G5301" s="304"/>
      <c r="H5301" s="304"/>
      <c r="I5301" s="304"/>
      <c r="J5301" s="304"/>
      <c r="K5301" s="304"/>
    </row>
    <row r="5302">
      <c r="H5302" s="304"/>
      <c r="I5302" s="304"/>
      <c r="J5302" s="304"/>
      <c r="K5302" s="304"/>
    </row>
    <row r="5303">
      <c r="G5303" s="304"/>
      <c r="H5303" s="304"/>
      <c r="I5303" s="304"/>
      <c r="J5303" s="304"/>
      <c r="K5303" s="304"/>
    </row>
    <row r="5304">
      <c r="H5304" s="304"/>
      <c r="I5304" s="304"/>
      <c r="J5304" s="304"/>
      <c r="K5304" s="304"/>
    </row>
    <row r="5305">
      <c r="F5305" s="304"/>
      <c r="G5305" s="304"/>
      <c r="H5305" s="304"/>
      <c r="I5305" s="304"/>
      <c r="K5305" s="304"/>
    </row>
    <row r="5306">
      <c r="G5306" s="304"/>
      <c r="H5306" s="304"/>
      <c r="I5306" s="304"/>
      <c r="J5306" s="304"/>
      <c r="K5306" s="304"/>
    </row>
    <row r="5307">
      <c r="G5307" s="304"/>
      <c r="H5307" s="304"/>
      <c r="I5307" s="304"/>
      <c r="K5307" s="304"/>
    </row>
    <row r="5308">
      <c r="G5308" s="304"/>
      <c r="H5308" s="304"/>
      <c r="I5308" s="304"/>
      <c r="J5308" s="304"/>
      <c r="K5308" s="304"/>
    </row>
    <row r="5309">
      <c r="F5309" s="304"/>
      <c r="G5309" s="304"/>
      <c r="H5309" s="304"/>
      <c r="I5309" s="304"/>
      <c r="J5309" s="304"/>
      <c r="K5309" s="304"/>
    </row>
    <row r="5310">
      <c r="F5310" s="304"/>
      <c r="G5310" s="304"/>
      <c r="H5310" s="304"/>
      <c r="I5310" s="304"/>
      <c r="J5310" s="304"/>
      <c r="K5310" s="304"/>
    </row>
    <row r="5311">
      <c r="G5311" s="304"/>
      <c r="H5311" s="304"/>
      <c r="I5311" s="304"/>
      <c r="J5311" s="304"/>
      <c r="K5311" s="304"/>
    </row>
    <row r="5312">
      <c r="H5312" s="304"/>
      <c r="I5312" s="304"/>
      <c r="J5312" s="304"/>
      <c r="K5312" s="304"/>
    </row>
    <row r="5313">
      <c r="I5313" s="304"/>
      <c r="J5313" s="304"/>
      <c r="K5313" s="304"/>
    </row>
    <row r="5314">
      <c r="G5314" s="304"/>
      <c r="H5314" s="304"/>
      <c r="I5314" s="304"/>
      <c r="J5314" s="304"/>
      <c r="K5314" s="304"/>
    </row>
    <row r="5315">
      <c r="G5315" s="304"/>
      <c r="H5315" s="304"/>
      <c r="I5315" s="304"/>
      <c r="K5315" s="304"/>
    </row>
    <row r="5316">
      <c r="F5316" s="304"/>
      <c r="G5316" s="304"/>
      <c r="H5316" s="304"/>
      <c r="I5316" s="304"/>
      <c r="J5316" s="304"/>
      <c r="K5316" s="304"/>
    </row>
    <row r="5317">
      <c r="G5317" s="304"/>
      <c r="H5317" s="304"/>
      <c r="I5317" s="304"/>
      <c r="J5317" s="304"/>
      <c r="K5317" s="304"/>
    </row>
    <row r="5318">
      <c r="I5318" s="304"/>
      <c r="J5318" s="304"/>
      <c r="K5318" s="304"/>
    </row>
    <row r="5319">
      <c r="H5319" s="304"/>
      <c r="I5319" s="304"/>
      <c r="J5319" s="304"/>
      <c r="K5319" s="304"/>
    </row>
    <row r="5320">
      <c r="H5320" s="304"/>
      <c r="I5320" s="304"/>
      <c r="J5320" s="304"/>
      <c r="K5320" s="304"/>
    </row>
    <row r="5321">
      <c r="G5321" s="304"/>
      <c r="H5321" s="304"/>
      <c r="I5321" s="304"/>
      <c r="J5321" s="304"/>
      <c r="K5321" s="304"/>
    </row>
    <row r="5322">
      <c r="H5322" s="304"/>
      <c r="I5322" s="304"/>
      <c r="J5322" s="304"/>
      <c r="K5322" s="304"/>
    </row>
    <row r="5323">
      <c r="I5323" s="304"/>
      <c r="J5323" s="304"/>
      <c r="K5323" s="304"/>
    </row>
    <row r="5324">
      <c r="I5324" s="304"/>
      <c r="J5324" s="304"/>
      <c r="K5324" s="304"/>
    </row>
    <row r="5325">
      <c r="E5325" s="304"/>
      <c r="F5325" s="304"/>
      <c r="J5325" s="304"/>
      <c r="K5325" s="304"/>
    </row>
    <row r="5326">
      <c r="F5326" s="304"/>
      <c r="G5326" s="304"/>
      <c r="H5326" s="304"/>
      <c r="I5326" s="304"/>
      <c r="J5326" s="304"/>
      <c r="K5326" s="304"/>
    </row>
    <row r="5327">
      <c r="G5327" s="304"/>
      <c r="H5327" s="304"/>
      <c r="I5327" s="304"/>
      <c r="J5327" s="304"/>
      <c r="K5327" s="304"/>
    </row>
    <row r="5328">
      <c r="H5328" s="304"/>
      <c r="I5328" s="304"/>
      <c r="J5328" s="304"/>
      <c r="K5328" s="304"/>
    </row>
    <row r="5329">
      <c r="G5329" s="304"/>
      <c r="H5329" s="304"/>
      <c r="I5329" s="304"/>
      <c r="J5329" s="304"/>
      <c r="K5329" s="304"/>
    </row>
    <row r="5330">
      <c r="H5330" s="304"/>
      <c r="I5330" s="304"/>
      <c r="J5330" s="304"/>
      <c r="K5330" s="304"/>
    </row>
    <row r="5331">
      <c r="G5331" s="304"/>
      <c r="H5331" s="304"/>
      <c r="I5331" s="304"/>
      <c r="J5331" s="304"/>
      <c r="K5331" s="304"/>
    </row>
    <row r="5332">
      <c r="H5332" s="304"/>
      <c r="I5332" s="304"/>
      <c r="J5332" s="304"/>
      <c r="K5332" s="304"/>
    </row>
    <row r="5333">
      <c r="G5333" s="304"/>
      <c r="H5333" s="304"/>
      <c r="I5333" s="304"/>
      <c r="J5333" s="304"/>
      <c r="K5333" s="304"/>
    </row>
    <row r="5334">
      <c r="G5334" s="304"/>
      <c r="H5334" s="304"/>
      <c r="I5334" s="304"/>
      <c r="J5334" s="304"/>
      <c r="K5334" s="304"/>
    </row>
    <row r="5335">
      <c r="G5335" s="304"/>
      <c r="H5335" s="304"/>
      <c r="I5335" s="304"/>
      <c r="J5335" s="304"/>
      <c r="K5335" s="304"/>
    </row>
    <row r="5336">
      <c r="F5336" s="304"/>
      <c r="G5336" s="304"/>
      <c r="H5336" s="304"/>
      <c r="I5336" s="304"/>
      <c r="J5336" s="304"/>
      <c r="K5336" s="304"/>
    </row>
    <row r="5337">
      <c r="G5337" s="304"/>
      <c r="H5337" s="304"/>
      <c r="I5337" s="304"/>
      <c r="J5337" s="304"/>
      <c r="K5337" s="304"/>
    </row>
    <row r="5338">
      <c r="H5338" s="304"/>
      <c r="I5338" s="304"/>
      <c r="J5338" s="304"/>
      <c r="K5338" s="304"/>
    </row>
    <row r="5339">
      <c r="G5339" s="304"/>
      <c r="H5339" s="304"/>
      <c r="I5339" s="304"/>
      <c r="J5339" s="304"/>
      <c r="K5339" s="304"/>
    </row>
    <row r="5340">
      <c r="F5340" s="304"/>
      <c r="G5340" s="304"/>
      <c r="H5340" s="304"/>
      <c r="I5340" s="304"/>
      <c r="J5340" s="304"/>
      <c r="K5340" s="304"/>
    </row>
    <row r="5341">
      <c r="F5341" s="304"/>
      <c r="G5341" s="304"/>
      <c r="H5341" s="304"/>
      <c r="I5341" s="304"/>
      <c r="J5341" s="304"/>
      <c r="K5341" s="304"/>
    </row>
    <row r="5342">
      <c r="F5342" s="304"/>
      <c r="G5342" s="304"/>
      <c r="H5342" s="304"/>
      <c r="I5342" s="304"/>
      <c r="J5342" s="304"/>
      <c r="K5342" s="304"/>
    </row>
    <row r="5343">
      <c r="G5343" s="304"/>
      <c r="H5343" s="304"/>
      <c r="I5343" s="304"/>
      <c r="J5343" s="304"/>
      <c r="K5343" s="304"/>
    </row>
    <row r="5344">
      <c r="H5344" s="304"/>
      <c r="I5344" s="304"/>
      <c r="J5344" s="304"/>
      <c r="K5344" s="304"/>
    </row>
    <row r="5345">
      <c r="G5345" s="304"/>
      <c r="H5345" s="304"/>
      <c r="I5345" s="304"/>
      <c r="J5345" s="304"/>
      <c r="K5345" s="304"/>
    </row>
    <row r="5346">
      <c r="H5346" s="304"/>
      <c r="I5346" s="304"/>
      <c r="J5346" s="304"/>
      <c r="K5346" s="304"/>
    </row>
    <row r="5347">
      <c r="F5347" s="304"/>
      <c r="G5347" s="304"/>
      <c r="H5347" s="304"/>
      <c r="I5347" s="304"/>
      <c r="J5347" s="304"/>
      <c r="K5347" s="304"/>
    </row>
    <row r="5348">
      <c r="F5348" s="304"/>
      <c r="G5348" s="304"/>
      <c r="H5348" s="304"/>
      <c r="I5348" s="304"/>
      <c r="J5348" s="304"/>
      <c r="K5348" s="304"/>
    </row>
    <row r="5349">
      <c r="H5349" s="304"/>
      <c r="I5349" s="304"/>
      <c r="J5349" s="304"/>
      <c r="K5349" s="304"/>
    </row>
    <row r="5350">
      <c r="H5350" s="304"/>
      <c r="I5350" s="304"/>
      <c r="J5350" s="304"/>
      <c r="K5350" s="304"/>
    </row>
    <row r="5351">
      <c r="I5351" s="304"/>
      <c r="J5351" s="304"/>
      <c r="K5351" s="304"/>
    </row>
    <row r="5352">
      <c r="H5352" s="304"/>
    </row>
    <row r="5353">
      <c r="G5353" s="304"/>
      <c r="H5353" s="304"/>
      <c r="I5353" s="304"/>
      <c r="J5353" s="304"/>
      <c r="K5353" s="304"/>
    </row>
    <row r="5354">
      <c r="F5354" s="304"/>
      <c r="G5354" s="304"/>
      <c r="H5354" s="304"/>
      <c r="I5354" s="304"/>
      <c r="J5354" s="304"/>
      <c r="K5354" s="304"/>
    </row>
    <row r="5355">
      <c r="G5355" s="304"/>
      <c r="H5355" s="304"/>
      <c r="I5355" s="304"/>
      <c r="J5355" s="304"/>
      <c r="K5355" s="304"/>
    </row>
    <row r="5356">
      <c r="G5356" s="304"/>
      <c r="H5356" s="304"/>
      <c r="I5356" s="304"/>
      <c r="J5356" s="304"/>
      <c r="K5356" s="304"/>
    </row>
    <row r="5357">
      <c r="G5357" s="304"/>
      <c r="H5357" s="304"/>
      <c r="I5357" s="304"/>
      <c r="J5357" s="304"/>
      <c r="K5357" s="304"/>
    </row>
    <row r="5358">
      <c r="H5358" s="304"/>
      <c r="I5358" s="304"/>
      <c r="J5358" s="304"/>
      <c r="K5358" s="304"/>
    </row>
    <row r="5359">
      <c r="G5359" s="304"/>
      <c r="H5359" s="304"/>
      <c r="I5359" s="304"/>
      <c r="J5359" s="304"/>
      <c r="K5359" s="304"/>
    </row>
    <row r="5360">
      <c r="F5360" s="304"/>
      <c r="G5360" s="304"/>
      <c r="H5360" s="304"/>
      <c r="I5360" s="304"/>
      <c r="J5360" s="304"/>
      <c r="K5360" s="304"/>
    </row>
    <row r="5361">
      <c r="G5361" s="304"/>
      <c r="H5361" s="304"/>
      <c r="I5361" s="304"/>
      <c r="J5361" s="304"/>
      <c r="K5361" s="304"/>
    </row>
    <row r="5362">
      <c r="H5362" s="304"/>
      <c r="I5362" s="304"/>
      <c r="J5362" s="304"/>
      <c r="K5362" s="304"/>
    </row>
    <row r="5363">
      <c r="G5363" s="304"/>
      <c r="H5363" s="304"/>
      <c r="I5363" s="304"/>
      <c r="J5363" s="304"/>
      <c r="K5363" s="304"/>
    </row>
    <row r="5364">
      <c r="H5364" s="304"/>
      <c r="I5364" s="304"/>
      <c r="J5364" s="304"/>
      <c r="K5364" s="304"/>
    </row>
    <row r="5365">
      <c r="G5365" s="304"/>
      <c r="H5365" s="304"/>
      <c r="I5365" s="304"/>
      <c r="J5365" s="304"/>
      <c r="K5365" s="304"/>
    </row>
    <row r="5366">
      <c r="H5366" s="304"/>
      <c r="J5366" s="304"/>
      <c r="K5366" s="304"/>
    </row>
    <row r="5367">
      <c r="G5367" s="304"/>
      <c r="H5367" s="304"/>
      <c r="I5367" s="304"/>
      <c r="J5367" s="304"/>
      <c r="K5367" s="304"/>
    </row>
    <row r="5368">
      <c r="H5368" s="304"/>
      <c r="I5368" s="304"/>
      <c r="J5368" s="304"/>
      <c r="K5368" s="304"/>
    </row>
    <row r="5369">
      <c r="G5369" s="304"/>
      <c r="H5369" s="304"/>
      <c r="I5369" s="304"/>
      <c r="J5369" s="304"/>
      <c r="K5369" s="304"/>
    </row>
    <row r="5370">
      <c r="F5370" s="304"/>
      <c r="G5370" s="304"/>
      <c r="H5370" s="304"/>
      <c r="I5370" s="304"/>
      <c r="J5370" s="304"/>
      <c r="K5370" s="304"/>
    </row>
    <row r="5371">
      <c r="G5371" s="304"/>
      <c r="H5371" s="304"/>
      <c r="I5371" s="304"/>
      <c r="J5371" s="304"/>
      <c r="K5371" s="304"/>
    </row>
    <row r="5372">
      <c r="H5372" s="304"/>
      <c r="I5372" s="304"/>
      <c r="J5372" s="304"/>
      <c r="K5372" s="304"/>
    </row>
    <row r="5373">
      <c r="G5373" s="304"/>
      <c r="H5373" s="304"/>
      <c r="I5373" s="304"/>
      <c r="J5373" s="304"/>
      <c r="K5373" s="304"/>
    </row>
    <row r="5374">
      <c r="F5374" s="304"/>
      <c r="G5374" s="304"/>
      <c r="H5374" s="304"/>
      <c r="I5374" s="304"/>
      <c r="J5374" s="304"/>
      <c r="K5374" s="304"/>
    </row>
    <row r="5375">
      <c r="F5375" s="304"/>
      <c r="G5375" s="304"/>
      <c r="H5375" s="304"/>
      <c r="I5375" s="304"/>
      <c r="J5375" s="304"/>
      <c r="K5375" s="304"/>
    </row>
    <row r="5376">
      <c r="G5376" s="304"/>
      <c r="H5376" s="304"/>
      <c r="I5376" s="304"/>
      <c r="J5376" s="304"/>
      <c r="K5376" s="304"/>
    </row>
    <row r="5377">
      <c r="G5377" s="304"/>
      <c r="H5377" s="304"/>
      <c r="I5377" s="304"/>
      <c r="J5377" s="304"/>
      <c r="K5377" s="304"/>
    </row>
    <row r="5378">
      <c r="H5378" s="304"/>
      <c r="I5378" s="304"/>
      <c r="J5378" s="304"/>
      <c r="K5378" s="304"/>
    </row>
    <row r="5379">
      <c r="G5379" s="304"/>
      <c r="H5379" s="304"/>
      <c r="I5379" s="304"/>
      <c r="J5379" s="304"/>
      <c r="K5379" s="304"/>
    </row>
    <row r="5380">
      <c r="F5380" s="304"/>
      <c r="G5380" s="304"/>
      <c r="H5380" s="304"/>
      <c r="I5380" s="304"/>
      <c r="J5380" s="304"/>
      <c r="K5380" s="304"/>
    </row>
    <row r="5381">
      <c r="F5381" s="304"/>
      <c r="G5381" s="304"/>
      <c r="H5381" s="304"/>
      <c r="I5381" s="304"/>
      <c r="J5381" s="304"/>
      <c r="K5381" s="304"/>
    </row>
    <row r="5382">
      <c r="G5382" s="304"/>
      <c r="H5382" s="304"/>
      <c r="I5382" s="304"/>
      <c r="J5382" s="304"/>
      <c r="K5382" s="304"/>
    </row>
    <row r="5383">
      <c r="G5383" s="304"/>
      <c r="H5383" s="304"/>
      <c r="I5383" s="304"/>
      <c r="J5383" s="304"/>
      <c r="K5383" s="304"/>
    </row>
    <row r="5384">
      <c r="H5384" s="304"/>
      <c r="I5384" s="304"/>
      <c r="J5384" s="304"/>
      <c r="K5384" s="304"/>
    </row>
    <row r="5385">
      <c r="G5385" s="304"/>
      <c r="H5385" s="304"/>
      <c r="I5385" s="304"/>
      <c r="J5385" s="304"/>
      <c r="K5385" s="304"/>
    </row>
    <row r="5386">
      <c r="H5386" s="304"/>
      <c r="I5386" s="304"/>
      <c r="K5386" s="304"/>
    </row>
    <row r="5387">
      <c r="F5387" s="304"/>
      <c r="G5387" s="304"/>
      <c r="H5387" s="304"/>
      <c r="I5387" s="304"/>
      <c r="J5387" s="304"/>
      <c r="K5387" s="304"/>
    </row>
    <row r="5388">
      <c r="F5388" s="304"/>
      <c r="G5388" s="304"/>
      <c r="H5388" s="304"/>
      <c r="I5388" s="304"/>
      <c r="J5388" s="304"/>
      <c r="K5388" s="304"/>
    </row>
    <row r="5389">
      <c r="G5389" s="304"/>
      <c r="H5389" s="304"/>
      <c r="I5389" s="304"/>
      <c r="J5389" s="304"/>
      <c r="K5389" s="304"/>
    </row>
    <row r="5390">
      <c r="H5390" s="304"/>
      <c r="I5390" s="304"/>
      <c r="J5390" s="304"/>
      <c r="K5390" s="304"/>
    </row>
    <row r="5391">
      <c r="G5391" s="304"/>
      <c r="H5391" s="304"/>
      <c r="I5391" s="304"/>
      <c r="J5391" s="304"/>
      <c r="K5391" s="304"/>
    </row>
    <row r="5392">
      <c r="H5392" s="304"/>
      <c r="I5392" s="304"/>
      <c r="J5392" s="304"/>
      <c r="K5392" s="304"/>
    </row>
    <row r="5393">
      <c r="F5393" s="304"/>
      <c r="G5393" s="304"/>
      <c r="H5393" s="304"/>
      <c r="I5393" s="304"/>
      <c r="J5393" s="304"/>
      <c r="K5393" s="304"/>
    </row>
    <row r="5394">
      <c r="G5394" s="304"/>
      <c r="H5394" s="304"/>
      <c r="I5394" s="304"/>
      <c r="J5394" s="304"/>
      <c r="K5394" s="304"/>
    </row>
    <row r="5395">
      <c r="H5395" s="304"/>
      <c r="I5395" s="304"/>
      <c r="J5395" s="304"/>
      <c r="K5395" s="304"/>
    </row>
    <row r="5396">
      <c r="G5396" s="304"/>
      <c r="H5396" s="304"/>
      <c r="I5396" s="304"/>
      <c r="J5396" s="304"/>
      <c r="K5396" s="304"/>
    </row>
    <row r="5397">
      <c r="H5397" s="304"/>
      <c r="I5397" s="304"/>
      <c r="J5397" s="304"/>
      <c r="K5397" s="304"/>
    </row>
    <row r="5398">
      <c r="H5398" s="304"/>
      <c r="I5398" s="304"/>
      <c r="J5398" s="304"/>
      <c r="K5398" s="304"/>
    </row>
    <row r="5399">
      <c r="G5399" s="304"/>
      <c r="H5399" s="304"/>
      <c r="I5399" s="304"/>
      <c r="J5399" s="304"/>
      <c r="K5399" s="304"/>
    </row>
    <row r="5400">
      <c r="H5400" s="304"/>
      <c r="I5400" s="304"/>
      <c r="J5400" s="304"/>
      <c r="K5400" s="304"/>
    </row>
    <row r="5401">
      <c r="G5401" s="304"/>
      <c r="H5401" s="304"/>
      <c r="I5401" s="304"/>
      <c r="J5401" s="304"/>
      <c r="K5401" s="304"/>
    </row>
    <row r="5402">
      <c r="H5402" s="304"/>
      <c r="I5402" s="304"/>
      <c r="J5402" s="304"/>
      <c r="K5402" s="304"/>
    </row>
    <row r="5403">
      <c r="F5403" s="304"/>
      <c r="G5403" s="304"/>
      <c r="H5403" s="304"/>
      <c r="I5403" s="304"/>
      <c r="J5403" s="304"/>
      <c r="K5403" s="304"/>
    </row>
    <row r="5404">
      <c r="G5404" s="304"/>
      <c r="H5404" s="304"/>
      <c r="I5404" s="304"/>
      <c r="J5404" s="304"/>
      <c r="K5404" s="304"/>
    </row>
    <row r="5405">
      <c r="G5405" s="304"/>
      <c r="H5405" s="304"/>
      <c r="I5405" s="304"/>
      <c r="J5405" s="304"/>
      <c r="K5405" s="304"/>
    </row>
    <row r="5406">
      <c r="H5406" s="304"/>
      <c r="I5406" s="304"/>
      <c r="J5406" s="304"/>
      <c r="K5406" s="304"/>
    </row>
    <row r="5407">
      <c r="G5407" s="304"/>
      <c r="H5407" s="304"/>
      <c r="I5407" s="304"/>
      <c r="J5407" s="304"/>
      <c r="K5407" s="304"/>
    </row>
    <row r="5408">
      <c r="H5408" s="304"/>
      <c r="I5408" s="304"/>
      <c r="J5408" s="304"/>
      <c r="K5408" s="304"/>
    </row>
    <row r="5409">
      <c r="G5409" s="304"/>
      <c r="H5409" s="304"/>
      <c r="I5409" s="304"/>
      <c r="J5409" s="304"/>
      <c r="K5409" s="304"/>
    </row>
    <row r="5410">
      <c r="H5410" s="304"/>
      <c r="I5410" s="304"/>
      <c r="J5410" s="304"/>
      <c r="K5410" s="304"/>
    </row>
    <row r="5411">
      <c r="G5411" s="304"/>
      <c r="H5411" s="304"/>
      <c r="I5411" s="304"/>
      <c r="J5411" s="304"/>
      <c r="K5411" s="304"/>
    </row>
    <row r="5412">
      <c r="G5412" s="304"/>
      <c r="H5412" s="304"/>
      <c r="I5412" s="304"/>
      <c r="J5412" s="304"/>
      <c r="K5412" s="304"/>
    </row>
    <row r="5413">
      <c r="G5413" s="304"/>
      <c r="H5413" s="304"/>
      <c r="I5413" s="304"/>
      <c r="J5413" s="304"/>
      <c r="K5413" s="304"/>
    </row>
    <row r="5414">
      <c r="G5414" s="304"/>
      <c r="H5414" s="304"/>
      <c r="I5414" s="304"/>
      <c r="J5414" s="304"/>
      <c r="K5414" s="304"/>
    </row>
    <row r="5415">
      <c r="G5415" s="304"/>
      <c r="H5415" s="304"/>
      <c r="I5415" s="304"/>
      <c r="J5415" s="304"/>
      <c r="K5415" s="304"/>
    </row>
    <row r="5416">
      <c r="H5416" s="304"/>
      <c r="I5416" s="304"/>
      <c r="J5416" s="304"/>
      <c r="K5416" s="304"/>
    </row>
    <row r="5417">
      <c r="G5417" s="304"/>
      <c r="H5417" s="304"/>
      <c r="I5417" s="304"/>
      <c r="J5417" s="304"/>
      <c r="K5417" s="304"/>
    </row>
    <row r="5418">
      <c r="H5418" s="304"/>
      <c r="I5418" s="304"/>
      <c r="J5418" s="304"/>
      <c r="K5418" s="304"/>
    </row>
    <row r="5419">
      <c r="G5419" s="304"/>
      <c r="H5419" s="304"/>
      <c r="I5419" s="304"/>
      <c r="J5419" s="304"/>
      <c r="K5419" s="304"/>
    </row>
    <row r="5420">
      <c r="H5420" s="304"/>
      <c r="I5420" s="304"/>
      <c r="J5420" s="304"/>
      <c r="K5420" s="304"/>
    </row>
    <row r="5421">
      <c r="G5421" s="304"/>
      <c r="H5421" s="304"/>
      <c r="I5421" s="304"/>
      <c r="J5421" s="304"/>
      <c r="K5421" s="304"/>
    </row>
    <row r="5422">
      <c r="G5422" s="304"/>
      <c r="H5422" s="304"/>
      <c r="I5422" s="304"/>
      <c r="J5422" s="304"/>
      <c r="K5422" s="304"/>
    </row>
    <row r="5423">
      <c r="G5423" s="304"/>
      <c r="H5423" s="304"/>
      <c r="I5423" s="304"/>
      <c r="J5423" s="304"/>
      <c r="K5423" s="304"/>
    </row>
    <row r="5424">
      <c r="G5424" s="304"/>
      <c r="H5424" s="304"/>
      <c r="I5424" s="304"/>
      <c r="J5424" s="304"/>
      <c r="K5424" s="304"/>
    </row>
    <row r="5425">
      <c r="H5425" s="304"/>
      <c r="I5425" s="304"/>
      <c r="J5425" s="304"/>
      <c r="K5425" s="304"/>
    </row>
    <row r="5426">
      <c r="G5426" s="304"/>
      <c r="H5426" s="304"/>
      <c r="I5426" s="304"/>
      <c r="J5426" s="304"/>
      <c r="K5426" s="304"/>
    </row>
    <row r="5427">
      <c r="H5427" s="304"/>
      <c r="I5427" s="304"/>
      <c r="J5427" s="304"/>
      <c r="K5427" s="304"/>
    </row>
    <row r="5428">
      <c r="G5428" s="304"/>
      <c r="H5428" s="304"/>
      <c r="I5428" s="304"/>
      <c r="J5428" s="304"/>
      <c r="K5428" s="304"/>
    </row>
    <row r="5429">
      <c r="H5429" s="304"/>
      <c r="I5429" s="304"/>
      <c r="J5429" s="304"/>
      <c r="K5429" s="304"/>
    </row>
    <row r="5430">
      <c r="G5430" s="304"/>
      <c r="H5430" s="304"/>
      <c r="I5430" s="304"/>
      <c r="J5430" s="304"/>
      <c r="K5430" s="304"/>
    </row>
    <row r="5431">
      <c r="H5431" s="304"/>
      <c r="I5431" s="304"/>
      <c r="J5431" s="304"/>
      <c r="K5431" s="304"/>
    </row>
    <row r="5432">
      <c r="G5432" s="304"/>
      <c r="H5432" s="304"/>
      <c r="I5432" s="304"/>
      <c r="J5432" s="304"/>
      <c r="K5432" s="304"/>
    </row>
    <row r="5433">
      <c r="G5433" s="304"/>
      <c r="H5433" s="304"/>
      <c r="I5433" s="304"/>
      <c r="J5433" s="304"/>
      <c r="K5433" s="304"/>
    </row>
    <row r="5434">
      <c r="G5434" s="304"/>
      <c r="H5434" s="304"/>
      <c r="I5434" s="304"/>
      <c r="J5434" s="304"/>
      <c r="K5434" s="304"/>
    </row>
    <row r="5435">
      <c r="H5435" s="304"/>
      <c r="I5435" s="304"/>
      <c r="J5435" s="304"/>
      <c r="K5435" s="304"/>
    </row>
    <row r="5436">
      <c r="G5436" s="304"/>
      <c r="H5436" s="304"/>
      <c r="I5436" s="304"/>
      <c r="J5436" s="304"/>
      <c r="K5436" s="304"/>
    </row>
    <row r="5437">
      <c r="H5437" s="304"/>
      <c r="I5437" s="304"/>
      <c r="J5437" s="304"/>
      <c r="K5437" s="304"/>
    </row>
    <row r="5438">
      <c r="G5438" s="304"/>
      <c r="H5438" s="304"/>
      <c r="I5438" s="304"/>
      <c r="J5438" s="304"/>
      <c r="K5438" s="304"/>
    </row>
    <row r="5439">
      <c r="G5439" s="304"/>
      <c r="H5439" s="304"/>
      <c r="I5439" s="304"/>
      <c r="J5439" s="304"/>
      <c r="K5439" s="304"/>
    </row>
    <row r="5440">
      <c r="H5440" s="304"/>
      <c r="I5440" s="304"/>
      <c r="J5440" s="304"/>
      <c r="K5440" s="304"/>
    </row>
    <row r="5441">
      <c r="G5441" s="304"/>
      <c r="H5441" s="304"/>
      <c r="I5441" s="304"/>
      <c r="J5441" s="304"/>
      <c r="K5441" s="304"/>
    </row>
    <row r="5442">
      <c r="H5442" s="304"/>
      <c r="I5442" s="304"/>
      <c r="J5442" s="304"/>
      <c r="K5442" s="304"/>
    </row>
    <row r="5443">
      <c r="G5443" s="304"/>
      <c r="H5443" s="304"/>
      <c r="I5443" s="304"/>
      <c r="J5443" s="304"/>
      <c r="K5443" s="304"/>
    </row>
    <row r="5444">
      <c r="H5444" s="304"/>
      <c r="I5444" s="304"/>
      <c r="J5444" s="304"/>
      <c r="K5444" s="304"/>
    </row>
    <row r="5445">
      <c r="I5445" s="304"/>
      <c r="J5445" s="304"/>
      <c r="K5445" s="304"/>
    </row>
    <row r="5446">
      <c r="I5446" s="304"/>
      <c r="J5446" s="304"/>
      <c r="K5446" s="304"/>
    </row>
    <row r="5447">
      <c r="H5447" s="304"/>
      <c r="I5447" s="304"/>
      <c r="J5447" s="304"/>
      <c r="K5447" s="304"/>
    </row>
    <row r="5448">
      <c r="H5448" s="304"/>
      <c r="I5448" s="304"/>
      <c r="J5448" s="304"/>
      <c r="K5448" s="304"/>
    </row>
    <row r="5449">
      <c r="F5449" s="304"/>
      <c r="G5449" s="304"/>
      <c r="H5449" s="304"/>
      <c r="I5449" s="304"/>
      <c r="J5449" s="304"/>
      <c r="K5449" s="304"/>
    </row>
    <row r="5450">
      <c r="G5450" s="304"/>
      <c r="H5450" s="304"/>
      <c r="I5450" s="304"/>
      <c r="J5450" s="304"/>
      <c r="K5450" s="304"/>
    </row>
    <row r="5451">
      <c r="H5451" s="304"/>
      <c r="I5451" s="304"/>
      <c r="J5451" s="304"/>
      <c r="K5451" s="304"/>
    </row>
    <row r="5452">
      <c r="G5452" s="304"/>
      <c r="H5452" s="304"/>
      <c r="I5452" s="304"/>
      <c r="J5452" s="304"/>
      <c r="K5452" s="304"/>
    </row>
    <row r="5453">
      <c r="H5453" s="304"/>
      <c r="J5453" s="304"/>
      <c r="K5453" s="304"/>
    </row>
    <row r="5454">
      <c r="H5454" s="304"/>
      <c r="I5454" s="304"/>
      <c r="J5454" s="304"/>
      <c r="K5454" s="304"/>
    </row>
    <row r="5455">
      <c r="G5455" s="304"/>
      <c r="H5455" s="304"/>
      <c r="I5455" s="304"/>
      <c r="J5455" s="304"/>
      <c r="K5455" s="304"/>
    </row>
    <row r="5456">
      <c r="H5456" s="304"/>
      <c r="I5456" s="304"/>
      <c r="J5456" s="304"/>
      <c r="K5456" s="304"/>
    </row>
    <row r="5457">
      <c r="G5457" s="304"/>
      <c r="H5457" s="304"/>
      <c r="I5457" s="304"/>
      <c r="J5457" s="304"/>
      <c r="K5457" s="304"/>
    </row>
    <row r="5458">
      <c r="G5458" s="304"/>
      <c r="H5458" s="304"/>
      <c r="I5458" s="304"/>
      <c r="J5458" s="304"/>
      <c r="K5458" s="304"/>
    </row>
    <row r="5459">
      <c r="G5459" s="304"/>
      <c r="H5459" s="304"/>
      <c r="I5459" s="304"/>
      <c r="J5459" s="304"/>
      <c r="K5459" s="304"/>
    </row>
    <row r="5460">
      <c r="G5460" s="304"/>
      <c r="H5460" s="304"/>
      <c r="I5460" s="304"/>
      <c r="J5460" s="304"/>
      <c r="K5460" s="304"/>
    </row>
    <row r="5461">
      <c r="H5461" s="304"/>
      <c r="I5461" s="304"/>
      <c r="J5461" s="304"/>
      <c r="K5461" s="304"/>
    </row>
    <row r="5462">
      <c r="I5462" s="304"/>
      <c r="J5462" s="304"/>
      <c r="K5462" s="304"/>
    </row>
    <row r="5463">
      <c r="I5463" s="304"/>
      <c r="J5463" s="304"/>
      <c r="K5463" s="304"/>
    </row>
    <row r="5464">
      <c r="H5464" s="304"/>
      <c r="I5464" s="304"/>
      <c r="J5464" s="304"/>
      <c r="K5464" s="304"/>
    </row>
    <row r="5465">
      <c r="H5465" s="304"/>
      <c r="I5465" s="304"/>
      <c r="J5465" s="304"/>
      <c r="K5465" s="304"/>
    </row>
    <row r="5466">
      <c r="H5466" s="304"/>
      <c r="I5466" s="304"/>
      <c r="K5466" s="304"/>
    </row>
    <row r="5467">
      <c r="H5467" s="304"/>
      <c r="I5467" s="304"/>
      <c r="J5467" s="304"/>
      <c r="K5467" s="304"/>
    </row>
    <row r="5468">
      <c r="J5468" s="304"/>
      <c r="K5468" s="304"/>
    </row>
    <row r="5469">
      <c r="H5469" s="304"/>
      <c r="I5469" s="304"/>
      <c r="J5469" s="304"/>
      <c r="K5469" s="304"/>
    </row>
    <row r="5470">
      <c r="F5470" s="304"/>
      <c r="G5470" s="304"/>
      <c r="H5470" s="304"/>
      <c r="I5470" s="304"/>
      <c r="J5470" s="304"/>
      <c r="K5470" s="304"/>
    </row>
    <row r="5471">
      <c r="G5471" s="304"/>
      <c r="I5471" s="304"/>
      <c r="J5471" s="304"/>
      <c r="K5471" s="304"/>
    </row>
    <row r="5472">
      <c r="H5472" s="304"/>
      <c r="I5472" s="304"/>
      <c r="J5472" s="304"/>
      <c r="K5472" s="304"/>
    </row>
    <row r="5473">
      <c r="G5473" s="304"/>
      <c r="H5473" s="304"/>
      <c r="I5473" s="304"/>
      <c r="J5473" s="304"/>
      <c r="K5473" s="304"/>
    </row>
    <row r="5474">
      <c r="H5474" s="304"/>
      <c r="I5474" s="304"/>
      <c r="J5474" s="304"/>
      <c r="K5474" s="304"/>
    </row>
    <row r="5475">
      <c r="G5475" s="304"/>
      <c r="H5475" s="304"/>
      <c r="I5475" s="304"/>
      <c r="J5475" s="304"/>
      <c r="K5475" s="304"/>
    </row>
    <row r="5476">
      <c r="J5476" s="304"/>
      <c r="K5476" s="304"/>
    </row>
    <row r="5477">
      <c r="F5477" s="304"/>
      <c r="G5477" s="304"/>
      <c r="H5477" s="304"/>
      <c r="I5477" s="304"/>
      <c r="J5477" s="304"/>
      <c r="K5477" s="304"/>
    </row>
    <row r="5478">
      <c r="G5478" s="304"/>
      <c r="H5478" s="304"/>
      <c r="I5478" s="304"/>
      <c r="J5478" s="304"/>
      <c r="K5478" s="304"/>
    </row>
    <row r="5479">
      <c r="H5479" s="304"/>
      <c r="I5479" s="304"/>
      <c r="J5479" s="304"/>
      <c r="K5479" s="304"/>
    </row>
    <row r="5480">
      <c r="F5480" s="304"/>
      <c r="G5480" s="304"/>
      <c r="H5480" s="304"/>
      <c r="I5480" s="304"/>
      <c r="J5480" s="304"/>
      <c r="K5480" s="304"/>
    </row>
    <row r="5481">
      <c r="G5481" s="304"/>
      <c r="H5481" s="304"/>
      <c r="I5481" s="304"/>
      <c r="J5481" s="304"/>
      <c r="K5481" s="304"/>
    </row>
    <row r="5482">
      <c r="G5482" s="304"/>
      <c r="H5482" s="304"/>
      <c r="I5482" s="304"/>
      <c r="J5482" s="304"/>
      <c r="K5482" s="304"/>
    </row>
    <row r="5483">
      <c r="H5483" s="304"/>
      <c r="I5483" s="304"/>
      <c r="J5483" s="304"/>
      <c r="K5483" s="304"/>
    </row>
    <row r="5484">
      <c r="F5484" s="304"/>
      <c r="G5484" s="304"/>
      <c r="H5484" s="304"/>
      <c r="I5484" s="304"/>
      <c r="J5484" s="304"/>
      <c r="K5484" s="304"/>
    </row>
    <row r="5485">
      <c r="F5485" s="304"/>
      <c r="G5485" s="304"/>
      <c r="H5485" s="304"/>
      <c r="I5485" s="304"/>
      <c r="J5485" s="304"/>
      <c r="K5485" s="304"/>
    </row>
    <row r="5486">
      <c r="F5486" s="304"/>
      <c r="G5486" s="304"/>
      <c r="H5486" s="304"/>
      <c r="I5486" s="304"/>
      <c r="J5486" s="304"/>
      <c r="K5486" s="304"/>
    </row>
    <row r="5487">
      <c r="F5487" s="304"/>
      <c r="G5487" s="304"/>
      <c r="H5487" s="304"/>
      <c r="I5487" s="304"/>
      <c r="J5487" s="304"/>
      <c r="K5487" s="304"/>
    </row>
    <row r="5488">
      <c r="G5488" s="304"/>
      <c r="H5488" s="304"/>
      <c r="I5488" s="304"/>
      <c r="J5488" s="304"/>
      <c r="K5488" s="304"/>
    </row>
    <row r="5489">
      <c r="H5489" s="304"/>
      <c r="I5489" s="304"/>
      <c r="J5489" s="304"/>
      <c r="K5489" s="304"/>
    </row>
    <row r="5490">
      <c r="G5490" s="304"/>
      <c r="H5490" s="304"/>
      <c r="I5490" s="304"/>
      <c r="J5490" s="304"/>
      <c r="K5490" s="304"/>
    </row>
    <row r="5491">
      <c r="F5491" s="304"/>
      <c r="G5491" s="304"/>
      <c r="H5491" s="304"/>
      <c r="I5491" s="304"/>
      <c r="J5491" s="304"/>
      <c r="K5491" s="304"/>
    </row>
    <row r="5492">
      <c r="F5492" s="304"/>
      <c r="G5492" s="304"/>
      <c r="H5492" s="304"/>
      <c r="I5492" s="304"/>
      <c r="J5492" s="304"/>
      <c r="K5492" s="304"/>
    </row>
    <row r="5493">
      <c r="H5493" s="304"/>
      <c r="I5493" s="304"/>
      <c r="J5493" s="304"/>
      <c r="K5493" s="304"/>
    </row>
    <row r="5494">
      <c r="I5494" s="304"/>
      <c r="J5494" s="304"/>
      <c r="K5494" s="304"/>
    </row>
    <row r="5495">
      <c r="I5495" s="304"/>
      <c r="J5495" s="304"/>
      <c r="K5495" s="304"/>
    </row>
    <row r="5497">
      <c r="G5497" s="304"/>
      <c r="H5497" s="304"/>
    </row>
    <row r="5498">
      <c r="F5498" s="304"/>
      <c r="G5498" s="304"/>
      <c r="H5498" s="304"/>
      <c r="I5498" s="304"/>
      <c r="J5498" s="304"/>
      <c r="K5498" s="304"/>
    </row>
    <row r="5499">
      <c r="G5499" s="304"/>
      <c r="H5499" s="304"/>
      <c r="I5499" s="304"/>
      <c r="J5499" s="304"/>
      <c r="K5499" s="304"/>
    </row>
    <row r="5500">
      <c r="G5500" s="304"/>
      <c r="H5500" s="304"/>
      <c r="I5500" s="304"/>
      <c r="J5500" s="304"/>
      <c r="K5500" s="304"/>
    </row>
    <row r="5501">
      <c r="H5501" s="304"/>
      <c r="I5501" s="304"/>
      <c r="J5501" s="304"/>
      <c r="K5501" s="304"/>
    </row>
    <row r="5502">
      <c r="I5502" s="304"/>
      <c r="J5502" s="304"/>
      <c r="K5502" s="304"/>
    </row>
    <row r="5503">
      <c r="I5503" s="304"/>
      <c r="J5503" s="304"/>
      <c r="K5503" s="304"/>
    </row>
    <row r="5504">
      <c r="F5504" s="304"/>
      <c r="G5504" s="304"/>
      <c r="H5504" s="304"/>
      <c r="I5504" s="304"/>
      <c r="J5504" s="304"/>
      <c r="K5504" s="304"/>
    </row>
    <row r="5505">
      <c r="G5505" s="304"/>
      <c r="H5505" s="304"/>
      <c r="J5505" s="304"/>
      <c r="K5505" s="304"/>
    </row>
    <row r="5506">
      <c r="H5506" s="304"/>
      <c r="I5506" s="304"/>
      <c r="J5506" s="304"/>
    </row>
    <row r="5507">
      <c r="G5507" s="304"/>
      <c r="H5507" s="304"/>
      <c r="I5507" s="304"/>
      <c r="J5507" s="304"/>
      <c r="K5507" s="304"/>
    </row>
    <row r="5508">
      <c r="G5508" s="304"/>
      <c r="H5508" s="304"/>
      <c r="I5508" s="304"/>
      <c r="J5508" s="304"/>
      <c r="K5508" s="304"/>
    </row>
    <row r="5509">
      <c r="G5509" s="304"/>
      <c r="H5509" s="304"/>
      <c r="I5509" s="304"/>
      <c r="J5509" s="304"/>
      <c r="K5509" s="304"/>
    </row>
    <row r="5510">
      <c r="G5510" s="304"/>
      <c r="H5510" s="304"/>
      <c r="I5510" s="304"/>
      <c r="J5510" s="304"/>
      <c r="K5510" s="304"/>
    </row>
    <row r="5511">
      <c r="H5511" s="304"/>
      <c r="I5511" s="304"/>
      <c r="J5511" s="304"/>
      <c r="K5511" s="304"/>
    </row>
    <row r="5512">
      <c r="H5512" s="304"/>
      <c r="I5512" s="304"/>
      <c r="J5512" s="304"/>
      <c r="K5512" s="304"/>
    </row>
    <row r="5513">
      <c r="I5513" s="304"/>
      <c r="J5513" s="304"/>
      <c r="K5513" s="304"/>
    </row>
    <row r="5514">
      <c r="F5514" s="304"/>
      <c r="G5514" s="304"/>
      <c r="H5514" s="304"/>
      <c r="I5514" s="304"/>
      <c r="J5514" s="304"/>
      <c r="K5514" s="304"/>
    </row>
    <row r="5515">
      <c r="G5515" s="304"/>
      <c r="I5515" s="304"/>
      <c r="K5515" s="304"/>
    </row>
    <row r="5516">
      <c r="H5516" s="304"/>
      <c r="I5516" s="304"/>
      <c r="J5516" s="304"/>
      <c r="K5516" s="304"/>
    </row>
    <row r="5518">
      <c r="F5518" s="304"/>
      <c r="G5518" s="304"/>
      <c r="H5518" s="304"/>
      <c r="I5518" s="304"/>
      <c r="J5518" s="304"/>
      <c r="K5518" s="304"/>
    </row>
    <row r="5519">
      <c r="F5519" s="304"/>
      <c r="G5519" s="304"/>
      <c r="H5519" s="304"/>
      <c r="I5519" s="304"/>
      <c r="J5519" s="304"/>
      <c r="K5519" s="304"/>
    </row>
    <row r="5520">
      <c r="G5520" s="304"/>
      <c r="H5520" s="304"/>
      <c r="I5520" s="304"/>
      <c r="J5520" s="304"/>
      <c r="K5520" s="304"/>
    </row>
    <row r="5521">
      <c r="G5521" s="304"/>
      <c r="H5521" s="304"/>
      <c r="I5521" s="304"/>
      <c r="J5521" s="304"/>
      <c r="K5521" s="304"/>
    </row>
    <row r="5522">
      <c r="H5522" s="304"/>
      <c r="I5522" s="304"/>
      <c r="J5522" s="304"/>
      <c r="K5522" s="304"/>
    </row>
    <row r="5523">
      <c r="G5523" s="304"/>
      <c r="H5523" s="304"/>
      <c r="I5523" s="304"/>
      <c r="J5523" s="304"/>
      <c r="K5523" s="304"/>
    </row>
    <row r="5524">
      <c r="F5524" s="304"/>
      <c r="G5524" s="304"/>
      <c r="H5524" s="304"/>
      <c r="I5524" s="304"/>
      <c r="J5524" s="304"/>
      <c r="K5524" s="304"/>
    </row>
    <row r="5525">
      <c r="F5525" s="304"/>
      <c r="G5525" s="304"/>
      <c r="H5525" s="304"/>
      <c r="I5525" s="304"/>
      <c r="J5525" s="304"/>
      <c r="K5525" s="304"/>
    </row>
    <row r="5526">
      <c r="G5526" s="304"/>
      <c r="H5526" s="304"/>
      <c r="I5526" s="304"/>
      <c r="J5526" s="304"/>
      <c r="K5526" s="304"/>
    </row>
    <row r="5527">
      <c r="H5527" s="304"/>
      <c r="I5527" s="304"/>
      <c r="J5527" s="304"/>
      <c r="K5527" s="304"/>
    </row>
    <row r="5528">
      <c r="F5528" s="304"/>
      <c r="G5528" s="304"/>
      <c r="H5528" s="304"/>
      <c r="I5528" s="304"/>
      <c r="J5528" s="304"/>
      <c r="K5528" s="304"/>
    </row>
    <row r="5529">
      <c r="G5529" s="304"/>
      <c r="I5529" s="304"/>
      <c r="J5529" s="304"/>
      <c r="K5529" s="304"/>
    </row>
    <row r="5530">
      <c r="H5530" s="304"/>
      <c r="I5530" s="304"/>
      <c r="J5530" s="304"/>
      <c r="K5530" s="304"/>
    </row>
    <row r="5531">
      <c r="F5531" s="304"/>
      <c r="G5531" s="304"/>
      <c r="H5531" s="304"/>
      <c r="I5531" s="304"/>
      <c r="J5531" s="304"/>
      <c r="K5531" s="304"/>
    </row>
    <row r="5532">
      <c r="F5532" s="304"/>
      <c r="G5532" s="304"/>
      <c r="H5532" s="304"/>
      <c r="I5532" s="304"/>
      <c r="J5532" s="304"/>
      <c r="K5532" s="304"/>
    </row>
    <row r="5533">
      <c r="G5533" s="304"/>
      <c r="H5533" s="304"/>
      <c r="I5533" s="304"/>
      <c r="J5533" s="304"/>
      <c r="K5533" s="304"/>
    </row>
    <row r="5534">
      <c r="F5534" s="304"/>
      <c r="G5534" s="304"/>
      <c r="H5534" s="304"/>
      <c r="I5534" s="304"/>
      <c r="J5534" s="304"/>
      <c r="K5534" s="304"/>
    </row>
    <row r="5535">
      <c r="F5535" s="304"/>
      <c r="G5535" s="304"/>
      <c r="H5535" s="304"/>
      <c r="I5535" s="304"/>
      <c r="J5535" s="304"/>
      <c r="K5535" s="304"/>
    </row>
    <row r="5536">
      <c r="G5536" s="304"/>
      <c r="H5536" s="304"/>
      <c r="I5536" s="304"/>
      <c r="J5536" s="304"/>
      <c r="K5536" s="304"/>
    </row>
    <row r="5537">
      <c r="F5537" s="304"/>
      <c r="G5537" s="304"/>
      <c r="H5537" s="304"/>
      <c r="I5537" s="304"/>
      <c r="J5537" s="304"/>
      <c r="K5537" s="304"/>
    </row>
    <row r="5538">
      <c r="G5538" s="304"/>
      <c r="H5538" s="304"/>
      <c r="I5538" s="304"/>
      <c r="J5538" s="304"/>
      <c r="K5538" s="304"/>
    </row>
    <row r="5539">
      <c r="H5539" s="304"/>
      <c r="I5539" s="304"/>
      <c r="J5539" s="304"/>
      <c r="K5539" s="304"/>
    </row>
    <row r="5540">
      <c r="F5540" s="304"/>
      <c r="G5540" s="304"/>
      <c r="H5540" s="304"/>
      <c r="I5540" s="304"/>
      <c r="J5540" s="304"/>
      <c r="K5540" s="304"/>
    </row>
    <row r="5541">
      <c r="G5541" s="304"/>
      <c r="H5541" s="304"/>
      <c r="I5541" s="304"/>
      <c r="J5541" s="304"/>
      <c r="K5541" s="304"/>
    </row>
    <row r="5542">
      <c r="H5542" s="304"/>
      <c r="I5542" s="304"/>
      <c r="J5542" s="304"/>
      <c r="K5542" s="304"/>
    </row>
    <row r="5543">
      <c r="H5543" s="304"/>
      <c r="I5543" s="304"/>
      <c r="J5543" s="304"/>
      <c r="K5543" s="304"/>
    </row>
    <row r="5544">
      <c r="F5544" s="304"/>
      <c r="G5544" s="304"/>
      <c r="H5544" s="304"/>
      <c r="I5544" s="304"/>
      <c r="J5544" s="304"/>
      <c r="K5544" s="304"/>
    </row>
    <row r="5545">
      <c r="G5545" s="304"/>
      <c r="H5545" s="304"/>
      <c r="I5545" s="304"/>
      <c r="J5545" s="304"/>
      <c r="K5545" s="304"/>
    </row>
    <row r="5546">
      <c r="I5546" s="304"/>
      <c r="J5546" s="304"/>
      <c r="K5546" s="304"/>
    </row>
    <row r="5547">
      <c r="F5547" s="304"/>
      <c r="G5547" s="304"/>
      <c r="H5547" s="304"/>
      <c r="I5547" s="304"/>
      <c r="J5547" s="304"/>
      <c r="K5547" s="304"/>
    </row>
    <row r="5548">
      <c r="G5548" s="304"/>
      <c r="H5548" s="304"/>
      <c r="I5548" s="304"/>
      <c r="J5548" s="304"/>
      <c r="K5548" s="304"/>
    </row>
    <row r="5549">
      <c r="H5549" s="304"/>
      <c r="I5549" s="304"/>
      <c r="J5549" s="304"/>
      <c r="K5549" s="304"/>
    </row>
    <row r="5550">
      <c r="K5550" s="304"/>
    </row>
    <row r="5551">
      <c r="K5551" s="304"/>
    </row>
    <row r="5552">
      <c r="H5552" s="304"/>
      <c r="I5552" s="304"/>
      <c r="J5552" s="304"/>
      <c r="K5552" s="304"/>
    </row>
    <row r="5553">
      <c r="I5553" s="304"/>
      <c r="J5553" s="304"/>
      <c r="K5553" s="304"/>
    </row>
    <row r="5554">
      <c r="F5554" s="304"/>
      <c r="G5554" s="304"/>
      <c r="H5554" s="304"/>
      <c r="I5554" s="304"/>
      <c r="J5554" s="304"/>
      <c r="K5554" s="304"/>
    </row>
    <row r="5555">
      <c r="G5555" s="304"/>
      <c r="H5555" s="304"/>
      <c r="J5555" s="304"/>
      <c r="K5555" s="304"/>
    </row>
    <row r="5556">
      <c r="I5556" s="304"/>
      <c r="J5556" s="304"/>
      <c r="K5556" s="304"/>
    </row>
    <row r="5557">
      <c r="G5557" s="304"/>
      <c r="H5557" s="304"/>
      <c r="I5557" s="304"/>
      <c r="J5557" s="304"/>
      <c r="K5557" s="304"/>
    </row>
    <row r="5558">
      <c r="F5558" s="304"/>
      <c r="G5558" s="304"/>
      <c r="H5558" s="304"/>
      <c r="I5558" s="304"/>
      <c r="J5558" s="304"/>
      <c r="K5558" s="304"/>
    </row>
    <row r="5559">
      <c r="F5559" s="304"/>
      <c r="G5559" s="304"/>
      <c r="H5559" s="304"/>
      <c r="I5559" s="304"/>
      <c r="J5559" s="304"/>
      <c r="K5559" s="304"/>
    </row>
    <row r="5560">
      <c r="G5560" s="304"/>
      <c r="H5560" s="304"/>
      <c r="I5560" s="304"/>
      <c r="J5560" s="304"/>
      <c r="K5560" s="304"/>
    </row>
    <row r="5561">
      <c r="H5561" s="304"/>
      <c r="I5561" s="304"/>
      <c r="J5561" s="304"/>
      <c r="K5561" s="304"/>
    </row>
    <row r="5562">
      <c r="G5562" s="304"/>
      <c r="H5562" s="304"/>
      <c r="I5562" s="304"/>
      <c r="J5562" s="304"/>
      <c r="K5562" s="304"/>
    </row>
    <row r="5563">
      <c r="G5563" s="304"/>
      <c r="H5563" s="304"/>
      <c r="I5563" s="304"/>
      <c r="J5563" s="304"/>
      <c r="K5563" s="304"/>
    </row>
    <row r="5564">
      <c r="F5564" s="304"/>
      <c r="H5564" s="304"/>
      <c r="I5564" s="304"/>
      <c r="J5564" s="304"/>
      <c r="K5564" s="304"/>
    </row>
    <row r="5565">
      <c r="G5565" s="304"/>
      <c r="H5565" s="304"/>
      <c r="I5565" s="304"/>
      <c r="J5565" s="304"/>
      <c r="K5565" s="304"/>
    </row>
    <row r="5566">
      <c r="H5566" s="304"/>
      <c r="I5566" s="304"/>
      <c r="J5566" s="304"/>
      <c r="K5566" s="304"/>
    </row>
    <row r="5567">
      <c r="G5567" s="304"/>
      <c r="H5567" s="304"/>
      <c r="I5567" s="304"/>
      <c r="J5567" s="304"/>
      <c r="K5567" s="304"/>
    </row>
    <row r="5568">
      <c r="F5568" s="304"/>
      <c r="G5568" s="304"/>
      <c r="H5568" s="304"/>
      <c r="I5568" s="304"/>
      <c r="J5568" s="304"/>
      <c r="K5568" s="304"/>
    </row>
    <row r="5569">
      <c r="G5569" s="304"/>
      <c r="H5569" s="304"/>
      <c r="I5569" s="304"/>
      <c r="J5569" s="304"/>
      <c r="K5569" s="304"/>
    </row>
    <row r="5570">
      <c r="G5570" s="304"/>
      <c r="H5570" s="304"/>
      <c r="I5570" s="304"/>
      <c r="J5570" s="304"/>
      <c r="K5570" s="304"/>
    </row>
    <row r="5571">
      <c r="G5571" s="304"/>
      <c r="H5571" s="304"/>
      <c r="I5571" s="304"/>
      <c r="J5571" s="304"/>
      <c r="K5571" s="304"/>
    </row>
    <row r="5572">
      <c r="H5572" s="304"/>
      <c r="I5572" s="304"/>
      <c r="J5572" s="304"/>
      <c r="K5572" s="304"/>
    </row>
    <row r="5573">
      <c r="G5573" s="304"/>
      <c r="H5573" s="304"/>
      <c r="I5573" s="304"/>
      <c r="J5573" s="304"/>
      <c r="K5573" s="304"/>
    </row>
    <row r="5574">
      <c r="G5574" s="304"/>
      <c r="H5574" s="304"/>
      <c r="I5574" s="304"/>
      <c r="J5574" s="304"/>
      <c r="K5574" s="304"/>
    </row>
    <row r="5575">
      <c r="H5575" s="304"/>
      <c r="I5575" s="304"/>
      <c r="J5575" s="304"/>
      <c r="K5575" s="304"/>
    </row>
    <row r="5576">
      <c r="H5576" s="304"/>
      <c r="I5576" s="304"/>
      <c r="J5576" s="304"/>
      <c r="K5576" s="304"/>
    </row>
    <row r="5577">
      <c r="I5577" s="304"/>
      <c r="J5577" s="304"/>
      <c r="K5577" s="304"/>
    </row>
    <row r="5578">
      <c r="F5578" s="304"/>
      <c r="G5578" s="304"/>
      <c r="H5578" s="304"/>
      <c r="I5578" s="304"/>
      <c r="J5578" s="304"/>
      <c r="K5578" s="304"/>
    </row>
    <row r="5579">
      <c r="G5579" s="304"/>
      <c r="H5579" s="304"/>
      <c r="I5579" s="304"/>
      <c r="J5579" s="304"/>
      <c r="K5579" s="304"/>
    </row>
    <row r="5580">
      <c r="H5580" s="304"/>
      <c r="I5580" s="304"/>
      <c r="J5580" s="304"/>
      <c r="K5580" s="304"/>
    </row>
    <row r="5581">
      <c r="G5581" s="304"/>
      <c r="H5581" s="304"/>
      <c r="I5581" s="304"/>
      <c r="J5581" s="304"/>
      <c r="K5581" s="304"/>
    </row>
    <row r="5582">
      <c r="F5582" s="304"/>
      <c r="G5582" s="304"/>
      <c r="H5582" s="304"/>
      <c r="I5582" s="304"/>
      <c r="J5582" s="304"/>
      <c r="K5582" s="304"/>
    </row>
    <row r="5583">
      <c r="H5583" s="304"/>
      <c r="J5583" s="304"/>
      <c r="K5583" s="304"/>
    </row>
    <row r="5584">
      <c r="G5584" s="304"/>
      <c r="H5584" s="304"/>
      <c r="I5584" s="304"/>
      <c r="J5584" s="304"/>
      <c r="K5584" s="304"/>
    </row>
    <row r="5585">
      <c r="H5585" s="304"/>
      <c r="I5585" s="304"/>
      <c r="J5585" s="304"/>
      <c r="K5585" s="304"/>
    </row>
    <row r="5586">
      <c r="H5586" s="304"/>
      <c r="I5586" s="304"/>
      <c r="J5586" s="304"/>
      <c r="K5586" s="304"/>
    </row>
    <row r="5587">
      <c r="K5587" s="304"/>
    </row>
    <row r="5588">
      <c r="H5588" s="304"/>
      <c r="K5588" s="304"/>
    </row>
    <row r="5589">
      <c r="H5589" s="304"/>
      <c r="I5589" s="304"/>
      <c r="J5589" s="304"/>
      <c r="K5589" s="304"/>
    </row>
    <row r="5590">
      <c r="H5590" s="304"/>
      <c r="I5590" s="304"/>
      <c r="J5590" s="304"/>
      <c r="K5590" s="304"/>
    </row>
    <row r="5591">
      <c r="G5591" s="304"/>
      <c r="H5591" s="304"/>
      <c r="I5591" s="304"/>
      <c r="J5591" s="304"/>
      <c r="K5591" s="304"/>
    </row>
    <row r="5592">
      <c r="H5592" s="304"/>
      <c r="I5592" s="304"/>
      <c r="J5592" s="304"/>
      <c r="K5592" s="304"/>
    </row>
    <row r="5593">
      <c r="I5593" s="304"/>
      <c r="J5593" s="304"/>
      <c r="K5593" s="304"/>
    </row>
    <row r="5594">
      <c r="I5594" s="304"/>
      <c r="J5594" s="304"/>
      <c r="K5594" s="304"/>
    </row>
    <row r="5595">
      <c r="H5595" s="304"/>
      <c r="I5595" s="304"/>
      <c r="J5595" s="304"/>
      <c r="K5595" s="304"/>
    </row>
    <row r="5596">
      <c r="H5596" s="304"/>
      <c r="I5596" s="304"/>
      <c r="J5596" s="304"/>
      <c r="K5596" s="304"/>
    </row>
    <row r="5597">
      <c r="H5597" s="304"/>
      <c r="I5597" s="304"/>
      <c r="J5597" s="304"/>
      <c r="K5597" s="304"/>
    </row>
    <row r="5598">
      <c r="H5598" s="304"/>
      <c r="I5598" s="304"/>
      <c r="J5598" s="304"/>
      <c r="K5598" s="304"/>
    </row>
    <row r="5599">
      <c r="G5599" s="304"/>
      <c r="H5599" s="304"/>
      <c r="I5599" s="304"/>
      <c r="J5599" s="304"/>
      <c r="K5599" s="304"/>
    </row>
    <row r="5600">
      <c r="G5600" s="304"/>
      <c r="H5600" s="304"/>
      <c r="I5600" s="304"/>
      <c r="J5600" s="304"/>
      <c r="K5600" s="304"/>
    </row>
    <row r="5601">
      <c r="H5601" s="304"/>
      <c r="I5601" s="304"/>
      <c r="J5601" s="304"/>
      <c r="K5601" s="304"/>
    </row>
    <row r="5602">
      <c r="H5602" s="304"/>
      <c r="I5602" s="304"/>
      <c r="J5602" s="304"/>
      <c r="K5602" s="304"/>
    </row>
    <row r="5603">
      <c r="G5603" s="304"/>
      <c r="H5603" s="304"/>
      <c r="I5603" s="304"/>
      <c r="J5603" s="304"/>
      <c r="K5603" s="304"/>
    </row>
    <row r="5604">
      <c r="H5604" s="304"/>
      <c r="I5604" s="304"/>
      <c r="J5604" s="304"/>
      <c r="K5604" s="304"/>
    </row>
    <row r="5605">
      <c r="G5605" s="304"/>
      <c r="H5605" s="304"/>
      <c r="I5605" s="304"/>
      <c r="J5605" s="304"/>
      <c r="K5605" s="304"/>
    </row>
    <row r="5606">
      <c r="H5606" s="304"/>
      <c r="I5606" s="304"/>
      <c r="J5606" s="304"/>
      <c r="K5606" s="304"/>
    </row>
    <row r="5607">
      <c r="I5607" s="304"/>
      <c r="J5607" s="304"/>
      <c r="K5607" s="304"/>
    </row>
    <row r="5608">
      <c r="H5608" s="304"/>
      <c r="I5608" s="304"/>
      <c r="J5608" s="304"/>
      <c r="K5608" s="304"/>
    </row>
    <row r="5609">
      <c r="G5609" s="304"/>
      <c r="H5609" s="304"/>
      <c r="I5609" s="304"/>
      <c r="J5609" s="304"/>
      <c r="K5609" s="304"/>
    </row>
    <row r="5610">
      <c r="H5610" s="304"/>
      <c r="I5610" s="304"/>
      <c r="J5610" s="304"/>
      <c r="K5610" s="304"/>
    </row>
    <row r="5611">
      <c r="G5611" s="304"/>
      <c r="H5611" s="304"/>
      <c r="I5611" s="304"/>
      <c r="J5611" s="304"/>
      <c r="K5611" s="304"/>
    </row>
    <row r="5612">
      <c r="H5612" s="304"/>
      <c r="I5612" s="304"/>
      <c r="J5612" s="304"/>
      <c r="K5612" s="304"/>
    </row>
    <row r="5613">
      <c r="G5613" s="304"/>
      <c r="H5613" s="304"/>
      <c r="I5613" s="304"/>
      <c r="J5613" s="304"/>
      <c r="K5613" s="304"/>
    </row>
    <row r="5614">
      <c r="H5614" s="304"/>
      <c r="I5614" s="304"/>
      <c r="J5614" s="304"/>
      <c r="K5614" s="304"/>
    </row>
    <row r="5615">
      <c r="G5615" s="304"/>
      <c r="H5615" s="304"/>
      <c r="I5615" s="304"/>
      <c r="J5615" s="304"/>
      <c r="K5615" s="304"/>
    </row>
    <row r="5616">
      <c r="H5616" s="304"/>
      <c r="I5616" s="304"/>
      <c r="J5616" s="304"/>
      <c r="K5616" s="304"/>
    </row>
    <row r="5617">
      <c r="H5617" s="304"/>
      <c r="I5617" s="304"/>
      <c r="K5617" s="304"/>
    </row>
    <row r="5618">
      <c r="K5618" s="304"/>
    </row>
    <row r="5619">
      <c r="G5619" s="304"/>
      <c r="H5619" s="304"/>
      <c r="I5619" s="304"/>
      <c r="J5619" s="304"/>
      <c r="K5619" s="304"/>
    </row>
    <row r="5620">
      <c r="H5620" s="304"/>
      <c r="I5620" s="304"/>
      <c r="J5620" s="304"/>
      <c r="K5620" s="304"/>
    </row>
    <row r="5621">
      <c r="G5621" s="304"/>
      <c r="H5621" s="304"/>
      <c r="I5621" s="304"/>
      <c r="J5621" s="304"/>
      <c r="K5621" s="304"/>
    </row>
    <row r="5622">
      <c r="H5622" s="304"/>
      <c r="I5622" s="304"/>
      <c r="J5622" s="304"/>
      <c r="K5622" s="304"/>
    </row>
    <row r="5623">
      <c r="G5623" s="304"/>
      <c r="H5623" s="304"/>
      <c r="I5623" s="304"/>
      <c r="J5623" s="304"/>
      <c r="K5623" s="304"/>
    </row>
    <row r="5624">
      <c r="H5624" s="304"/>
      <c r="J5624" s="304"/>
      <c r="K5624" s="304"/>
    </row>
    <row r="5625">
      <c r="K5625" s="304"/>
    </row>
    <row r="5626">
      <c r="H5626" s="304"/>
      <c r="I5626" s="304"/>
      <c r="J5626" s="304"/>
      <c r="K5626" s="304"/>
    </row>
    <row r="5627">
      <c r="F5627" s="304"/>
      <c r="G5627" s="304"/>
      <c r="H5627" s="304"/>
      <c r="I5627" s="304"/>
      <c r="J5627" s="304"/>
      <c r="K5627" s="304"/>
    </row>
    <row r="5628">
      <c r="G5628" s="304"/>
      <c r="H5628" s="304"/>
      <c r="I5628" s="304"/>
      <c r="K5628" s="304"/>
    </row>
    <row r="5629">
      <c r="H5629" s="304"/>
      <c r="I5629" s="304"/>
      <c r="J5629" s="304"/>
      <c r="K5629" s="304"/>
    </row>
    <row r="5630">
      <c r="G5630" s="304"/>
      <c r="H5630" s="304"/>
      <c r="I5630" s="304"/>
      <c r="J5630" s="304"/>
      <c r="K5630" s="304"/>
    </row>
    <row r="5631">
      <c r="G5631" s="304"/>
      <c r="H5631" s="304"/>
      <c r="I5631" s="304"/>
      <c r="J5631" s="304"/>
      <c r="K5631" s="304"/>
    </row>
    <row r="5632">
      <c r="G5632" s="304"/>
      <c r="H5632" s="304"/>
      <c r="I5632" s="304"/>
      <c r="J5632" s="304"/>
      <c r="K5632" s="304"/>
    </row>
    <row r="5633">
      <c r="F5633" s="304"/>
      <c r="G5633" s="304"/>
      <c r="H5633" s="304"/>
      <c r="I5633" s="304"/>
      <c r="J5633" s="304"/>
      <c r="K5633" s="304"/>
    </row>
    <row r="5634">
      <c r="G5634" s="304"/>
      <c r="H5634" s="304"/>
      <c r="I5634" s="304"/>
      <c r="J5634" s="304"/>
      <c r="K5634" s="304"/>
    </row>
    <row r="5635">
      <c r="I5635" s="304"/>
      <c r="J5635" s="304"/>
      <c r="K5635" s="304"/>
    </row>
    <row r="5636">
      <c r="G5636" s="304"/>
      <c r="H5636" s="304"/>
      <c r="I5636" s="304"/>
      <c r="K5636" s="304"/>
    </row>
    <row r="5637">
      <c r="F5637" s="304"/>
      <c r="G5637" s="304"/>
      <c r="H5637" s="304"/>
      <c r="I5637" s="304"/>
      <c r="J5637" s="304"/>
      <c r="K5637" s="304"/>
    </row>
    <row r="5638">
      <c r="G5638" s="304"/>
      <c r="H5638" s="304"/>
      <c r="I5638" s="304"/>
      <c r="K5638" s="304"/>
    </row>
    <row r="5639">
      <c r="H5639" s="304"/>
      <c r="I5639" s="304"/>
      <c r="J5639" s="304"/>
      <c r="K5639" s="304"/>
    </row>
    <row r="5640">
      <c r="G5640" s="304"/>
      <c r="H5640" s="304"/>
      <c r="I5640" s="304"/>
      <c r="J5640" s="304"/>
      <c r="K5640" s="304"/>
    </row>
    <row r="5641">
      <c r="H5641" s="304"/>
      <c r="I5641" s="304"/>
      <c r="J5641" s="304"/>
      <c r="K5641" s="304"/>
    </row>
    <row r="5642">
      <c r="G5642" s="304"/>
      <c r="H5642" s="304"/>
      <c r="I5642" s="304"/>
      <c r="J5642" s="304"/>
      <c r="K5642" s="304"/>
    </row>
    <row r="5643">
      <c r="H5643" s="304"/>
      <c r="I5643" s="304"/>
      <c r="J5643" s="304"/>
      <c r="K5643" s="304"/>
    </row>
    <row r="5644">
      <c r="G5644" s="304"/>
      <c r="H5644" s="304"/>
      <c r="I5644" s="304"/>
      <c r="J5644" s="304"/>
      <c r="K5644" s="304"/>
    </row>
    <row r="5645">
      <c r="I5645" s="304"/>
      <c r="J5645" s="304"/>
      <c r="K5645" s="304"/>
    </row>
    <row r="5646">
      <c r="F5646" s="304"/>
      <c r="G5646" s="304"/>
      <c r="H5646" s="304"/>
      <c r="I5646" s="304"/>
      <c r="J5646" s="304"/>
      <c r="K5646" s="304"/>
    </row>
    <row r="5647">
      <c r="F5647" s="304"/>
      <c r="G5647" s="304"/>
      <c r="H5647" s="304"/>
      <c r="I5647" s="304"/>
      <c r="J5647" s="304"/>
      <c r="K5647" s="304"/>
    </row>
    <row r="5648">
      <c r="I5648" s="304"/>
      <c r="J5648" s="304"/>
      <c r="K5648" s="304"/>
    </row>
    <row r="5649">
      <c r="G5649" s="304"/>
      <c r="H5649" s="304"/>
      <c r="I5649" s="304"/>
      <c r="J5649" s="304"/>
      <c r="K5649" s="304"/>
    </row>
    <row r="5650">
      <c r="H5650" s="304"/>
      <c r="I5650" s="304"/>
      <c r="J5650" s="304"/>
      <c r="K5650" s="304"/>
    </row>
    <row r="5651">
      <c r="I5651" s="304"/>
      <c r="J5651" s="304"/>
      <c r="K5651" s="304"/>
    </row>
    <row r="5652">
      <c r="I5652" s="304"/>
      <c r="J5652" s="304"/>
      <c r="K5652" s="304"/>
    </row>
    <row r="5653">
      <c r="I5653" s="304"/>
      <c r="J5653" s="304"/>
      <c r="K5653" s="304"/>
    </row>
    <row r="5654">
      <c r="F5654" s="304"/>
      <c r="G5654" s="304"/>
      <c r="H5654" s="304"/>
      <c r="I5654" s="304"/>
      <c r="J5654" s="304"/>
      <c r="K5654" s="304"/>
    </row>
    <row r="5655">
      <c r="G5655" s="304"/>
      <c r="H5655" s="304"/>
      <c r="I5655" s="304"/>
      <c r="J5655" s="304"/>
      <c r="K5655" s="304"/>
    </row>
    <row r="5656">
      <c r="H5656" s="304"/>
      <c r="I5656" s="304"/>
      <c r="J5656" s="304"/>
    </row>
    <row r="5657">
      <c r="K5657" s="304"/>
    </row>
    <row r="5658">
      <c r="G5658" s="304"/>
      <c r="H5658" s="304"/>
      <c r="I5658" s="304"/>
      <c r="K5658" s="304"/>
    </row>
    <row r="5659">
      <c r="G5659" s="304"/>
      <c r="H5659" s="304"/>
      <c r="I5659" s="304"/>
      <c r="K5659" s="304"/>
    </row>
    <row r="5660">
      <c r="G5660" s="304"/>
      <c r="H5660" s="304"/>
      <c r="I5660" s="304"/>
      <c r="J5660" s="304"/>
      <c r="K5660" s="304"/>
    </row>
    <row r="5661">
      <c r="H5661" s="304"/>
      <c r="I5661" s="304"/>
      <c r="J5661" s="304"/>
      <c r="K5661" s="304"/>
    </row>
    <row r="5662">
      <c r="F5662" s="304"/>
      <c r="G5662" s="304"/>
      <c r="H5662" s="304"/>
      <c r="I5662" s="304"/>
      <c r="J5662" s="304"/>
      <c r="K5662" s="304"/>
    </row>
    <row r="5663">
      <c r="H5663" s="304"/>
      <c r="I5663" s="304"/>
      <c r="J5663" s="304"/>
      <c r="K5663" s="304"/>
    </row>
    <row r="5664">
      <c r="F5664" s="304"/>
      <c r="G5664" s="304"/>
      <c r="H5664" s="304"/>
      <c r="I5664" s="304"/>
      <c r="J5664" s="304"/>
      <c r="K5664" s="304"/>
    </row>
    <row r="5665">
      <c r="G5665" s="304"/>
      <c r="H5665" s="304"/>
      <c r="I5665" s="304"/>
      <c r="J5665" s="304"/>
      <c r="K5665" s="304"/>
    </row>
    <row r="5666">
      <c r="H5666" s="304"/>
      <c r="I5666" s="304"/>
      <c r="J5666" s="304"/>
      <c r="K5666" s="304"/>
    </row>
    <row r="5667">
      <c r="I5667" s="304"/>
      <c r="J5667" s="304"/>
      <c r="K5667" s="304"/>
    </row>
    <row r="5668">
      <c r="F5668" s="304"/>
      <c r="G5668" s="304"/>
      <c r="H5668" s="304"/>
      <c r="I5668" s="304"/>
      <c r="J5668" s="304"/>
      <c r="K5668" s="304"/>
    </row>
    <row r="5669">
      <c r="G5669" s="304"/>
      <c r="I5669" s="304"/>
      <c r="K5669" s="304"/>
    </row>
    <row r="5670">
      <c r="G5670" s="304"/>
      <c r="H5670" s="304"/>
      <c r="I5670" s="304"/>
      <c r="J5670" s="304"/>
      <c r="K5670" s="304"/>
    </row>
    <row r="5671">
      <c r="G5671" s="304"/>
      <c r="H5671" s="304"/>
      <c r="I5671" s="304"/>
      <c r="J5671" s="304"/>
      <c r="K5671" s="304"/>
    </row>
    <row r="5672">
      <c r="H5672" s="304"/>
      <c r="I5672" s="304"/>
      <c r="J5672" s="304"/>
      <c r="K5672" s="304"/>
    </row>
    <row r="5673">
      <c r="G5673" s="304"/>
      <c r="H5673" s="304"/>
      <c r="I5673" s="304"/>
      <c r="J5673" s="304"/>
      <c r="K5673" s="304"/>
    </row>
    <row r="5674">
      <c r="J5674" s="304"/>
      <c r="K5674" s="304"/>
    </row>
    <row r="5675">
      <c r="G5675" s="304"/>
      <c r="H5675" s="304"/>
      <c r="I5675" s="304"/>
      <c r="J5675" s="304"/>
      <c r="K5675" s="304"/>
    </row>
    <row r="5676">
      <c r="G5676" s="304"/>
      <c r="H5676" s="304"/>
      <c r="I5676" s="304"/>
      <c r="J5676" s="304"/>
      <c r="K5676" s="304"/>
    </row>
    <row r="5677">
      <c r="H5677" s="304"/>
      <c r="I5677" s="304"/>
      <c r="J5677" s="304"/>
      <c r="K5677" s="304"/>
    </row>
    <row r="5678">
      <c r="F5678" s="304"/>
      <c r="G5678" s="304"/>
      <c r="H5678" s="304"/>
      <c r="I5678" s="304"/>
      <c r="J5678" s="304"/>
      <c r="K5678" s="304"/>
    </row>
    <row r="5679">
      <c r="G5679" s="304"/>
      <c r="H5679" s="304"/>
      <c r="I5679" s="304"/>
      <c r="K5679" s="304"/>
    </row>
    <row r="5680">
      <c r="H5680" s="304"/>
      <c r="I5680" s="304"/>
      <c r="J5680" s="304"/>
      <c r="K5680" s="304"/>
    </row>
    <row r="5681">
      <c r="K5681" s="304"/>
    </row>
    <row r="5682">
      <c r="J5682" s="304"/>
      <c r="K5682" s="304"/>
    </row>
    <row r="5684">
      <c r="F5684" s="304"/>
      <c r="G5684" s="304"/>
      <c r="H5684" s="304"/>
      <c r="I5684" s="304"/>
      <c r="J5684" s="304"/>
      <c r="K5684" s="304"/>
    </row>
    <row r="5685">
      <c r="F5685" s="304"/>
      <c r="G5685" s="304"/>
      <c r="H5685" s="304"/>
      <c r="I5685" s="304"/>
      <c r="J5685" s="304"/>
      <c r="K5685" s="304"/>
    </row>
    <row r="5686">
      <c r="G5686" s="304"/>
      <c r="H5686" s="304"/>
      <c r="I5686" s="304"/>
      <c r="J5686" s="304"/>
      <c r="K5686" s="304"/>
    </row>
    <row r="5687">
      <c r="F5687" s="304"/>
      <c r="G5687" s="304"/>
      <c r="H5687" s="304"/>
      <c r="I5687" s="304"/>
      <c r="J5687" s="304"/>
      <c r="K5687" s="304"/>
    </row>
    <row r="5688">
      <c r="F5688" s="304"/>
      <c r="G5688" s="304"/>
      <c r="H5688" s="304"/>
      <c r="I5688" s="304"/>
      <c r="J5688" s="304"/>
      <c r="K5688" s="304"/>
    </row>
    <row r="5689">
      <c r="G5689" s="304"/>
      <c r="H5689" s="304"/>
      <c r="I5689" s="304"/>
      <c r="J5689" s="304"/>
      <c r="K5689" s="304"/>
    </row>
    <row r="5690">
      <c r="F5690" s="304"/>
      <c r="H5690" s="304"/>
      <c r="I5690" s="304"/>
      <c r="J5690" s="304"/>
      <c r="K5690" s="304"/>
    </row>
    <row r="5691">
      <c r="G5691" s="304"/>
      <c r="I5691" s="304"/>
      <c r="J5691" s="304"/>
      <c r="K5691" s="304"/>
    </row>
    <row r="5692">
      <c r="H5692" s="304"/>
      <c r="I5692" s="304"/>
      <c r="J5692" s="304"/>
      <c r="K5692" s="304"/>
    </row>
    <row r="5694">
      <c r="F5694" s="304"/>
      <c r="G5694" s="304"/>
      <c r="H5694" s="304"/>
      <c r="I5694" s="304"/>
      <c r="J5694" s="304"/>
      <c r="K5694" s="304"/>
    </row>
    <row r="5695">
      <c r="G5695" s="304"/>
      <c r="H5695" s="304"/>
      <c r="I5695" s="304"/>
      <c r="J5695" s="304"/>
    </row>
    <row r="5696">
      <c r="J5696" s="304"/>
      <c r="K5696" s="304"/>
    </row>
    <row r="5697">
      <c r="G5697" s="304"/>
      <c r="H5697" s="304"/>
      <c r="I5697" s="304"/>
      <c r="J5697" s="304"/>
      <c r="K5697" s="304"/>
    </row>
    <row r="5698">
      <c r="H5698" s="304"/>
      <c r="I5698" s="304"/>
      <c r="J5698" s="304"/>
      <c r="K5698" s="304"/>
    </row>
    <row r="5699">
      <c r="G5699" s="304"/>
      <c r="H5699" s="304"/>
      <c r="I5699" s="304"/>
      <c r="J5699" s="304"/>
      <c r="K5699" s="304"/>
    </row>
    <row r="5700">
      <c r="H5700" s="304"/>
      <c r="I5700" s="304"/>
      <c r="J5700" s="304"/>
      <c r="K5700" s="304"/>
    </row>
    <row r="5701">
      <c r="I5701" s="304"/>
      <c r="J5701" s="304"/>
      <c r="K5701" s="304"/>
    </row>
    <row r="5702">
      <c r="H5702" s="304"/>
      <c r="I5702" s="304"/>
      <c r="J5702" s="304"/>
      <c r="K5702" s="304"/>
    </row>
    <row r="5703">
      <c r="I5703" s="304"/>
      <c r="J5703" s="304"/>
      <c r="K5703" s="304"/>
    </row>
    <row r="5704">
      <c r="F5704" s="304"/>
      <c r="G5704" s="304"/>
      <c r="H5704" s="304"/>
      <c r="I5704" s="304"/>
      <c r="J5704" s="304"/>
      <c r="K5704" s="304"/>
    </row>
    <row r="5705">
      <c r="G5705" s="304"/>
      <c r="H5705" s="304"/>
      <c r="I5705" s="304"/>
      <c r="J5705" s="304"/>
      <c r="K5705" s="304"/>
    </row>
    <row r="5706">
      <c r="H5706" s="304"/>
      <c r="I5706" s="304"/>
      <c r="J5706" s="304"/>
      <c r="K5706" s="304"/>
    </row>
    <row r="5707">
      <c r="K5707" s="304"/>
    </row>
    <row r="5708">
      <c r="F5708" s="304"/>
      <c r="G5708" s="304"/>
      <c r="H5708" s="304"/>
      <c r="I5708" s="304"/>
      <c r="J5708" s="304"/>
      <c r="K5708" s="304"/>
    </row>
    <row r="5709">
      <c r="F5709" s="304"/>
      <c r="G5709" s="304"/>
      <c r="H5709" s="304"/>
      <c r="I5709" s="304"/>
      <c r="J5709" s="304"/>
      <c r="K5709" s="304"/>
    </row>
    <row r="5710">
      <c r="G5710" s="304"/>
      <c r="H5710" s="304"/>
      <c r="I5710" s="304"/>
      <c r="J5710" s="304"/>
      <c r="K5710" s="304"/>
    </row>
    <row r="5711">
      <c r="G5711" s="304"/>
      <c r="H5711" s="304"/>
      <c r="I5711" s="304"/>
      <c r="J5711" s="304"/>
      <c r="K5711" s="304"/>
    </row>
    <row r="5712">
      <c r="H5712" s="304"/>
      <c r="I5712" s="304"/>
      <c r="J5712" s="304"/>
      <c r="K5712" s="304"/>
    </row>
    <row r="5713">
      <c r="G5713" s="304"/>
      <c r="H5713" s="304"/>
      <c r="I5713" s="304"/>
      <c r="J5713" s="304"/>
      <c r="K5713" s="304"/>
    </row>
    <row r="5714">
      <c r="F5714" s="304"/>
      <c r="H5714" s="304"/>
      <c r="I5714" s="304"/>
      <c r="J5714" s="304"/>
      <c r="K5714" s="304"/>
    </row>
    <row r="5715">
      <c r="G5715" s="304"/>
      <c r="H5715" s="304"/>
      <c r="I5715" s="304"/>
      <c r="J5715" s="304"/>
      <c r="K5715" s="304"/>
    </row>
    <row r="5716">
      <c r="H5716" s="304"/>
      <c r="I5716" s="304"/>
      <c r="J5716" s="304"/>
      <c r="K5716" s="304"/>
    </row>
    <row r="5717">
      <c r="G5717" s="304"/>
      <c r="H5717" s="304"/>
      <c r="I5717" s="304"/>
      <c r="J5717" s="304"/>
      <c r="K5717" s="304"/>
    </row>
    <row r="5718">
      <c r="F5718" s="304"/>
      <c r="G5718" s="304"/>
      <c r="H5718" s="304"/>
      <c r="I5718" s="304"/>
      <c r="J5718" s="304"/>
      <c r="K5718" s="304"/>
    </row>
    <row r="5719">
      <c r="G5719" s="304"/>
      <c r="H5719" s="304"/>
      <c r="I5719" s="304"/>
      <c r="J5719" s="304"/>
      <c r="K5719" s="304"/>
    </row>
    <row r="5720">
      <c r="H5720" s="304"/>
      <c r="I5720" s="304"/>
      <c r="J5720" s="304"/>
      <c r="K5720" s="304"/>
    </row>
    <row r="5721">
      <c r="G5721" s="304"/>
      <c r="H5721" s="304"/>
      <c r="I5721" s="304"/>
      <c r="J5721" s="304"/>
      <c r="K5721" s="304"/>
    </row>
    <row r="5722">
      <c r="H5722" s="304"/>
      <c r="I5722" s="304"/>
      <c r="J5722" s="304"/>
      <c r="K5722" s="304"/>
    </row>
    <row r="5723">
      <c r="G5723" s="304"/>
      <c r="H5723" s="304"/>
      <c r="I5723" s="304"/>
      <c r="J5723" s="304"/>
      <c r="K5723" s="304"/>
    </row>
    <row r="5724">
      <c r="H5724" s="304"/>
      <c r="I5724" s="304"/>
      <c r="J5724" s="304"/>
      <c r="K5724" s="304"/>
    </row>
    <row r="5725">
      <c r="G5725" s="304"/>
      <c r="H5725" s="304"/>
      <c r="I5725" s="304"/>
      <c r="J5725" s="304"/>
      <c r="K5725" s="304"/>
    </row>
    <row r="5726">
      <c r="H5726" s="304"/>
      <c r="I5726" s="304"/>
      <c r="J5726" s="304"/>
      <c r="K5726" s="304"/>
    </row>
    <row r="5727">
      <c r="H5727" s="304"/>
      <c r="I5727" s="304"/>
      <c r="J5727" s="304"/>
      <c r="K5727" s="304"/>
    </row>
    <row r="5728">
      <c r="F5728" s="304"/>
      <c r="G5728" s="304"/>
      <c r="H5728" s="304"/>
      <c r="I5728" s="304"/>
      <c r="J5728" s="304"/>
      <c r="K5728" s="304"/>
    </row>
    <row r="5729">
      <c r="G5729" s="304"/>
      <c r="H5729" s="304"/>
      <c r="I5729" s="304"/>
      <c r="J5729" s="304"/>
      <c r="K5729" s="304"/>
    </row>
    <row r="5730">
      <c r="H5730" s="304"/>
      <c r="I5730" s="304"/>
      <c r="J5730" s="304"/>
      <c r="K5730" s="304"/>
    </row>
    <row r="5731">
      <c r="G5731" s="304"/>
      <c r="H5731" s="304"/>
      <c r="I5731" s="304"/>
      <c r="J5731" s="304"/>
      <c r="K5731" s="304"/>
    </row>
    <row r="5732">
      <c r="F5732" s="304"/>
      <c r="G5732" s="304"/>
      <c r="H5732" s="304"/>
      <c r="I5732" s="304"/>
      <c r="J5732" s="304"/>
      <c r="K5732" s="304"/>
    </row>
    <row r="5733">
      <c r="G5733" s="304"/>
      <c r="H5733" s="304"/>
      <c r="I5733" s="304"/>
      <c r="J5733" s="304"/>
      <c r="K5733" s="304"/>
    </row>
    <row r="5734">
      <c r="H5734" s="304"/>
      <c r="I5734" s="304"/>
      <c r="J5734" s="304"/>
      <c r="K5734" s="304"/>
    </row>
    <row r="5735">
      <c r="G5735" s="304"/>
      <c r="H5735" s="304"/>
      <c r="I5735" s="304"/>
      <c r="J5735" s="304"/>
      <c r="K5735" s="304"/>
    </row>
    <row r="5736">
      <c r="H5736" s="304"/>
      <c r="I5736" s="304"/>
      <c r="J5736" s="304"/>
      <c r="K5736" s="304"/>
    </row>
    <row r="5737">
      <c r="E5737" s="304"/>
      <c r="F5737" s="304"/>
      <c r="G5737" s="304"/>
      <c r="H5737" s="304"/>
      <c r="I5737" s="304"/>
      <c r="J5737" s="304"/>
      <c r="K5737" s="304"/>
    </row>
    <row r="5738">
      <c r="H5738" s="304"/>
      <c r="I5738" s="304"/>
      <c r="J5738" s="304"/>
      <c r="K5738" s="304"/>
    </row>
    <row r="5739">
      <c r="G5739" s="304"/>
      <c r="I5739" s="304"/>
      <c r="J5739" s="304"/>
      <c r="K5739" s="304"/>
    </row>
    <row r="5740">
      <c r="H5740" s="304"/>
      <c r="I5740" s="304"/>
      <c r="J5740" s="304"/>
      <c r="K5740" s="304"/>
    </row>
    <row r="5741">
      <c r="G5741" s="304"/>
      <c r="H5741" s="304"/>
      <c r="I5741" s="304"/>
      <c r="J5741" s="304"/>
      <c r="K5741" s="304"/>
    </row>
    <row r="5742">
      <c r="H5742" s="304"/>
      <c r="K5742" s="304"/>
    </row>
    <row r="5743">
      <c r="G5743" s="304"/>
      <c r="H5743" s="304"/>
      <c r="I5743" s="304"/>
      <c r="J5743" s="304"/>
      <c r="K5743" s="304"/>
    </row>
    <row r="5744">
      <c r="H5744" s="304"/>
      <c r="I5744" s="304"/>
      <c r="J5744" s="304"/>
      <c r="K5744" s="304"/>
    </row>
    <row r="5745">
      <c r="G5745" s="304"/>
      <c r="H5745" s="304"/>
      <c r="I5745" s="304"/>
      <c r="J5745" s="304"/>
      <c r="K5745" s="304"/>
    </row>
    <row r="5746">
      <c r="G5746" s="304"/>
      <c r="H5746" s="304"/>
      <c r="I5746" s="304"/>
      <c r="J5746" s="304"/>
      <c r="K5746" s="304"/>
    </row>
    <row r="5747">
      <c r="G5747" s="304"/>
      <c r="H5747" s="304"/>
      <c r="I5747" s="304"/>
      <c r="J5747" s="304"/>
      <c r="K5747" s="304"/>
    </row>
    <row r="5748">
      <c r="H5748" s="304"/>
      <c r="I5748" s="304"/>
      <c r="J5748" s="304"/>
      <c r="K5748" s="304"/>
    </row>
    <row r="5749">
      <c r="G5749" s="304"/>
      <c r="H5749" s="304"/>
      <c r="I5749" s="304"/>
      <c r="J5749" s="304"/>
      <c r="K5749" s="304"/>
    </row>
    <row r="5750">
      <c r="H5750" s="304"/>
      <c r="I5750" s="304"/>
      <c r="J5750" s="304"/>
      <c r="K5750" s="304"/>
    </row>
    <row r="5751">
      <c r="G5751" s="304"/>
      <c r="H5751" s="304"/>
      <c r="I5751" s="304"/>
      <c r="J5751" s="304"/>
      <c r="K5751" s="304"/>
    </row>
    <row r="5752">
      <c r="H5752" s="304"/>
      <c r="I5752" s="304"/>
      <c r="J5752" s="304"/>
      <c r="K5752" s="304"/>
    </row>
    <row r="5753">
      <c r="G5753" s="304"/>
      <c r="H5753" s="304"/>
      <c r="I5753" s="304"/>
      <c r="J5753" s="304"/>
      <c r="K5753" s="304"/>
    </row>
    <row r="5754">
      <c r="G5754" s="304"/>
      <c r="H5754" s="304"/>
      <c r="I5754" s="304"/>
      <c r="J5754" s="304"/>
      <c r="K5754" s="304"/>
    </row>
    <row r="5755">
      <c r="G5755" s="304"/>
      <c r="H5755" s="304"/>
      <c r="I5755" s="304"/>
      <c r="J5755" s="304"/>
      <c r="K5755" s="304"/>
    </row>
    <row r="5756">
      <c r="H5756" s="304"/>
      <c r="I5756" s="304"/>
      <c r="J5756" s="304"/>
      <c r="K5756" s="304"/>
    </row>
    <row r="5757">
      <c r="G5757" s="304"/>
      <c r="H5757" s="304"/>
      <c r="I5757" s="304"/>
      <c r="J5757" s="304"/>
      <c r="K5757" s="304"/>
    </row>
    <row r="5758">
      <c r="G5758" s="304"/>
      <c r="H5758" s="304"/>
      <c r="I5758" s="304"/>
      <c r="J5758" s="304"/>
      <c r="K5758" s="304"/>
    </row>
    <row r="5759">
      <c r="G5759" s="304"/>
      <c r="H5759" s="304"/>
      <c r="I5759" s="304"/>
      <c r="J5759" s="304"/>
      <c r="K5759" s="304"/>
    </row>
    <row r="5760">
      <c r="H5760" s="304"/>
      <c r="I5760" s="304"/>
      <c r="J5760" s="304"/>
      <c r="K5760" s="304"/>
    </row>
    <row r="5761">
      <c r="G5761" s="304"/>
      <c r="H5761" s="304"/>
      <c r="I5761" s="304"/>
      <c r="J5761" s="304"/>
      <c r="K5761" s="304"/>
    </row>
    <row r="5762">
      <c r="H5762" s="304"/>
      <c r="I5762" s="304"/>
      <c r="J5762" s="304"/>
      <c r="K5762" s="304"/>
    </row>
    <row r="5763">
      <c r="G5763" s="304"/>
      <c r="H5763" s="304"/>
      <c r="I5763" s="304"/>
      <c r="J5763" s="304"/>
      <c r="K5763" s="304"/>
    </row>
    <row r="5764">
      <c r="G5764" s="304"/>
      <c r="H5764" s="304"/>
      <c r="I5764" s="304"/>
      <c r="J5764" s="304"/>
      <c r="K5764" s="304"/>
    </row>
    <row r="5765">
      <c r="G5765" s="304"/>
      <c r="H5765" s="304"/>
      <c r="I5765" s="304"/>
      <c r="J5765" s="304"/>
      <c r="K5765" s="304"/>
    </row>
    <row r="5766">
      <c r="G5766" s="304"/>
      <c r="H5766" s="304"/>
      <c r="I5766" s="304"/>
      <c r="J5766" s="304"/>
      <c r="K5766" s="304"/>
    </row>
    <row r="5767">
      <c r="G5767" s="304"/>
      <c r="H5767" s="304"/>
      <c r="I5767" s="304"/>
      <c r="J5767" s="304"/>
      <c r="K5767" s="304"/>
    </row>
    <row r="5768">
      <c r="G5768" s="304"/>
      <c r="H5768" s="304"/>
      <c r="I5768" s="304"/>
      <c r="J5768" s="304"/>
      <c r="K5768" s="304"/>
    </row>
    <row r="5769">
      <c r="G5769" s="304"/>
      <c r="H5769" s="304"/>
      <c r="I5769" s="304"/>
      <c r="J5769" s="304"/>
      <c r="K5769" s="304"/>
    </row>
    <row r="5770">
      <c r="G5770" s="304"/>
      <c r="H5770" s="304"/>
      <c r="I5770" s="304"/>
      <c r="J5770" s="304"/>
      <c r="K5770" s="304"/>
    </row>
    <row r="5771">
      <c r="G5771" s="304"/>
      <c r="H5771" s="304"/>
      <c r="I5771" s="304"/>
      <c r="J5771" s="304"/>
      <c r="K5771" s="304"/>
    </row>
    <row r="5772">
      <c r="H5772" s="304"/>
      <c r="I5772" s="304"/>
      <c r="K5772" s="304"/>
    </row>
    <row r="5773">
      <c r="H5773" s="304"/>
      <c r="I5773" s="304"/>
      <c r="J5773" s="304"/>
      <c r="K5773" s="304"/>
    </row>
    <row r="5774">
      <c r="G5774" s="304"/>
      <c r="H5774" s="304"/>
      <c r="I5774" s="304"/>
      <c r="J5774" s="304"/>
      <c r="K5774" s="304"/>
    </row>
    <row r="5775">
      <c r="H5775" s="304"/>
      <c r="I5775" s="304"/>
      <c r="K5775" s="304"/>
    </row>
    <row r="5776">
      <c r="G5776" s="304"/>
      <c r="H5776" s="304"/>
      <c r="I5776" s="304"/>
      <c r="J5776" s="304"/>
      <c r="K5776" s="304"/>
    </row>
    <row r="5777">
      <c r="G5777" s="304"/>
      <c r="H5777" s="304"/>
      <c r="I5777" s="304"/>
      <c r="J5777" s="304"/>
      <c r="K5777" s="304"/>
    </row>
    <row r="5778">
      <c r="G5778" s="304"/>
      <c r="H5778" s="304"/>
      <c r="I5778" s="304"/>
      <c r="J5778" s="304"/>
      <c r="K5778" s="304"/>
    </row>
    <row r="5779">
      <c r="G5779" s="304"/>
      <c r="H5779" s="304"/>
      <c r="I5779" s="304"/>
      <c r="J5779" s="304"/>
      <c r="K5779" s="304"/>
    </row>
    <row r="5780">
      <c r="H5780" s="304"/>
      <c r="I5780" s="304"/>
      <c r="J5780" s="304"/>
      <c r="K5780" s="304"/>
    </row>
    <row r="5781">
      <c r="G5781" s="304"/>
      <c r="H5781" s="304"/>
      <c r="I5781" s="304"/>
      <c r="J5781" s="304"/>
      <c r="K5781" s="304"/>
    </row>
    <row r="5782">
      <c r="H5782" s="304"/>
      <c r="I5782" s="304"/>
      <c r="J5782" s="304"/>
      <c r="K5782" s="304"/>
    </row>
    <row r="5783">
      <c r="G5783" s="304"/>
      <c r="H5783" s="304"/>
      <c r="I5783" s="304"/>
      <c r="J5783" s="304"/>
      <c r="K5783" s="304"/>
    </row>
    <row r="5784">
      <c r="H5784" s="304"/>
      <c r="I5784" s="304"/>
      <c r="J5784" s="304"/>
      <c r="K5784" s="304"/>
    </row>
    <row r="5785">
      <c r="G5785" s="304"/>
      <c r="H5785" s="304"/>
      <c r="I5785" s="304"/>
      <c r="J5785" s="304"/>
      <c r="K5785" s="304"/>
    </row>
    <row r="5786">
      <c r="H5786" s="304"/>
      <c r="I5786" s="304"/>
      <c r="J5786" s="304"/>
      <c r="K5786" s="304"/>
    </row>
    <row r="5787">
      <c r="G5787" s="304"/>
      <c r="H5787" s="304"/>
      <c r="I5787" s="304"/>
      <c r="J5787" s="304"/>
      <c r="K5787" s="304"/>
    </row>
    <row r="5788">
      <c r="H5788" s="304"/>
      <c r="I5788" s="304"/>
      <c r="J5788" s="304"/>
      <c r="K5788" s="304"/>
    </row>
    <row r="5789">
      <c r="G5789" s="304"/>
      <c r="H5789" s="304"/>
      <c r="I5789" s="304"/>
      <c r="J5789" s="304"/>
      <c r="K5789" s="304"/>
    </row>
    <row r="5790">
      <c r="F5790" s="304"/>
      <c r="G5790" s="304"/>
      <c r="H5790" s="304"/>
      <c r="I5790" s="304"/>
      <c r="J5790" s="304"/>
      <c r="K5790" s="304"/>
    </row>
    <row r="5791">
      <c r="G5791" s="304"/>
      <c r="H5791" s="304"/>
      <c r="I5791" s="304"/>
      <c r="J5791" s="304"/>
      <c r="K5791" s="304"/>
    </row>
    <row r="5792">
      <c r="H5792" s="304"/>
      <c r="I5792" s="304"/>
      <c r="J5792" s="304"/>
      <c r="K5792" s="304"/>
    </row>
    <row r="5793">
      <c r="G5793" s="304"/>
      <c r="H5793" s="304"/>
      <c r="I5793" s="304"/>
      <c r="J5793" s="304"/>
      <c r="K5793" s="304"/>
    </row>
    <row r="5794">
      <c r="G5794" s="304"/>
      <c r="H5794" s="304"/>
      <c r="I5794" s="304"/>
      <c r="J5794" s="304"/>
      <c r="K5794" s="304"/>
    </row>
    <row r="5795">
      <c r="G5795" s="304"/>
      <c r="H5795" s="304"/>
      <c r="I5795" s="304"/>
      <c r="J5795" s="304"/>
      <c r="K5795" s="304"/>
    </row>
    <row r="5796">
      <c r="H5796" s="304"/>
      <c r="I5796" s="304"/>
      <c r="J5796" s="304"/>
      <c r="K5796" s="304"/>
    </row>
    <row r="5797">
      <c r="G5797" s="304"/>
      <c r="H5797" s="304"/>
      <c r="I5797" s="304"/>
      <c r="J5797" s="304"/>
      <c r="K5797" s="304"/>
    </row>
    <row r="5798">
      <c r="H5798" s="304"/>
      <c r="I5798" s="304"/>
      <c r="J5798" s="304"/>
      <c r="K5798" s="304"/>
    </row>
    <row r="5799">
      <c r="G5799" s="304"/>
      <c r="H5799" s="304"/>
      <c r="I5799" s="304"/>
      <c r="J5799" s="304"/>
      <c r="K5799" s="304"/>
    </row>
    <row r="5800">
      <c r="H5800" s="304"/>
      <c r="I5800" s="304"/>
      <c r="J5800" s="304"/>
      <c r="K5800" s="304"/>
    </row>
    <row r="5801">
      <c r="G5801" s="304"/>
      <c r="H5801" s="304"/>
      <c r="I5801" s="304"/>
      <c r="J5801" s="304"/>
      <c r="K5801" s="304"/>
    </row>
    <row r="5802">
      <c r="G5802" s="304"/>
      <c r="H5802" s="304"/>
      <c r="I5802" s="304"/>
      <c r="J5802" s="304"/>
      <c r="K5802" s="304"/>
    </row>
    <row r="5803">
      <c r="F5803" s="304"/>
      <c r="G5803" s="304"/>
      <c r="H5803" s="304"/>
      <c r="I5803" s="304"/>
      <c r="J5803" s="304"/>
      <c r="K5803" s="304"/>
    </row>
    <row r="5804">
      <c r="F5804" s="304"/>
      <c r="G5804" s="304"/>
      <c r="H5804" s="304"/>
      <c r="I5804" s="304"/>
      <c r="J5804" s="304"/>
      <c r="K5804" s="304"/>
    </row>
    <row r="5805">
      <c r="H5805" s="304"/>
      <c r="I5805" s="304"/>
      <c r="J5805" s="304"/>
      <c r="K5805" s="304"/>
    </row>
    <row r="5806">
      <c r="G5806" s="304"/>
      <c r="H5806" s="304"/>
      <c r="I5806" s="304"/>
      <c r="J5806" s="304"/>
      <c r="K5806" s="304"/>
    </row>
    <row r="5807">
      <c r="H5807" s="304"/>
      <c r="I5807" s="304"/>
      <c r="J5807" s="304"/>
      <c r="K5807" s="304"/>
    </row>
    <row r="5808">
      <c r="G5808" s="304"/>
      <c r="H5808" s="304"/>
      <c r="I5808" s="304"/>
      <c r="J5808" s="304"/>
      <c r="K5808" s="304"/>
    </row>
    <row r="5809">
      <c r="H5809" s="304"/>
      <c r="I5809" s="304"/>
      <c r="J5809" s="304"/>
      <c r="K5809" s="304"/>
    </row>
    <row r="5810">
      <c r="G5810" s="304"/>
      <c r="H5810" s="304"/>
      <c r="I5810" s="304"/>
      <c r="J5810" s="304"/>
      <c r="K5810" s="304"/>
    </row>
    <row r="5811">
      <c r="G5811" s="304"/>
      <c r="H5811" s="304"/>
      <c r="I5811" s="304"/>
      <c r="J5811" s="304"/>
      <c r="K5811" s="304"/>
    </row>
    <row r="5812">
      <c r="G5812" s="304"/>
      <c r="H5812" s="304"/>
      <c r="I5812" s="304"/>
      <c r="J5812" s="304"/>
      <c r="K5812" s="304"/>
    </row>
    <row r="5813">
      <c r="H5813" s="304"/>
      <c r="I5813" s="304"/>
      <c r="J5813" s="304"/>
      <c r="K5813" s="304"/>
    </row>
    <row r="5814">
      <c r="G5814" s="304"/>
      <c r="H5814" s="304"/>
      <c r="I5814" s="304"/>
      <c r="J5814" s="304"/>
      <c r="K5814" s="304"/>
    </row>
    <row r="5815">
      <c r="H5815" s="304"/>
      <c r="I5815" s="304"/>
      <c r="J5815" s="304"/>
      <c r="K5815" s="304"/>
    </row>
    <row r="5816">
      <c r="G5816" s="304"/>
      <c r="H5816" s="304"/>
      <c r="I5816" s="304"/>
      <c r="J5816" s="304"/>
      <c r="K5816" s="304"/>
    </row>
    <row r="5817">
      <c r="G5817" s="304"/>
      <c r="H5817" s="304"/>
      <c r="I5817" s="304"/>
      <c r="J5817" s="304"/>
      <c r="K5817" s="304"/>
    </row>
    <row r="5818">
      <c r="H5818" s="304"/>
      <c r="I5818" s="304"/>
      <c r="J5818" s="304"/>
      <c r="K5818" s="304"/>
    </row>
    <row r="5819">
      <c r="F5819" s="304"/>
      <c r="G5819" s="304"/>
      <c r="H5819" s="304"/>
      <c r="I5819" s="304"/>
      <c r="J5819" s="304"/>
      <c r="K5819" s="304"/>
    </row>
    <row r="5820">
      <c r="H5820" s="304"/>
      <c r="I5820" s="304"/>
      <c r="J5820" s="304"/>
      <c r="K5820" s="304"/>
    </row>
    <row r="5821">
      <c r="G5821" s="304"/>
      <c r="H5821" s="304"/>
      <c r="I5821" s="304"/>
      <c r="J5821" s="304"/>
      <c r="K5821" s="304"/>
    </row>
    <row r="5822">
      <c r="H5822" s="304"/>
      <c r="I5822" s="304"/>
      <c r="J5822" s="304"/>
      <c r="K5822" s="304"/>
    </row>
    <row r="5823">
      <c r="H5823" s="304"/>
      <c r="I5823" s="304"/>
      <c r="J5823" s="304"/>
      <c r="K5823" s="304"/>
    </row>
    <row r="5824">
      <c r="G5824" s="304"/>
      <c r="H5824" s="304"/>
      <c r="I5824" s="304"/>
      <c r="J5824" s="304"/>
      <c r="K5824" s="304"/>
    </row>
    <row r="5825">
      <c r="F5825" s="304"/>
      <c r="G5825" s="304"/>
      <c r="H5825" s="304"/>
      <c r="I5825" s="304"/>
      <c r="J5825" s="304"/>
      <c r="K5825" s="304"/>
    </row>
    <row r="5826">
      <c r="G5826" s="304"/>
      <c r="H5826" s="304"/>
      <c r="I5826" s="304"/>
      <c r="J5826" s="304"/>
      <c r="K5826" s="304"/>
    </row>
    <row r="5827">
      <c r="G5827" s="304"/>
      <c r="H5827" s="304"/>
      <c r="I5827" s="304"/>
      <c r="J5827" s="304"/>
      <c r="K5827" s="304"/>
    </row>
    <row r="5828">
      <c r="H5828" s="304"/>
      <c r="I5828" s="304"/>
      <c r="J5828" s="304"/>
      <c r="K5828" s="304"/>
    </row>
    <row r="5829">
      <c r="H5829" s="304"/>
      <c r="I5829" s="304"/>
      <c r="J5829" s="304"/>
      <c r="K5829" s="304"/>
    </row>
    <row r="5830">
      <c r="H5830" s="304"/>
      <c r="I5830" s="304"/>
      <c r="J5830" s="304"/>
      <c r="K5830" s="304"/>
    </row>
    <row r="5831">
      <c r="J5831" s="304"/>
      <c r="K5831" s="304"/>
    </row>
    <row r="5832">
      <c r="G5832" s="304"/>
      <c r="H5832" s="304"/>
      <c r="I5832" s="304"/>
      <c r="J5832" s="304"/>
      <c r="K5832" s="304"/>
    </row>
    <row r="5833">
      <c r="G5833" s="304"/>
      <c r="H5833" s="304"/>
      <c r="I5833" s="304"/>
      <c r="K5833" s="304"/>
    </row>
    <row r="5834">
      <c r="G5834" s="304"/>
      <c r="H5834" s="304"/>
      <c r="I5834" s="304"/>
      <c r="J5834" s="304"/>
      <c r="K5834" s="304"/>
    </row>
    <row r="5835">
      <c r="H5835" s="304"/>
      <c r="I5835" s="304"/>
      <c r="J5835" s="304"/>
      <c r="K5835" s="304"/>
    </row>
    <row r="5836">
      <c r="H5836" s="304"/>
      <c r="I5836" s="304"/>
      <c r="J5836" s="304"/>
      <c r="K5836" s="304"/>
    </row>
    <row r="5837">
      <c r="H5837" s="304"/>
      <c r="I5837" s="304"/>
      <c r="J5837" s="304"/>
      <c r="K5837" s="304"/>
    </row>
    <row r="5838">
      <c r="H5838" s="304"/>
      <c r="I5838" s="304"/>
      <c r="J5838" s="304"/>
      <c r="K5838" s="304"/>
    </row>
    <row r="5839">
      <c r="H5839" s="304"/>
      <c r="I5839" s="304"/>
      <c r="J5839" s="304"/>
      <c r="K5839" s="304"/>
    </row>
    <row r="5840">
      <c r="H5840" s="304"/>
      <c r="I5840" s="304"/>
      <c r="J5840" s="304"/>
      <c r="K5840" s="304"/>
    </row>
    <row r="5841">
      <c r="H5841" s="304"/>
      <c r="I5841" s="304"/>
      <c r="J5841" s="304"/>
      <c r="K5841" s="304"/>
    </row>
    <row r="5842">
      <c r="G5842" s="304"/>
      <c r="H5842" s="304"/>
      <c r="J5842" s="304"/>
      <c r="K5842" s="304"/>
    </row>
    <row r="5843">
      <c r="I5843" s="304"/>
      <c r="J5843" s="304"/>
      <c r="K5843" s="304"/>
    </row>
    <row r="5844">
      <c r="F5844" s="304"/>
      <c r="G5844" s="304"/>
      <c r="H5844" s="304"/>
      <c r="I5844" s="304"/>
      <c r="J5844" s="304"/>
      <c r="K5844" s="304"/>
    </row>
    <row r="5845">
      <c r="F5845" s="304"/>
      <c r="G5845" s="304"/>
      <c r="H5845" s="304"/>
      <c r="I5845" s="304"/>
      <c r="J5845" s="304"/>
      <c r="K5845" s="304"/>
    </row>
    <row r="5846">
      <c r="G5846" s="304"/>
      <c r="H5846" s="304"/>
      <c r="I5846" s="304"/>
      <c r="J5846" s="304"/>
      <c r="K5846" s="304"/>
    </row>
    <row r="5847">
      <c r="G5847" s="304"/>
      <c r="H5847" s="304"/>
      <c r="I5847" s="304"/>
      <c r="J5847" s="304"/>
      <c r="K5847" s="304"/>
    </row>
    <row r="5848">
      <c r="H5848" s="304"/>
      <c r="I5848" s="304"/>
      <c r="J5848" s="304"/>
      <c r="K5848" s="304"/>
    </row>
    <row r="5849">
      <c r="G5849" s="304"/>
      <c r="H5849" s="304"/>
      <c r="I5849" s="304"/>
      <c r="J5849" s="304"/>
      <c r="K5849" s="304"/>
    </row>
    <row r="5850">
      <c r="J5850" s="304"/>
      <c r="K5850" s="304"/>
    </row>
    <row r="5851">
      <c r="F5851" s="304"/>
      <c r="G5851" s="304"/>
      <c r="H5851" s="304"/>
      <c r="J5851" s="304"/>
      <c r="K5851" s="304"/>
    </row>
    <row r="5852">
      <c r="G5852" s="304"/>
      <c r="H5852" s="304"/>
      <c r="I5852" s="304"/>
      <c r="J5852" s="304"/>
      <c r="K5852" s="304"/>
    </row>
    <row r="5853">
      <c r="H5853" s="304"/>
      <c r="I5853" s="304"/>
      <c r="J5853" s="304"/>
      <c r="K5853" s="304"/>
    </row>
    <row r="5854">
      <c r="F5854" s="304"/>
      <c r="H5854" s="304"/>
      <c r="I5854" s="304"/>
      <c r="J5854" s="304"/>
      <c r="K5854" s="304"/>
    </row>
    <row r="5855">
      <c r="G5855" s="304"/>
      <c r="H5855" s="304"/>
      <c r="I5855" s="304"/>
      <c r="J5855" s="304"/>
      <c r="K5855" s="304"/>
    </row>
    <row r="5856">
      <c r="G5856" s="304"/>
      <c r="H5856" s="304"/>
      <c r="I5856" s="304"/>
      <c r="J5856" s="304"/>
      <c r="K5856" s="304"/>
    </row>
    <row r="5857">
      <c r="H5857" s="304"/>
      <c r="I5857" s="304"/>
      <c r="J5857" s="304"/>
      <c r="K5857" s="304"/>
    </row>
    <row r="5858">
      <c r="F5858" s="304"/>
      <c r="G5858" s="304"/>
      <c r="H5858" s="304"/>
      <c r="I5858" s="304"/>
      <c r="J5858" s="304"/>
      <c r="K5858" s="304"/>
    </row>
    <row r="5859">
      <c r="F5859" s="304"/>
      <c r="G5859" s="304"/>
      <c r="H5859" s="304"/>
      <c r="I5859" s="304"/>
      <c r="J5859" s="304"/>
      <c r="K5859" s="304"/>
    </row>
    <row r="5860">
      <c r="F5860" s="304"/>
      <c r="G5860" s="304"/>
      <c r="H5860" s="304"/>
      <c r="I5860" s="304"/>
      <c r="J5860" s="304"/>
      <c r="K5860" s="304"/>
    </row>
    <row r="5861">
      <c r="F5861" s="304"/>
      <c r="G5861" s="304"/>
      <c r="H5861" s="304"/>
      <c r="I5861" s="304"/>
      <c r="J5861" s="304"/>
      <c r="K5861" s="304"/>
    </row>
    <row r="5862">
      <c r="G5862" s="304"/>
      <c r="H5862" s="304"/>
      <c r="I5862" s="304"/>
      <c r="J5862" s="304"/>
      <c r="K5862" s="304"/>
    </row>
    <row r="5863">
      <c r="H5863" s="304"/>
      <c r="I5863" s="304"/>
      <c r="J5863" s="304"/>
      <c r="K5863" s="304"/>
    </row>
    <row r="5864">
      <c r="I5864" s="304"/>
      <c r="J5864" s="304"/>
      <c r="K5864" s="304"/>
    </row>
    <row r="5865">
      <c r="F5865" s="304"/>
      <c r="G5865" s="304"/>
      <c r="H5865" s="304"/>
      <c r="I5865" s="304"/>
      <c r="J5865" s="304"/>
      <c r="K5865" s="304"/>
    </row>
    <row r="5866">
      <c r="F5866" s="304"/>
      <c r="G5866" s="304"/>
      <c r="H5866" s="304"/>
      <c r="I5866" s="304"/>
      <c r="J5866" s="304"/>
      <c r="K5866" s="304"/>
    </row>
    <row r="5867">
      <c r="H5867" s="304"/>
      <c r="I5867" s="304"/>
      <c r="J5867" s="304"/>
      <c r="K5867" s="304"/>
    </row>
    <row r="5868">
      <c r="G5868" s="304"/>
      <c r="H5868" s="304"/>
      <c r="I5868" s="304"/>
      <c r="J5868" s="304"/>
      <c r="K5868" s="304"/>
    </row>
    <row r="5869">
      <c r="H5869" s="304"/>
      <c r="I5869" s="304"/>
      <c r="J5869" s="304"/>
      <c r="K5869" s="304"/>
    </row>
    <row r="5870">
      <c r="G5870" s="304"/>
      <c r="H5870" s="304"/>
      <c r="I5870" s="304"/>
      <c r="J5870" s="304"/>
      <c r="K5870" s="304"/>
    </row>
    <row r="5871">
      <c r="H5871" s="304"/>
      <c r="I5871" s="304"/>
      <c r="J5871" s="304"/>
      <c r="K5871" s="304"/>
    </row>
    <row r="5872">
      <c r="F5872" s="304"/>
      <c r="G5872" s="304"/>
      <c r="H5872" s="304"/>
      <c r="I5872" s="304"/>
      <c r="J5872" s="304"/>
      <c r="K5872" s="304"/>
    </row>
    <row r="5873">
      <c r="H5873" s="304"/>
      <c r="I5873" s="304"/>
      <c r="J5873" s="304"/>
      <c r="K5873" s="304"/>
    </row>
    <row r="5874">
      <c r="G5874" s="304"/>
      <c r="H5874" s="304"/>
      <c r="I5874" s="304"/>
      <c r="J5874" s="304"/>
      <c r="K5874" s="304"/>
    </row>
    <row r="5875">
      <c r="H5875" s="304"/>
      <c r="I5875" s="304"/>
      <c r="J5875" s="304"/>
      <c r="K5875" s="304"/>
    </row>
    <row r="5876">
      <c r="G5876" s="304"/>
      <c r="H5876" s="304"/>
      <c r="I5876" s="304"/>
      <c r="J5876" s="304"/>
      <c r="K5876" s="304"/>
    </row>
    <row r="5877">
      <c r="H5877" s="304"/>
      <c r="I5877" s="304"/>
      <c r="J5877" s="304"/>
      <c r="K5877" s="304"/>
    </row>
    <row r="5878">
      <c r="F5878" s="304"/>
      <c r="G5878" s="304"/>
      <c r="H5878" s="304"/>
      <c r="I5878" s="304"/>
      <c r="J5878" s="304"/>
      <c r="K5878" s="304"/>
    </row>
    <row r="5879">
      <c r="G5879" s="304"/>
      <c r="H5879" s="304"/>
      <c r="I5879" s="304"/>
      <c r="J5879" s="304"/>
      <c r="K5879" s="304"/>
    </row>
    <row r="5880">
      <c r="G5880" s="304"/>
      <c r="H5880" s="304"/>
      <c r="I5880" s="304"/>
      <c r="J5880" s="304"/>
      <c r="K5880" s="304"/>
    </row>
    <row r="5881">
      <c r="G5881" s="304"/>
      <c r="H5881" s="304"/>
      <c r="I5881" s="304"/>
      <c r="J5881" s="304"/>
      <c r="K5881" s="304"/>
    </row>
    <row r="5882">
      <c r="G5882" s="304"/>
      <c r="H5882" s="304"/>
      <c r="I5882" s="304"/>
      <c r="J5882" s="304"/>
      <c r="K5882" s="304"/>
    </row>
    <row r="5883">
      <c r="H5883" s="304"/>
      <c r="I5883" s="304"/>
      <c r="J5883" s="304"/>
      <c r="K5883" s="304"/>
    </row>
    <row r="5884">
      <c r="H5884" s="304"/>
      <c r="I5884" s="304"/>
      <c r="J5884" s="304"/>
      <c r="K5884" s="304"/>
    </row>
    <row r="5885">
      <c r="H5885" s="304"/>
      <c r="I5885" s="304"/>
      <c r="J5885" s="304"/>
      <c r="K5885" s="304"/>
    </row>
    <row r="5886">
      <c r="H5886" s="304"/>
      <c r="I5886" s="304"/>
      <c r="J5886" s="304"/>
      <c r="K5886" s="304"/>
    </row>
    <row r="5887">
      <c r="H5887" s="304"/>
      <c r="I5887" s="304"/>
      <c r="J5887" s="304"/>
      <c r="K5887" s="304"/>
    </row>
    <row r="5888">
      <c r="F5888" s="304"/>
      <c r="G5888" s="304"/>
      <c r="H5888" s="304"/>
      <c r="I5888" s="304"/>
      <c r="J5888" s="304"/>
      <c r="K5888" s="304"/>
    </row>
    <row r="5889">
      <c r="G5889" s="304"/>
      <c r="H5889" s="304"/>
      <c r="I5889" s="304"/>
      <c r="J5889" s="304"/>
      <c r="K5889" s="304"/>
    </row>
    <row r="5890">
      <c r="G5890" s="304"/>
      <c r="H5890" s="304"/>
      <c r="I5890" s="304"/>
      <c r="J5890" s="304"/>
      <c r="K5890" s="304"/>
    </row>
    <row r="5891">
      <c r="H5891" s="304"/>
      <c r="I5891" s="304"/>
      <c r="J5891" s="304"/>
      <c r="K5891" s="304"/>
    </row>
    <row r="5892">
      <c r="F5892" s="304"/>
      <c r="G5892" s="304"/>
      <c r="H5892" s="304"/>
      <c r="I5892" s="304"/>
      <c r="J5892" s="304"/>
      <c r="K5892" s="304"/>
    </row>
    <row r="5893">
      <c r="F5893" s="304"/>
      <c r="G5893" s="304"/>
      <c r="H5893" s="304"/>
      <c r="I5893" s="304"/>
      <c r="J5893" s="304"/>
      <c r="K5893" s="304"/>
    </row>
    <row r="5894">
      <c r="G5894" s="304"/>
      <c r="H5894" s="304"/>
      <c r="I5894" s="304"/>
      <c r="J5894" s="304"/>
      <c r="K5894" s="304"/>
    </row>
    <row r="5895">
      <c r="H5895" s="304"/>
      <c r="I5895" s="304"/>
      <c r="J5895" s="304"/>
      <c r="K5895" s="304"/>
    </row>
    <row r="5896">
      <c r="G5896" s="304"/>
      <c r="I5896" s="304"/>
      <c r="J5896" s="304"/>
      <c r="K5896" s="304"/>
    </row>
    <row r="5897">
      <c r="H5897" s="304"/>
      <c r="I5897" s="304"/>
      <c r="J5897" s="304"/>
      <c r="K5897" s="304"/>
    </row>
    <row r="5898">
      <c r="F5898" s="304"/>
      <c r="G5898" s="304"/>
      <c r="H5898" s="304"/>
      <c r="I5898" s="304"/>
      <c r="J5898" s="304"/>
      <c r="K5898" s="304"/>
    </row>
    <row r="5899">
      <c r="F5899" s="304"/>
      <c r="G5899" s="304"/>
      <c r="H5899" s="304"/>
      <c r="I5899" s="304"/>
      <c r="J5899" s="304"/>
      <c r="K5899" s="304"/>
    </row>
    <row r="5900">
      <c r="G5900" s="304"/>
      <c r="H5900" s="304"/>
      <c r="I5900" s="304"/>
      <c r="J5900" s="304"/>
      <c r="K5900" s="304"/>
    </row>
    <row r="5901">
      <c r="H5901" s="304"/>
      <c r="I5901" s="304"/>
      <c r="J5901" s="304"/>
      <c r="K5901" s="304"/>
    </row>
    <row r="5902">
      <c r="G5902" s="304"/>
      <c r="H5902" s="304"/>
      <c r="I5902" s="304"/>
      <c r="J5902" s="304"/>
      <c r="K5902" s="304"/>
    </row>
    <row r="5903">
      <c r="H5903" s="304"/>
      <c r="I5903" s="304"/>
      <c r="J5903" s="304"/>
      <c r="K5903" s="304"/>
    </row>
    <row r="5904">
      <c r="G5904" s="304"/>
      <c r="H5904" s="304"/>
      <c r="I5904" s="304"/>
      <c r="J5904" s="304"/>
      <c r="K5904" s="304"/>
    </row>
    <row r="5905">
      <c r="H5905" s="304"/>
      <c r="I5905" s="304"/>
      <c r="J5905" s="304"/>
      <c r="K5905" s="304"/>
    </row>
    <row r="5906">
      <c r="G5906" s="304"/>
      <c r="H5906" s="304"/>
      <c r="I5906" s="304"/>
      <c r="J5906" s="304"/>
      <c r="K5906" s="304"/>
    </row>
    <row r="5907">
      <c r="G5907" s="304"/>
      <c r="H5907" s="304"/>
      <c r="I5907" s="304"/>
      <c r="J5907" s="304"/>
      <c r="K5907" s="304"/>
    </row>
    <row r="5908">
      <c r="G5908" s="304"/>
      <c r="H5908" s="304"/>
      <c r="I5908" s="304"/>
      <c r="J5908" s="304"/>
      <c r="K5908" s="304"/>
    </row>
    <row r="5909">
      <c r="H5909" s="304"/>
      <c r="I5909" s="304"/>
      <c r="J5909" s="304"/>
      <c r="K5909" s="304"/>
    </row>
    <row r="5910">
      <c r="G5910" s="304"/>
      <c r="H5910" s="304"/>
      <c r="I5910" s="304"/>
      <c r="J5910" s="304"/>
      <c r="K5910" s="304"/>
    </row>
    <row r="5911">
      <c r="F5911" s="304"/>
      <c r="G5911" s="304"/>
      <c r="H5911" s="304"/>
      <c r="I5911" s="304"/>
      <c r="J5911" s="304"/>
      <c r="K5911" s="304"/>
    </row>
    <row r="5912">
      <c r="G5912" s="304"/>
      <c r="H5912" s="304"/>
      <c r="I5912" s="304"/>
      <c r="J5912" s="304"/>
      <c r="K5912" s="304"/>
    </row>
    <row r="5913">
      <c r="H5913" s="304"/>
      <c r="I5913" s="304"/>
      <c r="J5913" s="304"/>
      <c r="K5913" s="304"/>
    </row>
    <row r="5914">
      <c r="G5914" s="304"/>
      <c r="H5914" s="304"/>
      <c r="I5914" s="304"/>
      <c r="J5914" s="304"/>
      <c r="K5914" s="304"/>
    </row>
    <row r="5915">
      <c r="H5915" s="304"/>
      <c r="I5915" s="304"/>
      <c r="J5915" s="304"/>
      <c r="K5915" s="304"/>
    </row>
    <row r="5916">
      <c r="G5916" s="304"/>
      <c r="H5916" s="304"/>
      <c r="I5916" s="304"/>
      <c r="J5916" s="304"/>
      <c r="K5916" s="304"/>
    </row>
    <row r="5917">
      <c r="H5917" s="304"/>
      <c r="I5917" s="304"/>
      <c r="J5917" s="304"/>
      <c r="K5917" s="304"/>
    </row>
    <row r="5918">
      <c r="G5918" s="304"/>
      <c r="H5918" s="304"/>
      <c r="I5918" s="304"/>
      <c r="J5918" s="304"/>
      <c r="K5918" s="304"/>
    </row>
    <row r="5919">
      <c r="H5919" s="304"/>
      <c r="I5919" s="304"/>
      <c r="J5919" s="304"/>
      <c r="K5919" s="304"/>
    </row>
    <row r="5920">
      <c r="G5920" s="304"/>
      <c r="H5920" s="304"/>
      <c r="I5920" s="304"/>
      <c r="J5920" s="304"/>
      <c r="K5920" s="304"/>
    </row>
    <row r="5921">
      <c r="F5921" s="304"/>
      <c r="G5921" s="304"/>
      <c r="H5921" s="304"/>
      <c r="I5921" s="304"/>
      <c r="J5921" s="304"/>
      <c r="K5921" s="304"/>
    </row>
    <row r="5922">
      <c r="G5922" s="304"/>
      <c r="H5922" s="304"/>
      <c r="I5922" s="304"/>
      <c r="J5922" s="304"/>
      <c r="K5922" s="304"/>
    </row>
    <row r="5923">
      <c r="H5923" s="304"/>
      <c r="I5923" s="304"/>
      <c r="J5923" s="304"/>
      <c r="K5923" s="304"/>
    </row>
    <row r="5924">
      <c r="G5924" s="304"/>
      <c r="H5924" s="304"/>
      <c r="I5924" s="304"/>
      <c r="J5924" s="304"/>
      <c r="K5924" s="304"/>
    </row>
    <row r="5925">
      <c r="H5925" s="304"/>
      <c r="I5925" s="304"/>
      <c r="J5925" s="304"/>
      <c r="K5925" s="304"/>
    </row>
    <row r="5926">
      <c r="G5926" s="304"/>
      <c r="H5926" s="304"/>
      <c r="I5926" s="304"/>
      <c r="J5926" s="304"/>
      <c r="K5926" s="304"/>
    </row>
    <row r="5927">
      <c r="G5927" s="304"/>
      <c r="H5927" s="304"/>
      <c r="I5927" s="304"/>
      <c r="J5927" s="304"/>
      <c r="K5927" s="304"/>
    </row>
    <row r="5928">
      <c r="G5928" s="304"/>
      <c r="H5928" s="304"/>
      <c r="I5928" s="304"/>
      <c r="J5928" s="304"/>
      <c r="K5928" s="304"/>
    </row>
    <row r="5929">
      <c r="H5929" s="304"/>
      <c r="I5929" s="304"/>
      <c r="J5929" s="304"/>
      <c r="K5929" s="304"/>
    </row>
    <row r="5930">
      <c r="G5930" s="304"/>
      <c r="H5930" s="304"/>
      <c r="I5930" s="304"/>
      <c r="J5930" s="304"/>
      <c r="K5930" s="304"/>
    </row>
    <row r="5931">
      <c r="H5931" s="304"/>
      <c r="I5931" s="304"/>
      <c r="J5931" s="304"/>
      <c r="K5931" s="304"/>
    </row>
    <row r="5932">
      <c r="G5932" s="304"/>
      <c r="H5932" s="304"/>
      <c r="I5932" s="304"/>
      <c r="J5932" s="304"/>
      <c r="K5932" s="304"/>
    </row>
    <row r="5933">
      <c r="G5933" s="304"/>
      <c r="H5933" s="304"/>
      <c r="I5933" s="304"/>
      <c r="J5933" s="304"/>
      <c r="K5933" s="304"/>
    </row>
    <row r="5934">
      <c r="G5934" s="304"/>
      <c r="H5934" s="304"/>
      <c r="I5934" s="304"/>
      <c r="J5934" s="304"/>
      <c r="K5934" s="304"/>
    </row>
    <row r="5935">
      <c r="G5935" s="304"/>
      <c r="H5935" s="304"/>
      <c r="I5935" s="304"/>
      <c r="J5935" s="304"/>
      <c r="K5935" s="304"/>
    </row>
    <row r="5936">
      <c r="G5936" s="304"/>
      <c r="H5936" s="304"/>
      <c r="I5936" s="304"/>
      <c r="J5936" s="304"/>
      <c r="K5936" s="304"/>
    </row>
    <row r="5937">
      <c r="G5937" s="304"/>
      <c r="H5937" s="304"/>
      <c r="I5937" s="304"/>
      <c r="J5937" s="304"/>
      <c r="K5937" s="304"/>
    </row>
    <row r="5938">
      <c r="G5938" s="304"/>
      <c r="H5938" s="304"/>
      <c r="I5938" s="304"/>
      <c r="J5938" s="304"/>
      <c r="K5938" s="304"/>
    </row>
    <row r="5939">
      <c r="H5939" s="304"/>
      <c r="I5939" s="304"/>
      <c r="J5939" s="304"/>
      <c r="K5939" s="304"/>
    </row>
    <row r="5940">
      <c r="G5940" s="304"/>
      <c r="H5940" s="304"/>
      <c r="I5940" s="304"/>
      <c r="J5940" s="304"/>
      <c r="K5940" s="304"/>
    </row>
    <row r="5941">
      <c r="H5941" s="304"/>
      <c r="I5941" s="304"/>
      <c r="J5941" s="304"/>
      <c r="K5941" s="304"/>
    </row>
    <row r="5942">
      <c r="G5942" s="304"/>
      <c r="I5942" s="304"/>
      <c r="J5942" s="304"/>
      <c r="K5942" s="304"/>
    </row>
    <row r="5943">
      <c r="H5943" s="304"/>
      <c r="I5943" s="304"/>
      <c r="J5943" s="304"/>
      <c r="K5943" s="304"/>
    </row>
    <row r="5944">
      <c r="G5944" s="304"/>
      <c r="H5944" s="304"/>
      <c r="I5944" s="304"/>
      <c r="J5944" s="304"/>
      <c r="K5944" s="304"/>
    </row>
    <row r="5945">
      <c r="H5945" s="304"/>
      <c r="I5945" s="304"/>
      <c r="J5945" s="304"/>
      <c r="K5945" s="304"/>
    </row>
    <row r="5946">
      <c r="G5946" s="304"/>
      <c r="H5946" s="304"/>
      <c r="I5946" s="304"/>
      <c r="J5946" s="304"/>
      <c r="K5946" s="304"/>
    </row>
    <row r="5947">
      <c r="H5947" s="304"/>
      <c r="J5947" s="304"/>
      <c r="K5947" s="304"/>
    </row>
    <row r="5948">
      <c r="G5948" s="304"/>
      <c r="H5948" s="304"/>
      <c r="I5948" s="304"/>
      <c r="J5948" s="304"/>
      <c r="K5948" s="304"/>
    </row>
    <row r="5949">
      <c r="H5949" s="304"/>
      <c r="I5949" s="304"/>
      <c r="J5949" s="304"/>
      <c r="K5949" s="304"/>
    </row>
    <row r="5950">
      <c r="G5950" s="304"/>
      <c r="H5950" s="304"/>
      <c r="I5950" s="304"/>
      <c r="J5950" s="304"/>
      <c r="K5950" s="304"/>
    </row>
    <row r="5951">
      <c r="G5951" s="304"/>
      <c r="H5951" s="304"/>
      <c r="I5951" s="304"/>
      <c r="J5951" s="304"/>
      <c r="K5951" s="304"/>
    </row>
    <row r="5952">
      <c r="G5952" s="304"/>
      <c r="H5952" s="304"/>
      <c r="I5952" s="304"/>
      <c r="J5952" s="304"/>
      <c r="K5952" s="304"/>
    </row>
    <row r="5953">
      <c r="H5953" s="304"/>
      <c r="I5953" s="304"/>
      <c r="J5953" s="304"/>
      <c r="K5953" s="304"/>
    </row>
    <row r="5954">
      <c r="G5954" s="304"/>
      <c r="H5954" s="304"/>
      <c r="I5954" s="304"/>
      <c r="J5954" s="304"/>
      <c r="K5954" s="304"/>
    </row>
    <row r="5955">
      <c r="H5955" s="304"/>
      <c r="I5955" s="304"/>
      <c r="J5955" s="304"/>
      <c r="K5955" s="304"/>
    </row>
    <row r="5956">
      <c r="G5956" s="304"/>
      <c r="H5956" s="304"/>
      <c r="I5956" s="304"/>
      <c r="J5956" s="304"/>
      <c r="K5956" s="304"/>
    </row>
    <row r="5957">
      <c r="H5957" s="304"/>
      <c r="I5957" s="304"/>
      <c r="J5957" s="304"/>
      <c r="K5957" s="304"/>
    </row>
    <row r="5958">
      <c r="G5958" s="304"/>
      <c r="H5958" s="304"/>
      <c r="I5958" s="304"/>
      <c r="J5958" s="304"/>
      <c r="K5958" s="304"/>
    </row>
    <row r="5959">
      <c r="G5959" s="304"/>
      <c r="H5959" s="304"/>
      <c r="I5959" s="304"/>
      <c r="J5959" s="304"/>
      <c r="K5959" s="304"/>
    </row>
    <row r="5960">
      <c r="H5960" s="304"/>
      <c r="I5960" s="304"/>
      <c r="J5960" s="304"/>
      <c r="K5960" s="304"/>
    </row>
    <row r="5961">
      <c r="G5961" s="304"/>
      <c r="H5961" s="304"/>
      <c r="I5961" s="304"/>
      <c r="J5961" s="304"/>
      <c r="K5961" s="304"/>
    </row>
    <row r="5962">
      <c r="H5962" s="304"/>
      <c r="I5962" s="304"/>
      <c r="J5962" s="304"/>
      <c r="K5962" s="304"/>
    </row>
    <row r="5963">
      <c r="G5963" s="304"/>
      <c r="H5963" s="304"/>
      <c r="I5963" s="304"/>
      <c r="J5963" s="304"/>
      <c r="K5963" s="304"/>
    </row>
    <row r="5964">
      <c r="H5964" s="304"/>
      <c r="I5964" s="304"/>
      <c r="J5964" s="304"/>
      <c r="K5964" s="304"/>
    </row>
    <row r="5965">
      <c r="G5965" s="304"/>
      <c r="H5965" s="304"/>
      <c r="I5965" s="304"/>
      <c r="J5965" s="304"/>
      <c r="K5965" s="304"/>
    </row>
    <row r="5966">
      <c r="H5966" s="304"/>
      <c r="I5966" s="304"/>
      <c r="J5966" s="304"/>
      <c r="K5966" s="304"/>
    </row>
    <row r="5967">
      <c r="G5967" s="304"/>
      <c r="H5967" s="304"/>
      <c r="I5967" s="304"/>
      <c r="J5967" s="304"/>
      <c r="K5967" s="304"/>
    </row>
    <row r="5968">
      <c r="H5968" s="304"/>
      <c r="I5968" s="304"/>
      <c r="J5968" s="304"/>
      <c r="K5968" s="304"/>
    </row>
    <row r="5969">
      <c r="G5969" s="304"/>
      <c r="H5969" s="304"/>
      <c r="I5969" s="304"/>
      <c r="J5969" s="304"/>
      <c r="K5969" s="304"/>
    </row>
    <row r="5970">
      <c r="G5970" s="304"/>
      <c r="H5970" s="304"/>
      <c r="I5970" s="304"/>
      <c r="J5970" s="304"/>
      <c r="K5970" s="304"/>
    </row>
    <row r="5971">
      <c r="G5971" s="304"/>
      <c r="H5971" s="304"/>
      <c r="I5971" s="304"/>
      <c r="J5971" s="304"/>
      <c r="K5971" s="304"/>
    </row>
    <row r="5972">
      <c r="H5972" s="304"/>
      <c r="I5972" s="304"/>
      <c r="J5972" s="304"/>
      <c r="K5972" s="304"/>
    </row>
    <row r="5973">
      <c r="G5973" s="304"/>
      <c r="H5973" s="304"/>
      <c r="I5973" s="304"/>
      <c r="J5973" s="304"/>
      <c r="K5973" s="304"/>
    </row>
    <row r="5974">
      <c r="G5974" s="304"/>
      <c r="H5974" s="304"/>
      <c r="I5974" s="304"/>
      <c r="J5974" s="304"/>
      <c r="K5974" s="304"/>
    </row>
    <row r="5975">
      <c r="G5975" s="304"/>
      <c r="H5975" s="304"/>
      <c r="I5975" s="304"/>
      <c r="J5975" s="304"/>
      <c r="K5975" s="304"/>
    </row>
    <row r="5976">
      <c r="G5976" s="304"/>
      <c r="H5976" s="304"/>
      <c r="I5976" s="304"/>
      <c r="J5976" s="304"/>
      <c r="K5976" s="304"/>
    </row>
    <row r="5977">
      <c r="H5977" s="304"/>
      <c r="I5977" s="304"/>
      <c r="J5977" s="304"/>
      <c r="K5977" s="304"/>
    </row>
    <row r="5978">
      <c r="G5978" s="304"/>
      <c r="H5978" s="304"/>
      <c r="I5978" s="304"/>
      <c r="J5978" s="304"/>
      <c r="K5978" s="304"/>
    </row>
    <row r="5979">
      <c r="H5979" s="304"/>
      <c r="I5979" s="304"/>
      <c r="J5979" s="304"/>
      <c r="K5979" s="304"/>
    </row>
    <row r="5980">
      <c r="H5980" s="304"/>
      <c r="I5980" s="304"/>
      <c r="K5980" s="304"/>
    </row>
    <row r="5981">
      <c r="G5981" s="304"/>
      <c r="H5981" s="304"/>
      <c r="I5981" s="304"/>
      <c r="J5981" s="304"/>
      <c r="K5981" s="304"/>
    </row>
    <row r="5982">
      <c r="H5982" s="304"/>
      <c r="I5982" s="304"/>
      <c r="J5982" s="304"/>
      <c r="K5982" s="304"/>
    </row>
    <row r="5983">
      <c r="G5983" s="304"/>
      <c r="H5983" s="304"/>
      <c r="I5983" s="304"/>
      <c r="J5983" s="304"/>
      <c r="K5983" s="304"/>
    </row>
    <row r="5984">
      <c r="H5984" s="304"/>
      <c r="I5984" s="304"/>
      <c r="K5984" s="304"/>
    </row>
    <row r="5985">
      <c r="G5985" s="304"/>
      <c r="H5985" s="304"/>
      <c r="I5985" s="304"/>
      <c r="J5985" s="304"/>
      <c r="K5985" s="304"/>
    </row>
    <row r="5986">
      <c r="G5986" s="304"/>
      <c r="H5986" s="304"/>
      <c r="I5986" s="304"/>
      <c r="J5986" s="304"/>
      <c r="K5986" s="304"/>
    </row>
    <row r="5987">
      <c r="H5987" s="304"/>
      <c r="I5987" s="304"/>
      <c r="J5987" s="304"/>
      <c r="K5987" s="304"/>
    </row>
    <row r="5988">
      <c r="I5988" s="304"/>
      <c r="J5988" s="304"/>
      <c r="K5988" s="304"/>
    </row>
    <row r="5989">
      <c r="G5989" s="304"/>
      <c r="H5989" s="304"/>
      <c r="I5989" s="304"/>
      <c r="J5989" s="304"/>
      <c r="K5989" s="304"/>
    </row>
    <row r="5990">
      <c r="G5990" s="304"/>
      <c r="H5990" s="304"/>
      <c r="I5990" s="304"/>
      <c r="K5990" s="304"/>
    </row>
    <row r="5991">
      <c r="G5991" s="304"/>
      <c r="H5991" s="304"/>
      <c r="I5991" s="304"/>
      <c r="J5991" s="304"/>
      <c r="K5991" s="304"/>
    </row>
    <row r="5992">
      <c r="H5992" s="304"/>
      <c r="I5992" s="304"/>
      <c r="J5992" s="304"/>
      <c r="K5992" s="304"/>
    </row>
    <row r="5993">
      <c r="I5993" s="304"/>
      <c r="J5993" s="304"/>
      <c r="K5993" s="304"/>
    </row>
    <row r="5994">
      <c r="F5994" s="304"/>
      <c r="G5994" s="304"/>
      <c r="H5994" s="304"/>
      <c r="I5994" s="304"/>
      <c r="J5994" s="304"/>
      <c r="K5994" s="304"/>
    </row>
    <row r="5995">
      <c r="G5995" s="304"/>
      <c r="H5995" s="304"/>
      <c r="I5995" s="304"/>
      <c r="J5995" s="304"/>
      <c r="K5995" s="304"/>
    </row>
    <row r="5996">
      <c r="G5996" s="304"/>
      <c r="H5996" s="304"/>
      <c r="I5996" s="304"/>
      <c r="J5996" s="304"/>
      <c r="K5996" s="304"/>
    </row>
    <row r="5997">
      <c r="G5997" s="304"/>
      <c r="H5997" s="304"/>
      <c r="I5997" s="304"/>
      <c r="J5997" s="304"/>
      <c r="K5997" s="304"/>
    </row>
    <row r="5998">
      <c r="G5998" s="304"/>
      <c r="H5998" s="304"/>
      <c r="I5998" s="304"/>
      <c r="J5998" s="304"/>
      <c r="K5998" s="304"/>
    </row>
    <row r="5999">
      <c r="H5999" s="304"/>
      <c r="I5999" s="304"/>
      <c r="J5999" s="304"/>
      <c r="K5999" s="304"/>
    </row>
    <row r="6000">
      <c r="I6000" s="304"/>
      <c r="J6000" s="304"/>
      <c r="K6000" s="304"/>
    </row>
    <row r="6001">
      <c r="F6001" s="304"/>
      <c r="G6001" s="304"/>
      <c r="H6001" s="304"/>
      <c r="I6001" s="304"/>
      <c r="J6001" s="304"/>
      <c r="K6001" s="304"/>
    </row>
    <row r="6002">
      <c r="F6002" s="304"/>
      <c r="G6002" s="304"/>
      <c r="H6002" s="304"/>
      <c r="J6002" s="304"/>
      <c r="K6002" s="304"/>
    </row>
    <row r="6003">
      <c r="G6003" s="304"/>
      <c r="H6003" s="304"/>
      <c r="I6003" s="304"/>
      <c r="J6003" s="304"/>
      <c r="K6003" s="304"/>
    </row>
    <row r="6004">
      <c r="G6004" s="304"/>
      <c r="H6004" s="304"/>
      <c r="I6004" s="304"/>
      <c r="J6004" s="304"/>
      <c r="K6004" s="304"/>
    </row>
    <row r="6005">
      <c r="G6005" s="304"/>
      <c r="H6005" s="304"/>
      <c r="I6005" s="304"/>
      <c r="J6005" s="304"/>
      <c r="K6005" s="304"/>
    </row>
    <row r="6006">
      <c r="G6006" s="304"/>
      <c r="H6006" s="304"/>
      <c r="I6006" s="304"/>
      <c r="J6006" s="304"/>
      <c r="K6006" s="304"/>
    </row>
    <row r="6007">
      <c r="G6007" s="304"/>
      <c r="H6007" s="304"/>
      <c r="I6007" s="304"/>
      <c r="J6007" s="304"/>
      <c r="K6007" s="304"/>
    </row>
    <row r="6008">
      <c r="H6008" s="304"/>
      <c r="I6008" s="304"/>
      <c r="J6008" s="304"/>
      <c r="K6008" s="304"/>
    </row>
    <row r="6009">
      <c r="G6009" s="304"/>
      <c r="H6009" s="304"/>
      <c r="I6009" s="304"/>
      <c r="J6009" s="304"/>
      <c r="K6009" s="304"/>
    </row>
    <row r="6010">
      <c r="H6010" s="304"/>
      <c r="I6010" s="304"/>
      <c r="J6010" s="304"/>
      <c r="K6010" s="304"/>
    </row>
    <row r="6011">
      <c r="F6011" s="304"/>
      <c r="G6011" s="304"/>
      <c r="H6011" s="304"/>
      <c r="I6011" s="304"/>
      <c r="J6011" s="304"/>
      <c r="K6011" s="304"/>
    </row>
    <row r="6012">
      <c r="G6012" s="304"/>
      <c r="H6012" s="304"/>
      <c r="I6012" s="304"/>
      <c r="J6012" s="304"/>
      <c r="K6012" s="304"/>
    </row>
    <row r="6013">
      <c r="H6013" s="304"/>
      <c r="I6013" s="304"/>
      <c r="J6013" s="304"/>
      <c r="K6013" s="304"/>
    </row>
    <row r="6014">
      <c r="I6014" s="304"/>
      <c r="J6014" s="304"/>
      <c r="K6014" s="304"/>
    </row>
    <row r="6015">
      <c r="F6015" s="304"/>
      <c r="G6015" s="304"/>
      <c r="H6015" s="304"/>
      <c r="I6015" s="304"/>
      <c r="J6015" s="304"/>
      <c r="K6015" s="304"/>
    </row>
    <row r="6016">
      <c r="F6016" s="304"/>
      <c r="G6016" s="304"/>
      <c r="H6016" s="304"/>
      <c r="I6016" s="304"/>
      <c r="J6016" s="304"/>
      <c r="K6016" s="304"/>
    </row>
    <row r="6017">
      <c r="F6017" s="304"/>
      <c r="G6017" s="304"/>
      <c r="H6017" s="304"/>
      <c r="I6017" s="304"/>
      <c r="J6017" s="304"/>
      <c r="K6017" s="304"/>
    </row>
    <row r="6018">
      <c r="G6018" s="304"/>
      <c r="H6018" s="304"/>
      <c r="I6018" s="304"/>
      <c r="J6018" s="304"/>
      <c r="K6018" s="304"/>
    </row>
    <row r="6019">
      <c r="H6019" s="304"/>
      <c r="I6019" s="304"/>
      <c r="J6019" s="304"/>
      <c r="K6019" s="304"/>
    </row>
    <row r="6020">
      <c r="G6020" s="304"/>
      <c r="H6020" s="304"/>
      <c r="I6020" s="304"/>
      <c r="J6020" s="304"/>
      <c r="K6020" s="304"/>
    </row>
    <row r="6021">
      <c r="G6021" s="304"/>
      <c r="H6021" s="304"/>
      <c r="I6021" s="304"/>
      <c r="J6021" s="304"/>
      <c r="K6021" s="304"/>
    </row>
    <row r="6022">
      <c r="F6022" s="304"/>
      <c r="G6022" s="304"/>
      <c r="H6022" s="304"/>
      <c r="I6022" s="304"/>
      <c r="J6022" s="304"/>
      <c r="K6022" s="304"/>
    </row>
    <row r="6023">
      <c r="F6023" s="304"/>
      <c r="G6023" s="304"/>
      <c r="H6023" s="304"/>
      <c r="I6023" s="304"/>
      <c r="J6023" s="304"/>
      <c r="K6023" s="304"/>
    </row>
    <row r="6024">
      <c r="I6024" s="304"/>
      <c r="J6024" s="304"/>
      <c r="K6024" s="304"/>
    </row>
    <row r="6025">
      <c r="I6025" s="304"/>
      <c r="J6025" s="304"/>
      <c r="K6025" s="304"/>
    </row>
    <row r="6026">
      <c r="F6026" s="304"/>
      <c r="G6026" s="304"/>
      <c r="H6026" s="304"/>
      <c r="I6026" s="304"/>
      <c r="J6026" s="304"/>
      <c r="K6026" s="304"/>
    </row>
    <row r="6027">
      <c r="G6027" s="304"/>
      <c r="H6027" s="304"/>
      <c r="I6027" s="304"/>
      <c r="J6027" s="304"/>
      <c r="K6027" s="304"/>
    </row>
    <row r="6029">
      <c r="F6029" s="304"/>
      <c r="G6029" s="304"/>
      <c r="H6029" s="304"/>
      <c r="I6029" s="304"/>
      <c r="J6029" s="304"/>
      <c r="K6029" s="304"/>
    </row>
    <row r="6030">
      <c r="G6030" s="304"/>
      <c r="H6030" s="304"/>
      <c r="I6030" s="304"/>
      <c r="J6030" s="304"/>
      <c r="K6030" s="304"/>
    </row>
    <row r="6031">
      <c r="G6031" s="304"/>
      <c r="H6031" s="304"/>
      <c r="I6031" s="304"/>
      <c r="J6031" s="304"/>
      <c r="K6031" s="304"/>
    </row>
    <row r="6032">
      <c r="G6032" s="304"/>
      <c r="H6032" s="304"/>
      <c r="I6032" s="304"/>
      <c r="J6032" s="304"/>
      <c r="K6032" s="304"/>
    </row>
    <row r="6033">
      <c r="H6033" s="304"/>
      <c r="I6033" s="304"/>
      <c r="J6033" s="304"/>
      <c r="K6033" s="304"/>
    </row>
    <row r="6034">
      <c r="G6034" s="304"/>
      <c r="H6034" s="304"/>
      <c r="I6034" s="304"/>
      <c r="J6034" s="304"/>
      <c r="K6034" s="304"/>
    </row>
    <row r="6035">
      <c r="F6035" s="304"/>
      <c r="G6035" s="304"/>
      <c r="H6035" s="304"/>
      <c r="I6035" s="304"/>
      <c r="J6035" s="304"/>
      <c r="K6035" s="304"/>
    </row>
    <row r="6036">
      <c r="G6036" s="304"/>
      <c r="H6036" s="304"/>
      <c r="J6036" s="304"/>
      <c r="K6036" s="304"/>
    </row>
    <row r="6037">
      <c r="G6037" s="304"/>
      <c r="I6037" s="304"/>
      <c r="J6037" s="304"/>
      <c r="K6037" s="304"/>
    </row>
    <row r="6038">
      <c r="G6038" s="304"/>
      <c r="H6038" s="304"/>
      <c r="I6038" s="304"/>
      <c r="J6038" s="304"/>
      <c r="K6038" s="304"/>
    </row>
    <row r="6039">
      <c r="F6039" s="304"/>
      <c r="G6039" s="304"/>
      <c r="H6039" s="304"/>
      <c r="I6039" s="304"/>
      <c r="J6039" s="304"/>
      <c r="K6039" s="304"/>
    </row>
    <row r="6040">
      <c r="G6040" s="304"/>
      <c r="H6040" s="304"/>
      <c r="I6040" s="304"/>
      <c r="J6040" s="304"/>
      <c r="K6040" s="304"/>
    </row>
    <row r="6041">
      <c r="H6041" s="304"/>
      <c r="I6041" s="304"/>
      <c r="J6041" s="304"/>
      <c r="K6041" s="304"/>
    </row>
    <row r="6042">
      <c r="J6042" s="304"/>
      <c r="K6042" s="304"/>
    </row>
    <row r="6043">
      <c r="H6043" s="304"/>
      <c r="I6043" s="304"/>
      <c r="J6043" s="304"/>
      <c r="K6043" s="304"/>
    </row>
    <row r="6044">
      <c r="H6044" s="304"/>
      <c r="I6044" s="304"/>
      <c r="J6044" s="304"/>
      <c r="K6044" s="304"/>
    </row>
    <row r="6045">
      <c r="F6045" s="304"/>
      <c r="G6045" s="304"/>
      <c r="H6045" s="304"/>
      <c r="I6045" s="304"/>
      <c r="J6045" s="304"/>
      <c r="K6045" s="304"/>
    </row>
    <row r="6046">
      <c r="F6046" s="304"/>
      <c r="G6046" s="304"/>
      <c r="H6046" s="304"/>
      <c r="I6046" s="304"/>
      <c r="J6046" s="304"/>
      <c r="K6046" s="304"/>
    </row>
    <row r="6047">
      <c r="G6047" s="304"/>
      <c r="H6047" s="304"/>
      <c r="I6047" s="304"/>
      <c r="J6047" s="304"/>
      <c r="K6047" s="304"/>
    </row>
    <row r="6048">
      <c r="H6048" s="304"/>
      <c r="I6048" s="304"/>
      <c r="J6048" s="304"/>
      <c r="K6048" s="304"/>
    </row>
    <row r="6049">
      <c r="F6049" s="304"/>
      <c r="G6049" s="304"/>
      <c r="H6049" s="304"/>
      <c r="I6049" s="304"/>
      <c r="J6049" s="304"/>
      <c r="K6049" s="304"/>
    </row>
    <row r="6050">
      <c r="F6050" s="304"/>
      <c r="G6050" s="304"/>
      <c r="H6050" s="304"/>
      <c r="I6050" s="304"/>
      <c r="J6050" s="304"/>
      <c r="K6050" s="304"/>
    </row>
    <row r="6051">
      <c r="F6051" s="304"/>
      <c r="G6051" s="304"/>
      <c r="H6051" s="304"/>
      <c r="I6051" s="304"/>
      <c r="J6051" s="304"/>
      <c r="K6051" s="304"/>
    </row>
    <row r="6052">
      <c r="G6052" s="304"/>
      <c r="H6052" s="304"/>
      <c r="I6052" s="304"/>
      <c r="J6052" s="304"/>
      <c r="K6052" s="304"/>
    </row>
    <row r="6053">
      <c r="H6053" s="304"/>
      <c r="I6053" s="304"/>
      <c r="J6053" s="304"/>
      <c r="K6053" s="304"/>
    </row>
    <row r="6054">
      <c r="I6054" s="304"/>
      <c r="J6054" s="304"/>
      <c r="K6054" s="304"/>
    </row>
    <row r="6055">
      <c r="F6055" s="304"/>
      <c r="G6055" s="304"/>
      <c r="H6055" s="304"/>
      <c r="I6055" s="304"/>
      <c r="J6055" s="304"/>
      <c r="K6055" s="304"/>
    </row>
    <row r="6056">
      <c r="F6056" s="304"/>
      <c r="G6056" s="304"/>
      <c r="H6056" s="304"/>
      <c r="I6056" s="304"/>
      <c r="J6056" s="304"/>
      <c r="K6056" s="304"/>
    </row>
    <row r="6057">
      <c r="G6057" s="304"/>
      <c r="H6057" s="304"/>
      <c r="I6057" s="304"/>
      <c r="J6057" s="304"/>
      <c r="K6057" s="304"/>
    </row>
    <row r="6058">
      <c r="G6058" s="304"/>
      <c r="H6058" s="304"/>
      <c r="I6058" s="304"/>
      <c r="J6058" s="304"/>
      <c r="K6058" s="304"/>
    </row>
    <row r="6059">
      <c r="H6059" s="304"/>
      <c r="I6059" s="304"/>
      <c r="J6059" s="304"/>
      <c r="K6059" s="304"/>
    </row>
    <row r="6060">
      <c r="G6060" s="304"/>
      <c r="H6060" s="304"/>
      <c r="I6060" s="304"/>
      <c r="J6060" s="304"/>
      <c r="K6060" s="304"/>
    </row>
    <row r="6061">
      <c r="J6061" s="304"/>
      <c r="K6061" s="304"/>
    </row>
    <row r="6062">
      <c r="H6062" s="304"/>
      <c r="I6062" s="304"/>
      <c r="J6062" s="304"/>
      <c r="K6062" s="304"/>
    </row>
    <row r="6063">
      <c r="H6063" s="304"/>
      <c r="I6063" s="304"/>
      <c r="J6063" s="304"/>
      <c r="K6063" s="304"/>
    </row>
    <row r="6064">
      <c r="G6064" s="304"/>
      <c r="H6064" s="304"/>
      <c r="I6064" s="304"/>
      <c r="J6064" s="304"/>
      <c r="K6064" s="304"/>
    </row>
    <row r="6065">
      <c r="F6065" s="304"/>
      <c r="H6065" s="304"/>
      <c r="I6065" s="304"/>
      <c r="J6065" s="304"/>
      <c r="K6065" s="304"/>
    </row>
    <row r="6066">
      <c r="G6066" s="304"/>
      <c r="H6066" s="304"/>
      <c r="I6066" s="304"/>
      <c r="J6066" s="304"/>
      <c r="K6066" s="304"/>
    </row>
    <row r="6067">
      <c r="I6067" s="304"/>
      <c r="J6067" s="304"/>
      <c r="K6067" s="304"/>
    </row>
    <row r="6068">
      <c r="F6068" s="304"/>
      <c r="G6068" s="304"/>
      <c r="H6068" s="304"/>
      <c r="I6068" s="304"/>
      <c r="J6068" s="304"/>
      <c r="K6068" s="304"/>
    </row>
    <row r="6069">
      <c r="F6069" s="304"/>
      <c r="G6069" s="304"/>
      <c r="H6069" s="304"/>
      <c r="I6069" s="304"/>
      <c r="J6069" s="304"/>
      <c r="K6069" s="304"/>
    </row>
    <row r="6070">
      <c r="F6070" s="304"/>
      <c r="G6070" s="304"/>
      <c r="H6070" s="304"/>
      <c r="I6070" s="304"/>
      <c r="J6070" s="304"/>
      <c r="K6070" s="304"/>
    </row>
    <row r="6071">
      <c r="G6071" s="304"/>
      <c r="H6071" s="304"/>
      <c r="I6071" s="304"/>
      <c r="J6071" s="304"/>
      <c r="K6071" s="304"/>
    </row>
    <row r="6072">
      <c r="H6072" s="304"/>
      <c r="I6072" s="304"/>
      <c r="J6072" s="304"/>
      <c r="K6072" s="304"/>
    </row>
    <row r="6073">
      <c r="G6073" s="304"/>
      <c r="H6073" s="304"/>
      <c r="I6073" s="304"/>
      <c r="J6073" s="304"/>
      <c r="K6073" s="304"/>
    </row>
    <row r="6074">
      <c r="H6074" s="304"/>
      <c r="I6074" s="304"/>
      <c r="J6074" s="304"/>
      <c r="K6074" s="304"/>
    </row>
    <row r="6075">
      <c r="F6075" s="304"/>
      <c r="G6075" s="304"/>
      <c r="I6075" s="304"/>
      <c r="J6075" s="304"/>
      <c r="K6075" s="304"/>
    </row>
    <row r="6076">
      <c r="G6076" s="304"/>
      <c r="H6076" s="304"/>
      <c r="I6076" s="304"/>
      <c r="J6076" s="304"/>
      <c r="K6076" s="304"/>
    </row>
    <row r="6077">
      <c r="H6077" s="304"/>
      <c r="I6077" s="304"/>
      <c r="J6077" s="304"/>
      <c r="K6077" s="304"/>
    </row>
    <row r="6078">
      <c r="F6078" s="304"/>
      <c r="G6078" s="304"/>
      <c r="H6078" s="304"/>
      <c r="I6078" s="304"/>
      <c r="J6078" s="304"/>
      <c r="K6078" s="304"/>
    </row>
    <row r="6079">
      <c r="F6079" s="304"/>
      <c r="G6079" s="304"/>
      <c r="H6079" s="304"/>
      <c r="I6079" s="304"/>
      <c r="J6079" s="304"/>
      <c r="K6079" s="304"/>
    </row>
    <row r="6080">
      <c r="G6080" s="304"/>
      <c r="H6080" s="304"/>
      <c r="I6080" s="304"/>
      <c r="J6080" s="304"/>
      <c r="K6080" s="304"/>
    </row>
    <row r="6081">
      <c r="H6081" s="304"/>
      <c r="I6081" s="304"/>
      <c r="J6081" s="304"/>
      <c r="K6081" s="304"/>
    </row>
    <row r="6082">
      <c r="G6082" s="304"/>
      <c r="H6082" s="304"/>
      <c r="I6082" s="304"/>
      <c r="J6082" s="304"/>
      <c r="K6082" s="304"/>
    </row>
    <row r="6083">
      <c r="H6083" s="304"/>
      <c r="I6083" s="304"/>
      <c r="J6083" s="304"/>
      <c r="K6083" s="304"/>
    </row>
    <row r="6084">
      <c r="G6084" s="304"/>
      <c r="H6084" s="304"/>
      <c r="I6084" s="304"/>
      <c r="J6084" s="304"/>
      <c r="K6084" s="304"/>
    </row>
    <row r="6085">
      <c r="H6085" s="304"/>
      <c r="I6085" s="304"/>
      <c r="J6085" s="304"/>
      <c r="K6085" s="304"/>
    </row>
    <row r="6086">
      <c r="H6086" s="304"/>
      <c r="I6086" s="304"/>
      <c r="J6086" s="304"/>
      <c r="K6086" s="304"/>
    </row>
    <row r="6087">
      <c r="H6087" s="304"/>
      <c r="I6087" s="304"/>
      <c r="J6087" s="304"/>
      <c r="K6087" s="304"/>
    </row>
    <row r="6088">
      <c r="G6088" s="304"/>
      <c r="H6088" s="304"/>
      <c r="I6088" s="304"/>
      <c r="J6088" s="304"/>
      <c r="K6088" s="304"/>
    </row>
    <row r="6089">
      <c r="F6089" s="304"/>
      <c r="G6089" s="304"/>
      <c r="H6089" s="304"/>
      <c r="I6089" s="304"/>
      <c r="J6089" s="304"/>
      <c r="K6089" s="304"/>
    </row>
    <row r="6090">
      <c r="G6090" s="304"/>
      <c r="H6090" s="304"/>
      <c r="I6090" s="304"/>
      <c r="J6090" s="304"/>
      <c r="K6090" s="304"/>
    </row>
    <row r="6091">
      <c r="G6091" s="304"/>
      <c r="H6091" s="304"/>
      <c r="I6091" s="304"/>
      <c r="J6091" s="304"/>
      <c r="K6091" s="304"/>
    </row>
    <row r="6092">
      <c r="H6092" s="304"/>
      <c r="I6092" s="304"/>
      <c r="J6092" s="304"/>
      <c r="K6092" s="304"/>
    </row>
    <row r="6093">
      <c r="F6093" s="304"/>
      <c r="G6093" s="304"/>
      <c r="H6093" s="304"/>
      <c r="I6093" s="304"/>
      <c r="J6093" s="304"/>
      <c r="K6093" s="304"/>
    </row>
    <row r="6094">
      <c r="G6094" s="304"/>
      <c r="H6094" s="304"/>
      <c r="I6094" s="304"/>
      <c r="J6094" s="304"/>
      <c r="K6094" s="304"/>
    </row>
    <row r="6095">
      <c r="H6095" s="304"/>
      <c r="I6095" s="304"/>
      <c r="J6095" s="304"/>
      <c r="K6095" s="304"/>
    </row>
    <row r="6096">
      <c r="G6096" s="304"/>
      <c r="H6096" s="304"/>
      <c r="I6096" s="304"/>
      <c r="J6096" s="304"/>
      <c r="K6096" s="304"/>
    </row>
    <row r="6097">
      <c r="H6097" s="304"/>
      <c r="I6097" s="304"/>
      <c r="J6097" s="304"/>
      <c r="K6097" s="304"/>
    </row>
    <row r="6098">
      <c r="G6098" s="304"/>
      <c r="H6098" s="304"/>
      <c r="I6098" s="304"/>
      <c r="J6098" s="304"/>
      <c r="K6098" s="304"/>
    </row>
    <row r="6099">
      <c r="H6099" s="304"/>
      <c r="J6099" s="304"/>
      <c r="K6099" s="304"/>
    </row>
    <row r="6100">
      <c r="H6100" s="304"/>
      <c r="I6100" s="304"/>
      <c r="J6100" s="304"/>
      <c r="K6100" s="304"/>
    </row>
    <row r="6101">
      <c r="G6101" s="304"/>
      <c r="H6101" s="304"/>
      <c r="I6101" s="304"/>
      <c r="J6101" s="304"/>
      <c r="K6101" s="304"/>
    </row>
    <row r="6102">
      <c r="G6102" s="304"/>
      <c r="H6102" s="304"/>
      <c r="I6102" s="304"/>
      <c r="J6102" s="304"/>
      <c r="K6102" s="304"/>
    </row>
    <row r="6103">
      <c r="H6103" s="304"/>
      <c r="I6103" s="304"/>
      <c r="J6103" s="304"/>
      <c r="K6103" s="304"/>
    </row>
    <row r="6104">
      <c r="K6104" s="304"/>
    </row>
    <row r="6105">
      <c r="G6105" s="304"/>
      <c r="H6105" s="304"/>
      <c r="I6105" s="304"/>
      <c r="J6105" s="304"/>
      <c r="K6105" s="304"/>
    </row>
    <row r="6106">
      <c r="H6106" s="304"/>
      <c r="I6106" s="304"/>
      <c r="J6106" s="304"/>
      <c r="K6106" s="304"/>
    </row>
    <row r="6107">
      <c r="H6107" s="304"/>
      <c r="I6107" s="304"/>
      <c r="J6107" s="304"/>
      <c r="K6107" s="304"/>
    </row>
    <row r="6108">
      <c r="G6108" s="304"/>
      <c r="H6108" s="304"/>
      <c r="I6108" s="304"/>
      <c r="J6108" s="304"/>
      <c r="K6108" s="304"/>
    </row>
    <row r="6109">
      <c r="H6109" s="304"/>
      <c r="I6109" s="304"/>
      <c r="J6109" s="304"/>
      <c r="K6109" s="304"/>
    </row>
    <row r="6110">
      <c r="G6110" s="304"/>
      <c r="H6110" s="304"/>
      <c r="I6110" s="304"/>
      <c r="J6110" s="304"/>
      <c r="K6110" s="304"/>
    </row>
    <row r="6111">
      <c r="H6111" s="304"/>
      <c r="I6111" s="304"/>
      <c r="J6111" s="304"/>
      <c r="K6111" s="304"/>
    </row>
    <row r="6112">
      <c r="G6112" s="304"/>
      <c r="H6112" s="304"/>
      <c r="I6112" s="304"/>
      <c r="J6112" s="304"/>
      <c r="K6112" s="304"/>
    </row>
    <row r="6113">
      <c r="G6113" s="304"/>
      <c r="H6113" s="304"/>
      <c r="I6113" s="304"/>
      <c r="J6113" s="304"/>
      <c r="K6113" s="304"/>
    </row>
    <row r="6114">
      <c r="G6114" s="304"/>
      <c r="H6114" s="304"/>
      <c r="I6114" s="304"/>
      <c r="J6114" s="304"/>
      <c r="K6114" s="304"/>
    </row>
    <row r="6115">
      <c r="G6115" s="304"/>
      <c r="H6115" s="304"/>
      <c r="I6115" s="304"/>
      <c r="J6115" s="304"/>
      <c r="K6115" s="304"/>
    </row>
    <row r="6116">
      <c r="H6116" s="304"/>
      <c r="I6116" s="304"/>
      <c r="J6116" s="304"/>
      <c r="K6116" s="304"/>
    </row>
    <row r="6117">
      <c r="G6117" s="304"/>
      <c r="H6117" s="304"/>
      <c r="I6117" s="304"/>
      <c r="J6117" s="304"/>
      <c r="K6117" s="304"/>
    </row>
    <row r="6118">
      <c r="H6118" s="304"/>
      <c r="I6118" s="304"/>
      <c r="J6118" s="304"/>
      <c r="K6118" s="304"/>
    </row>
    <row r="6119">
      <c r="I6119" s="304"/>
      <c r="J6119" s="304"/>
      <c r="K6119" s="304"/>
    </row>
    <row r="6120">
      <c r="G6120" s="304"/>
      <c r="H6120" s="304"/>
      <c r="I6120" s="304"/>
      <c r="J6120" s="304"/>
      <c r="K6120" s="304"/>
    </row>
    <row r="6121">
      <c r="H6121" s="304"/>
      <c r="I6121" s="304"/>
      <c r="J6121" s="304"/>
      <c r="K6121" s="304"/>
    </row>
    <row r="6122">
      <c r="G6122" s="304"/>
      <c r="H6122" s="304"/>
      <c r="I6122" s="304"/>
      <c r="J6122" s="304"/>
      <c r="K6122" s="304"/>
    </row>
    <row r="6123">
      <c r="H6123" s="304"/>
      <c r="I6123" s="304"/>
      <c r="K6123" s="304"/>
    </row>
    <row r="6124">
      <c r="G6124" s="304"/>
      <c r="H6124" s="304"/>
      <c r="I6124" s="304"/>
      <c r="J6124" s="304"/>
      <c r="K6124" s="304"/>
    </row>
    <row r="6125">
      <c r="H6125" s="304"/>
      <c r="I6125" s="304"/>
      <c r="J6125" s="304"/>
      <c r="K6125" s="304"/>
    </row>
    <row r="6126">
      <c r="G6126" s="304"/>
      <c r="H6126" s="304"/>
      <c r="I6126" s="304"/>
      <c r="J6126" s="304"/>
      <c r="K6126" s="304"/>
    </row>
    <row r="6127">
      <c r="H6127" s="304"/>
      <c r="I6127" s="304"/>
      <c r="J6127" s="304"/>
      <c r="K6127" s="304"/>
    </row>
    <row r="6128">
      <c r="I6128" s="304"/>
      <c r="J6128" s="304"/>
      <c r="K6128" s="304"/>
    </row>
    <row r="6129">
      <c r="H6129" s="304"/>
      <c r="I6129" s="304"/>
      <c r="J6129" s="304"/>
      <c r="K6129" s="304"/>
    </row>
    <row r="6130">
      <c r="G6130" s="304"/>
      <c r="H6130" s="304"/>
      <c r="I6130" s="304"/>
      <c r="J6130" s="304"/>
      <c r="K6130" s="304"/>
    </row>
    <row r="6131">
      <c r="G6131" s="304"/>
      <c r="H6131" s="304"/>
      <c r="I6131" s="304"/>
      <c r="J6131" s="304"/>
      <c r="K6131" s="304"/>
    </row>
    <row r="6132">
      <c r="G6132" s="304"/>
      <c r="H6132" s="304"/>
      <c r="I6132" s="304"/>
      <c r="J6132" s="304"/>
      <c r="K6132" s="304"/>
    </row>
    <row r="6133">
      <c r="H6133" s="304"/>
      <c r="I6133" s="304"/>
      <c r="J6133" s="304"/>
      <c r="K6133" s="304"/>
    </row>
    <row r="6134">
      <c r="G6134" s="304"/>
      <c r="H6134" s="304"/>
      <c r="I6134" s="304"/>
      <c r="J6134" s="304"/>
      <c r="K6134" s="304"/>
    </row>
    <row r="6135">
      <c r="H6135" s="304"/>
      <c r="I6135" s="304"/>
      <c r="J6135" s="304"/>
      <c r="K6135" s="304"/>
    </row>
    <row r="6136">
      <c r="G6136" s="304"/>
      <c r="H6136" s="304"/>
      <c r="I6136" s="304"/>
      <c r="J6136" s="304"/>
      <c r="K6136" s="304"/>
    </row>
    <row r="6137">
      <c r="G6137" s="304"/>
      <c r="H6137" s="304"/>
      <c r="I6137" s="304"/>
      <c r="J6137" s="304"/>
      <c r="K6137" s="304"/>
    </row>
    <row r="6138">
      <c r="G6138" s="304"/>
      <c r="H6138" s="304"/>
      <c r="I6138" s="304"/>
      <c r="J6138" s="304"/>
      <c r="K6138" s="304"/>
    </row>
    <row r="6139">
      <c r="H6139" s="304"/>
      <c r="I6139" s="304"/>
      <c r="J6139" s="304"/>
      <c r="K6139" s="304"/>
    </row>
    <row r="6140">
      <c r="H6140" s="304"/>
      <c r="I6140" s="304"/>
      <c r="J6140" s="304"/>
      <c r="K6140" s="304"/>
    </row>
    <row r="6141">
      <c r="I6141" s="304"/>
      <c r="J6141" s="304"/>
      <c r="K6141" s="304"/>
    </row>
    <row r="6142">
      <c r="K6142" s="304"/>
    </row>
    <row r="6143">
      <c r="G6143" s="304"/>
      <c r="H6143" s="304"/>
      <c r="I6143" s="304"/>
      <c r="J6143" s="304"/>
      <c r="K6143" s="304"/>
    </row>
    <row r="6144">
      <c r="G6144" s="304"/>
      <c r="I6144" s="304"/>
      <c r="J6144" s="304"/>
      <c r="K6144" s="304"/>
    </row>
    <row r="6145">
      <c r="H6145" s="304"/>
    </row>
    <row r="6146">
      <c r="F6146" s="304"/>
      <c r="G6146" s="304"/>
      <c r="H6146" s="304"/>
      <c r="I6146" s="304"/>
      <c r="K6146" s="304"/>
    </row>
    <row r="6147">
      <c r="F6147" s="304"/>
      <c r="G6147" s="304"/>
      <c r="H6147" s="304"/>
      <c r="I6147" s="304"/>
      <c r="K6147" s="304"/>
    </row>
    <row r="6148">
      <c r="G6148" s="304"/>
      <c r="H6148" s="304"/>
      <c r="I6148" s="304"/>
      <c r="K6148" s="304"/>
    </row>
    <row r="6149">
      <c r="G6149" s="304"/>
      <c r="H6149" s="304"/>
      <c r="I6149" s="304"/>
      <c r="J6149" s="304"/>
      <c r="K6149" s="304"/>
    </row>
    <row r="6150">
      <c r="H6150" s="304"/>
      <c r="I6150" s="304"/>
      <c r="J6150" s="304"/>
      <c r="K6150" s="304"/>
    </row>
    <row r="6151">
      <c r="I6151" s="304"/>
      <c r="J6151" s="304"/>
      <c r="K6151" s="304"/>
    </row>
    <row r="6152">
      <c r="I6152" s="304"/>
      <c r="J6152" s="304"/>
      <c r="K6152" s="304"/>
    </row>
    <row r="6153">
      <c r="I6153" s="304"/>
      <c r="J6153" s="304"/>
      <c r="K6153" s="304"/>
    </row>
    <row r="6154">
      <c r="G6154" s="304"/>
      <c r="K6154" s="304"/>
    </row>
    <row r="6155">
      <c r="H6155" s="304"/>
      <c r="I6155" s="304"/>
      <c r="J6155" s="304"/>
      <c r="K6155" s="304"/>
    </row>
    <row r="6156">
      <c r="J6156" s="304"/>
      <c r="K6156" s="304"/>
    </row>
    <row r="6157">
      <c r="F6157" s="304"/>
      <c r="G6157" s="304"/>
      <c r="H6157" s="304"/>
      <c r="I6157" s="304"/>
      <c r="J6157" s="304"/>
      <c r="K6157" s="304"/>
    </row>
    <row r="6158">
      <c r="F6158" s="304"/>
      <c r="G6158" s="304"/>
      <c r="H6158" s="304"/>
      <c r="I6158" s="304"/>
      <c r="J6158" s="304"/>
      <c r="K6158" s="304"/>
    </row>
    <row r="6159">
      <c r="G6159" s="304"/>
      <c r="H6159" s="304"/>
      <c r="I6159" s="304"/>
      <c r="J6159" s="304"/>
      <c r="K6159" s="304"/>
    </row>
    <row r="6160">
      <c r="G6160" s="304"/>
      <c r="H6160" s="304"/>
      <c r="I6160" s="304"/>
      <c r="J6160" s="304"/>
      <c r="K6160" s="304"/>
    </row>
    <row r="6161">
      <c r="G6161" s="304"/>
      <c r="H6161" s="304"/>
      <c r="I6161" s="304"/>
      <c r="J6161" s="304"/>
      <c r="K6161" s="304"/>
    </row>
    <row r="6162">
      <c r="H6162" s="304"/>
      <c r="I6162" s="304"/>
      <c r="J6162" s="304"/>
      <c r="K6162" s="304"/>
    </row>
    <row r="6163">
      <c r="I6163" s="304"/>
      <c r="J6163" s="304"/>
      <c r="K6163" s="304"/>
    </row>
    <row r="6164">
      <c r="I6164" s="304"/>
      <c r="J6164" s="304"/>
      <c r="K6164" s="304"/>
    </row>
    <row r="6165">
      <c r="F6165" s="304"/>
      <c r="G6165" s="304"/>
      <c r="H6165" s="304"/>
      <c r="I6165" s="304"/>
      <c r="J6165" s="304"/>
      <c r="K6165" s="304"/>
    </row>
    <row r="6166">
      <c r="G6166" s="304"/>
      <c r="H6166" s="304"/>
      <c r="I6166" s="304"/>
      <c r="J6166" s="304"/>
      <c r="K6166" s="304"/>
    </row>
    <row r="6167">
      <c r="H6167" s="304"/>
      <c r="I6167" s="304"/>
      <c r="J6167" s="304"/>
      <c r="K6167" s="304"/>
    </row>
    <row r="6168">
      <c r="G6168" s="304"/>
      <c r="H6168" s="304"/>
      <c r="I6168" s="304"/>
      <c r="J6168" s="304"/>
      <c r="K6168" s="304"/>
    </row>
    <row r="6169">
      <c r="H6169" s="304"/>
      <c r="I6169" s="304"/>
      <c r="K6169" s="304"/>
    </row>
    <row r="6170">
      <c r="G6170" s="304"/>
      <c r="H6170" s="304"/>
      <c r="I6170" s="304"/>
      <c r="J6170" s="304"/>
      <c r="K6170" s="304"/>
    </row>
    <row r="6171">
      <c r="H6171" s="304"/>
      <c r="I6171" s="304"/>
      <c r="J6171" s="304"/>
      <c r="K6171" s="304"/>
    </row>
    <row r="6172">
      <c r="H6172" s="304"/>
      <c r="I6172" s="304"/>
      <c r="J6172" s="304"/>
      <c r="K6172" s="304"/>
    </row>
    <row r="6173">
      <c r="F6173" s="304"/>
      <c r="G6173" s="304"/>
      <c r="H6173" s="304"/>
      <c r="I6173" s="304"/>
      <c r="J6173" s="304"/>
      <c r="K6173" s="304"/>
    </row>
    <row r="6174">
      <c r="G6174" s="304"/>
      <c r="H6174" s="304"/>
      <c r="I6174" s="304"/>
      <c r="J6174" s="304"/>
      <c r="K6174" s="304"/>
    </row>
    <row r="6175">
      <c r="G6175" s="304"/>
      <c r="H6175" s="304"/>
      <c r="I6175" s="304"/>
      <c r="J6175" s="304"/>
      <c r="K6175" s="304"/>
    </row>
    <row r="6176">
      <c r="H6176" s="304"/>
      <c r="I6176" s="304"/>
      <c r="J6176" s="304"/>
      <c r="K6176" s="304"/>
    </row>
    <row r="6177">
      <c r="I6177" s="304"/>
      <c r="J6177" s="304"/>
      <c r="K6177" s="304"/>
    </row>
    <row r="6178">
      <c r="I6178" s="304"/>
      <c r="J6178" s="304"/>
      <c r="K6178" s="304"/>
    </row>
    <row r="6179">
      <c r="F6179" s="304"/>
      <c r="G6179" s="304"/>
      <c r="H6179" s="304"/>
      <c r="I6179" s="304"/>
      <c r="J6179" s="304"/>
      <c r="K6179" s="304"/>
    </row>
    <row r="6180">
      <c r="G6180" s="304"/>
      <c r="H6180" s="304"/>
      <c r="I6180" s="304"/>
      <c r="J6180" s="304"/>
      <c r="K6180" s="304"/>
    </row>
    <row r="6181">
      <c r="H6181" s="304"/>
      <c r="I6181" s="304"/>
      <c r="J6181" s="304"/>
      <c r="K6181" s="304"/>
    </row>
    <row r="6182">
      <c r="I6182" s="304"/>
      <c r="J6182" s="304"/>
      <c r="K6182" s="304"/>
    </row>
    <row r="6183">
      <c r="G6183" s="304"/>
      <c r="H6183" s="304"/>
      <c r="I6183" s="304"/>
      <c r="J6183" s="304"/>
      <c r="K6183" s="304"/>
    </row>
    <row r="6184">
      <c r="F6184" s="304"/>
      <c r="G6184" s="304"/>
      <c r="H6184" s="304"/>
      <c r="I6184" s="304"/>
      <c r="J6184" s="304"/>
      <c r="K6184" s="304"/>
    </row>
    <row r="6185">
      <c r="G6185" s="304"/>
      <c r="H6185" s="304"/>
      <c r="I6185" s="304"/>
      <c r="J6185" s="304"/>
      <c r="K6185" s="304"/>
    </row>
    <row r="6186">
      <c r="G6186" s="304"/>
      <c r="H6186" s="304"/>
      <c r="I6186" s="304"/>
      <c r="J6186" s="304"/>
      <c r="K6186" s="304"/>
    </row>
    <row r="6187">
      <c r="G6187" s="304"/>
      <c r="H6187" s="304"/>
      <c r="I6187" s="304"/>
      <c r="J6187" s="304"/>
      <c r="K6187" s="304"/>
    </row>
    <row r="6188">
      <c r="G6188" s="304"/>
      <c r="H6188" s="304"/>
      <c r="I6188" s="304"/>
      <c r="J6188" s="304"/>
      <c r="K6188" s="304"/>
    </row>
    <row r="6189">
      <c r="F6189" s="304"/>
      <c r="G6189" s="304"/>
      <c r="H6189" s="304"/>
      <c r="I6189" s="304"/>
      <c r="J6189" s="304"/>
      <c r="K6189" s="304"/>
    </row>
    <row r="6190">
      <c r="G6190" s="304"/>
      <c r="H6190" s="304"/>
      <c r="I6190" s="304"/>
      <c r="J6190" s="304"/>
      <c r="K6190" s="304"/>
    </row>
    <row r="6191">
      <c r="I6191" s="304"/>
      <c r="J6191" s="304"/>
      <c r="K6191" s="304"/>
    </row>
    <row r="6192">
      <c r="F6192" s="304"/>
      <c r="G6192" s="304"/>
      <c r="H6192" s="304"/>
      <c r="I6192" s="304"/>
      <c r="J6192" s="304"/>
      <c r="K6192" s="304"/>
    </row>
    <row r="6193">
      <c r="G6193" s="304"/>
      <c r="H6193" s="304"/>
      <c r="I6193" s="304"/>
      <c r="J6193" s="304"/>
      <c r="K6193" s="304"/>
    </row>
    <row r="6194">
      <c r="F6194" s="304"/>
      <c r="G6194" s="304"/>
      <c r="H6194" s="304"/>
      <c r="I6194" s="304"/>
      <c r="J6194" s="304"/>
      <c r="K6194" s="304"/>
    </row>
    <row r="6195">
      <c r="F6195" s="304"/>
      <c r="G6195" s="304"/>
      <c r="H6195" s="304"/>
      <c r="I6195" s="304"/>
      <c r="J6195" s="304"/>
      <c r="K6195" s="304"/>
    </row>
    <row r="6196">
      <c r="G6196" s="304"/>
      <c r="H6196" s="304"/>
      <c r="I6196" s="304"/>
      <c r="J6196" s="304"/>
      <c r="K6196" s="304"/>
    </row>
    <row r="6197">
      <c r="G6197" s="304"/>
      <c r="H6197" s="304"/>
      <c r="I6197" s="304"/>
      <c r="J6197" s="304"/>
      <c r="K6197" s="304"/>
    </row>
    <row r="6198">
      <c r="H6198" s="304"/>
      <c r="I6198" s="304"/>
      <c r="J6198" s="304"/>
      <c r="K6198" s="304"/>
    </row>
    <row r="6199">
      <c r="I6199" s="304"/>
      <c r="J6199" s="304"/>
      <c r="K6199" s="304"/>
    </row>
    <row r="6200">
      <c r="G6200" s="304"/>
      <c r="I6200" s="304"/>
      <c r="J6200" s="304"/>
      <c r="K6200" s="304"/>
    </row>
    <row r="6201">
      <c r="F6201" s="304"/>
      <c r="G6201" s="304"/>
      <c r="H6201" s="304"/>
      <c r="I6201" s="304"/>
      <c r="J6201" s="304"/>
      <c r="K6201" s="304"/>
    </row>
    <row r="6202">
      <c r="F6202" s="304"/>
      <c r="G6202" s="304"/>
      <c r="H6202" s="304"/>
      <c r="I6202" s="304"/>
      <c r="J6202" s="304"/>
      <c r="K6202" s="304"/>
    </row>
    <row r="6203">
      <c r="G6203" s="304"/>
      <c r="H6203" s="304"/>
      <c r="I6203" s="304"/>
      <c r="J6203" s="304"/>
      <c r="K6203" s="304"/>
    </row>
    <row r="6204">
      <c r="F6204" s="304"/>
      <c r="G6204" s="304"/>
      <c r="H6204" s="304"/>
      <c r="I6204" s="304"/>
      <c r="J6204" s="304"/>
      <c r="K6204" s="304"/>
    </row>
    <row r="6205">
      <c r="F6205" s="304"/>
      <c r="G6205" s="304"/>
      <c r="H6205" s="304"/>
      <c r="I6205" s="304"/>
      <c r="J6205" s="304"/>
      <c r="K6205" s="304"/>
    </row>
    <row r="6206">
      <c r="G6206" s="304"/>
      <c r="H6206" s="304"/>
      <c r="I6206" s="304"/>
      <c r="J6206" s="304"/>
      <c r="K6206" s="304"/>
    </row>
    <row r="6207">
      <c r="H6207" s="304"/>
      <c r="I6207" s="304"/>
      <c r="J6207" s="304"/>
      <c r="K6207" s="304"/>
    </row>
    <row r="6208">
      <c r="F6208" s="304"/>
      <c r="G6208" s="304"/>
      <c r="H6208" s="304"/>
      <c r="I6208" s="304"/>
      <c r="J6208" s="304"/>
      <c r="K6208" s="304"/>
    </row>
    <row r="6209">
      <c r="F6209" s="304"/>
      <c r="G6209" s="304"/>
      <c r="H6209" s="304"/>
      <c r="I6209" s="304"/>
      <c r="J6209" s="304"/>
      <c r="K6209" s="304"/>
    </row>
    <row r="6210">
      <c r="G6210" s="304"/>
      <c r="H6210" s="304"/>
      <c r="I6210" s="304"/>
      <c r="J6210" s="304"/>
      <c r="K6210" s="304"/>
    </row>
    <row r="6211">
      <c r="F6211" s="304"/>
      <c r="G6211" s="304"/>
      <c r="H6211" s="304"/>
      <c r="I6211" s="304"/>
      <c r="J6211" s="304"/>
      <c r="K6211" s="304"/>
    </row>
    <row r="6212">
      <c r="G6212" s="304"/>
      <c r="H6212" s="304"/>
      <c r="I6212" s="304"/>
      <c r="J6212" s="304"/>
      <c r="K6212" s="304"/>
    </row>
    <row r="6213">
      <c r="H6213" s="304"/>
      <c r="I6213" s="304"/>
      <c r="J6213" s="304"/>
      <c r="K6213" s="304"/>
    </row>
    <row r="6214">
      <c r="F6214" s="304"/>
      <c r="G6214" s="304"/>
      <c r="H6214" s="304"/>
      <c r="J6214" s="304"/>
      <c r="K6214" s="304"/>
    </row>
    <row r="6215">
      <c r="G6215" s="304"/>
    </row>
    <row r="6216">
      <c r="G6216" s="304"/>
      <c r="H6216" s="304"/>
      <c r="I6216" s="304"/>
      <c r="J6216" s="304"/>
      <c r="K6216" s="304"/>
    </row>
    <row r="6217">
      <c r="H6217" s="304"/>
      <c r="I6217" s="304"/>
      <c r="J6217" s="304"/>
      <c r="K6217" s="304"/>
    </row>
    <row r="6218">
      <c r="F6218" s="304"/>
      <c r="G6218" s="304"/>
      <c r="H6218" s="304"/>
      <c r="I6218" s="304"/>
      <c r="J6218" s="304"/>
      <c r="K6218" s="304"/>
    </row>
    <row r="6219">
      <c r="G6219" s="304"/>
      <c r="H6219" s="304"/>
      <c r="I6219" s="304"/>
      <c r="J6219" s="304"/>
      <c r="K6219" s="304"/>
    </row>
    <row r="6220">
      <c r="G6220" s="304"/>
      <c r="H6220" s="304"/>
      <c r="I6220" s="304"/>
      <c r="J6220" s="304"/>
      <c r="K6220" s="304"/>
    </row>
    <row r="6221">
      <c r="G6221" s="304"/>
      <c r="H6221" s="304"/>
      <c r="I6221" s="304"/>
      <c r="J6221" s="304"/>
      <c r="K6221" s="304"/>
    </row>
    <row r="6222">
      <c r="G6222" s="304"/>
      <c r="H6222" s="304"/>
      <c r="I6222" s="304"/>
      <c r="J6222" s="304"/>
      <c r="K6222" s="304"/>
    </row>
    <row r="6223">
      <c r="G6223" s="304"/>
      <c r="H6223" s="304"/>
      <c r="I6223" s="304"/>
      <c r="J6223" s="304"/>
      <c r="K6223" s="304"/>
    </row>
    <row r="6224">
      <c r="G6224" s="304"/>
      <c r="H6224" s="304"/>
      <c r="I6224" s="304"/>
      <c r="J6224" s="304"/>
      <c r="K6224" s="304"/>
    </row>
    <row r="6225">
      <c r="H6225" s="304"/>
      <c r="I6225" s="304"/>
      <c r="J6225" s="304"/>
      <c r="K6225" s="304"/>
    </row>
    <row r="6226">
      <c r="G6226" s="304"/>
      <c r="H6226" s="304"/>
      <c r="I6226" s="304"/>
      <c r="J6226" s="304"/>
      <c r="K6226" s="304"/>
    </row>
    <row r="6227">
      <c r="H6227" s="304"/>
      <c r="I6227" s="304"/>
      <c r="J6227" s="304"/>
      <c r="K6227" s="304"/>
    </row>
    <row r="6228">
      <c r="F6228" s="304"/>
      <c r="G6228" s="304"/>
      <c r="H6228" s="304"/>
      <c r="I6228" s="304"/>
      <c r="J6228" s="304"/>
      <c r="K6228" s="304"/>
    </row>
    <row r="6229">
      <c r="G6229" s="304"/>
      <c r="H6229" s="304"/>
      <c r="I6229" s="304"/>
      <c r="J6229" s="304"/>
      <c r="K6229" s="304"/>
    </row>
    <row r="6230">
      <c r="G6230" s="304"/>
      <c r="H6230" s="304"/>
      <c r="I6230" s="304"/>
      <c r="J6230" s="304"/>
      <c r="K6230" s="304"/>
    </row>
    <row r="6231">
      <c r="H6231" s="304"/>
      <c r="I6231" s="304"/>
      <c r="J6231" s="304"/>
    </row>
    <row r="6232">
      <c r="F6232" s="304"/>
      <c r="G6232" s="304"/>
      <c r="H6232" s="304"/>
      <c r="I6232" s="304"/>
      <c r="J6232" s="304"/>
      <c r="K6232" s="304"/>
    </row>
    <row r="6233">
      <c r="F6233" s="304"/>
      <c r="G6233" s="304"/>
      <c r="H6233" s="304"/>
      <c r="I6233" s="304"/>
      <c r="J6233" s="304"/>
      <c r="K6233" s="304"/>
    </row>
    <row r="6234">
      <c r="G6234" s="304"/>
      <c r="H6234" s="304"/>
      <c r="I6234" s="304"/>
      <c r="J6234" s="304"/>
      <c r="K6234" s="304"/>
    </row>
    <row r="6235">
      <c r="H6235" s="304"/>
      <c r="I6235" s="304"/>
      <c r="J6235" s="304"/>
      <c r="K6235" s="304"/>
    </row>
    <row r="6236">
      <c r="I6236" s="304"/>
      <c r="J6236" s="304"/>
      <c r="K6236" s="304"/>
    </row>
    <row r="6237">
      <c r="I6237" s="304"/>
      <c r="J6237" s="304"/>
      <c r="K6237" s="304"/>
    </row>
    <row r="6238">
      <c r="F6238" s="304"/>
      <c r="G6238" s="304"/>
      <c r="H6238" s="304"/>
      <c r="I6238" s="304"/>
      <c r="J6238" s="304"/>
      <c r="K6238" s="304"/>
    </row>
    <row r="6239">
      <c r="G6239" s="304"/>
      <c r="H6239" s="304"/>
      <c r="I6239" s="304"/>
      <c r="J6239" s="304"/>
      <c r="K6239" s="304"/>
    </row>
    <row r="6240">
      <c r="G6240" s="304"/>
      <c r="H6240" s="304"/>
      <c r="I6240" s="304"/>
      <c r="J6240" s="304"/>
      <c r="K6240" s="304"/>
    </row>
    <row r="6241">
      <c r="H6241" s="304"/>
      <c r="I6241" s="304"/>
      <c r="J6241" s="304"/>
      <c r="K6241" s="304"/>
    </row>
    <row r="6242">
      <c r="F6242" s="304"/>
      <c r="G6242" s="304"/>
      <c r="H6242" s="304"/>
      <c r="I6242" s="304"/>
      <c r="J6242" s="304"/>
      <c r="K6242" s="304"/>
    </row>
    <row r="6243">
      <c r="G6243" s="304"/>
      <c r="H6243" s="304"/>
      <c r="I6243" s="304"/>
      <c r="J6243" s="304"/>
      <c r="K6243" s="304"/>
    </row>
    <row r="6244">
      <c r="G6244" s="304"/>
      <c r="H6244" s="304"/>
      <c r="I6244" s="304"/>
      <c r="J6244" s="304"/>
      <c r="K6244" s="304"/>
    </row>
    <row r="6245">
      <c r="G6245" s="304"/>
      <c r="H6245" s="304"/>
      <c r="I6245" s="304"/>
      <c r="J6245" s="304"/>
      <c r="K6245" s="304"/>
    </row>
    <row r="6246">
      <c r="G6246" s="304"/>
      <c r="H6246" s="304"/>
      <c r="I6246" s="304"/>
      <c r="J6246" s="304"/>
      <c r="K6246" s="304"/>
    </row>
    <row r="6247">
      <c r="G6247" s="304"/>
      <c r="H6247" s="304"/>
      <c r="I6247" s="304"/>
      <c r="J6247" s="304"/>
      <c r="K6247" s="304"/>
    </row>
    <row r="6248">
      <c r="G6248" s="304"/>
      <c r="H6248" s="304"/>
      <c r="I6248" s="304"/>
      <c r="J6248" s="304"/>
      <c r="K6248" s="304"/>
    </row>
    <row r="6249">
      <c r="H6249" s="304"/>
      <c r="I6249" s="304"/>
      <c r="J6249" s="304"/>
      <c r="K6249" s="304"/>
    </row>
    <row r="6250">
      <c r="G6250" s="304"/>
      <c r="H6250" s="304"/>
      <c r="I6250" s="304"/>
      <c r="J6250" s="304"/>
      <c r="K6250" s="304"/>
    </row>
    <row r="6251">
      <c r="H6251" s="304"/>
      <c r="I6251" s="304"/>
      <c r="J6251" s="304"/>
      <c r="K6251" s="304"/>
    </row>
    <row r="6252">
      <c r="F6252" s="304"/>
      <c r="G6252" s="304"/>
      <c r="H6252" s="304"/>
      <c r="I6252" s="304"/>
      <c r="J6252" s="304"/>
      <c r="K6252" s="304"/>
    </row>
    <row r="6253">
      <c r="G6253" s="304"/>
      <c r="H6253" s="304"/>
      <c r="I6253" s="304"/>
      <c r="J6253" s="304"/>
      <c r="K6253" s="304"/>
    </row>
    <row r="6254">
      <c r="G6254" s="304"/>
      <c r="H6254" s="304"/>
      <c r="I6254" s="304"/>
      <c r="J6254" s="304"/>
      <c r="K6254" s="304"/>
    </row>
    <row r="6255">
      <c r="H6255" s="304"/>
      <c r="I6255" s="304"/>
      <c r="J6255" s="304"/>
      <c r="K6255" s="304"/>
    </row>
    <row r="6256">
      <c r="F6256" s="304"/>
      <c r="G6256" s="304"/>
      <c r="H6256" s="304"/>
      <c r="I6256" s="304"/>
      <c r="J6256" s="304"/>
      <c r="K6256" s="304"/>
    </row>
    <row r="6257">
      <c r="H6257" s="304"/>
      <c r="I6257" s="304"/>
    </row>
    <row r="6258">
      <c r="G6258" s="304"/>
      <c r="H6258" s="304"/>
      <c r="I6258" s="304"/>
      <c r="J6258" s="304"/>
      <c r="K6258" s="304"/>
    </row>
    <row r="6259">
      <c r="E6259" s="304"/>
      <c r="F6259" s="304"/>
      <c r="G6259" s="304"/>
      <c r="H6259" s="304"/>
      <c r="I6259" s="304"/>
      <c r="J6259" s="304"/>
      <c r="K6259" s="304"/>
    </row>
    <row r="6260">
      <c r="E6260" s="304"/>
      <c r="F6260" s="304"/>
      <c r="G6260" s="304"/>
      <c r="H6260" s="304"/>
      <c r="I6260" s="304"/>
      <c r="J6260" s="304"/>
      <c r="K6260" s="304"/>
    </row>
    <row r="6261">
      <c r="H6261" s="304"/>
      <c r="I6261" s="304"/>
      <c r="J6261" s="304"/>
      <c r="K6261" s="304"/>
    </row>
    <row r="6262">
      <c r="G6262" s="304"/>
      <c r="H6262" s="304"/>
      <c r="I6262" s="304"/>
      <c r="J6262" s="304"/>
      <c r="K6262" s="304"/>
    </row>
    <row r="6263">
      <c r="H6263" s="304"/>
      <c r="I6263" s="304"/>
      <c r="J6263" s="304"/>
      <c r="K6263" s="304"/>
    </row>
    <row r="6264">
      <c r="G6264" s="304"/>
      <c r="H6264" s="304"/>
      <c r="I6264" s="304"/>
      <c r="J6264" s="304"/>
      <c r="K6264" s="304"/>
    </row>
    <row r="6265">
      <c r="H6265" s="304"/>
      <c r="K6265" s="304"/>
    </row>
    <row r="6266">
      <c r="G6266" s="304"/>
      <c r="H6266" s="304"/>
      <c r="I6266" s="304"/>
      <c r="J6266" s="304"/>
      <c r="K6266" s="304"/>
    </row>
    <row r="6267">
      <c r="H6267" s="304"/>
      <c r="I6267" s="304"/>
      <c r="J6267" s="304"/>
      <c r="K6267" s="304"/>
    </row>
    <row r="6268">
      <c r="G6268" s="304"/>
      <c r="H6268" s="304"/>
      <c r="I6268" s="304"/>
      <c r="J6268" s="304"/>
      <c r="K6268" s="304"/>
    </row>
    <row r="6269">
      <c r="G6269" s="304"/>
      <c r="H6269" s="304"/>
      <c r="I6269" s="304"/>
      <c r="J6269" s="304"/>
      <c r="K6269" s="304"/>
    </row>
    <row r="6270">
      <c r="G6270" s="304"/>
      <c r="H6270" s="304"/>
      <c r="I6270" s="304"/>
      <c r="J6270" s="304"/>
      <c r="K6270" s="304"/>
    </row>
    <row r="6271">
      <c r="H6271" s="304"/>
      <c r="I6271" s="304"/>
      <c r="K6271" s="304"/>
    </row>
    <row r="6272">
      <c r="G6272" s="304"/>
      <c r="H6272" s="304"/>
      <c r="I6272" s="304"/>
      <c r="J6272" s="304"/>
      <c r="K6272" s="304"/>
    </row>
    <row r="6273">
      <c r="H6273" s="304"/>
      <c r="I6273" s="304"/>
      <c r="J6273" s="304"/>
      <c r="K6273" s="304"/>
    </row>
    <row r="6274">
      <c r="G6274" s="304"/>
      <c r="H6274" s="304"/>
      <c r="I6274" s="304"/>
      <c r="J6274" s="304"/>
      <c r="K6274" s="304"/>
    </row>
    <row r="6275">
      <c r="G6275" s="304"/>
      <c r="H6275" s="304"/>
      <c r="I6275" s="304"/>
      <c r="J6275" s="304"/>
      <c r="K6275" s="304"/>
    </row>
    <row r="6276">
      <c r="G6276" s="304"/>
      <c r="H6276" s="304"/>
      <c r="I6276" s="304"/>
      <c r="J6276" s="304"/>
      <c r="K6276" s="304"/>
    </row>
    <row r="6277">
      <c r="G6277" s="304"/>
      <c r="H6277" s="304"/>
      <c r="I6277" s="304"/>
      <c r="J6277" s="304"/>
      <c r="K6277" s="304"/>
    </row>
    <row r="6278">
      <c r="G6278" s="304"/>
      <c r="H6278" s="304"/>
      <c r="I6278" s="304"/>
      <c r="J6278" s="304"/>
      <c r="K6278" s="304"/>
    </row>
    <row r="6279">
      <c r="G6279" s="304"/>
      <c r="H6279" s="304"/>
      <c r="I6279" s="304"/>
      <c r="J6279" s="304"/>
      <c r="K6279" s="304"/>
    </row>
    <row r="6280">
      <c r="G6280" s="304"/>
      <c r="H6280" s="304"/>
      <c r="I6280" s="304"/>
      <c r="J6280" s="304"/>
      <c r="K6280" s="304"/>
    </row>
    <row r="6281">
      <c r="G6281" s="304"/>
      <c r="H6281" s="304"/>
      <c r="I6281" s="304"/>
      <c r="J6281" s="304"/>
      <c r="K6281" s="304"/>
    </row>
    <row r="6282">
      <c r="H6282" s="304"/>
      <c r="I6282" s="304"/>
      <c r="J6282" s="304"/>
      <c r="K6282" s="304"/>
    </row>
    <row r="6283">
      <c r="K6283" s="304"/>
    </row>
    <row r="6284">
      <c r="G6284" s="304"/>
      <c r="H6284" s="304"/>
      <c r="I6284" s="304"/>
      <c r="J6284" s="304"/>
      <c r="K6284" s="304"/>
    </row>
    <row r="6285">
      <c r="H6285" s="304"/>
      <c r="I6285" s="304"/>
      <c r="J6285" s="304"/>
      <c r="K6285" s="304"/>
    </row>
    <row r="6286">
      <c r="G6286" s="304"/>
      <c r="H6286" s="304"/>
      <c r="I6286" s="304"/>
      <c r="J6286" s="304"/>
      <c r="K6286" s="304"/>
    </row>
    <row r="6287">
      <c r="G6287" s="304"/>
      <c r="H6287" s="304"/>
      <c r="I6287" s="304"/>
      <c r="J6287" s="304"/>
      <c r="K6287" s="304"/>
    </row>
    <row r="6288">
      <c r="G6288" s="304"/>
      <c r="H6288" s="304"/>
      <c r="I6288" s="304"/>
      <c r="J6288" s="304"/>
      <c r="K6288" s="304"/>
    </row>
    <row r="6289">
      <c r="G6289" s="304"/>
      <c r="H6289" s="304"/>
      <c r="I6289" s="304"/>
      <c r="J6289" s="304"/>
      <c r="K6289" s="304"/>
    </row>
    <row r="6290">
      <c r="G6290" s="304"/>
      <c r="H6290" s="304"/>
      <c r="I6290" s="304"/>
      <c r="J6290" s="304"/>
      <c r="K6290" s="304"/>
    </row>
    <row r="6291">
      <c r="G6291" s="304"/>
      <c r="H6291" s="304"/>
      <c r="I6291" s="304"/>
      <c r="J6291" s="304"/>
      <c r="K6291" s="304"/>
    </row>
    <row r="6292">
      <c r="G6292" s="304"/>
      <c r="H6292" s="304"/>
      <c r="I6292" s="304"/>
      <c r="J6292" s="304"/>
      <c r="K6292" s="304"/>
    </row>
    <row r="6293">
      <c r="G6293" s="304"/>
      <c r="H6293" s="304"/>
      <c r="I6293" s="304"/>
      <c r="J6293" s="304"/>
      <c r="K6293" s="304"/>
    </row>
    <row r="6294">
      <c r="G6294" s="304"/>
      <c r="H6294" s="304"/>
      <c r="I6294" s="304"/>
      <c r="J6294" s="304"/>
      <c r="K6294" s="304"/>
    </row>
    <row r="6295">
      <c r="H6295" s="304"/>
      <c r="I6295" s="304"/>
      <c r="J6295" s="304"/>
      <c r="K6295" s="304"/>
    </row>
    <row r="6296">
      <c r="G6296" s="304"/>
      <c r="H6296" s="304"/>
      <c r="I6296" s="304"/>
      <c r="J6296" s="304"/>
      <c r="K6296" s="304"/>
    </row>
    <row r="6297">
      <c r="G6297" s="304"/>
      <c r="H6297" s="304"/>
      <c r="I6297" s="304"/>
      <c r="J6297" s="304"/>
      <c r="K6297" s="304"/>
    </row>
    <row r="6298">
      <c r="G6298" s="304"/>
      <c r="H6298" s="304"/>
      <c r="I6298" s="304"/>
      <c r="J6298" s="304"/>
      <c r="K6298" s="304"/>
    </row>
    <row r="6299">
      <c r="G6299" s="304"/>
      <c r="H6299" s="304"/>
      <c r="I6299" s="304"/>
      <c r="J6299" s="304"/>
      <c r="K6299" s="304"/>
    </row>
    <row r="6300">
      <c r="G6300" s="304"/>
      <c r="H6300" s="304"/>
      <c r="I6300" s="304"/>
      <c r="J6300" s="304"/>
      <c r="K6300" s="304"/>
    </row>
    <row r="6301">
      <c r="G6301" s="304"/>
      <c r="H6301" s="304"/>
      <c r="I6301" s="304"/>
      <c r="J6301" s="304"/>
      <c r="K6301" s="304"/>
    </row>
    <row r="6302">
      <c r="G6302" s="304"/>
      <c r="H6302" s="304"/>
      <c r="I6302" s="304"/>
      <c r="J6302" s="304"/>
      <c r="K6302" s="304"/>
    </row>
    <row r="6303">
      <c r="H6303" s="304"/>
      <c r="I6303" s="304"/>
      <c r="J6303" s="304"/>
      <c r="K6303" s="304"/>
    </row>
    <row r="6304">
      <c r="G6304" s="304"/>
      <c r="H6304" s="304"/>
      <c r="I6304" s="304"/>
      <c r="J6304" s="304"/>
      <c r="K6304" s="304"/>
    </row>
    <row r="6305">
      <c r="G6305" s="304"/>
      <c r="H6305" s="304"/>
      <c r="I6305" s="304"/>
      <c r="K6305" s="304"/>
    </row>
    <row r="6306">
      <c r="G6306" s="304"/>
      <c r="H6306" s="304"/>
      <c r="I6306" s="304"/>
      <c r="J6306" s="304"/>
      <c r="K6306" s="304"/>
    </row>
    <row r="6307">
      <c r="G6307" s="304"/>
      <c r="H6307" s="304"/>
      <c r="I6307" s="304"/>
      <c r="J6307" s="304"/>
      <c r="K6307" s="304"/>
    </row>
    <row r="6308">
      <c r="G6308" s="304"/>
      <c r="H6308" s="304"/>
      <c r="I6308" s="304"/>
      <c r="J6308" s="304"/>
      <c r="K6308" s="304"/>
    </row>
    <row r="6309">
      <c r="G6309" s="304"/>
      <c r="H6309" s="304"/>
      <c r="I6309" s="304"/>
      <c r="J6309" s="304"/>
      <c r="K6309" s="304"/>
    </row>
    <row r="6310">
      <c r="H6310" s="304"/>
      <c r="I6310" s="304"/>
      <c r="J6310" s="304"/>
      <c r="K6310" s="304"/>
    </row>
    <row r="6311">
      <c r="G6311" s="304"/>
      <c r="H6311" s="304"/>
      <c r="I6311" s="304"/>
      <c r="J6311" s="304"/>
      <c r="K6311" s="304"/>
    </row>
    <row r="6312">
      <c r="G6312" s="304"/>
      <c r="H6312" s="304"/>
      <c r="I6312" s="304"/>
      <c r="J6312" s="304"/>
      <c r="K6312" s="304"/>
    </row>
    <row r="6313">
      <c r="G6313" s="304"/>
      <c r="H6313" s="304"/>
      <c r="I6313" s="304"/>
      <c r="J6313" s="304"/>
      <c r="K6313" s="304"/>
    </row>
    <row r="6314">
      <c r="H6314" s="304"/>
      <c r="K6314" s="304"/>
    </row>
    <row r="6315">
      <c r="F6315" s="304"/>
      <c r="G6315" s="304"/>
      <c r="H6315" s="304"/>
      <c r="I6315" s="304"/>
      <c r="J6315" s="304"/>
      <c r="K6315" s="304"/>
    </row>
    <row r="6316">
      <c r="F6316" s="304"/>
      <c r="G6316" s="304"/>
      <c r="H6316" s="304"/>
      <c r="I6316" s="304"/>
      <c r="J6316" s="304"/>
      <c r="K6316" s="304"/>
    </row>
    <row r="6317">
      <c r="G6317" s="304"/>
      <c r="H6317" s="304"/>
      <c r="I6317" s="304"/>
      <c r="J6317" s="304"/>
      <c r="K6317" s="304"/>
    </row>
    <row r="6318">
      <c r="H6318" s="304"/>
      <c r="I6318" s="304"/>
      <c r="J6318" s="304"/>
      <c r="K6318" s="304"/>
    </row>
    <row r="6319">
      <c r="G6319" s="304"/>
      <c r="H6319" s="304"/>
      <c r="I6319" s="304"/>
      <c r="J6319" s="304"/>
      <c r="K6319" s="304"/>
    </row>
    <row r="6320">
      <c r="H6320" s="304"/>
      <c r="I6320" s="304"/>
      <c r="J6320" s="304"/>
      <c r="K6320" s="304"/>
    </row>
    <row r="6321">
      <c r="G6321" s="304"/>
      <c r="H6321" s="304"/>
      <c r="I6321" s="304"/>
      <c r="J6321" s="304"/>
      <c r="K6321" s="304"/>
    </row>
    <row r="6322">
      <c r="H6322" s="304"/>
      <c r="I6322" s="304"/>
      <c r="J6322" s="304"/>
      <c r="K6322" s="304"/>
    </row>
    <row r="6323">
      <c r="G6323" s="304"/>
      <c r="H6323" s="304"/>
      <c r="I6323" s="304"/>
      <c r="J6323" s="304"/>
      <c r="K6323" s="304"/>
    </row>
    <row r="6324">
      <c r="G6324" s="304"/>
      <c r="H6324" s="304"/>
      <c r="I6324" s="304"/>
      <c r="J6324" s="304"/>
      <c r="K6324" s="304"/>
    </row>
    <row r="6325">
      <c r="H6325" s="304"/>
      <c r="I6325" s="304"/>
      <c r="J6325" s="304"/>
      <c r="K6325" s="304"/>
    </row>
    <row r="6326">
      <c r="F6326" s="304"/>
      <c r="G6326" s="304"/>
      <c r="H6326" s="304"/>
      <c r="I6326" s="304"/>
      <c r="J6326" s="304"/>
      <c r="K6326" s="304"/>
    </row>
    <row r="6327">
      <c r="F6327" s="304"/>
      <c r="G6327" s="304"/>
      <c r="H6327" s="304"/>
      <c r="I6327" s="304"/>
      <c r="J6327" s="304"/>
      <c r="K6327" s="304"/>
    </row>
    <row r="6328">
      <c r="G6328" s="304"/>
      <c r="H6328" s="304"/>
      <c r="I6328" s="304"/>
      <c r="J6328" s="304"/>
      <c r="K6328" s="304"/>
    </row>
    <row r="6329">
      <c r="H6329" s="304"/>
      <c r="J6329" s="304"/>
      <c r="K6329" s="304"/>
    </row>
    <row r="6330">
      <c r="F6330" s="304"/>
      <c r="G6330" s="304"/>
      <c r="H6330" s="304"/>
      <c r="I6330" s="304"/>
      <c r="J6330" s="304"/>
      <c r="K6330" s="304"/>
    </row>
    <row r="6331">
      <c r="G6331" s="304"/>
      <c r="H6331" s="304"/>
      <c r="I6331" s="304"/>
      <c r="K6331" s="304"/>
    </row>
    <row r="6332">
      <c r="H6332" s="304"/>
      <c r="I6332" s="304"/>
      <c r="K6332" s="304"/>
    </row>
    <row r="6333">
      <c r="G6333" s="304"/>
      <c r="H6333" s="304"/>
      <c r="I6333" s="304"/>
      <c r="J6333" s="304"/>
      <c r="K6333" s="304"/>
    </row>
    <row r="6334">
      <c r="G6334" s="304"/>
      <c r="H6334" s="304"/>
      <c r="I6334" s="304"/>
      <c r="J6334" s="304"/>
      <c r="K6334" s="304"/>
    </row>
    <row r="6335">
      <c r="H6335" s="304"/>
      <c r="I6335" s="304"/>
      <c r="J6335" s="304"/>
      <c r="K6335" s="304"/>
    </row>
    <row r="6336">
      <c r="G6336" s="304"/>
      <c r="H6336" s="304"/>
      <c r="I6336" s="304"/>
      <c r="J6336" s="304"/>
      <c r="K6336" s="304"/>
    </row>
    <row r="6337">
      <c r="H6337" s="304"/>
      <c r="I6337" s="304"/>
      <c r="J6337" s="304"/>
      <c r="K6337" s="304"/>
    </row>
    <row r="6338">
      <c r="H6338" s="304"/>
      <c r="I6338" s="304"/>
      <c r="K6338" s="304"/>
    </row>
    <row r="6339">
      <c r="F6339" s="304"/>
      <c r="G6339" s="304"/>
      <c r="H6339" s="304"/>
      <c r="I6339" s="304"/>
      <c r="J6339" s="304"/>
      <c r="K6339" s="304"/>
    </row>
    <row r="6340">
      <c r="F6340" s="304"/>
      <c r="G6340" s="304"/>
      <c r="H6340" s="304"/>
      <c r="I6340" s="304"/>
      <c r="J6340" s="304"/>
      <c r="K6340" s="304"/>
    </row>
    <row r="6341">
      <c r="G6341" s="304"/>
      <c r="H6341" s="304"/>
      <c r="I6341" s="304"/>
      <c r="J6341" s="304"/>
      <c r="K6341" s="304"/>
    </row>
    <row r="6342">
      <c r="F6342" s="304"/>
      <c r="G6342" s="304"/>
      <c r="H6342" s="304"/>
      <c r="I6342" s="304"/>
      <c r="J6342" s="304"/>
      <c r="K6342" s="304"/>
    </row>
    <row r="6343">
      <c r="G6343" s="304"/>
      <c r="H6343" s="304"/>
      <c r="I6343" s="304"/>
      <c r="J6343" s="304"/>
      <c r="K6343" s="304"/>
    </row>
    <row r="6344">
      <c r="H6344" s="304"/>
      <c r="I6344" s="304"/>
      <c r="J6344" s="304"/>
      <c r="K6344" s="304"/>
    </row>
    <row r="6345">
      <c r="G6345" s="304"/>
      <c r="H6345" s="304"/>
      <c r="I6345" s="304"/>
      <c r="J6345" s="304"/>
      <c r="K6345" s="304"/>
    </row>
    <row r="6346">
      <c r="G6346" s="304"/>
      <c r="H6346" s="304"/>
      <c r="I6346" s="304"/>
      <c r="J6346" s="304"/>
      <c r="K6346" s="304"/>
    </row>
    <row r="6347">
      <c r="G6347" s="304"/>
      <c r="H6347" s="304"/>
      <c r="I6347" s="304"/>
      <c r="J6347" s="304"/>
      <c r="K6347" s="304"/>
    </row>
    <row r="6348">
      <c r="F6348" s="304"/>
      <c r="G6348" s="304"/>
      <c r="H6348" s="304"/>
      <c r="I6348" s="304"/>
      <c r="J6348" s="304"/>
      <c r="K6348" s="304"/>
    </row>
    <row r="6349">
      <c r="G6349" s="304"/>
      <c r="H6349" s="304"/>
      <c r="I6349" s="304"/>
      <c r="J6349" s="304"/>
      <c r="K6349" s="304"/>
    </row>
    <row r="6350">
      <c r="H6350" s="304"/>
      <c r="I6350" s="304"/>
      <c r="J6350" s="304"/>
      <c r="K6350" s="304"/>
    </row>
    <row r="6351">
      <c r="G6351" s="304"/>
      <c r="H6351" s="304"/>
      <c r="I6351" s="304"/>
      <c r="J6351" s="304"/>
      <c r="K6351" s="304"/>
    </row>
    <row r="6352">
      <c r="H6352" s="304"/>
      <c r="I6352" s="304"/>
      <c r="J6352" s="304"/>
      <c r="K6352" s="304"/>
    </row>
    <row r="6353">
      <c r="F6353" s="304"/>
      <c r="I6353" s="304"/>
      <c r="J6353" s="304"/>
      <c r="K6353" s="304"/>
    </row>
    <row r="6354">
      <c r="G6354" s="304"/>
      <c r="H6354" s="304"/>
      <c r="I6354" s="304"/>
      <c r="J6354" s="304"/>
      <c r="K6354" s="304"/>
    </row>
    <row r="6355">
      <c r="G6355" s="304"/>
      <c r="H6355" s="304"/>
      <c r="I6355" s="304"/>
      <c r="J6355" s="304"/>
      <c r="K6355" s="304"/>
    </row>
    <row r="6356">
      <c r="G6356" s="304"/>
      <c r="H6356" s="304"/>
      <c r="I6356" s="304"/>
      <c r="J6356" s="304"/>
      <c r="K6356" s="304"/>
    </row>
    <row r="6357">
      <c r="F6357" s="304"/>
      <c r="G6357" s="304"/>
      <c r="H6357" s="304"/>
      <c r="I6357" s="304"/>
      <c r="J6357" s="304"/>
      <c r="K6357" s="304"/>
    </row>
    <row r="6358">
      <c r="F6358" s="304"/>
      <c r="G6358" s="304"/>
      <c r="H6358" s="304"/>
      <c r="I6358" s="304"/>
      <c r="J6358" s="304"/>
      <c r="K6358" s="304"/>
    </row>
    <row r="6359">
      <c r="G6359" s="304"/>
      <c r="H6359" s="304"/>
      <c r="I6359" s="304"/>
      <c r="J6359" s="304"/>
      <c r="K6359" s="304"/>
    </row>
    <row r="6360">
      <c r="H6360" s="304"/>
      <c r="I6360" s="304"/>
      <c r="J6360" s="304"/>
      <c r="K6360" s="304"/>
    </row>
    <row r="6361">
      <c r="F6361" s="304"/>
      <c r="G6361" s="304"/>
      <c r="H6361" s="304"/>
      <c r="I6361" s="304"/>
      <c r="J6361" s="304"/>
      <c r="K6361" s="304"/>
    </row>
    <row r="6362">
      <c r="G6362" s="304"/>
      <c r="H6362" s="304"/>
      <c r="I6362" s="304"/>
      <c r="J6362" s="304"/>
      <c r="K6362" s="304"/>
    </row>
    <row r="6363">
      <c r="F6363" s="304"/>
      <c r="G6363" s="304"/>
      <c r="H6363" s="304"/>
      <c r="I6363" s="304"/>
      <c r="J6363" s="304"/>
      <c r="K6363" s="304"/>
    </row>
    <row r="6364">
      <c r="F6364" s="304"/>
      <c r="G6364" s="304"/>
      <c r="H6364" s="304"/>
      <c r="I6364" s="304"/>
      <c r="J6364" s="304"/>
      <c r="K6364" s="304"/>
    </row>
    <row r="6365">
      <c r="G6365" s="304"/>
      <c r="H6365" s="304"/>
      <c r="I6365" s="304"/>
      <c r="J6365" s="304"/>
      <c r="K6365" s="304"/>
    </row>
    <row r="6366">
      <c r="H6366" s="304"/>
      <c r="I6366" s="304"/>
      <c r="J6366" s="304"/>
      <c r="K6366" s="304"/>
    </row>
    <row r="6367">
      <c r="I6367" s="304"/>
      <c r="J6367" s="304"/>
      <c r="K6367" s="304"/>
    </row>
    <row r="6368">
      <c r="I6368" s="304"/>
      <c r="J6368" s="304"/>
      <c r="K6368" s="304"/>
    </row>
    <row r="6370">
      <c r="F6370" s="304"/>
      <c r="G6370" s="304"/>
      <c r="H6370" s="304"/>
      <c r="I6370" s="304"/>
      <c r="J6370" s="304"/>
      <c r="K6370" s="304"/>
    </row>
    <row r="6371">
      <c r="G6371" s="304"/>
      <c r="H6371" s="304"/>
      <c r="I6371" s="304"/>
      <c r="J6371" s="304"/>
      <c r="K6371" s="304"/>
    </row>
    <row r="6372">
      <c r="G6372" s="304"/>
      <c r="H6372" s="304"/>
      <c r="I6372" s="304"/>
      <c r="J6372" s="304"/>
      <c r="K6372" s="304"/>
    </row>
    <row r="6373">
      <c r="F6373" s="304"/>
      <c r="G6373" s="304"/>
      <c r="H6373" s="304"/>
      <c r="I6373" s="304"/>
      <c r="J6373" s="304"/>
      <c r="K6373" s="304"/>
    </row>
    <row r="6374">
      <c r="F6374" s="304"/>
      <c r="G6374" s="304"/>
      <c r="H6374" s="304"/>
      <c r="I6374" s="304"/>
      <c r="J6374" s="304"/>
      <c r="K6374" s="304"/>
    </row>
    <row r="6375">
      <c r="G6375" s="304"/>
      <c r="H6375" s="304"/>
      <c r="I6375" s="304"/>
      <c r="J6375" s="304"/>
      <c r="K6375" s="304"/>
    </row>
    <row r="6376">
      <c r="F6376" s="304"/>
      <c r="G6376" s="304"/>
      <c r="H6376" s="304"/>
      <c r="I6376" s="304"/>
      <c r="J6376" s="304"/>
      <c r="K6376" s="304"/>
    </row>
    <row r="6377">
      <c r="G6377" s="304"/>
      <c r="I6377" s="304"/>
      <c r="J6377" s="304"/>
      <c r="K6377" s="304"/>
    </row>
    <row r="6378">
      <c r="H6378" s="304"/>
      <c r="I6378" s="304"/>
      <c r="J6378" s="304"/>
    </row>
    <row r="6379">
      <c r="G6379" s="304"/>
      <c r="H6379" s="304"/>
      <c r="I6379" s="304"/>
      <c r="J6379" s="304"/>
      <c r="K6379" s="304"/>
    </row>
    <row r="6380">
      <c r="F6380" s="304"/>
      <c r="G6380" s="304"/>
      <c r="H6380" s="304"/>
      <c r="I6380" s="304"/>
      <c r="J6380" s="304"/>
      <c r="K6380" s="304"/>
    </row>
    <row r="6381">
      <c r="G6381" s="304"/>
      <c r="H6381" s="304"/>
      <c r="I6381" s="304"/>
      <c r="J6381" s="304"/>
      <c r="K6381" s="304"/>
    </row>
    <row r="6382">
      <c r="H6382" s="304"/>
      <c r="I6382" s="304"/>
      <c r="J6382" s="304"/>
      <c r="K6382" s="304"/>
    </row>
    <row r="6383">
      <c r="J6383" s="304"/>
      <c r="K6383" s="304"/>
    </row>
    <row r="6384">
      <c r="G6384" s="304"/>
      <c r="H6384" s="304"/>
      <c r="I6384" s="304"/>
      <c r="J6384" s="304"/>
      <c r="K6384" s="304"/>
    </row>
    <row r="6385">
      <c r="G6385" s="304"/>
      <c r="H6385" s="304"/>
      <c r="I6385" s="304"/>
      <c r="J6385" s="304"/>
      <c r="K6385" s="304"/>
    </row>
    <row r="6386">
      <c r="F6386" s="304"/>
      <c r="G6386" s="304"/>
      <c r="H6386" s="304"/>
      <c r="I6386" s="304"/>
      <c r="J6386" s="304"/>
      <c r="K6386" s="304"/>
    </row>
    <row r="6387">
      <c r="G6387" s="304"/>
      <c r="H6387" s="304"/>
      <c r="I6387" s="304"/>
      <c r="J6387" s="304"/>
      <c r="K6387" s="304"/>
    </row>
    <row r="6388">
      <c r="H6388" s="304"/>
      <c r="I6388" s="304"/>
      <c r="J6388" s="304"/>
      <c r="K6388" s="304"/>
    </row>
    <row r="6389">
      <c r="G6389" s="304"/>
      <c r="H6389" s="304"/>
      <c r="I6389" s="304"/>
      <c r="J6389" s="304"/>
      <c r="K6389" s="304"/>
    </row>
    <row r="6390">
      <c r="G6390" s="304"/>
      <c r="H6390" s="304"/>
      <c r="I6390" s="304"/>
      <c r="J6390" s="304"/>
      <c r="K6390" s="304"/>
    </row>
    <row r="6391">
      <c r="G6391" s="304"/>
      <c r="H6391" s="304"/>
      <c r="I6391" s="304"/>
      <c r="J6391" s="304"/>
      <c r="K6391" s="304"/>
    </row>
    <row r="6392">
      <c r="G6392" s="304"/>
      <c r="H6392" s="304"/>
      <c r="I6392" s="304"/>
      <c r="J6392" s="304"/>
      <c r="K6392" s="304"/>
    </row>
    <row r="6393">
      <c r="G6393" s="304"/>
      <c r="H6393" s="304"/>
      <c r="I6393" s="304"/>
      <c r="J6393" s="304"/>
      <c r="K6393" s="304"/>
    </row>
    <row r="6394">
      <c r="H6394" s="304"/>
      <c r="I6394" s="304"/>
      <c r="J6394" s="304"/>
      <c r="K6394" s="304"/>
    </row>
    <row r="6395">
      <c r="G6395" s="304"/>
      <c r="H6395" s="304"/>
      <c r="I6395" s="304"/>
      <c r="J6395" s="304"/>
      <c r="K6395" s="304"/>
    </row>
    <row r="6396">
      <c r="G6396" s="304"/>
      <c r="H6396" s="304"/>
      <c r="I6396" s="304"/>
      <c r="J6396" s="304"/>
      <c r="K6396" s="304"/>
    </row>
    <row r="6397">
      <c r="G6397" s="304"/>
      <c r="H6397" s="304"/>
      <c r="I6397" s="304"/>
      <c r="J6397" s="304"/>
      <c r="K6397" s="304"/>
    </row>
    <row r="6398">
      <c r="G6398" s="304"/>
      <c r="H6398" s="304"/>
      <c r="I6398" s="304"/>
      <c r="J6398" s="304"/>
      <c r="K6398" s="304"/>
    </row>
    <row r="6399">
      <c r="G6399" s="304"/>
      <c r="H6399" s="304"/>
      <c r="I6399" s="304"/>
      <c r="J6399" s="304"/>
      <c r="K6399" s="304"/>
    </row>
    <row r="6400">
      <c r="H6400" s="304"/>
      <c r="I6400" s="304"/>
      <c r="J6400" s="304"/>
      <c r="K6400" s="304"/>
    </row>
    <row r="6401">
      <c r="G6401" s="304"/>
      <c r="H6401" s="304"/>
      <c r="I6401" s="304"/>
      <c r="J6401" s="304"/>
      <c r="K6401" s="304"/>
    </row>
    <row r="6402">
      <c r="G6402" s="304"/>
      <c r="H6402" s="304"/>
      <c r="I6402" s="304"/>
      <c r="K6402" s="304"/>
    </row>
    <row r="6403">
      <c r="G6403" s="304"/>
      <c r="H6403" s="304"/>
      <c r="I6403" s="304"/>
      <c r="J6403" s="304"/>
      <c r="K6403" s="304"/>
    </row>
    <row r="6404">
      <c r="G6404" s="304"/>
      <c r="H6404" s="304"/>
      <c r="I6404" s="304"/>
      <c r="J6404" s="304"/>
      <c r="K6404" s="304"/>
    </row>
    <row r="6405">
      <c r="H6405" s="304"/>
      <c r="I6405" s="304"/>
      <c r="K6405" s="304"/>
    </row>
    <row r="6406">
      <c r="K6406" s="304"/>
    </row>
    <row r="6407">
      <c r="G6407" s="304"/>
      <c r="H6407" s="304"/>
      <c r="I6407" s="304"/>
      <c r="J6407" s="304"/>
      <c r="K6407" s="304"/>
    </row>
    <row r="6408">
      <c r="F6408" s="304"/>
      <c r="G6408" s="304"/>
      <c r="H6408" s="304"/>
      <c r="I6408" s="304"/>
      <c r="J6408" s="304"/>
      <c r="K6408" s="304"/>
    </row>
    <row r="6409">
      <c r="G6409" s="304"/>
      <c r="H6409" s="304"/>
      <c r="I6409" s="304"/>
      <c r="J6409" s="304"/>
      <c r="K6409" s="304"/>
    </row>
    <row r="6410">
      <c r="H6410" s="304"/>
      <c r="I6410" s="304"/>
      <c r="J6410" s="304"/>
      <c r="K6410" s="304"/>
    </row>
    <row r="6411">
      <c r="G6411" s="304"/>
      <c r="H6411" s="304"/>
      <c r="I6411" s="304"/>
      <c r="J6411" s="304"/>
      <c r="K6411" s="304"/>
    </row>
    <row r="6412">
      <c r="H6412" s="304"/>
      <c r="I6412" s="304"/>
      <c r="J6412" s="304"/>
      <c r="K6412" s="304"/>
    </row>
    <row r="6413">
      <c r="G6413" s="304"/>
      <c r="H6413" s="304"/>
      <c r="I6413" s="304"/>
      <c r="J6413" s="304"/>
      <c r="K6413" s="304"/>
    </row>
    <row r="6414">
      <c r="H6414" s="304"/>
      <c r="I6414" s="304"/>
      <c r="J6414" s="304"/>
      <c r="K6414" s="304"/>
    </row>
    <row r="6415">
      <c r="G6415" s="304"/>
      <c r="H6415" s="304"/>
      <c r="I6415" s="304"/>
      <c r="J6415" s="304"/>
      <c r="K6415" s="304"/>
    </row>
    <row r="6416">
      <c r="H6416" s="304"/>
      <c r="I6416" s="304"/>
      <c r="J6416" s="304"/>
      <c r="K6416" s="304"/>
    </row>
    <row r="6417">
      <c r="G6417" s="304"/>
      <c r="H6417" s="304"/>
      <c r="I6417" s="304"/>
      <c r="J6417" s="304"/>
      <c r="K6417" s="304"/>
    </row>
    <row r="6418">
      <c r="F6418" s="304"/>
      <c r="G6418" s="304"/>
      <c r="H6418" s="304"/>
      <c r="I6418" s="304"/>
      <c r="J6418" s="304"/>
      <c r="K6418" s="304"/>
    </row>
    <row r="6419">
      <c r="G6419" s="304"/>
      <c r="H6419" s="304"/>
      <c r="I6419" s="304"/>
      <c r="J6419" s="304"/>
      <c r="K6419" s="304"/>
    </row>
    <row r="6420">
      <c r="H6420" s="304"/>
      <c r="I6420" s="304"/>
      <c r="J6420" s="304"/>
      <c r="K6420" s="304"/>
    </row>
    <row r="6421">
      <c r="G6421" s="304"/>
      <c r="H6421" s="304"/>
      <c r="I6421" s="304"/>
      <c r="J6421" s="304"/>
      <c r="K6421" s="304"/>
    </row>
    <row r="6422">
      <c r="H6422" s="304"/>
      <c r="I6422" s="304"/>
      <c r="J6422" s="304"/>
      <c r="K6422" s="304"/>
    </row>
    <row r="6423">
      <c r="G6423" s="304"/>
      <c r="H6423" s="304"/>
      <c r="I6423" s="304"/>
      <c r="J6423" s="304"/>
      <c r="K6423" s="304"/>
    </row>
    <row r="6424">
      <c r="H6424" s="304"/>
      <c r="I6424" s="304"/>
      <c r="J6424" s="304"/>
      <c r="K6424" s="304"/>
    </row>
    <row r="6425">
      <c r="G6425" s="304"/>
      <c r="H6425" s="304"/>
      <c r="I6425" s="304"/>
      <c r="J6425" s="304"/>
      <c r="K6425" s="304"/>
    </row>
    <row r="6426">
      <c r="H6426" s="304"/>
      <c r="I6426" s="304"/>
      <c r="K6426" s="304"/>
    </row>
    <row r="6427">
      <c r="G6427" s="304"/>
      <c r="H6427" s="304"/>
      <c r="I6427" s="304"/>
      <c r="J6427" s="304"/>
      <c r="K6427" s="304"/>
    </row>
    <row r="6428">
      <c r="H6428" s="304"/>
      <c r="I6428" s="304"/>
      <c r="J6428" s="304"/>
      <c r="K6428" s="304"/>
    </row>
    <row r="6429">
      <c r="G6429" s="304"/>
      <c r="H6429" s="304"/>
      <c r="I6429" s="304"/>
      <c r="J6429" s="304"/>
      <c r="K6429" s="304"/>
    </row>
    <row r="6430">
      <c r="G6430" s="304"/>
      <c r="H6430" s="304"/>
      <c r="I6430" s="304"/>
      <c r="J6430" s="304"/>
      <c r="K6430" s="304"/>
    </row>
    <row r="6431">
      <c r="G6431" s="304"/>
      <c r="H6431" s="304"/>
      <c r="I6431" s="304"/>
      <c r="J6431" s="304"/>
      <c r="K6431" s="304"/>
    </row>
    <row r="6432">
      <c r="H6432" s="304"/>
      <c r="I6432" s="304"/>
      <c r="J6432" s="304"/>
      <c r="K6432" s="304"/>
    </row>
    <row r="6433">
      <c r="G6433" s="304"/>
      <c r="H6433" s="304"/>
      <c r="I6433" s="304"/>
      <c r="J6433" s="304"/>
      <c r="K6433" s="304"/>
    </row>
    <row r="6434">
      <c r="H6434" s="304"/>
      <c r="K6434" s="304"/>
    </row>
    <row r="6435">
      <c r="G6435" s="304"/>
      <c r="H6435" s="304"/>
      <c r="I6435" s="304"/>
      <c r="J6435" s="304"/>
      <c r="K6435" s="304"/>
    </row>
    <row r="6436">
      <c r="H6436" s="304"/>
      <c r="I6436" s="304"/>
      <c r="J6436" s="304"/>
      <c r="K6436" s="304"/>
    </row>
    <row r="6437">
      <c r="G6437" s="304"/>
      <c r="H6437" s="304"/>
      <c r="I6437" s="304"/>
      <c r="J6437" s="304"/>
      <c r="K6437" s="304"/>
    </row>
    <row r="6438">
      <c r="H6438" s="304"/>
      <c r="I6438" s="304"/>
      <c r="J6438" s="304"/>
      <c r="K6438" s="304"/>
    </row>
    <row r="6439">
      <c r="G6439" s="304"/>
      <c r="H6439" s="304"/>
      <c r="I6439" s="304"/>
      <c r="J6439" s="304"/>
      <c r="K6439" s="304"/>
    </row>
    <row r="6440">
      <c r="G6440" s="304"/>
      <c r="H6440" s="304"/>
      <c r="I6440" s="304"/>
      <c r="J6440" s="304"/>
      <c r="K6440" s="304"/>
    </row>
    <row r="6441">
      <c r="G6441" s="304"/>
      <c r="H6441" s="304"/>
      <c r="I6441" s="304"/>
      <c r="J6441" s="304"/>
      <c r="K6441" s="304"/>
    </row>
    <row r="6442">
      <c r="G6442" s="304"/>
      <c r="H6442" s="304"/>
      <c r="I6442" s="304"/>
      <c r="J6442" s="304"/>
      <c r="K6442" s="304"/>
    </row>
    <row r="6443">
      <c r="G6443" s="304"/>
      <c r="H6443" s="304"/>
      <c r="I6443" s="304"/>
      <c r="J6443" s="304"/>
      <c r="K6443" s="304"/>
    </row>
    <row r="6444">
      <c r="H6444" s="304"/>
      <c r="I6444" s="304"/>
      <c r="J6444" s="304"/>
      <c r="K6444" s="304"/>
    </row>
    <row r="6445">
      <c r="G6445" s="304"/>
      <c r="H6445" s="304"/>
      <c r="I6445" s="304"/>
      <c r="J6445" s="304"/>
      <c r="K6445" s="304"/>
    </row>
    <row r="6446">
      <c r="H6446" s="304"/>
      <c r="I6446" s="304"/>
      <c r="J6446" s="304"/>
    </row>
    <row r="6447">
      <c r="G6447" s="304"/>
      <c r="H6447" s="304"/>
      <c r="I6447" s="304"/>
      <c r="J6447" s="304"/>
      <c r="K6447" s="304"/>
    </row>
    <row r="6448">
      <c r="H6448" s="304"/>
      <c r="J6448" s="304"/>
      <c r="K6448" s="304"/>
    </row>
    <row r="6449">
      <c r="G6449" s="304"/>
      <c r="H6449" s="304"/>
      <c r="I6449" s="304"/>
      <c r="J6449" s="304"/>
      <c r="K6449" s="304"/>
    </row>
    <row r="6450">
      <c r="G6450" s="304"/>
      <c r="H6450" s="304"/>
      <c r="I6450" s="304"/>
      <c r="J6450" s="304"/>
      <c r="K6450" s="304"/>
    </row>
    <row r="6451">
      <c r="H6451" s="304"/>
      <c r="I6451" s="304"/>
      <c r="J6451" s="304"/>
      <c r="K6451" s="304"/>
    </row>
    <row r="6452">
      <c r="K6452" s="304"/>
    </row>
    <row r="6453">
      <c r="G6453" s="304"/>
      <c r="H6453" s="304"/>
      <c r="I6453" s="304"/>
      <c r="J6453" s="304"/>
      <c r="K6453" s="304"/>
    </row>
    <row r="6454">
      <c r="H6454" s="304"/>
      <c r="I6454" s="304"/>
      <c r="J6454" s="304"/>
      <c r="K6454" s="304"/>
    </row>
    <row r="6455">
      <c r="G6455" s="304"/>
      <c r="H6455" s="304"/>
      <c r="I6455" s="304"/>
      <c r="J6455" s="304"/>
      <c r="K6455" s="304"/>
    </row>
    <row r="6456">
      <c r="H6456" s="304"/>
      <c r="I6456" s="304"/>
      <c r="J6456" s="304"/>
      <c r="K6456" s="304"/>
    </row>
    <row r="6457">
      <c r="G6457" s="304"/>
      <c r="H6457" s="304"/>
      <c r="I6457" s="304"/>
      <c r="J6457" s="304"/>
      <c r="K6457" s="304"/>
    </row>
    <row r="6458">
      <c r="H6458" s="304"/>
      <c r="I6458" s="304"/>
      <c r="J6458" s="304"/>
      <c r="K6458" s="304"/>
    </row>
    <row r="6459">
      <c r="G6459" s="304"/>
      <c r="H6459" s="304"/>
      <c r="I6459" s="304"/>
      <c r="J6459" s="304"/>
      <c r="K6459" s="304"/>
    </row>
    <row r="6460">
      <c r="H6460" s="304"/>
      <c r="I6460" s="304"/>
      <c r="J6460" s="304"/>
      <c r="K6460" s="304"/>
    </row>
    <row r="6461">
      <c r="G6461" s="304"/>
      <c r="H6461" s="304"/>
      <c r="I6461" s="304"/>
      <c r="J6461" s="304"/>
      <c r="K6461" s="304"/>
    </row>
    <row r="6462">
      <c r="G6462" s="304"/>
      <c r="H6462" s="304"/>
      <c r="I6462" s="304"/>
      <c r="J6462" s="304"/>
      <c r="K6462" s="304"/>
    </row>
    <row r="6463">
      <c r="G6463" s="304"/>
      <c r="H6463" s="304"/>
      <c r="I6463" s="304"/>
      <c r="J6463" s="304"/>
      <c r="K6463" s="304"/>
    </row>
    <row r="6464">
      <c r="G6464" s="304"/>
      <c r="H6464" s="304"/>
      <c r="I6464" s="304"/>
      <c r="J6464" s="304"/>
      <c r="K6464" s="304"/>
    </row>
    <row r="6465">
      <c r="G6465" s="304"/>
      <c r="H6465" s="304"/>
      <c r="I6465" s="304"/>
      <c r="J6465" s="304"/>
      <c r="K6465" s="304"/>
    </row>
    <row r="6466">
      <c r="H6466" s="304"/>
      <c r="I6466" s="304"/>
      <c r="J6466" s="304"/>
      <c r="K6466" s="304"/>
    </row>
    <row r="6467">
      <c r="G6467" s="304"/>
      <c r="H6467" s="304"/>
      <c r="I6467" s="304"/>
      <c r="J6467" s="304"/>
      <c r="K6467" s="304"/>
    </row>
    <row r="6468">
      <c r="H6468" s="304"/>
      <c r="I6468" s="304"/>
      <c r="J6468" s="304"/>
      <c r="K6468" s="304"/>
    </row>
    <row r="6469">
      <c r="G6469" s="304"/>
      <c r="H6469" s="304"/>
      <c r="I6469" s="304"/>
      <c r="J6469" s="304"/>
      <c r="K6469" s="304"/>
    </row>
    <row r="6470">
      <c r="H6470" s="304"/>
      <c r="I6470" s="304"/>
      <c r="J6470" s="304"/>
      <c r="K6470" s="304"/>
    </row>
    <row r="6471">
      <c r="G6471" s="304"/>
      <c r="H6471" s="304"/>
      <c r="I6471" s="304"/>
      <c r="J6471" s="304"/>
      <c r="K6471" s="304"/>
    </row>
    <row r="6472">
      <c r="H6472" s="304"/>
      <c r="I6472" s="304"/>
      <c r="J6472" s="304"/>
      <c r="K6472" s="304"/>
    </row>
    <row r="6473">
      <c r="G6473" s="304"/>
      <c r="H6473" s="304"/>
      <c r="I6473" s="304"/>
      <c r="J6473" s="304"/>
      <c r="K6473" s="304"/>
    </row>
    <row r="6474">
      <c r="H6474" s="304"/>
      <c r="I6474" s="304"/>
      <c r="J6474" s="304"/>
    </row>
    <row r="6475">
      <c r="G6475" s="304"/>
      <c r="H6475" s="304"/>
      <c r="I6475" s="304"/>
      <c r="J6475" s="304"/>
      <c r="K6475" s="304"/>
    </row>
    <row r="6476">
      <c r="G6476" s="304"/>
      <c r="H6476" s="304"/>
      <c r="I6476" s="304"/>
      <c r="J6476" s="304"/>
      <c r="K6476" s="304"/>
    </row>
    <row r="6477">
      <c r="G6477" s="304"/>
      <c r="H6477" s="304"/>
      <c r="I6477" s="304"/>
      <c r="J6477" s="304"/>
      <c r="K6477" s="304"/>
    </row>
    <row r="6478">
      <c r="G6478" s="304"/>
      <c r="H6478" s="304"/>
      <c r="I6478" s="304"/>
      <c r="J6478" s="304"/>
      <c r="K6478" s="304"/>
    </row>
    <row r="6479">
      <c r="H6479" s="304"/>
      <c r="I6479" s="304"/>
      <c r="J6479" s="304"/>
      <c r="K6479" s="304"/>
    </row>
    <row r="6480">
      <c r="G6480" s="304"/>
      <c r="H6480" s="304"/>
      <c r="I6480" s="304"/>
      <c r="J6480" s="304"/>
      <c r="K6480" s="304"/>
    </row>
    <row r="6481">
      <c r="H6481" s="304"/>
      <c r="I6481" s="304"/>
      <c r="J6481" s="304"/>
      <c r="K6481" s="304"/>
    </row>
    <row r="6482">
      <c r="G6482" s="304"/>
      <c r="H6482" s="304"/>
      <c r="I6482" s="304"/>
      <c r="J6482" s="304"/>
      <c r="K6482" s="304"/>
    </row>
    <row r="6483">
      <c r="H6483" s="304"/>
      <c r="J6483" s="304"/>
      <c r="K6483" s="304"/>
    </row>
    <row r="6484">
      <c r="G6484" s="304"/>
      <c r="H6484" s="304"/>
      <c r="I6484" s="304"/>
      <c r="J6484" s="304"/>
      <c r="K6484" s="304"/>
    </row>
    <row r="6485">
      <c r="F6485" s="304"/>
      <c r="G6485" s="304"/>
      <c r="H6485" s="304"/>
      <c r="I6485" s="304"/>
      <c r="J6485" s="304"/>
      <c r="K6485" s="304"/>
    </row>
    <row r="6486">
      <c r="G6486" s="304"/>
      <c r="H6486" s="304"/>
      <c r="I6486" s="304"/>
      <c r="J6486" s="304"/>
      <c r="K6486" s="304"/>
    </row>
    <row r="6487">
      <c r="G6487" s="304"/>
      <c r="H6487" s="304"/>
      <c r="I6487" s="304"/>
      <c r="J6487" s="304"/>
      <c r="K6487" s="304"/>
    </row>
    <row r="6488">
      <c r="G6488" s="304"/>
      <c r="H6488" s="304"/>
      <c r="I6488" s="304"/>
      <c r="J6488" s="304"/>
      <c r="K6488" s="304"/>
    </row>
    <row r="6489">
      <c r="H6489" s="304"/>
      <c r="I6489" s="304"/>
      <c r="J6489" s="304"/>
      <c r="K6489" s="304"/>
    </row>
    <row r="6490">
      <c r="G6490" s="304"/>
      <c r="H6490" s="304"/>
      <c r="I6490" s="304"/>
      <c r="J6490" s="304"/>
      <c r="K6490" s="304"/>
    </row>
    <row r="6491">
      <c r="H6491" s="304"/>
      <c r="I6491" s="304"/>
      <c r="J6491" s="304"/>
      <c r="K6491" s="304"/>
    </row>
    <row r="6492">
      <c r="G6492" s="304"/>
      <c r="H6492" s="304"/>
      <c r="I6492" s="304"/>
      <c r="J6492" s="304"/>
      <c r="K6492" s="304"/>
    </row>
    <row r="6493">
      <c r="F6493" s="304"/>
      <c r="G6493" s="304"/>
      <c r="H6493" s="304"/>
      <c r="I6493" s="304"/>
      <c r="J6493" s="304"/>
      <c r="K6493" s="304"/>
    </row>
    <row r="6494">
      <c r="G6494" s="304"/>
      <c r="H6494" s="304"/>
      <c r="I6494" s="304"/>
      <c r="J6494" s="304"/>
      <c r="K6494" s="304"/>
    </row>
    <row r="6495">
      <c r="G6495" s="304"/>
      <c r="H6495" s="304"/>
      <c r="I6495" s="304"/>
      <c r="J6495" s="304"/>
      <c r="K6495" s="304"/>
    </row>
    <row r="6496">
      <c r="H6496" s="304"/>
      <c r="I6496" s="304"/>
      <c r="J6496" s="304"/>
      <c r="K6496" s="304"/>
    </row>
    <row r="6497">
      <c r="G6497" s="304"/>
      <c r="H6497" s="304"/>
      <c r="I6497" s="304"/>
      <c r="J6497" s="304"/>
      <c r="K6497" s="304"/>
    </row>
    <row r="6498">
      <c r="F6498" s="304"/>
      <c r="G6498" s="304"/>
      <c r="H6498" s="304"/>
      <c r="I6498" s="304"/>
      <c r="J6498" s="304"/>
      <c r="K6498" s="304"/>
    </row>
    <row r="6499">
      <c r="G6499" s="304"/>
      <c r="H6499" s="304"/>
      <c r="I6499" s="304"/>
      <c r="J6499" s="304"/>
      <c r="K6499" s="304"/>
    </row>
    <row r="6500">
      <c r="E6500" s="304"/>
      <c r="I6500" s="304"/>
      <c r="J6500" s="304"/>
      <c r="K6500" s="304"/>
    </row>
    <row r="6501">
      <c r="F6501" s="304"/>
      <c r="G6501" s="304"/>
      <c r="H6501" s="304"/>
      <c r="I6501" s="304"/>
      <c r="K6501" s="304"/>
    </row>
    <row r="6502">
      <c r="F6502" s="304"/>
      <c r="G6502" s="304"/>
      <c r="H6502" s="304"/>
      <c r="I6502" s="304"/>
      <c r="K6502" s="304"/>
    </row>
    <row r="6503">
      <c r="G6503" s="304"/>
      <c r="H6503" s="304"/>
      <c r="I6503" s="304"/>
      <c r="J6503" s="304"/>
      <c r="K6503" s="304"/>
    </row>
    <row r="6504">
      <c r="G6504" s="304"/>
      <c r="H6504" s="304"/>
      <c r="I6504" s="304"/>
      <c r="J6504" s="304"/>
      <c r="K6504" s="304"/>
    </row>
    <row r="6505">
      <c r="H6505" s="304"/>
      <c r="I6505" s="304"/>
      <c r="J6505" s="304"/>
      <c r="K6505" s="304"/>
    </row>
    <row r="6506">
      <c r="H6506" s="304"/>
      <c r="I6506" s="304"/>
      <c r="J6506" s="304"/>
      <c r="K6506" s="304"/>
    </row>
    <row r="6507">
      <c r="G6507" s="304"/>
      <c r="H6507" s="304"/>
      <c r="I6507" s="304"/>
      <c r="J6507" s="304"/>
      <c r="K6507" s="304"/>
    </row>
    <row r="6508">
      <c r="G6508" s="304"/>
      <c r="H6508" s="304"/>
      <c r="I6508" s="304"/>
      <c r="J6508" s="304"/>
      <c r="K6508" s="304"/>
    </row>
    <row r="6509">
      <c r="H6509" s="304"/>
      <c r="I6509" s="304"/>
      <c r="J6509" s="304"/>
      <c r="K6509" s="304"/>
    </row>
    <row r="6510">
      <c r="F6510" s="304"/>
      <c r="G6510" s="304"/>
      <c r="H6510" s="304"/>
      <c r="I6510" s="304"/>
      <c r="K6510" s="304"/>
    </row>
    <row r="6511">
      <c r="F6511" s="304"/>
      <c r="G6511" s="304"/>
      <c r="H6511" s="304"/>
      <c r="I6511" s="304"/>
      <c r="K6511" s="304"/>
    </row>
    <row r="6512">
      <c r="G6512" s="304"/>
      <c r="H6512" s="304"/>
      <c r="I6512" s="304"/>
      <c r="J6512" s="304"/>
      <c r="K6512" s="304"/>
    </row>
    <row r="6513">
      <c r="G6513" s="304"/>
      <c r="H6513" s="304"/>
      <c r="I6513" s="304"/>
      <c r="J6513" s="304"/>
      <c r="K6513" s="304"/>
    </row>
    <row r="6514">
      <c r="F6514" s="304"/>
      <c r="G6514" s="304"/>
      <c r="H6514" s="304"/>
      <c r="I6514" s="304"/>
      <c r="J6514" s="304"/>
      <c r="K6514" s="304"/>
    </row>
    <row r="6515">
      <c r="F6515" s="304"/>
      <c r="G6515" s="304"/>
      <c r="H6515" s="304"/>
      <c r="I6515" s="304"/>
      <c r="J6515" s="304"/>
      <c r="K6515" s="304"/>
    </row>
    <row r="6516">
      <c r="G6516" s="304"/>
      <c r="H6516" s="304"/>
      <c r="I6516" s="304"/>
      <c r="J6516" s="304"/>
      <c r="K6516" s="304"/>
    </row>
    <row r="6517">
      <c r="G6517" s="304"/>
      <c r="H6517" s="304"/>
      <c r="I6517" s="304"/>
      <c r="J6517" s="304"/>
      <c r="K6517" s="304"/>
    </row>
    <row r="6518">
      <c r="G6518" s="304"/>
      <c r="H6518" s="304"/>
      <c r="I6518" s="304"/>
      <c r="J6518" s="304"/>
      <c r="K6518" s="304"/>
    </row>
    <row r="6519">
      <c r="H6519" s="304"/>
      <c r="I6519" s="304"/>
      <c r="J6519" s="304"/>
      <c r="K6519" s="304"/>
    </row>
    <row r="6520">
      <c r="F6520" s="304"/>
      <c r="G6520" s="304"/>
      <c r="I6520" s="304"/>
      <c r="J6520" s="304"/>
      <c r="K6520" s="304"/>
    </row>
    <row r="6521">
      <c r="G6521" s="304"/>
      <c r="J6521" s="304"/>
      <c r="K6521" s="304"/>
    </row>
    <row r="6522">
      <c r="G6522" s="304"/>
      <c r="H6522" s="304"/>
      <c r="I6522" s="304"/>
      <c r="J6522" s="304"/>
      <c r="K6522" s="304"/>
    </row>
    <row r="6523">
      <c r="H6523" s="304"/>
      <c r="I6523" s="304"/>
      <c r="J6523" s="304"/>
      <c r="K6523" s="304"/>
    </row>
    <row r="6524">
      <c r="F6524" s="304"/>
      <c r="G6524" s="304"/>
      <c r="H6524" s="304"/>
      <c r="I6524" s="304"/>
      <c r="J6524" s="304"/>
      <c r="K6524" s="304"/>
    </row>
    <row r="6525">
      <c r="G6525" s="304"/>
      <c r="K6525" s="304"/>
    </row>
    <row r="6526">
      <c r="H6526" s="304"/>
      <c r="I6526" s="304"/>
      <c r="J6526" s="304"/>
      <c r="K6526" s="304"/>
    </row>
    <row r="6527">
      <c r="G6527" s="304"/>
      <c r="H6527" s="304"/>
      <c r="I6527" s="304"/>
      <c r="J6527" s="304"/>
      <c r="K6527" s="304"/>
    </row>
    <row r="6528">
      <c r="F6528" s="304"/>
      <c r="G6528" s="304"/>
      <c r="H6528" s="304"/>
      <c r="I6528" s="304"/>
      <c r="J6528" s="304"/>
      <c r="K6528" s="304"/>
    </row>
    <row r="6529">
      <c r="F6529" s="304"/>
      <c r="G6529" s="304"/>
      <c r="H6529" s="304"/>
      <c r="I6529" s="304"/>
      <c r="J6529" s="304"/>
      <c r="K6529" s="304"/>
    </row>
    <row r="6530">
      <c r="G6530" s="304"/>
      <c r="H6530" s="304"/>
      <c r="I6530" s="304"/>
      <c r="J6530" s="304"/>
      <c r="K6530" s="304"/>
    </row>
    <row r="6531">
      <c r="H6531" s="304"/>
      <c r="I6531" s="304"/>
      <c r="J6531" s="304"/>
      <c r="K6531" s="304"/>
    </row>
    <row r="6532">
      <c r="G6532" s="304"/>
      <c r="H6532" s="304"/>
      <c r="I6532" s="304"/>
      <c r="J6532" s="304"/>
      <c r="K6532" s="304"/>
    </row>
    <row r="6533">
      <c r="H6533" s="304"/>
      <c r="I6533" s="304"/>
      <c r="J6533" s="304"/>
      <c r="K6533" s="304"/>
    </row>
    <row r="6534">
      <c r="F6534" s="304"/>
      <c r="G6534" s="304"/>
      <c r="H6534" s="304"/>
      <c r="I6534" s="304"/>
      <c r="J6534" s="304"/>
      <c r="K6534" s="304"/>
    </row>
    <row r="6535">
      <c r="F6535" s="304"/>
      <c r="G6535" s="304"/>
      <c r="H6535" s="304"/>
      <c r="I6535" s="304"/>
      <c r="J6535" s="304"/>
      <c r="K6535" s="304"/>
    </row>
    <row r="6536">
      <c r="H6536" s="304"/>
      <c r="I6536" s="304"/>
      <c r="J6536" s="304"/>
      <c r="K6536" s="304"/>
    </row>
    <row r="6537">
      <c r="H6537" s="304"/>
      <c r="I6537" s="304"/>
      <c r="J6537" s="304"/>
      <c r="K6537" s="304"/>
    </row>
    <row r="6538">
      <c r="H6538" s="304"/>
      <c r="I6538" s="304"/>
      <c r="J6538" s="304"/>
      <c r="K6538" s="304"/>
    </row>
    <row r="6539">
      <c r="G6539" s="304"/>
      <c r="H6539" s="304"/>
      <c r="I6539" s="304"/>
      <c r="K6539" s="304"/>
    </row>
    <row r="6540">
      <c r="H6540" s="304"/>
      <c r="I6540" s="304"/>
      <c r="K6540" s="304"/>
    </row>
    <row r="6541">
      <c r="F6541" s="304"/>
      <c r="G6541" s="304"/>
      <c r="H6541" s="304"/>
      <c r="I6541" s="304"/>
      <c r="J6541" s="304"/>
      <c r="K6541" s="304"/>
    </row>
    <row r="6542">
      <c r="H6542" s="304"/>
      <c r="I6542" s="304"/>
      <c r="J6542" s="304"/>
      <c r="K6542" s="304"/>
    </row>
    <row r="6543">
      <c r="F6543" s="304"/>
      <c r="G6543" s="304"/>
      <c r="H6543" s="304"/>
      <c r="I6543" s="304"/>
      <c r="J6543" s="304"/>
      <c r="K6543" s="304"/>
    </row>
    <row r="6544">
      <c r="G6544" s="304"/>
      <c r="H6544" s="304"/>
      <c r="I6544" s="304"/>
      <c r="J6544" s="304"/>
      <c r="K6544" s="304"/>
    </row>
    <row r="6545">
      <c r="I6545" s="304"/>
      <c r="J6545" s="304"/>
      <c r="K6545" s="304"/>
    </row>
    <row r="6546">
      <c r="I6546" s="304"/>
      <c r="J6546" s="304"/>
      <c r="K6546" s="304"/>
    </row>
    <row r="6547">
      <c r="F6547" s="304"/>
      <c r="G6547" s="304"/>
      <c r="H6547" s="304"/>
      <c r="I6547" s="304"/>
      <c r="J6547" s="304"/>
      <c r="K6547" s="304"/>
    </row>
    <row r="6548">
      <c r="G6548" s="304"/>
      <c r="H6548" s="304"/>
      <c r="I6548" s="304"/>
      <c r="J6548" s="304"/>
      <c r="K6548" s="304"/>
    </row>
    <row r="6549">
      <c r="H6549" s="304"/>
      <c r="I6549" s="304"/>
      <c r="J6549" s="304"/>
      <c r="K6549" s="304"/>
    </row>
    <row r="6550">
      <c r="G6550" s="304"/>
      <c r="H6550" s="304"/>
      <c r="I6550" s="304"/>
      <c r="J6550" s="304"/>
      <c r="K6550" s="304"/>
    </row>
    <row r="6551">
      <c r="H6551" s="304"/>
      <c r="I6551" s="304"/>
      <c r="J6551" s="304"/>
      <c r="K6551" s="304"/>
    </row>
    <row r="6552">
      <c r="H6552" s="304"/>
      <c r="I6552" s="304"/>
      <c r="J6552" s="304"/>
      <c r="K6552" s="304"/>
    </row>
    <row r="6553">
      <c r="H6553" s="304"/>
      <c r="I6553" s="304"/>
      <c r="J6553" s="304"/>
      <c r="K6553" s="304"/>
    </row>
    <row r="6554">
      <c r="I6554" s="304"/>
      <c r="J6554" s="304"/>
      <c r="K6554" s="304"/>
    </row>
    <row r="6555">
      <c r="G6555" s="304"/>
      <c r="H6555" s="304"/>
      <c r="I6555" s="304"/>
      <c r="J6555" s="304"/>
      <c r="K6555" s="304"/>
    </row>
    <row r="6556">
      <c r="H6556" s="304"/>
      <c r="I6556" s="304"/>
      <c r="J6556" s="304"/>
      <c r="K6556" s="304"/>
    </row>
    <row r="6557">
      <c r="F6557" s="304"/>
      <c r="G6557" s="304"/>
      <c r="H6557" s="304"/>
      <c r="I6557" s="304"/>
      <c r="J6557" s="304"/>
      <c r="K6557" s="304"/>
    </row>
    <row r="6558">
      <c r="G6558" s="304"/>
      <c r="H6558" s="304"/>
      <c r="I6558" s="304"/>
      <c r="J6558" s="304"/>
      <c r="K6558" s="304"/>
    </row>
    <row r="6559">
      <c r="H6559" s="304"/>
      <c r="I6559" s="304"/>
      <c r="J6559" s="304"/>
      <c r="K6559" s="304"/>
    </row>
    <row r="6561">
      <c r="F6561" s="304"/>
      <c r="G6561" s="304"/>
      <c r="H6561" s="304"/>
      <c r="I6561" s="304"/>
      <c r="J6561" s="304"/>
      <c r="K6561" s="304"/>
    </row>
    <row r="6562">
      <c r="G6562" s="304"/>
      <c r="H6562" s="304"/>
      <c r="I6562" s="304"/>
      <c r="K6562" s="304"/>
    </row>
    <row r="6563">
      <c r="G6563" s="304"/>
      <c r="H6563" s="304"/>
      <c r="I6563" s="304"/>
      <c r="K6563" s="304"/>
    </row>
    <row r="6564">
      <c r="H6564" s="304"/>
      <c r="I6564" s="304"/>
      <c r="J6564" s="304"/>
      <c r="K6564" s="304"/>
    </row>
    <row r="6565">
      <c r="H6565" s="304"/>
      <c r="I6565" s="304"/>
      <c r="J6565" s="304"/>
      <c r="K6565" s="304"/>
    </row>
    <row r="6566">
      <c r="J6566" s="304"/>
      <c r="K6566" s="304"/>
    </row>
    <row r="6567">
      <c r="G6567" s="304"/>
      <c r="H6567" s="304"/>
      <c r="I6567" s="304"/>
      <c r="J6567" s="304"/>
      <c r="K6567" s="304"/>
    </row>
    <row r="6568">
      <c r="G6568" s="304"/>
      <c r="H6568" s="304"/>
      <c r="I6568" s="304"/>
      <c r="J6568" s="304"/>
      <c r="K6568" s="304"/>
    </row>
    <row r="6569">
      <c r="G6569" s="304"/>
      <c r="H6569" s="304"/>
      <c r="I6569" s="304"/>
      <c r="J6569" s="304"/>
      <c r="K6569" s="304"/>
    </row>
    <row r="6570">
      <c r="G6570" s="304"/>
      <c r="H6570" s="304"/>
      <c r="I6570" s="304"/>
      <c r="J6570" s="304"/>
      <c r="K6570" s="304"/>
    </row>
    <row r="6571">
      <c r="H6571" s="304"/>
      <c r="I6571" s="304"/>
      <c r="J6571" s="304"/>
      <c r="K6571" s="304"/>
    </row>
    <row r="6572">
      <c r="J6572" s="304"/>
      <c r="K6572" s="304"/>
    </row>
    <row r="6573">
      <c r="G6573" s="304"/>
      <c r="H6573" s="304"/>
      <c r="I6573" s="304"/>
      <c r="K6573" s="304"/>
    </row>
    <row r="6574">
      <c r="G6574" s="304"/>
      <c r="H6574" s="304"/>
      <c r="I6574" s="304"/>
      <c r="J6574" s="304"/>
      <c r="K6574" s="304"/>
    </row>
    <row r="6575">
      <c r="G6575" s="304"/>
      <c r="H6575" s="304"/>
      <c r="I6575" s="304"/>
      <c r="J6575" s="304"/>
      <c r="K6575" s="304"/>
    </row>
    <row r="6576">
      <c r="G6576" s="304"/>
      <c r="H6576" s="304"/>
      <c r="I6576" s="304"/>
      <c r="J6576" s="304"/>
      <c r="K6576" s="304"/>
    </row>
    <row r="6577">
      <c r="H6577" s="304"/>
      <c r="I6577" s="304"/>
      <c r="J6577" s="304"/>
      <c r="K6577" s="304"/>
    </row>
    <row r="6578">
      <c r="G6578" s="304"/>
      <c r="H6578" s="304"/>
      <c r="I6578" s="304"/>
      <c r="J6578" s="304"/>
      <c r="K6578" s="304"/>
    </row>
    <row r="6579">
      <c r="F6579" s="304"/>
      <c r="G6579" s="304"/>
      <c r="H6579" s="304"/>
      <c r="I6579" s="304"/>
      <c r="J6579" s="304"/>
      <c r="K6579" s="304"/>
    </row>
    <row r="6580">
      <c r="G6580" s="304"/>
      <c r="H6580" s="304"/>
      <c r="I6580" s="304"/>
      <c r="J6580" s="304"/>
      <c r="K6580" s="304"/>
    </row>
    <row r="6581">
      <c r="H6581" s="304"/>
      <c r="I6581" s="304"/>
      <c r="J6581" s="304"/>
      <c r="K6581" s="304"/>
    </row>
    <row r="6582">
      <c r="G6582" s="304"/>
      <c r="H6582" s="304"/>
      <c r="I6582" s="304"/>
      <c r="J6582" s="304"/>
      <c r="K6582" s="304"/>
    </row>
    <row r="6583">
      <c r="H6583" s="304"/>
      <c r="I6583" s="304"/>
      <c r="J6583" s="304"/>
      <c r="K6583" s="304"/>
    </row>
    <row r="6584">
      <c r="H6584" s="304"/>
      <c r="I6584" s="304"/>
      <c r="J6584" s="304"/>
      <c r="K6584" s="304"/>
    </row>
    <row r="6585">
      <c r="H6585" s="304"/>
      <c r="I6585" s="304"/>
      <c r="J6585" s="304"/>
      <c r="K6585" s="304"/>
    </row>
    <row r="6586">
      <c r="H6586" s="304"/>
      <c r="I6586" s="304"/>
      <c r="J6586" s="304"/>
      <c r="K6586" s="304"/>
    </row>
    <row r="6587">
      <c r="H6587" s="304"/>
      <c r="I6587" s="304"/>
      <c r="J6587" s="304"/>
      <c r="K6587" s="304"/>
    </row>
    <row r="6588">
      <c r="G6588" s="304"/>
      <c r="H6588" s="304"/>
      <c r="I6588" s="304"/>
      <c r="J6588" s="304"/>
      <c r="K6588" s="304"/>
    </row>
    <row r="6589">
      <c r="F6589" s="304"/>
      <c r="G6589" s="304"/>
      <c r="H6589" s="304"/>
      <c r="I6589" s="304"/>
      <c r="J6589" s="304"/>
      <c r="K6589" s="304"/>
    </row>
    <row r="6590">
      <c r="G6590" s="304"/>
      <c r="H6590" s="304"/>
      <c r="I6590" s="304"/>
      <c r="J6590" s="304"/>
      <c r="K6590" s="304"/>
    </row>
    <row r="6591">
      <c r="H6591" s="304"/>
      <c r="I6591" s="304"/>
      <c r="J6591" s="304"/>
      <c r="K6591" s="304"/>
    </row>
    <row r="6592">
      <c r="H6592" s="304"/>
      <c r="J6592" s="304"/>
      <c r="K6592" s="304"/>
    </row>
    <row r="6593">
      <c r="G6593" s="304"/>
      <c r="H6593" s="304"/>
      <c r="I6593" s="304"/>
      <c r="J6593" s="304"/>
      <c r="K6593" s="304"/>
    </row>
    <row r="6594">
      <c r="H6594" s="304"/>
      <c r="I6594" s="304"/>
      <c r="J6594" s="304"/>
      <c r="K6594" s="304"/>
    </row>
    <row r="6595">
      <c r="J6595" s="304"/>
      <c r="K6595" s="304"/>
    </row>
    <row r="6596">
      <c r="K6596" s="304"/>
    </row>
    <row r="6597">
      <c r="G6597" s="304"/>
      <c r="H6597" s="304"/>
      <c r="I6597" s="304"/>
      <c r="J6597" s="304"/>
      <c r="K6597" s="304"/>
    </row>
    <row r="6598">
      <c r="H6598" s="304"/>
      <c r="I6598" s="304"/>
      <c r="J6598" s="304"/>
      <c r="K6598" s="304"/>
    </row>
    <row r="6599">
      <c r="G6599" s="304"/>
      <c r="H6599" s="304"/>
      <c r="I6599" s="304"/>
      <c r="K6599" s="304"/>
    </row>
    <row r="6600">
      <c r="G6600" s="304"/>
      <c r="H6600" s="304"/>
      <c r="I6600" s="304"/>
      <c r="K6600" s="304"/>
    </row>
    <row r="6601">
      <c r="G6601" s="304"/>
      <c r="H6601" s="304"/>
      <c r="I6601" s="304"/>
      <c r="K6601" s="304"/>
    </row>
    <row r="6602">
      <c r="H6602" s="304"/>
      <c r="I6602" s="304"/>
      <c r="K6602" s="304"/>
    </row>
    <row r="6603">
      <c r="K6603" s="304"/>
    </row>
    <row r="6604">
      <c r="G6604" s="304"/>
      <c r="H6604" s="304"/>
      <c r="I6604" s="304"/>
      <c r="J6604" s="304"/>
      <c r="K6604" s="304"/>
    </row>
    <row r="6605">
      <c r="G6605" s="304"/>
      <c r="H6605" s="304"/>
      <c r="I6605" s="304"/>
      <c r="J6605" s="304"/>
      <c r="K6605" s="304"/>
    </row>
    <row r="6606">
      <c r="H6606" s="304"/>
      <c r="I6606" s="304"/>
      <c r="J6606" s="304"/>
      <c r="K6606" s="304"/>
    </row>
    <row r="6607">
      <c r="G6607" s="304"/>
      <c r="H6607" s="304"/>
      <c r="I6607" s="304"/>
      <c r="K6607" s="304"/>
    </row>
    <row r="6608">
      <c r="G6608" s="304"/>
      <c r="H6608" s="304"/>
      <c r="I6608" s="304"/>
      <c r="K6608" s="304"/>
    </row>
    <row r="6609">
      <c r="G6609" s="304"/>
      <c r="H6609" s="304"/>
      <c r="I6609" s="304"/>
      <c r="K6609" s="304"/>
    </row>
    <row r="6610">
      <c r="H6610" s="304"/>
      <c r="I6610" s="304"/>
      <c r="J6610" s="304"/>
      <c r="K6610" s="304"/>
    </row>
    <row r="6611">
      <c r="J6611" s="304"/>
      <c r="K6611" s="304"/>
    </row>
    <row r="6612">
      <c r="H6612" s="304"/>
      <c r="I6612" s="304"/>
      <c r="J6612" s="304"/>
      <c r="K6612" s="304"/>
    </row>
    <row r="6613">
      <c r="J6613" s="304"/>
      <c r="K6613" s="304"/>
    </row>
    <row r="6614">
      <c r="F6614" s="304"/>
      <c r="G6614" s="304"/>
      <c r="H6614" s="304"/>
      <c r="I6614" s="304"/>
      <c r="J6614" s="304"/>
      <c r="K6614" s="304"/>
    </row>
    <row r="6615">
      <c r="G6615" s="304"/>
      <c r="H6615" s="304"/>
      <c r="I6615" s="304"/>
      <c r="J6615" s="304"/>
      <c r="K6615" s="304"/>
    </row>
    <row r="6616">
      <c r="H6616" s="304"/>
      <c r="I6616" s="304"/>
      <c r="J6616" s="304"/>
      <c r="K6616" s="304"/>
    </row>
    <row r="6617">
      <c r="G6617" s="304"/>
      <c r="H6617" s="304"/>
      <c r="I6617" s="304"/>
      <c r="J6617" s="304"/>
      <c r="K6617" s="304"/>
    </row>
    <row r="6618">
      <c r="G6618" s="304"/>
      <c r="H6618" s="304"/>
      <c r="I6618" s="304"/>
      <c r="J6618" s="304"/>
      <c r="K6618" s="304"/>
    </row>
    <row r="6619">
      <c r="G6619" s="304"/>
      <c r="H6619" s="304"/>
      <c r="I6619" s="304"/>
      <c r="J6619" s="304"/>
      <c r="K6619" s="304"/>
    </row>
    <row r="6620">
      <c r="G6620" s="304"/>
      <c r="H6620" s="304"/>
      <c r="I6620" s="304"/>
      <c r="J6620" s="304"/>
      <c r="K6620" s="304"/>
    </row>
    <row r="6621">
      <c r="H6621" s="304"/>
      <c r="I6621" s="304"/>
      <c r="J6621" s="304"/>
      <c r="K6621" s="304"/>
    </row>
    <row r="6622">
      <c r="H6622" s="304"/>
      <c r="I6622" s="304"/>
      <c r="J6622" s="304"/>
      <c r="K6622" s="304"/>
    </row>
    <row r="6623">
      <c r="J6623" s="304"/>
      <c r="K6623" s="304"/>
    </row>
    <row r="6624">
      <c r="F6624" s="304"/>
      <c r="G6624" s="304"/>
      <c r="H6624" s="304"/>
      <c r="I6624" s="304"/>
      <c r="J6624" s="304"/>
      <c r="K6624" s="304"/>
    </row>
    <row r="6625">
      <c r="G6625" s="304"/>
      <c r="H6625" s="304"/>
      <c r="I6625" s="304"/>
      <c r="J6625" s="304"/>
      <c r="K6625" s="304"/>
    </row>
    <row r="6626">
      <c r="H6626" s="304"/>
      <c r="I6626" s="304"/>
      <c r="J6626" s="304"/>
      <c r="K6626" s="304"/>
    </row>
    <row r="6627">
      <c r="H6627" s="304"/>
      <c r="I6627" s="304"/>
      <c r="K6627" s="304"/>
    </row>
    <row r="6628">
      <c r="G6628" s="304"/>
      <c r="K6628" s="304"/>
    </row>
    <row r="6629">
      <c r="G6629" s="304"/>
      <c r="H6629" s="304"/>
      <c r="I6629" s="304"/>
      <c r="J6629" s="304"/>
      <c r="K6629" s="304"/>
    </row>
    <row r="6630">
      <c r="H6630" s="304"/>
      <c r="I6630" s="304"/>
      <c r="J6630" s="304"/>
      <c r="K6630" s="304"/>
    </row>
    <row r="6631">
      <c r="H6631" s="304"/>
      <c r="I6631" s="304"/>
      <c r="J6631" s="304"/>
      <c r="K6631" s="304"/>
    </row>
    <row r="6632">
      <c r="H6632" s="304"/>
      <c r="I6632" s="304"/>
      <c r="J6632" s="304"/>
      <c r="K6632" s="304"/>
    </row>
    <row r="6633">
      <c r="F6633" s="304"/>
      <c r="G6633" s="304"/>
      <c r="H6633" s="304"/>
      <c r="I6633" s="304"/>
      <c r="J6633" s="304"/>
      <c r="K6633" s="304"/>
    </row>
    <row r="6634">
      <c r="H6634" s="304"/>
      <c r="I6634" s="304"/>
      <c r="J6634" s="304"/>
      <c r="K6634" s="304"/>
    </row>
    <row r="6635">
      <c r="G6635" s="304"/>
      <c r="H6635" s="304"/>
      <c r="I6635" s="304"/>
      <c r="J6635" s="304"/>
      <c r="K6635" s="304"/>
    </row>
    <row r="6636">
      <c r="G6636" s="304"/>
      <c r="H6636" s="304"/>
      <c r="I6636" s="304"/>
      <c r="J6636" s="304"/>
      <c r="K6636" s="304"/>
    </row>
    <row r="6637">
      <c r="G6637" s="304"/>
      <c r="H6637" s="304"/>
      <c r="I6637" s="304"/>
      <c r="J6637" s="304"/>
      <c r="K6637" s="304"/>
    </row>
    <row r="6638">
      <c r="H6638" s="304"/>
      <c r="I6638" s="304"/>
      <c r="J6638" s="304"/>
      <c r="K6638" s="304"/>
    </row>
    <row r="6639">
      <c r="G6639" s="304"/>
      <c r="H6639" s="304"/>
      <c r="I6639" s="304"/>
      <c r="J6639" s="304"/>
      <c r="K6639" s="304"/>
    </row>
    <row r="6640">
      <c r="H6640" s="304"/>
      <c r="I6640" s="304"/>
      <c r="J6640" s="304"/>
      <c r="K6640" s="304"/>
    </row>
    <row r="6641">
      <c r="G6641" s="304"/>
      <c r="H6641" s="304"/>
      <c r="I6641" s="304"/>
      <c r="J6641" s="304"/>
      <c r="K6641" s="304"/>
    </row>
    <row r="6642">
      <c r="G6642" s="304"/>
      <c r="H6642" s="304"/>
      <c r="I6642" s="304"/>
      <c r="J6642" s="304"/>
      <c r="K6642" s="304"/>
    </row>
    <row r="6643">
      <c r="G6643" s="304"/>
      <c r="H6643" s="304"/>
      <c r="I6643" s="304"/>
      <c r="J6643" s="304"/>
      <c r="K6643" s="304"/>
    </row>
    <row r="6644">
      <c r="G6644" s="304"/>
      <c r="H6644" s="304"/>
      <c r="I6644" s="304"/>
      <c r="J6644" s="304"/>
      <c r="K6644" s="304"/>
    </row>
    <row r="6645">
      <c r="H6645" s="304"/>
      <c r="I6645" s="304"/>
      <c r="J6645" s="304"/>
      <c r="K6645" s="304"/>
    </row>
    <row r="6646">
      <c r="J6646" s="304"/>
      <c r="K6646" s="304"/>
    </row>
    <row r="6647">
      <c r="I6647" s="304"/>
      <c r="J6647" s="304"/>
      <c r="K6647" s="304"/>
    </row>
    <row r="6648">
      <c r="G6648" s="304"/>
      <c r="H6648" s="304"/>
      <c r="I6648" s="304"/>
      <c r="J6648" s="304"/>
      <c r="K6648" s="304"/>
    </row>
    <row r="6649">
      <c r="F6649" s="304"/>
      <c r="G6649" s="304"/>
      <c r="H6649" s="304"/>
      <c r="I6649" s="304"/>
      <c r="J6649" s="304"/>
      <c r="K6649" s="304"/>
    </row>
    <row r="6650">
      <c r="F6650" s="304"/>
      <c r="G6650" s="304"/>
      <c r="H6650" s="304"/>
      <c r="I6650" s="304"/>
      <c r="J6650" s="304"/>
      <c r="K6650" s="304"/>
    </row>
    <row r="6651">
      <c r="G6651" s="304"/>
      <c r="H6651" s="304"/>
      <c r="I6651" s="304"/>
      <c r="J6651" s="304"/>
      <c r="K6651" s="304"/>
    </row>
    <row r="6652">
      <c r="G6652" s="304"/>
      <c r="H6652" s="304"/>
      <c r="I6652" s="304"/>
      <c r="J6652" s="304"/>
      <c r="K6652" s="304"/>
    </row>
    <row r="6653">
      <c r="G6653" s="304"/>
      <c r="H6653" s="304"/>
      <c r="I6653" s="304"/>
      <c r="J6653" s="304"/>
      <c r="K6653" s="304"/>
    </row>
    <row r="6654">
      <c r="H6654" s="304"/>
      <c r="I6654" s="304"/>
      <c r="J6654" s="304"/>
      <c r="K6654" s="304"/>
    </row>
    <row r="6655">
      <c r="F6655" s="304"/>
      <c r="I6655" s="304"/>
      <c r="J6655" s="304"/>
      <c r="K6655" s="304"/>
    </row>
    <row r="6656">
      <c r="G6656" s="304"/>
      <c r="I6656" s="304"/>
      <c r="J6656" s="304"/>
      <c r="K6656" s="304"/>
    </row>
    <row r="6657">
      <c r="H6657" s="304"/>
      <c r="I6657" s="304"/>
      <c r="J6657" s="304"/>
      <c r="K6657" s="304"/>
    </row>
    <row r="6658">
      <c r="G6658" s="304"/>
      <c r="H6658" s="304"/>
      <c r="I6658" s="304"/>
      <c r="J6658" s="304"/>
      <c r="K6658" s="304"/>
    </row>
    <row r="6659">
      <c r="G6659" s="304"/>
      <c r="H6659" s="304"/>
      <c r="I6659" s="304"/>
      <c r="J6659" s="304"/>
      <c r="K6659" s="304"/>
    </row>
    <row r="6660">
      <c r="G6660" s="304"/>
      <c r="H6660" s="304"/>
      <c r="I6660" s="304"/>
      <c r="J6660" s="304"/>
      <c r="K6660" s="304"/>
    </row>
    <row r="6661">
      <c r="F6661" s="304"/>
      <c r="G6661" s="304"/>
      <c r="H6661" s="304"/>
      <c r="I6661" s="304"/>
      <c r="J6661" s="304"/>
      <c r="K6661" s="304"/>
    </row>
    <row r="6662">
      <c r="G6662" s="304"/>
      <c r="H6662" s="304"/>
      <c r="I6662" s="304"/>
      <c r="J6662" s="304"/>
      <c r="K6662" s="304"/>
    </row>
    <row r="6663">
      <c r="G6663" s="304"/>
      <c r="H6663" s="304"/>
      <c r="I6663" s="304"/>
      <c r="J6663" s="304"/>
      <c r="K6663" s="304"/>
    </row>
    <row r="6664">
      <c r="F6664" s="304"/>
      <c r="G6664" s="304"/>
      <c r="H6664" s="304"/>
      <c r="I6664" s="304"/>
      <c r="J6664" s="304"/>
      <c r="K6664" s="304"/>
    </row>
    <row r="6665">
      <c r="G6665" s="304"/>
      <c r="H6665" s="304"/>
      <c r="I6665" s="304"/>
      <c r="J6665" s="304"/>
      <c r="K6665" s="304"/>
    </row>
    <row r="6666">
      <c r="H6666" s="304"/>
      <c r="I6666" s="304"/>
      <c r="J6666" s="304"/>
      <c r="K6666" s="304"/>
    </row>
    <row r="6667">
      <c r="I6667" s="304"/>
      <c r="J6667" s="304"/>
      <c r="K6667" s="304"/>
    </row>
    <row r="6669">
      <c r="F6669" s="304"/>
      <c r="G6669" s="304"/>
      <c r="H6669" s="304"/>
      <c r="I6669" s="304"/>
      <c r="J6669" s="304"/>
      <c r="K6669" s="304"/>
    </row>
    <row r="6670">
      <c r="G6670" s="304"/>
      <c r="H6670" s="304"/>
      <c r="I6670" s="304"/>
      <c r="J6670" s="304"/>
      <c r="K6670" s="304"/>
    </row>
    <row r="6671">
      <c r="G6671" s="304"/>
      <c r="H6671" s="304"/>
      <c r="I6671" s="304"/>
      <c r="J6671" s="304"/>
      <c r="K6671" s="304"/>
    </row>
    <row r="6672">
      <c r="H6672" s="304"/>
      <c r="K6672" s="304"/>
    </row>
    <row r="6673">
      <c r="G6673" s="304"/>
      <c r="H6673" s="304"/>
      <c r="I6673" s="304"/>
      <c r="J6673" s="304"/>
      <c r="K6673" s="304"/>
    </row>
    <row r="6674">
      <c r="F6674" s="304"/>
      <c r="G6674" s="304"/>
      <c r="H6674" s="304"/>
      <c r="I6674" s="304"/>
      <c r="J6674" s="304"/>
      <c r="K6674" s="304"/>
    </row>
    <row r="6675">
      <c r="G6675" s="304"/>
      <c r="H6675" s="304"/>
      <c r="I6675" s="304"/>
      <c r="J6675" s="304"/>
      <c r="K6675" s="304"/>
    </row>
    <row r="6676">
      <c r="H6676" s="304"/>
      <c r="I6676" s="304"/>
      <c r="J6676" s="304"/>
      <c r="K6676" s="304"/>
    </row>
    <row r="6677">
      <c r="F6677" s="304"/>
      <c r="G6677" s="304"/>
      <c r="H6677" s="304"/>
      <c r="I6677" s="304"/>
      <c r="J6677" s="304"/>
      <c r="K6677" s="304"/>
    </row>
    <row r="6678">
      <c r="F6678" s="304"/>
      <c r="G6678" s="304"/>
      <c r="H6678" s="304"/>
      <c r="I6678" s="304"/>
      <c r="J6678" s="304"/>
      <c r="K6678" s="304"/>
    </row>
    <row r="6679">
      <c r="G6679" s="304"/>
      <c r="H6679" s="304"/>
      <c r="I6679" s="304"/>
      <c r="J6679" s="304"/>
      <c r="K6679" s="304"/>
    </row>
    <row r="6680">
      <c r="H6680" s="304"/>
      <c r="I6680" s="304"/>
      <c r="J6680" s="304"/>
      <c r="K6680" s="304"/>
    </row>
    <row r="6681">
      <c r="G6681" s="304"/>
      <c r="H6681" s="304"/>
      <c r="I6681" s="304"/>
      <c r="J6681" s="304"/>
      <c r="K6681" s="304"/>
    </row>
    <row r="6682">
      <c r="H6682" s="304"/>
      <c r="I6682" s="304"/>
      <c r="J6682" s="304"/>
      <c r="K6682" s="304"/>
    </row>
    <row r="6683">
      <c r="G6683" s="304"/>
      <c r="H6683" s="304"/>
      <c r="I6683" s="304"/>
      <c r="J6683" s="304"/>
      <c r="K6683" s="304"/>
    </row>
    <row r="6684">
      <c r="G6684" s="304"/>
      <c r="H6684" s="304"/>
      <c r="I6684" s="304"/>
      <c r="J6684" s="304"/>
      <c r="K6684" s="304"/>
    </row>
    <row r="6685">
      <c r="G6685" s="304"/>
      <c r="H6685" s="304"/>
      <c r="I6685" s="304"/>
      <c r="J6685" s="304"/>
      <c r="K6685" s="304"/>
    </row>
    <row r="6686">
      <c r="H6686" s="304"/>
      <c r="I6686" s="304"/>
      <c r="K6686" s="304"/>
    </row>
    <row r="6687">
      <c r="G6687" s="304"/>
      <c r="H6687" s="304"/>
      <c r="I6687" s="304"/>
      <c r="J6687" s="304"/>
      <c r="K6687" s="304"/>
    </row>
    <row r="6688">
      <c r="H6688" s="304"/>
      <c r="I6688" s="304"/>
      <c r="J6688" s="304"/>
      <c r="K6688" s="304"/>
    </row>
    <row r="6689">
      <c r="G6689" s="304"/>
      <c r="H6689" s="304"/>
      <c r="J6689" s="304"/>
      <c r="K6689" s="304"/>
    </row>
    <row r="6690">
      <c r="F6690" s="304"/>
      <c r="G6690" s="304"/>
      <c r="H6690" s="304"/>
      <c r="I6690" s="304"/>
      <c r="K6690" s="304"/>
    </row>
    <row r="6691">
      <c r="F6691" s="304"/>
      <c r="G6691" s="304"/>
      <c r="H6691" s="304"/>
      <c r="I6691" s="304"/>
      <c r="J6691" s="304"/>
      <c r="K6691" s="304"/>
    </row>
    <row r="6692">
      <c r="G6692" s="304"/>
      <c r="H6692" s="304"/>
      <c r="I6692" s="304"/>
      <c r="J6692" s="304"/>
      <c r="K6692" s="304"/>
    </row>
    <row r="6693">
      <c r="G6693" s="304"/>
      <c r="H6693" s="304"/>
      <c r="I6693" s="304"/>
      <c r="J6693" s="304"/>
      <c r="K6693" s="304"/>
    </row>
    <row r="6694">
      <c r="H6694" s="304"/>
      <c r="I6694" s="304"/>
      <c r="J6694" s="304"/>
      <c r="K6694" s="304"/>
    </row>
    <row r="6695">
      <c r="G6695" s="304"/>
      <c r="H6695" s="304"/>
      <c r="I6695" s="304"/>
      <c r="J6695" s="304"/>
      <c r="K6695" s="304"/>
    </row>
    <row r="6696">
      <c r="F6696" s="304"/>
      <c r="G6696" s="304"/>
      <c r="H6696" s="304"/>
      <c r="I6696" s="304"/>
      <c r="J6696" s="304"/>
      <c r="K6696" s="304"/>
    </row>
    <row r="6697">
      <c r="G6697" s="304"/>
      <c r="H6697" s="304"/>
      <c r="I6697" s="304"/>
      <c r="J6697" s="304"/>
      <c r="K6697" s="304"/>
    </row>
    <row r="6698">
      <c r="H6698" s="304"/>
      <c r="I6698" s="304"/>
      <c r="J6698" s="304"/>
      <c r="K6698" s="304"/>
    </row>
    <row r="6699">
      <c r="G6699" s="304"/>
      <c r="I6699" s="304"/>
      <c r="J6699" s="304"/>
      <c r="K6699" s="304"/>
    </row>
    <row r="6700">
      <c r="F6700" s="304"/>
      <c r="G6700" s="304"/>
      <c r="H6700" s="304"/>
      <c r="I6700" s="304"/>
      <c r="J6700" s="304"/>
      <c r="K6700" s="304"/>
    </row>
    <row r="6701">
      <c r="G6701" s="304"/>
      <c r="H6701" s="304"/>
      <c r="I6701" s="304"/>
      <c r="J6701" s="304"/>
      <c r="K6701" s="304"/>
    </row>
    <row r="6702">
      <c r="H6702" s="304"/>
      <c r="I6702" s="304"/>
      <c r="J6702" s="304"/>
    </row>
    <row r="6703">
      <c r="G6703" s="304"/>
      <c r="H6703" s="304"/>
      <c r="I6703" s="304"/>
      <c r="J6703" s="304"/>
      <c r="K6703" s="304"/>
    </row>
    <row r="6704">
      <c r="H6704" s="304"/>
      <c r="I6704" s="304"/>
      <c r="J6704" s="304"/>
      <c r="K6704" s="304"/>
    </row>
    <row r="6705">
      <c r="G6705" s="304"/>
      <c r="H6705" s="304"/>
      <c r="I6705" s="304"/>
      <c r="J6705" s="304"/>
      <c r="K6705" s="304"/>
    </row>
    <row r="6706">
      <c r="H6706" s="304"/>
      <c r="I6706" s="304"/>
      <c r="J6706" s="304"/>
      <c r="K6706" s="304"/>
    </row>
    <row r="6707">
      <c r="G6707" s="304"/>
      <c r="H6707" s="304"/>
      <c r="I6707" s="304"/>
      <c r="J6707" s="304"/>
      <c r="K6707" s="304"/>
    </row>
    <row r="6708">
      <c r="G6708" s="304"/>
      <c r="H6708" s="304"/>
      <c r="I6708" s="304"/>
      <c r="J6708" s="304"/>
      <c r="K6708" s="304"/>
    </row>
    <row r="6709">
      <c r="G6709" s="304"/>
      <c r="H6709" s="304"/>
      <c r="I6709" s="304"/>
      <c r="J6709" s="304"/>
      <c r="K6709" s="304"/>
    </row>
    <row r="6710">
      <c r="G6710" s="304"/>
      <c r="H6710" s="304"/>
      <c r="I6710" s="304"/>
      <c r="J6710" s="304"/>
      <c r="K6710" s="304"/>
    </row>
    <row r="6711">
      <c r="G6711" s="304"/>
      <c r="H6711" s="304"/>
      <c r="I6711" s="304"/>
      <c r="J6711" s="304"/>
      <c r="K6711" s="304"/>
    </row>
    <row r="6712">
      <c r="H6712" s="304"/>
      <c r="I6712" s="304"/>
      <c r="J6712" s="304"/>
      <c r="K6712" s="304"/>
    </row>
    <row r="6713">
      <c r="G6713" s="304"/>
      <c r="H6713" s="304"/>
      <c r="I6713" s="304"/>
      <c r="J6713" s="304"/>
      <c r="K6713" s="304"/>
    </row>
    <row r="6714">
      <c r="H6714" s="304"/>
      <c r="I6714" s="304"/>
      <c r="J6714" s="304"/>
      <c r="K6714" s="304"/>
    </row>
    <row r="6715">
      <c r="G6715" s="304"/>
      <c r="H6715" s="304"/>
      <c r="I6715" s="304"/>
      <c r="J6715" s="304"/>
      <c r="K6715" s="304"/>
    </row>
    <row r="6716">
      <c r="H6716" s="304"/>
      <c r="I6716" s="304"/>
      <c r="J6716" s="304"/>
      <c r="K6716" s="304"/>
    </row>
    <row r="6717">
      <c r="G6717" s="304"/>
      <c r="H6717" s="304"/>
      <c r="I6717" s="304"/>
      <c r="J6717" s="304"/>
      <c r="K6717" s="304"/>
    </row>
    <row r="6718">
      <c r="H6718" s="304"/>
      <c r="K6718" s="304"/>
    </row>
    <row r="6719">
      <c r="F6719" s="304"/>
      <c r="G6719" s="304"/>
      <c r="H6719" s="304"/>
      <c r="I6719" s="304"/>
      <c r="J6719" s="304"/>
      <c r="K6719" s="304"/>
    </row>
    <row r="6720">
      <c r="G6720" s="304"/>
      <c r="H6720" s="304"/>
      <c r="I6720" s="304"/>
      <c r="J6720" s="304"/>
      <c r="K6720" s="304"/>
    </row>
    <row r="6721">
      <c r="G6721" s="304"/>
      <c r="H6721" s="304"/>
      <c r="I6721" s="304"/>
      <c r="J6721" s="304"/>
      <c r="K6721" s="304"/>
    </row>
    <row r="6722">
      <c r="H6722" s="304"/>
      <c r="I6722" s="304"/>
      <c r="J6722" s="304"/>
      <c r="K6722" s="304"/>
    </row>
    <row r="6723">
      <c r="F6723" s="304"/>
      <c r="G6723" s="304"/>
      <c r="H6723" s="304"/>
      <c r="I6723" s="304"/>
      <c r="J6723" s="304"/>
      <c r="K6723" s="304"/>
    </row>
    <row r="6724">
      <c r="G6724" s="304"/>
      <c r="H6724" s="304"/>
      <c r="I6724" s="304"/>
      <c r="J6724" s="304"/>
      <c r="K6724" s="304"/>
    </row>
    <row r="6725">
      <c r="G6725" s="304"/>
      <c r="H6725" s="304"/>
      <c r="I6725" s="304"/>
      <c r="J6725" s="304"/>
      <c r="K6725" s="304"/>
    </row>
    <row r="6726">
      <c r="G6726" s="304"/>
      <c r="H6726" s="304"/>
      <c r="I6726" s="304"/>
      <c r="J6726" s="304"/>
      <c r="K6726" s="304"/>
    </row>
    <row r="6727">
      <c r="G6727" s="304"/>
      <c r="H6727" s="304"/>
      <c r="I6727" s="304"/>
      <c r="J6727" s="304"/>
      <c r="K6727" s="304"/>
    </row>
    <row r="6728">
      <c r="H6728" s="304"/>
      <c r="I6728" s="304"/>
      <c r="J6728" s="304"/>
      <c r="K6728" s="304"/>
    </row>
    <row r="6729">
      <c r="G6729" s="304"/>
      <c r="H6729" s="304"/>
      <c r="I6729" s="304"/>
      <c r="J6729" s="304"/>
      <c r="K6729" s="304"/>
    </row>
    <row r="6730">
      <c r="H6730" s="304"/>
      <c r="I6730" s="304"/>
      <c r="J6730" s="304"/>
      <c r="K6730" s="304"/>
    </row>
    <row r="6731">
      <c r="G6731" s="304"/>
      <c r="H6731" s="304"/>
      <c r="I6731" s="304"/>
      <c r="J6731" s="304"/>
      <c r="K6731" s="304"/>
    </row>
    <row r="6732">
      <c r="H6732" s="304"/>
      <c r="I6732" s="304"/>
      <c r="J6732" s="304"/>
      <c r="K6732" s="304"/>
    </row>
    <row r="6733">
      <c r="G6733" s="304"/>
      <c r="H6733" s="304"/>
      <c r="I6733" s="304"/>
      <c r="J6733" s="304"/>
      <c r="K6733" s="304"/>
    </row>
    <row r="6734">
      <c r="G6734" s="304"/>
      <c r="H6734" s="304"/>
      <c r="I6734" s="304"/>
      <c r="J6734" s="304"/>
      <c r="K6734" s="304"/>
    </row>
    <row r="6735">
      <c r="H6735" s="304"/>
      <c r="I6735" s="304"/>
      <c r="J6735" s="304"/>
      <c r="K6735" s="304"/>
    </row>
    <row r="6737">
      <c r="F6737" s="304"/>
      <c r="G6737" s="304"/>
      <c r="H6737" s="304"/>
      <c r="I6737" s="304"/>
      <c r="J6737" s="304"/>
      <c r="K6737" s="304"/>
    </row>
    <row r="6738">
      <c r="H6738" s="304"/>
      <c r="I6738" s="304"/>
      <c r="J6738" s="304"/>
      <c r="K6738" s="304"/>
    </row>
    <row r="6739">
      <c r="G6739" s="304"/>
      <c r="H6739" s="304"/>
      <c r="I6739" s="304"/>
      <c r="J6739" s="304"/>
      <c r="K6739" s="304"/>
    </row>
    <row r="6740">
      <c r="H6740" s="304"/>
      <c r="I6740" s="304"/>
      <c r="J6740" s="304"/>
      <c r="K6740" s="304"/>
    </row>
    <row r="6741">
      <c r="G6741" s="304"/>
      <c r="H6741" s="304"/>
      <c r="I6741" s="304"/>
      <c r="J6741" s="304"/>
      <c r="K6741" s="304"/>
    </row>
    <row r="6742">
      <c r="H6742" s="304"/>
      <c r="I6742" s="304"/>
      <c r="J6742" s="304"/>
      <c r="K6742" s="304"/>
    </row>
    <row r="6743">
      <c r="G6743" s="304"/>
      <c r="H6743" s="304"/>
      <c r="I6743" s="304"/>
      <c r="J6743" s="304"/>
      <c r="K6743" s="304"/>
    </row>
    <row r="6744">
      <c r="H6744" s="304"/>
      <c r="I6744" s="304"/>
      <c r="J6744" s="304"/>
      <c r="K6744" s="304"/>
    </row>
    <row r="6745">
      <c r="G6745" s="304"/>
      <c r="I6745" s="304"/>
      <c r="J6745" s="304"/>
      <c r="K6745" s="304"/>
    </row>
    <row r="6746">
      <c r="H6746" s="304"/>
      <c r="I6746" s="304"/>
      <c r="J6746" s="304"/>
      <c r="K6746" s="304"/>
    </row>
    <row r="6747">
      <c r="G6747" s="304"/>
      <c r="H6747" s="304"/>
      <c r="I6747" s="304"/>
      <c r="J6747" s="304"/>
      <c r="K6747" s="304"/>
    </row>
    <row r="6748">
      <c r="G6748" s="304"/>
      <c r="H6748" s="304"/>
      <c r="I6748" s="304"/>
      <c r="J6748" s="304"/>
      <c r="K6748" s="304"/>
    </row>
    <row r="6749">
      <c r="G6749" s="304"/>
      <c r="H6749" s="304"/>
      <c r="I6749" s="304"/>
      <c r="J6749" s="304"/>
      <c r="K6749" s="304"/>
    </row>
    <row r="6750">
      <c r="H6750" s="304"/>
      <c r="K6750" s="304"/>
    </row>
    <row r="6751">
      <c r="G6751" s="304"/>
      <c r="H6751" s="304"/>
      <c r="I6751" s="304"/>
      <c r="J6751" s="304"/>
      <c r="K6751" s="304"/>
    </row>
    <row r="6752">
      <c r="H6752" s="304"/>
      <c r="I6752" s="304"/>
      <c r="J6752" s="304"/>
      <c r="K6752" s="304"/>
    </row>
    <row r="6753">
      <c r="G6753" s="304"/>
      <c r="H6753" s="304"/>
      <c r="I6753" s="304"/>
      <c r="J6753" s="304"/>
      <c r="K6753" s="304"/>
    </row>
    <row r="6754">
      <c r="G6754" s="304"/>
      <c r="H6754" s="304"/>
      <c r="I6754" s="304"/>
      <c r="J6754" s="304"/>
      <c r="K6754" s="304"/>
    </row>
    <row r="6755">
      <c r="G6755" s="304"/>
      <c r="H6755" s="304"/>
      <c r="I6755" s="304"/>
      <c r="J6755" s="304"/>
      <c r="K6755" s="304"/>
    </row>
    <row r="6756">
      <c r="G6756" s="304"/>
      <c r="H6756" s="304"/>
      <c r="I6756" s="304"/>
      <c r="J6756" s="304"/>
      <c r="K6756" s="304"/>
    </row>
    <row r="6757">
      <c r="G6757" s="304"/>
      <c r="H6757" s="304"/>
      <c r="I6757" s="304"/>
      <c r="J6757" s="304"/>
      <c r="K6757" s="304"/>
    </row>
    <row r="6758">
      <c r="H6758" s="304"/>
      <c r="I6758" s="304"/>
      <c r="J6758" s="304"/>
      <c r="K6758" s="304"/>
    </row>
    <row r="6759">
      <c r="G6759" s="304"/>
      <c r="H6759" s="304"/>
      <c r="I6759" s="304"/>
      <c r="J6759" s="304"/>
      <c r="K6759" s="304"/>
    </row>
    <row r="6760">
      <c r="G6760" s="304"/>
      <c r="H6760" s="304"/>
      <c r="I6760" s="304"/>
      <c r="J6760" s="304"/>
      <c r="K6760" s="304"/>
    </row>
    <row r="6761">
      <c r="G6761" s="304"/>
      <c r="H6761" s="304"/>
      <c r="I6761" s="304"/>
      <c r="J6761" s="304"/>
      <c r="K6761" s="304"/>
    </row>
    <row r="6762">
      <c r="G6762" s="304"/>
      <c r="H6762" s="304"/>
      <c r="I6762" s="304"/>
      <c r="J6762" s="304"/>
      <c r="K6762" s="304"/>
    </row>
    <row r="6763">
      <c r="H6763" s="304"/>
      <c r="I6763" s="304"/>
      <c r="J6763" s="304"/>
      <c r="K6763" s="304"/>
    </row>
    <row r="6764">
      <c r="G6764" s="304"/>
      <c r="H6764" s="304"/>
      <c r="I6764" s="304"/>
      <c r="J6764" s="304"/>
      <c r="K6764" s="304"/>
    </row>
    <row r="6765">
      <c r="H6765" s="304"/>
      <c r="I6765" s="304"/>
      <c r="J6765" s="304"/>
      <c r="K6765" s="304"/>
    </row>
    <row r="6766">
      <c r="G6766" s="304"/>
      <c r="H6766" s="304"/>
      <c r="I6766" s="304"/>
      <c r="J6766" s="304"/>
      <c r="K6766" s="304"/>
    </row>
    <row r="6767">
      <c r="H6767" s="304"/>
      <c r="I6767" s="304"/>
      <c r="J6767" s="304"/>
      <c r="K6767" s="304"/>
    </row>
    <row r="6768">
      <c r="G6768" s="304"/>
      <c r="H6768" s="304"/>
      <c r="I6768" s="304"/>
      <c r="J6768" s="304"/>
      <c r="K6768" s="304"/>
    </row>
    <row r="6769">
      <c r="H6769" s="304"/>
      <c r="I6769" s="304"/>
      <c r="J6769" s="304"/>
      <c r="K6769" s="304"/>
    </row>
    <row r="6770">
      <c r="G6770" s="304"/>
      <c r="H6770" s="304"/>
      <c r="I6770" s="304"/>
      <c r="J6770" s="304"/>
      <c r="K6770" s="304"/>
    </row>
    <row r="6771">
      <c r="G6771" s="304"/>
      <c r="H6771" s="304"/>
      <c r="I6771" s="304"/>
      <c r="J6771" s="304"/>
      <c r="K6771" s="304"/>
    </row>
    <row r="6772">
      <c r="G6772" s="304"/>
      <c r="H6772" s="304"/>
      <c r="I6772" s="304"/>
      <c r="J6772" s="304"/>
      <c r="K6772" s="304"/>
    </row>
    <row r="6773">
      <c r="H6773" s="304"/>
      <c r="I6773" s="304"/>
      <c r="J6773" s="304"/>
      <c r="K6773" s="304"/>
    </row>
    <row r="6774">
      <c r="G6774" s="304"/>
      <c r="H6774" s="304"/>
      <c r="I6774" s="304"/>
      <c r="J6774" s="304"/>
      <c r="K6774" s="304"/>
    </row>
    <row r="6775">
      <c r="G6775" s="304"/>
      <c r="H6775" s="304"/>
      <c r="I6775" s="304"/>
      <c r="J6775" s="304"/>
      <c r="K6775" s="304"/>
    </row>
    <row r="6776">
      <c r="G6776" s="304"/>
      <c r="H6776" s="304"/>
      <c r="I6776" s="304"/>
      <c r="J6776" s="304"/>
      <c r="K6776" s="304"/>
    </row>
    <row r="6777">
      <c r="G6777" s="304"/>
      <c r="H6777" s="304"/>
      <c r="I6777" s="304"/>
      <c r="J6777" s="304"/>
      <c r="K6777" s="304"/>
    </row>
    <row r="6778">
      <c r="H6778" s="304"/>
      <c r="I6778" s="304"/>
      <c r="J6778" s="304"/>
      <c r="K6778" s="304"/>
    </row>
    <row r="6779">
      <c r="G6779" s="304"/>
      <c r="H6779" s="304"/>
      <c r="I6779" s="304"/>
      <c r="J6779" s="304"/>
      <c r="K6779" s="304"/>
    </row>
    <row r="6780">
      <c r="G6780" s="304"/>
      <c r="H6780" s="304"/>
      <c r="I6780" s="304"/>
      <c r="J6780" s="304"/>
      <c r="K6780" s="304"/>
    </row>
    <row r="6781">
      <c r="G6781" s="304"/>
      <c r="H6781" s="304"/>
      <c r="I6781" s="304"/>
      <c r="J6781" s="304"/>
      <c r="K6781" s="304"/>
    </row>
    <row r="6782">
      <c r="H6782" s="304"/>
      <c r="I6782" s="304"/>
      <c r="K6782" s="304"/>
    </row>
    <row r="6783">
      <c r="F6783" s="304"/>
      <c r="G6783" s="304"/>
      <c r="H6783" s="304"/>
      <c r="I6783" s="304"/>
      <c r="K6783" s="304"/>
    </row>
    <row r="6784">
      <c r="G6784" s="304"/>
      <c r="H6784" s="304"/>
      <c r="I6784" s="304"/>
      <c r="J6784" s="304"/>
      <c r="K6784" s="304"/>
    </row>
    <row r="6785">
      <c r="G6785" s="304"/>
      <c r="H6785" s="304"/>
      <c r="I6785" s="304"/>
      <c r="J6785" s="304"/>
      <c r="K6785" s="304"/>
    </row>
    <row r="6786">
      <c r="G6786" s="304"/>
      <c r="H6786" s="304"/>
      <c r="I6786" s="304"/>
      <c r="K6786" s="304"/>
    </row>
    <row r="6787">
      <c r="G6787" s="304"/>
      <c r="H6787" s="304"/>
      <c r="I6787" s="304"/>
      <c r="J6787" s="304"/>
      <c r="K6787" s="304"/>
    </row>
    <row r="6788">
      <c r="G6788" s="304"/>
      <c r="H6788" s="304"/>
      <c r="I6788" s="304"/>
      <c r="J6788" s="304"/>
      <c r="K6788" s="304"/>
    </row>
    <row r="6789">
      <c r="G6789" s="304"/>
      <c r="H6789" s="304"/>
      <c r="I6789" s="304"/>
      <c r="J6789" s="304"/>
      <c r="K6789" s="304"/>
    </row>
    <row r="6790">
      <c r="H6790" s="304"/>
      <c r="I6790" s="304"/>
      <c r="J6790" s="304"/>
      <c r="K6790" s="304"/>
    </row>
    <row r="6791">
      <c r="J6791" s="304"/>
      <c r="K6791" s="304"/>
    </row>
    <row r="6792">
      <c r="F6792" s="304"/>
      <c r="G6792" s="304"/>
      <c r="H6792" s="304"/>
      <c r="I6792" s="304"/>
      <c r="J6792" s="304"/>
      <c r="K6792" s="304"/>
    </row>
    <row r="6793">
      <c r="F6793" s="304"/>
      <c r="G6793" s="304"/>
      <c r="H6793" s="304"/>
      <c r="I6793" s="304"/>
      <c r="K6793" s="304"/>
    </row>
    <row r="6794">
      <c r="F6794" s="304"/>
      <c r="G6794" s="304"/>
      <c r="H6794" s="304"/>
      <c r="I6794" s="304"/>
      <c r="J6794" s="304"/>
      <c r="K6794" s="304"/>
    </row>
    <row r="6795">
      <c r="G6795" s="304"/>
      <c r="H6795" s="304"/>
      <c r="I6795" s="304"/>
      <c r="J6795" s="304"/>
      <c r="K6795" s="304"/>
    </row>
    <row r="6796">
      <c r="H6796" s="304"/>
      <c r="I6796" s="304"/>
      <c r="J6796" s="304"/>
      <c r="K6796" s="304"/>
    </row>
    <row r="6797">
      <c r="G6797" s="304"/>
      <c r="H6797" s="304"/>
      <c r="I6797" s="304"/>
      <c r="J6797" s="304"/>
      <c r="K6797" s="304"/>
    </row>
    <row r="6798">
      <c r="G6798" s="304"/>
      <c r="H6798" s="304"/>
      <c r="I6798" s="304"/>
      <c r="J6798" s="304"/>
      <c r="K6798" s="304"/>
    </row>
    <row r="6799">
      <c r="G6799" s="304"/>
      <c r="H6799" s="304"/>
      <c r="I6799" s="304"/>
      <c r="J6799" s="304"/>
      <c r="K6799" s="304"/>
    </row>
    <row r="6800">
      <c r="G6800" s="304"/>
      <c r="H6800" s="304"/>
      <c r="I6800" s="304"/>
      <c r="J6800" s="304"/>
      <c r="K6800" s="304"/>
    </row>
    <row r="6801">
      <c r="H6801" s="304"/>
      <c r="I6801" s="304"/>
      <c r="J6801" s="304"/>
      <c r="K6801" s="304"/>
    </row>
    <row r="6802">
      <c r="J6802" s="304"/>
      <c r="K6802" s="304"/>
    </row>
    <row r="6803">
      <c r="J6803" s="304"/>
      <c r="K6803" s="304"/>
    </row>
    <row r="6804">
      <c r="F6804" s="304"/>
      <c r="G6804" s="304"/>
      <c r="H6804" s="304"/>
      <c r="I6804" s="304"/>
      <c r="J6804" s="304"/>
      <c r="K6804" s="304"/>
    </row>
    <row r="6805">
      <c r="G6805" s="304"/>
      <c r="H6805" s="304"/>
      <c r="I6805" s="304"/>
      <c r="J6805" s="304"/>
      <c r="K6805" s="304"/>
    </row>
    <row r="6806">
      <c r="H6806" s="304"/>
      <c r="I6806" s="304"/>
      <c r="J6806" s="304"/>
      <c r="K6806" s="304"/>
    </row>
    <row r="6807">
      <c r="G6807" s="304"/>
      <c r="H6807" s="304"/>
      <c r="I6807" s="304"/>
      <c r="J6807" s="304"/>
      <c r="K6807" s="304"/>
    </row>
    <row r="6808">
      <c r="G6808" s="304"/>
      <c r="H6808" s="304"/>
      <c r="I6808" s="304"/>
      <c r="J6808" s="304"/>
      <c r="K6808" s="304"/>
    </row>
    <row r="6809">
      <c r="G6809" s="304"/>
      <c r="H6809" s="304"/>
      <c r="I6809" s="304"/>
      <c r="J6809" s="304"/>
      <c r="K6809" s="304"/>
    </row>
    <row r="6810">
      <c r="H6810" s="304"/>
      <c r="I6810" s="304"/>
      <c r="J6810" s="304"/>
      <c r="K6810" s="304"/>
    </row>
    <row r="6811">
      <c r="H6811" s="304"/>
      <c r="J6811" s="304"/>
      <c r="K6811" s="304"/>
    </row>
    <row r="6812">
      <c r="G6812" s="304"/>
      <c r="H6812" s="304"/>
      <c r="I6812" s="304"/>
      <c r="J6812" s="304"/>
      <c r="K6812" s="304"/>
    </row>
    <row r="6813">
      <c r="F6813" s="304"/>
      <c r="G6813" s="304"/>
      <c r="H6813" s="304"/>
      <c r="I6813" s="304"/>
      <c r="J6813" s="304"/>
      <c r="K6813" s="304"/>
    </row>
    <row r="6814">
      <c r="F6814" s="304"/>
      <c r="G6814" s="304"/>
      <c r="H6814" s="304"/>
      <c r="I6814" s="304"/>
      <c r="J6814" s="304"/>
      <c r="K6814" s="304"/>
    </row>
    <row r="6815">
      <c r="G6815" s="304"/>
      <c r="H6815" s="304"/>
      <c r="I6815" s="304"/>
      <c r="J6815" s="304"/>
      <c r="K6815" s="304"/>
    </row>
    <row r="6816">
      <c r="H6816" s="304"/>
      <c r="I6816" s="304"/>
      <c r="J6816" s="304"/>
      <c r="K6816" s="304"/>
    </row>
    <row r="6817">
      <c r="I6817" s="304"/>
      <c r="J6817" s="304"/>
      <c r="K6817" s="304"/>
    </row>
    <row r="6818">
      <c r="F6818" s="304"/>
      <c r="G6818" s="304"/>
      <c r="H6818" s="304"/>
      <c r="I6818" s="304"/>
      <c r="J6818" s="304"/>
      <c r="K6818" s="304"/>
    </row>
    <row r="6819">
      <c r="F6819" s="304"/>
      <c r="G6819" s="304"/>
      <c r="H6819" s="304"/>
      <c r="I6819" s="304"/>
      <c r="J6819" s="304"/>
      <c r="K6819" s="304"/>
    </row>
    <row r="6820">
      <c r="F6820" s="304"/>
      <c r="G6820" s="304"/>
      <c r="H6820" s="304"/>
      <c r="I6820" s="304"/>
      <c r="J6820" s="304"/>
      <c r="K6820" s="304"/>
    </row>
    <row r="6821">
      <c r="G6821" s="304"/>
      <c r="H6821" s="304"/>
      <c r="I6821" s="304"/>
      <c r="J6821" s="304"/>
      <c r="K6821" s="304"/>
    </row>
    <row r="6822">
      <c r="G6822" s="304"/>
      <c r="H6822" s="304"/>
      <c r="I6822" s="304"/>
      <c r="J6822" s="304"/>
      <c r="K6822" s="304"/>
    </row>
    <row r="6823">
      <c r="G6823" s="304"/>
      <c r="H6823" s="304"/>
      <c r="I6823" s="304"/>
      <c r="J6823" s="304"/>
      <c r="K6823" s="304"/>
    </row>
    <row r="6824">
      <c r="G6824" s="304"/>
      <c r="H6824" s="304"/>
      <c r="I6824" s="304"/>
      <c r="J6824" s="304"/>
      <c r="K6824" s="304"/>
    </row>
    <row r="6825">
      <c r="F6825" s="304"/>
      <c r="G6825" s="304"/>
      <c r="H6825" s="304"/>
      <c r="I6825" s="304"/>
      <c r="J6825" s="304"/>
      <c r="K6825" s="304"/>
    </row>
    <row r="6826">
      <c r="F6826" s="304"/>
      <c r="G6826" s="304"/>
      <c r="H6826" s="304"/>
      <c r="I6826" s="304"/>
      <c r="J6826" s="304"/>
      <c r="K6826" s="304"/>
    </row>
    <row r="6827">
      <c r="I6827" s="304"/>
      <c r="J6827" s="304"/>
      <c r="K6827" s="304"/>
    </row>
    <row r="6828">
      <c r="G6828" s="304"/>
      <c r="H6828" s="304"/>
      <c r="J6828" s="304"/>
      <c r="K6828" s="304"/>
    </row>
    <row r="6829">
      <c r="F6829" s="304"/>
      <c r="G6829" s="304"/>
      <c r="H6829" s="304"/>
      <c r="I6829" s="304"/>
      <c r="J6829" s="304"/>
      <c r="K6829" s="304"/>
    </row>
    <row r="6830">
      <c r="F6830" s="304"/>
      <c r="G6830" s="304"/>
      <c r="H6830" s="304"/>
      <c r="I6830" s="304"/>
      <c r="J6830" s="304"/>
      <c r="K6830" s="304"/>
    </row>
    <row r="6831">
      <c r="G6831" s="304"/>
      <c r="H6831" s="304"/>
      <c r="I6831" s="304"/>
      <c r="J6831" s="304"/>
      <c r="K6831" s="304"/>
    </row>
    <row r="6832">
      <c r="F6832" s="304"/>
      <c r="G6832" s="304"/>
      <c r="H6832" s="304"/>
      <c r="I6832" s="304"/>
      <c r="J6832" s="304"/>
      <c r="K6832" s="304"/>
    </row>
    <row r="6833">
      <c r="H6833" s="304"/>
      <c r="I6833" s="304"/>
      <c r="J6833" s="304"/>
      <c r="K6833" s="304"/>
    </row>
    <row r="6834">
      <c r="G6834" s="304"/>
      <c r="H6834" s="304"/>
      <c r="I6834" s="304"/>
      <c r="J6834" s="304"/>
      <c r="K6834" s="304"/>
    </row>
    <row r="6835">
      <c r="F6835" s="304"/>
      <c r="H6835" s="304"/>
      <c r="I6835" s="304"/>
      <c r="J6835" s="304"/>
      <c r="K6835" s="304"/>
    </row>
    <row r="6836">
      <c r="G6836" s="304"/>
      <c r="I6836" s="304"/>
      <c r="J6836" s="304"/>
      <c r="K6836" s="304"/>
    </row>
    <row r="6837">
      <c r="H6837" s="304"/>
      <c r="I6837" s="304"/>
      <c r="J6837" s="304"/>
      <c r="K6837" s="304"/>
    </row>
    <row r="6838">
      <c r="F6838" s="304"/>
      <c r="G6838" s="304"/>
      <c r="H6838" s="304"/>
      <c r="I6838" s="304"/>
      <c r="J6838" s="304"/>
      <c r="K6838" s="304"/>
    </row>
    <row r="6839">
      <c r="G6839" s="304"/>
      <c r="H6839" s="304"/>
      <c r="I6839" s="304"/>
      <c r="J6839" s="304"/>
      <c r="K6839" s="304"/>
    </row>
    <row r="6840">
      <c r="G6840" s="304"/>
      <c r="H6840" s="304"/>
      <c r="I6840" s="304"/>
      <c r="J6840" s="304"/>
      <c r="K6840" s="304"/>
    </row>
    <row r="6841">
      <c r="G6841" s="304"/>
      <c r="H6841" s="304"/>
      <c r="I6841" s="304"/>
      <c r="J6841" s="304"/>
      <c r="K6841" s="304"/>
    </row>
    <row r="6842">
      <c r="H6842" s="304"/>
      <c r="I6842" s="304"/>
      <c r="J6842" s="304"/>
      <c r="K6842" s="304"/>
    </row>
    <row r="6843">
      <c r="H6843" s="304"/>
      <c r="I6843" s="304"/>
      <c r="J6843" s="304"/>
      <c r="K6843" s="304"/>
    </row>
    <row r="6844">
      <c r="F6844" s="304"/>
      <c r="J6844" s="304"/>
      <c r="K6844" s="304"/>
    </row>
    <row r="6845">
      <c r="G6845" s="304"/>
      <c r="H6845" s="304"/>
      <c r="I6845" s="304"/>
      <c r="J6845" s="304"/>
      <c r="K6845" s="304"/>
    </row>
    <row r="6846">
      <c r="G6846" s="304"/>
      <c r="H6846" s="304"/>
      <c r="I6846" s="304"/>
      <c r="J6846" s="304"/>
      <c r="K6846" s="304"/>
    </row>
    <row r="6847">
      <c r="H6847" s="304"/>
      <c r="I6847" s="304"/>
      <c r="J6847" s="304"/>
      <c r="K6847" s="304"/>
    </row>
    <row r="6848">
      <c r="F6848" s="304"/>
      <c r="H6848" s="304"/>
      <c r="I6848" s="304"/>
      <c r="J6848" s="304"/>
      <c r="K6848" s="304"/>
    </row>
    <row r="6849">
      <c r="G6849" s="304"/>
      <c r="H6849" s="304"/>
      <c r="I6849" s="304"/>
      <c r="J6849" s="304"/>
      <c r="K6849" s="304"/>
    </row>
    <row r="6850">
      <c r="H6850" s="304"/>
      <c r="I6850" s="304"/>
      <c r="J6850" s="304"/>
      <c r="K6850" s="304"/>
    </row>
    <row r="6851">
      <c r="G6851" s="304"/>
      <c r="H6851" s="304"/>
      <c r="I6851" s="304"/>
      <c r="J6851" s="304"/>
      <c r="K6851" s="304"/>
    </row>
    <row r="6852">
      <c r="F6852" s="304"/>
      <c r="G6852" s="304"/>
      <c r="H6852" s="304"/>
      <c r="I6852" s="304"/>
      <c r="J6852" s="304"/>
      <c r="K6852" s="304"/>
    </row>
    <row r="6853">
      <c r="F6853" s="304"/>
      <c r="G6853" s="304"/>
      <c r="H6853" s="304"/>
      <c r="I6853" s="304"/>
      <c r="J6853" s="304"/>
      <c r="K6853" s="304"/>
    </row>
    <row r="6854">
      <c r="G6854" s="304"/>
      <c r="H6854" s="304"/>
      <c r="I6854" s="304"/>
      <c r="J6854" s="304"/>
      <c r="K6854" s="304"/>
    </row>
    <row r="6855">
      <c r="G6855" s="304"/>
      <c r="H6855" s="304"/>
      <c r="I6855" s="304"/>
      <c r="J6855" s="304"/>
      <c r="K6855" s="304"/>
    </row>
    <row r="6856">
      <c r="H6856" s="304"/>
      <c r="I6856" s="304"/>
      <c r="J6856" s="304"/>
      <c r="K6856" s="304"/>
    </row>
    <row r="6857">
      <c r="G6857" s="304"/>
      <c r="H6857" s="304"/>
      <c r="I6857" s="304"/>
      <c r="J6857" s="304"/>
      <c r="K6857" s="304"/>
    </row>
    <row r="6858">
      <c r="F6858" s="304"/>
      <c r="G6858" s="304"/>
      <c r="H6858" s="304"/>
      <c r="I6858" s="304"/>
      <c r="J6858" s="304"/>
      <c r="K6858" s="304"/>
    </row>
    <row r="6859">
      <c r="F6859" s="304"/>
      <c r="G6859" s="304"/>
      <c r="H6859" s="304"/>
      <c r="I6859" s="304"/>
      <c r="J6859" s="304"/>
      <c r="K6859" s="304"/>
    </row>
    <row r="6860">
      <c r="H6860" s="304"/>
      <c r="I6860" s="304"/>
      <c r="J6860" s="304"/>
      <c r="K6860" s="304"/>
    </row>
    <row r="6861">
      <c r="G6861" s="304"/>
      <c r="H6861" s="304"/>
      <c r="I6861" s="304"/>
      <c r="J6861" s="304"/>
      <c r="K6861" s="304"/>
    </row>
    <row r="6862">
      <c r="H6862" s="304"/>
      <c r="I6862" s="304"/>
      <c r="J6862" s="304"/>
      <c r="K6862" s="304"/>
    </row>
    <row r="6863">
      <c r="G6863" s="304"/>
      <c r="H6863" s="304"/>
      <c r="I6863" s="304"/>
      <c r="J6863" s="304"/>
      <c r="K6863" s="304"/>
    </row>
    <row r="6864">
      <c r="H6864" s="304"/>
      <c r="I6864" s="304"/>
      <c r="J6864" s="304"/>
      <c r="K6864" s="304"/>
    </row>
    <row r="6865">
      <c r="F6865" s="304"/>
      <c r="G6865" s="304"/>
      <c r="H6865" s="304"/>
      <c r="I6865" s="304"/>
      <c r="J6865" s="304"/>
      <c r="K6865" s="304"/>
    </row>
    <row r="6866">
      <c r="F6866" s="304"/>
      <c r="G6866" s="304"/>
      <c r="H6866" s="304"/>
      <c r="I6866" s="304"/>
      <c r="J6866" s="304"/>
      <c r="K6866" s="304"/>
    </row>
    <row r="6867">
      <c r="G6867" s="304"/>
      <c r="H6867" s="304"/>
      <c r="I6867" s="304"/>
      <c r="J6867" s="304"/>
      <c r="K6867" s="304"/>
    </row>
    <row r="6868">
      <c r="H6868" s="304"/>
      <c r="I6868" s="304"/>
      <c r="J6868" s="304"/>
      <c r="K6868" s="304"/>
    </row>
    <row r="6869">
      <c r="I6869" s="304"/>
      <c r="J6869" s="304"/>
      <c r="K6869" s="304"/>
    </row>
    <row r="6870">
      <c r="I6870" s="304"/>
      <c r="J6870" s="304"/>
      <c r="K6870" s="304"/>
    </row>
    <row r="6871">
      <c r="F6871" s="304"/>
      <c r="G6871" s="304"/>
      <c r="H6871" s="304"/>
      <c r="I6871" s="304"/>
      <c r="J6871" s="304"/>
      <c r="K6871" s="304"/>
    </row>
    <row r="6872">
      <c r="G6872" s="304"/>
      <c r="H6872" s="304"/>
      <c r="I6872" s="304"/>
      <c r="J6872" s="304"/>
      <c r="K6872" s="304"/>
    </row>
    <row r="6873">
      <c r="G6873" s="304"/>
      <c r="H6873" s="304"/>
      <c r="I6873" s="304"/>
      <c r="J6873" s="304"/>
      <c r="K6873" s="304"/>
    </row>
    <row r="6874">
      <c r="G6874" s="304"/>
      <c r="H6874" s="304"/>
      <c r="I6874" s="304"/>
      <c r="J6874" s="304"/>
      <c r="K6874" s="304"/>
    </row>
    <row r="6875">
      <c r="G6875" s="304"/>
      <c r="H6875" s="304"/>
      <c r="I6875" s="304"/>
      <c r="J6875" s="304"/>
      <c r="K6875" s="304"/>
    </row>
    <row r="6876">
      <c r="G6876" s="304"/>
      <c r="H6876" s="304"/>
      <c r="I6876" s="304"/>
      <c r="J6876" s="304"/>
      <c r="K6876" s="304"/>
    </row>
    <row r="6877">
      <c r="G6877" s="304"/>
      <c r="H6877" s="304"/>
      <c r="I6877" s="304"/>
      <c r="J6877" s="304"/>
      <c r="K6877" s="304"/>
    </row>
    <row r="6878">
      <c r="H6878" s="304"/>
      <c r="I6878" s="304"/>
      <c r="J6878" s="304"/>
      <c r="K6878" s="304"/>
    </row>
    <row r="6879">
      <c r="G6879" s="304"/>
      <c r="H6879" s="304"/>
      <c r="I6879" s="304"/>
      <c r="J6879" s="304"/>
      <c r="K6879" s="304"/>
    </row>
    <row r="6880">
      <c r="H6880" s="304"/>
      <c r="I6880" s="304"/>
      <c r="J6880" s="304"/>
      <c r="K6880" s="304"/>
    </row>
    <row r="6881">
      <c r="G6881" s="304"/>
      <c r="H6881" s="304"/>
      <c r="I6881" s="304"/>
      <c r="J6881" s="304"/>
      <c r="K6881" s="304"/>
    </row>
    <row r="6882">
      <c r="G6882" s="304"/>
      <c r="H6882" s="304"/>
      <c r="I6882" s="304"/>
      <c r="J6882" s="304"/>
      <c r="K6882" s="304"/>
    </row>
    <row r="6883">
      <c r="G6883" s="304"/>
      <c r="H6883" s="304"/>
      <c r="I6883" s="304"/>
      <c r="J6883" s="304"/>
      <c r="K6883" s="304"/>
    </row>
    <row r="6884">
      <c r="H6884" s="304"/>
      <c r="I6884" s="304"/>
      <c r="J6884" s="304"/>
      <c r="K6884" s="304"/>
    </row>
    <row r="6885">
      <c r="G6885" s="304"/>
      <c r="H6885" s="304"/>
      <c r="I6885" s="304"/>
      <c r="J6885" s="304"/>
      <c r="K6885" s="304"/>
    </row>
    <row r="6886">
      <c r="H6886" s="304"/>
      <c r="I6886" s="304"/>
      <c r="J6886" s="304"/>
      <c r="K6886" s="304"/>
    </row>
    <row r="6887">
      <c r="G6887" s="304"/>
      <c r="H6887" s="304"/>
      <c r="I6887" s="304"/>
      <c r="J6887" s="304"/>
      <c r="K6887" s="304"/>
    </row>
    <row r="6888">
      <c r="G6888" s="304"/>
      <c r="H6888" s="304"/>
      <c r="I6888" s="304"/>
      <c r="J6888" s="304"/>
      <c r="K6888" s="304"/>
    </row>
    <row r="6889">
      <c r="G6889" s="304"/>
      <c r="H6889" s="304"/>
      <c r="I6889" s="304"/>
      <c r="J6889" s="304"/>
      <c r="K6889" s="304"/>
    </row>
    <row r="6890">
      <c r="H6890" s="304"/>
      <c r="I6890" s="304"/>
      <c r="J6890" s="304"/>
      <c r="K6890" s="304"/>
    </row>
    <row r="6891">
      <c r="G6891" s="304"/>
      <c r="H6891" s="304"/>
      <c r="I6891" s="304"/>
      <c r="J6891" s="304"/>
      <c r="K6891" s="304"/>
    </row>
    <row r="6892">
      <c r="H6892" s="304"/>
      <c r="I6892" s="304"/>
      <c r="J6892" s="304"/>
      <c r="K6892" s="304"/>
    </row>
    <row r="6893">
      <c r="G6893" s="304"/>
      <c r="H6893" s="304"/>
      <c r="I6893" s="304"/>
      <c r="J6893" s="304"/>
      <c r="K6893" s="304"/>
    </row>
    <row r="6894">
      <c r="G6894" s="304"/>
      <c r="H6894" s="304"/>
      <c r="I6894" s="304"/>
      <c r="J6894" s="304"/>
      <c r="K6894" s="304"/>
    </row>
    <row r="6895">
      <c r="G6895" s="304"/>
      <c r="H6895" s="304"/>
      <c r="I6895" s="304"/>
      <c r="J6895" s="304"/>
      <c r="K6895" s="304"/>
    </row>
    <row r="6896">
      <c r="G6896" s="304"/>
      <c r="H6896" s="304"/>
      <c r="I6896" s="304"/>
      <c r="J6896" s="304"/>
      <c r="K6896" s="304"/>
    </row>
    <row r="6897">
      <c r="G6897" s="304"/>
      <c r="H6897" s="304"/>
      <c r="I6897" s="304"/>
      <c r="J6897" s="304"/>
      <c r="K6897" s="304"/>
    </row>
    <row r="6898">
      <c r="G6898" s="304"/>
      <c r="H6898" s="304"/>
      <c r="I6898" s="304"/>
      <c r="J6898" s="304"/>
      <c r="K6898" s="304"/>
    </row>
    <row r="6899">
      <c r="G6899" s="304"/>
      <c r="H6899" s="304"/>
      <c r="I6899" s="304"/>
      <c r="J6899" s="304"/>
      <c r="K6899" s="304"/>
    </row>
    <row r="6900">
      <c r="H6900" s="304"/>
      <c r="I6900" s="304"/>
      <c r="J6900" s="304"/>
      <c r="K6900" s="304"/>
    </row>
    <row r="6901">
      <c r="G6901" s="304"/>
      <c r="H6901" s="304"/>
      <c r="I6901" s="304"/>
      <c r="J6901" s="304"/>
      <c r="K6901" s="304"/>
    </row>
    <row r="6902">
      <c r="H6902" s="304"/>
      <c r="I6902" s="304"/>
      <c r="J6902" s="304"/>
      <c r="K6902" s="304"/>
    </row>
    <row r="6903">
      <c r="G6903" s="304"/>
      <c r="H6903" s="304"/>
      <c r="I6903" s="304"/>
      <c r="J6903" s="304"/>
      <c r="K6903" s="304"/>
    </row>
    <row r="6904">
      <c r="H6904" s="304"/>
      <c r="I6904" s="304"/>
      <c r="J6904" s="304"/>
      <c r="K6904" s="304"/>
    </row>
    <row r="6905">
      <c r="G6905" s="304"/>
      <c r="H6905" s="304"/>
      <c r="I6905" s="304"/>
      <c r="J6905" s="304"/>
      <c r="K6905" s="304"/>
    </row>
    <row r="6906">
      <c r="H6906" s="304"/>
      <c r="I6906" s="304"/>
      <c r="J6906" s="304"/>
      <c r="K6906" s="304"/>
    </row>
    <row r="6907">
      <c r="G6907" s="304"/>
      <c r="H6907" s="304"/>
      <c r="I6907" s="304"/>
      <c r="J6907" s="304"/>
      <c r="K6907" s="304"/>
    </row>
    <row r="6908">
      <c r="H6908" s="304"/>
      <c r="I6908" s="304"/>
      <c r="J6908" s="304"/>
      <c r="K6908" s="304"/>
    </row>
    <row r="6909">
      <c r="G6909" s="304"/>
      <c r="H6909" s="304"/>
      <c r="I6909" s="304"/>
      <c r="J6909" s="304"/>
      <c r="K6909" s="304"/>
    </row>
    <row r="6910">
      <c r="G6910" s="304"/>
      <c r="H6910" s="304"/>
      <c r="I6910" s="304"/>
      <c r="J6910" s="304"/>
      <c r="K6910" s="304"/>
    </row>
    <row r="6911">
      <c r="G6911" s="304"/>
      <c r="H6911" s="304"/>
      <c r="I6911" s="304"/>
      <c r="J6911" s="304"/>
      <c r="K6911" s="304"/>
    </row>
    <row r="6912">
      <c r="G6912" s="304"/>
      <c r="H6912" s="304"/>
      <c r="I6912" s="304"/>
      <c r="J6912" s="304"/>
      <c r="K6912" s="304"/>
    </row>
    <row r="6913">
      <c r="G6913" s="304"/>
      <c r="H6913" s="304"/>
      <c r="I6913" s="304"/>
      <c r="J6913" s="304"/>
      <c r="K6913" s="304"/>
    </row>
    <row r="6914">
      <c r="H6914" s="304"/>
      <c r="I6914" s="304"/>
      <c r="J6914" s="304"/>
      <c r="K6914" s="304"/>
    </row>
    <row r="6915">
      <c r="G6915" s="304"/>
      <c r="H6915" s="304"/>
      <c r="I6915" s="304"/>
      <c r="J6915" s="304"/>
      <c r="K6915" s="304"/>
    </row>
    <row r="6916">
      <c r="H6916" s="304"/>
      <c r="I6916" s="304"/>
      <c r="J6916" s="304"/>
      <c r="K6916" s="304"/>
    </row>
    <row r="6917">
      <c r="G6917" s="304"/>
      <c r="H6917" s="304"/>
      <c r="I6917" s="304"/>
      <c r="J6917" s="304"/>
      <c r="K6917" s="304"/>
    </row>
    <row r="6918">
      <c r="H6918" s="304"/>
      <c r="I6918" s="304"/>
      <c r="J6918" s="304"/>
      <c r="K6918" s="304"/>
    </row>
    <row r="6919">
      <c r="G6919" s="304"/>
      <c r="H6919" s="304"/>
      <c r="I6919" s="304"/>
      <c r="J6919" s="304"/>
      <c r="K6919" s="304"/>
    </row>
    <row r="6920">
      <c r="G6920" s="304"/>
      <c r="H6920" s="304"/>
      <c r="I6920" s="304"/>
      <c r="J6920" s="304"/>
      <c r="K6920" s="304"/>
    </row>
    <row r="6921">
      <c r="G6921" s="304"/>
      <c r="H6921" s="304"/>
      <c r="I6921" s="304"/>
      <c r="J6921" s="304"/>
      <c r="K6921" s="304"/>
    </row>
    <row r="6922">
      <c r="H6922" s="304"/>
      <c r="I6922" s="304"/>
      <c r="J6922" s="304"/>
      <c r="K6922" s="304"/>
    </row>
    <row r="6923">
      <c r="G6923" s="304"/>
      <c r="H6923" s="304"/>
      <c r="I6923" s="304"/>
      <c r="J6923" s="304"/>
      <c r="K6923" s="304"/>
    </row>
    <row r="6924">
      <c r="H6924" s="304"/>
      <c r="I6924" s="304"/>
      <c r="J6924" s="304"/>
      <c r="K6924" s="304"/>
    </row>
    <row r="6925">
      <c r="G6925" s="304"/>
      <c r="H6925" s="304"/>
      <c r="I6925" s="304"/>
      <c r="J6925" s="304"/>
      <c r="K6925" s="304"/>
    </row>
    <row r="6926">
      <c r="G6926" s="304"/>
      <c r="H6926" s="304"/>
      <c r="I6926" s="304"/>
      <c r="J6926" s="304"/>
      <c r="K6926" s="304"/>
    </row>
    <row r="6927">
      <c r="G6927" s="304"/>
      <c r="H6927" s="304"/>
      <c r="I6927" s="304"/>
      <c r="J6927" s="304"/>
      <c r="K6927" s="304"/>
    </row>
    <row r="6928">
      <c r="H6928" s="304"/>
      <c r="I6928" s="304"/>
      <c r="J6928" s="304"/>
      <c r="K6928" s="304"/>
    </row>
    <row r="6929">
      <c r="G6929" s="304"/>
      <c r="H6929" s="304"/>
      <c r="I6929" s="304"/>
      <c r="J6929" s="304"/>
      <c r="K6929" s="304"/>
    </row>
    <row r="6930">
      <c r="H6930" s="304"/>
      <c r="I6930" s="304"/>
      <c r="J6930" s="304"/>
      <c r="K6930" s="304"/>
    </row>
    <row r="6931">
      <c r="G6931" s="304"/>
      <c r="H6931" s="304"/>
      <c r="I6931" s="304"/>
      <c r="J6931" s="304"/>
      <c r="K6931" s="304"/>
    </row>
    <row r="6932">
      <c r="G6932" s="304"/>
      <c r="H6932" s="304"/>
      <c r="I6932" s="304"/>
      <c r="J6932" s="304"/>
      <c r="K6932" s="304"/>
    </row>
    <row r="6933">
      <c r="G6933" s="304"/>
      <c r="H6933" s="304"/>
      <c r="I6933" s="304"/>
      <c r="J6933" s="304"/>
      <c r="K6933" s="304"/>
    </row>
    <row r="6934">
      <c r="G6934" s="304"/>
      <c r="H6934" s="304"/>
      <c r="I6934" s="304"/>
      <c r="J6934" s="304"/>
      <c r="K6934" s="304"/>
    </row>
    <row r="6935">
      <c r="G6935" s="304"/>
      <c r="H6935" s="304"/>
      <c r="I6935" s="304"/>
      <c r="J6935" s="304"/>
      <c r="K6935" s="304"/>
    </row>
    <row r="6936">
      <c r="G6936" s="304"/>
      <c r="H6936" s="304"/>
      <c r="I6936" s="304"/>
      <c r="J6936" s="304"/>
      <c r="K6936" s="304"/>
    </row>
    <row r="6937">
      <c r="G6937" s="304"/>
      <c r="H6937" s="304"/>
      <c r="I6937" s="304"/>
      <c r="J6937" s="304"/>
      <c r="K6937" s="304"/>
    </row>
    <row r="6938">
      <c r="H6938" s="304"/>
      <c r="I6938" s="304"/>
      <c r="J6938" s="304"/>
      <c r="K6938" s="304"/>
    </row>
    <row r="6939">
      <c r="G6939" s="304"/>
      <c r="H6939" s="304"/>
      <c r="I6939" s="304"/>
      <c r="J6939" s="304"/>
      <c r="K6939" s="304"/>
    </row>
    <row r="6940">
      <c r="H6940" s="304"/>
      <c r="I6940" s="304"/>
      <c r="J6940" s="304"/>
      <c r="K6940" s="304"/>
    </row>
    <row r="6941">
      <c r="G6941" s="304"/>
      <c r="H6941" s="304"/>
      <c r="I6941" s="304"/>
      <c r="J6941" s="304"/>
      <c r="K6941" s="304"/>
    </row>
    <row r="6942">
      <c r="G6942" s="304"/>
      <c r="H6942" s="304"/>
      <c r="I6942" s="304"/>
      <c r="J6942" s="304"/>
      <c r="K6942" s="304"/>
    </row>
    <row r="6943">
      <c r="H6943" s="304"/>
      <c r="I6943" s="304"/>
      <c r="J6943" s="304"/>
      <c r="K6943" s="304"/>
    </row>
    <row r="6944">
      <c r="G6944" s="304"/>
      <c r="H6944" s="304"/>
      <c r="I6944" s="304"/>
      <c r="J6944" s="304"/>
      <c r="K6944" s="304"/>
    </row>
    <row r="6945">
      <c r="H6945" s="304"/>
      <c r="I6945" s="304"/>
      <c r="J6945" s="304"/>
      <c r="K6945" s="304"/>
    </row>
    <row r="6946">
      <c r="G6946" s="304"/>
      <c r="H6946" s="304"/>
      <c r="I6946" s="304"/>
      <c r="J6946" s="304"/>
      <c r="K6946" s="304"/>
    </row>
    <row r="6947">
      <c r="G6947" s="304"/>
      <c r="H6947" s="304"/>
      <c r="I6947" s="304"/>
      <c r="J6947" s="304"/>
      <c r="K6947" s="304"/>
    </row>
    <row r="6948">
      <c r="G6948" s="304"/>
      <c r="H6948" s="304"/>
      <c r="I6948" s="304"/>
      <c r="J6948" s="304"/>
      <c r="K6948" s="304"/>
    </row>
    <row r="6949">
      <c r="H6949" s="304"/>
      <c r="I6949" s="304"/>
      <c r="J6949" s="304"/>
      <c r="K6949" s="304"/>
    </row>
    <row r="6950">
      <c r="G6950" s="304"/>
      <c r="H6950" s="304"/>
      <c r="I6950" s="304"/>
      <c r="J6950" s="304"/>
      <c r="K6950" s="304"/>
    </row>
    <row r="6951">
      <c r="H6951" s="304"/>
      <c r="I6951" s="304"/>
      <c r="J6951" s="304"/>
      <c r="K6951" s="304"/>
    </row>
    <row r="6952">
      <c r="G6952" s="304"/>
      <c r="H6952" s="304"/>
      <c r="I6952" s="304"/>
      <c r="J6952" s="304"/>
      <c r="K6952" s="304"/>
    </row>
    <row r="6953">
      <c r="H6953" s="304"/>
      <c r="I6953" s="304"/>
      <c r="J6953" s="304"/>
      <c r="K6953" s="304"/>
    </row>
    <row r="6954">
      <c r="G6954" s="304"/>
      <c r="H6954" s="304"/>
      <c r="I6954" s="304"/>
      <c r="J6954" s="304"/>
      <c r="K6954" s="304"/>
    </row>
    <row r="6955">
      <c r="F6955" s="304"/>
      <c r="G6955" s="304"/>
      <c r="H6955" s="304"/>
      <c r="I6955" s="304"/>
      <c r="J6955" s="304"/>
      <c r="K6955" s="304"/>
    </row>
    <row r="6956">
      <c r="G6956" s="304"/>
      <c r="H6956" s="304"/>
      <c r="I6956" s="304"/>
      <c r="J6956" s="304"/>
      <c r="K6956" s="304"/>
    </row>
    <row r="6957">
      <c r="G6957" s="304"/>
      <c r="H6957" s="304"/>
      <c r="I6957" s="304"/>
      <c r="J6957" s="304"/>
      <c r="K6957" s="304"/>
    </row>
    <row r="6958">
      <c r="G6958" s="304"/>
      <c r="H6958" s="304"/>
      <c r="I6958" s="304"/>
      <c r="J6958" s="304"/>
      <c r="K6958" s="304"/>
    </row>
    <row r="6959">
      <c r="G6959" s="304"/>
      <c r="H6959" s="304"/>
      <c r="I6959" s="304"/>
      <c r="J6959" s="304"/>
      <c r="K6959" s="304"/>
    </row>
    <row r="6960">
      <c r="G6960" s="304"/>
      <c r="H6960" s="304"/>
      <c r="I6960" s="304"/>
      <c r="J6960" s="304"/>
      <c r="K6960" s="304"/>
    </row>
    <row r="6961">
      <c r="G6961" s="304"/>
      <c r="H6961" s="304"/>
      <c r="I6961" s="304"/>
      <c r="J6961" s="304"/>
      <c r="K6961" s="304"/>
    </row>
    <row r="6962">
      <c r="H6962" s="304"/>
      <c r="I6962" s="304"/>
      <c r="J6962" s="304"/>
      <c r="K6962" s="304"/>
    </row>
    <row r="6963">
      <c r="I6963" s="304"/>
      <c r="J6963" s="304"/>
      <c r="K6963" s="304"/>
    </row>
    <row r="6964">
      <c r="F6964" s="304"/>
      <c r="G6964" s="304"/>
      <c r="H6964" s="304"/>
      <c r="I6964" s="304"/>
      <c r="K6964" s="304"/>
    </row>
    <row r="6965">
      <c r="F6965" s="304"/>
      <c r="G6965" s="304"/>
      <c r="H6965" s="304"/>
      <c r="I6965" s="304"/>
      <c r="J6965" s="304"/>
      <c r="K6965" s="304"/>
    </row>
    <row r="6966">
      <c r="G6966" s="304"/>
      <c r="H6966" s="304"/>
      <c r="I6966" s="304"/>
      <c r="J6966" s="304"/>
      <c r="K6966" s="304"/>
    </row>
    <row r="6967">
      <c r="G6967" s="304"/>
      <c r="H6967" s="304"/>
      <c r="I6967" s="304"/>
      <c r="K6967" s="304"/>
    </row>
    <row r="6968">
      <c r="G6968" s="304"/>
      <c r="H6968" s="304"/>
      <c r="I6968" s="304"/>
      <c r="J6968" s="304"/>
      <c r="K6968" s="304"/>
    </row>
    <row r="6969">
      <c r="H6969" s="304"/>
      <c r="I6969" s="304"/>
      <c r="J6969" s="304"/>
      <c r="K6969" s="304"/>
    </row>
    <row r="6970">
      <c r="G6970" s="304"/>
      <c r="H6970" s="304"/>
      <c r="I6970" s="304"/>
      <c r="J6970" s="304"/>
      <c r="K6970" s="304"/>
    </row>
    <row r="6971">
      <c r="H6971" s="304"/>
      <c r="I6971" s="304"/>
      <c r="J6971" s="304"/>
      <c r="K6971" s="304"/>
    </row>
    <row r="6972">
      <c r="I6972" s="304"/>
      <c r="J6972" s="304"/>
      <c r="K6972" s="304"/>
    </row>
    <row r="6973">
      <c r="F6973" s="304"/>
      <c r="G6973" s="304"/>
      <c r="H6973" s="304"/>
      <c r="I6973" s="304"/>
      <c r="K6973" s="304"/>
    </row>
    <row r="6974">
      <c r="F6974" s="304"/>
      <c r="G6974" s="304"/>
      <c r="H6974" s="304"/>
      <c r="I6974" s="304"/>
      <c r="K6974" s="304"/>
    </row>
    <row r="6975">
      <c r="G6975" s="304"/>
      <c r="H6975" s="304"/>
      <c r="I6975" s="304"/>
      <c r="J6975" s="304"/>
      <c r="K6975" s="304"/>
    </row>
    <row r="6976">
      <c r="G6976" s="304"/>
      <c r="H6976" s="304"/>
      <c r="I6976" s="304"/>
      <c r="J6976" s="304"/>
      <c r="K6976" s="304"/>
    </row>
    <row r="6977">
      <c r="H6977" s="304"/>
      <c r="I6977" s="304"/>
      <c r="J6977" s="304"/>
      <c r="K6977" s="304"/>
    </row>
    <row r="6978">
      <c r="I6978" s="304"/>
      <c r="J6978" s="304"/>
      <c r="K6978" s="304"/>
    </row>
    <row r="6979">
      <c r="G6979" s="304"/>
      <c r="H6979" s="304"/>
      <c r="I6979" s="304"/>
      <c r="J6979" s="304"/>
      <c r="K6979" s="304"/>
    </row>
    <row r="6980">
      <c r="G6980" s="304"/>
      <c r="H6980" s="304"/>
      <c r="I6980" s="304"/>
      <c r="J6980" s="304"/>
      <c r="K6980" s="304"/>
    </row>
    <row r="6981">
      <c r="F6981" s="304"/>
      <c r="G6981" s="304"/>
      <c r="H6981" s="304"/>
      <c r="I6981" s="304"/>
      <c r="J6981" s="304"/>
      <c r="K6981" s="304"/>
    </row>
    <row r="6982">
      <c r="G6982" s="304"/>
      <c r="H6982" s="304"/>
      <c r="I6982" s="304"/>
      <c r="J6982" s="304"/>
      <c r="K6982" s="304"/>
    </row>
    <row r="6983">
      <c r="I6983" s="304"/>
      <c r="J6983" s="304"/>
      <c r="K6983" s="304"/>
    </row>
    <row r="6984">
      <c r="J6984" s="304"/>
      <c r="K6984" s="304"/>
    </row>
    <row r="6985">
      <c r="F6985" s="304"/>
      <c r="G6985" s="304"/>
      <c r="H6985" s="304"/>
      <c r="I6985" s="304"/>
      <c r="J6985" s="304"/>
      <c r="K6985" s="304"/>
    </row>
    <row r="6986">
      <c r="F6986" s="304"/>
      <c r="G6986" s="304"/>
      <c r="H6986" s="304"/>
      <c r="I6986" s="304"/>
      <c r="K6986" s="304"/>
    </row>
    <row r="6987">
      <c r="I6987" s="304"/>
      <c r="J6987" s="304"/>
      <c r="K6987" s="304"/>
    </row>
    <row r="6988">
      <c r="G6988" s="304"/>
      <c r="H6988" s="304"/>
      <c r="I6988" s="304"/>
      <c r="J6988" s="304"/>
      <c r="K6988" s="304"/>
    </row>
    <row r="6989">
      <c r="H6989" s="304"/>
      <c r="I6989" s="304"/>
      <c r="J6989" s="304"/>
      <c r="K6989" s="304"/>
    </row>
    <row r="6990">
      <c r="G6990" s="304"/>
      <c r="H6990" s="304"/>
      <c r="I6990" s="304"/>
      <c r="J6990" s="304"/>
      <c r="K6990" s="304"/>
    </row>
    <row r="6991">
      <c r="F6991" s="304"/>
      <c r="G6991" s="304"/>
      <c r="H6991" s="304"/>
      <c r="I6991" s="304"/>
      <c r="J6991" s="304"/>
      <c r="K6991" s="304"/>
    </row>
    <row r="6992">
      <c r="G6992" s="304"/>
      <c r="H6992" s="304"/>
      <c r="I6992" s="304"/>
      <c r="J6992" s="304"/>
      <c r="K6992" s="304"/>
    </row>
    <row r="6993">
      <c r="G6993" s="304"/>
      <c r="H6993" s="304"/>
      <c r="I6993" s="304"/>
      <c r="J6993" s="304"/>
      <c r="K6993" s="304"/>
    </row>
    <row r="6994">
      <c r="H6994" s="304"/>
      <c r="I6994" s="304"/>
      <c r="J6994" s="304"/>
      <c r="K6994" s="304"/>
    </row>
    <row r="6995">
      <c r="F6995" s="304"/>
      <c r="G6995" s="304"/>
      <c r="H6995" s="304"/>
      <c r="I6995" s="304"/>
      <c r="J6995" s="304"/>
      <c r="K6995" s="304"/>
    </row>
    <row r="6996">
      <c r="G6996" s="304"/>
      <c r="H6996" s="304"/>
      <c r="J6996" s="304"/>
      <c r="K6996" s="304"/>
    </row>
    <row r="6997">
      <c r="H6997" s="304"/>
      <c r="I6997" s="304"/>
      <c r="J6997" s="304"/>
      <c r="K6997" s="304"/>
    </row>
    <row r="6998">
      <c r="G6998" s="304"/>
      <c r="H6998" s="304"/>
      <c r="I6998" s="304"/>
      <c r="J6998" s="304"/>
      <c r="K6998" s="304"/>
    </row>
    <row r="6999">
      <c r="F6999" s="304"/>
      <c r="G6999" s="304"/>
      <c r="H6999" s="304"/>
      <c r="I6999" s="304"/>
      <c r="J6999" s="304"/>
      <c r="K6999" s="304"/>
    </row>
    <row r="7000">
      <c r="F7000" s="304"/>
      <c r="G7000" s="304"/>
      <c r="H7000" s="304"/>
      <c r="I7000" s="304"/>
      <c r="J7000" s="304"/>
      <c r="K7000" s="304"/>
    </row>
    <row r="7001">
      <c r="F7001" s="304"/>
      <c r="G7001" s="304"/>
      <c r="H7001" s="304"/>
      <c r="I7001" s="304"/>
      <c r="J7001" s="304"/>
      <c r="K7001" s="304"/>
    </row>
    <row r="7002">
      <c r="G7002" s="304"/>
      <c r="H7002" s="304"/>
      <c r="I7002" s="304"/>
      <c r="J7002" s="304"/>
      <c r="K7002" s="304"/>
    </row>
    <row r="7003">
      <c r="G7003" s="304"/>
      <c r="H7003" s="304"/>
      <c r="I7003" s="304"/>
      <c r="J7003" s="304"/>
      <c r="K7003" s="304"/>
    </row>
    <row r="7004">
      <c r="H7004" s="304"/>
      <c r="I7004" s="304"/>
      <c r="J7004" s="304"/>
      <c r="K7004" s="304"/>
    </row>
    <row r="7005">
      <c r="F7005" s="304"/>
      <c r="G7005" s="304"/>
      <c r="H7005" s="304"/>
      <c r="I7005" s="304"/>
      <c r="J7005" s="304"/>
      <c r="K7005" s="304"/>
    </row>
    <row r="7006">
      <c r="F7006" s="304"/>
      <c r="G7006" s="304"/>
      <c r="H7006" s="304"/>
      <c r="I7006" s="304"/>
      <c r="J7006" s="304"/>
      <c r="K7006" s="304"/>
    </row>
    <row r="7007">
      <c r="F7007" s="304"/>
      <c r="G7007" s="304"/>
      <c r="H7007" s="304"/>
      <c r="I7007" s="304"/>
      <c r="J7007" s="304"/>
      <c r="K7007" s="304"/>
    </row>
    <row r="7008">
      <c r="I7008" s="304"/>
      <c r="J7008" s="304"/>
      <c r="K7008" s="304"/>
    </row>
    <row r="7009">
      <c r="J7009" s="304"/>
      <c r="K7009" s="304"/>
    </row>
    <row r="7010">
      <c r="I7010" s="304"/>
      <c r="J7010" s="304"/>
      <c r="K7010" s="304"/>
    </row>
    <row r="7011">
      <c r="F7011" s="304"/>
      <c r="G7011" s="304"/>
      <c r="H7011" s="304"/>
      <c r="I7011" s="304"/>
      <c r="K7011" s="304"/>
    </row>
    <row r="7012">
      <c r="F7012" s="304"/>
      <c r="G7012" s="304"/>
      <c r="H7012" s="304"/>
      <c r="I7012" s="304"/>
      <c r="K7012" s="304"/>
    </row>
    <row r="7013">
      <c r="F7013" s="304"/>
      <c r="G7013" s="304"/>
      <c r="H7013" s="304"/>
      <c r="I7013" s="304"/>
      <c r="J7013" s="304"/>
      <c r="K7013" s="304"/>
    </row>
    <row r="7014">
      <c r="H7014" s="304"/>
      <c r="I7014" s="304"/>
      <c r="J7014" s="304"/>
      <c r="K7014" s="304"/>
    </row>
    <row r="7015">
      <c r="G7015" s="304"/>
      <c r="H7015" s="304"/>
      <c r="I7015" s="304"/>
      <c r="J7015" s="304"/>
      <c r="K7015" s="304"/>
    </row>
    <row r="7016">
      <c r="H7016" s="304"/>
      <c r="I7016" s="304"/>
      <c r="J7016" s="304"/>
      <c r="K7016" s="304"/>
    </row>
    <row r="7017">
      <c r="F7017" s="304"/>
      <c r="I7017" s="304"/>
      <c r="J7017" s="304"/>
      <c r="K7017" s="304"/>
    </row>
    <row r="7018">
      <c r="G7018" s="304"/>
      <c r="H7018" s="304"/>
      <c r="I7018" s="304"/>
      <c r="J7018" s="304"/>
      <c r="K7018" s="304"/>
    </row>
    <row r="7019">
      <c r="F7019" s="304"/>
      <c r="G7019" s="304"/>
      <c r="H7019" s="304"/>
      <c r="I7019" s="304"/>
      <c r="J7019" s="304"/>
      <c r="K7019" s="304"/>
    </row>
    <row r="7020">
      <c r="G7020" s="304"/>
      <c r="I7020" s="304"/>
    </row>
    <row r="7021">
      <c r="F7021" s="304"/>
      <c r="G7021" s="304"/>
      <c r="H7021" s="304"/>
      <c r="I7021" s="304"/>
      <c r="J7021" s="304"/>
      <c r="K7021" s="304"/>
    </row>
    <row r="7022">
      <c r="G7022" s="304"/>
      <c r="H7022" s="304"/>
      <c r="I7022" s="304"/>
      <c r="J7022" s="304"/>
      <c r="K7022" s="304"/>
    </row>
    <row r="7023">
      <c r="H7023" s="304"/>
      <c r="I7023" s="304"/>
      <c r="J7023" s="304"/>
      <c r="K7023" s="304"/>
    </row>
    <row r="7024">
      <c r="G7024" s="304"/>
      <c r="H7024" s="304"/>
      <c r="I7024" s="304"/>
      <c r="J7024" s="304"/>
      <c r="K7024" s="304"/>
    </row>
    <row r="7025">
      <c r="H7025" s="304"/>
      <c r="I7025" s="304"/>
      <c r="J7025" s="304"/>
      <c r="K7025" s="304"/>
    </row>
    <row r="7026">
      <c r="H7026" s="304"/>
      <c r="I7026" s="304"/>
      <c r="J7026" s="304"/>
      <c r="K7026" s="304"/>
    </row>
    <row r="7027">
      <c r="G7027" s="304"/>
      <c r="H7027" s="304"/>
      <c r="I7027" s="304"/>
      <c r="J7027" s="304"/>
      <c r="K7027" s="304"/>
    </row>
    <row r="7028">
      <c r="H7028" s="304"/>
      <c r="I7028" s="304"/>
      <c r="J7028" s="304"/>
      <c r="K7028" s="304"/>
    </row>
    <row r="7029">
      <c r="F7029" s="304"/>
      <c r="G7029" s="304"/>
      <c r="H7029" s="304"/>
      <c r="I7029" s="304"/>
      <c r="J7029" s="304"/>
      <c r="K7029" s="304"/>
    </row>
    <row r="7030">
      <c r="G7030" s="304"/>
      <c r="H7030" s="304"/>
      <c r="I7030" s="304"/>
      <c r="J7030" s="304"/>
      <c r="K7030" s="304"/>
    </row>
    <row r="7031">
      <c r="G7031" s="304"/>
      <c r="H7031" s="304"/>
      <c r="I7031" s="304"/>
      <c r="J7031" s="304"/>
      <c r="K7031" s="304"/>
    </row>
    <row r="7032">
      <c r="G7032" s="304"/>
      <c r="I7032" s="304"/>
      <c r="K7032" s="304"/>
    </row>
    <row r="7033">
      <c r="F7033" s="304"/>
      <c r="G7033" s="304"/>
      <c r="H7033" s="304"/>
      <c r="I7033" s="304"/>
      <c r="J7033" s="304"/>
      <c r="K7033" s="304"/>
    </row>
    <row r="7034">
      <c r="F7034" s="304"/>
      <c r="G7034" s="304"/>
      <c r="H7034" s="304"/>
      <c r="I7034" s="304"/>
      <c r="J7034" s="304"/>
      <c r="K7034" s="304"/>
    </row>
    <row r="7035">
      <c r="F7035" s="304"/>
      <c r="G7035" s="304"/>
      <c r="H7035" s="304"/>
      <c r="I7035" s="304"/>
      <c r="J7035" s="304"/>
      <c r="K7035" s="304"/>
    </row>
    <row r="7036">
      <c r="F7036" s="304"/>
      <c r="G7036" s="304"/>
      <c r="H7036" s="304"/>
      <c r="I7036" s="304"/>
      <c r="J7036" s="304"/>
      <c r="K7036" s="304"/>
    </row>
    <row r="7037">
      <c r="G7037" s="304"/>
      <c r="H7037" s="304"/>
      <c r="I7037" s="304"/>
      <c r="J7037" s="304"/>
      <c r="K7037" s="304"/>
    </row>
    <row r="7038">
      <c r="H7038" s="304"/>
      <c r="I7038" s="304"/>
      <c r="J7038" s="304"/>
      <c r="K7038" s="304"/>
    </row>
    <row r="7039">
      <c r="F7039" s="304"/>
      <c r="G7039" s="304"/>
      <c r="H7039" s="304"/>
      <c r="I7039" s="304"/>
      <c r="J7039" s="304"/>
      <c r="K7039" s="304"/>
    </row>
    <row r="7040">
      <c r="F7040" s="304"/>
      <c r="G7040" s="304"/>
      <c r="H7040" s="304"/>
      <c r="I7040" s="304"/>
      <c r="J7040" s="304"/>
      <c r="K7040" s="304"/>
    </row>
    <row r="7041">
      <c r="F7041" s="304"/>
      <c r="G7041" s="304"/>
      <c r="H7041" s="304"/>
      <c r="I7041" s="304"/>
      <c r="J7041" s="304"/>
      <c r="K7041" s="304"/>
    </row>
    <row r="7042">
      <c r="G7042" s="304"/>
      <c r="H7042" s="304"/>
      <c r="J7042" s="304"/>
      <c r="K7042" s="304"/>
    </row>
    <row r="7043">
      <c r="I7043" s="304"/>
      <c r="J7043" s="304"/>
      <c r="K7043" s="304"/>
    </row>
    <row r="7044">
      <c r="I7044" s="304"/>
      <c r="J7044" s="304"/>
      <c r="K7044" s="304"/>
    </row>
    <row r="7045">
      <c r="F7045" s="304"/>
      <c r="G7045" s="304"/>
      <c r="H7045" s="304"/>
      <c r="I7045" s="304"/>
      <c r="J7045" s="304"/>
      <c r="K7045" s="304"/>
    </row>
    <row r="7046">
      <c r="F7046" s="304"/>
      <c r="G7046" s="304"/>
      <c r="H7046" s="304"/>
      <c r="I7046" s="304"/>
      <c r="J7046" s="304"/>
      <c r="K7046" s="304"/>
    </row>
    <row r="7047">
      <c r="F7047" s="304"/>
      <c r="G7047" s="304"/>
      <c r="H7047" s="304"/>
      <c r="I7047" s="304"/>
      <c r="J7047" s="304"/>
      <c r="K7047" s="304"/>
    </row>
    <row r="7048">
      <c r="G7048" s="304"/>
      <c r="H7048" s="304"/>
      <c r="I7048" s="304"/>
      <c r="J7048" s="304"/>
      <c r="K7048" s="304"/>
    </row>
    <row r="7049">
      <c r="H7049" s="304"/>
      <c r="I7049" s="304"/>
      <c r="J7049" s="304"/>
      <c r="K7049" s="304"/>
    </row>
    <row r="7050">
      <c r="G7050" s="304"/>
      <c r="H7050" s="304"/>
      <c r="I7050" s="304"/>
      <c r="J7050" s="304"/>
      <c r="K7050" s="304"/>
    </row>
    <row r="7051">
      <c r="H7051" s="304"/>
      <c r="I7051" s="304"/>
      <c r="J7051" s="304"/>
      <c r="K7051" s="304"/>
    </row>
    <row r="7052">
      <c r="F7052" s="304"/>
      <c r="G7052" s="304"/>
      <c r="H7052" s="304"/>
      <c r="I7052" s="304"/>
      <c r="J7052" s="304"/>
      <c r="K7052" s="304"/>
    </row>
    <row r="7053">
      <c r="G7053" s="304"/>
      <c r="H7053" s="304"/>
      <c r="I7053" s="304"/>
      <c r="J7053" s="304"/>
      <c r="K7053" s="304"/>
    </row>
    <row r="7054">
      <c r="H7054" s="304"/>
      <c r="I7054" s="304"/>
      <c r="J7054" s="304"/>
      <c r="K7054" s="304"/>
    </row>
    <row r="7055">
      <c r="F7055" s="304"/>
      <c r="G7055" s="304"/>
      <c r="H7055" s="304"/>
      <c r="I7055" s="304"/>
      <c r="J7055" s="304"/>
      <c r="K7055" s="304"/>
    </row>
    <row r="7056">
      <c r="G7056" s="304"/>
      <c r="H7056" s="304"/>
      <c r="I7056" s="304"/>
      <c r="J7056" s="304"/>
      <c r="K7056" s="304"/>
    </row>
    <row r="7057">
      <c r="G7057" s="304"/>
      <c r="H7057" s="304"/>
      <c r="I7057" s="304"/>
      <c r="J7057" s="304"/>
      <c r="K7057" s="304"/>
    </row>
    <row r="7058">
      <c r="H7058" s="304"/>
      <c r="I7058" s="304"/>
      <c r="J7058" s="304"/>
      <c r="K7058" s="304"/>
    </row>
    <row r="7059">
      <c r="F7059" s="304"/>
      <c r="G7059" s="304"/>
      <c r="H7059" s="304"/>
      <c r="I7059" s="304"/>
      <c r="J7059" s="304"/>
      <c r="K7059" s="304"/>
    </row>
    <row r="7060">
      <c r="H7060" s="304"/>
      <c r="I7060" s="304"/>
      <c r="J7060" s="304"/>
      <c r="K7060" s="304"/>
    </row>
    <row r="7061">
      <c r="H7061" s="304"/>
      <c r="I7061" s="304"/>
      <c r="J7061" s="304"/>
      <c r="K7061" s="304"/>
    </row>
    <row r="7062">
      <c r="H7062" s="304"/>
      <c r="I7062" s="304"/>
      <c r="J7062" s="304"/>
      <c r="K7062" s="304"/>
    </row>
    <row r="7063">
      <c r="G7063" s="304"/>
      <c r="H7063" s="304"/>
      <c r="I7063" s="304"/>
      <c r="J7063" s="304"/>
      <c r="K7063" s="304"/>
    </row>
    <row r="7064">
      <c r="H7064" s="304"/>
      <c r="I7064" s="304"/>
      <c r="J7064" s="304"/>
      <c r="K7064" s="304"/>
    </row>
    <row r="7066">
      <c r="G7066" s="304"/>
      <c r="H7066" s="304"/>
      <c r="I7066" s="304"/>
      <c r="J7066" s="304"/>
      <c r="K7066" s="304"/>
    </row>
    <row r="7067">
      <c r="H7067" s="304"/>
      <c r="I7067" s="304"/>
      <c r="J7067" s="304"/>
      <c r="K7067" s="304"/>
    </row>
    <row r="7068">
      <c r="G7068" s="304"/>
      <c r="H7068" s="304"/>
      <c r="I7068" s="304"/>
      <c r="J7068" s="304"/>
      <c r="K7068" s="304"/>
    </row>
    <row r="7069">
      <c r="H7069" s="304"/>
      <c r="I7069" s="304"/>
      <c r="J7069" s="304"/>
      <c r="K7069" s="304"/>
    </row>
    <row r="7070">
      <c r="I7070" s="304"/>
      <c r="K7070" s="304"/>
    </row>
    <row r="7071">
      <c r="J7071" s="304"/>
      <c r="K7071" s="304"/>
    </row>
    <row r="7072">
      <c r="G7072" s="304"/>
      <c r="H7072" s="304"/>
      <c r="I7072" s="304"/>
      <c r="J7072" s="304"/>
      <c r="K7072" s="304"/>
    </row>
    <row r="7073">
      <c r="G7073" s="304"/>
      <c r="H7073" s="304"/>
      <c r="I7073" s="304"/>
      <c r="J7073" s="304"/>
      <c r="K7073" s="304"/>
    </row>
    <row r="7074">
      <c r="G7074" s="304"/>
      <c r="H7074" s="304"/>
      <c r="I7074" s="304"/>
      <c r="J7074" s="304"/>
      <c r="K7074" s="304"/>
    </row>
    <row r="7075">
      <c r="H7075" s="304"/>
      <c r="I7075" s="304"/>
      <c r="J7075" s="304"/>
      <c r="K7075" s="304"/>
    </row>
    <row r="7076">
      <c r="G7076" s="304"/>
      <c r="H7076" s="304"/>
      <c r="I7076" s="304"/>
      <c r="J7076" s="304"/>
      <c r="K7076" s="304"/>
    </row>
    <row r="7077">
      <c r="H7077" s="304"/>
      <c r="I7077" s="304"/>
      <c r="J7077" s="304"/>
      <c r="K7077" s="304"/>
    </row>
    <row r="7078">
      <c r="G7078" s="304"/>
      <c r="H7078" s="304"/>
      <c r="I7078" s="304"/>
      <c r="J7078" s="304"/>
      <c r="K7078" s="304"/>
    </row>
    <row r="7079">
      <c r="G7079" s="304"/>
      <c r="H7079" s="304"/>
      <c r="I7079" s="304"/>
      <c r="J7079" s="304"/>
      <c r="K7079" s="304"/>
    </row>
    <row r="7080">
      <c r="G7080" s="304"/>
      <c r="H7080" s="304"/>
      <c r="I7080" s="304"/>
      <c r="J7080" s="304"/>
      <c r="K7080" s="304"/>
    </row>
    <row r="7081">
      <c r="G7081" s="304"/>
      <c r="H7081" s="304"/>
      <c r="I7081" s="304"/>
      <c r="J7081" s="304"/>
      <c r="K7081" s="304"/>
    </row>
    <row r="7082">
      <c r="H7082" s="304"/>
      <c r="I7082" s="304"/>
      <c r="J7082" s="304"/>
      <c r="K7082" s="304"/>
    </row>
    <row r="7083">
      <c r="G7083" s="304"/>
      <c r="H7083" s="304"/>
      <c r="I7083" s="304"/>
      <c r="J7083" s="304"/>
      <c r="K7083" s="304"/>
    </row>
    <row r="7084">
      <c r="H7084" s="304"/>
      <c r="I7084" s="304"/>
      <c r="J7084" s="304"/>
      <c r="K7084" s="304"/>
    </row>
    <row r="7085">
      <c r="H7085" s="304"/>
      <c r="I7085" s="304"/>
      <c r="J7085" s="304"/>
      <c r="K7085" s="304"/>
    </row>
    <row r="7086">
      <c r="G7086" s="304"/>
      <c r="H7086" s="304"/>
      <c r="I7086" s="304"/>
      <c r="J7086" s="304"/>
      <c r="K7086" s="304"/>
    </row>
    <row r="7087">
      <c r="H7087" s="304"/>
      <c r="I7087" s="304"/>
      <c r="J7087" s="304"/>
      <c r="K7087" s="304"/>
    </row>
    <row r="7088">
      <c r="G7088" s="304"/>
      <c r="H7088" s="304"/>
      <c r="I7088" s="304"/>
      <c r="J7088" s="304"/>
      <c r="K7088" s="304"/>
    </row>
    <row r="7089">
      <c r="H7089" s="304"/>
      <c r="I7089" s="304"/>
      <c r="K7089" s="304"/>
    </row>
    <row r="7090">
      <c r="G7090" s="304"/>
      <c r="H7090" s="304"/>
      <c r="I7090" s="304"/>
      <c r="J7090" s="304"/>
      <c r="K7090" s="304"/>
    </row>
    <row r="7091">
      <c r="H7091" s="304"/>
      <c r="I7091" s="304"/>
      <c r="J7091" s="304"/>
      <c r="K7091" s="304"/>
    </row>
    <row r="7092">
      <c r="G7092" s="304"/>
      <c r="H7092" s="304"/>
      <c r="I7092" s="304"/>
      <c r="J7092" s="304"/>
      <c r="K7092" s="304"/>
    </row>
    <row r="7093">
      <c r="H7093" s="304"/>
      <c r="I7093" s="304"/>
      <c r="J7093" s="304"/>
      <c r="K7093" s="304"/>
    </row>
    <row r="7094">
      <c r="J7094" s="304"/>
      <c r="K7094" s="304"/>
    </row>
    <row r="7095">
      <c r="G7095" s="304"/>
      <c r="H7095" s="304"/>
      <c r="I7095" s="304"/>
      <c r="J7095" s="304"/>
      <c r="K7095" s="304"/>
    </row>
    <row r="7096">
      <c r="G7096" s="304"/>
      <c r="H7096" s="304"/>
      <c r="I7096" s="304"/>
      <c r="J7096" s="304"/>
      <c r="K7096" s="304"/>
    </row>
    <row r="7097">
      <c r="G7097" s="304"/>
      <c r="H7097" s="304"/>
      <c r="I7097" s="304"/>
      <c r="J7097" s="304"/>
      <c r="K7097" s="304"/>
    </row>
    <row r="7098">
      <c r="G7098" s="304"/>
      <c r="H7098" s="304"/>
      <c r="I7098" s="304"/>
      <c r="J7098" s="304"/>
      <c r="K7098" s="304"/>
    </row>
    <row r="7099">
      <c r="H7099" s="304"/>
      <c r="I7099" s="304"/>
      <c r="J7099" s="304"/>
      <c r="K7099" s="304"/>
    </row>
    <row r="7100">
      <c r="G7100" s="304"/>
      <c r="H7100" s="304"/>
      <c r="I7100" s="304"/>
      <c r="J7100" s="304"/>
      <c r="K7100" s="304"/>
    </row>
    <row r="7101">
      <c r="H7101" s="304"/>
      <c r="I7101" s="304"/>
      <c r="J7101" s="304"/>
      <c r="K7101" s="304"/>
    </row>
    <row r="7102">
      <c r="F7102" s="304"/>
      <c r="H7102" s="304"/>
      <c r="I7102" s="304"/>
      <c r="J7102" s="304"/>
      <c r="K7102" s="304"/>
    </row>
    <row r="7103">
      <c r="G7103" s="304"/>
      <c r="H7103" s="304"/>
      <c r="I7103" s="304"/>
      <c r="J7103" s="304"/>
      <c r="K7103" s="304"/>
    </row>
    <row r="7104">
      <c r="G7104" s="304"/>
      <c r="H7104" s="304"/>
      <c r="I7104" s="304"/>
      <c r="J7104" s="304"/>
      <c r="K7104" s="304"/>
    </row>
    <row r="7105">
      <c r="G7105" s="304"/>
      <c r="H7105" s="304"/>
      <c r="I7105" s="304"/>
      <c r="J7105" s="304"/>
      <c r="K7105" s="304"/>
    </row>
    <row r="7106">
      <c r="H7106" s="304"/>
      <c r="I7106" s="304"/>
      <c r="J7106" s="304"/>
      <c r="K7106" s="304"/>
    </row>
    <row r="7107">
      <c r="K7107" s="304"/>
    </row>
    <row r="7108">
      <c r="I7108" s="304"/>
      <c r="J7108" s="304"/>
      <c r="K7108" s="304"/>
    </row>
    <row r="7109">
      <c r="H7109" s="304"/>
      <c r="I7109" s="304"/>
      <c r="J7109" s="304"/>
      <c r="K7109" s="304"/>
    </row>
    <row r="7110">
      <c r="F7110" s="304"/>
      <c r="G7110" s="304"/>
      <c r="H7110" s="304"/>
      <c r="I7110" s="304"/>
      <c r="J7110" s="304"/>
      <c r="K7110" s="304"/>
    </row>
    <row r="7111">
      <c r="G7111" s="304"/>
      <c r="H7111" s="304"/>
      <c r="I7111" s="304"/>
      <c r="J7111" s="304"/>
      <c r="K7111" s="304"/>
    </row>
    <row r="7112">
      <c r="H7112" s="304"/>
      <c r="I7112" s="304"/>
      <c r="J7112" s="304"/>
      <c r="K7112" s="304"/>
    </row>
    <row r="7113">
      <c r="I7113" s="304"/>
      <c r="J7113" s="304"/>
      <c r="K7113" s="304"/>
    </row>
    <row r="7114">
      <c r="G7114" s="304"/>
      <c r="H7114" s="304"/>
      <c r="I7114" s="304"/>
      <c r="J7114" s="304"/>
      <c r="K7114" s="304"/>
    </row>
    <row r="7115">
      <c r="G7115" s="304"/>
      <c r="H7115" s="304"/>
      <c r="I7115" s="304"/>
      <c r="J7115" s="304"/>
      <c r="K7115" s="304"/>
    </row>
    <row r="7116">
      <c r="G7116" s="304"/>
      <c r="H7116" s="304"/>
      <c r="I7116" s="304"/>
      <c r="J7116" s="304"/>
      <c r="K7116" s="304"/>
    </row>
    <row r="7117">
      <c r="G7117" s="304"/>
      <c r="H7117" s="304"/>
      <c r="I7117" s="304"/>
      <c r="J7117" s="304"/>
      <c r="K7117" s="304"/>
    </row>
    <row r="7118">
      <c r="H7118" s="304"/>
      <c r="I7118" s="304"/>
      <c r="J7118" s="304"/>
      <c r="K7118" s="304"/>
    </row>
    <row r="7119">
      <c r="G7119" s="304"/>
      <c r="H7119" s="304"/>
      <c r="I7119" s="304"/>
      <c r="J7119" s="304"/>
      <c r="K7119" s="304"/>
    </row>
    <row r="7120">
      <c r="H7120" s="304"/>
      <c r="I7120" s="304"/>
      <c r="J7120" s="304"/>
      <c r="K7120" s="304"/>
    </row>
    <row r="7121">
      <c r="G7121" s="304"/>
      <c r="H7121" s="304"/>
      <c r="I7121" s="304"/>
      <c r="J7121" s="304"/>
      <c r="K7121" s="304"/>
    </row>
    <row r="7122">
      <c r="G7122" s="304"/>
      <c r="H7122" s="304"/>
      <c r="I7122" s="304"/>
      <c r="J7122" s="304"/>
      <c r="K7122" s="304"/>
    </row>
    <row r="7123">
      <c r="I7123" s="304"/>
      <c r="J7123" s="304"/>
      <c r="K7123" s="304"/>
    </row>
    <row r="7124">
      <c r="H7124" s="304"/>
      <c r="I7124" s="304"/>
      <c r="J7124" s="304"/>
      <c r="K7124" s="304"/>
    </row>
    <row r="7125">
      <c r="F7125" s="304"/>
      <c r="G7125" s="304"/>
      <c r="H7125" s="304"/>
      <c r="I7125" s="304"/>
      <c r="J7125" s="304"/>
      <c r="K7125" s="304"/>
    </row>
    <row r="7126">
      <c r="F7126" s="304"/>
      <c r="G7126" s="304"/>
      <c r="H7126" s="304"/>
      <c r="I7126" s="304"/>
      <c r="J7126" s="304"/>
      <c r="K7126" s="304"/>
    </row>
    <row r="7127">
      <c r="G7127" s="304"/>
      <c r="H7127" s="304"/>
      <c r="I7127" s="304"/>
      <c r="J7127" s="304"/>
      <c r="K7127" s="304"/>
    </row>
    <row r="7128">
      <c r="H7128" s="304"/>
      <c r="I7128" s="304"/>
      <c r="J7128" s="304"/>
      <c r="K7128" s="304"/>
    </row>
    <row r="7129">
      <c r="H7129" s="304"/>
      <c r="I7129" s="304"/>
      <c r="J7129" s="304"/>
      <c r="K7129" s="304"/>
    </row>
    <row r="7130">
      <c r="I7130" s="304"/>
      <c r="J7130" s="304"/>
      <c r="K7130" s="304"/>
    </row>
    <row r="7131">
      <c r="H7131" s="304"/>
      <c r="I7131" s="304"/>
      <c r="K7131" s="304"/>
    </row>
    <row r="7132">
      <c r="F7132" s="304"/>
      <c r="G7132" s="304"/>
      <c r="H7132" s="304"/>
      <c r="I7132" s="304"/>
      <c r="J7132" s="304"/>
      <c r="K7132" s="304"/>
    </row>
    <row r="7133">
      <c r="G7133" s="304"/>
      <c r="H7133" s="304"/>
      <c r="I7133" s="304"/>
      <c r="J7133" s="304"/>
      <c r="K7133" s="304"/>
    </row>
    <row r="7134">
      <c r="H7134" s="304"/>
      <c r="I7134" s="304"/>
      <c r="J7134" s="304"/>
      <c r="K7134" s="304"/>
    </row>
    <row r="7135">
      <c r="G7135" s="304"/>
      <c r="H7135" s="304"/>
      <c r="I7135" s="304"/>
      <c r="J7135" s="304"/>
      <c r="K7135" s="304"/>
    </row>
    <row r="7136">
      <c r="G7136" s="304"/>
      <c r="H7136" s="304"/>
      <c r="I7136" s="304"/>
      <c r="J7136" s="304"/>
      <c r="K7136" s="304"/>
    </row>
    <row r="7137">
      <c r="H7137" s="304"/>
      <c r="I7137" s="304"/>
      <c r="J7137" s="304"/>
      <c r="K7137" s="304"/>
    </row>
    <row r="7138">
      <c r="I7138" s="304"/>
      <c r="J7138" s="304"/>
      <c r="K7138" s="304"/>
    </row>
    <row r="7139">
      <c r="I7139" s="304"/>
      <c r="J7139" s="304"/>
      <c r="K7139" s="304"/>
    </row>
    <row r="7140">
      <c r="F7140" s="304"/>
      <c r="G7140" s="304"/>
      <c r="H7140" s="304"/>
      <c r="I7140" s="304"/>
      <c r="J7140" s="304"/>
      <c r="K7140" s="304"/>
    </row>
    <row r="7141">
      <c r="F7141" s="304"/>
      <c r="G7141" s="304"/>
      <c r="H7141" s="304"/>
      <c r="I7141" s="304"/>
      <c r="J7141" s="304"/>
      <c r="K7141" s="304"/>
    </row>
    <row r="7142">
      <c r="G7142" s="304"/>
      <c r="H7142" s="304"/>
      <c r="I7142" s="304"/>
      <c r="J7142" s="304"/>
      <c r="K7142" s="304"/>
    </row>
    <row r="7143">
      <c r="H7143" s="304"/>
      <c r="I7143" s="304"/>
      <c r="J7143" s="304"/>
      <c r="K7143" s="304"/>
    </row>
    <row r="7144">
      <c r="G7144" s="304"/>
      <c r="H7144" s="304"/>
      <c r="I7144" s="304"/>
      <c r="J7144" s="304"/>
      <c r="K7144" s="304"/>
    </row>
    <row r="7145">
      <c r="G7145" s="304"/>
      <c r="H7145" s="304"/>
      <c r="I7145" s="304"/>
      <c r="J7145" s="304"/>
      <c r="K7145" s="304"/>
    </row>
    <row r="7146">
      <c r="F7146" s="304"/>
      <c r="G7146" s="304"/>
      <c r="H7146" s="304"/>
      <c r="I7146" s="304"/>
      <c r="J7146" s="304"/>
      <c r="K7146" s="304"/>
    </row>
    <row r="7147">
      <c r="H7147" s="304"/>
      <c r="I7147" s="304"/>
      <c r="J7147" s="304"/>
      <c r="K7147" s="304"/>
    </row>
    <row r="7148">
      <c r="G7148" s="304"/>
      <c r="H7148" s="304"/>
      <c r="I7148" s="304"/>
      <c r="J7148" s="304"/>
      <c r="K7148" s="304"/>
    </row>
    <row r="7149">
      <c r="H7149" s="304"/>
      <c r="I7149" s="304"/>
      <c r="J7149" s="304"/>
      <c r="K7149" s="304"/>
    </row>
    <row r="7150">
      <c r="I7150" s="304"/>
      <c r="J7150" s="304"/>
      <c r="K7150" s="304"/>
    </row>
    <row r="7151">
      <c r="F7151" s="304"/>
      <c r="I7151" s="304"/>
      <c r="J7151" s="304"/>
      <c r="K7151" s="304"/>
    </row>
    <row r="7152">
      <c r="G7152" s="304"/>
      <c r="H7152" s="304"/>
      <c r="I7152" s="304"/>
      <c r="J7152" s="304"/>
      <c r="K7152" s="304"/>
    </row>
    <row r="7153">
      <c r="G7153" s="304"/>
      <c r="H7153" s="304"/>
      <c r="I7153" s="304"/>
      <c r="J7153" s="304"/>
      <c r="K7153" s="304"/>
    </row>
    <row r="7154">
      <c r="E7154" s="304"/>
      <c r="F7154" s="304"/>
      <c r="G7154" s="304"/>
      <c r="H7154" s="304"/>
      <c r="I7154" s="304"/>
      <c r="J7154" s="304"/>
      <c r="K7154" s="304"/>
    </row>
    <row r="7155">
      <c r="G7155" s="304"/>
      <c r="H7155" s="304"/>
      <c r="I7155" s="304"/>
      <c r="J7155" s="304"/>
      <c r="K7155" s="304"/>
    </row>
    <row r="7156">
      <c r="G7156" s="304"/>
      <c r="H7156" s="304"/>
      <c r="I7156" s="304"/>
      <c r="J7156" s="304"/>
      <c r="K7156" s="304"/>
    </row>
    <row r="7157">
      <c r="G7157" s="304"/>
      <c r="H7157" s="304"/>
      <c r="I7157" s="304"/>
      <c r="J7157" s="304"/>
      <c r="K7157" s="304"/>
    </row>
    <row r="7158">
      <c r="H7158" s="304"/>
      <c r="I7158" s="304"/>
      <c r="J7158" s="304"/>
      <c r="K7158" s="304"/>
    </row>
    <row r="7159">
      <c r="J7159" s="304"/>
      <c r="K7159" s="304"/>
    </row>
    <row r="7160">
      <c r="G7160" s="304"/>
      <c r="H7160" s="304"/>
      <c r="I7160" s="304"/>
      <c r="J7160" s="304"/>
      <c r="K7160" s="304"/>
    </row>
    <row r="7161">
      <c r="I7161" s="304"/>
      <c r="J7161" s="304"/>
      <c r="K7161" s="304"/>
    </row>
    <row r="7162">
      <c r="G7162" s="304"/>
      <c r="H7162" s="304"/>
      <c r="I7162" s="304"/>
      <c r="J7162" s="304"/>
      <c r="K7162" s="304"/>
    </row>
    <row r="7163">
      <c r="G7163" s="304"/>
      <c r="H7163" s="304"/>
      <c r="I7163" s="304"/>
      <c r="J7163" s="304"/>
      <c r="K7163" s="304"/>
    </row>
    <row r="7164">
      <c r="H7164" s="304"/>
      <c r="I7164" s="304"/>
      <c r="J7164" s="304"/>
      <c r="K7164" s="304"/>
    </row>
    <row r="7165">
      <c r="E7165" s="304"/>
      <c r="F7165" s="304"/>
      <c r="I7165" s="304"/>
      <c r="J7165" s="304"/>
      <c r="K7165" s="304"/>
    </row>
    <row r="7166">
      <c r="F7166" s="304"/>
      <c r="G7166" s="304"/>
      <c r="H7166" s="304"/>
      <c r="I7166" s="304"/>
      <c r="J7166" s="304"/>
      <c r="K7166" s="304"/>
    </row>
    <row r="7167">
      <c r="F7167" s="304"/>
      <c r="G7167" s="304"/>
      <c r="H7167" s="304"/>
      <c r="I7167" s="304"/>
      <c r="J7167" s="304"/>
      <c r="K7167" s="304"/>
    </row>
    <row r="7168">
      <c r="G7168" s="304"/>
      <c r="H7168" s="304"/>
      <c r="I7168" s="304"/>
      <c r="J7168" s="304"/>
      <c r="K7168" s="304"/>
    </row>
    <row r="7169">
      <c r="H7169" s="304"/>
      <c r="I7169" s="304"/>
      <c r="J7169" s="304"/>
      <c r="K7169" s="304"/>
    </row>
    <row r="7170">
      <c r="I7170" s="304"/>
      <c r="J7170" s="304"/>
      <c r="K7170" s="304"/>
    </row>
    <row r="7171">
      <c r="F7171" s="304"/>
      <c r="G7171" s="304"/>
      <c r="H7171" s="304"/>
      <c r="I7171" s="304"/>
      <c r="J7171" s="304"/>
      <c r="K7171" s="304"/>
    </row>
    <row r="7172">
      <c r="F7172" s="304"/>
      <c r="G7172" s="304"/>
      <c r="H7172" s="304"/>
      <c r="I7172" s="304"/>
      <c r="K7172" s="304"/>
    </row>
    <row r="7173">
      <c r="F7173" s="304"/>
      <c r="I7173" s="304"/>
      <c r="J7173" s="304"/>
      <c r="K7173" s="304"/>
    </row>
    <row r="7174">
      <c r="G7174" s="304"/>
      <c r="H7174" s="304"/>
      <c r="I7174" s="304"/>
      <c r="J7174" s="304"/>
      <c r="K7174" s="304"/>
    </row>
    <row r="7175">
      <c r="H7175" s="304"/>
      <c r="I7175" s="304"/>
      <c r="J7175" s="304"/>
      <c r="K7175" s="304"/>
    </row>
    <row r="7176">
      <c r="F7176" s="304"/>
      <c r="I7176" s="304"/>
      <c r="J7176" s="304"/>
      <c r="K7176" s="304"/>
    </row>
    <row r="7177">
      <c r="F7177" s="304"/>
      <c r="G7177" s="304"/>
      <c r="H7177" s="304"/>
      <c r="I7177" s="304"/>
      <c r="J7177" s="304"/>
      <c r="K7177" s="304"/>
    </row>
    <row r="7178">
      <c r="G7178" s="304"/>
      <c r="H7178" s="304"/>
      <c r="I7178" s="304"/>
      <c r="J7178" s="304"/>
      <c r="K7178" s="304"/>
    </row>
    <row r="7179">
      <c r="G7179" s="304"/>
      <c r="H7179" s="304"/>
      <c r="I7179" s="304"/>
      <c r="J7179" s="304"/>
      <c r="K7179" s="304"/>
    </row>
    <row r="7180">
      <c r="H7180" s="304"/>
      <c r="I7180" s="304"/>
      <c r="J7180" s="304"/>
      <c r="K7180" s="304"/>
    </row>
    <row r="7181">
      <c r="F7181" s="304"/>
      <c r="G7181" s="304"/>
      <c r="H7181" s="304"/>
      <c r="I7181" s="304"/>
      <c r="J7181" s="304"/>
      <c r="K7181" s="304"/>
    </row>
    <row r="7182">
      <c r="G7182" s="304"/>
    </row>
    <row r="7183">
      <c r="H7183" s="304"/>
      <c r="I7183" s="304"/>
      <c r="J7183" s="304"/>
      <c r="K7183" s="304"/>
    </row>
    <row r="7184">
      <c r="G7184" s="304"/>
      <c r="H7184" s="304"/>
      <c r="I7184" s="304"/>
      <c r="J7184" s="304"/>
      <c r="K7184" s="304"/>
    </row>
    <row r="7185">
      <c r="G7185" s="304"/>
      <c r="H7185" s="304"/>
      <c r="I7185" s="304"/>
      <c r="J7185" s="304"/>
      <c r="K7185" s="304"/>
    </row>
    <row r="7186">
      <c r="G7186" s="304"/>
      <c r="H7186" s="304"/>
      <c r="I7186" s="304"/>
      <c r="J7186" s="304"/>
      <c r="K7186" s="304"/>
    </row>
    <row r="7187">
      <c r="H7187" s="304"/>
      <c r="J7187" s="304"/>
      <c r="K7187" s="304"/>
    </row>
    <row r="7188">
      <c r="H7188" s="304"/>
      <c r="J7188" s="304"/>
      <c r="K7188" s="304"/>
    </row>
    <row r="7189">
      <c r="G7189" s="304"/>
      <c r="H7189" s="304"/>
      <c r="I7189" s="304"/>
      <c r="J7189" s="304"/>
      <c r="K7189" s="304"/>
    </row>
    <row r="7190">
      <c r="H7190" s="304"/>
      <c r="I7190" s="304"/>
      <c r="J7190" s="304"/>
      <c r="K7190" s="304"/>
    </row>
    <row r="7191">
      <c r="F7191" s="304"/>
      <c r="G7191" s="304"/>
      <c r="H7191" s="304"/>
      <c r="I7191" s="304"/>
      <c r="J7191" s="304"/>
      <c r="K7191" s="304"/>
    </row>
    <row r="7192">
      <c r="G7192" s="304"/>
      <c r="H7192" s="304"/>
      <c r="J7192" s="304"/>
      <c r="K7192" s="304"/>
    </row>
    <row r="7193">
      <c r="G7193" s="304"/>
      <c r="H7193" s="304"/>
      <c r="I7193" s="304"/>
      <c r="J7193" s="304"/>
      <c r="K7193" s="304"/>
    </row>
    <row r="7194">
      <c r="I7194" s="304"/>
      <c r="J7194" s="304"/>
      <c r="K7194" s="304"/>
    </row>
    <row r="7195">
      <c r="G7195" s="304"/>
      <c r="H7195" s="304"/>
      <c r="I7195" s="304"/>
      <c r="J7195" s="304"/>
      <c r="K7195" s="304"/>
    </row>
    <row r="7196">
      <c r="H7196" s="304"/>
      <c r="I7196" s="304"/>
      <c r="J7196" s="304"/>
      <c r="K7196" s="304"/>
    </row>
    <row r="7197">
      <c r="F7197" s="304"/>
      <c r="G7197" s="304"/>
      <c r="H7197" s="304"/>
      <c r="I7197" s="304"/>
      <c r="J7197" s="304"/>
      <c r="K7197" s="304"/>
    </row>
    <row r="7198">
      <c r="F7198" s="304"/>
      <c r="G7198" s="304"/>
      <c r="H7198" s="304"/>
      <c r="I7198" s="304"/>
      <c r="J7198" s="304"/>
      <c r="K7198" s="304"/>
    </row>
    <row r="7199">
      <c r="G7199" s="304"/>
      <c r="H7199" s="304"/>
      <c r="I7199" s="304"/>
      <c r="J7199" s="304"/>
      <c r="K7199" s="304"/>
    </row>
    <row r="7200">
      <c r="H7200" s="304"/>
      <c r="I7200" s="304"/>
      <c r="J7200" s="304"/>
      <c r="K7200" s="304"/>
    </row>
    <row r="7201">
      <c r="G7201" s="304"/>
      <c r="H7201" s="304"/>
      <c r="I7201" s="304"/>
      <c r="J7201" s="304"/>
      <c r="K7201" s="304"/>
    </row>
    <row r="7202">
      <c r="H7202" s="304"/>
      <c r="I7202" s="304"/>
      <c r="J7202" s="304"/>
      <c r="K7202" s="304"/>
    </row>
    <row r="7203">
      <c r="F7203" s="304"/>
      <c r="G7203" s="304"/>
      <c r="H7203" s="304"/>
      <c r="I7203" s="304"/>
      <c r="J7203" s="304"/>
      <c r="K7203" s="304"/>
    </row>
    <row r="7204">
      <c r="G7204" s="304"/>
      <c r="H7204" s="304"/>
      <c r="I7204" s="304"/>
      <c r="J7204" s="304"/>
      <c r="K7204" s="304"/>
    </row>
    <row r="7205">
      <c r="G7205" s="304"/>
      <c r="H7205" s="304"/>
      <c r="I7205" s="304"/>
      <c r="J7205" s="304"/>
      <c r="K7205" s="304"/>
    </row>
    <row r="7206">
      <c r="H7206" s="304"/>
    </row>
    <row r="7207">
      <c r="F7207" s="304"/>
      <c r="G7207" s="304"/>
      <c r="H7207" s="304"/>
      <c r="I7207" s="304"/>
      <c r="J7207" s="304"/>
      <c r="K7207" s="304"/>
    </row>
    <row r="7208">
      <c r="G7208" s="304"/>
      <c r="H7208" s="304"/>
      <c r="I7208" s="304"/>
      <c r="J7208" s="304"/>
      <c r="K7208" s="304"/>
    </row>
    <row r="7209">
      <c r="H7209" s="304"/>
      <c r="I7209" s="304"/>
      <c r="K7209" s="304"/>
    </row>
    <row r="7210">
      <c r="G7210" s="304"/>
      <c r="H7210" s="304"/>
      <c r="I7210" s="304"/>
      <c r="J7210" s="304"/>
      <c r="K7210" s="304"/>
    </row>
    <row r="7211">
      <c r="G7211" s="304"/>
      <c r="H7211" s="304"/>
      <c r="I7211" s="304"/>
      <c r="J7211" s="304"/>
      <c r="K7211" s="304"/>
    </row>
    <row r="7212">
      <c r="H7212" s="304"/>
      <c r="I7212" s="304"/>
      <c r="J7212" s="304"/>
      <c r="K7212" s="304"/>
    </row>
    <row r="7213">
      <c r="G7213" s="304"/>
      <c r="H7213" s="304"/>
      <c r="I7213" s="304"/>
      <c r="J7213" s="304"/>
      <c r="K7213" s="304"/>
    </row>
    <row r="7214">
      <c r="H7214" s="304"/>
      <c r="I7214" s="304"/>
      <c r="J7214" s="304"/>
      <c r="K7214" s="304"/>
    </row>
    <row r="7215">
      <c r="G7215" s="304"/>
      <c r="H7215" s="304"/>
      <c r="I7215" s="304"/>
      <c r="J7215" s="304"/>
      <c r="K7215" s="304"/>
    </row>
    <row r="7216">
      <c r="H7216" s="304"/>
      <c r="I7216" s="304"/>
      <c r="J7216" s="304"/>
      <c r="K7216" s="304"/>
    </row>
    <row r="7217">
      <c r="G7217" s="304"/>
      <c r="H7217" s="304"/>
      <c r="I7217" s="304"/>
      <c r="J7217" s="304"/>
      <c r="K7217" s="304"/>
    </row>
    <row r="7218">
      <c r="G7218" s="304"/>
      <c r="H7218" s="304"/>
      <c r="I7218" s="304"/>
      <c r="J7218" s="304"/>
      <c r="K7218" s="304"/>
    </row>
    <row r="7219">
      <c r="G7219" s="304"/>
      <c r="H7219" s="304"/>
      <c r="I7219" s="304"/>
      <c r="J7219" s="304"/>
      <c r="K7219" s="304"/>
    </row>
    <row r="7220">
      <c r="H7220" s="304"/>
      <c r="I7220" s="304"/>
      <c r="J7220" s="304"/>
      <c r="K7220" s="304"/>
    </row>
    <row r="7221">
      <c r="F7221" s="304"/>
      <c r="G7221" s="304"/>
      <c r="H7221" s="304"/>
      <c r="I7221" s="304"/>
      <c r="J7221" s="304"/>
      <c r="K7221" s="304"/>
    </row>
    <row r="7222">
      <c r="F7222" s="304"/>
      <c r="G7222" s="304"/>
      <c r="H7222" s="304"/>
      <c r="I7222" s="304"/>
      <c r="J7222" s="304"/>
      <c r="K7222" s="304"/>
    </row>
    <row r="7223">
      <c r="G7223" s="304"/>
      <c r="H7223" s="304"/>
      <c r="I7223" s="304"/>
      <c r="J7223" s="304"/>
      <c r="K7223" s="304"/>
    </row>
    <row r="7224">
      <c r="H7224" s="304"/>
      <c r="I7224" s="304"/>
      <c r="J7224" s="304"/>
      <c r="K7224" s="304"/>
    </row>
    <row r="7225">
      <c r="G7225" s="304"/>
      <c r="H7225" s="304"/>
      <c r="I7225" s="304"/>
      <c r="J7225" s="304"/>
      <c r="K7225" s="304"/>
    </row>
    <row r="7226">
      <c r="H7226" s="304"/>
      <c r="I7226" s="304"/>
      <c r="J7226" s="304"/>
      <c r="K7226" s="304"/>
    </row>
    <row r="7227">
      <c r="F7227" s="304"/>
      <c r="G7227" s="304"/>
      <c r="H7227" s="304"/>
      <c r="I7227" s="304"/>
      <c r="J7227" s="304"/>
      <c r="K7227" s="304"/>
    </row>
    <row r="7228">
      <c r="G7228" s="304"/>
      <c r="H7228" s="304"/>
      <c r="I7228" s="304"/>
      <c r="J7228" s="304"/>
      <c r="K7228" s="304"/>
    </row>
    <row r="7229">
      <c r="G7229" s="304"/>
      <c r="H7229" s="304"/>
      <c r="I7229" s="304"/>
      <c r="J7229" s="304"/>
      <c r="K7229" s="304"/>
    </row>
    <row r="7230">
      <c r="H7230" s="304"/>
      <c r="I7230" s="304"/>
      <c r="J7230" s="304"/>
      <c r="K7230" s="304"/>
    </row>
    <row r="7231">
      <c r="F7231" s="304"/>
      <c r="G7231" s="304"/>
      <c r="H7231" s="304"/>
      <c r="I7231" s="304"/>
      <c r="J7231" s="304"/>
      <c r="K7231" s="304"/>
    </row>
    <row r="7232">
      <c r="G7232" s="304"/>
      <c r="H7232" s="304"/>
      <c r="I7232" s="304"/>
      <c r="J7232" s="304"/>
      <c r="K7232" s="304"/>
    </row>
    <row r="7233">
      <c r="G7233" s="304"/>
      <c r="H7233" s="304"/>
      <c r="I7233" s="304"/>
      <c r="J7233" s="304"/>
      <c r="K7233" s="304"/>
    </row>
    <row r="7234">
      <c r="G7234" s="304"/>
      <c r="H7234" s="304"/>
      <c r="I7234" s="304"/>
      <c r="J7234" s="304"/>
      <c r="K7234" s="304"/>
    </row>
    <row r="7235">
      <c r="G7235" s="304"/>
      <c r="H7235" s="304"/>
      <c r="I7235" s="304"/>
      <c r="J7235" s="304"/>
      <c r="K7235" s="304"/>
    </row>
    <row r="7236">
      <c r="G7236" s="304"/>
      <c r="H7236" s="304"/>
      <c r="I7236" s="304"/>
      <c r="J7236" s="304"/>
      <c r="K7236" s="304"/>
    </row>
    <row r="7237">
      <c r="G7237" s="304"/>
      <c r="H7237" s="304"/>
      <c r="I7237" s="304"/>
      <c r="J7237" s="304"/>
      <c r="K7237" s="304"/>
    </row>
    <row r="7238">
      <c r="H7238" s="304"/>
      <c r="I7238" s="304"/>
      <c r="J7238" s="304"/>
      <c r="K7238" s="304"/>
    </row>
    <row r="7239">
      <c r="G7239" s="304"/>
      <c r="H7239" s="304"/>
      <c r="I7239" s="304"/>
      <c r="J7239" s="304"/>
      <c r="K7239" s="304"/>
    </row>
    <row r="7240">
      <c r="H7240" s="304"/>
      <c r="I7240" s="304"/>
      <c r="J7240" s="304"/>
      <c r="K7240" s="304"/>
    </row>
    <row r="7241">
      <c r="F7241" s="304"/>
      <c r="G7241" s="304"/>
      <c r="H7241" s="304"/>
      <c r="I7241" s="304"/>
      <c r="J7241" s="304"/>
      <c r="K7241" s="304"/>
    </row>
    <row r="7242">
      <c r="G7242" s="304"/>
      <c r="H7242" s="304"/>
      <c r="I7242" s="304"/>
      <c r="J7242" s="304"/>
      <c r="K7242" s="304"/>
    </row>
    <row r="7243">
      <c r="G7243" s="304"/>
      <c r="H7243" s="304"/>
      <c r="I7243" s="304"/>
      <c r="J7243" s="304"/>
      <c r="K7243" s="304"/>
    </row>
    <row r="7244">
      <c r="H7244" s="304"/>
      <c r="I7244" s="304"/>
      <c r="J7244" s="304"/>
      <c r="K7244" s="304"/>
    </row>
    <row r="7245">
      <c r="F7245" s="304"/>
      <c r="G7245" s="304"/>
      <c r="H7245" s="304"/>
      <c r="I7245" s="304"/>
      <c r="J7245" s="304"/>
      <c r="K7245" s="304"/>
    </row>
    <row r="7246">
      <c r="H7246" s="304"/>
      <c r="I7246" s="304"/>
      <c r="J7246" s="304"/>
      <c r="K7246" s="304"/>
    </row>
    <row r="7247">
      <c r="G7247" s="304"/>
      <c r="H7247" s="304"/>
      <c r="I7247" s="304"/>
      <c r="J7247" s="304"/>
      <c r="K7247" s="304"/>
    </row>
    <row r="7248">
      <c r="H7248" s="304"/>
      <c r="I7248" s="304"/>
      <c r="J7248" s="304"/>
      <c r="K7248" s="304"/>
    </row>
    <row r="7249">
      <c r="G7249" s="304"/>
      <c r="H7249" s="304"/>
      <c r="I7249" s="304"/>
      <c r="J7249" s="304"/>
      <c r="K7249" s="304"/>
    </row>
    <row r="7250">
      <c r="H7250" s="304"/>
      <c r="I7250" s="304"/>
      <c r="J7250" s="304"/>
      <c r="K7250" s="304"/>
    </row>
    <row r="7251">
      <c r="G7251" s="304"/>
      <c r="H7251" s="304"/>
      <c r="I7251" s="304"/>
      <c r="J7251" s="304"/>
      <c r="K7251" s="304"/>
    </row>
    <row r="7252">
      <c r="H7252" s="304"/>
      <c r="I7252" s="304"/>
      <c r="J7252" s="304"/>
      <c r="K7252" s="304"/>
    </row>
    <row r="7253">
      <c r="G7253" s="304"/>
      <c r="H7253" s="304"/>
      <c r="I7253" s="304"/>
      <c r="J7253" s="304"/>
      <c r="K7253" s="304"/>
    </row>
    <row r="7254">
      <c r="H7254" s="304"/>
      <c r="I7254" s="304"/>
      <c r="J7254" s="304"/>
      <c r="K7254" s="304"/>
    </row>
    <row r="7255">
      <c r="G7255" s="304"/>
      <c r="H7255" s="304"/>
      <c r="I7255" s="304"/>
      <c r="J7255" s="304"/>
      <c r="K7255" s="304"/>
    </row>
    <row r="7256">
      <c r="H7256" s="304"/>
      <c r="I7256" s="304"/>
      <c r="J7256" s="304"/>
      <c r="K7256" s="304"/>
    </row>
    <row r="7257">
      <c r="G7257" s="304"/>
      <c r="H7257" s="304"/>
      <c r="I7257" s="304"/>
      <c r="J7257" s="304"/>
      <c r="K7257" s="304"/>
    </row>
    <row r="7258">
      <c r="H7258" s="304"/>
      <c r="I7258" s="304"/>
      <c r="J7258" s="304"/>
      <c r="K7258" s="304"/>
    </row>
    <row r="7259">
      <c r="G7259" s="304"/>
      <c r="H7259" s="304"/>
      <c r="I7259" s="304"/>
      <c r="J7259" s="304"/>
      <c r="K7259" s="304"/>
    </row>
    <row r="7260">
      <c r="H7260" s="304"/>
      <c r="I7260" s="304"/>
      <c r="J7260" s="304"/>
      <c r="K7260" s="304"/>
    </row>
    <row r="7261">
      <c r="G7261" s="304"/>
      <c r="H7261" s="304"/>
      <c r="I7261" s="304"/>
      <c r="J7261" s="304"/>
      <c r="K7261" s="304"/>
    </row>
    <row r="7262">
      <c r="H7262" s="304"/>
      <c r="I7262" s="304"/>
      <c r="J7262" s="304"/>
      <c r="K7262" s="304"/>
    </row>
    <row r="7263">
      <c r="G7263" s="304"/>
      <c r="H7263" s="304"/>
      <c r="I7263" s="304"/>
      <c r="J7263" s="304"/>
      <c r="K7263" s="304"/>
    </row>
    <row r="7264">
      <c r="H7264" s="304"/>
      <c r="I7264" s="304"/>
      <c r="J7264" s="304"/>
      <c r="K7264" s="304"/>
    </row>
    <row r="7265">
      <c r="G7265" s="304"/>
      <c r="H7265" s="304"/>
      <c r="I7265" s="304"/>
      <c r="J7265" s="304"/>
      <c r="K7265" s="304"/>
    </row>
    <row r="7266">
      <c r="H7266" s="304"/>
      <c r="I7266" s="304"/>
      <c r="J7266" s="304"/>
      <c r="K7266" s="304"/>
    </row>
    <row r="7267">
      <c r="G7267" s="304"/>
      <c r="H7267" s="304"/>
      <c r="I7267" s="304"/>
      <c r="J7267" s="304"/>
      <c r="K7267" s="304"/>
    </row>
    <row r="7268">
      <c r="H7268" s="304"/>
      <c r="I7268" s="304"/>
      <c r="J7268" s="304"/>
      <c r="K7268" s="304"/>
    </row>
    <row r="7269">
      <c r="G7269" s="304"/>
      <c r="H7269" s="304"/>
      <c r="I7269" s="304"/>
      <c r="J7269" s="304"/>
      <c r="K7269" s="304"/>
    </row>
    <row r="7270">
      <c r="H7270" s="304"/>
      <c r="I7270" s="304"/>
      <c r="J7270" s="304"/>
      <c r="K7270" s="304"/>
    </row>
    <row r="7271">
      <c r="G7271" s="304"/>
      <c r="H7271" s="304"/>
      <c r="I7271" s="304"/>
      <c r="J7271" s="304"/>
      <c r="K7271" s="304"/>
    </row>
    <row r="7272">
      <c r="I7272" s="304"/>
      <c r="J7272" s="304"/>
      <c r="K7272" s="304"/>
    </row>
    <row r="7273">
      <c r="G7273" s="304"/>
      <c r="H7273" s="304"/>
      <c r="I7273" s="304"/>
      <c r="J7273" s="304"/>
      <c r="K7273" s="304"/>
    </row>
    <row r="7274">
      <c r="H7274" s="304"/>
      <c r="I7274" s="304"/>
      <c r="J7274" s="304"/>
      <c r="K7274" s="304"/>
    </row>
    <row r="7275">
      <c r="G7275" s="304"/>
      <c r="H7275" s="304"/>
      <c r="I7275" s="304"/>
      <c r="J7275" s="304"/>
      <c r="K7275" s="304"/>
    </row>
    <row r="7276">
      <c r="H7276" s="304"/>
      <c r="I7276" s="304"/>
      <c r="J7276" s="304"/>
      <c r="K7276" s="304"/>
    </row>
    <row r="7277">
      <c r="G7277" s="304"/>
      <c r="H7277" s="304"/>
      <c r="I7277" s="304"/>
      <c r="J7277" s="304"/>
      <c r="K7277" s="304"/>
    </row>
    <row r="7278">
      <c r="H7278" s="304"/>
      <c r="I7278" s="304"/>
      <c r="J7278" s="304"/>
      <c r="K7278" s="304"/>
    </row>
    <row r="7279">
      <c r="G7279" s="304"/>
      <c r="H7279" s="304"/>
      <c r="I7279" s="304"/>
      <c r="J7279" s="304"/>
      <c r="K7279" s="304"/>
    </row>
    <row r="7280">
      <c r="H7280" s="304"/>
      <c r="I7280" s="304"/>
      <c r="J7280" s="304"/>
      <c r="K7280" s="304"/>
    </row>
    <row r="7281">
      <c r="G7281" s="304"/>
      <c r="H7281" s="304"/>
      <c r="I7281" s="304"/>
      <c r="J7281" s="304"/>
      <c r="K7281" s="304"/>
    </row>
    <row r="7282">
      <c r="G7282" s="304"/>
      <c r="H7282" s="304"/>
      <c r="I7282" s="304"/>
      <c r="J7282" s="304"/>
      <c r="K7282" s="304"/>
    </row>
    <row r="7283">
      <c r="H7283" s="304"/>
      <c r="I7283" s="304"/>
      <c r="J7283" s="304"/>
      <c r="K7283" s="304"/>
    </row>
    <row r="7284">
      <c r="G7284" s="304"/>
      <c r="H7284" s="304"/>
      <c r="I7284" s="304"/>
      <c r="J7284" s="304"/>
      <c r="K7284" s="304"/>
    </row>
    <row r="7285">
      <c r="G7285" s="304"/>
      <c r="H7285" s="304"/>
      <c r="I7285" s="304"/>
      <c r="J7285" s="304"/>
      <c r="K7285" s="304"/>
    </row>
    <row r="7286">
      <c r="G7286" s="304"/>
      <c r="H7286" s="304"/>
      <c r="I7286" s="304"/>
      <c r="J7286" s="304"/>
      <c r="K7286" s="304"/>
    </row>
    <row r="7287">
      <c r="G7287" s="304"/>
      <c r="H7287" s="304"/>
      <c r="I7287" s="304"/>
      <c r="J7287" s="304"/>
      <c r="K7287" s="304"/>
    </row>
    <row r="7288">
      <c r="G7288" s="304"/>
      <c r="H7288" s="304"/>
      <c r="I7288" s="304"/>
      <c r="J7288" s="304"/>
      <c r="K7288" s="304"/>
    </row>
    <row r="7289">
      <c r="G7289" s="304"/>
      <c r="H7289" s="304"/>
      <c r="I7289" s="304"/>
      <c r="J7289" s="304"/>
      <c r="K7289" s="304"/>
    </row>
    <row r="7290">
      <c r="G7290" s="304"/>
      <c r="H7290" s="304"/>
      <c r="I7290" s="304"/>
      <c r="J7290" s="304"/>
      <c r="K7290" s="304"/>
    </row>
    <row r="7291">
      <c r="H7291" s="304"/>
      <c r="I7291" s="304"/>
      <c r="J7291" s="304"/>
      <c r="K7291" s="304"/>
    </row>
    <row r="7292">
      <c r="G7292" s="304"/>
      <c r="H7292" s="304"/>
      <c r="I7292" s="304"/>
      <c r="J7292" s="304"/>
      <c r="K7292" s="304"/>
    </row>
    <row r="7293">
      <c r="F7293" s="304"/>
      <c r="H7293" s="304"/>
      <c r="I7293" s="304"/>
      <c r="J7293" s="304"/>
      <c r="K7293" s="304"/>
    </row>
    <row r="7294">
      <c r="G7294" s="304"/>
      <c r="H7294" s="304"/>
      <c r="I7294" s="304"/>
      <c r="J7294" s="304"/>
      <c r="K7294" s="304"/>
    </row>
    <row r="7295">
      <c r="G7295" s="304"/>
      <c r="H7295" s="304"/>
      <c r="I7295" s="304"/>
      <c r="J7295" s="304"/>
      <c r="K7295" s="304"/>
    </row>
    <row r="7296">
      <c r="G7296" s="304"/>
      <c r="H7296" s="304"/>
      <c r="I7296" s="304"/>
      <c r="J7296" s="304"/>
      <c r="K7296" s="304"/>
    </row>
    <row r="7297">
      <c r="G7297" s="304"/>
      <c r="H7297" s="304"/>
      <c r="I7297" s="304"/>
      <c r="J7297" s="304"/>
      <c r="K7297" s="304"/>
    </row>
    <row r="7298">
      <c r="H7298" s="304"/>
      <c r="I7298" s="304"/>
      <c r="J7298" s="304"/>
      <c r="K7298" s="304"/>
    </row>
    <row r="7299">
      <c r="G7299" s="304"/>
      <c r="H7299" s="304"/>
      <c r="I7299" s="304"/>
      <c r="J7299" s="304"/>
      <c r="K7299" s="304"/>
    </row>
    <row r="7300">
      <c r="H7300" s="304"/>
      <c r="I7300" s="304"/>
      <c r="J7300" s="304"/>
      <c r="K7300" s="304"/>
    </row>
    <row r="7301">
      <c r="F7301" s="304"/>
      <c r="G7301" s="304"/>
      <c r="H7301" s="304"/>
      <c r="I7301" s="304"/>
      <c r="J7301" s="304"/>
      <c r="K7301" s="304"/>
    </row>
    <row r="7302">
      <c r="G7302" s="304"/>
      <c r="H7302" s="304"/>
      <c r="J7302" s="304"/>
    </row>
    <row r="7303">
      <c r="F7303" s="304"/>
      <c r="G7303" s="304"/>
      <c r="H7303" s="304"/>
      <c r="I7303" s="304"/>
      <c r="K7303" s="304"/>
    </row>
    <row r="7304">
      <c r="G7304" s="304"/>
      <c r="H7304" s="304"/>
      <c r="I7304" s="304"/>
      <c r="K7304" s="304"/>
    </row>
    <row r="7305">
      <c r="G7305" s="304"/>
      <c r="H7305" s="304"/>
      <c r="I7305" s="304"/>
      <c r="K7305" s="304"/>
    </row>
    <row r="7306">
      <c r="G7306" s="304"/>
      <c r="H7306" s="304"/>
      <c r="I7306" s="304"/>
      <c r="K7306" s="304"/>
    </row>
    <row r="7307">
      <c r="G7307" s="304"/>
      <c r="H7307" s="304"/>
      <c r="I7307" s="304"/>
      <c r="K7307" s="304"/>
    </row>
    <row r="7308">
      <c r="H7308" s="304"/>
      <c r="I7308" s="304"/>
      <c r="J7308" s="304"/>
      <c r="K7308" s="304"/>
    </row>
    <row r="7309">
      <c r="G7309" s="304"/>
      <c r="H7309" s="304"/>
      <c r="I7309" s="304"/>
      <c r="J7309" s="304"/>
      <c r="K7309" s="304"/>
    </row>
    <row r="7310">
      <c r="H7310" s="304"/>
      <c r="I7310" s="304"/>
      <c r="J7310" s="304"/>
      <c r="K7310" s="304"/>
    </row>
    <row r="7312">
      <c r="F7312" s="304"/>
      <c r="G7312" s="304"/>
      <c r="H7312" s="304"/>
      <c r="I7312" s="304"/>
      <c r="J7312" s="304"/>
      <c r="K7312" s="304"/>
    </row>
    <row r="7313">
      <c r="F7313" s="304"/>
      <c r="G7313" s="304"/>
      <c r="H7313" s="304"/>
      <c r="I7313" s="304"/>
      <c r="K7313" s="304"/>
    </row>
    <row r="7314">
      <c r="G7314" s="304"/>
      <c r="H7314" s="304"/>
      <c r="I7314" s="304"/>
      <c r="J7314" s="304"/>
      <c r="K7314" s="304"/>
    </row>
    <row r="7315">
      <c r="H7315" s="304"/>
      <c r="I7315" s="304"/>
      <c r="J7315" s="304"/>
      <c r="K7315" s="304"/>
    </row>
    <row r="7316">
      <c r="F7316" s="304"/>
      <c r="G7316" s="304"/>
      <c r="H7316" s="304"/>
      <c r="I7316" s="304"/>
      <c r="J7316" s="304"/>
      <c r="K7316" s="304"/>
    </row>
    <row r="7317">
      <c r="F7317" s="304"/>
      <c r="G7317" s="304"/>
      <c r="H7317" s="304"/>
      <c r="I7317" s="304"/>
      <c r="J7317" s="304"/>
      <c r="K7317" s="304"/>
    </row>
    <row r="7318">
      <c r="G7318" s="304"/>
      <c r="H7318" s="304"/>
      <c r="I7318" s="304"/>
      <c r="J7318" s="304"/>
      <c r="K7318" s="304"/>
    </row>
    <row r="7319">
      <c r="G7319" s="304"/>
      <c r="H7319" s="304"/>
      <c r="I7319" s="304"/>
      <c r="J7319" s="304"/>
      <c r="K7319" s="304"/>
    </row>
    <row r="7320">
      <c r="G7320" s="304"/>
      <c r="H7320" s="304"/>
      <c r="I7320" s="304"/>
      <c r="J7320" s="304"/>
      <c r="K7320" s="304"/>
    </row>
    <row r="7321">
      <c r="H7321" s="304"/>
      <c r="I7321" s="304"/>
      <c r="J7321" s="304"/>
      <c r="K7321" s="304"/>
    </row>
    <row r="7322">
      <c r="J7322" s="304"/>
      <c r="K7322" s="304"/>
    </row>
    <row r="7323">
      <c r="F7323" s="304"/>
      <c r="G7323" s="304"/>
      <c r="H7323" s="304"/>
      <c r="I7323" s="304"/>
      <c r="J7323" s="304"/>
      <c r="K7323" s="304"/>
    </row>
    <row r="7324">
      <c r="F7324" s="304"/>
      <c r="G7324" s="304"/>
      <c r="H7324" s="304"/>
      <c r="I7324" s="304"/>
      <c r="J7324" s="304"/>
      <c r="K7324" s="304"/>
    </row>
    <row r="7325">
      <c r="G7325" s="304"/>
      <c r="H7325" s="304"/>
      <c r="I7325" s="304"/>
      <c r="J7325" s="304"/>
      <c r="K7325" s="304"/>
    </row>
    <row r="7326">
      <c r="G7326" s="304"/>
      <c r="H7326" s="304"/>
      <c r="I7326" s="304"/>
      <c r="K7326" s="304"/>
    </row>
    <row r="7327">
      <c r="G7327" s="304"/>
      <c r="H7327" s="304"/>
      <c r="I7327" s="304"/>
      <c r="J7327" s="304"/>
      <c r="K7327" s="304"/>
    </row>
    <row r="7328">
      <c r="H7328" s="304"/>
      <c r="I7328" s="304"/>
      <c r="J7328" s="304"/>
      <c r="K7328" s="304"/>
    </row>
    <row r="7329">
      <c r="G7329" s="304"/>
      <c r="H7329" s="304"/>
      <c r="I7329" s="304"/>
      <c r="J7329" s="304"/>
      <c r="K7329" s="304"/>
    </row>
    <row r="7330">
      <c r="I7330" s="304"/>
      <c r="J7330" s="304"/>
      <c r="K7330" s="304"/>
    </row>
    <row r="7331">
      <c r="F7331" s="304"/>
      <c r="G7331" s="304"/>
      <c r="H7331" s="304"/>
      <c r="J7331" s="304"/>
      <c r="K7331" s="304"/>
    </row>
    <row r="7332">
      <c r="G7332" s="304"/>
      <c r="H7332" s="304"/>
      <c r="I7332" s="304"/>
      <c r="J7332" s="304"/>
      <c r="K7332" s="304"/>
    </row>
    <row r="7333">
      <c r="G7333" s="304"/>
      <c r="H7333" s="304"/>
      <c r="I7333" s="304"/>
      <c r="J7333" s="304"/>
      <c r="K7333" s="304"/>
    </row>
    <row r="7334">
      <c r="F7334" s="304"/>
      <c r="G7334" s="304"/>
      <c r="H7334" s="304"/>
      <c r="I7334" s="304"/>
      <c r="J7334" s="304"/>
      <c r="K7334" s="304"/>
    </row>
    <row r="7335">
      <c r="G7335" s="304"/>
      <c r="H7335" s="304"/>
      <c r="I7335" s="304"/>
      <c r="J7335" s="304"/>
      <c r="K7335" s="304"/>
    </row>
    <row r="7336">
      <c r="I7336" s="304"/>
      <c r="J7336" s="304"/>
      <c r="K7336" s="304"/>
    </row>
    <row r="7337">
      <c r="F7337" s="304"/>
      <c r="G7337" s="304"/>
      <c r="H7337" s="304"/>
      <c r="I7337" s="304"/>
    </row>
    <row r="7338">
      <c r="F7338" s="304"/>
      <c r="G7338" s="304"/>
      <c r="H7338" s="304"/>
      <c r="I7338" s="304"/>
      <c r="J7338" s="304"/>
      <c r="K7338" s="304"/>
    </row>
    <row r="7339">
      <c r="F7339" s="304"/>
      <c r="G7339" s="304"/>
      <c r="H7339" s="304"/>
      <c r="I7339" s="304"/>
      <c r="J7339" s="304"/>
      <c r="K7339" s="304"/>
    </row>
    <row r="7340">
      <c r="F7340" s="304"/>
      <c r="G7340" s="304"/>
      <c r="H7340" s="304"/>
      <c r="I7340" s="304"/>
      <c r="J7340" s="304"/>
      <c r="K7340" s="304"/>
    </row>
    <row r="7341">
      <c r="G7341" s="304"/>
      <c r="H7341" s="304"/>
      <c r="I7341" s="304"/>
      <c r="J7341" s="304"/>
      <c r="K7341" s="304"/>
    </row>
    <row r="7342">
      <c r="H7342" s="304"/>
      <c r="I7342" s="304"/>
      <c r="J7342" s="304"/>
      <c r="K7342" s="304"/>
    </row>
    <row r="7343">
      <c r="H7343" s="304"/>
      <c r="I7343" s="304"/>
      <c r="J7343" s="304"/>
      <c r="K7343" s="304"/>
    </row>
    <row r="7344">
      <c r="G7344" s="304"/>
      <c r="H7344" s="304"/>
      <c r="I7344" s="304"/>
      <c r="J7344" s="304"/>
      <c r="K7344" s="304"/>
    </row>
    <row r="7345">
      <c r="E7345" s="304"/>
      <c r="F7345" s="304"/>
      <c r="G7345" s="304"/>
      <c r="H7345" s="304"/>
      <c r="I7345" s="304"/>
      <c r="J7345" s="304"/>
      <c r="K7345" s="304"/>
    </row>
    <row r="7346">
      <c r="F7346" s="304"/>
      <c r="G7346" s="304"/>
      <c r="H7346" s="304"/>
      <c r="I7346" s="304"/>
      <c r="J7346" s="304"/>
      <c r="K7346" s="304"/>
    </row>
    <row r="7347">
      <c r="G7347" s="304"/>
      <c r="H7347" s="304"/>
      <c r="I7347" s="304"/>
      <c r="J7347" s="304"/>
      <c r="K7347" s="304"/>
    </row>
    <row r="7348">
      <c r="G7348" s="304"/>
      <c r="H7348" s="304"/>
      <c r="I7348" s="304"/>
      <c r="J7348" s="304"/>
      <c r="K7348" s="304"/>
    </row>
    <row r="7349">
      <c r="H7349" s="304"/>
      <c r="I7349" s="304"/>
      <c r="J7349" s="304"/>
      <c r="K7349" s="304"/>
    </row>
    <row r="7350">
      <c r="J7350" s="304"/>
      <c r="K7350" s="304"/>
    </row>
    <row r="7351">
      <c r="I7351" s="304"/>
      <c r="J7351" s="304"/>
      <c r="K7351" s="304"/>
    </row>
    <row r="7352">
      <c r="F7352" s="304"/>
      <c r="G7352" s="304"/>
      <c r="H7352" s="304"/>
      <c r="I7352" s="304"/>
      <c r="J7352" s="304"/>
      <c r="K7352" s="304"/>
    </row>
    <row r="7353">
      <c r="H7353" s="304"/>
      <c r="I7353" s="304"/>
      <c r="J7353" s="304"/>
      <c r="K7353" s="304"/>
    </row>
    <row r="7354">
      <c r="G7354" s="304"/>
      <c r="H7354" s="304"/>
      <c r="I7354" s="304"/>
      <c r="J7354" s="304"/>
      <c r="K7354" s="304"/>
    </row>
    <row r="7355">
      <c r="H7355" s="304"/>
      <c r="I7355" s="304"/>
      <c r="J7355" s="304"/>
      <c r="K7355" s="304"/>
    </row>
    <row r="7356">
      <c r="E7356" s="304"/>
      <c r="F7356" s="304"/>
      <c r="I7356" s="304"/>
      <c r="J7356" s="304"/>
      <c r="K7356" s="304"/>
    </row>
    <row r="7357">
      <c r="F7357" s="304"/>
      <c r="G7357" s="304"/>
      <c r="H7357" s="304"/>
      <c r="I7357" s="304"/>
      <c r="J7357" s="304"/>
      <c r="K7357" s="304"/>
    </row>
    <row r="7358">
      <c r="F7358" s="304"/>
      <c r="G7358" s="304"/>
      <c r="H7358" s="304"/>
      <c r="I7358" s="304"/>
      <c r="J7358" s="304"/>
      <c r="K7358" s="304"/>
    </row>
    <row r="7359">
      <c r="G7359" s="304"/>
      <c r="H7359" s="304"/>
      <c r="I7359" s="304"/>
      <c r="J7359" s="304"/>
      <c r="K7359" s="304"/>
    </row>
    <row r="7360">
      <c r="H7360" s="304"/>
      <c r="I7360" s="304"/>
      <c r="J7360" s="304"/>
      <c r="K7360" s="304"/>
    </row>
    <row r="7361">
      <c r="G7361" s="304"/>
      <c r="H7361" s="304"/>
      <c r="I7361" s="304"/>
      <c r="J7361" s="304"/>
      <c r="K7361" s="304"/>
    </row>
    <row r="7362">
      <c r="H7362" s="304"/>
      <c r="I7362" s="304"/>
      <c r="J7362" s="304"/>
      <c r="K7362" s="304"/>
    </row>
    <row r="7363">
      <c r="H7363" s="304"/>
      <c r="I7363" s="304"/>
      <c r="J7363" s="304"/>
      <c r="K7363" s="304"/>
    </row>
    <row r="7364">
      <c r="F7364" s="304"/>
      <c r="J7364" s="304"/>
      <c r="K7364" s="304"/>
    </row>
    <row r="7365">
      <c r="G7365" s="304"/>
      <c r="J7365" s="304"/>
      <c r="K7365" s="304"/>
    </row>
    <row r="7366">
      <c r="H7366" s="304"/>
      <c r="I7366" s="304"/>
      <c r="J7366" s="304"/>
      <c r="K7366" s="304"/>
    </row>
    <row r="7367">
      <c r="F7367" s="304"/>
      <c r="H7367" s="304"/>
      <c r="I7367" s="304"/>
      <c r="J7367" s="304"/>
      <c r="K7367" s="304"/>
    </row>
    <row r="7368">
      <c r="F7368" s="304"/>
      <c r="G7368" s="304"/>
      <c r="H7368" s="304"/>
      <c r="I7368" s="304"/>
      <c r="J7368" s="304"/>
      <c r="K7368" s="304"/>
    </row>
    <row r="7369">
      <c r="G7369" s="304"/>
      <c r="H7369" s="304"/>
      <c r="I7369" s="304"/>
      <c r="J7369" s="304"/>
      <c r="K7369" s="304"/>
    </row>
    <row r="7370">
      <c r="G7370" s="304"/>
      <c r="H7370" s="304"/>
      <c r="I7370" s="304"/>
      <c r="J7370" s="304"/>
      <c r="K7370" s="304"/>
    </row>
    <row r="7371">
      <c r="H7371" s="304"/>
      <c r="I7371" s="304"/>
      <c r="J7371" s="304"/>
      <c r="K7371" s="304"/>
    </row>
    <row r="7372">
      <c r="F7372" s="304"/>
      <c r="G7372" s="304"/>
      <c r="H7372" s="304"/>
      <c r="I7372" s="304"/>
      <c r="J7372" s="304"/>
      <c r="K7372" s="304"/>
    </row>
    <row r="7373">
      <c r="F7373" s="304"/>
      <c r="G7373" s="304"/>
      <c r="H7373" s="304"/>
      <c r="I7373" s="304"/>
      <c r="J7373" s="304"/>
      <c r="K7373" s="304"/>
    </row>
    <row r="7374">
      <c r="G7374" s="304"/>
      <c r="H7374" s="304"/>
      <c r="I7374" s="304"/>
      <c r="J7374" s="304"/>
      <c r="K7374" s="304"/>
    </row>
    <row r="7375">
      <c r="H7375" s="304"/>
      <c r="I7375" s="304"/>
      <c r="J7375" s="304"/>
      <c r="K7375" s="304"/>
    </row>
    <row r="7376">
      <c r="G7376" s="304"/>
      <c r="H7376" s="304"/>
      <c r="I7376" s="304"/>
      <c r="J7376" s="304"/>
      <c r="K7376" s="304"/>
    </row>
    <row r="7377">
      <c r="H7377" s="304"/>
      <c r="I7377" s="304"/>
      <c r="J7377" s="304"/>
      <c r="K7377" s="304"/>
    </row>
    <row r="7378">
      <c r="F7378" s="304"/>
      <c r="G7378" s="304"/>
      <c r="H7378" s="304"/>
      <c r="I7378" s="304"/>
      <c r="J7378" s="304"/>
      <c r="K7378" s="304"/>
    </row>
    <row r="7379">
      <c r="F7379" s="304"/>
      <c r="G7379" s="304"/>
      <c r="H7379" s="304"/>
      <c r="I7379" s="304"/>
      <c r="J7379" s="304"/>
      <c r="K7379" s="304"/>
    </row>
    <row r="7380">
      <c r="G7380" s="304"/>
      <c r="H7380" s="304"/>
      <c r="I7380" s="304"/>
      <c r="J7380" s="304"/>
      <c r="K7380" s="304"/>
    </row>
    <row r="7381">
      <c r="H7381" s="304"/>
      <c r="I7381" s="304"/>
      <c r="J7381" s="304"/>
      <c r="K7381" s="304"/>
    </row>
    <row r="7382">
      <c r="G7382" s="304"/>
      <c r="H7382" s="304"/>
      <c r="I7382" s="304"/>
      <c r="J7382" s="304"/>
      <c r="K7382" s="304"/>
    </row>
    <row r="7383">
      <c r="H7383" s="304"/>
      <c r="I7383" s="304"/>
      <c r="J7383" s="304"/>
      <c r="K7383" s="304"/>
    </row>
    <row r="7384">
      <c r="G7384" s="304"/>
      <c r="H7384" s="304"/>
      <c r="I7384" s="304"/>
      <c r="J7384" s="304"/>
      <c r="K7384" s="304"/>
    </row>
    <row r="7385">
      <c r="F7385" s="304"/>
      <c r="G7385" s="304"/>
      <c r="H7385" s="304"/>
      <c r="I7385" s="304"/>
      <c r="J7385" s="304"/>
      <c r="K7385" s="304"/>
    </row>
    <row r="7386">
      <c r="F7386" s="304"/>
      <c r="G7386" s="304"/>
      <c r="H7386" s="304"/>
      <c r="I7386" s="304"/>
      <c r="J7386" s="304"/>
      <c r="K7386" s="304"/>
    </row>
    <row r="7387">
      <c r="G7387" s="304"/>
      <c r="H7387" s="304"/>
      <c r="I7387" s="304"/>
      <c r="J7387" s="304"/>
      <c r="K7387" s="304"/>
    </row>
    <row r="7388">
      <c r="G7388" s="304"/>
      <c r="H7388" s="304"/>
      <c r="I7388" s="304"/>
      <c r="J7388" s="304"/>
      <c r="K7388" s="304"/>
    </row>
    <row r="7389">
      <c r="H7389" s="304"/>
      <c r="I7389" s="304"/>
      <c r="J7389" s="304"/>
      <c r="K7389" s="304"/>
    </row>
    <row r="7390">
      <c r="G7390" s="304"/>
      <c r="H7390" s="304"/>
      <c r="I7390" s="304"/>
      <c r="J7390" s="304"/>
      <c r="K7390" s="304"/>
    </row>
    <row r="7391">
      <c r="F7391" s="304"/>
      <c r="G7391" s="304"/>
      <c r="H7391" s="304"/>
      <c r="I7391" s="304"/>
      <c r="J7391" s="304"/>
      <c r="K7391" s="304"/>
    </row>
    <row r="7392">
      <c r="G7392" s="304"/>
      <c r="H7392" s="304"/>
      <c r="I7392" s="304"/>
      <c r="J7392" s="304"/>
      <c r="K7392" s="304"/>
    </row>
    <row r="7393">
      <c r="H7393" s="304"/>
      <c r="I7393" s="304"/>
      <c r="J7393" s="304"/>
      <c r="K7393" s="304"/>
    </row>
    <row r="7394">
      <c r="G7394" s="304"/>
      <c r="H7394" s="304"/>
      <c r="I7394" s="304"/>
      <c r="J7394" s="304"/>
      <c r="K7394" s="304"/>
    </row>
    <row r="7395">
      <c r="H7395" s="304"/>
      <c r="I7395" s="304"/>
      <c r="J7395" s="304"/>
      <c r="K7395" s="304"/>
    </row>
    <row r="7396">
      <c r="G7396" s="304"/>
      <c r="H7396" s="304"/>
      <c r="I7396" s="304"/>
      <c r="J7396" s="304"/>
      <c r="K7396" s="304"/>
    </row>
    <row r="7397">
      <c r="H7397" s="304"/>
      <c r="I7397" s="304"/>
      <c r="J7397" s="304"/>
      <c r="K7397" s="304"/>
    </row>
    <row r="7398">
      <c r="G7398" s="304"/>
      <c r="H7398" s="304"/>
      <c r="I7398" s="304"/>
      <c r="J7398" s="304"/>
      <c r="K7398" s="304"/>
    </row>
    <row r="7399">
      <c r="H7399" s="304"/>
      <c r="I7399" s="304"/>
      <c r="J7399" s="304"/>
      <c r="K7399" s="304"/>
    </row>
    <row r="7400">
      <c r="H7400" s="304"/>
      <c r="I7400" s="304"/>
      <c r="J7400" s="304"/>
      <c r="K7400" s="304"/>
    </row>
    <row r="7401">
      <c r="F7401" s="304"/>
      <c r="G7401" s="304"/>
      <c r="H7401" s="304"/>
      <c r="I7401" s="304"/>
      <c r="J7401" s="304"/>
      <c r="K7401" s="304"/>
    </row>
    <row r="7402">
      <c r="G7402" s="304"/>
      <c r="H7402" s="304"/>
      <c r="I7402" s="304"/>
      <c r="J7402" s="304"/>
      <c r="K7402" s="304"/>
    </row>
    <row r="7403">
      <c r="H7403" s="304"/>
      <c r="I7403" s="304"/>
      <c r="J7403" s="304"/>
      <c r="K7403" s="304"/>
    </row>
    <row r="7404">
      <c r="G7404" s="304"/>
      <c r="H7404" s="304"/>
      <c r="I7404" s="304"/>
      <c r="J7404" s="304"/>
      <c r="K7404" s="304"/>
    </row>
    <row r="7405">
      <c r="H7405" s="304"/>
      <c r="I7405" s="304"/>
      <c r="J7405" s="304"/>
      <c r="K7405" s="304"/>
    </row>
    <row r="7406">
      <c r="G7406" s="304"/>
      <c r="H7406" s="304"/>
      <c r="I7406" s="304"/>
      <c r="J7406" s="304"/>
      <c r="K7406" s="304"/>
    </row>
    <row r="7407">
      <c r="G7407" s="304"/>
      <c r="H7407" s="304"/>
      <c r="I7407" s="304"/>
      <c r="J7407" s="304"/>
      <c r="K7407" s="304"/>
    </row>
    <row r="7408">
      <c r="H7408" s="304"/>
      <c r="I7408" s="304"/>
      <c r="J7408" s="304"/>
      <c r="K7408" s="304"/>
    </row>
    <row r="7409">
      <c r="H7409" s="304"/>
      <c r="I7409" s="304"/>
      <c r="J7409" s="304"/>
      <c r="K7409" s="304"/>
    </row>
    <row r="7410">
      <c r="G7410" s="304"/>
      <c r="H7410" s="304"/>
      <c r="I7410" s="304"/>
      <c r="J7410" s="304"/>
      <c r="K7410" s="304"/>
    </row>
    <row r="7411">
      <c r="H7411" s="304"/>
      <c r="I7411" s="304"/>
      <c r="J7411" s="304"/>
      <c r="K7411" s="304"/>
    </row>
    <row r="7412">
      <c r="G7412" s="304"/>
      <c r="H7412" s="304"/>
      <c r="I7412" s="304"/>
      <c r="J7412" s="304"/>
      <c r="K7412" s="304"/>
    </row>
    <row r="7413">
      <c r="G7413" s="304"/>
      <c r="H7413" s="304"/>
      <c r="I7413" s="304"/>
      <c r="J7413" s="304"/>
      <c r="K7413" s="304"/>
    </row>
    <row r="7414">
      <c r="G7414" s="304"/>
      <c r="H7414" s="304"/>
      <c r="I7414" s="304"/>
      <c r="J7414" s="304"/>
      <c r="K7414" s="304"/>
    </row>
    <row r="7415">
      <c r="G7415" s="304"/>
      <c r="H7415" s="304"/>
      <c r="I7415" s="304"/>
      <c r="J7415" s="304"/>
      <c r="K7415" s="304"/>
    </row>
    <row r="7416">
      <c r="G7416" s="304"/>
      <c r="H7416" s="304"/>
      <c r="I7416" s="304"/>
      <c r="J7416" s="304"/>
      <c r="K7416" s="304"/>
    </row>
    <row r="7417">
      <c r="G7417" s="304"/>
      <c r="H7417" s="304"/>
      <c r="I7417" s="304"/>
      <c r="J7417" s="304"/>
      <c r="K7417" s="304"/>
    </row>
    <row r="7418">
      <c r="G7418" s="304"/>
      <c r="H7418" s="304"/>
      <c r="I7418" s="304"/>
      <c r="J7418" s="304"/>
      <c r="K7418" s="304"/>
    </row>
    <row r="7419">
      <c r="H7419" s="304"/>
      <c r="I7419" s="304"/>
      <c r="J7419" s="304"/>
      <c r="K7419" s="304"/>
    </row>
    <row r="7420">
      <c r="G7420" s="304"/>
      <c r="H7420" s="304"/>
      <c r="I7420" s="304"/>
      <c r="J7420" s="304"/>
      <c r="K7420" s="304"/>
    </row>
    <row r="7421">
      <c r="H7421" s="304"/>
      <c r="I7421" s="304"/>
      <c r="J7421" s="304"/>
      <c r="K7421" s="304"/>
    </row>
    <row r="7422">
      <c r="G7422" s="304"/>
      <c r="H7422" s="304"/>
      <c r="I7422" s="304"/>
      <c r="J7422" s="304"/>
      <c r="K7422" s="304"/>
    </row>
    <row r="7423">
      <c r="H7423" s="304"/>
      <c r="I7423" s="304"/>
      <c r="J7423" s="304"/>
      <c r="K7423" s="304"/>
    </row>
    <row r="7424">
      <c r="G7424" s="304"/>
      <c r="H7424" s="304"/>
      <c r="I7424" s="304"/>
      <c r="J7424" s="304"/>
      <c r="K7424" s="304"/>
    </row>
    <row r="7425">
      <c r="H7425" s="304"/>
      <c r="I7425" s="304"/>
      <c r="J7425" s="304"/>
      <c r="K7425" s="304"/>
    </row>
    <row r="7426">
      <c r="G7426" s="304"/>
      <c r="H7426" s="304"/>
      <c r="I7426" s="304"/>
      <c r="J7426" s="304"/>
      <c r="K7426" s="304"/>
    </row>
    <row r="7427">
      <c r="H7427" s="304"/>
      <c r="I7427" s="304"/>
      <c r="J7427" s="304"/>
      <c r="K7427" s="304"/>
    </row>
    <row r="7428">
      <c r="G7428" s="304"/>
      <c r="H7428" s="304"/>
      <c r="I7428" s="304"/>
      <c r="J7428" s="304"/>
      <c r="K7428" s="304"/>
    </row>
    <row r="7429">
      <c r="H7429" s="304"/>
      <c r="I7429" s="304"/>
      <c r="J7429" s="304"/>
      <c r="K7429" s="304"/>
    </row>
    <row r="7430">
      <c r="G7430" s="304"/>
      <c r="H7430" s="304"/>
      <c r="I7430" s="304"/>
      <c r="J7430" s="304"/>
      <c r="K7430" s="304"/>
    </row>
    <row r="7431">
      <c r="G7431" s="304"/>
      <c r="H7431" s="304"/>
      <c r="I7431" s="304"/>
      <c r="J7431" s="304"/>
      <c r="K7431" s="304"/>
    </row>
    <row r="7432">
      <c r="G7432" s="304"/>
      <c r="H7432" s="304"/>
      <c r="I7432" s="304"/>
      <c r="J7432" s="304"/>
      <c r="K7432" s="304"/>
    </row>
    <row r="7433">
      <c r="H7433" s="304"/>
      <c r="I7433" s="304"/>
      <c r="J7433" s="304"/>
      <c r="K7433" s="304"/>
    </row>
    <row r="7434">
      <c r="G7434" s="304"/>
      <c r="H7434" s="304"/>
      <c r="I7434" s="304"/>
      <c r="J7434" s="304"/>
      <c r="K7434" s="304"/>
    </row>
    <row r="7435">
      <c r="H7435" s="304"/>
      <c r="I7435" s="304"/>
      <c r="J7435" s="304"/>
      <c r="K7435" s="304"/>
    </row>
    <row r="7436">
      <c r="G7436" s="304"/>
      <c r="H7436" s="304"/>
      <c r="I7436" s="304"/>
      <c r="J7436" s="304"/>
      <c r="K7436" s="304"/>
    </row>
    <row r="7437">
      <c r="H7437" s="304"/>
      <c r="I7437" s="304"/>
      <c r="J7437" s="304"/>
      <c r="K7437" s="304"/>
    </row>
    <row r="7438">
      <c r="G7438" s="304"/>
      <c r="H7438" s="304"/>
      <c r="I7438" s="304"/>
      <c r="J7438" s="304"/>
      <c r="K7438" s="304"/>
    </row>
    <row r="7439">
      <c r="G7439" s="304"/>
      <c r="H7439" s="304"/>
      <c r="I7439" s="304"/>
      <c r="J7439" s="304"/>
      <c r="K7439" s="304"/>
    </row>
    <row r="7440">
      <c r="G7440" s="304"/>
      <c r="H7440" s="304"/>
      <c r="I7440" s="304"/>
      <c r="J7440" s="304"/>
      <c r="K7440" s="304"/>
    </row>
    <row r="7441">
      <c r="H7441" s="304"/>
      <c r="I7441" s="304"/>
      <c r="J7441" s="304"/>
      <c r="K7441" s="304"/>
    </row>
    <row r="7442">
      <c r="G7442" s="304"/>
      <c r="H7442" s="304"/>
      <c r="I7442" s="304"/>
      <c r="J7442" s="304"/>
      <c r="K7442" s="304"/>
    </row>
    <row r="7443">
      <c r="H7443" s="304"/>
      <c r="I7443" s="304"/>
      <c r="J7443" s="304"/>
      <c r="K7443" s="304"/>
    </row>
    <row r="7444">
      <c r="G7444" s="304"/>
      <c r="H7444" s="304"/>
      <c r="I7444" s="304"/>
      <c r="J7444" s="304"/>
      <c r="K7444" s="304"/>
    </row>
    <row r="7445">
      <c r="H7445" s="304"/>
      <c r="I7445" s="304"/>
      <c r="J7445" s="304"/>
      <c r="K7445" s="304"/>
    </row>
    <row r="7446">
      <c r="H7446" s="304"/>
      <c r="I7446" s="304"/>
      <c r="J7446" s="304"/>
      <c r="K7446" s="304"/>
    </row>
    <row r="7447">
      <c r="I7447" s="304"/>
      <c r="J7447" s="304"/>
      <c r="K7447" s="304"/>
    </row>
    <row r="7448">
      <c r="G7448" s="304"/>
      <c r="H7448" s="304"/>
      <c r="I7448" s="304"/>
      <c r="J7448" s="304"/>
      <c r="K7448" s="304"/>
    </row>
    <row r="7449">
      <c r="H7449" s="304"/>
      <c r="I7449" s="304"/>
      <c r="J7449" s="304"/>
      <c r="K7449" s="304"/>
    </row>
    <row r="7450">
      <c r="G7450" s="304"/>
      <c r="H7450" s="304"/>
      <c r="I7450" s="304"/>
      <c r="J7450" s="304"/>
      <c r="K7450" s="304"/>
    </row>
    <row r="7451">
      <c r="G7451" s="304"/>
      <c r="H7451" s="304"/>
      <c r="I7451" s="304"/>
      <c r="J7451" s="304"/>
      <c r="K7451" s="304"/>
    </row>
    <row r="7452">
      <c r="G7452" s="304"/>
      <c r="H7452" s="304"/>
      <c r="I7452" s="304"/>
      <c r="J7452" s="304"/>
      <c r="K7452" s="304"/>
    </row>
    <row r="7453">
      <c r="G7453" s="304"/>
      <c r="H7453" s="304"/>
      <c r="I7453" s="304"/>
      <c r="J7453" s="304"/>
      <c r="K7453" s="304"/>
    </row>
    <row r="7454">
      <c r="H7454" s="304"/>
      <c r="I7454" s="304"/>
      <c r="J7454" s="304"/>
      <c r="K7454" s="304"/>
    </row>
    <row r="7455">
      <c r="H7455" s="304"/>
      <c r="I7455" s="304"/>
      <c r="J7455" s="304"/>
      <c r="K7455" s="304"/>
    </row>
    <row r="7456">
      <c r="G7456" s="304"/>
      <c r="H7456" s="304"/>
      <c r="I7456" s="304"/>
      <c r="J7456" s="304"/>
      <c r="K7456" s="304"/>
    </row>
    <row r="7457">
      <c r="H7457" s="304"/>
      <c r="I7457" s="304"/>
      <c r="J7457" s="304"/>
      <c r="K7457" s="304"/>
    </row>
    <row r="7458">
      <c r="G7458" s="304"/>
      <c r="H7458" s="304"/>
      <c r="I7458" s="304"/>
      <c r="J7458" s="304"/>
      <c r="K7458" s="304"/>
    </row>
    <row r="7459">
      <c r="H7459" s="304"/>
      <c r="I7459" s="304"/>
      <c r="J7459" s="304"/>
      <c r="K7459" s="304"/>
    </row>
    <row r="7460">
      <c r="G7460" s="304"/>
      <c r="H7460" s="304"/>
      <c r="I7460" s="304"/>
      <c r="J7460" s="304"/>
      <c r="K7460" s="304"/>
    </row>
    <row r="7461">
      <c r="H7461" s="304"/>
      <c r="K7461" s="304"/>
    </row>
    <row r="7462">
      <c r="G7462" s="304"/>
      <c r="H7462" s="304"/>
      <c r="I7462" s="304"/>
      <c r="J7462" s="304"/>
      <c r="K7462" s="304"/>
    </row>
    <row r="7463">
      <c r="H7463" s="304"/>
      <c r="I7463" s="304"/>
      <c r="J7463" s="304"/>
      <c r="K7463" s="304"/>
    </row>
    <row r="7464">
      <c r="G7464" s="304"/>
      <c r="H7464" s="304"/>
      <c r="I7464" s="304"/>
      <c r="J7464" s="304"/>
      <c r="K7464" s="304"/>
    </row>
    <row r="7465">
      <c r="G7465" s="304"/>
      <c r="H7465" s="304"/>
      <c r="I7465" s="304"/>
      <c r="J7465" s="304"/>
      <c r="K7465" s="304"/>
    </row>
    <row r="7466">
      <c r="G7466" s="304"/>
      <c r="H7466" s="304"/>
      <c r="I7466" s="304"/>
      <c r="J7466" s="304"/>
      <c r="K7466" s="304"/>
    </row>
    <row r="7467">
      <c r="H7467" s="304"/>
      <c r="I7467" s="304"/>
      <c r="J7467" s="304"/>
      <c r="K7467" s="304"/>
    </row>
    <row r="7468">
      <c r="G7468" s="304"/>
      <c r="H7468" s="304"/>
      <c r="I7468" s="304"/>
      <c r="J7468" s="304"/>
      <c r="K7468" s="304"/>
    </row>
    <row r="7469">
      <c r="H7469" s="304"/>
      <c r="I7469" s="304"/>
      <c r="J7469" s="304"/>
      <c r="K7469" s="304"/>
    </row>
    <row r="7470">
      <c r="G7470" s="304"/>
      <c r="H7470" s="304"/>
      <c r="I7470" s="304"/>
      <c r="J7470" s="304"/>
      <c r="K7470" s="304"/>
    </row>
    <row r="7471">
      <c r="H7471" s="304"/>
      <c r="I7471" s="304"/>
      <c r="J7471" s="304"/>
      <c r="K7471" s="304"/>
    </row>
    <row r="7472">
      <c r="G7472" s="304"/>
      <c r="H7472" s="304"/>
      <c r="I7472" s="304"/>
      <c r="J7472" s="304"/>
      <c r="K7472" s="304"/>
    </row>
    <row r="7473">
      <c r="G7473" s="304"/>
      <c r="H7473" s="304"/>
      <c r="I7473" s="304"/>
      <c r="J7473" s="304"/>
      <c r="K7473" s="304"/>
    </row>
    <row r="7474">
      <c r="F7474" s="304"/>
      <c r="G7474" s="304"/>
      <c r="H7474" s="304"/>
      <c r="I7474" s="304"/>
      <c r="J7474" s="304"/>
      <c r="K7474" s="304"/>
    </row>
    <row r="7475">
      <c r="G7475" s="304"/>
      <c r="H7475" s="304"/>
      <c r="I7475" s="304"/>
      <c r="J7475" s="304"/>
      <c r="K7475" s="304"/>
    </row>
    <row r="7476">
      <c r="H7476" s="304"/>
      <c r="I7476" s="304"/>
      <c r="J7476" s="304"/>
      <c r="K7476" s="304"/>
    </row>
    <row r="7477">
      <c r="G7477" s="304"/>
      <c r="H7477" s="304"/>
      <c r="I7477" s="304"/>
      <c r="J7477" s="304"/>
      <c r="K7477" s="304"/>
    </row>
    <row r="7478">
      <c r="G7478" s="304"/>
      <c r="H7478" s="304"/>
      <c r="I7478" s="304"/>
      <c r="J7478" s="304"/>
      <c r="K7478" s="304"/>
    </row>
    <row r="7479">
      <c r="G7479" s="304"/>
      <c r="H7479" s="304"/>
      <c r="I7479" s="304"/>
      <c r="J7479" s="304"/>
      <c r="K7479" s="304"/>
    </row>
    <row r="7480">
      <c r="H7480" s="304"/>
      <c r="I7480" s="304"/>
      <c r="J7480" s="304"/>
      <c r="K7480" s="304"/>
    </row>
    <row r="7481">
      <c r="G7481" s="304"/>
      <c r="H7481" s="304"/>
      <c r="I7481" s="304"/>
      <c r="J7481" s="304"/>
      <c r="K7481" s="304"/>
    </row>
    <row r="7482">
      <c r="H7482" s="304"/>
      <c r="I7482" s="304"/>
      <c r="J7482" s="304"/>
      <c r="K7482" s="304"/>
    </row>
    <row r="7483">
      <c r="G7483" s="304"/>
      <c r="H7483" s="304"/>
      <c r="I7483" s="304"/>
      <c r="J7483" s="304"/>
      <c r="K7483" s="304"/>
    </row>
    <row r="7484">
      <c r="F7484" s="304"/>
      <c r="H7484" s="304"/>
      <c r="I7484" s="304"/>
      <c r="J7484" s="304"/>
      <c r="K7484" s="304"/>
    </row>
    <row r="7485">
      <c r="G7485" s="304"/>
      <c r="H7485" s="304"/>
      <c r="I7485" s="304"/>
      <c r="J7485" s="304"/>
      <c r="K7485" s="304"/>
    </row>
    <row r="7486">
      <c r="H7486" s="304"/>
      <c r="I7486" s="304"/>
      <c r="J7486" s="304"/>
      <c r="K7486" s="304"/>
    </row>
    <row r="7487">
      <c r="G7487" s="304"/>
      <c r="H7487" s="304"/>
      <c r="I7487" s="304"/>
      <c r="J7487" s="304"/>
      <c r="K7487" s="304"/>
    </row>
    <row r="7488">
      <c r="G7488" s="304"/>
      <c r="H7488" s="304"/>
      <c r="I7488" s="304"/>
      <c r="J7488" s="304"/>
      <c r="K7488" s="304"/>
    </row>
    <row r="7489">
      <c r="G7489" s="304"/>
      <c r="H7489" s="304"/>
      <c r="I7489" s="304"/>
      <c r="J7489" s="304"/>
      <c r="K7489" s="304"/>
    </row>
    <row r="7490">
      <c r="G7490" s="304"/>
      <c r="H7490" s="304"/>
      <c r="I7490" s="304"/>
      <c r="J7490" s="304"/>
      <c r="K7490" s="304"/>
    </row>
    <row r="7491">
      <c r="H7491" s="304"/>
      <c r="I7491" s="304"/>
      <c r="J7491" s="304"/>
      <c r="K7491" s="304"/>
    </row>
    <row r="7492">
      <c r="G7492" s="304"/>
      <c r="H7492" s="304"/>
      <c r="I7492" s="304"/>
      <c r="J7492" s="304"/>
      <c r="K7492" s="304"/>
    </row>
    <row r="7493">
      <c r="H7493" s="304"/>
      <c r="J7493" s="304"/>
      <c r="K7493" s="304"/>
    </row>
    <row r="7494">
      <c r="G7494" s="304"/>
      <c r="H7494" s="304"/>
      <c r="I7494" s="304"/>
    </row>
    <row r="7495">
      <c r="F7495" s="304"/>
      <c r="G7495" s="304"/>
      <c r="H7495" s="304"/>
      <c r="I7495" s="304"/>
      <c r="J7495" s="304"/>
      <c r="K7495" s="304"/>
    </row>
    <row r="7496">
      <c r="G7496" s="304"/>
      <c r="H7496" s="304"/>
      <c r="I7496" s="304"/>
      <c r="J7496" s="304"/>
      <c r="K7496" s="304"/>
    </row>
    <row r="7497">
      <c r="H7497" s="304"/>
      <c r="I7497" s="304"/>
      <c r="J7497" s="304"/>
      <c r="K7497" s="304"/>
    </row>
    <row r="7498">
      <c r="G7498" s="304"/>
      <c r="H7498" s="304"/>
      <c r="I7498" s="304"/>
      <c r="J7498" s="304"/>
      <c r="K7498" s="304"/>
    </row>
    <row r="7499">
      <c r="H7499" s="304"/>
      <c r="I7499" s="304"/>
      <c r="K7499" s="304"/>
    </row>
    <row r="7500">
      <c r="F7500" s="304"/>
      <c r="G7500" s="304"/>
      <c r="H7500" s="304"/>
      <c r="I7500" s="304"/>
      <c r="J7500" s="304"/>
      <c r="K7500" s="304"/>
    </row>
    <row r="7501">
      <c r="G7501" s="304"/>
      <c r="H7501" s="304"/>
      <c r="I7501" s="304"/>
      <c r="J7501" s="304"/>
      <c r="K7501" s="304"/>
    </row>
    <row r="7502">
      <c r="H7502" s="304"/>
      <c r="I7502" s="304"/>
      <c r="J7502" s="304"/>
      <c r="K7502" s="304"/>
    </row>
    <row r="7504">
      <c r="F7504" s="304"/>
      <c r="G7504" s="304"/>
      <c r="H7504" s="304"/>
      <c r="I7504" s="304"/>
      <c r="K7504" s="304"/>
    </row>
    <row r="7505">
      <c r="F7505" s="304"/>
      <c r="G7505" s="304"/>
      <c r="H7505" s="304"/>
      <c r="I7505" s="304"/>
      <c r="K7505" s="304"/>
    </row>
    <row r="7506">
      <c r="G7506" s="304"/>
      <c r="H7506" s="304"/>
      <c r="I7506" s="304"/>
      <c r="J7506" s="304"/>
      <c r="K7506" s="304"/>
    </row>
    <row r="7507">
      <c r="H7507" s="304"/>
      <c r="I7507" s="304"/>
      <c r="J7507" s="304"/>
      <c r="K7507" s="304"/>
    </row>
    <row r="7508">
      <c r="I7508" s="304"/>
      <c r="J7508" s="304"/>
      <c r="K7508" s="304"/>
    </row>
    <row r="7509">
      <c r="I7509" s="304"/>
      <c r="J7509" s="304"/>
      <c r="K7509" s="304"/>
    </row>
    <row r="7510">
      <c r="F7510" s="304"/>
      <c r="G7510" s="304"/>
      <c r="H7510" s="304"/>
      <c r="I7510" s="304"/>
      <c r="J7510" s="304"/>
      <c r="K7510" s="304"/>
    </row>
    <row r="7511">
      <c r="G7511" s="304"/>
      <c r="H7511" s="304"/>
      <c r="I7511" s="304"/>
      <c r="J7511" s="304"/>
      <c r="K7511" s="304"/>
    </row>
    <row r="7512">
      <c r="G7512" s="304"/>
      <c r="H7512" s="304"/>
      <c r="I7512" s="304"/>
      <c r="J7512" s="304"/>
      <c r="K7512" s="304"/>
    </row>
    <row r="7513">
      <c r="H7513" s="304"/>
      <c r="I7513" s="304"/>
      <c r="J7513" s="304"/>
      <c r="K7513" s="304"/>
    </row>
    <row r="7514">
      <c r="F7514" s="304"/>
      <c r="G7514" s="304"/>
      <c r="H7514" s="304"/>
      <c r="I7514" s="304"/>
      <c r="J7514" s="304"/>
      <c r="K7514" s="304"/>
    </row>
    <row r="7515">
      <c r="G7515" s="304"/>
      <c r="J7515" s="304"/>
      <c r="K7515" s="304"/>
    </row>
    <row r="7516">
      <c r="F7516" s="304"/>
      <c r="G7516" s="304"/>
      <c r="H7516" s="304"/>
      <c r="I7516" s="304"/>
      <c r="J7516" s="304"/>
      <c r="K7516" s="304"/>
    </row>
    <row r="7517">
      <c r="G7517" s="304"/>
      <c r="H7517" s="304"/>
      <c r="I7517" s="304"/>
      <c r="J7517" s="304"/>
      <c r="K7517" s="304"/>
    </row>
    <row r="7518">
      <c r="H7518" s="304"/>
      <c r="I7518" s="304"/>
      <c r="J7518" s="304"/>
      <c r="K7518" s="304"/>
    </row>
    <row r="7519">
      <c r="G7519" s="304"/>
      <c r="H7519" s="304"/>
      <c r="I7519" s="304"/>
      <c r="J7519" s="304"/>
      <c r="K7519" s="304"/>
    </row>
    <row r="7520">
      <c r="H7520" s="304"/>
      <c r="I7520" s="304"/>
      <c r="J7520" s="304"/>
      <c r="K7520" s="304"/>
    </row>
    <row r="7521">
      <c r="G7521" s="304"/>
      <c r="H7521" s="304"/>
      <c r="J7521" s="304"/>
      <c r="K7521" s="304"/>
    </row>
    <row r="7522">
      <c r="G7522" s="304"/>
      <c r="H7522" s="304"/>
      <c r="I7522" s="304"/>
      <c r="J7522" s="304"/>
      <c r="K7522" s="304"/>
    </row>
    <row r="7523">
      <c r="H7523" s="304"/>
      <c r="I7523" s="304"/>
      <c r="J7523" s="304"/>
      <c r="K7523" s="304"/>
    </row>
    <row r="7524">
      <c r="F7524" s="304"/>
      <c r="G7524" s="304"/>
      <c r="H7524" s="304"/>
      <c r="I7524" s="304"/>
      <c r="J7524" s="304"/>
      <c r="K7524" s="304"/>
    </row>
    <row r="7525">
      <c r="G7525" s="304"/>
      <c r="H7525" s="304"/>
      <c r="I7525" s="304"/>
      <c r="J7525" s="304"/>
      <c r="K7525" s="304"/>
    </row>
    <row r="7526">
      <c r="F7526" s="304"/>
      <c r="G7526" s="304"/>
      <c r="H7526" s="304"/>
      <c r="I7526" s="304"/>
      <c r="J7526" s="304"/>
      <c r="K7526" s="304"/>
    </row>
    <row r="7527">
      <c r="G7527" s="304"/>
      <c r="H7527" s="304"/>
    </row>
    <row r="7528">
      <c r="I7528" s="304"/>
      <c r="J7528" s="304"/>
      <c r="K7528" s="304"/>
    </row>
    <row r="7529">
      <c r="F7529" s="304"/>
      <c r="G7529" s="304"/>
      <c r="H7529" s="304"/>
      <c r="I7529" s="304"/>
      <c r="K7529" s="304"/>
    </row>
    <row r="7530">
      <c r="F7530" s="304"/>
      <c r="G7530" s="304"/>
      <c r="H7530" s="304"/>
      <c r="I7530" s="304"/>
      <c r="J7530" s="304"/>
      <c r="K7530" s="304"/>
    </row>
    <row r="7531">
      <c r="F7531" s="304"/>
      <c r="G7531" s="304"/>
      <c r="H7531" s="304"/>
      <c r="I7531" s="304"/>
      <c r="J7531" s="304"/>
      <c r="K7531" s="304"/>
    </row>
    <row r="7532">
      <c r="F7532" s="304"/>
      <c r="G7532" s="304"/>
      <c r="H7532" s="304"/>
      <c r="I7532" s="304"/>
      <c r="J7532" s="304"/>
      <c r="K7532" s="304"/>
    </row>
    <row r="7533">
      <c r="G7533" s="304"/>
      <c r="H7533" s="304"/>
      <c r="I7533" s="304"/>
      <c r="J7533" s="304"/>
      <c r="K7533" s="304"/>
    </row>
    <row r="7534">
      <c r="H7534" s="304"/>
      <c r="I7534" s="304"/>
      <c r="J7534" s="304"/>
      <c r="K7534" s="304"/>
    </row>
    <row r="7535">
      <c r="F7535" s="304"/>
      <c r="H7535" s="304"/>
      <c r="I7535" s="304"/>
      <c r="J7535" s="304"/>
      <c r="K7535" s="304"/>
    </row>
    <row r="7536">
      <c r="G7536" s="304"/>
      <c r="I7536" s="304"/>
      <c r="J7536" s="304"/>
      <c r="K7536" s="304"/>
    </row>
    <row r="7537">
      <c r="F7537" s="304"/>
      <c r="G7537" s="304"/>
      <c r="H7537" s="304"/>
      <c r="I7537" s="304"/>
      <c r="J7537" s="304"/>
      <c r="K7537" s="304"/>
    </row>
    <row r="7538">
      <c r="F7538" s="304"/>
      <c r="G7538" s="304"/>
      <c r="H7538" s="304"/>
      <c r="I7538" s="304"/>
      <c r="J7538" s="304"/>
      <c r="K7538" s="304"/>
    </row>
    <row r="7539">
      <c r="F7539" s="304"/>
      <c r="G7539" s="304"/>
      <c r="H7539" s="304"/>
      <c r="I7539" s="304"/>
      <c r="J7539" s="304"/>
      <c r="K7539" s="304"/>
    </row>
    <row r="7540">
      <c r="G7540" s="304"/>
      <c r="H7540" s="304"/>
      <c r="I7540" s="304"/>
      <c r="J7540" s="304"/>
      <c r="K7540" s="304"/>
    </row>
    <row r="7541">
      <c r="G7541" s="304"/>
      <c r="H7541" s="304"/>
      <c r="I7541" s="304"/>
      <c r="J7541" s="304"/>
      <c r="K7541" s="304"/>
    </row>
    <row r="7542">
      <c r="H7542" s="304"/>
      <c r="I7542" s="304"/>
      <c r="J7542" s="304"/>
      <c r="K7542" s="304"/>
    </row>
    <row r="7543">
      <c r="H7543" s="304"/>
      <c r="I7543" s="304"/>
      <c r="J7543" s="304"/>
      <c r="K7543" s="304"/>
    </row>
    <row r="7544">
      <c r="F7544" s="304"/>
      <c r="G7544" s="304"/>
      <c r="H7544" s="304"/>
      <c r="I7544" s="304"/>
      <c r="J7544" s="304"/>
      <c r="K7544" s="304"/>
    </row>
    <row r="7545">
      <c r="H7545" s="304"/>
      <c r="I7545" s="304"/>
      <c r="J7545" s="304"/>
      <c r="K7545" s="304"/>
    </row>
    <row r="7546">
      <c r="G7546" s="304"/>
      <c r="H7546" s="304"/>
      <c r="I7546" s="304"/>
      <c r="J7546" s="304"/>
      <c r="K7546" s="304"/>
    </row>
    <row r="7547">
      <c r="H7547" s="304"/>
      <c r="I7547" s="304"/>
      <c r="J7547" s="304"/>
      <c r="K7547" s="304"/>
    </row>
    <row r="7548">
      <c r="F7548" s="304"/>
      <c r="G7548" s="304"/>
      <c r="H7548" s="304"/>
      <c r="I7548" s="304"/>
      <c r="J7548" s="304"/>
      <c r="K7548" s="304"/>
    </row>
    <row r="7549">
      <c r="G7549" s="304"/>
      <c r="I7549" s="304"/>
      <c r="J7549" s="304"/>
      <c r="K7549" s="304"/>
    </row>
    <row r="7550">
      <c r="F7550" s="304"/>
      <c r="G7550" s="304"/>
      <c r="H7550" s="304"/>
      <c r="I7550" s="304"/>
      <c r="J7550" s="304"/>
      <c r="K7550" s="304"/>
    </row>
    <row r="7551">
      <c r="F7551" s="304"/>
      <c r="G7551" s="304"/>
      <c r="H7551" s="304"/>
      <c r="I7551" s="304"/>
      <c r="J7551" s="304"/>
      <c r="K7551" s="304"/>
    </row>
    <row r="7552">
      <c r="F7552" s="304"/>
      <c r="G7552" s="304"/>
      <c r="H7552" s="304"/>
      <c r="I7552" s="304"/>
      <c r="J7552" s="304"/>
      <c r="K7552" s="304"/>
    </row>
    <row r="7553">
      <c r="G7553" s="304"/>
      <c r="H7553" s="304"/>
      <c r="I7553" s="304"/>
      <c r="J7553" s="304"/>
      <c r="K7553" s="304"/>
    </row>
    <row r="7554">
      <c r="H7554" s="304"/>
      <c r="I7554" s="304"/>
      <c r="J7554" s="304"/>
      <c r="K7554" s="304"/>
    </row>
    <row r="7555">
      <c r="H7555" s="304"/>
      <c r="I7555" s="304"/>
      <c r="J7555" s="304"/>
      <c r="K7555" s="304"/>
    </row>
    <row r="7556">
      <c r="I7556" s="304"/>
      <c r="J7556" s="304"/>
      <c r="K7556" s="304"/>
    </row>
    <row r="7557">
      <c r="F7557" s="304"/>
      <c r="G7557" s="304"/>
      <c r="J7557" s="304"/>
      <c r="K7557" s="304"/>
    </row>
    <row r="7558">
      <c r="G7558" s="304"/>
      <c r="H7558" s="304"/>
      <c r="I7558" s="304"/>
      <c r="J7558" s="304"/>
      <c r="K7558" s="304"/>
    </row>
    <row r="7559">
      <c r="H7559" s="304"/>
      <c r="I7559" s="304"/>
      <c r="J7559" s="304"/>
      <c r="K7559" s="304"/>
    </row>
    <row r="7560">
      <c r="F7560" s="304"/>
      <c r="G7560" s="304"/>
      <c r="H7560" s="304"/>
      <c r="I7560" s="304"/>
      <c r="J7560" s="304"/>
      <c r="K7560" s="304"/>
    </row>
    <row r="7561">
      <c r="F7561" s="304"/>
      <c r="G7561" s="304"/>
      <c r="H7561" s="304"/>
      <c r="I7561" s="304"/>
      <c r="J7561" s="304"/>
      <c r="K7561" s="304"/>
    </row>
    <row r="7562">
      <c r="G7562" s="304"/>
      <c r="H7562" s="304"/>
      <c r="I7562" s="304"/>
      <c r="J7562" s="304"/>
      <c r="K7562" s="304"/>
    </row>
    <row r="7563">
      <c r="H7563" s="304"/>
      <c r="I7563" s="304"/>
      <c r="J7563" s="304"/>
      <c r="K7563" s="304"/>
    </row>
    <row r="7564">
      <c r="F7564" s="304"/>
      <c r="G7564" s="304"/>
      <c r="H7564" s="304"/>
      <c r="I7564" s="304"/>
      <c r="J7564" s="304"/>
      <c r="K7564" s="304"/>
    </row>
    <row r="7565">
      <c r="F7565" s="304"/>
      <c r="G7565" s="304"/>
      <c r="H7565" s="304"/>
      <c r="I7565" s="304"/>
      <c r="J7565" s="304"/>
      <c r="K7565" s="304"/>
    </row>
    <row r="7566">
      <c r="G7566" s="304"/>
      <c r="H7566" s="304"/>
      <c r="I7566" s="304"/>
      <c r="J7566" s="304"/>
      <c r="K7566" s="304"/>
    </row>
    <row r="7567">
      <c r="H7567" s="304"/>
      <c r="I7567" s="304"/>
      <c r="J7567" s="304"/>
      <c r="K7567" s="304"/>
    </row>
    <row r="7568">
      <c r="I7568" s="304"/>
      <c r="J7568" s="304"/>
      <c r="K7568" s="304"/>
    </row>
    <row r="7569">
      <c r="H7569" s="304"/>
      <c r="I7569" s="304"/>
      <c r="J7569" s="304"/>
      <c r="K7569" s="304"/>
    </row>
    <row r="7570">
      <c r="F7570" s="304"/>
      <c r="G7570" s="304"/>
      <c r="H7570" s="304"/>
      <c r="I7570" s="304"/>
      <c r="J7570" s="304"/>
      <c r="K7570" s="304"/>
    </row>
    <row r="7571">
      <c r="F7571" s="304"/>
      <c r="G7571" s="304"/>
      <c r="H7571" s="304"/>
      <c r="I7571" s="304"/>
      <c r="J7571" s="304"/>
      <c r="K7571" s="304"/>
    </row>
    <row r="7572">
      <c r="G7572" s="304"/>
      <c r="H7572" s="304"/>
      <c r="I7572" s="304"/>
      <c r="J7572" s="304"/>
      <c r="K7572" s="304"/>
    </row>
    <row r="7573">
      <c r="H7573" s="304"/>
      <c r="I7573" s="304"/>
      <c r="J7573" s="304"/>
      <c r="K7573" s="304"/>
    </row>
    <row r="7574">
      <c r="I7574" s="304"/>
      <c r="J7574" s="304"/>
      <c r="K7574" s="304"/>
    </row>
    <row r="7575">
      <c r="F7575" s="304"/>
      <c r="G7575" s="304"/>
      <c r="H7575" s="304"/>
      <c r="I7575" s="304"/>
      <c r="J7575" s="304"/>
      <c r="K7575" s="304"/>
    </row>
    <row r="7577">
      <c r="F7577" s="304"/>
      <c r="G7577" s="304"/>
      <c r="H7577" s="304"/>
      <c r="I7577" s="304"/>
      <c r="J7577" s="304"/>
      <c r="K7577" s="304"/>
    </row>
    <row r="7578">
      <c r="F7578" s="304"/>
      <c r="G7578" s="304"/>
      <c r="H7578" s="304"/>
      <c r="I7578" s="304"/>
      <c r="J7578" s="304"/>
      <c r="K7578" s="304"/>
    </row>
    <row r="7579">
      <c r="G7579" s="304"/>
      <c r="H7579" s="304"/>
      <c r="I7579" s="304"/>
      <c r="J7579" s="304"/>
      <c r="K7579" s="304"/>
    </row>
    <row r="7580">
      <c r="H7580" s="304"/>
      <c r="I7580" s="304"/>
      <c r="J7580" s="304"/>
      <c r="K7580" s="304"/>
    </row>
    <row r="7581">
      <c r="I7581" s="304"/>
      <c r="J7581" s="304"/>
      <c r="K7581" s="304"/>
    </row>
    <row r="7582">
      <c r="H7582" s="304"/>
      <c r="I7582" s="304"/>
      <c r="J7582" s="304"/>
      <c r="K7582" s="304"/>
    </row>
    <row r="7583">
      <c r="F7583" s="304"/>
      <c r="G7583" s="304"/>
      <c r="H7583" s="304"/>
      <c r="I7583" s="304"/>
      <c r="J7583" s="304"/>
      <c r="K7583" s="304"/>
    </row>
    <row r="7584">
      <c r="G7584" s="304"/>
      <c r="H7584" s="304"/>
      <c r="I7584" s="304"/>
      <c r="J7584" s="304"/>
      <c r="K7584" s="304"/>
    </row>
    <row r="7585">
      <c r="H7585" s="304"/>
      <c r="I7585" s="304"/>
      <c r="J7585" s="304"/>
      <c r="K7585" s="304"/>
    </row>
    <row r="7586">
      <c r="G7586" s="304"/>
      <c r="H7586" s="304"/>
      <c r="I7586" s="304"/>
      <c r="J7586" s="304"/>
      <c r="K7586" s="304"/>
    </row>
    <row r="7587">
      <c r="H7587" s="304"/>
      <c r="I7587" s="304"/>
      <c r="J7587" s="304"/>
      <c r="K7587" s="304"/>
    </row>
    <row r="7588">
      <c r="H7588" s="304"/>
      <c r="I7588" s="304"/>
      <c r="J7588" s="304"/>
      <c r="K7588" s="304"/>
    </row>
    <row r="7589">
      <c r="H7589" s="304"/>
      <c r="I7589" s="304"/>
      <c r="J7589" s="304"/>
      <c r="K7589" s="304"/>
    </row>
    <row r="7590">
      <c r="G7590" s="304"/>
      <c r="H7590" s="304"/>
      <c r="I7590" s="304"/>
      <c r="J7590" s="304"/>
      <c r="K7590" s="304"/>
    </row>
    <row r="7591">
      <c r="H7591" s="304"/>
      <c r="I7591" s="304"/>
      <c r="J7591" s="304"/>
      <c r="K7591" s="304"/>
    </row>
    <row r="7592">
      <c r="G7592" s="304"/>
      <c r="H7592" s="304"/>
      <c r="I7592" s="304"/>
      <c r="J7592" s="304"/>
      <c r="K7592" s="304"/>
    </row>
    <row r="7593">
      <c r="F7593" s="304"/>
      <c r="G7593" s="304"/>
      <c r="H7593" s="304"/>
      <c r="I7593" s="304"/>
      <c r="J7593" s="304"/>
      <c r="K7593" s="304"/>
    </row>
    <row r="7594">
      <c r="G7594" s="304"/>
      <c r="H7594" s="304"/>
      <c r="I7594" s="304"/>
      <c r="J7594" s="304"/>
      <c r="K7594" s="304"/>
    </row>
    <row r="7595">
      <c r="H7595" s="304"/>
      <c r="I7595" s="304"/>
      <c r="J7595" s="304"/>
      <c r="K7595" s="304"/>
    </row>
    <row r="7596">
      <c r="G7596" s="304"/>
      <c r="H7596" s="304"/>
      <c r="I7596" s="304"/>
      <c r="J7596" s="304"/>
      <c r="K7596" s="304"/>
    </row>
    <row r="7597">
      <c r="H7597" s="304"/>
      <c r="I7597" s="304"/>
      <c r="J7597" s="304"/>
      <c r="K7597" s="304"/>
    </row>
    <row r="7598">
      <c r="K7598" s="304"/>
    </row>
    <row r="7599">
      <c r="K7599" s="304"/>
    </row>
    <row r="7600">
      <c r="H7600" s="304"/>
      <c r="I7600" s="304"/>
      <c r="J7600" s="304"/>
      <c r="K7600" s="304"/>
    </row>
    <row r="7601">
      <c r="H7601" s="304"/>
      <c r="I7601" s="304"/>
      <c r="J7601" s="304"/>
      <c r="K7601" s="304"/>
    </row>
    <row r="7602">
      <c r="G7602" s="304"/>
      <c r="H7602" s="304"/>
      <c r="I7602" s="304"/>
      <c r="J7602" s="304"/>
      <c r="K7602" s="304"/>
    </row>
    <row r="7603">
      <c r="G7603" s="304"/>
      <c r="H7603" s="304"/>
      <c r="I7603" s="304"/>
      <c r="J7603" s="304"/>
      <c r="K7603" s="304"/>
    </row>
    <row r="7604">
      <c r="G7604" s="304"/>
      <c r="H7604" s="304"/>
      <c r="I7604" s="304"/>
      <c r="J7604" s="304"/>
      <c r="K7604" s="304"/>
    </row>
    <row r="7605">
      <c r="H7605" s="304"/>
      <c r="J7605" s="304"/>
      <c r="K7605" s="304"/>
    </row>
    <row r="7606">
      <c r="G7606" s="304"/>
      <c r="H7606" s="304"/>
      <c r="I7606" s="304"/>
      <c r="J7606" s="304"/>
      <c r="K7606" s="304"/>
    </row>
    <row r="7607">
      <c r="H7607" s="304"/>
      <c r="I7607" s="304"/>
      <c r="J7607" s="304"/>
      <c r="K7607" s="304"/>
    </row>
    <row r="7608">
      <c r="G7608" s="304"/>
      <c r="H7608" s="304"/>
      <c r="I7608" s="304"/>
      <c r="J7608" s="304"/>
      <c r="K7608" s="304"/>
    </row>
    <row r="7609">
      <c r="G7609" s="304"/>
      <c r="H7609" s="304"/>
      <c r="I7609" s="304"/>
      <c r="J7609" s="304"/>
      <c r="K7609" s="304"/>
    </row>
    <row r="7610">
      <c r="H7610" s="304"/>
      <c r="I7610" s="304"/>
      <c r="J7610" s="304"/>
      <c r="K7610" s="304"/>
    </row>
    <row r="7611">
      <c r="G7611" s="304"/>
      <c r="H7611" s="304"/>
      <c r="I7611" s="304"/>
      <c r="J7611" s="304"/>
      <c r="K7611" s="304"/>
    </row>
    <row r="7612">
      <c r="G7612" s="304"/>
      <c r="H7612" s="304"/>
      <c r="I7612" s="304"/>
      <c r="J7612" s="304"/>
      <c r="K7612" s="304"/>
    </row>
    <row r="7613">
      <c r="G7613" s="304"/>
      <c r="H7613" s="304"/>
      <c r="J7613" s="304"/>
      <c r="K7613" s="304"/>
    </row>
    <row r="7614">
      <c r="G7614" s="304"/>
      <c r="H7614" s="304"/>
      <c r="I7614" s="304"/>
      <c r="J7614" s="304"/>
      <c r="K7614" s="304"/>
    </row>
    <row r="7615">
      <c r="H7615" s="304"/>
      <c r="I7615" s="304"/>
      <c r="J7615" s="304"/>
      <c r="K7615" s="304"/>
    </row>
    <row r="7616">
      <c r="G7616" s="304"/>
      <c r="H7616" s="304"/>
      <c r="I7616" s="304"/>
      <c r="J7616" s="304"/>
      <c r="K7616" s="304"/>
    </row>
    <row r="7617">
      <c r="H7617" s="304"/>
      <c r="I7617" s="304"/>
      <c r="J7617" s="304"/>
      <c r="K7617" s="304"/>
    </row>
    <row r="7618">
      <c r="G7618" s="304"/>
      <c r="H7618" s="304"/>
      <c r="I7618" s="304"/>
      <c r="K7618" s="304"/>
    </row>
    <row r="7619">
      <c r="G7619" s="304"/>
      <c r="H7619" s="304"/>
      <c r="I7619" s="304"/>
      <c r="K7619" s="304"/>
    </row>
    <row r="7620">
      <c r="G7620" s="304"/>
      <c r="H7620" s="304"/>
      <c r="I7620" s="304"/>
      <c r="J7620" s="304"/>
      <c r="K7620" s="304"/>
    </row>
    <row r="7621">
      <c r="H7621" s="304"/>
      <c r="I7621" s="304"/>
      <c r="K7621" s="304"/>
    </row>
    <row r="7622">
      <c r="H7622" s="304"/>
      <c r="I7622" s="304"/>
      <c r="J7622" s="304"/>
      <c r="K7622" s="304"/>
    </row>
    <row r="7623">
      <c r="J7623" s="304"/>
      <c r="K7623" s="304"/>
    </row>
    <row r="7624">
      <c r="J7624" s="304"/>
      <c r="K7624" s="304"/>
    </row>
    <row r="7625">
      <c r="F7625" s="304"/>
      <c r="G7625" s="304"/>
      <c r="H7625" s="304"/>
      <c r="I7625" s="304"/>
      <c r="J7625" s="304"/>
      <c r="K7625" s="304"/>
    </row>
    <row r="7626">
      <c r="G7626" s="304"/>
      <c r="H7626" s="304"/>
      <c r="I7626" s="304"/>
      <c r="J7626" s="304"/>
      <c r="K7626" s="304"/>
    </row>
    <row r="7627">
      <c r="G7627" s="304"/>
      <c r="H7627" s="304"/>
      <c r="I7627" s="304"/>
      <c r="J7627" s="304"/>
      <c r="K7627" s="304"/>
    </row>
    <row r="7628">
      <c r="G7628" s="304"/>
      <c r="H7628" s="304"/>
      <c r="I7628" s="304"/>
      <c r="J7628" s="304"/>
      <c r="K7628" s="304"/>
    </row>
    <row r="7629">
      <c r="G7629" s="304"/>
      <c r="H7629" s="304"/>
      <c r="I7629" s="304"/>
      <c r="J7629" s="304"/>
      <c r="K7629" s="304"/>
    </row>
    <row r="7630">
      <c r="G7630" s="304"/>
      <c r="H7630" s="304"/>
      <c r="I7630" s="304"/>
      <c r="J7630" s="304"/>
      <c r="K7630" s="304"/>
    </row>
    <row r="7631">
      <c r="H7631" s="304"/>
      <c r="I7631" s="304"/>
      <c r="J7631" s="304"/>
      <c r="K7631" s="304"/>
    </row>
    <row r="7632">
      <c r="H7632" s="304"/>
      <c r="I7632" s="304"/>
      <c r="J7632" s="304"/>
      <c r="K7632" s="304"/>
    </row>
    <row r="7633">
      <c r="J7633" s="304"/>
      <c r="K7633" s="304"/>
    </row>
    <row r="7634">
      <c r="I7634" s="304"/>
      <c r="J7634" s="304"/>
      <c r="K7634" s="304"/>
    </row>
    <row r="7635">
      <c r="G7635" s="304"/>
      <c r="H7635" s="304"/>
      <c r="I7635" s="304"/>
      <c r="J7635" s="304"/>
      <c r="K7635" s="304"/>
    </row>
    <row r="7636">
      <c r="H7636" s="304"/>
      <c r="I7636" s="304"/>
      <c r="J7636" s="304"/>
      <c r="K7636" s="304"/>
    </row>
    <row r="7637">
      <c r="K7637" s="304"/>
    </row>
    <row r="7638">
      <c r="F7638" s="304"/>
      <c r="G7638" s="304"/>
      <c r="H7638" s="304"/>
      <c r="I7638" s="304"/>
      <c r="J7638" s="304"/>
      <c r="K7638" s="304"/>
    </row>
    <row r="7639">
      <c r="F7639" s="304"/>
      <c r="G7639" s="304"/>
      <c r="H7639" s="304"/>
      <c r="I7639" s="304"/>
      <c r="J7639" s="304"/>
      <c r="K7639" s="304"/>
    </row>
    <row r="7640">
      <c r="H7640" s="304"/>
      <c r="I7640" s="304"/>
      <c r="J7640" s="304"/>
      <c r="K7640" s="304"/>
    </row>
    <row r="7641">
      <c r="H7641" s="304"/>
      <c r="I7641" s="304"/>
      <c r="J7641" s="304"/>
      <c r="K7641" s="304"/>
    </row>
    <row r="7642">
      <c r="H7642" s="304"/>
      <c r="I7642" s="304"/>
      <c r="J7642" s="304"/>
      <c r="K7642" s="304"/>
    </row>
    <row r="7643">
      <c r="I7643" s="304"/>
      <c r="J7643" s="304"/>
      <c r="K7643" s="304"/>
    </row>
    <row r="7644">
      <c r="H7644" s="304"/>
      <c r="I7644" s="304"/>
      <c r="J7644" s="304"/>
      <c r="K7644" s="304"/>
    </row>
    <row r="7645">
      <c r="H7645" s="304"/>
      <c r="I7645" s="304"/>
      <c r="J7645" s="304"/>
      <c r="K7645" s="304"/>
    </row>
    <row r="7646">
      <c r="G7646" s="304"/>
      <c r="H7646" s="304"/>
      <c r="I7646" s="304"/>
      <c r="J7646" s="304"/>
      <c r="K7646" s="304"/>
    </row>
    <row r="7647">
      <c r="G7647" s="304"/>
      <c r="H7647" s="304"/>
      <c r="I7647" s="304"/>
      <c r="J7647" s="304"/>
      <c r="K7647" s="304"/>
    </row>
    <row r="7648">
      <c r="G7648" s="304"/>
      <c r="H7648" s="304"/>
      <c r="I7648" s="304"/>
      <c r="J7648" s="304"/>
      <c r="K7648" s="304"/>
    </row>
    <row r="7649">
      <c r="G7649" s="304"/>
      <c r="H7649" s="304"/>
      <c r="I7649" s="304"/>
      <c r="J7649" s="304"/>
      <c r="K7649" s="304"/>
    </row>
    <row r="7650">
      <c r="G7650" s="304"/>
      <c r="H7650" s="304"/>
      <c r="I7650" s="304"/>
      <c r="J7650" s="304"/>
      <c r="K7650" s="304"/>
    </row>
    <row r="7651">
      <c r="H7651" s="304"/>
      <c r="I7651" s="304"/>
      <c r="J7651" s="304"/>
      <c r="K7651" s="304"/>
    </row>
    <row r="7652">
      <c r="H7652" s="304"/>
      <c r="I7652" s="304"/>
      <c r="J7652" s="304"/>
      <c r="K7652" s="304"/>
    </row>
    <row r="7653">
      <c r="I7653" s="304"/>
      <c r="J7653" s="304"/>
      <c r="K7653" s="304"/>
    </row>
    <row r="7654">
      <c r="F7654" s="304"/>
      <c r="G7654" s="304"/>
      <c r="H7654" s="304"/>
      <c r="I7654" s="304"/>
      <c r="J7654" s="304"/>
      <c r="K7654" s="304"/>
    </row>
    <row r="7655">
      <c r="G7655" s="304"/>
      <c r="H7655" s="304"/>
      <c r="I7655" s="304"/>
      <c r="J7655" s="304"/>
      <c r="K7655" s="304"/>
    </row>
    <row r="7656">
      <c r="H7656" s="304"/>
      <c r="I7656" s="304"/>
      <c r="J7656" s="304"/>
      <c r="K7656" s="304"/>
    </row>
    <row r="7657">
      <c r="I7657" s="304"/>
      <c r="J7657" s="304"/>
      <c r="K7657" s="304"/>
    </row>
    <row r="7658">
      <c r="H7658" s="304"/>
      <c r="I7658" s="304"/>
      <c r="J7658" s="304"/>
      <c r="K7658" s="304"/>
    </row>
    <row r="7659">
      <c r="F7659" s="304"/>
      <c r="G7659" s="304"/>
      <c r="H7659" s="304"/>
      <c r="I7659" s="304"/>
      <c r="J7659" s="304"/>
      <c r="K7659" s="304"/>
    </row>
    <row r="7660">
      <c r="H7660" s="304"/>
      <c r="I7660" s="304"/>
    </row>
    <row r="7661">
      <c r="G7661" s="304"/>
      <c r="H7661" s="304"/>
      <c r="I7661" s="304"/>
      <c r="J7661" s="304"/>
      <c r="K7661" s="304"/>
    </row>
    <row r="7662">
      <c r="G7662" s="304"/>
      <c r="H7662" s="304"/>
      <c r="I7662" s="304"/>
      <c r="J7662" s="304"/>
      <c r="K7662" s="304"/>
    </row>
    <row r="7663">
      <c r="G7663" s="304"/>
      <c r="H7663" s="304"/>
      <c r="I7663" s="304"/>
      <c r="J7663" s="304"/>
      <c r="K7663" s="304"/>
    </row>
    <row r="7664">
      <c r="H7664" s="304"/>
      <c r="I7664" s="304"/>
      <c r="J7664" s="304"/>
      <c r="K7664" s="304"/>
    </row>
    <row r="7665">
      <c r="I7665" s="304"/>
      <c r="J7665" s="304"/>
      <c r="K7665" s="304"/>
    </row>
    <row r="7666">
      <c r="G7666" s="304"/>
      <c r="H7666" s="304"/>
      <c r="I7666" s="304"/>
      <c r="J7666" s="304"/>
      <c r="K7666" s="304"/>
    </row>
    <row r="7667">
      <c r="K7667" s="304"/>
    </row>
    <row r="7668">
      <c r="G7668" s="304"/>
      <c r="H7668" s="304"/>
      <c r="I7668" s="304"/>
      <c r="J7668" s="304"/>
      <c r="K7668" s="304"/>
    </row>
    <row r="7669">
      <c r="G7669" s="304"/>
      <c r="H7669" s="304"/>
      <c r="I7669" s="304"/>
      <c r="J7669" s="304"/>
      <c r="K7669" s="304"/>
    </row>
    <row r="7670">
      <c r="G7670" s="304"/>
      <c r="H7670" s="304"/>
      <c r="I7670" s="304"/>
      <c r="J7670" s="304"/>
      <c r="K7670" s="304"/>
    </row>
    <row r="7671">
      <c r="F7671" s="304"/>
      <c r="G7671" s="304"/>
      <c r="H7671" s="304"/>
      <c r="I7671" s="304"/>
      <c r="J7671" s="304"/>
      <c r="K7671" s="304"/>
    </row>
    <row r="7672">
      <c r="G7672" s="304"/>
      <c r="I7672" s="304"/>
      <c r="J7672" s="304"/>
      <c r="K7672" s="304"/>
    </row>
    <row r="7673">
      <c r="H7673" s="304"/>
      <c r="I7673" s="304"/>
      <c r="J7673" s="304"/>
      <c r="K7673" s="304"/>
    </row>
    <row r="7674">
      <c r="G7674" s="304"/>
      <c r="H7674" s="304"/>
      <c r="I7674" s="304"/>
      <c r="J7674" s="304"/>
      <c r="K7674" s="304"/>
    </row>
    <row r="7675">
      <c r="G7675" s="304"/>
      <c r="H7675" s="304"/>
      <c r="I7675" s="304"/>
      <c r="J7675" s="304"/>
      <c r="K7675" s="304"/>
    </row>
    <row r="7676">
      <c r="F7676" s="304"/>
      <c r="G7676" s="304"/>
      <c r="H7676" s="304"/>
      <c r="I7676" s="304"/>
      <c r="J7676" s="304"/>
      <c r="K7676" s="304"/>
    </row>
    <row r="7677">
      <c r="F7677" s="304"/>
      <c r="G7677" s="304"/>
      <c r="H7677" s="304"/>
      <c r="I7677" s="304"/>
      <c r="J7677" s="304"/>
      <c r="K7677" s="304"/>
    </row>
    <row r="7678">
      <c r="G7678" s="304"/>
      <c r="H7678" s="304"/>
      <c r="I7678" s="304"/>
      <c r="J7678" s="304"/>
      <c r="K7678" s="304"/>
    </row>
    <row r="7679">
      <c r="H7679" s="304"/>
      <c r="I7679" s="304"/>
      <c r="J7679" s="304"/>
      <c r="K7679" s="304"/>
    </row>
    <row r="7680">
      <c r="I7680" s="304"/>
      <c r="J7680" s="304"/>
      <c r="K7680" s="304"/>
    </row>
    <row r="7681">
      <c r="F7681" s="304"/>
      <c r="H7681" s="304"/>
      <c r="I7681" s="304"/>
      <c r="J7681" s="304"/>
      <c r="K7681" s="304"/>
    </row>
    <row r="7682">
      <c r="G7682" s="304"/>
      <c r="J7682" s="304"/>
    </row>
    <row r="7683">
      <c r="F7683" s="304"/>
      <c r="G7683" s="304"/>
      <c r="H7683" s="304"/>
      <c r="I7683" s="304"/>
      <c r="J7683" s="304"/>
      <c r="K7683" s="304"/>
    </row>
    <row r="7684">
      <c r="G7684" s="304"/>
      <c r="H7684" s="304"/>
      <c r="J7684" s="304"/>
      <c r="K7684" s="304"/>
    </row>
    <row r="7685">
      <c r="H7685" s="304"/>
      <c r="I7685" s="304"/>
      <c r="J7685" s="304"/>
      <c r="K7685" s="304"/>
    </row>
    <row r="7686">
      <c r="G7686" s="304"/>
      <c r="H7686" s="304"/>
      <c r="I7686" s="304"/>
      <c r="J7686" s="304"/>
      <c r="K7686" s="304"/>
    </row>
    <row r="7687">
      <c r="H7687" s="304"/>
      <c r="I7687" s="304"/>
      <c r="J7687" s="304"/>
      <c r="K7687" s="304"/>
    </row>
    <row r="7688">
      <c r="G7688" s="304"/>
      <c r="H7688" s="304"/>
      <c r="I7688" s="304"/>
      <c r="J7688" s="304"/>
      <c r="K7688" s="304"/>
    </row>
    <row r="7689">
      <c r="H7689" s="304"/>
      <c r="I7689" s="304"/>
      <c r="J7689" s="304"/>
      <c r="K7689" s="304"/>
    </row>
    <row r="7690">
      <c r="I7690" s="304"/>
      <c r="J7690" s="304"/>
      <c r="K7690" s="304"/>
    </row>
    <row r="7691">
      <c r="G7691" s="304"/>
      <c r="H7691" s="304"/>
      <c r="I7691" s="304"/>
    </row>
    <row r="7692">
      <c r="G7692" s="304"/>
      <c r="H7692" s="304"/>
      <c r="I7692" s="304"/>
      <c r="J7692" s="304"/>
      <c r="K7692" s="304"/>
    </row>
    <row r="7693">
      <c r="F7693" s="304"/>
      <c r="H7693" s="304"/>
      <c r="I7693" s="304"/>
      <c r="J7693" s="304"/>
      <c r="K7693" s="304"/>
    </row>
    <row r="7694">
      <c r="G7694" s="304"/>
      <c r="H7694" s="304"/>
      <c r="I7694" s="304"/>
      <c r="J7694" s="304"/>
      <c r="K7694" s="304"/>
    </row>
    <row r="7695">
      <c r="H7695" s="304"/>
      <c r="I7695" s="304"/>
      <c r="J7695" s="304"/>
      <c r="K7695" s="304"/>
    </row>
    <row r="7697">
      <c r="F7697" s="304"/>
      <c r="G7697" s="304"/>
      <c r="J7697" s="304"/>
      <c r="K7697" s="304"/>
    </row>
    <row r="7698">
      <c r="G7698" s="304"/>
      <c r="H7698" s="304"/>
      <c r="I7698" s="304"/>
    </row>
    <row r="7699">
      <c r="I7699" s="304"/>
      <c r="J7699" s="304"/>
      <c r="K7699" s="304"/>
    </row>
    <row r="7701">
      <c r="F7701" s="304"/>
      <c r="G7701" s="304"/>
      <c r="H7701" s="304"/>
      <c r="I7701" s="304"/>
      <c r="K7701" s="304"/>
    </row>
    <row r="7702">
      <c r="F7702" s="304"/>
      <c r="G7702" s="304"/>
      <c r="H7702" s="304"/>
      <c r="I7702" s="304"/>
      <c r="K7702" s="304"/>
    </row>
    <row r="7703">
      <c r="G7703" s="304"/>
      <c r="H7703" s="304"/>
      <c r="I7703" s="304"/>
      <c r="J7703" s="304"/>
      <c r="K7703" s="304"/>
    </row>
    <row r="7704">
      <c r="H7704" s="304"/>
      <c r="I7704" s="304"/>
      <c r="J7704" s="304"/>
      <c r="K7704" s="304"/>
    </row>
    <row r="7705">
      <c r="I7705" s="304"/>
      <c r="J7705" s="304"/>
      <c r="K7705" s="304"/>
    </row>
    <row r="7706">
      <c r="I7706" s="304"/>
      <c r="J7706" s="304"/>
      <c r="K7706" s="304"/>
    </row>
    <row r="7707">
      <c r="F7707" s="304"/>
      <c r="G7707" s="304"/>
      <c r="H7707" s="304"/>
      <c r="I7707" s="304"/>
      <c r="J7707" s="304"/>
      <c r="K7707" s="304"/>
    </row>
    <row r="7708">
      <c r="G7708" s="304"/>
      <c r="I7708" s="304"/>
    </row>
    <row r="7709">
      <c r="H7709" s="304"/>
      <c r="J7709" s="304"/>
      <c r="K7709" s="304"/>
    </row>
    <row r="7711">
      <c r="F7711" s="304"/>
      <c r="G7711" s="304"/>
      <c r="H7711" s="304"/>
      <c r="I7711" s="304"/>
      <c r="J7711" s="304"/>
      <c r="K7711" s="304"/>
    </row>
    <row r="7712">
      <c r="G7712" s="304"/>
    </row>
    <row r="7713">
      <c r="H7713" s="304"/>
      <c r="I7713" s="304"/>
      <c r="J7713" s="304"/>
      <c r="K7713" s="304"/>
    </row>
    <row r="7714">
      <c r="H7714" s="304"/>
      <c r="I7714" s="304"/>
      <c r="J7714" s="304"/>
      <c r="K7714" s="304"/>
    </row>
    <row r="7715">
      <c r="H7715" s="304"/>
      <c r="I7715" s="304"/>
      <c r="J7715" s="304"/>
      <c r="K7715" s="304"/>
    </row>
    <row r="7716">
      <c r="G7716" s="304"/>
      <c r="H7716" s="304"/>
      <c r="J7716" s="304"/>
      <c r="K7716" s="304"/>
    </row>
    <row r="7717">
      <c r="H7717" s="304"/>
      <c r="J7717" s="304"/>
      <c r="K7717" s="304"/>
    </row>
    <row r="7718">
      <c r="J7718" s="304"/>
      <c r="K7718" s="304"/>
    </row>
    <row r="7719">
      <c r="G7719" s="304"/>
      <c r="H7719" s="304"/>
      <c r="I7719" s="304"/>
      <c r="J7719" s="304"/>
      <c r="K7719" s="304"/>
    </row>
    <row r="7720">
      <c r="H7720" s="304"/>
      <c r="I7720" s="304"/>
      <c r="J7720" s="304"/>
      <c r="K7720" s="304"/>
    </row>
    <row r="7721">
      <c r="F7721" s="304"/>
      <c r="G7721" s="304"/>
      <c r="H7721" s="304"/>
      <c r="I7721" s="304"/>
      <c r="J7721" s="304"/>
      <c r="K7721" s="304"/>
    </row>
    <row r="7722">
      <c r="G7722" s="304"/>
    </row>
    <row r="7723">
      <c r="H7723" s="304"/>
      <c r="I7723" s="304"/>
      <c r="J7723" s="304"/>
      <c r="K7723" s="304"/>
    </row>
    <row r="7726">
      <c r="F7726" s="304"/>
      <c r="G7726" s="304"/>
      <c r="H7726" s="304"/>
      <c r="I7726" s="304"/>
      <c r="K7726" s="304"/>
    </row>
    <row r="7727">
      <c r="F7727" s="304"/>
      <c r="G7727" s="304"/>
      <c r="H7727" s="304"/>
      <c r="I7727" s="304"/>
      <c r="K7727" s="304"/>
    </row>
    <row r="7728">
      <c r="G7728" s="304"/>
      <c r="H7728" s="304"/>
      <c r="I7728" s="304"/>
      <c r="J7728" s="304"/>
      <c r="K7728" s="304"/>
    </row>
    <row r="7729">
      <c r="H7729" s="304"/>
      <c r="I7729" s="304"/>
      <c r="J7729" s="304"/>
      <c r="K7729" s="304"/>
    </row>
    <row r="7730">
      <c r="J7730" s="304"/>
      <c r="K7730" s="304"/>
    </row>
    <row r="7731">
      <c r="I7731" s="304"/>
      <c r="J7731" s="304"/>
      <c r="K7731" s="304"/>
    </row>
    <row r="7732">
      <c r="F7732" s="304"/>
      <c r="H7732" s="304"/>
      <c r="I7732" s="304"/>
      <c r="J7732" s="304"/>
      <c r="K7732" s="304"/>
    </row>
    <row r="7733">
      <c r="G7733" s="304"/>
      <c r="J7733" s="304"/>
    </row>
    <row r="7734">
      <c r="H7734" s="304"/>
      <c r="I7734" s="304"/>
      <c r="K7734" s="304"/>
    </row>
    <row r="7736">
      <c r="F7736" s="304"/>
      <c r="G7736" s="304"/>
      <c r="H7736" s="304"/>
      <c r="I7736" s="304"/>
      <c r="J7736" s="304"/>
      <c r="K7736" s="304"/>
    </row>
    <row r="7737">
      <c r="G7737" s="304"/>
      <c r="H7737" s="304"/>
      <c r="I7737" s="304"/>
      <c r="J7737" s="304"/>
      <c r="K7737" s="304"/>
    </row>
    <row r="7738">
      <c r="G7738" s="304"/>
      <c r="H7738" s="304"/>
      <c r="I7738" s="304"/>
      <c r="J7738" s="304"/>
      <c r="K7738" s="304"/>
    </row>
    <row r="7739">
      <c r="H7739" s="304"/>
      <c r="I7739" s="304"/>
      <c r="J7739" s="304"/>
      <c r="K7739" s="304"/>
    </row>
    <row r="7740">
      <c r="H7740" s="304"/>
      <c r="I7740" s="304"/>
      <c r="J7740" s="304"/>
      <c r="K7740" s="304"/>
    </row>
    <row r="7741">
      <c r="J7741" s="304"/>
      <c r="K7741" s="304"/>
    </row>
    <row r="7742">
      <c r="J7742" s="304"/>
      <c r="K7742" s="304"/>
    </row>
    <row r="7743">
      <c r="G7743" s="304"/>
      <c r="H7743" s="304"/>
      <c r="I7743" s="304"/>
      <c r="J7743" s="304"/>
      <c r="K7743" s="304"/>
    </row>
    <row r="7744">
      <c r="H7744" s="304"/>
      <c r="I7744" s="304"/>
      <c r="J7744" s="304"/>
      <c r="K7744" s="304"/>
    </row>
    <row r="7745">
      <c r="F7745" s="304"/>
      <c r="G7745" s="304"/>
      <c r="H7745" s="304"/>
      <c r="I7745" s="304"/>
      <c r="J7745" s="304"/>
      <c r="K7745" s="304"/>
    </row>
    <row r="7746">
      <c r="G7746" s="304"/>
      <c r="I7746" s="304"/>
    </row>
    <row r="7747">
      <c r="H7747" s="304"/>
      <c r="J7747" s="304"/>
      <c r="K7747" s="304"/>
    </row>
    <row r="7748">
      <c r="F7748" s="304"/>
      <c r="G7748" s="304"/>
      <c r="H7748" s="304"/>
      <c r="I7748" s="304"/>
      <c r="J7748" s="304"/>
      <c r="K7748" s="304"/>
    </row>
    <row r="7749">
      <c r="F7749" s="304"/>
      <c r="G7749" s="304"/>
      <c r="H7749" s="304"/>
      <c r="I7749" s="304"/>
      <c r="J7749" s="304"/>
      <c r="K7749" s="304"/>
    </row>
    <row r="7750">
      <c r="G7750" s="304"/>
      <c r="H7750" s="304"/>
      <c r="I7750" s="304"/>
      <c r="J7750" s="304"/>
      <c r="K7750" s="304"/>
    </row>
    <row r="7751">
      <c r="H7751" s="304"/>
      <c r="I7751" s="304"/>
      <c r="J7751" s="304"/>
      <c r="K7751" s="304"/>
    </row>
    <row r="7752">
      <c r="I7752" s="304"/>
      <c r="J7752" s="304"/>
      <c r="K7752" s="304"/>
    </row>
    <row r="7753">
      <c r="I7753" s="304"/>
      <c r="J7753" s="304"/>
      <c r="K7753" s="304"/>
    </row>
    <row r="7754">
      <c r="F7754" s="304"/>
      <c r="G7754" s="304"/>
      <c r="J7754" s="304"/>
      <c r="K7754" s="304"/>
    </row>
    <row r="7755">
      <c r="G7755" s="304"/>
      <c r="H7755" s="304"/>
    </row>
    <row r="7756">
      <c r="I7756" s="304"/>
      <c r="J7756" s="304"/>
      <c r="K7756" s="304"/>
    </row>
    <row r="7758">
      <c r="F7758" s="304"/>
      <c r="G7758" s="304"/>
      <c r="H7758" s="304"/>
      <c r="I7758" s="304"/>
      <c r="J7758" s="304"/>
      <c r="K7758" s="304"/>
    </row>
    <row r="7759">
      <c r="G7759" s="304"/>
      <c r="H7759" s="304"/>
      <c r="I7759" s="304"/>
      <c r="J7759" s="304"/>
      <c r="K7759" s="304"/>
    </row>
    <row r="7760">
      <c r="H7760" s="304"/>
      <c r="I7760" s="304"/>
      <c r="J7760" s="304"/>
      <c r="K7760" s="304"/>
    </row>
    <row r="7761">
      <c r="G7761" s="304"/>
      <c r="H7761" s="304"/>
      <c r="I7761" s="304"/>
      <c r="J7761" s="304"/>
      <c r="K7761" s="304"/>
    </row>
    <row r="7762">
      <c r="H7762" s="304"/>
      <c r="I7762" s="304"/>
      <c r="J7762" s="304"/>
      <c r="K7762" s="304"/>
    </row>
    <row r="7763">
      <c r="H7763" s="304"/>
      <c r="I7763" s="304"/>
      <c r="J7763" s="304"/>
      <c r="K7763" s="304"/>
    </row>
    <row r="7764">
      <c r="H7764" s="304"/>
      <c r="I7764" s="304"/>
      <c r="J7764" s="304"/>
      <c r="K7764" s="304"/>
    </row>
    <row r="7765">
      <c r="I7765" s="304"/>
      <c r="J7765" s="304"/>
      <c r="K7765" s="304"/>
    </row>
    <row r="7766">
      <c r="H7766" s="304"/>
      <c r="I7766" s="304"/>
      <c r="J7766" s="304"/>
      <c r="K7766" s="304"/>
    </row>
    <row r="7767">
      <c r="H7767" s="304"/>
      <c r="I7767" s="304"/>
      <c r="J7767" s="304"/>
      <c r="K7767" s="304"/>
    </row>
    <row r="7768">
      <c r="F7768" s="304"/>
      <c r="G7768" s="304"/>
      <c r="H7768" s="304"/>
      <c r="I7768" s="304"/>
      <c r="J7768" s="304"/>
      <c r="K7768" s="304"/>
    </row>
    <row r="7769">
      <c r="G7769" s="304"/>
      <c r="H7769" s="304"/>
      <c r="I7769" s="304"/>
      <c r="J7769" s="304"/>
      <c r="K7769" s="304"/>
    </row>
    <row r="7770">
      <c r="H7770" s="304"/>
      <c r="I7770" s="304"/>
      <c r="J7770" s="304"/>
      <c r="K7770" s="304"/>
    </row>
    <row r="7772">
      <c r="F7772" s="304"/>
      <c r="G7772" s="304"/>
      <c r="H7772" s="304"/>
      <c r="I7772" s="304"/>
      <c r="J7772" s="304"/>
      <c r="K7772" s="304"/>
    </row>
    <row r="7778">
      <c r="J7778" s="304"/>
      <c r="K7778" s="304"/>
    </row>
    <row r="7779">
      <c r="H7779" s="304"/>
      <c r="I7779" s="304"/>
      <c r="J7779" s="304"/>
      <c r="K7779" s="304"/>
    </row>
    <row r="7780">
      <c r="K7780" s="304"/>
    </row>
    <row r="7782">
      <c r="H7782" s="304"/>
      <c r="J7782" s="304"/>
      <c r="K7782" s="304"/>
    </row>
    <row r="7783">
      <c r="H7783" s="304"/>
      <c r="J7783" s="304"/>
      <c r="K7783" s="304"/>
    </row>
    <row r="7784">
      <c r="G7784" s="304"/>
      <c r="H7784" s="304"/>
      <c r="I7784" s="304"/>
      <c r="J7784" s="304"/>
      <c r="K7784" s="304"/>
    </row>
    <row r="7785">
      <c r="H7785" s="304"/>
      <c r="I7785" s="304"/>
      <c r="J7785" s="304"/>
      <c r="K7785" s="304"/>
    </row>
    <row r="7786">
      <c r="K7786" s="304"/>
    </row>
    <row r="7787">
      <c r="K7787" s="304"/>
    </row>
    <row r="7788">
      <c r="H7788" s="304"/>
      <c r="I7788" s="304"/>
      <c r="J7788" s="304"/>
      <c r="K7788" s="304"/>
    </row>
    <row r="7789">
      <c r="H7789" s="304"/>
      <c r="I7789" s="304"/>
      <c r="J7789" s="304"/>
      <c r="K7789" s="304"/>
    </row>
    <row r="7790">
      <c r="G7790" s="304"/>
      <c r="H7790" s="304"/>
      <c r="I7790" s="304"/>
      <c r="J7790" s="304"/>
      <c r="K7790" s="304"/>
    </row>
    <row r="7791">
      <c r="H7791" s="304"/>
      <c r="I7791" s="304"/>
      <c r="J7791" s="304"/>
      <c r="K7791" s="304"/>
    </row>
    <row r="7792">
      <c r="G7792" s="304"/>
      <c r="H7792" s="304"/>
      <c r="I7792" s="304"/>
      <c r="J7792" s="304"/>
      <c r="K7792" s="304"/>
    </row>
    <row r="7793">
      <c r="H7793" s="304"/>
    </row>
    <row r="7794">
      <c r="H7794" s="304"/>
      <c r="I7794" s="304"/>
      <c r="J7794" s="304"/>
      <c r="K7794" s="304"/>
    </row>
    <row r="7795">
      <c r="H7795" s="304"/>
      <c r="I7795" s="304"/>
      <c r="J7795" s="304"/>
      <c r="K7795" s="304"/>
    </row>
    <row r="7796">
      <c r="G7796" s="304"/>
      <c r="H7796" s="304"/>
      <c r="I7796" s="304"/>
      <c r="J7796" s="304"/>
      <c r="K7796" s="304"/>
    </row>
    <row r="7797">
      <c r="H7797" s="304"/>
      <c r="I7797" s="304"/>
      <c r="J7797" s="304"/>
      <c r="K7797" s="304"/>
    </row>
    <row r="7798">
      <c r="K7798" s="304"/>
    </row>
    <row r="7799">
      <c r="K7799" s="304"/>
    </row>
    <row r="7800">
      <c r="H7800" s="304"/>
      <c r="I7800" s="304"/>
      <c r="J7800" s="304"/>
      <c r="K7800" s="304"/>
    </row>
    <row r="7801">
      <c r="H7801" s="304"/>
      <c r="I7801" s="304"/>
      <c r="J7801" s="304"/>
      <c r="K7801" s="304"/>
    </row>
    <row r="7802">
      <c r="G7802" s="304"/>
      <c r="H7802" s="304"/>
      <c r="I7802" s="304"/>
      <c r="J7802" s="304"/>
      <c r="K7802" s="304"/>
    </row>
    <row r="7803">
      <c r="H7803" s="304"/>
      <c r="I7803" s="304"/>
      <c r="J7803" s="304"/>
      <c r="K7803" s="304"/>
    </row>
    <row r="7804">
      <c r="G7804" s="304"/>
      <c r="H7804" s="304"/>
      <c r="I7804" s="304"/>
      <c r="J7804" s="304"/>
      <c r="K7804" s="304"/>
    </row>
    <row r="7805">
      <c r="H7805" s="304"/>
    </row>
    <row r="7806">
      <c r="G7806" s="304"/>
      <c r="H7806" s="304"/>
      <c r="J7806" s="304"/>
      <c r="K7806" s="304"/>
    </row>
    <row r="7807">
      <c r="H7807" s="304"/>
      <c r="J7807" s="304"/>
      <c r="K7807" s="304"/>
    </row>
    <row r="7808">
      <c r="G7808" s="304"/>
      <c r="H7808" s="304"/>
      <c r="I7808" s="304"/>
      <c r="J7808" s="304"/>
      <c r="K7808" s="304"/>
    </row>
    <row r="7809">
      <c r="H7809" s="304"/>
      <c r="I7809" s="304"/>
      <c r="J7809" s="304"/>
      <c r="K7809" s="304"/>
    </row>
    <row r="7810">
      <c r="K7810" s="304"/>
    </row>
    <row r="7811">
      <c r="K7811" s="304"/>
    </row>
    <row r="7812">
      <c r="G7812" s="304"/>
      <c r="H7812" s="304"/>
      <c r="I7812" s="304"/>
      <c r="J7812" s="304"/>
      <c r="K7812" s="304"/>
    </row>
    <row r="7813">
      <c r="H7813" s="304"/>
    </row>
    <row r="7814">
      <c r="G7814" s="304"/>
      <c r="H7814" s="304"/>
      <c r="I7814" s="304"/>
      <c r="J7814" s="304"/>
      <c r="K7814" s="304"/>
    </row>
    <row r="7815">
      <c r="H7815" s="304"/>
      <c r="I7815" s="304"/>
      <c r="J7815" s="304"/>
      <c r="K7815" s="304"/>
    </row>
    <row r="7816">
      <c r="G7816" s="304"/>
      <c r="H7816" s="304"/>
      <c r="I7816" s="304"/>
      <c r="J7816" s="304"/>
      <c r="K7816" s="304"/>
    </row>
    <row r="7817">
      <c r="I7817" s="304"/>
      <c r="J7817" s="304"/>
      <c r="K7817" s="304"/>
    </row>
    <row r="7820">
      <c r="G7820" s="304"/>
      <c r="H7820" s="304"/>
      <c r="I7820" s="304"/>
      <c r="K7820" s="304"/>
    </row>
    <row r="7821">
      <c r="G7821" s="304"/>
      <c r="H7821" s="304"/>
      <c r="I7821" s="304"/>
      <c r="K7821" s="304"/>
    </row>
    <row r="7822">
      <c r="G7822" s="304"/>
      <c r="H7822" s="304"/>
      <c r="I7822" s="304"/>
      <c r="K7822" s="304"/>
    </row>
    <row r="7823">
      <c r="H7823" s="304"/>
      <c r="I7823" s="304"/>
      <c r="K7823" s="304"/>
    </row>
    <row r="7824">
      <c r="K7824" s="304"/>
    </row>
    <row r="7825">
      <c r="J7825" s="304"/>
      <c r="K7825" s="304"/>
    </row>
    <row r="7827">
      <c r="F7827" s="304"/>
      <c r="G7827" s="304"/>
      <c r="H7827" s="304"/>
      <c r="I7827" s="304"/>
      <c r="J7827" s="304"/>
      <c r="K7827" s="304"/>
    </row>
    <row r="7828">
      <c r="G7828" s="304"/>
      <c r="H7828" s="304"/>
      <c r="I7828" s="304"/>
      <c r="J7828" s="304"/>
      <c r="K7828" s="304"/>
    </row>
    <row r="7829">
      <c r="G7829" s="304"/>
      <c r="H7829" s="304"/>
      <c r="I7829" s="304"/>
      <c r="K7829" s="304"/>
    </row>
    <row r="7830">
      <c r="G7830" s="304"/>
      <c r="H7830" s="304"/>
      <c r="I7830" s="304"/>
      <c r="K7830" s="304"/>
    </row>
    <row r="7831">
      <c r="G7831" s="304"/>
      <c r="H7831" s="304"/>
      <c r="I7831" s="304"/>
      <c r="K7831" s="304"/>
    </row>
    <row r="7832">
      <c r="H7832" s="304"/>
      <c r="I7832" s="304"/>
      <c r="J7832" s="304"/>
      <c r="K7832" s="304"/>
    </row>
    <row r="7833">
      <c r="I7833" s="304"/>
      <c r="J7833" s="304"/>
      <c r="K7833" s="304"/>
    </row>
    <row r="7834">
      <c r="I7834" s="304"/>
      <c r="J7834" s="304"/>
      <c r="K7834" s="304"/>
    </row>
    <row r="7836">
      <c r="I7836" s="304"/>
      <c r="J7836" s="304"/>
      <c r="K7836" s="304"/>
    </row>
    <row r="7837">
      <c r="G7837" s="304"/>
    </row>
    <row r="7838">
      <c r="H7838" s="304"/>
      <c r="I7838" s="304"/>
      <c r="J7838" s="304"/>
      <c r="K7838" s="304"/>
    </row>
    <row r="7840">
      <c r="F7840" s="304"/>
      <c r="G7840" s="304"/>
      <c r="H7840" s="304"/>
      <c r="I7840" s="304"/>
      <c r="J7840" s="304"/>
      <c r="K7840" s="304"/>
    </row>
    <row r="7841">
      <c r="F7841" s="304"/>
      <c r="G7841" s="304"/>
      <c r="H7841" s="304"/>
      <c r="I7841" s="304"/>
      <c r="J7841" s="304"/>
      <c r="K7841" s="304"/>
    </row>
    <row r="7842">
      <c r="I7842" s="304"/>
      <c r="J7842" s="304"/>
      <c r="K7842" s="304"/>
    </row>
    <row r="7843">
      <c r="J7843" s="304"/>
      <c r="K7843" s="304"/>
    </row>
    <row r="7844">
      <c r="I7844" s="304"/>
      <c r="J7844" s="304"/>
      <c r="K7844" s="304"/>
    </row>
    <row r="7845">
      <c r="I7845" s="304"/>
      <c r="J7845" s="304"/>
      <c r="K7845" s="304"/>
    </row>
    <row r="7847">
      <c r="I7847" s="304"/>
      <c r="J7847" s="304"/>
      <c r="K7847" s="304"/>
    </row>
    <row r="7848">
      <c r="G7848" s="304"/>
      <c r="H7848" s="304"/>
      <c r="I7848" s="304"/>
      <c r="J7848" s="304"/>
      <c r="K7848" s="304"/>
    </row>
    <row r="7849">
      <c r="H7849" s="304"/>
      <c r="I7849" s="304"/>
      <c r="J7849" s="304"/>
      <c r="K7849" s="304"/>
    </row>
    <row r="7850">
      <c r="G7850" s="304"/>
    </row>
    <row r="7851">
      <c r="H7851" s="304"/>
      <c r="I7851" s="304"/>
      <c r="K7851" s="304"/>
    </row>
    <row r="7852">
      <c r="G7852" s="304"/>
      <c r="H7852" s="304"/>
      <c r="I7852" s="304"/>
      <c r="K7852" s="304"/>
    </row>
    <row r="7853">
      <c r="H7853" s="304"/>
      <c r="I7853" s="304"/>
      <c r="J7853" s="304"/>
      <c r="K7853" s="304"/>
    </row>
    <row r="7854">
      <c r="J7854" s="304"/>
      <c r="K7854" s="304"/>
    </row>
    <row r="7855">
      <c r="J7855" s="304"/>
      <c r="K7855" s="304"/>
    </row>
    <row r="7856">
      <c r="F7856" s="304"/>
      <c r="G7856" s="304"/>
      <c r="H7856" s="304"/>
      <c r="I7856" s="304"/>
      <c r="J7856" s="304"/>
      <c r="K7856" s="304"/>
    </row>
    <row r="7857">
      <c r="G7857" s="304"/>
      <c r="H7857" s="304"/>
      <c r="I7857" s="304"/>
      <c r="J7857" s="304"/>
      <c r="K7857" s="304"/>
    </row>
    <row r="7858">
      <c r="H7858" s="304"/>
      <c r="I7858" s="304"/>
      <c r="J7858" s="304"/>
      <c r="K7858" s="304"/>
    </row>
    <row r="7859">
      <c r="I7859" s="304"/>
      <c r="J7859" s="304"/>
      <c r="K7859" s="304"/>
    </row>
    <row r="7860">
      <c r="I7860" s="304"/>
      <c r="J7860" s="304"/>
      <c r="K7860" s="304"/>
    </row>
    <row r="7861">
      <c r="F7861" s="304"/>
      <c r="G7861" s="304"/>
      <c r="H7861" s="304"/>
      <c r="J7861" s="304"/>
      <c r="K7861" s="304"/>
    </row>
    <row r="7862">
      <c r="H7862" s="304"/>
      <c r="I7862" s="304"/>
    </row>
    <row r="7863">
      <c r="G7863" s="304"/>
      <c r="H7863" s="304"/>
      <c r="I7863" s="304"/>
      <c r="J7863" s="304"/>
      <c r="K7863" s="304"/>
    </row>
    <row r="7864">
      <c r="H7864" s="304"/>
      <c r="I7864" s="304"/>
      <c r="J7864" s="304"/>
      <c r="K7864" s="304"/>
    </row>
    <row r="7865">
      <c r="I7865" s="304"/>
      <c r="J7865" s="304"/>
      <c r="K7865" s="304"/>
    </row>
    <row r="7866">
      <c r="I7866" s="304"/>
      <c r="J7866" s="304"/>
      <c r="K7866" s="304"/>
    </row>
    <row r="7867">
      <c r="I7867" s="304"/>
      <c r="J7867" s="304"/>
      <c r="K7867" s="304"/>
    </row>
    <row r="7868">
      <c r="G7868" s="304"/>
      <c r="H7868" s="304"/>
      <c r="I7868" s="304"/>
      <c r="J7868" s="304"/>
      <c r="K7868" s="304"/>
    </row>
    <row r="7870">
      <c r="G7870" s="304"/>
      <c r="H7870" s="304"/>
      <c r="I7870" s="304"/>
      <c r="J7870" s="304"/>
      <c r="K7870" s="304"/>
    </row>
    <row r="7871">
      <c r="G7871" s="304"/>
      <c r="H7871" s="304"/>
      <c r="I7871" s="304"/>
      <c r="J7871" s="304"/>
      <c r="K7871" s="304"/>
    </row>
    <row r="7872">
      <c r="G7872" s="304"/>
      <c r="H7872" s="304"/>
      <c r="I7872" s="304"/>
      <c r="J7872" s="304"/>
      <c r="K7872" s="304"/>
    </row>
    <row r="7873">
      <c r="H7873" s="304"/>
      <c r="I7873" s="304"/>
      <c r="J7873" s="304"/>
      <c r="K7873" s="304"/>
    </row>
    <row r="7874">
      <c r="J7874" s="304"/>
      <c r="K7874" s="304"/>
    </row>
    <row r="7875">
      <c r="I7875" s="304"/>
      <c r="J7875" s="304"/>
      <c r="K7875" s="304"/>
    </row>
    <row r="7876">
      <c r="G7876" s="304"/>
      <c r="H7876" s="304"/>
      <c r="I7876" s="304"/>
      <c r="J7876" s="304"/>
      <c r="K7876" s="304"/>
    </row>
    <row r="7877">
      <c r="G7877" s="304"/>
      <c r="H7877" s="304"/>
      <c r="I7877" s="304"/>
      <c r="J7877" s="304"/>
      <c r="K7877" s="304"/>
    </row>
    <row r="7878">
      <c r="F7878" s="304"/>
      <c r="G7878" s="304"/>
      <c r="H7878" s="304"/>
      <c r="I7878" s="304"/>
      <c r="J7878" s="304"/>
      <c r="K7878" s="304"/>
    </row>
    <row r="7879">
      <c r="F7879" s="304"/>
      <c r="G7879" s="304"/>
      <c r="H7879" s="304"/>
      <c r="I7879" s="304"/>
      <c r="J7879" s="304"/>
      <c r="K7879" s="304"/>
    </row>
    <row r="7880">
      <c r="G7880" s="304"/>
      <c r="H7880" s="304"/>
      <c r="I7880" s="304"/>
      <c r="J7880" s="304"/>
      <c r="K7880" s="304"/>
    </row>
    <row r="7881">
      <c r="H7881" s="304"/>
      <c r="I7881" s="304"/>
      <c r="J7881" s="304"/>
      <c r="K7881" s="304"/>
    </row>
    <row r="7882">
      <c r="I7882" s="304"/>
      <c r="J7882" s="304"/>
      <c r="K7882" s="304"/>
    </row>
    <row r="7883">
      <c r="I7883" s="304"/>
      <c r="J7883" s="304"/>
      <c r="K7883" s="304"/>
    </row>
    <row r="7885">
      <c r="F7885" s="304"/>
      <c r="G7885" s="304"/>
      <c r="H7885" s="304"/>
      <c r="I7885" s="304"/>
      <c r="J7885" s="304"/>
      <c r="K7885" s="304"/>
    </row>
    <row r="7886">
      <c r="G7886" s="304"/>
    </row>
    <row r="7887">
      <c r="H7887" s="304"/>
      <c r="I7887" s="304"/>
      <c r="J7887" s="304"/>
      <c r="K7887" s="304"/>
    </row>
    <row r="7888">
      <c r="H7888" s="304"/>
      <c r="I7888" s="304"/>
      <c r="J7888" s="304"/>
      <c r="K7888" s="304"/>
    </row>
    <row r="7889">
      <c r="H7889" s="304"/>
      <c r="I7889" s="304"/>
      <c r="J7889" s="304"/>
      <c r="K7889" s="304"/>
    </row>
    <row r="7890">
      <c r="G7890" s="304"/>
      <c r="H7890" s="304"/>
      <c r="I7890" s="304"/>
      <c r="J7890" s="304"/>
      <c r="K7890" s="304"/>
    </row>
    <row r="7891">
      <c r="H7891" s="304"/>
      <c r="I7891" s="304"/>
      <c r="J7891" s="304"/>
      <c r="K7891" s="304"/>
    </row>
    <row r="7892">
      <c r="I7892" s="304"/>
      <c r="J7892" s="304"/>
      <c r="K7892" s="304"/>
    </row>
    <row r="7895">
      <c r="F7895" s="304"/>
      <c r="J7895" s="304"/>
      <c r="K7895" s="304"/>
    </row>
    <row r="7896">
      <c r="G7896" s="304"/>
      <c r="H7896" s="304"/>
      <c r="I7896" s="304"/>
      <c r="J7896" s="304"/>
      <c r="K7896" s="304"/>
    </row>
    <row r="7897">
      <c r="H7897" s="304"/>
      <c r="I7897" s="304"/>
      <c r="J7897" s="304"/>
      <c r="K7897" s="304"/>
    </row>
  </sheetData>
  <pageMargins left="0.7" right="0.7" top="0.75" bottom="0.75" header="0.3" footer="0.3"/>
  <headerFooter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enableFormatConditionsCalculation="0"/>
  <dimension ref="B2:R4604"/>
  <sheetViews>
    <sheetView showRuler="0" topLeftCell="A203" zoomScale="85" zoomScaleNormal="85" workbookViewId="0">
      <selection activeCell="D5" sqref="D5:L189"/>
    </sheetView>
  </sheetViews>
  <sheetFormatPr baseColWidth="10" defaultColWidth="8.83203125" defaultRowHeight="15" x14ac:dyDescent="0.2"/>
  <cols>
    <col min="3" max="3" bestFit="1" width="18" customWidth="1"/>
    <col min="4" max="12" bestFit="1" width="9.33203125" customWidth="1" style="293"/>
    <col min="13" max="13" bestFit="1" width="7.6640625" customWidth="1" style="296"/>
    <col min="14" max="15" bestFit="1" width="9.33203125" customWidth="1" style="296"/>
    <col min="16" max="17" bestFit="1" width="7.6640625" customWidth="1" style="296"/>
    <col min="18" max="18" width="9.1640625" customWidth="1" style="296"/>
    <col min="19" max="20" width="9.1640625" customWidth="1"/>
  </cols>
  <sheetData>
    <row r="2">
      <c r="B2" s="48" t="s">
        <v>599</v>
      </c>
    </row>
    <row r="3">
      <c r="B3" s="0" t="s">
        <v>498</v>
      </c>
    </row>
    <row r="4">
      <c r="B4" s="0" t="s">
        <v>581</v>
      </c>
      <c r="C4" s="0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</row>
    <row r="5">
      <c r="B5" s="0" t="s">
        <v>221</v>
      </c>
      <c r="C5" s="288" t="s">
        <v>600</v>
      </c>
      <c r="D5" s="290">
        <v>81.721918778415</v>
      </c>
      <c r="E5" s="290">
        <v>70.842365317416</v>
      </c>
      <c r="F5" s="290">
        <v>85.352369638164</v>
      </c>
      <c r="G5" s="290">
        <v>49.931186979456</v>
      </c>
      <c r="H5" s="290">
        <v>50.316430704231</v>
      </c>
      <c r="I5" s="385">
        <v>50.426308932751</v>
      </c>
      <c r="J5" s="290">
        <v>50.536427107246</v>
      </c>
      <c r="K5" s="385">
        <v>50.538697167124</v>
      </c>
      <c r="L5" s="290">
        <v>50.540967328971</v>
      </c>
      <c r="M5" s="300"/>
      <c r="N5" s="309"/>
      <c r="O5" s="309"/>
      <c r="P5" s="309"/>
      <c r="Q5" s="309"/>
      <c r="R5" s="309"/>
    </row>
    <row r="6">
      <c r="B6" s="0" t="s">
        <v>221</v>
      </c>
      <c r="C6" s="288" t="s">
        <v>601</v>
      </c>
      <c r="D6" s="290">
        <v>81.721918778415</v>
      </c>
      <c r="E6" s="290">
        <v>71.913182217976</v>
      </c>
      <c r="F6" s="290">
        <v>89.155724877054</v>
      </c>
      <c r="G6" s="290">
        <v>53.199133768066</v>
      </c>
      <c r="H6" s="290">
        <v>53.609591313488</v>
      </c>
      <c r="I6" s="385">
        <v>53.726660963357</v>
      </c>
      <c r="J6" s="290">
        <v>53.843986263428</v>
      </c>
      <c r="K6" s="385">
        <v>53.846404896479</v>
      </c>
      <c r="L6" s="290">
        <v>53.848823638173</v>
      </c>
      <c r="M6" s="300"/>
      <c r="N6" s="309"/>
      <c r="O6" s="309"/>
      <c r="P6" s="309"/>
      <c r="Q6" s="309"/>
      <c r="R6" s="309"/>
    </row>
    <row r="7">
      <c r="B7" s="0" t="s">
        <v>221</v>
      </c>
      <c r="C7" s="288" t="s">
        <v>77</v>
      </c>
      <c r="D7" s="375"/>
      <c r="E7" s="375"/>
      <c r="F7" s="375"/>
      <c r="G7" s="375"/>
      <c r="H7" s="375"/>
      <c r="I7" s="375"/>
      <c r="J7" s="375"/>
      <c r="K7" s="375"/>
      <c r="L7" s="375"/>
      <c r="M7" s="300"/>
      <c r="N7" s="309"/>
      <c r="O7" s="309"/>
      <c r="P7" s="309"/>
      <c r="Q7" s="309"/>
      <c r="R7" s="309"/>
    </row>
    <row r="8">
      <c r="B8" s="0" t="s">
        <v>221</v>
      </c>
      <c r="C8" s="288" t="s">
        <v>602</v>
      </c>
      <c r="D8" s="290">
        <v>1926.0411136277251</v>
      </c>
      <c r="E8" s="290">
        <v>1863.799692842704</v>
      </c>
      <c r="F8" s="290">
        <v>1807.1099762543961</v>
      </c>
      <c r="G8" s="290">
        <v>1723.1306045551819</v>
      </c>
      <c r="H8" s="290">
        <v>1718.709002430573</v>
      </c>
      <c r="I8" s="385">
        <v>1692.838386120025</v>
      </c>
      <c r="J8" s="290">
        <v>1644.5988599480449</v>
      </c>
      <c r="K8" s="385">
        <v>1619.8969658439889</v>
      </c>
      <c r="L8" s="290">
        <v>1567.123042103688</v>
      </c>
      <c r="M8" s="300"/>
      <c r="N8" s="309"/>
      <c r="O8" s="309"/>
      <c r="P8" s="309"/>
      <c r="Q8" s="309"/>
      <c r="R8" s="309"/>
    </row>
    <row r="9">
      <c r="B9" s="0" t="s">
        <v>221</v>
      </c>
      <c r="C9" s="288" t="s">
        <v>374</v>
      </c>
      <c r="D9" s="290">
        <v>26436.121064071456</v>
      </c>
      <c r="E9" s="290">
        <v>26931.196643987223</v>
      </c>
      <c r="F9" s="290">
        <v>26266.93173364575</v>
      </c>
      <c r="G9" s="290">
        <v>26728.756217444577</v>
      </c>
      <c r="H9" s="290">
        <v>26135.441330230209</v>
      </c>
      <c r="I9" s="385">
        <v>25103.690578469534</v>
      </c>
      <c r="J9" s="290">
        <v>26433.087493397474</v>
      </c>
      <c r="K9" s="385">
        <v>24074.695674918112</v>
      </c>
      <c r="L9" s="290">
        <v>21388.095428479293</v>
      </c>
      <c r="M9" s="300"/>
      <c r="N9" s="309"/>
      <c r="O9" s="309"/>
      <c r="P9" s="309"/>
      <c r="Q9" s="309"/>
      <c r="R9" s="309"/>
    </row>
    <row r="10">
      <c r="B10" s="0" t="s">
        <v>221</v>
      </c>
      <c r="C10" s="288" t="s">
        <v>375</v>
      </c>
      <c r="D10" s="290">
        <v>19389.476828784023</v>
      </c>
      <c r="E10" s="290">
        <v>19366.216915119276</v>
      </c>
      <c r="F10" s="290">
        <v>14681.169385745356</v>
      </c>
      <c r="G10" s="290">
        <v>15056.151898584607</v>
      </c>
      <c r="H10" s="290">
        <v>14547.765464075575</v>
      </c>
      <c r="I10" s="385">
        <v>14848.962954101296</v>
      </c>
      <c r="J10" s="290">
        <v>14504.618767188598</v>
      </c>
      <c r="K10" s="385">
        <v>14008.13407081864</v>
      </c>
      <c r="L10" s="290">
        <v>14290.877323000659</v>
      </c>
      <c r="M10" s="300"/>
      <c r="N10" s="309"/>
      <c r="O10" s="309"/>
      <c r="P10" s="309"/>
      <c r="Q10" s="309"/>
      <c r="R10" s="309"/>
    </row>
    <row r="11">
      <c r="B11" s="0" t="s">
        <v>221</v>
      </c>
      <c r="C11" s="288" t="s">
        <v>376</v>
      </c>
      <c r="D11" s="290">
        <v>6338.8439255824542</v>
      </c>
      <c r="E11" s="290">
        <v>5582.3275353094223</v>
      </c>
      <c r="F11" s="290">
        <v>4643.489563409963</v>
      </c>
      <c r="G11" s="290">
        <v>3641.7930563225</v>
      </c>
      <c r="H11" s="290">
        <v>2253.0478421046942</v>
      </c>
      <c r="I11" s="385">
        <v>884.001288643718</v>
      </c>
      <c r="J11" s="290">
        <v>900.000199198863</v>
      </c>
      <c r="K11" s="385">
        <v>922.053163474632</v>
      </c>
      <c r="L11" s="290">
        <v>941.536886236902</v>
      </c>
      <c r="M11" s="300"/>
      <c r="N11" s="309"/>
      <c r="O11" s="309"/>
      <c r="P11" s="309"/>
      <c r="Q11" s="309"/>
      <c r="R11" s="309"/>
    </row>
    <row r="12">
      <c r="B12" s="0" t="s">
        <v>221</v>
      </c>
      <c r="C12" s="288" t="s">
        <v>75</v>
      </c>
      <c r="D12" s="290">
        <v>7070.6341036530457</v>
      </c>
      <c r="E12" s="290">
        <v>6790.1161684424906</v>
      </c>
      <c r="F12" s="290">
        <v>5153.0749631995041</v>
      </c>
      <c r="G12" s="290">
        <v>3547.34079810222</v>
      </c>
      <c r="H12" s="290">
        <v>2943.51743912032</v>
      </c>
      <c r="I12" s="385">
        <v>2231.65265797784</v>
      </c>
      <c r="J12" s="290">
        <v>1830.6397830916139</v>
      </c>
      <c r="K12" s="385">
        <v>1464.967690004569</v>
      </c>
      <c r="L12" s="290">
        <v>1121.89956712554</v>
      </c>
      <c r="M12" s="300"/>
      <c r="N12" s="309"/>
      <c r="O12" s="309"/>
      <c r="P12" s="309"/>
      <c r="Q12" s="309"/>
      <c r="R12" s="309"/>
    </row>
    <row r="13">
      <c r="B13" s="0" t="s">
        <v>221</v>
      </c>
      <c r="C13" s="288" t="s">
        <v>371</v>
      </c>
      <c r="D13" s="290">
        <v>217.7104347792</v>
      </c>
      <c r="E13" s="290">
        <v>237.066108752503</v>
      </c>
      <c r="F13" s="290">
        <v>287.457346468969</v>
      </c>
      <c r="G13" s="290">
        <v>151.397153699343</v>
      </c>
      <c r="H13" s="290">
        <v>134.248507784229</v>
      </c>
      <c r="I13" s="385">
        <v>114.947008647605</v>
      </c>
      <c r="J13" s="290">
        <v>120.655523898742</v>
      </c>
      <c r="K13" s="385">
        <v>116.472566708171</v>
      </c>
      <c r="L13" s="290">
        <v>458.804864434088</v>
      </c>
      <c r="M13" s="300"/>
      <c r="N13" s="309"/>
      <c r="O13" s="309"/>
      <c r="P13" s="309"/>
      <c r="Q13" s="309"/>
      <c r="R13" s="309"/>
    </row>
    <row r="14">
      <c r="B14" s="0" t="s">
        <v>223</v>
      </c>
      <c r="C14" s="288" t="s">
        <v>600</v>
      </c>
      <c r="D14" s="290">
        <v>270.025415440926</v>
      </c>
      <c r="E14" s="290">
        <v>231.676495432125</v>
      </c>
      <c r="F14" s="290">
        <v>273.301092615861</v>
      </c>
      <c r="G14" s="290">
        <v>157.462844899798</v>
      </c>
      <c r="H14" s="290">
        <v>156.538946998715</v>
      </c>
      <c r="I14" s="385">
        <v>155.196328752771</v>
      </c>
      <c r="J14" s="290">
        <v>153.865226003698</v>
      </c>
      <c r="K14" s="385">
        <v>152.604926609178</v>
      </c>
      <c r="L14" s="290">
        <v>151.354950239587</v>
      </c>
      <c r="M14" s="300"/>
      <c r="N14" s="309"/>
      <c r="O14" s="309"/>
      <c r="P14" s="309"/>
      <c r="Q14" s="309"/>
      <c r="R14" s="309"/>
    </row>
    <row r="15">
      <c r="B15" s="0" t="s">
        <v>223</v>
      </c>
      <c r="C15" s="288" t="s">
        <v>601</v>
      </c>
      <c r="D15" s="290">
        <v>270.025415440926</v>
      </c>
      <c r="E15" s="290">
        <v>235.057561988606</v>
      </c>
      <c r="F15" s="290">
        <v>285.297413307635</v>
      </c>
      <c r="G15" s="290">
        <v>167.768632313332</v>
      </c>
      <c r="H15" s="290">
        <v>166.784266208677</v>
      </c>
      <c r="I15" s="385">
        <v>165.353774926849</v>
      </c>
      <c r="J15" s="290">
        <v>163.93555281977</v>
      </c>
      <c r="K15" s="385">
        <v>162.59276807675</v>
      </c>
      <c r="L15" s="290">
        <v>161.260981990429</v>
      </c>
      <c r="M15" s="300"/>
      <c r="N15" s="309"/>
      <c r="O15" s="309"/>
      <c r="P15" s="309"/>
      <c r="Q15" s="309"/>
      <c r="R15" s="309"/>
    </row>
    <row r="16">
      <c r="B16" s="0" t="s">
        <v>223</v>
      </c>
      <c r="C16" s="288" t="s">
        <v>77</v>
      </c>
      <c r="D16" s="375"/>
      <c r="E16" s="375"/>
      <c r="F16" s="375"/>
      <c r="G16" s="375"/>
      <c r="H16" s="375"/>
      <c r="I16" s="375"/>
      <c r="J16" s="375"/>
      <c r="K16" s="375"/>
      <c r="L16" s="375"/>
      <c r="M16" s="300"/>
      <c r="N16" s="309"/>
      <c r="O16" s="309"/>
      <c r="P16" s="309"/>
      <c r="Q16" s="309"/>
      <c r="R16" s="309"/>
    </row>
    <row r="17">
      <c r="B17" s="0" t="s">
        <v>223</v>
      </c>
      <c r="C17" s="288" t="s">
        <v>602</v>
      </c>
      <c r="D17" s="290">
        <v>3894.45496569154</v>
      </c>
      <c r="E17" s="290">
        <v>3715.0608357056171</v>
      </c>
      <c r="F17" s="290">
        <v>3546.7080587617129</v>
      </c>
      <c r="G17" s="290">
        <v>3344.141318452339</v>
      </c>
      <c r="H17" s="290">
        <v>3296.778065295312</v>
      </c>
      <c r="I17" s="385">
        <v>3212.4686686919481</v>
      </c>
      <c r="J17" s="290">
        <v>3085.6852295555218</v>
      </c>
      <c r="K17" s="385">
        <v>3016.465891338059</v>
      </c>
      <c r="L17" s="290">
        <v>2894.2445505513328</v>
      </c>
      <c r="M17" s="300"/>
      <c r="N17" s="309"/>
      <c r="O17" s="309"/>
      <c r="P17" s="309"/>
      <c r="Q17" s="309"/>
      <c r="R17" s="309"/>
    </row>
    <row r="18">
      <c r="B18" s="0" t="s">
        <v>223</v>
      </c>
      <c r="C18" s="288" t="s">
        <v>374</v>
      </c>
      <c r="D18" s="290">
        <v>73056.275601809335</v>
      </c>
      <c r="E18" s="290">
        <v>75985.409145716563</v>
      </c>
      <c r="F18" s="290">
        <v>72410.622717019447</v>
      </c>
      <c r="G18" s="290">
        <v>71443.537589045285</v>
      </c>
      <c r="H18" s="290">
        <v>67895.718739167889</v>
      </c>
      <c r="I18" s="385">
        <v>68231.58681345197</v>
      </c>
      <c r="J18" s="290">
        <v>68339.560019489378</v>
      </c>
      <c r="K18" s="385">
        <v>61638.538260575813</v>
      </c>
      <c r="L18" s="290">
        <v>56684.79430117218</v>
      </c>
      <c r="M18" s="300"/>
      <c r="N18" s="309"/>
      <c r="O18" s="309"/>
      <c r="P18" s="309"/>
      <c r="Q18" s="309"/>
      <c r="R18" s="309"/>
    </row>
    <row r="19">
      <c r="B19" s="0" t="s">
        <v>223</v>
      </c>
      <c r="C19" s="288" t="s">
        <v>375</v>
      </c>
      <c r="D19" s="290">
        <v>36376.5278394144</v>
      </c>
      <c r="E19" s="290">
        <v>24251.040246695153</v>
      </c>
      <c r="F19" s="290">
        <v>17960.474596201449</v>
      </c>
      <c r="G19" s="290">
        <v>19365.566909447087</v>
      </c>
      <c r="H19" s="290">
        <v>19365.568453191638</v>
      </c>
      <c r="I19" s="385">
        <v>18045.5610888376</v>
      </c>
      <c r="J19" s="290">
        <v>17775.109929507242</v>
      </c>
      <c r="K19" s="385">
        <v>18286.571364024254</v>
      </c>
      <c r="L19" s="290">
        <v>19099.203540344464</v>
      </c>
      <c r="M19" s="300"/>
      <c r="N19" s="309"/>
      <c r="O19" s="309"/>
      <c r="P19" s="309"/>
      <c r="Q19" s="309"/>
      <c r="R19" s="309"/>
    </row>
    <row r="20">
      <c r="B20" s="0" t="s">
        <v>223</v>
      </c>
      <c r="C20" s="288" t="s">
        <v>376</v>
      </c>
      <c r="D20" s="290">
        <v>12740.34930650073</v>
      </c>
      <c r="E20" s="290">
        <v>11256.812915280309</v>
      </c>
      <c r="F20" s="290">
        <v>9158.6306775959038</v>
      </c>
      <c r="G20" s="290">
        <v>6997.28201020459</v>
      </c>
      <c r="H20" s="290">
        <v>6375.3867183891989</v>
      </c>
      <c r="I20" s="385">
        <v>5765.7232831315914</v>
      </c>
      <c r="J20" s="290">
        <v>5926.48127528698</v>
      </c>
      <c r="K20" s="385">
        <v>6126.0713009716092</v>
      </c>
      <c r="L20" s="290">
        <v>6303.6727556780206</v>
      </c>
      <c r="M20" s="300"/>
      <c r="N20" s="309"/>
      <c r="O20" s="309"/>
      <c r="P20" s="309"/>
      <c r="Q20" s="309"/>
      <c r="R20" s="309"/>
    </row>
    <row r="21">
      <c r="B21" s="0" t="s">
        <v>223</v>
      </c>
      <c r="C21" s="0" t="s">
        <v>75</v>
      </c>
      <c r="D21" s="290">
        <v>2361.9319526854938</v>
      </c>
      <c r="E21" s="290">
        <v>2450.478754280377</v>
      </c>
      <c r="F21" s="290">
        <v>2018.6905284755139</v>
      </c>
      <c r="G21" s="290">
        <v>1572.955439175917</v>
      </c>
      <c r="H21" s="290">
        <v>1380.8780228688249</v>
      </c>
      <c r="I21" s="385">
        <v>1183.982357219232</v>
      </c>
      <c r="J21" s="290">
        <v>1051.8869854551881</v>
      </c>
      <c r="K21" s="385">
        <v>931.314853061893</v>
      </c>
      <c r="L21" s="290">
        <v>808.827378657174</v>
      </c>
      <c r="M21" s="300"/>
      <c r="N21" s="309"/>
      <c r="O21" s="309"/>
      <c r="P21" s="309"/>
      <c r="Q21" s="309"/>
      <c r="R21" s="309"/>
    </row>
    <row r="22">
      <c r="B22" s="0" t="s">
        <v>223</v>
      </c>
      <c r="C22" s="0" t="s">
        <v>371</v>
      </c>
      <c r="D22" s="290">
        <v>1279.2150641976591</v>
      </c>
      <c r="E22" s="290">
        <v>1307.566709426038</v>
      </c>
      <c r="F22" s="290">
        <v>2755.822410733907</v>
      </c>
      <c r="G22" s="290">
        <v>4178.2219739738284</v>
      </c>
      <c r="H22" s="290">
        <v>4259.83195197572</v>
      </c>
      <c r="I22" s="385">
        <v>3964.4979418748849</v>
      </c>
      <c r="J22" s="290">
        <v>3901.8902488380609</v>
      </c>
      <c r="K22" s="385">
        <v>3555.70726143372</v>
      </c>
      <c r="L22" s="290">
        <v>3790.0831943500939</v>
      </c>
      <c r="M22" s="300"/>
      <c r="N22" s="309"/>
      <c r="O22" s="309"/>
      <c r="P22" s="309"/>
      <c r="Q22" s="309"/>
      <c r="R22" s="309"/>
    </row>
    <row r="23">
      <c r="B23" s="0" t="s">
        <v>224</v>
      </c>
      <c r="C23" s="0" t="s">
        <v>600</v>
      </c>
      <c r="D23" s="290">
        <v>260.229954299515</v>
      </c>
      <c r="E23" s="290">
        <v>234.816019554894</v>
      </c>
      <c r="F23" s="290">
        <v>210.679679480125</v>
      </c>
      <c r="G23" s="290">
        <v>185.504529405833</v>
      </c>
      <c r="H23" s="290">
        <v>183.766512931853</v>
      </c>
      <c r="I23" s="385">
        <v>182.489324017377</v>
      </c>
      <c r="J23" s="290">
        <v>181.221011646821</v>
      </c>
      <c r="K23" s="385">
        <v>180.633203842883</v>
      </c>
      <c r="L23" s="290">
        <v>180.047302650168</v>
      </c>
      <c r="M23" s="300"/>
      <c r="N23" s="309"/>
      <c r="O23" s="309"/>
      <c r="P23" s="309"/>
      <c r="Q23" s="309"/>
      <c r="R23" s="309"/>
    </row>
    <row r="24">
      <c r="B24" s="0" t="s">
        <v>224</v>
      </c>
      <c r="C24" s="0" t="s">
        <v>601</v>
      </c>
      <c r="D24" s="290">
        <v>86.743318099838</v>
      </c>
      <c r="E24" s="290">
        <v>79.609989006514</v>
      </c>
      <c r="F24" s="290">
        <v>72.930397238861</v>
      </c>
      <c r="G24" s="290">
        <v>65.881872442457</v>
      </c>
      <c r="H24" s="290">
        <v>65.26461646489</v>
      </c>
      <c r="I24" s="385">
        <v>64.811023243107</v>
      </c>
      <c r="J24" s="290">
        <v>64.36058252297</v>
      </c>
      <c r="K24" s="385">
        <v>64.15182277525</v>
      </c>
      <c r="L24" s="290">
        <v>63.943740159877</v>
      </c>
      <c r="M24" s="300"/>
      <c r="N24" s="309"/>
      <c r="O24" s="309"/>
      <c r="P24" s="309"/>
      <c r="Q24" s="309"/>
      <c r="R24" s="309"/>
    </row>
    <row r="25">
      <c r="B25" s="0" t="s">
        <v>224</v>
      </c>
      <c r="C25" s="0" t="s">
        <v>77</v>
      </c>
      <c r="D25" s="375"/>
      <c r="E25" s="375"/>
      <c r="F25" s="375"/>
      <c r="G25" s="375"/>
      <c r="H25" s="375"/>
      <c r="I25" s="375"/>
      <c r="J25" s="375"/>
      <c r="K25" s="375"/>
      <c r="L25" s="375"/>
      <c r="M25" s="300"/>
      <c r="N25" s="309"/>
      <c r="O25" s="309"/>
      <c r="P25" s="309"/>
      <c r="Q25" s="309"/>
      <c r="R25" s="309"/>
    </row>
    <row r="26">
      <c r="B26" s="0" t="s">
        <v>224</v>
      </c>
      <c r="C26" s="0" t="s">
        <v>602</v>
      </c>
      <c r="D26" s="290">
        <v>4645.7929887343917</v>
      </c>
      <c r="E26" s="290">
        <v>4633.8578777794683</v>
      </c>
      <c r="F26" s="290">
        <v>4630.1360167761432</v>
      </c>
      <c r="G26" s="290">
        <v>4558.3935968395763</v>
      </c>
      <c r="H26" s="290">
        <v>4477.9823958313946</v>
      </c>
      <c r="I26" s="385">
        <v>4370.1723492873507</v>
      </c>
      <c r="J26" s="290">
        <v>4204.5402292239951</v>
      </c>
      <c r="K26" s="385">
        <v>4130.3859254160943</v>
      </c>
      <c r="L26" s="290">
        <v>3982.7119144710468</v>
      </c>
      <c r="M26" s="300"/>
      <c r="N26" s="309"/>
      <c r="O26" s="309"/>
      <c r="P26" s="309"/>
      <c r="Q26" s="309"/>
      <c r="R26" s="309"/>
    </row>
    <row r="27">
      <c r="B27" s="0" t="s">
        <v>224</v>
      </c>
      <c r="C27" s="0" t="s">
        <v>374</v>
      </c>
      <c r="D27" s="290">
        <v>30826.954050938941</v>
      </c>
      <c r="E27" s="290">
        <v>27705.37552136504</v>
      </c>
      <c r="F27" s="290">
        <v>29710.156272440727</v>
      </c>
      <c r="G27" s="290">
        <v>29790.884103259476</v>
      </c>
      <c r="H27" s="290">
        <v>29151.053704663911</v>
      </c>
      <c r="I27" s="385">
        <v>29363.006631868277</v>
      </c>
      <c r="J27" s="290">
        <v>29303.225859039208</v>
      </c>
      <c r="K27" s="385">
        <v>20346.100041420352</v>
      </c>
      <c r="L27" s="290">
        <v>13685.762296362669</v>
      </c>
      <c r="M27" s="300"/>
      <c r="N27" s="309"/>
      <c r="O27" s="309"/>
      <c r="P27" s="309"/>
      <c r="Q27" s="309"/>
      <c r="R27" s="309"/>
    </row>
    <row r="28">
      <c r="B28" s="0" t="s">
        <v>224</v>
      </c>
      <c r="C28" s="0" t="s">
        <v>375</v>
      </c>
      <c r="D28" s="290">
        <v>21277.240286425596</v>
      </c>
      <c r="E28" s="290">
        <v>18707.327098468977</v>
      </c>
      <c r="F28" s="290">
        <v>19746.711827749903</v>
      </c>
      <c r="G28" s="290">
        <v>16116.703041829835</v>
      </c>
      <c r="H28" s="290">
        <v>13532.417189914453</v>
      </c>
      <c r="I28" s="385">
        <v>12168.5873545804</v>
      </c>
      <c r="J28" s="290">
        <v>13011.953003295434</v>
      </c>
      <c r="K28" s="385">
        <v>12175.160574818474</v>
      </c>
      <c r="L28" s="290">
        <v>16711.188459372686</v>
      </c>
      <c r="M28" s="300"/>
      <c r="N28" s="309"/>
      <c r="O28" s="309"/>
      <c r="P28" s="309"/>
      <c r="Q28" s="309"/>
      <c r="R28" s="309"/>
    </row>
    <row r="29">
      <c r="B29" s="0" t="s">
        <v>224</v>
      </c>
      <c r="C29" s="0" t="s">
        <v>376</v>
      </c>
      <c r="D29" s="290">
        <v>10000.717349506591</v>
      </c>
      <c r="E29" s="290">
        <v>6844.4459122833778</v>
      </c>
      <c r="F29" s="290">
        <v>7098.9217024575228</v>
      </c>
      <c r="G29" s="290">
        <v>4479.5643653399866</v>
      </c>
      <c r="H29" s="290">
        <v>2512.353698006968</v>
      </c>
      <c r="I29" s="385">
        <v>1880.7209635596771</v>
      </c>
      <c r="J29" s="290">
        <v>1871.3785739491291</v>
      </c>
      <c r="K29" s="385">
        <v>1909.521298082057</v>
      </c>
      <c r="L29" s="290">
        <v>1915.921041324093</v>
      </c>
      <c r="M29" s="300"/>
      <c r="N29" s="309"/>
      <c r="O29" s="309"/>
      <c r="P29" s="309"/>
      <c r="Q29" s="309"/>
      <c r="R29" s="309"/>
    </row>
    <row r="30">
      <c r="B30" s="0" t="s">
        <v>224</v>
      </c>
      <c r="C30" s="0" t="s">
        <v>75</v>
      </c>
      <c r="D30" s="290">
        <v>577.91079000843</v>
      </c>
      <c r="E30" s="290">
        <v>618.221839188247</v>
      </c>
      <c r="F30" s="290">
        <v>510.506540425435</v>
      </c>
      <c r="G30" s="290">
        <v>499.373655443289</v>
      </c>
      <c r="H30" s="290">
        <v>309.522676285422</v>
      </c>
      <c r="I30" s="385">
        <v>308.351525743157</v>
      </c>
      <c r="J30" s="290">
        <v>195.281891299305</v>
      </c>
      <c r="K30" s="385">
        <v>168.183159788788</v>
      </c>
      <c r="L30" s="290">
        <v>96.0750590852</v>
      </c>
      <c r="M30" s="300"/>
      <c r="N30" s="309"/>
      <c r="O30" s="309"/>
      <c r="P30" s="309"/>
      <c r="Q30" s="309"/>
      <c r="R30" s="309"/>
    </row>
    <row r="31">
      <c r="B31" s="0" t="s">
        <v>224</v>
      </c>
      <c r="C31" s="0" t="s">
        <v>371</v>
      </c>
      <c r="D31" s="290">
        <v>1194.992492496</v>
      </c>
      <c r="E31" s="290">
        <v>1396.740287299245</v>
      </c>
      <c r="F31" s="290">
        <v>1950.437197516577</v>
      </c>
      <c r="G31" s="290">
        <v>431.220387371225</v>
      </c>
      <c r="H31" s="290">
        <v>164.715752673577</v>
      </c>
      <c r="I31" s="385"/>
      <c r="J31" s="290">
        <v>269.126263890111</v>
      </c>
      <c r="K31" s="385">
        <v>0.21314560426</v>
      </c>
      <c r="L31" s="290">
        <v>1497.7166442073669</v>
      </c>
      <c r="M31" s="300"/>
      <c r="N31" s="309"/>
      <c r="O31" s="309"/>
      <c r="P31" s="309"/>
      <c r="Q31" s="309"/>
      <c r="R31" s="309"/>
    </row>
    <row r="32">
      <c r="B32" s="0" t="s">
        <v>225</v>
      </c>
      <c r="C32" s="0" t="s">
        <v>600</v>
      </c>
      <c r="D32" s="290">
        <v>308.550104249588</v>
      </c>
      <c r="E32" s="290">
        <v>278.147618377505</v>
      </c>
      <c r="F32" s="290">
        <v>357.932131670278</v>
      </c>
      <c r="G32" s="290">
        <v>218.858322481526</v>
      </c>
      <c r="H32" s="290">
        <v>216.551152658069</v>
      </c>
      <c r="I32" s="385">
        <v>213.638756051866</v>
      </c>
      <c r="J32" s="290">
        <v>210.765528269692</v>
      </c>
      <c r="K32" s="385">
        <v>207.949964315894</v>
      </c>
      <c r="L32" s="290">
        <v>205.172012776435</v>
      </c>
      <c r="M32" s="300"/>
      <c r="N32" s="309"/>
      <c r="O32" s="309"/>
      <c r="P32" s="309"/>
      <c r="Q32" s="309"/>
      <c r="R32" s="309"/>
    </row>
    <row r="33">
      <c r="B33" s="0" t="s">
        <v>225</v>
      </c>
      <c r="C33" s="0" t="s">
        <v>601</v>
      </c>
      <c r="D33" s="290">
        <v>102.850034749862</v>
      </c>
      <c r="E33" s="290">
        <v>94.296412925299</v>
      </c>
      <c r="F33" s="290">
        <v>124.875667516464</v>
      </c>
      <c r="G33" s="290">
        <v>77.727461053814</v>
      </c>
      <c r="H33" s="290">
        <v>76.908070451876</v>
      </c>
      <c r="I33" s="385">
        <v>75.873733757639</v>
      </c>
      <c r="J33" s="290">
        <v>74.853307858338</v>
      </c>
      <c r="K33" s="385">
        <v>73.853361248668</v>
      </c>
      <c r="L33" s="290">
        <v>72.866772675548</v>
      </c>
      <c r="M33" s="300"/>
      <c r="N33" s="309"/>
      <c r="O33" s="309"/>
      <c r="P33" s="309"/>
      <c r="Q33" s="309"/>
      <c r="R33" s="309"/>
    </row>
    <row r="34">
      <c r="B34" s="0" t="s">
        <v>225</v>
      </c>
      <c r="C34" s="0" t="s">
        <v>77</v>
      </c>
      <c r="D34" s="375"/>
      <c r="E34" s="375"/>
      <c r="F34" s="375"/>
      <c r="G34" s="375"/>
      <c r="H34" s="375"/>
      <c r="I34" s="375"/>
      <c r="J34" s="375"/>
      <c r="K34" s="375"/>
      <c r="L34" s="375"/>
      <c r="M34" s="300"/>
      <c r="N34" s="309"/>
      <c r="O34" s="309"/>
      <c r="P34" s="309"/>
      <c r="Q34" s="309"/>
      <c r="R34" s="309"/>
    </row>
    <row r="35">
      <c r="B35" s="0" t="s">
        <v>225</v>
      </c>
      <c r="C35" s="0" t="s">
        <v>602</v>
      </c>
      <c r="D35" s="290">
        <v>3508.7770426874922</v>
      </c>
      <c r="E35" s="290">
        <v>3493.709154651428</v>
      </c>
      <c r="F35" s="290">
        <v>3480.1860890819371</v>
      </c>
      <c r="G35" s="290">
        <v>3420.47990187742</v>
      </c>
      <c r="H35" s="290">
        <v>3356.19531125155</v>
      </c>
      <c r="I35" s="385">
        <v>3254.433290423543</v>
      </c>
      <c r="J35" s="290">
        <v>3110.26722041168</v>
      </c>
      <c r="K35" s="385">
        <v>3025.3353744515671</v>
      </c>
      <c r="L35" s="290">
        <v>2887.5380019332661</v>
      </c>
      <c r="M35" s="300"/>
      <c r="N35" s="309"/>
      <c r="O35" s="309"/>
      <c r="P35" s="309"/>
      <c r="Q35" s="309"/>
      <c r="R35" s="309"/>
    </row>
    <row r="36">
      <c r="B36" s="0" t="s">
        <v>225</v>
      </c>
      <c r="C36" s="0" t="s">
        <v>374</v>
      </c>
      <c r="D36" s="290">
        <v>28456.730611013649</v>
      </c>
      <c r="E36" s="290">
        <v>28248.275221888296</v>
      </c>
      <c r="F36" s="290">
        <v>28017.130819831444</v>
      </c>
      <c r="G36" s="290">
        <v>28602.502729780434</v>
      </c>
      <c r="H36" s="290">
        <v>28281.925445977107</v>
      </c>
      <c r="I36" s="385">
        <v>29919.820047464233</v>
      </c>
      <c r="J36" s="290">
        <v>32134.360938550493</v>
      </c>
      <c r="K36" s="385">
        <v>24632.638264930305</v>
      </c>
      <c r="L36" s="290">
        <v>20389.271219002167</v>
      </c>
      <c r="M36" s="300"/>
      <c r="N36" s="309"/>
      <c r="O36" s="309"/>
      <c r="P36" s="309"/>
      <c r="Q36" s="309"/>
      <c r="R36" s="309"/>
    </row>
    <row r="37">
      <c r="B37" s="0" t="s">
        <v>225</v>
      </c>
      <c r="C37" s="0" t="s">
        <v>375</v>
      </c>
      <c r="D37" s="290">
        <v>15229.759431565555</v>
      </c>
      <c r="E37" s="290">
        <v>12043.941828879761</v>
      </c>
      <c r="F37" s="290">
        <v>10722.303893286702</v>
      </c>
      <c r="G37" s="290">
        <v>11633.474630982095</v>
      </c>
      <c r="H37" s="290">
        <v>12706.746402388804</v>
      </c>
      <c r="I37" s="385">
        <v>13817.952876479018</v>
      </c>
      <c r="J37" s="290">
        <v>13527.938415818133</v>
      </c>
      <c r="K37" s="385">
        <v>14672.377763888113</v>
      </c>
      <c r="L37" s="290">
        <v>14708.011679106516</v>
      </c>
      <c r="M37" s="300"/>
      <c r="N37" s="309"/>
      <c r="O37" s="309"/>
      <c r="P37" s="309"/>
      <c r="Q37" s="309"/>
      <c r="R37" s="309"/>
    </row>
    <row r="38" ht="13.5" customHeight="1">
      <c r="B38" s="0" t="s">
        <v>225</v>
      </c>
      <c r="C38" s="0" t="s">
        <v>376</v>
      </c>
      <c r="D38" s="290">
        <v>7112.1238483571578</v>
      </c>
      <c r="E38" s="290">
        <v>6416.3374494629716</v>
      </c>
      <c r="F38" s="290">
        <v>5623.244654676253</v>
      </c>
      <c r="G38" s="290">
        <v>4250.71168541552</v>
      </c>
      <c r="H38" s="290">
        <v>4061.56207316332</v>
      </c>
      <c r="I38" s="385">
        <v>2661.890603180118</v>
      </c>
      <c r="J38" s="290">
        <v>1202.1628918256449</v>
      </c>
      <c r="K38" s="385">
        <v>1223.435807155365</v>
      </c>
      <c r="L38" s="290">
        <v>1242.121961935821</v>
      </c>
      <c r="M38" s="300"/>
      <c r="N38" s="309"/>
      <c r="O38" s="309"/>
      <c r="P38" s="309"/>
      <c r="Q38" s="309"/>
      <c r="R38" s="309"/>
    </row>
    <row r="39">
      <c r="B39" s="0" t="s">
        <v>225</v>
      </c>
      <c r="C39" s="0" t="s">
        <v>75</v>
      </c>
      <c r="D39" s="290">
        <v>2503.60555520187</v>
      </c>
      <c r="E39" s="290">
        <v>2467.8220459999998</v>
      </c>
      <c r="F39" s="290">
        <v>3427.42299675005</v>
      </c>
      <c r="G39" s="290">
        <v>1893.7178222172461</v>
      </c>
      <c r="H39" s="290">
        <v>1004.44420620632</v>
      </c>
      <c r="I39" s="385">
        <v>827.1963610712</v>
      </c>
      <c r="J39" s="290">
        <v>568.267505923134</v>
      </c>
      <c r="K39" s="385">
        <v>300.773888939979</v>
      </c>
      <c r="L39" s="290">
        <v>417.401264019777</v>
      </c>
      <c r="M39" s="300"/>
      <c r="N39" s="309"/>
      <c r="O39" s="309"/>
      <c r="P39" s="309"/>
      <c r="Q39" s="309"/>
      <c r="R39" s="309"/>
    </row>
    <row r="40">
      <c r="B40" s="0" t="s">
        <v>225</v>
      </c>
      <c r="C40" s="0" t="s">
        <v>371</v>
      </c>
      <c r="D40" s="290">
        <v>876.9414517512</v>
      </c>
      <c r="E40" s="290">
        <v>915.265740488662</v>
      </c>
      <c r="F40" s="290">
        <v>1299.6853101656361</v>
      </c>
      <c r="G40" s="290">
        <v>1415.9932153226209</v>
      </c>
      <c r="H40" s="290">
        <v>443.141884579698</v>
      </c>
      <c r="I40" s="385"/>
      <c r="J40" s="290">
        <v>422.677830839937</v>
      </c>
      <c r="K40" s="385"/>
      <c r="L40" s="290">
        <v>958.660869966842</v>
      </c>
      <c r="M40" s="300"/>
      <c r="N40" s="309"/>
      <c r="O40" s="309"/>
      <c r="P40" s="309"/>
      <c r="Q40" s="309"/>
      <c r="R40" s="309"/>
    </row>
    <row r="41">
      <c r="B41" s="0" t="s">
        <v>226</v>
      </c>
      <c r="C41" s="0" t="s">
        <v>600</v>
      </c>
      <c r="D41" s="290">
        <v>105.206246650072</v>
      </c>
      <c r="E41" s="290">
        <v>91.562197113289</v>
      </c>
      <c r="F41" s="290">
        <v>110.710044841259</v>
      </c>
      <c r="G41" s="290">
        <v>64.928946284614</v>
      </c>
      <c r="H41" s="290">
        <v>65.714725702871</v>
      </c>
      <c r="I41" s="385">
        <v>65.908546473987</v>
      </c>
      <c r="J41" s="290">
        <v>66.102938905274</v>
      </c>
      <c r="K41" s="385">
        <v>65.935604455133</v>
      </c>
      <c r="L41" s="290">
        <v>65.768693599142</v>
      </c>
      <c r="M41" s="300"/>
      <c r="N41" s="309"/>
      <c r="O41" s="309"/>
      <c r="P41" s="309"/>
      <c r="Q41" s="309"/>
      <c r="R41" s="309"/>
    </row>
    <row r="42">
      <c r="B42" s="0" t="s">
        <v>226</v>
      </c>
      <c r="C42" s="0" t="s">
        <v>601</v>
      </c>
      <c r="D42" s="290">
        <v>105.206246650072</v>
      </c>
      <c r="E42" s="290">
        <v>92.964422489092</v>
      </c>
      <c r="F42" s="290">
        <v>115.660692826327</v>
      </c>
      <c r="G42" s="290">
        <v>69.178481581781</v>
      </c>
      <c r="H42" s="290">
        <v>70.015689485555</v>
      </c>
      <c r="I42" s="385">
        <v>70.222195634385</v>
      </c>
      <c r="J42" s="290">
        <v>70.429310857978</v>
      </c>
      <c r="K42" s="385">
        <v>70.251024533627</v>
      </c>
      <c r="L42" s="290">
        <v>70.073189527244</v>
      </c>
      <c r="M42" s="300"/>
      <c r="N42" s="309"/>
      <c r="O42" s="309"/>
      <c r="P42" s="309"/>
      <c r="Q42" s="309"/>
      <c r="R42" s="309"/>
    </row>
    <row r="43">
      <c r="B43" s="0" t="s">
        <v>226</v>
      </c>
      <c r="C43" s="0" t="s">
        <v>77</v>
      </c>
      <c r="D43" s="375"/>
      <c r="E43" s="375"/>
      <c r="F43" s="375"/>
      <c r="G43" s="375"/>
      <c r="H43" s="375"/>
      <c r="I43" s="375"/>
      <c r="J43" s="375"/>
      <c r="K43" s="375"/>
      <c r="L43" s="375"/>
      <c r="M43" s="300"/>
      <c r="N43" s="309"/>
      <c r="O43" s="309"/>
      <c r="P43" s="309"/>
      <c r="Q43" s="309"/>
      <c r="R43" s="309"/>
    </row>
    <row r="44">
      <c r="B44" s="0" t="s">
        <v>226</v>
      </c>
      <c r="C44" s="0" t="s">
        <v>602</v>
      </c>
      <c r="D44" s="290">
        <v>4341.8827457516272</v>
      </c>
      <c r="E44" s="290">
        <v>4222.2588806791418</v>
      </c>
      <c r="F44" s="290">
        <v>4104.3145452719646</v>
      </c>
      <c r="G44" s="290">
        <v>3945.874915752906</v>
      </c>
      <c r="H44" s="290">
        <v>3958.9060607149968</v>
      </c>
      <c r="I44" s="385">
        <v>3902.8676949806818</v>
      </c>
      <c r="J44" s="290">
        <v>3795.0934267760672</v>
      </c>
      <c r="K44" s="385">
        <v>3727.9142949227421</v>
      </c>
      <c r="L44" s="290">
        <v>3597.3809309797721</v>
      </c>
      <c r="M44" s="300"/>
      <c r="N44" s="309"/>
      <c r="O44" s="309"/>
      <c r="P44" s="309"/>
      <c r="Q44" s="309"/>
      <c r="R44" s="309"/>
    </row>
    <row r="45">
      <c r="B45" s="0" t="s">
        <v>226</v>
      </c>
      <c r="C45" s="0" t="s">
        <v>374</v>
      </c>
      <c r="D45" s="290">
        <v>42102.866028971861</v>
      </c>
      <c r="E45" s="290">
        <v>42077.921897532746</v>
      </c>
      <c r="F45" s="290">
        <v>40085.113827357738</v>
      </c>
      <c r="G45" s="290">
        <v>40617.46265657476</v>
      </c>
      <c r="H45" s="290">
        <v>39273.5476264637</v>
      </c>
      <c r="I45" s="385">
        <v>35615.02281940222</v>
      </c>
      <c r="J45" s="290">
        <v>35445.041555155767</v>
      </c>
      <c r="K45" s="385">
        <v>26881.439045528823</v>
      </c>
      <c r="L45" s="290">
        <v>22195.88987587778</v>
      </c>
      <c r="M45" s="300"/>
      <c r="N45" s="309"/>
      <c r="O45" s="309"/>
      <c r="P45" s="309"/>
      <c r="Q45" s="309"/>
      <c r="R45" s="309"/>
    </row>
    <row r="46">
      <c r="B46" s="0" t="s">
        <v>226</v>
      </c>
      <c r="C46" s="0" t="s">
        <v>375</v>
      </c>
      <c r="D46" s="290">
        <v>41255.0984711606</v>
      </c>
      <c r="E46" s="290">
        <v>32592.78541356701</v>
      </c>
      <c r="F46" s="290">
        <v>29776.876250455727</v>
      </c>
      <c r="G46" s="290">
        <v>29510.013107399358</v>
      </c>
      <c r="H46" s="290">
        <v>26715.054970149555</v>
      </c>
      <c r="I46" s="385">
        <v>28190.749065472439</v>
      </c>
      <c r="J46" s="290">
        <v>29122.040842967053</v>
      </c>
      <c r="K46" s="385">
        <v>31490.834466474735</v>
      </c>
      <c r="L46" s="290">
        <v>32710.613823849297</v>
      </c>
      <c r="M46" s="300"/>
      <c r="N46" s="309"/>
      <c r="O46" s="309"/>
      <c r="P46" s="309"/>
      <c r="Q46" s="309"/>
      <c r="R46" s="309"/>
    </row>
    <row r="47">
      <c r="B47" s="0" t="s">
        <v>226</v>
      </c>
      <c r="C47" s="0" t="s">
        <v>376</v>
      </c>
      <c r="D47" s="290">
        <v>13053.135560660332</v>
      </c>
      <c r="E47" s="290">
        <v>11582.098620299632</v>
      </c>
      <c r="F47" s="290">
        <v>9664.7798423120221</v>
      </c>
      <c r="G47" s="290">
        <v>7035.7471618375657</v>
      </c>
      <c r="H47" s="290">
        <v>4318.642510174237</v>
      </c>
      <c r="I47" s="385">
        <v>1927.219523333772</v>
      </c>
      <c r="J47" s="290">
        <v>1974.641886135269</v>
      </c>
      <c r="K47" s="385">
        <v>2054.4813066873312</v>
      </c>
      <c r="L47" s="290">
        <v>2137.4216504373921</v>
      </c>
      <c r="M47" s="300"/>
      <c r="N47" s="309"/>
      <c r="O47" s="309"/>
      <c r="P47" s="309"/>
      <c r="Q47" s="309"/>
      <c r="R47" s="309"/>
    </row>
    <row r="48">
      <c r="B48" s="0" t="s">
        <v>226</v>
      </c>
      <c r="C48" s="0" t="s">
        <v>75</v>
      </c>
      <c r="D48" s="290">
        <v>1458.705251776817</v>
      </c>
      <c r="E48" s="290">
        <v>1514.6672033738159</v>
      </c>
      <c r="F48" s="290">
        <v>3056.9493121857022</v>
      </c>
      <c r="G48" s="290">
        <v>1315.596127723062</v>
      </c>
      <c r="H48" s="290">
        <v>1264.406862148152</v>
      </c>
      <c r="I48" s="385">
        <v>1205.6269980856191</v>
      </c>
      <c r="J48" s="290">
        <v>1172.596482014281</v>
      </c>
      <c r="K48" s="385">
        <v>1140.9750247810159</v>
      </c>
      <c r="L48" s="290">
        <v>1098.8709888485</v>
      </c>
      <c r="M48" s="300"/>
      <c r="N48" s="309"/>
      <c r="O48" s="309"/>
      <c r="P48" s="309"/>
      <c r="Q48" s="309"/>
      <c r="R48" s="309"/>
    </row>
    <row r="49">
      <c r="B49" s="0" t="s">
        <v>226</v>
      </c>
      <c r="C49" s="0" t="s">
        <v>371</v>
      </c>
      <c r="D49" s="290">
        <v>570.849048897908</v>
      </c>
      <c r="E49" s="290">
        <v>597.281887025798</v>
      </c>
      <c r="F49" s="290">
        <v>580.194641322466</v>
      </c>
      <c r="G49" s="290">
        <v>2277.6149641053512</v>
      </c>
      <c r="H49" s="290">
        <v>358.062144970704</v>
      </c>
      <c r="I49" s="385">
        <v>309.480356009124</v>
      </c>
      <c r="J49" s="290">
        <v>313.655453087541</v>
      </c>
      <c r="K49" s="385">
        <v>316.890610374634</v>
      </c>
      <c r="L49" s="290">
        <v>825.199526581366</v>
      </c>
      <c r="M49" s="300"/>
      <c r="N49" s="309"/>
      <c r="O49" s="309"/>
      <c r="P49" s="309"/>
      <c r="Q49" s="309"/>
      <c r="R49" s="309"/>
    </row>
    <row r="50">
      <c r="B50" s="0" t="s">
        <v>227</v>
      </c>
      <c r="C50" s="0" t="s">
        <v>600</v>
      </c>
      <c r="D50" s="290">
        <v>168.1614059225</v>
      </c>
      <c r="E50" s="290">
        <v>145.535375379509</v>
      </c>
      <c r="F50" s="290">
        <v>123.50925722845</v>
      </c>
      <c r="G50" s="290">
        <v>101.264472892137</v>
      </c>
      <c r="H50" s="290">
        <v>101.59515971886</v>
      </c>
      <c r="I50" s="385">
        <v>101.291759692969</v>
      </c>
      <c r="J50" s="290">
        <v>100.98926572969</v>
      </c>
      <c r="K50" s="385">
        <v>100.548366463258</v>
      </c>
      <c r="L50" s="290">
        <v>100.109392076284</v>
      </c>
      <c r="M50" s="300"/>
      <c r="N50" s="309"/>
      <c r="O50" s="309"/>
      <c r="P50" s="309"/>
      <c r="Q50" s="309"/>
      <c r="R50" s="309"/>
    </row>
    <row r="51">
      <c r="B51" s="0" t="s">
        <v>227</v>
      </c>
      <c r="C51" s="0" t="s">
        <v>601</v>
      </c>
      <c r="D51" s="290">
        <v>168.161405922501</v>
      </c>
      <c r="E51" s="290">
        <v>147.723189948065</v>
      </c>
      <c r="F51" s="290">
        <v>127.924150038091</v>
      </c>
      <c r="G51" s="290">
        <v>107.892132457376</v>
      </c>
      <c r="H51" s="290">
        <v>108.244462409744</v>
      </c>
      <c r="I51" s="385">
        <v>107.921205152326</v>
      </c>
      <c r="J51" s="290">
        <v>107.598913258421</v>
      </c>
      <c r="K51" s="385">
        <v>107.129157571203</v>
      </c>
      <c r="L51" s="290">
        <v>106.661452744899</v>
      </c>
      <c r="M51" s="300"/>
      <c r="N51" s="309"/>
      <c r="O51" s="309"/>
      <c r="P51" s="309"/>
      <c r="Q51" s="309"/>
      <c r="R51" s="309"/>
    </row>
    <row r="52">
      <c r="B52" s="0" t="s">
        <v>227</v>
      </c>
      <c r="C52" s="0" t="s">
        <v>77</v>
      </c>
      <c r="D52" s="375"/>
      <c r="E52" s="375"/>
      <c r="F52" s="375"/>
      <c r="G52" s="375"/>
      <c r="H52" s="375"/>
      <c r="I52" s="375"/>
      <c r="J52" s="375"/>
      <c r="K52" s="375"/>
      <c r="L52" s="375"/>
      <c r="M52" s="300"/>
      <c r="N52" s="309"/>
      <c r="O52" s="309"/>
      <c r="P52" s="309"/>
      <c r="Q52" s="309"/>
      <c r="R52" s="309"/>
    </row>
    <row r="53">
      <c r="B53" s="0" t="s">
        <v>227</v>
      </c>
      <c r="C53" s="0" t="s">
        <v>602</v>
      </c>
      <c r="D53" s="290">
        <v>4176.3299940576389</v>
      </c>
      <c r="E53" s="290">
        <v>4049.851661394006</v>
      </c>
      <c r="F53" s="290">
        <v>3926.5417994486929</v>
      </c>
      <c r="G53" s="290">
        <v>3760.027519169264</v>
      </c>
      <c r="H53" s="290">
        <v>3740.0487450113528</v>
      </c>
      <c r="I53" s="385">
        <v>3665.1668434515318</v>
      </c>
      <c r="J53" s="290">
        <v>3541.7593389134131</v>
      </c>
      <c r="K53" s="385">
        <v>3473.8376479072658</v>
      </c>
      <c r="L53" s="290">
        <v>3345.9885100306569</v>
      </c>
      <c r="M53" s="300"/>
      <c r="N53" s="309"/>
      <c r="O53" s="309"/>
      <c r="P53" s="309"/>
      <c r="Q53" s="309"/>
      <c r="R53" s="309"/>
    </row>
    <row r="54">
      <c r="B54" s="0" t="s">
        <v>227</v>
      </c>
      <c r="C54" s="0" t="s">
        <v>374</v>
      </c>
      <c r="D54" s="290">
        <v>55144.826511820975</v>
      </c>
      <c r="E54" s="290">
        <v>54108.635484389604</v>
      </c>
      <c r="F54" s="290">
        <v>51033.068949750785</v>
      </c>
      <c r="G54" s="290">
        <v>50012.556463058267</v>
      </c>
      <c r="H54" s="290">
        <v>49188.70745811089</v>
      </c>
      <c r="I54" s="385">
        <v>53128.802872891159</v>
      </c>
      <c r="J54" s="290">
        <v>55398.8268517847</v>
      </c>
      <c r="K54" s="385">
        <v>46150.397915515576</v>
      </c>
      <c r="L54" s="290">
        <v>39813.259412191779</v>
      </c>
      <c r="M54" s="300"/>
      <c r="N54" s="309"/>
      <c r="O54" s="309"/>
      <c r="P54" s="309"/>
      <c r="Q54" s="309"/>
      <c r="R54" s="309"/>
    </row>
    <row r="55">
      <c r="B55" s="0" t="s">
        <v>227</v>
      </c>
      <c r="C55" s="0" t="s">
        <v>375</v>
      </c>
      <c r="D55" s="290">
        <v>36023.833585967</v>
      </c>
      <c r="E55" s="290">
        <v>28254.133216613642</v>
      </c>
      <c r="F55" s="290">
        <v>24304.956203459624</v>
      </c>
      <c r="G55" s="290">
        <v>24095.809276363416</v>
      </c>
      <c r="H55" s="290">
        <v>21976.43513647476</v>
      </c>
      <c r="I55" s="385">
        <v>22997.540726142572</v>
      </c>
      <c r="J55" s="290">
        <v>21935.029871591923</v>
      </c>
      <c r="K55" s="385">
        <v>23285.773230055012</v>
      </c>
      <c r="L55" s="290">
        <v>23059.141703351946</v>
      </c>
      <c r="M55" s="300"/>
      <c r="N55" s="309"/>
      <c r="O55" s="309"/>
      <c r="P55" s="309"/>
      <c r="Q55" s="309"/>
      <c r="R55" s="309"/>
    </row>
    <row r="56">
      <c r="B56" s="0" t="s">
        <v>227</v>
      </c>
      <c r="C56" s="0" t="s">
        <v>376</v>
      </c>
      <c r="D56" s="290">
        <v>12429.415585984876</v>
      </c>
      <c r="E56" s="290">
        <v>10826.069805508041</v>
      </c>
      <c r="F56" s="290">
        <v>8857.0695221721562</v>
      </c>
      <c r="G56" s="290">
        <v>6922.10905166897</v>
      </c>
      <c r="H56" s="290">
        <v>4318.7849265706773</v>
      </c>
      <c r="I56" s="385">
        <v>1676.6084308711429</v>
      </c>
      <c r="J56" s="290">
        <v>1696.420405886086</v>
      </c>
      <c r="K56" s="385">
        <v>1725.205877206339</v>
      </c>
      <c r="L56" s="290">
        <v>1747.7559737152969</v>
      </c>
      <c r="M56" s="300"/>
      <c r="N56" s="309"/>
      <c r="O56" s="309"/>
      <c r="P56" s="309"/>
      <c r="Q56" s="309"/>
      <c r="R56" s="309"/>
    </row>
    <row r="57">
      <c r="B57" s="0" t="s">
        <v>227</v>
      </c>
      <c r="C57" s="0" t="s">
        <v>75</v>
      </c>
      <c r="D57" s="290">
        <v>3410.57824692705</v>
      </c>
      <c r="E57" s="290">
        <v>3418.62986373559</v>
      </c>
      <c r="F57" s="290">
        <v>2542.45670839414</v>
      </c>
      <c r="G57" s="290">
        <v>1760.942062822475</v>
      </c>
      <c r="H57" s="290">
        <v>1283.128254505566</v>
      </c>
      <c r="I57" s="385">
        <v>850.278370984517</v>
      </c>
      <c r="J57" s="290">
        <v>563.349910200614</v>
      </c>
      <c r="K57" s="385">
        <v>284.3282013881</v>
      </c>
      <c r="L57" s="290"/>
      <c r="M57" s="300"/>
      <c r="N57" s="309"/>
      <c r="O57" s="309"/>
      <c r="P57" s="309"/>
      <c r="Q57" s="309"/>
      <c r="R57" s="309"/>
    </row>
    <row r="58">
      <c r="B58" s="0" t="s">
        <v>227</v>
      </c>
      <c r="C58" s="0" t="s">
        <v>371</v>
      </c>
      <c r="D58" s="290">
        <v>390.694042644666</v>
      </c>
      <c r="E58" s="290">
        <v>390.694042644665</v>
      </c>
      <c r="F58" s="290">
        <v>949.091871432342</v>
      </c>
      <c r="G58" s="290">
        <v>1513.6986835360749</v>
      </c>
      <c r="H58" s="290">
        <v>216.963353234899</v>
      </c>
      <c r="I58" s="385">
        <v>184.18251802442</v>
      </c>
      <c r="J58" s="290">
        <v>183.944484122957</v>
      </c>
      <c r="K58" s="385">
        <v>183.752376097058</v>
      </c>
      <c r="L58" s="290">
        <v>1450.268314617728</v>
      </c>
      <c r="M58" s="300"/>
      <c r="N58" s="309"/>
      <c r="O58" s="309"/>
      <c r="P58" s="309"/>
      <c r="Q58" s="309"/>
      <c r="R58" s="309"/>
    </row>
    <row r="59">
      <c r="B59" s="0" t="s">
        <v>228</v>
      </c>
      <c r="C59" s="0" t="s">
        <v>600</v>
      </c>
      <c r="D59" s="290">
        <v>98.950646076033</v>
      </c>
      <c r="E59" s="290">
        <v>87.207066324627</v>
      </c>
      <c r="F59" s="290">
        <v>105.984097955744</v>
      </c>
      <c r="G59" s="290">
        <v>62.380564793431</v>
      </c>
      <c r="H59" s="290">
        <v>62.938296993293</v>
      </c>
      <c r="I59" s="385">
        <v>63.427926909244</v>
      </c>
      <c r="J59" s="290">
        <v>63.921365912285</v>
      </c>
      <c r="K59" s="385">
        <v>64.370396039461</v>
      </c>
      <c r="L59" s="290">
        <v>64.82258048057</v>
      </c>
      <c r="M59" s="300"/>
      <c r="N59" s="309"/>
      <c r="O59" s="309"/>
      <c r="P59" s="309"/>
      <c r="Q59" s="309"/>
      <c r="R59" s="309"/>
    </row>
    <row r="60">
      <c r="B60" s="0" t="s">
        <v>228</v>
      </c>
      <c r="C60" s="0" t="s">
        <v>601</v>
      </c>
      <c r="D60" s="290">
        <v>98.950646076032</v>
      </c>
      <c r="E60" s="290">
        <v>88.597201278121</v>
      </c>
      <c r="F60" s="290">
        <v>110.76191168229</v>
      </c>
      <c r="G60" s="290">
        <v>66.463311043229</v>
      </c>
      <c r="H60" s="290">
        <v>67.057546263782</v>
      </c>
      <c r="I60" s="385">
        <v>67.579221973319</v>
      </c>
      <c r="J60" s="290">
        <v>68.104956070928</v>
      </c>
      <c r="K60" s="385">
        <v>68.583374775682</v>
      </c>
      <c r="L60" s="290">
        <v>69.065154241095</v>
      </c>
      <c r="M60" s="300"/>
      <c r="N60" s="309"/>
      <c r="O60" s="309"/>
      <c r="P60" s="309"/>
      <c r="Q60" s="309"/>
      <c r="R60" s="309"/>
    </row>
    <row r="61">
      <c r="B61" s="0" t="s">
        <v>228</v>
      </c>
      <c r="C61" s="0" t="s">
        <v>77</v>
      </c>
      <c r="D61" s="375"/>
      <c r="E61" s="375"/>
      <c r="F61" s="375"/>
      <c r="G61" s="375"/>
      <c r="H61" s="375"/>
      <c r="I61" s="375"/>
      <c r="J61" s="375"/>
      <c r="K61" s="375"/>
      <c r="L61" s="375"/>
      <c r="M61" s="300"/>
      <c r="N61" s="309"/>
      <c r="O61" s="309"/>
      <c r="P61" s="309"/>
      <c r="Q61" s="309"/>
      <c r="R61" s="309"/>
    </row>
    <row r="62">
      <c r="B62" s="0" t="s">
        <v>228</v>
      </c>
      <c r="C62" s="0" t="s">
        <v>602</v>
      </c>
      <c r="D62" s="290">
        <v>3586.719196382373</v>
      </c>
      <c r="E62" s="290">
        <v>3541.0706614134751</v>
      </c>
      <c r="F62" s="290">
        <v>3459.1908456315468</v>
      </c>
      <c r="G62" s="290">
        <v>3312.6045525205218</v>
      </c>
      <c r="H62" s="290">
        <v>3312.4406895281272</v>
      </c>
      <c r="I62" s="385">
        <v>3281.0469031552261</v>
      </c>
      <c r="J62" s="290">
        <v>3206.456851802217</v>
      </c>
      <c r="K62" s="385">
        <v>3178.41790456106</v>
      </c>
      <c r="L62" s="290">
        <v>3096.5377451485151</v>
      </c>
      <c r="M62" s="300"/>
      <c r="N62" s="309"/>
      <c r="O62" s="309"/>
      <c r="P62" s="309"/>
      <c r="Q62" s="309"/>
      <c r="R62" s="309"/>
    </row>
    <row r="63">
      <c r="B63" s="0" t="s">
        <v>228</v>
      </c>
      <c r="C63" s="0" t="s">
        <v>374</v>
      </c>
      <c r="D63" s="290">
        <v>37331.913232080828</v>
      </c>
      <c r="E63" s="290">
        <v>34972.0404550608</v>
      </c>
      <c r="F63" s="290">
        <v>33004.286212350024</v>
      </c>
      <c r="G63" s="290">
        <v>35129.16198051782</v>
      </c>
      <c r="H63" s="290">
        <v>36891.083308141206</v>
      </c>
      <c r="I63" s="385">
        <v>39157.29270000921</v>
      </c>
      <c r="J63" s="290">
        <v>40370.122681793866</v>
      </c>
      <c r="K63" s="385">
        <v>40923.783078171677</v>
      </c>
      <c r="L63" s="290">
        <v>34193.816960581804</v>
      </c>
      <c r="M63" s="300"/>
      <c r="N63" s="309"/>
      <c r="O63" s="309"/>
      <c r="P63" s="309"/>
      <c r="Q63" s="309"/>
      <c r="R63" s="309"/>
    </row>
    <row r="64">
      <c r="B64" s="0" t="s">
        <v>228</v>
      </c>
      <c r="C64" s="0" t="s">
        <v>375</v>
      </c>
      <c r="D64" s="290">
        <v>35052.1726209812</v>
      </c>
      <c r="E64" s="290">
        <v>36838.393775515309</v>
      </c>
      <c r="F64" s="290">
        <v>27877.579298427841</v>
      </c>
      <c r="G64" s="290">
        <v>28656.430489161732</v>
      </c>
      <c r="H64" s="290">
        <v>27562.373232655282</v>
      </c>
      <c r="I64" s="385">
        <v>29715.384043865761</v>
      </c>
      <c r="J64" s="290">
        <v>29807.59792212339</v>
      </c>
      <c r="K64" s="385">
        <v>31454.200196946673</v>
      </c>
      <c r="L64" s="290">
        <v>38971.558934787165</v>
      </c>
      <c r="M64" s="300"/>
      <c r="N64" s="309"/>
      <c r="O64" s="309"/>
      <c r="P64" s="309"/>
      <c r="Q64" s="309"/>
      <c r="R64" s="309"/>
    </row>
    <row r="65">
      <c r="B65" s="0" t="s">
        <v>228</v>
      </c>
      <c r="C65" s="0" t="s">
        <v>376</v>
      </c>
      <c r="D65" s="290">
        <v>11121.483225319083</v>
      </c>
      <c r="E65" s="290">
        <v>9629.028907094671</v>
      </c>
      <c r="F65" s="290">
        <v>7994.6396040518312</v>
      </c>
      <c r="G65" s="290">
        <v>6511.72747770253</v>
      </c>
      <c r="H65" s="290">
        <v>6288.8269666428741</v>
      </c>
      <c r="I65" s="385">
        <v>4449.3833105989643</v>
      </c>
      <c r="J65" s="290">
        <v>2320.2944453677319</v>
      </c>
      <c r="K65" s="385">
        <v>1780.567791070933</v>
      </c>
      <c r="L65" s="290">
        <v>1717.964648181415</v>
      </c>
      <c r="M65" s="300"/>
      <c r="N65" s="309"/>
      <c r="O65" s="309"/>
      <c r="P65" s="309"/>
      <c r="Q65" s="309"/>
      <c r="R65" s="309"/>
    </row>
    <row r="66">
      <c r="B66" s="0" t="s">
        <v>228</v>
      </c>
      <c r="C66" s="0" t="s">
        <v>75</v>
      </c>
      <c r="D66" s="290">
        <v>7516.33544885153</v>
      </c>
      <c r="E66" s="290">
        <v>7476.67339117249</v>
      </c>
      <c r="F66" s="290">
        <v>7566.09336899267</v>
      </c>
      <c r="G66" s="290">
        <v>4140.50410932017</v>
      </c>
      <c r="H66" s="290">
        <v>3227.26438130305</v>
      </c>
      <c r="I66" s="385">
        <v>2229.7509607827669</v>
      </c>
      <c r="J66" s="290">
        <v>1445.658239900124</v>
      </c>
      <c r="K66" s="385">
        <v>754.95631249805</v>
      </c>
      <c r="L66" s="290"/>
      <c r="M66" s="300"/>
      <c r="N66" s="309"/>
      <c r="O66" s="309"/>
      <c r="P66" s="309"/>
      <c r="Q66" s="309"/>
      <c r="R66" s="309"/>
    </row>
    <row r="67">
      <c r="B67" s="0" t="s">
        <v>228</v>
      </c>
      <c r="C67" s="0" t="s">
        <v>371</v>
      </c>
      <c r="D67" s="290">
        <v>2006.7341331840021</v>
      </c>
      <c r="E67" s="290">
        <v>2121.8597040126219</v>
      </c>
      <c r="F67" s="290">
        <v>2489.0415649164752</v>
      </c>
      <c r="G67" s="290">
        <v>2912.330374039595</v>
      </c>
      <c r="H67" s="290">
        <v>2165.0957270340468</v>
      </c>
      <c r="I67" s="385">
        <v>1225.1938341808341</v>
      </c>
      <c r="J67" s="290">
        <v>3091.4081844046318</v>
      </c>
      <c r="K67" s="385">
        <v>3224.7863166518669</v>
      </c>
      <c r="L67" s="290">
        <v>3184.7601701069648</v>
      </c>
      <c r="M67" s="300"/>
      <c r="N67" s="309"/>
      <c r="O67" s="309"/>
      <c r="P67" s="309"/>
      <c r="Q67" s="309"/>
      <c r="R67" s="309"/>
    </row>
    <row r="68">
      <c r="B68" s="0" t="s">
        <v>229</v>
      </c>
      <c r="C68" s="0" t="s">
        <v>600</v>
      </c>
      <c r="D68" s="290">
        <v>88.93875254357</v>
      </c>
      <c r="E68" s="290">
        <v>77.16731905659</v>
      </c>
      <c r="F68" s="290">
        <v>66.050758041003</v>
      </c>
      <c r="G68" s="290">
        <v>54.609175285834</v>
      </c>
      <c r="H68" s="290">
        <v>55.111525278321</v>
      </c>
      <c r="I68" s="385">
        <v>55.25178069493</v>
      </c>
      <c r="J68" s="290">
        <v>55.392393052882</v>
      </c>
      <c r="K68" s="385">
        <v>55.218966517628</v>
      </c>
      <c r="L68" s="290">
        <v>55.046082958792</v>
      </c>
      <c r="M68" s="300"/>
      <c r="N68" s="309"/>
      <c r="O68" s="309"/>
      <c r="P68" s="309"/>
      <c r="Q68" s="309"/>
      <c r="R68" s="309"/>
    </row>
    <row r="69">
      <c r="B69" s="0" t="s">
        <v>229</v>
      </c>
      <c r="C69" s="0" t="s">
        <v>601</v>
      </c>
      <c r="D69" s="290">
        <v>88.93875254357</v>
      </c>
      <c r="E69" s="290">
        <v>78.337208168489</v>
      </c>
      <c r="F69" s="290">
        <v>68.433397020159</v>
      </c>
      <c r="G69" s="290">
        <v>58.18329178095</v>
      </c>
      <c r="H69" s="290">
        <v>58.718520083448</v>
      </c>
      <c r="I69" s="385">
        <v>58.867955078312</v>
      </c>
      <c r="J69" s="290">
        <v>59.017770375977</v>
      </c>
      <c r="K69" s="385">
        <v>58.832993245571</v>
      </c>
      <c r="L69" s="290">
        <v>58.64879462885</v>
      </c>
      <c r="M69" s="300"/>
      <c r="N69" s="309"/>
      <c r="O69" s="309"/>
      <c r="P69" s="309"/>
      <c r="Q69" s="309"/>
      <c r="R69" s="309"/>
    </row>
    <row r="70">
      <c r="B70" s="0" t="s">
        <v>229</v>
      </c>
      <c r="C70" s="0" t="s">
        <v>77</v>
      </c>
      <c r="D70" s="375"/>
      <c r="E70" s="375"/>
      <c r="F70" s="375"/>
      <c r="G70" s="375"/>
      <c r="H70" s="375"/>
      <c r="I70" s="375"/>
      <c r="J70" s="375"/>
      <c r="K70" s="375"/>
      <c r="L70" s="375"/>
      <c r="M70" s="300"/>
      <c r="N70" s="309"/>
      <c r="O70" s="309"/>
      <c r="P70" s="309"/>
      <c r="Q70" s="309"/>
      <c r="R70" s="309"/>
    </row>
    <row r="71">
      <c r="B71" s="0" t="s">
        <v>229</v>
      </c>
      <c r="C71" s="0" t="s">
        <v>602</v>
      </c>
      <c r="D71" s="290">
        <v>1110.4716505819731</v>
      </c>
      <c r="E71" s="290">
        <v>1073.9667083370771</v>
      </c>
      <c r="F71" s="290">
        <v>1044.438433982451</v>
      </c>
      <c r="G71" s="290">
        <v>999.660405693099</v>
      </c>
      <c r="H71" s="290">
        <v>1000.201310361756</v>
      </c>
      <c r="I71" s="385">
        <v>985.505113569118</v>
      </c>
      <c r="J71" s="290">
        <v>957.813550801728</v>
      </c>
      <c r="K71" s="385">
        <v>940.500222353034</v>
      </c>
      <c r="L71" s="290">
        <v>906.942806908389</v>
      </c>
      <c r="M71" s="300"/>
      <c r="N71" s="309"/>
      <c r="O71" s="309"/>
      <c r="P71" s="309"/>
      <c r="Q71" s="309"/>
      <c r="R71" s="309"/>
    </row>
    <row r="72">
      <c r="B72" s="0" t="s">
        <v>229</v>
      </c>
      <c r="C72" s="0" t="s">
        <v>374</v>
      </c>
      <c r="D72" s="290">
        <v>22956.407068262477</v>
      </c>
      <c r="E72" s="290">
        <v>23980.961181163417</v>
      </c>
      <c r="F72" s="290">
        <v>23158.263157843729</v>
      </c>
      <c r="G72" s="290">
        <v>23541.428754768771</v>
      </c>
      <c r="H72" s="290">
        <v>22941.514357415024</v>
      </c>
      <c r="I72" s="385">
        <v>23341.85308803599</v>
      </c>
      <c r="J72" s="290">
        <v>25214.567142387474</v>
      </c>
      <c r="K72" s="385">
        <v>25112.576690982576</v>
      </c>
      <c r="L72" s="290">
        <v>23713.075141359444</v>
      </c>
      <c r="M72" s="300"/>
      <c r="N72" s="309"/>
      <c r="O72" s="309"/>
      <c r="P72" s="309"/>
      <c r="Q72" s="309"/>
      <c r="R72" s="309"/>
    </row>
    <row r="73">
      <c r="B73" s="0" t="s">
        <v>229</v>
      </c>
      <c r="C73" s="0" t="s">
        <v>375</v>
      </c>
      <c r="D73" s="290">
        <v>10590.4779876192</v>
      </c>
      <c r="E73" s="290">
        <v>8356.4368426554029</v>
      </c>
      <c r="F73" s="290">
        <v>5429.4156806243373</v>
      </c>
      <c r="G73" s="290">
        <v>5613.7095579989164</v>
      </c>
      <c r="H73" s="290">
        <v>4873.0753774806753</v>
      </c>
      <c r="I73" s="385">
        <v>3047.680320490078</v>
      </c>
      <c r="J73" s="290">
        <v>331.071477802009</v>
      </c>
      <c r="K73" s="385">
        <v>331.072764488134</v>
      </c>
      <c r="L73" s="290">
        <v>1676.419829851571</v>
      </c>
      <c r="M73" s="300"/>
      <c r="N73" s="309"/>
      <c r="O73" s="309"/>
      <c r="P73" s="309"/>
      <c r="Q73" s="309"/>
      <c r="R73" s="309"/>
    </row>
    <row r="74">
      <c r="B74" s="0" t="s">
        <v>229</v>
      </c>
      <c r="C74" s="0" t="s">
        <v>376</v>
      </c>
      <c r="D74" s="290">
        <v>3699.7731792737482</v>
      </c>
      <c r="E74" s="290">
        <v>3290.7964164307418</v>
      </c>
      <c r="F74" s="290">
        <v>2713.4920621639521</v>
      </c>
      <c r="G74" s="290">
        <v>2147.7522326756</v>
      </c>
      <c r="H74" s="290">
        <v>2015.2354521001421</v>
      </c>
      <c r="I74" s="385">
        <v>1898.4790977378991</v>
      </c>
      <c r="J74" s="290">
        <v>1242.269330497254</v>
      </c>
      <c r="K74" s="385">
        <v>662.39883789578</v>
      </c>
      <c r="L74" s="290">
        <v>577.463642278614</v>
      </c>
      <c r="M74" s="300"/>
      <c r="N74" s="309"/>
      <c r="O74" s="309"/>
      <c r="P74" s="309"/>
      <c r="Q74" s="309"/>
      <c r="R74" s="309"/>
    </row>
    <row r="75">
      <c r="B75" s="0" t="s">
        <v>229</v>
      </c>
      <c r="C75" s="0" t="s">
        <v>75</v>
      </c>
      <c r="D75" s="290">
        <v>2454.2639414422529</v>
      </c>
      <c r="E75" s="290">
        <v>2567.14504187366</v>
      </c>
      <c r="F75" s="290">
        <v>1937.7425605908379</v>
      </c>
      <c r="G75" s="290">
        <v>1288.341417397168</v>
      </c>
      <c r="H75" s="290">
        <v>990.329685302006</v>
      </c>
      <c r="I75" s="385">
        <v>667.165355629077</v>
      </c>
      <c r="J75" s="290">
        <v>450.176661063393</v>
      </c>
      <c r="K75" s="385">
        <v>228.921989981214</v>
      </c>
      <c r="L75" s="290"/>
      <c r="M75" s="300"/>
      <c r="N75" s="309"/>
      <c r="O75" s="309"/>
      <c r="P75" s="309"/>
      <c r="Q75" s="309"/>
      <c r="R75" s="309"/>
    </row>
    <row r="76">
      <c r="B76" s="0" t="s">
        <v>229</v>
      </c>
      <c r="C76" s="0" t="s">
        <v>371</v>
      </c>
      <c r="D76" s="290">
        <v>347.0727185904</v>
      </c>
      <c r="E76" s="290">
        <v>387.174290765438</v>
      </c>
      <c r="F76" s="290">
        <v>305.898727371538</v>
      </c>
      <c r="G76" s="290">
        <v>248.149585583633</v>
      </c>
      <c r="H76" s="290">
        <v>223.837098960129</v>
      </c>
      <c r="I76" s="385">
        <v>194.113413670471</v>
      </c>
      <c r="J76" s="290">
        <v>1043.0555326465151</v>
      </c>
      <c r="K76" s="385">
        <v>199.746605358222</v>
      </c>
      <c r="L76" s="290">
        <v>992.497393390988</v>
      </c>
      <c r="M76" s="300"/>
      <c r="N76" s="309"/>
      <c r="O76" s="309"/>
      <c r="P76" s="309"/>
      <c r="Q76" s="309"/>
      <c r="R76" s="309"/>
    </row>
    <row r="77">
      <c r="B77" s="0" t="s">
        <v>230</v>
      </c>
      <c r="C77" s="0" t="s">
        <v>600</v>
      </c>
      <c r="D77" s="290">
        <v>242.829135621931</v>
      </c>
      <c r="E77" s="290">
        <v>207.840108604045</v>
      </c>
      <c r="F77" s="290">
        <v>243.959900131701</v>
      </c>
      <c r="G77" s="290">
        <v>140.039845829679</v>
      </c>
      <c r="H77" s="290">
        <v>142.737264398549</v>
      </c>
      <c r="I77" s="385">
        <v>144.369501394073</v>
      </c>
      <c r="J77" s="290">
        <v>146.020403435622</v>
      </c>
      <c r="K77" s="385">
        <v>147.067188681111</v>
      </c>
      <c r="L77" s="290">
        <v>148.121478078925</v>
      </c>
      <c r="M77" s="300"/>
      <c r="N77" s="309"/>
      <c r="O77" s="309"/>
      <c r="P77" s="309"/>
      <c r="Q77" s="309"/>
      <c r="R77" s="309"/>
    </row>
    <row r="78">
      <c r="B78" s="0" t="s">
        <v>230</v>
      </c>
      <c r="C78" s="0" t="s">
        <v>601</v>
      </c>
      <c r="D78" s="290">
        <v>242.829135621931</v>
      </c>
      <c r="E78" s="290">
        <v>210.84775363014</v>
      </c>
      <c r="F78" s="290">
        <v>254.629192006509</v>
      </c>
      <c r="G78" s="290">
        <v>149.205315191439</v>
      </c>
      <c r="H78" s="290">
        <v>152.079277136963</v>
      </c>
      <c r="I78" s="385">
        <v>153.818342428998</v>
      </c>
      <c r="J78" s="290">
        <v>155.577294375853</v>
      </c>
      <c r="K78" s="385">
        <v>156.692590680027</v>
      </c>
      <c r="L78" s="290">
        <v>157.815882275872</v>
      </c>
      <c r="M78" s="300"/>
      <c r="N78" s="309"/>
      <c r="O78" s="309"/>
      <c r="P78" s="309"/>
      <c r="Q78" s="309"/>
      <c r="R78" s="309"/>
    </row>
    <row r="79">
      <c r="B79" s="0" t="s">
        <v>230</v>
      </c>
      <c r="C79" s="0" t="s">
        <v>77</v>
      </c>
      <c r="D79" s="375"/>
      <c r="E79" s="375"/>
      <c r="F79" s="375"/>
      <c r="G79" s="375"/>
      <c r="H79" s="375"/>
      <c r="I79" s="375"/>
      <c r="J79" s="375"/>
      <c r="K79" s="375"/>
      <c r="L79" s="375"/>
      <c r="M79" s="300"/>
      <c r="N79" s="309"/>
      <c r="O79" s="309"/>
      <c r="P79" s="309"/>
      <c r="Q79" s="309"/>
      <c r="R79" s="309"/>
    </row>
    <row r="80">
      <c r="B80" s="0" t="s">
        <v>230</v>
      </c>
      <c r="C80" s="0" t="s">
        <v>602</v>
      </c>
      <c r="D80" s="290">
        <v>3108.382677779693</v>
      </c>
      <c r="E80" s="290">
        <v>2956.54336010165</v>
      </c>
      <c r="F80" s="290">
        <v>2805.7621313368932</v>
      </c>
      <c r="G80" s="290">
        <v>2624.2940746702679</v>
      </c>
      <c r="H80" s="290">
        <v>2647.0058629448158</v>
      </c>
      <c r="I80" s="385">
        <v>2631.3641531329322</v>
      </c>
      <c r="J80" s="290">
        <v>2580.998382347243</v>
      </c>
      <c r="K80" s="385">
        <v>2558.8286949574781</v>
      </c>
      <c r="L80" s="290">
        <v>2493.3099249904249</v>
      </c>
      <c r="M80" s="300"/>
      <c r="N80" s="309"/>
      <c r="O80" s="309"/>
      <c r="P80" s="309"/>
      <c r="Q80" s="309"/>
      <c r="R80" s="309"/>
    </row>
    <row r="81">
      <c r="B81" s="0" t="s">
        <v>230</v>
      </c>
      <c r="C81" s="0" t="s">
        <v>374</v>
      </c>
      <c r="D81" s="290">
        <v>63435.9827357373</v>
      </c>
      <c r="E81" s="290">
        <v>61810.37248718198</v>
      </c>
      <c r="F81" s="290">
        <v>58029.70433077457</v>
      </c>
      <c r="G81" s="290">
        <v>59874.258227307175</v>
      </c>
      <c r="H81" s="290">
        <v>63565.794244820834</v>
      </c>
      <c r="I81" s="385">
        <v>68418.559183420031</v>
      </c>
      <c r="J81" s="290">
        <v>71578.802914205924</v>
      </c>
      <c r="K81" s="385">
        <v>74838.1421798986</v>
      </c>
      <c r="L81" s="290">
        <v>60072.615227189825</v>
      </c>
      <c r="M81" s="300"/>
      <c r="N81" s="309"/>
      <c r="O81" s="309"/>
      <c r="P81" s="309"/>
      <c r="Q81" s="309"/>
      <c r="R81" s="309"/>
    </row>
    <row r="82">
      <c r="B82" s="0" t="s">
        <v>230</v>
      </c>
      <c r="C82" s="0" t="s">
        <v>375</v>
      </c>
      <c r="D82" s="290">
        <v>30180.8038055146</v>
      </c>
      <c r="E82" s="290">
        <v>27371.633666278478</v>
      </c>
      <c r="F82" s="290">
        <v>17921.530049721827</v>
      </c>
      <c r="G82" s="290">
        <v>17586.479904276603</v>
      </c>
      <c r="H82" s="290">
        <v>14753.53164508495</v>
      </c>
      <c r="I82" s="385">
        <v>18248.598276625609</v>
      </c>
      <c r="J82" s="290">
        <v>15045.648325083681</v>
      </c>
      <c r="K82" s="385">
        <v>12941.057725220744</v>
      </c>
      <c r="L82" s="290">
        <v>9307.9884923755653</v>
      </c>
      <c r="M82" s="300"/>
      <c r="N82" s="309"/>
      <c r="O82" s="309"/>
      <c r="P82" s="309"/>
      <c r="Q82" s="309"/>
      <c r="R82" s="309"/>
    </row>
    <row r="83">
      <c r="B83" s="0" t="s">
        <v>230</v>
      </c>
      <c r="C83" s="0" t="s">
        <v>376</v>
      </c>
      <c r="D83" s="290">
        <v>10535.49773386665</v>
      </c>
      <c r="E83" s="290">
        <v>9131.932276534435</v>
      </c>
      <c r="F83" s="290">
        <v>7440.3607558469485</v>
      </c>
      <c r="G83" s="290">
        <v>5756.6825056439</v>
      </c>
      <c r="H83" s="290">
        <v>5465.4414461213128</v>
      </c>
      <c r="I83" s="385">
        <v>3308.390841654631</v>
      </c>
      <c r="J83" s="290">
        <v>1513.6662258369911</v>
      </c>
      <c r="K83" s="385">
        <v>1570.7845500663591</v>
      </c>
      <c r="L83" s="290">
        <v>1623.863554729458</v>
      </c>
      <c r="M83" s="300"/>
      <c r="N83" s="309"/>
      <c r="O83" s="309"/>
      <c r="P83" s="309"/>
      <c r="Q83" s="309"/>
      <c r="R83" s="309"/>
    </row>
    <row r="84">
      <c r="B84" s="0" t="s">
        <v>230</v>
      </c>
      <c r="C84" s="0" t="s">
        <v>75</v>
      </c>
      <c r="D84" s="290">
        <v>5039.18846624168</v>
      </c>
      <c r="E84" s="290">
        <v>5221.3447642105</v>
      </c>
      <c r="F84" s="290">
        <v>4060.71486605794</v>
      </c>
      <c r="G84" s="290">
        <v>2771.58856001157</v>
      </c>
      <c r="H84" s="290">
        <v>2181.13402602517</v>
      </c>
      <c r="I84" s="385">
        <v>1440.4623083959721</v>
      </c>
      <c r="J84" s="290">
        <v>974.734204440043</v>
      </c>
      <c r="K84" s="385">
        <v>500.550274302975</v>
      </c>
      <c r="L84" s="290"/>
      <c r="M84" s="300"/>
      <c r="N84" s="309"/>
      <c r="O84" s="309"/>
      <c r="P84" s="309"/>
      <c r="Q84" s="309"/>
      <c r="R84" s="309"/>
    </row>
    <row r="85">
      <c r="B85" s="0" t="s">
        <v>230</v>
      </c>
      <c r="C85" s="0" t="s">
        <v>371</v>
      </c>
      <c r="D85" s="290">
        <v>2006.7310321608011</v>
      </c>
      <c r="E85" s="290">
        <v>2217.267218101611</v>
      </c>
      <c r="F85" s="290">
        <v>1917.757255377167</v>
      </c>
      <c r="G85" s="290">
        <v>2999.214846315665</v>
      </c>
      <c r="H85" s="290">
        <v>3072.3358407974151</v>
      </c>
      <c r="I85" s="385">
        <v>1199.472513368614</v>
      </c>
      <c r="J85" s="290">
        <v>1698.4752327759129</v>
      </c>
      <c r="K85" s="385">
        <v>1396.4876825243159</v>
      </c>
      <c r="L85" s="290">
        <v>2446.9744579669868</v>
      </c>
      <c r="M85" s="300"/>
      <c r="N85" s="309"/>
      <c r="O85" s="309"/>
      <c r="P85" s="309"/>
      <c r="Q85" s="309"/>
      <c r="R85" s="309"/>
    </row>
    <row r="86">
      <c r="B86" s="0" t="s">
        <v>231</v>
      </c>
      <c r="C86" s="0" t="s">
        <v>600</v>
      </c>
      <c r="D86" s="375"/>
      <c r="E86" s="375"/>
      <c r="F86" s="375"/>
      <c r="G86" s="375"/>
      <c r="H86" s="375"/>
      <c r="I86" s="375"/>
      <c r="J86" s="375"/>
      <c r="K86" s="375"/>
      <c r="L86" s="375"/>
      <c r="M86" s="300"/>
      <c r="N86" s="309"/>
      <c r="O86" s="309"/>
      <c r="P86" s="309"/>
      <c r="Q86" s="309"/>
      <c r="R86" s="309"/>
    </row>
    <row r="87">
      <c r="B87" s="0" t="s">
        <v>231</v>
      </c>
      <c r="C87" s="0" t="s">
        <v>601</v>
      </c>
      <c r="D87" s="375"/>
      <c r="E87" s="375"/>
      <c r="F87" s="375"/>
      <c r="G87" s="375"/>
      <c r="H87" s="375"/>
      <c r="I87" s="375"/>
      <c r="J87" s="375"/>
      <c r="K87" s="375"/>
      <c r="L87" s="375"/>
      <c r="M87" s="300"/>
      <c r="N87" s="309"/>
      <c r="O87" s="309"/>
      <c r="P87" s="309"/>
      <c r="Q87" s="309"/>
      <c r="R87" s="309"/>
    </row>
    <row r="88">
      <c r="B88" s="0" t="s">
        <v>231</v>
      </c>
      <c r="C88" s="0" t="s">
        <v>77</v>
      </c>
      <c r="D88" s="375"/>
      <c r="E88" s="375"/>
      <c r="F88" s="375"/>
      <c r="G88" s="375"/>
      <c r="H88" s="375"/>
      <c r="I88" s="375"/>
      <c r="J88" s="375"/>
      <c r="K88" s="375"/>
      <c r="L88" s="375"/>
      <c r="M88" s="300"/>
      <c r="N88" s="309"/>
      <c r="O88" s="309"/>
      <c r="P88" s="309"/>
      <c r="Q88" s="309"/>
      <c r="R88" s="309"/>
    </row>
    <row r="89">
      <c r="B89" s="0" t="s">
        <v>231</v>
      </c>
      <c r="C89" s="0" t="s">
        <v>602</v>
      </c>
      <c r="D89" s="375"/>
      <c r="E89" s="375"/>
      <c r="F89" s="375"/>
      <c r="G89" s="375"/>
      <c r="H89" s="375"/>
      <c r="I89" s="375"/>
      <c r="J89" s="375"/>
      <c r="K89" s="375"/>
      <c r="L89" s="375"/>
      <c r="M89" s="300"/>
      <c r="N89" s="309"/>
      <c r="O89" s="309"/>
      <c r="P89" s="309"/>
      <c r="Q89" s="309"/>
      <c r="R89" s="309"/>
    </row>
    <row r="90">
      <c r="B90" s="0" t="s">
        <v>231</v>
      </c>
      <c r="C90" s="0" t="s">
        <v>374</v>
      </c>
      <c r="D90" s="375"/>
      <c r="E90" s="375"/>
      <c r="F90" s="375"/>
      <c r="G90" s="375"/>
      <c r="H90" s="375"/>
      <c r="I90" s="375"/>
      <c r="J90" s="375"/>
      <c r="K90" s="375"/>
      <c r="L90" s="375"/>
      <c r="M90" s="300"/>
      <c r="N90" s="309"/>
      <c r="O90" s="309"/>
      <c r="P90" s="309"/>
      <c r="Q90" s="309"/>
      <c r="R90" s="309"/>
    </row>
    <row r="91">
      <c r="B91" s="0" t="s">
        <v>231</v>
      </c>
      <c r="C91" s="0" t="s">
        <v>375</v>
      </c>
      <c r="D91" s="375"/>
      <c r="E91" s="375"/>
      <c r="F91" s="375"/>
      <c r="G91" s="375"/>
      <c r="H91" s="375"/>
      <c r="I91" s="375"/>
      <c r="J91" s="375"/>
      <c r="K91" s="375"/>
      <c r="L91" s="375"/>
      <c r="M91" s="300"/>
      <c r="N91" s="309"/>
      <c r="O91" s="309"/>
      <c r="P91" s="309"/>
      <c r="Q91" s="309"/>
      <c r="R91" s="309"/>
    </row>
    <row r="92">
      <c r="B92" s="0" t="s">
        <v>231</v>
      </c>
      <c r="C92" s="0" t="s">
        <v>376</v>
      </c>
      <c r="D92" s="375"/>
      <c r="E92" s="375"/>
      <c r="F92" s="375"/>
      <c r="G92" s="375"/>
      <c r="H92" s="375"/>
      <c r="I92" s="375"/>
      <c r="J92" s="375"/>
      <c r="K92" s="375"/>
      <c r="L92" s="375"/>
      <c r="M92" s="300"/>
      <c r="N92" s="309"/>
      <c r="O92" s="309"/>
      <c r="P92" s="309"/>
      <c r="Q92" s="309"/>
      <c r="R92" s="309"/>
    </row>
    <row r="93">
      <c r="B93" s="0" t="s">
        <v>231</v>
      </c>
      <c r="C93" s="0" t="s">
        <v>75</v>
      </c>
      <c r="D93" s="375"/>
      <c r="E93" s="375"/>
      <c r="F93" s="375"/>
      <c r="G93" s="375"/>
      <c r="H93" s="375"/>
      <c r="I93" s="375"/>
      <c r="J93" s="375"/>
      <c r="K93" s="375"/>
      <c r="L93" s="375"/>
      <c r="M93" s="300"/>
      <c r="N93" s="309"/>
      <c r="O93" s="309"/>
      <c r="P93" s="309"/>
      <c r="Q93" s="309"/>
      <c r="R93" s="309"/>
    </row>
    <row r="94">
      <c r="B94" s="0" t="s">
        <v>231</v>
      </c>
      <c r="C94" s="0" t="s">
        <v>371</v>
      </c>
      <c r="D94" s="375"/>
      <c r="E94" s="375"/>
      <c r="F94" s="375"/>
      <c r="G94" s="375"/>
      <c r="H94" s="375"/>
      <c r="I94" s="375"/>
      <c r="J94" s="375"/>
      <c r="K94" s="375"/>
      <c r="L94" s="375"/>
      <c r="M94" s="300"/>
      <c r="N94" s="309"/>
      <c r="O94" s="309"/>
      <c r="P94" s="309"/>
      <c r="Q94" s="309"/>
      <c r="R94" s="309"/>
    </row>
    <row r="95">
      <c r="B95" s="0" t="s">
        <v>232</v>
      </c>
      <c r="C95" s="0" t="s">
        <v>600</v>
      </c>
      <c r="D95" s="375"/>
      <c r="E95" s="375"/>
      <c r="F95" s="375"/>
      <c r="G95" s="375"/>
      <c r="H95" s="375"/>
      <c r="I95" s="375"/>
      <c r="J95" s="375"/>
      <c r="K95" s="375"/>
      <c r="L95" s="375"/>
      <c r="M95" s="300"/>
      <c r="N95" s="309"/>
      <c r="O95" s="309"/>
      <c r="P95" s="309"/>
      <c r="Q95" s="309"/>
      <c r="R95" s="309"/>
    </row>
    <row r="96">
      <c r="B96" s="0" t="s">
        <v>232</v>
      </c>
      <c r="C96" s="0" t="s">
        <v>601</v>
      </c>
      <c r="D96" s="375"/>
      <c r="E96" s="375"/>
      <c r="F96" s="375"/>
      <c r="G96" s="375"/>
      <c r="H96" s="375"/>
      <c r="I96" s="375"/>
      <c r="J96" s="375"/>
      <c r="K96" s="375"/>
      <c r="L96" s="375"/>
      <c r="M96" s="300"/>
      <c r="N96" s="309"/>
      <c r="O96" s="309"/>
      <c r="P96" s="309"/>
      <c r="Q96" s="309"/>
      <c r="R96" s="309"/>
    </row>
    <row r="97">
      <c r="B97" s="0" t="s">
        <v>232</v>
      </c>
      <c r="C97" s="0" t="s">
        <v>77</v>
      </c>
      <c r="D97" s="375"/>
      <c r="E97" s="375"/>
      <c r="F97" s="375"/>
      <c r="G97" s="375"/>
      <c r="H97" s="375"/>
      <c r="I97" s="375"/>
      <c r="J97" s="375"/>
      <c r="K97" s="375"/>
      <c r="L97" s="375"/>
      <c r="M97" s="300"/>
      <c r="N97" s="309"/>
      <c r="O97" s="309"/>
      <c r="P97" s="309"/>
      <c r="Q97" s="309"/>
      <c r="R97" s="309"/>
    </row>
    <row r="98">
      <c r="B98" s="0" t="s">
        <v>232</v>
      </c>
      <c r="C98" s="0" t="s">
        <v>602</v>
      </c>
      <c r="D98" s="375"/>
      <c r="E98" s="375"/>
      <c r="F98" s="375"/>
      <c r="G98" s="375"/>
      <c r="H98" s="375"/>
      <c r="I98" s="375"/>
      <c r="J98" s="375"/>
      <c r="K98" s="375"/>
      <c r="L98" s="375"/>
      <c r="M98" s="300"/>
      <c r="N98" s="309"/>
      <c r="O98" s="309"/>
      <c r="P98" s="309"/>
      <c r="Q98" s="309"/>
      <c r="R98" s="309"/>
    </row>
    <row r="99">
      <c r="B99" s="0" t="s">
        <v>232</v>
      </c>
      <c r="C99" s="0" t="s">
        <v>374</v>
      </c>
      <c r="D99" s="375"/>
      <c r="E99" s="375"/>
      <c r="F99" s="375"/>
      <c r="G99" s="375"/>
      <c r="H99" s="375"/>
      <c r="I99" s="375"/>
      <c r="J99" s="375"/>
      <c r="K99" s="375"/>
      <c r="L99" s="375"/>
      <c r="M99" s="300"/>
      <c r="N99" s="309"/>
      <c r="O99" s="309"/>
      <c r="P99" s="309"/>
      <c r="Q99" s="309"/>
      <c r="R99" s="309"/>
    </row>
    <row r="100">
      <c r="B100" s="0" t="s">
        <v>232</v>
      </c>
      <c r="C100" s="0" t="s">
        <v>375</v>
      </c>
      <c r="D100" s="375"/>
      <c r="E100" s="375"/>
      <c r="F100" s="375"/>
      <c r="G100" s="375"/>
      <c r="H100" s="375"/>
      <c r="I100" s="375"/>
      <c r="J100" s="375"/>
      <c r="K100" s="375"/>
      <c r="L100" s="375"/>
      <c r="M100" s="300"/>
      <c r="N100" s="309"/>
      <c r="O100" s="309"/>
      <c r="P100" s="309"/>
      <c r="Q100" s="309"/>
      <c r="R100" s="309"/>
    </row>
    <row r="101">
      <c r="B101" s="0" t="s">
        <v>232</v>
      </c>
      <c r="C101" s="0" t="s">
        <v>376</v>
      </c>
      <c r="D101" s="375"/>
      <c r="E101" s="375"/>
      <c r="F101" s="375"/>
      <c r="G101" s="375"/>
      <c r="H101" s="375"/>
      <c r="I101" s="375"/>
      <c r="J101" s="375"/>
      <c r="K101" s="375"/>
      <c r="L101" s="375"/>
      <c r="M101" s="300"/>
      <c r="N101" s="309"/>
      <c r="O101" s="309"/>
      <c r="P101" s="309"/>
      <c r="Q101" s="309"/>
      <c r="R101" s="309"/>
    </row>
    <row r="102">
      <c r="B102" s="0" t="s">
        <v>232</v>
      </c>
      <c r="C102" s="0" t="s">
        <v>75</v>
      </c>
      <c r="D102" s="375"/>
      <c r="E102" s="375"/>
      <c r="F102" s="375"/>
      <c r="G102" s="375"/>
      <c r="H102" s="375"/>
      <c r="I102" s="375"/>
      <c r="J102" s="375"/>
      <c r="K102" s="375"/>
      <c r="L102" s="375"/>
      <c r="M102" s="300"/>
      <c r="N102" s="309"/>
      <c r="O102" s="309"/>
      <c r="P102" s="309"/>
      <c r="Q102" s="309"/>
      <c r="R102" s="309"/>
    </row>
    <row r="103">
      <c r="B103" s="0" t="s">
        <v>232</v>
      </c>
      <c r="C103" s="0" t="s">
        <v>371</v>
      </c>
      <c r="D103" s="375"/>
      <c r="E103" s="375"/>
      <c r="F103" s="375"/>
      <c r="G103" s="375"/>
      <c r="H103" s="375"/>
      <c r="I103" s="375"/>
      <c r="J103" s="375"/>
      <c r="K103" s="375"/>
      <c r="L103" s="375"/>
      <c r="M103" s="300"/>
      <c r="N103" s="309"/>
      <c r="O103" s="309"/>
      <c r="P103" s="309"/>
      <c r="Q103" s="309"/>
      <c r="R103" s="309"/>
    </row>
    <row r="104">
      <c r="D104" s="300"/>
      <c r="E104" s="300"/>
      <c r="F104" s="300"/>
      <c r="G104" s="300"/>
      <c r="H104" s="300"/>
      <c r="I104" s="300"/>
      <c r="J104" s="300"/>
      <c r="K104" s="300"/>
      <c r="L104" s="300"/>
      <c r="M104" s="300"/>
      <c r="N104" s="309"/>
      <c r="O104" s="309"/>
      <c r="P104" s="309"/>
      <c r="Q104" s="309"/>
      <c r="R104" s="309"/>
    </row>
    <row r="105">
      <c r="D105" s="290"/>
      <c r="E105" s="290"/>
      <c r="F105" s="290"/>
      <c r="G105" s="290"/>
      <c r="H105" s="290"/>
      <c r="I105" s="290"/>
      <c r="J105" s="290"/>
      <c r="K105" s="290"/>
      <c r="L105" s="290"/>
      <c r="M105" s="309"/>
      <c r="N105" s="309"/>
      <c r="O105" s="309"/>
      <c r="P105" s="309"/>
      <c r="Q105" s="309"/>
      <c r="R105" s="309"/>
    </row>
    <row r="106">
      <c r="D106" s="290"/>
      <c r="E106" s="290"/>
      <c r="F106" s="290"/>
      <c r="G106" s="290"/>
      <c r="H106" s="290"/>
      <c r="I106" s="290"/>
      <c r="J106" s="290"/>
      <c r="K106" s="290"/>
      <c r="L106" s="290"/>
      <c r="M106" s="309"/>
      <c r="N106" s="309"/>
      <c r="O106" s="309"/>
      <c r="P106" s="309"/>
      <c r="Q106" s="309"/>
      <c r="R106" s="309"/>
    </row>
    <row r="107">
      <c r="D107" s="290"/>
      <c r="E107" s="290"/>
      <c r="F107" s="290"/>
      <c r="G107" s="290"/>
      <c r="H107" s="290"/>
      <c r="I107" s="290"/>
      <c r="J107" s="290"/>
      <c r="K107" s="290"/>
      <c r="L107" s="290"/>
      <c r="M107" s="309"/>
      <c r="N107" s="309"/>
      <c r="O107" s="309"/>
      <c r="P107" s="309"/>
      <c r="Q107" s="309"/>
      <c r="R107" s="309"/>
    </row>
    <row r="108">
      <c r="D108" s="290"/>
      <c r="E108" s="290"/>
      <c r="F108" s="290"/>
      <c r="G108" s="290"/>
      <c r="H108" s="290"/>
      <c r="I108" s="290"/>
      <c r="J108" s="290"/>
      <c r="K108" s="290"/>
      <c r="L108" s="290"/>
      <c r="M108" s="309"/>
      <c r="N108" s="309"/>
      <c r="O108" s="309"/>
      <c r="P108" s="309"/>
      <c r="Q108" s="309"/>
      <c r="R108" s="309"/>
    </row>
    <row r="109">
      <c r="D109" s="290"/>
      <c r="E109" s="290"/>
      <c r="F109" s="290"/>
      <c r="G109" s="290"/>
      <c r="H109" s="290"/>
      <c r="I109" s="290"/>
      <c r="J109" s="290"/>
      <c r="K109" s="290"/>
      <c r="L109" s="290"/>
      <c r="M109" s="309"/>
      <c r="N109" s="309"/>
      <c r="O109" s="309"/>
      <c r="P109" s="309"/>
      <c r="Q109" s="309"/>
      <c r="R109" s="309"/>
    </row>
    <row r="110">
      <c r="D110" s="290"/>
      <c r="E110" s="290"/>
      <c r="F110" s="290"/>
      <c r="G110" s="290"/>
      <c r="H110" s="290"/>
      <c r="I110" s="290"/>
      <c r="J110" s="290"/>
      <c r="K110" s="290"/>
      <c r="L110" s="290"/>
      <c r="M110" s="309"/>
      <c r="N110" s="309"/>
      <c r="O110" s="309"/>
      <c r="P110" s="309"/>
      <c r="Q110" s="309"/>
      <c r="R110" s="309"/>
    </row>
    <row r="111">
      <c r="D111" s="290"/>
      <c r="E111" s="290"/>
      <c r="F111" s="290"/>
      <c r="G111" s="290"/>
      <c r="H111" s="290"/>
      <c r="I111" s="290"/>
      <c r="J111" s="290"/>
      <c r="K111" s="290"/>
      <c r="L111" s="290"/>
      <c r="M111" s="309"/>
      <c r="N111" s="309"/>
      <c r="O111" s="309"/>
      <c r="P111" s="309"/>
      <c r="Q111" s="309"/>
      <c r="R111" s="309"/>
    </row>
    <row r="112">
      <c r="D112" s="290"/>
      <c r="E112" s="290"/>
      <c r="F112" s="290"/>
      <c r="G112" s="290"/>
      <c r="H112" s="290"/>
      <c r="I112" s="290"/>
      <c r="J112" s="290"/>
      <c r="K112" s="290"/>
      <c r="L112" s="290"/>
      <c r="M112" s="309"/>
      <c r="N112" s="309"/>
      <c r="O112" s="309"/>
      <c r="P112" s="309"/>
      <c r="Q112" s="309"/>
      <c r="R112" s="309"/>
    </row>
    <row r="113">
      <c r="D113" s="290"/>
      <c r="E113" s="290"/>
      <c r="F113" s="290"/>
      <c r="G113" s="290"/>
      <c r="H113" s="290"/>
      <c r="I113" s="290"/>
      <c r="J113" s="290"/>
      <c r="K113" s="290"/>
      <c r="L113" s="290"/>
      <c r="M113" s="309"/>
      <c r="N113" s="309"/>
      <c r="O113" s="309"/>
      <c r="P113" s="309"/>
      <c r="Q113" s="309"/>
      <c r="R113" s="309"/>
    </row>
    <row r="114">
      <c r="D114" s="290"/>
      <c r="E114" s="290"/>
      <c r="F114" s="290"/>
      <c r="G114" s="290"/>
      <c r="H114" s="290"/>
      <c r="I114" s="290"/>
      <c r="J114" s="290"/>
      <c r="K114" s="290"/>
      <c r="L114" s="290"/>
      <c r="M114" s="309"/>
      <c r="N114" s="309"/>
      <c r="O114" s="309"/>
      <c r="P114" s="309"/>
      <c r="Q114" s="309"/>
      <c r="R114" s="309"/>
    </row>
    <row r="115">
      <c r="D115" s="290"/>
      <c r="E115" s="290"/>
      <c r="F115" s="290"/>
      <c r="G115" s="290"/>
      <c r="H115" s="290"/>
      <c r="I115" s="290"/>
      <c r="J115" s="290"/>
      <c r="K115" s="290"/>
      <c r="L115" s="290"/>
      <c r="M115" s="309"/>
      <c r="N115" s="309"/>
      <c r="O115" s="309"/>
      <c r="P115" s="309"/>
      <c r="Q115" s="309"/>
      <c r="R115" s="309"/>
    </row>
    <row r="116">
      <c r="D116" s="290"/>
      <c r="E116" s="290"/>
      <c r="F116" s="290"/>
      <c r="G116" s="290"/>
      <c r="H116" s="290"/>
      <c r="I116" s="290"/>
      <c r="J116" s="290"/>
      <c r="K116" s="290"/>
      <c r="L116" s="290"/>
      <c r="M116" s="309"/>
      <c r="N116" s="309"/>
      <c r="O116" s="309"/>
      <c r="P116" s="309"/>
      <c r="Q116" s="309"/>
      <c r="R116" s="309"/>
    </row>
    <row r="117">
      <c r="D117" s="290"/>
      <c r="E117" s="290"/>
      <c r="F117" s="290"/>
      <c r="G117" s="290"/>
      <c r="H117" s="290"/>
      <c r="I117" s="290"/>
      <c r="J117" s="290"/>
      <c r="K117" s="290"/>
      <c r="L117" s="290"/>
      <c r="M117" s="309"/>
      <c r="N117" s="309"/>
      <c r="O117" s="309"/>
      <c r="P117" s="309"/>
      <c r="Q117" s="309"/>
      <c r="R117" s="309"/>
    </row>
    <row r="118">
      <c r="D118" s="290"/>
      <c r="E118" s="290"/>
      <c r="F118" s="290"/>
      <c r="G118" s="290"/>
      <c r="H118" s="290"/>
      <c r="I118" s="290"/>
      <c r="J118" s="290"/>
      <c r="K118" s="290"/>
      <c r="L118" s="290"/>
      <c r="M118" s="309"/>
      <c r="N118" s="309"/>
      <c r="O118" s="309"/>
      <c r="P118" s="309"/>
      <c r="Q118" s="309"/>
      <c r="R118" s="309"/>
    </row>
    <row r="119">
      <c r="D119" s="290"/>
      <c r="E119" s="290"/>
      <c r="F119" s="290"/>
      <c r="G119" s="290"/>
      <c r="H119" s="290"/>
      <c r="I119" s="290"/>
      <c r="J119" s="290"/>
      <c r="K119" s="290"/>
      <c r="L119" s="290"/>
      <c r="M119" s="309"/>
      <c r="N119" s="309"/>
      <c r="O119" s="309"/>
      <c r="P119" s="309"/>
      <c r="Q119" s="309"/>
      <c r="R119" s="309"/>
    </row>
    <row r="120">
      <c r="D120" s="290"/>
      <c r="E120" s="290"/>
      <c r="F120" s="290"/>
      <c r="G120" s="290"/>
      <c r="H120" s="290"/>
      <c r="I120" s="290"/>
      <c r="J120" s="290"/>
      <c r="K120" s="290"/>
      <c r="L120" s="290"/>
      <c r="M120" s="309"/>
      <c r="N120" s="309"/>
      <c r="O120" s="309"/>
      <c r="P120" s="309"/>
      <c r="Q120" s="309"/>
      <c r="R120" s="309"/>
    </row>
    <row r="121">
      <c r="D121" s="290"/>
      <c r="E121" s="290"/>
      <c r="F121" s="290"/>
      <c r="G121" s="290"/>
      <c r="H121" s="290"/>
      <c r="I121" s="290"/>
      <c r="J121" s="290"/>
      <c r="K121" s="290"/>
      <c r="L121" s="290"/>
      <c r="M121" s="309"/>
      <c r="N121" s="309"/>
      <c r="O121" s="309"/>
      <c r="P121" s="309"/>
      <c r="Q121" s="309"/>
      <c r="R121" s="309"/>
    </row>
    <row r="122">
      <c r="D122" s="290"/>
      <c r="E122" s="290"/>
      <c r="F122" s="290"/>
      <c r="G122" s="290"/>
      <c r="H122" s="290"/>
      <c r="I122" s="290"/>
      <c r="J122" s="290"/>
      <c r="K122" s="290"/>
      <c r="L122" s="290"/>
      <c r="M122" s="309"/>
      <c r="N122" s="309"/>
      <c r="O122" s="309"/>
      <c r="P122" s="309"/>
      <c r="Q122" s="309"/>
      <c r="R122" s="309"/>
    </row>
    <row r="123">
      <c r="D123" s="290"/>
      <c r="E123" s="290"/>
      <c r="F123" s="290"/>
      <c r="G123" s="290"/>
      <c r="H123" s="290"/>
      <c r="I123" s="290"/>
      <c r="J123" s="290"/>
      <c r="K123" s="290"/>
      <c r="L123" s="290"/>
      <c r="M123" s="309"/>
      <c r="N123" s="309"/>
      <c r="O123" s="309"/>
      <c r="P123" s="309"/>
      <c r="Q123" s="309"/>
      <c r="R123" s="309"/>
    </row>
    <row r="124">
      <c r="D124" s="290"/>
      <c r="E124" s="290"/>
      <c r="F124" s="290"/>
      <c r="G124" s="290"/>
      <c r="H124" s="290"/>
      <c r="I124" s="290"/>
      <c r="J124" s="290"/>
      <c r="K124" s="290"/>
      <c r="L124" s="290"/>
      <c r="M124" s="309"/>
      <c r="N124" s="309"/>
      <c r="O124" s="309"/>
      <c r="P124" s="309"/>
      <c r="Q124" s="309"/>
      <c r="R124" s="309"/>
    </row>
    <row r="125">
      <c r="D125" s="290"/>
      <c r="E125" s="290"/>
      <c r="F125" s="290"/>
      <c r="G125" s="290"/>
      <c r="H125" s="290"/>
      <c r="I125" s="290"/>
      <c r="J125" s="290"/>
      <c r="K125" s="290"/>
      <c r="L125" s="290"/>
      <c r="M125" s="309"/>
      <c r="N125" s="309"/>
      <c r="O125" s="309"/>
      <c r="P125" s="309"/>
      <c r="Q125" s="309"/>
      <c r="R125" s="309"/>
    </row>
    <row r="126">
      <c r="D126" s="290"/>
      <c r="E126" s="290"/>
      <c r="F126" s="290"/>
      <c r="G126" s="290"/>
      <c r="H126" s="290"/>
      <c r="I126" s="290"/>
      <c r="J126" s="290"/>
      <c r="K126" s="290"/>
      <c r="L126" s="290"/>
      <c r="M126" s="309"/>
      <c r="N126" s="309"/>
      <c r="O126" s="309"/>
      <c r="P126" s="309"/>
      <c r="Q126" s="309"/>
      <c r="R126" s="309"/>
    </row>
    <row r="127">
      <c r="D127" s="290"/>
      <c r="E127" s="290"/>
      <c r="F127" s="290"/>
      <c r="G127" s="290"/>
      <c r="H127" s="290"/>
      <c r="I127" s="290"/>
      <c r="J127" s="290"/>
      <c r="K127" s="290"/>
      <c r="L127" s="290"/>
      <c r="M127" s="309"/>
      <c r="N127" s="309"/>
      <c r="O127" s="309"/>
      <c r="P127" s="309"/>
      <c r="Q127" s="309"/>
      <c r="R127" s="309"/>
    </row>
    <row r="128">
      <c r="D128" s="290"/>
      <c r="E128" s="290"/>
      <c r="F128" s="290"/>
      <c r="G128" s="290"/>
      <c r="H128" s="290"/>
      <c r="I128" s="290"/>
      <c r="J128" s="290"/>
      <c r="K128" s="290"/>
      <c r="L128" s="290"/>
      <c r="M128" s="309"/>
      <c r="N128" s="309"/>
      <c r="O128" s="309"/>
      <c r="P128" s="309"/>
      <c r="Q128" s="309"/>
      <c r="R128" s="309"/>
    </row>
    <row r="129">
      <c r="D129" s="290"/>
      <c r="E129" s="290"/>
      <c r="F129" s="290"/>
      <c r="G129" s="290"/>
      <c r="H129" s="290"/>
      <c r="I129" s="290"/>
      <c r="J129" s="290"/>
      <c r="K129" s="290"/>
      <c r="L129" s="290"/>
      <c r="M129" s="309"/>
      <c r="N129" s="309"/>
      <c r="O129" s="309"/>
      <c r="P129" s="309"/>
      <c r="Q129" s="309"/>
      <c r="R129" s="309"/>
    </row>
    <row r="130">
      <c r="D130" s="290"/>
      <c r="E130" s="290"/>
      <c r="F130" s="290"/>
      <c r="G130" s="290"/>
      <c r="H130" s="290"/>
      <c r="I130" s="290"/>
      <c r="J130" s="290"/>
      <c r="K130" s="290"/>
      <c r="L130" s="290"/>
      <c r="M130" s="309"/>
      <c r="N130" s="309"/>
      <c r="O130" s="309"/>
      <c r="P130" s="309"/>
      <c r="Q130" s="309"/>
      <c r="R130" s="309"/>
    </row>
    <row r="131">
      <c r="D131" s="290"/>
      <c r="E131" s="290"/>
      <c r="F131" s="290"/>
      <c r="G131" s="290"/>
      <c r="H131" s="290"/>
      <c r="I131" s="290"/>
      <c r="J131" s="290"/>
      <c r="K131" s="290"/>
      <c r="L131" s="290"/>
      <c r="M131" s="309"/>
      <c r="N131" s="309"/>
      <c r="O131" s="309"/>
      <c r="P131" s="309"/>
      <c r="Q131" s="309"/>
      <c r="R131" s="309"/>
    </row>
    <row r="132">
      <c r="D132" s="290"/>
      <c r="E132" s="290"/>
      <c r="F132" s="290"/>
      <c r="G132" s="290"/>
      <c r="H132" s="290"/>
      <c r="I132" s="290"/>
      <c r="J132" s="290"/>
      <c r="K132" s="290"/>
      <c r="L132" s="290"/>
      <c r="M132" s="309"/>
      <c r="N132" s="309"/>
      <c r="O132" s="309"/>
      <c r="P132" s="309"/>
      <c r="Q132" s="309"/>
      <c r="R132" s="309"/>
    </row>
    <row r="133">
      <c r="D133" s="290"/>
      <c r="E133" s="290"/>
      <c r="F133" s="290"/>
      <c r="G133" s="290"/>
      <c r="H133" s="290"/>
      <c r="I133" s="290"/>
      <c r="J133" s="290"/>
      <c r="K133" s="290"/>
      <c r="L133" s="290"/>
      <c r="M133" s="309"/>
      <c r="N133" s="309"/>
      <c r="O133" s="309"/>
      <c r="P133" s="309"/>
      <c r="Q133" s="309"/>
      <c r="R133" s="309"/>
    </row>
    <row r="134">
      <c r="D134" s="290"/>
      <c r="E134" s="290"/>
      <c r="F134" s="290"/>
      <c r="G134" s="290"/>
      <c r="H134" s="290"/>
      <c r="I134" s="290"/>
      <c r="J134" s="290"/>
      <c r="K134" s="290"/>
      <c r="L134" s="290"/>
      <c r="M134" s="309"/>
      <c r="N134" s="309"/>
      <c r="O134" s="309"/>
      <c r="P134" s="309"/>
      <c r="Q134" s="309"/>
      <c r="R134" s="309"/>
    </row>
    <row r="135">
      <c r="D135" s="290"/>
      <c r="E135" s="290"/>
      <c r="F135" s="290"/>
      <c r="G135" s="290"/>
      <c r="H135" s="290"/>
      <c r="I135" s="290"/>
      <c r="J135" s="290"/>
      <c r="K135" s="290"/>
      <c r="L135" s="290"/>
      <c r="M135" s="309"/>
      <c r="N135" s="309"/>
      <c r="O135" s="309"/>
      <c r="P135" s="309"/>
      <c r="Q135" s="309"/>
      <c r="R135" s="309"/>
    </row>
    <row r="136">
      <c r="D136" s="290"/>
      <c r="E136" s="290"/>
      <c r="F136" s="290"/>
      <c r="G136" s="290"/>
      <c r="H136" s="290"/>
      <c r="I136" s="290"/>
      <c r="J136" s="290"/>
      <c r="K136" s="290"/>
      <c r="L136" s="290"/>
      <c r="M136" s="309"/>
      <c r="N136" s="309"/>
      <c r="O136" s="309"/>
      <c r="P136" s="309"/>
      <c r="Q136" s="309"/>
      <c r="R136" s="309"/>
    </row>
    <row r="137">
      <c r="D137" s="290"/>
      <c r="E137" s="290"/>
      <c r="F137" s="290"/>
      <c r="G137" s="290"/>
      <c r="H137" s="290"/>
      <c r="I137" s="290"/>
      <c r="J137" s="290"/>
      <c r="K137" s="290"/>
      <c r="L137" s="290"/>
      <c r="M137" s="309"/>
      <c r="N137" s="309"/>
      <c r="O137" s="309"/>
      <c r="P137" s="309"/>
      <c r="Q137" s="309"/>
      <c r="R137" s="309"/>
    </row>
    <row r="138">
      <c r="D138" s="290"/>
      <c r="E138" s="290"/>
      <c r="F138" s="290"/>
      <c r="G138" s="290"/>
      <c r="H138" s="290"/>
      <c r="I138" s="290"/>
      <c r="J138" s="290"/>
      <c r="K138" s="290"/>
      <c r="L138" s="290"/>
      <c r="M138" s="309"/>
      <c r="N138" s="309"/>
      <c r="O138" s="309"/>
      <c r="P138" s="309"/>
      <c r="Q138" s="309"/>
      <c r="R138" s="309"/>
    </row>
    <row r="139">
      <c r="D139" s="290"/>
      <c r="E139" s="290"/>
      <c r="F139" s="290"/>
      <c r="G139" s="290"/>
      <c r="H139" s="290"/>
      <c r="I139" s="290"/>
      <c r="J139" s="290"/>
      <c r="K139" s="290"/>
      <c r="L139" s="290"/>
      <c r="M139" s="309"/>
      <c r="N139" s="309"/>
      <c r="O139" s="309"/>
      <c r="P139" s="309"/>
      <c r="Q139" s="309"/>
      <c r="R139" s="309"/>
    </row>
    <row r="140">
      <c r="D140" s="290"/>
      <c r="E140" s="290"/>
      <c r="F140" s="290"/>
      <c r="G140" s="290"/>
      <c r="H140" s="290"/>
      <c r="I140" s="290"/>
      <c r="J140" s="290"/>
      <c r="K140" s="290"/>
      <c r="L140" s="290"/>
      <c r="M140" s="309"/>
      <c r="N140" s="309"/>
      <c r="O140" s="309"/>
      <c r="P140" s="309"/>
      <c r="Q140" s="309"/>
      <c r="R140" s="309"/>
    </row>
    <row r="141">
      <c r="D141" s="290"/>
      <c r="E141" s="290"/>
      <c r="F141" s="290"/>
      <c r="G141" s="290"/>
      <c r="H141" s="290"/>
      <c r="I141" s="290"/>
      <c r="J141" s="290"/>
      <c r="K141" s="290"/>
      <c r="L141" s="290"/>
      <c r="M141" s="309"/>
      <c r="N141" s="309"/>
      <c r="O141" s="309"/>
      <c r="P141" s="309"/>
      <c r="Q141" s="309"/>
      <c r="R141" s="309"/>
    </row>
    <row r="142">
      <c r="D142" s="290"/>
      <c r="E142" s="290"/>
      <c r="F142" s="290"/>
      <c r="G142" s="290"/>
      <c r="H142" s="290"/>
      <c r="I142" s="290"/>
      <c r="J142" s="290"/>
      <c r="K142" s="290"/>
      <c r="L142" s="290"/>
      <c r="M142" s="309"/>
      <c r="N142" s="309"/>
      <c r="O142" s="309"/>
      <c r="P142" s="309"/>
      <c r="Q142" s="309"/>
      <c r="R142" s="309"/>
    </row>
    <row r="143">
      <c r="D143" s="290"/>
      <c r="E143" s="290"/>
      <c r="F143" s="290"/>
      <c r="G143" s="290"/>
      <c r="H143" s="290"/>
      <c r="I143" s="290"/>
      <c r="J143" s="290"/>
      <c r="K143" s="290"/>
      <c r="L143" s="290"/>
      <c r="M143" s="309"/>
      <c r="N143" s="309"/>
      <c r="O143" s="309"/>
      <c r="P143" s="309"/>
      <c r="Q143" s="309"/>
      <c r="R143" s="309"/>
    </row>
    <row r="144">
      <c r="D144" s="290"/>
      <c r="E144" s="290"/>
      <c r="F144" s="290"/>
      <c r="G144" s="290"/>
      <c r="H144" s="290"/>
      <c r="I144" s="290"/>
      <c r="J144" s="290"/>
      <c r="K144" s="290"/>
      <c r="L144" s="290"/>
      <c r="M144" s="309"/>
      <c r="N144" s="309"/>
      <c r="O144" s="309"/>
      <c r="P144" s="309"/>
      <c r="Q144" s="309"/>
      <c r="R144" s="309"/>
    </row>
    <row r="145">
      <c r="D145" s="290"/>
      <c r="E145" s="290"/>
      <c r="F145" s="290"/>
      <c r="G145" s="290"/>
      <c r="H145" s="290"/>
      <c r="I145" s="290"/>
      <c r="J145" s="290"/>
      <c r="K145" s="290"/>
      <c r="L145" s="290"/>
      <c r="M145" s="309"/>
      <c r="N145" s="309"/>
      <c r="O145" s="309"/>
      <c r="P145" s="309"/>
      <c r="Q145" s="309"/>
      <c r="R145" s="309"/>
    </row>
    <row r="146">
      <c r="D146" s="290"/>
      <c r="E146" s="290"/>
      <c r="F146" s="290"/>
      <c r="G146" s="290"/>
      <c r="H146" s="290"/>
      <c r="I146" s="290"/>
      <c r="J146" s="290"/>
      <c r="K146" s="290"/>
      <c r="L146" s="290"/>
      <c r="M146" s="309"/>
      <c r="N146" s="309"/>
      <c r="O146" s="309"/>
      <c r="P146" s="309"/>
      <c r="Q146" s="309"/>
      <c r="R146" s="309"/>
    </row>
    <row r="147">
      <c r="D147" s="290"/>
      <c r="E147" s="290"/>
      <c r="F147" s="290"/>
      <c r="G147" s="290"/>
      <c r="H147" s="290"/>
      <c r="I147" s="290"/>
      <c r="J147" s="290"/>
      <c r="K147" s="290"/>
      <c r="L147" s="290"/>
      <c r="M147" s="309"/>
      <c r="N147" s="309"/>
      <c r="O147" s="309"/>
      <c r="P147" s="309"/>
      <c r="Q147" s="309"/>
      <c r="R147" s="309"/>
    </row>
    <row r="148">
      <c r="D148" s="290"/>
      <c r="E148" s="290"/>
      <c r="F148" s="290"/>
      <c r="G148" s="290"/>
      <c r="H148" s="290"/>
      <c r="I148" s="290"/>
      <c r="J148" s="290"/>
      <c r="K148" s="290"/>
      <c r="L148" s="290"/>
      <c r="M148" s="309"/>
      <c r="N148" s="309"/>
      <c r="O148" s="309"/>
      <c r="P148" s="309"/>
      <c r="Q148" s="309"/>
      <c r="R148" s="309"/>
    </row>
    <row r="149">
      <c r="D149" s="300"/>
      <c r="E149" s="300"/>
      <c r="F149" s="300"/>
      <c r="G149" s="300"/>
      <c r="H149" s="300"/>
      <c r="I149" s="300"/>
      <c r="J149" s="300"/>
      <c r="K149" s="300"/>
      <c r="L149" s="300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5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5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5"/>
      <c r="M1527" s="309"/>
      <c r="N1527" s="309"/>
      <c r="O1527" s="309"/>
      <c r="P1527" s="309"/>
      <c r="Q1527" s="309"/>
      <c r="R1527" s="309"/>
    </row>
    <row r="1528">
      <c r="H1528" s="304"/>
      <c r="I1528" s="304"/>
      <c r="J1528" s="304"/>
      <c r="K1528" s="304"/>
      <c r="L1528" s="304"/>
      <c r="M1528" s="369"/>
      <c r="N1528" s="369"/>
    </row>
    <row r="1529">
      <c r="F1529" s="304"/>
      <c r="G1529" s="304"/>
      <c r="H1529" s="304"/>
      <c r="I1529" s="304"/>
      <c r="J1529" s="304"/>
      <c r="K1529" s="304"/>
      <c r="L1529" s="304"/>
      <c r="M1529" s="369"/>
      <c r="N1529" s="369"/>
    </row>
    <row r="1530">
      <c r="G1530" s="304"/>
      <c r="H1530" s="304"/>
      <c r="I1530" s="304"/>
      <c r="L1530" s="304"/>
      <c r="M1530" s="369"/>
      <c r="N1530" s="369"/>
    </row>
    <row r="1531">
      <c r="H1531" s="304"/>
      <c r="I1531" s="304"/>
      <c r="J1531" s="304"/>
      <c r="K1531" s="304"/>
      <c r="L1531" s="304"/>
      <c r="M1531" s="369"/>
      <c r="N1531" s="369"/>
    </row>
    <row r="1532">
      <c r="N1532" s="369"/>
    </row>
    <row r="1533">
      <c r="F1533" s="304"/>
      <c r="G1533" s="304"/>
      <c r="H1533" s="304"/>
      <c r="I1533" s="304"/>
      <c r="J1533" s="304"/>
      <c r="K1533" s="304"/>
      <c r="L1533" s="304"/>
      <c r="M1533" s="369"/>
      <c r="N1533" s="369"/>
    </row>
    <row r="1534">
      <c r="F1534" s="304"/>
      <c r="G1534" s="304"/>
      <c r="H1534" s="304"/>
      <c r="I1534" s="304"/>
      <c r="J1534" s="304"/>
      <c r="K1534" s="304"/>
      <c r="L1534" s="304"/>
      <c r="M1534" s="369"/>
      <c r="N1534" s="369"/>
    </row>
    <row r="1535">
      <c r="G1535" s="304"/>
      <c r="H1535" s="304"/>
      <c r="I1535" s="304"/>
      <c r="J1535" s="304"/>
      <c r="K1535" s="304"/>
      <c r="L1535" s="304"/>
      <c r="M1535" s="369"/>
    </row>
    <row r="1536">
      <c r="H1536" s="304"/>
      <c r="I1536" s="304"/>
      <c r="J1536" s="304"/>
      <c r="K1536" s="304"/>
      <c r="L1536" s="304"/>
      <c r="N1536" s="369"/>
    </row>
    <row r="1537">
      <c r="F1537" s="304"/>
      <c r="H1537" s="304"/>
      <c r="I1537" s="304"/>
      <c r="J1537" s="304"/>
      <c r="K1537" s="304"/>
      <c r="L1537" s="304"/>
    </row>
    <row r="1538">
      <c r="F1538" s="304"/>
      <c r="G1538" s="304"/>
      <c r="H1538" s="304"/>
      <c r="I1538" s="304"/>
      <c r="J1538" s="304"/>
      <c r="K1538" s="304"/>
      <c r="L1538" s="304"/>
      <c r="M1538" s="369"/>
      <c r="N1538" s="369"/>
    </row>
    <row r="1539">
      <c r="H1539" s="304"/>
      <c r="I1539" s="304"/>
      <c r="J1539" s="304"/>
      <c r="K1539" s="304"/>
      <c r="L1539" s="304"/>
      <c r="M1539" s="369"/>
      <c r="N1539" s="369"/>
    </row>
    <row r="1540">
      <c r="J1540" s="304"/>
      <c r="K1540" s="304"/>
      <c r="L1540" s="304"/>
      <c r="M1540" s="369"/>
      <c r="N1540" s="369"/>
    </row>
    <row r="1541">
      <c r="L1541" s="304"/>
      <c r="N1541" s="369"/>
    </row>
    <row r="1542">
      <c r="N1542" s="369"/>
    </row>
    <row r="1543">
      <c r="F1543" s="304"/>
      <c r="G1543" s="304"/>
      <c r="H1543" s="304"/>
      <c r="I1543" s="304"/>
      <c r="J1543" s="304"/>
      <c r="K1543" s="304"/>
      <c r="L1543" s="304"/>
      <c r="M1543" s="369"/>
      <c r="N1543" s="369"/>
    </row>
    <row r="1544">
      <c r="F1544" s="304"/>
      <c r="G1544" s="304"/>
      <c r="H1544" s="304"/>
      <c r="I1544" s="304"/>
      <c r="J1544" s="304"/>
      <c r="K1544" s="304"/>
      <c r="L1544" s="304"/>
      <c r="M1544" s="369"/>
      <c r="N1544" s="369"/>
    </row>
    <row r="1545">
      <c r="H1545" s="304"/>
      <c r="I1545" s="304"/>
      <c r="J1545" s="304"/>
      <c r="L1545" s="304"/>
      <c r="M1545" s="369"/>
      <c r="N1545" s="369"/>
    </row>
    <row r="1546">
      <c r="J1546" s="304"/>
      <c r="K1546" s="304"/>
      <c r="L1546" s="304"/>
      <c r="M1546" s="369"/>
      <c r="N1546" s="369"/>
    </row>
    <row r="1547">
      <c r="L1547" s="304"/>
      <c r="M1547" s="369"/>
      <c r="N1547" s="369"/>
    </row>
    <row r="1548">
      <c r="N1548" s="369"/>
    </row>
    <row r="1549">
      <c r="F1549" s="304"/>
      <c r="G1549" s="304"/>
      <c r="H1549" s="304"/>
      <c r="I1549" s="304"/>
      <c r="J1549" s="304"/>
      <c r="K1549" s="304"/>
      <c r="L1549" s="304"/>
      <c r="M1549" s="369"/>
      <c r="N1549" s="369"/>
    </row>
    <row r="1550">
      <c r="F1550" s="304"/>
      <c r="G1550" s="304"/>
      <c r="H1550" s="304"/>
      <c r="I1550" s="304"/>
      <c r="J1550" s="304"/>
      <c r="K1550" s="304"/>
      <c r="L1550" s="304"/>
      <c r="M1550" s="369"/>
      <c r="N1550" s="369"/>
    </row>
    <row r="1551">
      <c r="I1551" s="304"/>
      <c r="J1551" s="304"/>
      <c r="K1551" s="304"/>
      <c r="L1551" s="304"/>
      <c r="M1551" s="369"/>
      <c r="N1551" s="369"/>
    </row>
    <row r="1552">
      <c r="J1552" s="304"/>
      <c r="K1552" s="304"/>
      <c r="L1552" s="304"/>
      <c r="M1552" s="369"/>
    </row>
    <row r="1553">
      <c r="L1553" s="304"/>
      <c r="M1553" s="369"/>
      <c r="N1553" s="369"/>
    </row>
    <row r="1554">
      <c r="N1554" s="369"/>
    </row>
    <row r="1555">
      <c r="F1555" s="304"/>
      <c r="G1555" s="304"/>
      <c r="H1555" s="304"/>
      <c r="J1555" s="304"/>
      <c r="K1555" s="304"/>
      <c r="M1555" s="369"/>
    </row>
    <row r="1556">
      <c r="F1556" s="304"/>
      <c r="G1556" s="304"/>
      <c r="H1556" s="304"/>
      <c r="J1556" s="304"/>
      <c r="K1556" s="304"/>
      <c r="L1556" s="304"/>
      <c r="M1556" s="369"/>
      <c r="N1556" s="369"/>
    </row>
    <row r="1557">
      <c r="G1557" s="304"/>
      <c r="H1557" s="304"/>
      <c r="L1557" s="304"/>
      <c r="N1557" s="369"/>
    </row>
    <row r="1558">
      <c r="H1558" s="304"/>
      <c r="M1558" s="369"/>
      <c r="N1558" s="369"/>
    </row>
    <row r="1559">
      <c r="G1559" s="304"/>
      <c r="H1559" s="304"/>
      <c r="J1559" s="304"/>
      <c r="K1559" s="304"/>
      <c r="L1559" s="304"/>
      <c r="N1559" s="369"/>
    </row>
    <row r="1560">
      <c r="F1560" s="304"/>
      <c r="G1560" s="304"/>
      <c r="H1560" s="304"/>
      <c r="K1560" s="304"/>
      <c r="L1560" s="304"/>
      <c r="M1560" s="369"/>
      <c r="N1560" s="369"/>
    </row>
    <row r="1561">
      <c r="G1561" s="304"/>
      <c r="H1561" s="304"/>
      <c r="K1561" s="304"/>
      <c r="L1561" s="304"/>
      <c r="M1561" s="369"/>
      <c r="N1561" s="369"/>
    </row>
    <row r="1562">
      <c r="L1562" s="304"/>
      <c r="M1562" s="369"/>
      <c r="N1562" s="369"/>
    </row>
    <row r="1564">
      <c r="F1564" s="304"/>
      <c r="G1564" s="304"/>
      <c r="H1564" s="304"/>
      <c r="I1564" s="304"/>
      <c r="J1564" s="304"/>
      <c r="K1564" s="304"/>
      <c r="L1564" s="304"/>
      <c r="M1564" s="369"/>
      <c r="N1564" s="369"/>
    </row>
    <row r="1565">
      <c r="F1565" s="304"/>
      <c r="G1565" s="304"/>
      <c r="H1565" s="304"/>
      <c r="I1565" s="304"/>
      <c r="J1565" s="304"/>
      <c r="K1565" s="304"/>
      <c r="L1565" s="304"/>
      <c r="M1565" s="369"/>
      <c r="N1565" s="369"/>
    </row>
    <row r="1566">
      <c r="H1566" s="304"/>
      <c r="I1566" s="304"/>
      <c r="J1566" s="304"/>
      <c r="K1566" s="304"/>
      <c r="L1566" s="304"/>
      <c r="M1566" s="369"/>
      <c r="N1566" s="369"/>
    </row>
    <row r="1567">
      <c r="J1567" s="304"/>
      <c r="K1567" s="304"/>
      <c r="L1567" s="304"/>
      <c r="M1567" s="369"/>
      <c r="N1567" s="369"/>
    </row>
    <row r="1568">
      <c r="L1568" s="304"/>
      <c r="M1568" s="369"/>
      <c r="N1568" s="369"/>
    </row>
    <row r="1569">
      <c r="N1569" s="369"/>
    </row>
    <row r="1570">
      <c r="F1570" s="304"/>
      <c r="G1570" s="304"/>
      <c r="H1570" s="304"/>
      <c r="I1570" s="304"/>
      <c r="J1570" s="304"/>
      <c r="L1570" s="304"/>
      <c r="M1570" s="369"/>
      <c r="N1570" s="369"/>
    </row>
    <row r="1571">
      <c r="F1571" s="304"/>
      <c r="G1571" s="304"/>
      <c r="H1571" s="304"/>
      <c r="I1571" s="304"/>
      <c r="J1571" s="304"/>
      <c r="K1571" s="304"/>
      <c r="L1571" s="304"/>
      <c r="M1571" s="369"/>
      <c r="N1571" s="369"/>
    </row>
    <row r="1572">
      <c r="H1572" s="304"/>
      <c r="I1572" s="304"/>
      <c r="J1572" s="304"/>
      <c r="K1572" s="304"/>
      <c r="L1572" s="304"/>
      <c r="M1572" s="369"/>
      <c r="N1572" s="369"/>
    </row>
    <row r="1573">
      <c r="J1573" s="304"/>
      <c r="K1573" s="304"/>
      <c r="L1573" s="304"/>
      <c r="M1573" s="369"/>
      <c r="N1573" s="369"/>
    </row>
    <row r="1574">
      <c r="L1574" s="304"/>
      <c r="M1574" s="369"/>
      <c r="N1574" s="369"/>
    </row>
    <row r="1575">
      <c r="N1575" s="369"/>
    </row>
    <row r="1576">
      <c r="F1576" s="304"/>
      <c r="G1576" s="304"/>
      <c r="H1576" s="304"/>
      <c r="I1576" s="304"/>
      <c r="J1576" s="304"/>
      <c r="K1576" s="304"/>
      <c r="L1576" s="304"/>
      <c r="M1576" s="369"/>
      <c r="N1576" s="369"/>
    </row>
    <row r="1577">
      <c r="F1577" s="304"/>
      <c r="G1577" s="304"/>
      <c r="H1577" s="304"/>
      <c r="I1577" s="304"/>
      <c r="J1577" s="304"/>
      <c r="K1577" s="304"/>
      <c r="M1577" s="369"/>
      <c r="N1577" s="369"/>
    </row>
    <row r="1578">
      <c r="H1578" s="304"/>
      <c r="I1578" s="304"/>
      <c r="J1578" s="304"/>
      <c r="K1578" s="304"/>
      <c r="L1578" s="304"/>
      <c r="M1578" s="369"/>
      <c r="N1578" s="369"/>
    </row>
    <row r="1579">
      <c r="J1579" s="304"/>
      <c r="K1579" s="304"/>
      <c r="L1579" s="304"/>
      <c r="M1579" s="369"/>
      <c r="N1579" s="369"/>
    </row>
    <row r="1580">
      <c r="L1580" s="304"/>
      <c r="M1580" s="369"/>
      <c r="N1580" s="369"/>
    </row>
    <row r="1581">
      <c r="N1581" s="369"/>
    </row>
    <row r="1583">
      <c r="K1583" s="304"/>
      <c r="L1583" s="304"/>
      <c r="N1583" s="369"/>
    </row>
    <row r="1584">
      <c r="K1584" s="304"/>
      <c r="L1584" s="304"/>
      <c r="N1584" s="369"/>
    </row>
    <row r="1585">
      <c r="M1585" s="369"/>
      <c r="N1585" s="369"/>
    </row>
    <row r="1586">
      <c r="L1586" s="304"/>
      <c r="M1586" s="369"/>
      <c r="N1586" s="369"/>
    </row>
    <row r="1587">
      <c r="L1587" s="304"/>
      <c r="M1587" s="369"/>
      <c r="N1587" s="369"/>
    </row>
    <row r="1588">
      <c r="N1588" s="369"/>
    </row>
    <row r="1589">
      <c r="F1589" s="304"/>
      <c r="H1589" s="304"/>
      <c r="L1589" s="304"/>
      <c r="M1589" s="369"/>
      <c r="N1589" s="369"/>
    </row>
    <row r="1590">
      <c r="F1590" s="304"/>
      <c r="G1590" s="304"/>
      <c r="H1590" s="304"/>
      <c r="K1590" s="304"/>
      <c r="M1590" s="369"/>
    </row>
    <row r="1591">
      <c r="H1591" s="304"/>
      <c r="M1591" s="369"/>
      <c r="N1591" s="369"/>
    </row>
    <row r="1592">
      <c r="L1592" s="304"/>
      <c r="M1592" s="369"/>
      <c r="N1592" s="369"/>
    </row>
    <row r="1593">
      <c r="M1593" s="369"/>
      <c r="N1593" s="369"/>
    </row>
    <row r="1594">
      <c r="N1594" s="369"/>
    </row>
    <row r="1595">
      <c r="F1595" s="304"/>
      <c r="G1595" s="304"/>
      <c r="H1595" s="304"/>
      <c r="L1595" s="304"/>
      <c r="M1595" s="369"/>
      <c r="N1595" s="369"/>
    </row>
    <row r="1596">
      <c r="F1596" s="304"/>
      <c r="G1596" s="304"/>
      <c r="K1596" s="304"/>
      <c r="L1596" s="304"/>
      <c r="M1596" s="369"/>
      <c r="N1596" s="369"/>
    </row>
    <row r="1597">
      <c r="H1597" s="304"/>
      <c r="N1597" s="369"/>
    </row>
    <row r="1598">
      <c r="M1598" s="369"/>
      <c r="N1598" s="369"/>
    </row>
    <row r="1599">
      <c r="M1599" s="369"/>
      <c r="N1599" s="369"/>
    </row>
    <row r="1600">
      <c r="N1600" s="369"/>
    </row>
    <row r="1601">
      <c r="F1601" s="304"/>
      <c r="G1601" s="304"/>
      <c r="I1601" s="304"/>
      <c r="J1601" s="304"/>
      <c r="K1601" s="304"/>
      <c r="L1601" s="304"/>
      <c r="M1601" s="369"/>
      <c r="N1601" s="369"/>
    </row>
    <row r="1602">
      <c r="H1602" s="304"/>
      <c r="I1602" s="304"/>
      <c r="J1602" s="304"/>
      <c r="K1602" s="304"/>
      <c r="M1602" s="369"/>
      <c r="N1602" s="369"/>
    </row>
    <row r="1603">
      <c r="J1603" s="304"/>
      <c r="K1603" s="304"/>
      <c r="M1603" s="369"/>
      <c r="N1603" s="369"/>
    </row>
    <row r="1604">
      <c r="N1604" s="369"/>
    </row>
    <row r="1605">
      <c r="N1605" s="369"/>
    </row>
    <row r="1606">
      <c r="F1606" s="304"/>
      <c r="G1606" s="304"/>
      <c r="H1606" s="304"/>
      <c r="I1606" s="304"/>
      <c r="J1606" s="304"/>
      <c r="K1606" s="304"/>
      <c r="L1606" s="304"/>
      <c r="M1606" s="369"/>
      <c r="N1606" s="369"/>
    </row>
    <row r="1607">
      <c r="F1607" s="304"/>
      <c r="G1607" s="304"/>
      <c r="H1607" s="304"/>
      <c r="I1607" s="304"/>
      <c r="J1607" s="304"/>
      <c r="L1607" s="304"/>
      <c r="M1607" s="369"/>
      <c r="N1607" s="369"/>
    </row>
    <row r="1608">
      <c r="H1608" s="304"/>
      <c r="I1608" s="304"/>
      <c r="J1608" s="304"/>
      <c r="K1608" s="304"/>
      <c r="L1608" s="304"/>
      <c r="M1608" s="369"/>
      <c r="N1608" s="369"/>
    </row>
    <row r="1609">
      <c r="N1609" s="369"/>
    </row>
    <row r="1610">
      <c r="L1610" s="304"/>
      <c r="M1610" s="369"/>
      <c r="N1610" s="369"/>
    </row>
    <row r="1611">
      <c r="N1611" s="369"/>
    </row>
    <row r="1613">
      <c r="K1613" s="304"/>
      <c r="L1613" s="304"/>
      <c r="M1613" s="369"/>
      <c r="N1613" s="369"/>
    </row>
    <row r="1614">
      <c r="J1614" s="304"/>
      <c r="L1614" s="304"/>
      <c r="M1614" s="369"/>
      <c r="N1614" s="369"/>
    </row>
    <row r="1615">
      <c r="H1615" s="304"/>
      <c r="L1615" s="304"/>
      <c r="M1615" s="369"/>
      <c r="N1615" s="369"/>
    </row>
    <row r="1616">
      <c r="M1616" s="369"/>
      <c r="N1616" s="369"/>
    </row>
    <row r="1617">
      <c r="L1617" s="304"/>
      <c r="M1617" s="369"/>
      <c r="N1617" s="369"/>
    </row>
    <row r="1618">
      <c r="N1618" s="369"/>
    </row>
    <row r="1619">
      <c r="F1619" s="304"/>
      <c r="G1619" s="304"/>
      <c r="H1619" s="304"/>
      <c r="I1619" s="304"/>
      <c r="J1619" s="304"/>
      <c r="K1619" s="304"/>
      <c r="L1619" s="304"/>
      <c r="M1619" s="369"/>
      <c r="N1619" s="369"/>
    </row>
    <row r="1620">
      <c r="F1620" s="304"/>
      <c r="G1620" s="304"/>
      <c r="H1620" s="304"/>
      <c r="I1620" s="304"/>
      <c r="J1620" s="304"/>
      <c r="L1620" s="304"/>
      <c r="M1620" s="369"/>
      <c r="N1620" s="369"/>
    </row>
    <row r="1621">
      <c r="H1621" s="304"/>
      <c r="I1621" s="304"/>
      <c r="J1621" s="304"/>
      <c r="K1621" s="304"/>
      <c r="L1621" s="304"/>
      <c r="M1621" s="369"/>
      <c r="N1621" s="369"/>
    </row>
    <row r="1622">
      <c r="J1622" s="304"/>
      <c r="K1622" s="304"/>
      <c r="L1622" s="304"/>
      <c r="M1622" s="369"/>
      <c r="N1622" s="369"/>
    </row>
    <row r="1623">
      <c r="L1623" s="304"/>
      <c r="M1623" s="369"/>
      <c r="N1623" s="369"/>
    </row>
    <row r="1624">
      <c r="N1624" s="369"/>
    </row>
    <row r="1625">
      <c r="F1625" s="304"/>
      <c r="G1625" s="304"/>
      <c r="H1625" s="304"/>
      <c r="I1625" s="304"/>
      <c r="J1625" s="304"/>
      <c r="K1625" s="304"/>
      <c r="L1625" s="304"/>
      <c r="M1625" s="369"/>
      <c r="N1625" s="369"/>
    </row>
    <row r="1626">
      <c r="F1626" s="304"/>
      <c r="G1626" s="304"/>
      <c r="H1626" s="304"/>
      <c r="I1626" s="304"/>
      <c r="J1626" s="304"/>
      <c r="K1626" s="304"/>
      <c r="L1626" s="304"/>
      <c r="M1626" s="369"/>
      <c r="N1626" s="369"/>
    </row>
    <row r="1627">
      <c r="H1627" s="304"/>
      <c r="I1627" s="304"/>
      <c r="J1627" s="304"/>
      <c r="K1627" s="304"/>
      <c r="L1627" s="304"/>
      <c r="M1627" s="369"/>
      <c r="N1627" s="369"/>
    </row>
    <row r="1628">
      <c r="J1628" s="304"/>
      <c r="K1628" s="304"/>
      <c r="L1628" s="304"/>
      <c r="M1628" s="369"/>
      <c r="N1628" s="369"/>
    </row>
    <row r="1629">
      <c r="L1629" s="304"/>
      <c r="M1629" s="369"/>
      <c r="N1629" s="369"/>
    </row>
    <row r="1630">
      <c r="N1630" s="369"/>
    </row>
    <row r="1631">
      <c r="K1631" s="304"/>
      <c r="L1631" s="304"/>
      <c r="M1631" s="369"/>
    </row>
    <row r="1632">
      <c r="F1632" s="304"/>
      <c r="K1632" s="304"/>
      <c r="L1632" s="304"/>
      <c r="M1632" s="369"/>
      <c r="N1632" s="369"/>
    </row>
    <row r="1633">
      <c r="L1633" s="304"/>
      <c r="M1633" s="369"/>
      <c r="N1633" s="369"/>
    </row>
    <row r="1634">
      <c r="J1634" s="304"/>
      <c r="K1634" s="304"/>
      <c r="M1634" s="369"/>
    </row>
    <row r="1635">
      <c r="L1635" s="304"/>
      <c r="M1635" s="369"/>
      <c r="N1635" s="369"/>
    </row>
    <row r="1636">
      <c r="N1636" s="369"/>
    </row>
    <row r="1637">
      <c r="F1637" s="304"/>
      <c r="L1637" s="304"/>
      <c r="M1637" s="369"/>
      <c r="N1637" s="369"/>
    </row>
    <row r="1638">
      <c r="F1638" s="304"/>
      <c r="L1638" s="304"/>
      <c r="N1638" s="369"/>
    </row>
    <row r="1639">
      <c r="L1639" s="304"/>
      <c r="M1639" s="369"/>
      <c r="N1639" s="369"/>
    </row>
    <row r="1640">
      <c r="J1640" s="304"/>
      <c r="L1640" s="304"/>
      <c r="M1640" s="369"/>
      <c r="N1640" s="369"/>
    </row>
    <row r="1641">
      <c r="L1641" s="304"/>
      <c r="M1641" s="369"/>
      <c r="N1641" s="369"/>
    </row>
    <row r="1642">
      <c r="N1642" s="369"/>
    </row>
    <row r="1644">
      <c r="K1644" s="304"/>
      <c r="L1644" s="304"/>
      <c r="M1644" s="369"/>
      <c r="N1644" s="369"/>
    </row>
    <row r="1645">
      <c r="K1645" s="304"/>
      <c r="L1645" s="304"/>
      <c r="M1645" s="369"/>
      <c r="N1645" s="369"/>
    </row>
    <row r="1646">
      <c r="K1646" s="304"/>
      <c r="L1646" s="304"/>
      <c r="M1646" s="369"/>
      <c r="N1646" s="369"/>
    </row>
    <row r="1647">
      <c r="J1647" s="304"/>
      <c r="K1647" s="304"/>
      <c r="L1647" s="304"/>
      <c r="M1647" s="369"/>
      <c r="N1647" s="369"/>
    </row>
    <row r="1648">
      <c r="L1648" s="304"/>
      <c r="M1648" s="369"/>
      <c r="N1648" s="369"/>
    </row>
    <row r="1649">
      <c r="N1649" s="369"/>
    </row>
    <row r="1650">
      <c r="F1650" s="304"/>
      <c r="G1650" s="304"/>
      <c r="H1650" s="304"/>
      <c r="I1650" s="304"/>
      <c r="J1650" s="304"/>
      <c r="K1650" s="304"/>
      <c r="L1650" s="304"/>
      <c r="M1650" s="369"/>
      <c r="N1650" s="369"/>
    </row>
    <row r="1651">
      <c r="F1651" s="304"/>
      <c r="G1651" s="304"/>
      <c r="H1651" s="304"/>
      <c r="I1651" s="304"/>
      <c r="J1651" s="304"/>
      <c r="K1651" s="304"/>
      <c r="L1651" s="304"/>
      <c r="M1651" s="369"/>
      <c r="N1651" s="369"/>
    </row>
    <row r="1652">
      <c r="H1652" s="304"/>
      <c r="I1652" s="304"/>
      <c r="J1652" s="304"/>
      <c r="K1652" s="304"/>
      <c r="L1652" s="304"/>
      <c r="M1652" s="369"/>
      <c r="N1652" s="369"/>
    </row>
    <row r="1653">
      <c r="J1653" s="304"/>
      <c r="K1653" s="304"/>
      <c r="L1653" s="304"/>
      <c r="M1653" s="369"/>
      <c r="N1653" s="369"/>
    </row>
    <row r="1654">
      <c r="L1654" s="304"/>
      <c r="M1654" s="369"/>
      <c r="N1654" s="369"/>
    </row>
    <row r="1655">
      <c r="N1655" s="369"/>
    </row>
    <row r="1657">
      <c r="J1657" s="304"/>
      <c r="K1657" s="304"/>
      <c r="L1657" s="304"/>
      <c r="M1657" s="369"/>
      <c r="N1657" s="369"/>
    </row>
    <row r="1658">
      <c r="F1658" s="304"/>
      <c r="J1658" s="304"/>
      <c r="K1658" s="304"/>
      <c r="L1658" s="304"/>
      <c r="N1658" s="369"/>
    </row>
    <row r="1659">
      <c r="K1659" s="304"/>
      <c r="L1659" s="304"/>
      <c r="M1659" s="369"/>
      <c r="N1659" s="369"/>
    </row>
    <row r="1660">
      <c r="J1660" s="304"/>
      <c r="K1660" s="304"/>
      <c r="L1660" s="304"/>
      <c r="M1660" s="369"/>
      <c r="N1660" s="369"/>
    </row>
    <row r="1661">
      <c r="L1661" s="304"/>
      <c r="N1661" s="369"/>
    </row>
    <row r="1662">
      <c r="N1662" s="369"/>
    </row>
    <row r="1663">
      <c r="F1663" s="304"/>
      <c r="G1663" s="304"/>
      <c r="H1663" s="304"/>
      <c r="I1663" s="304"/>
      <c r="J1663" s="304"/>
      <c r="K1663" s="304"/>
      <c r="L1663" s="304"/>
      <c r="M1663" s="369"/>
    </row>
    <row r="1664">
      <c r="F1664" s="304"/>
      <c r="G1664" s="304"/>
      <c r="H1664" s="304"/>
      <c r="I1664" s="304"/>
      <c r="J1664" s="304"/>
      <c r="K1664" s="304"/>
      <c r="L1664" s="304"/>
      <c r="M1664" s="369"/>
      <c r="N1664" s="369"/>
    </row>
    <row r="1665">
      <c r="J1665" s="304"/>
      <c r="K1665" s="304"/>
      <c r="L1665" s="304"/>
      <c r="M1665" s="369"/>
      <c r="N1665" s="369"/>
    </row>
    <row r="1666">
      <c r="J1666" s="304"/>
      <c r="K1666" s="304"/>
      <c r="M1666" s="369"/>
    </row>
    <row r="1667">
      <c r="L1667" s="304"/>
      <c r="M1667" s="369"/>
      <c r="N1667" s="369"/>
    </row>
    <row r="1668">
      <c r="N1668" s="369"/>
    </row>
    <row r="1669">
      <c r="F1669" s="304"/>
      <c r="G1669" s="304"/>
      <c r="H1669" s="304"/>
      <c r="L1669" s="304"/>
      <c r="M1669" s="369"/>
      <c r="N1669" s="369"/>
    </row>
    <row r="1670">
      <c r="G1670" s="304"/>
      <c r="H1670" s="304"/>
      <c r="I1670" s="304"/>
      <c r="J1670" s="304"/>
      <c r="K1670" s="304"/>
      <c r="L1670" s="304"/>
      <c r="M1670" s="369"/>
    </row>
    <row r="1671">
      <c r="H1671" s="304"/>
      <c r="I1671" s="304"/>
      <c r="J1671" s="304"/>
      <c r="K1671" s="304"/>
      <c r="L1671" s="304"/>
      <c r="M1671" s="369"/>
      <c r="N1671" s="369"/>
    </row>
    <row r="1672">
      <c r="J1672" s="304"/>
      <c r="K1672" s="304"/>
      <c r="L1672" s="304"/>
      <c r="M1672" s="369"/>
      <c r="N1672" s="369"/>
    </row>
    <row r="1673">
      <c r="L1673" s="304"/>
      <c r="M1673" s="369"/>
      <c r="N1673" s="369"/>
    </row>
    <row r="1674">
      <c r="N1674" s="369"/>
    </row>
    <row r="1675">
      <c r="F1675" s="304"/>
      <c r="J1675" s="304"/>
      <c r="K1675" s="304"/>
      <c r="L1675" s="304"/>
      <c r="M1675" s="369"/>
      <c r="N1675" s="369"/>
    </row>
    <row r="1676">
      <c r="J1676" s="304"/>
      <c r="K1676" s="304"/>
      <c r="L1676" s="304"/>
      <c r="M1676" s="369"/>
      <c r="N1676" s="369"/>
    </row>
    <row r="1677">
      <c r="H1677" s="304"/>
      <c r="I1677" s="304"/>
      <c r="J1677" s="304"/>
      <c r="K1677" s="304"/>
      <c r="L1677" s="304"/>
      <c r="M1677" s="369"/>
      <c r="N1677" s="369"/>
    </row>
    <row r="1678">
      <c r="J1678" s="304"/>
      <c r="K1678" s="304"/>
      <c r="L1678" s="304"/>
      <c r="M1678" s="369"/>
      <c r="N1678" s="369"/>
    </row>
    <row r="1679">
      <c r="L1679" s="304"/>
      <c r="M1679" s="369"/>
      <c r="N1679" s="369"/>
    </row>
    <row r="1680">
      <c r="N1680" s="369"/>
    </row>
    <row r="1681">
      <c r="F1681" s="304"/>
      <c r="L1681" s="304"/>
      <c r="M1681" s="369"/>
      <c r="N1681" s="369"/>
    </row>
    <row r="1682">
      <c r="L1682" s="304"/>
      <c r="M1682" s="369"/>
      <c r="N1682" s="369"/>
    </row>
    <row r="1683">
      <c r="G1683" s="304"/>
      <c r="L1683" s="304"/>
      <c r="M1683" s="369"/>
      <c r="N1683" s="369"/>
    </row>
    <row r="1684">
      <c r="J1684" s="304"/>
      <c r="M1684" s="369"/>
      <c r="N1684" s="369"/>
    </row>
    <row r="1685">
      <c r="L1685" s="304"/>
      <c r="M1685" s="369"/>
      <c r="N1685" s="369"/>
    </row>
    <row r="1686">
      <c r="N1686" s="369"/>
    </row>
    <row r="1687">
      <c r="F1687" s="304"/>
      <c r="L1687" s="304"/>
      <c r="M1687" s="369"/>
      <c r="N1687" s="369"/>
    </row>
    <row r="1688">
      <c r="F1688" s="304"/>
      <c r="L1688" s="304"/>
      <c r="M1688" s="369"/>
      <c r="N1688" s="369"/>
    </row>
    <row r="1689">
      <c r="G1689" s="304"/>
      <c r="H1689" s="304"/>
      <c r="N1689" s="369"/>
    </row>
    <row r="1694">
      <c r="K1694" s="304"/>
      <c r="L1694" s="304"/>
      <c r="M1694" s="369"/>
      <c r="N1694" s="369"/>
    </row>
    <row r="1695">
      <c r="K1695" s="304"/>
      <c r="L1695" s="304"/>
      <c r="M1695" s="369"/>
      <c r="N1695" s="369"/>
    </row>
    <row r="1696">
      <c r="K1696" s="304"/>
      <c r="L1696" s="304"/>
      <c r="N1696" s="369"/>
    </row>
    <row r="1697">
      <c r="J1697" s="304"/>
      <c r="L1697" s="304"/>
      <c r="M1697" s="369"/>
      <c r="N1697" s="369"/>
    </row>
    <row r="1698">
      <c r="L1698" s="304"/>
      <c r="M1698" s="369"/>
      <c r="N1698" s="369"/>
    </row>
    <row r="1699">
      <c r="N1699" s="369"/>
    </row>
    <row r="1700">
      <c r="F1700" s="304"/>
      <c r="G1700" s="304"/>
      <c r="H1700" s="304"/>
      <c r="I1700" s="304"/>
      <c r="J1700" s="304"/>
      <c r="K1700" s="304"/>
      <c r="L1700" s="304"/>
      <c r="M1700" s="369"/>
      <c r="N1700" s="369"/>
    </row>
    <row r="1701">
      <c r="F1701" s="304"/>
      <c r="G1701" s="304"/>
      <c r="H1701" s="304"/>
      <c r="I1701" s="304"/>
      <c r="J1701" s="304"/>
      <c r="K1701" s="304"/>
      <c r="L1701" s="304"/>
      <c r="M1701" s="369"/>
      <c r="N1701" s="369"/>
    </row>
    <row r="1702">
      <c r="G1702" s="304"/>
      <c r="H1702" s="304"/>
      <c r="I1702" s="304"/>
      <c r="J1702" s="304"/>
      <c r="K1702" s="304"/>
      <c r="L1702" s="304"/>
      <c r="M1702" s="369"/>
      <c r="N1702" s="369"/>
    </row>
    <row r="1703">
      <c r="J1703" s="304"/>
      <c r="K1703" s="304"/>
      <c r="L1703" s="304"/>
      <c r="M1703" s="369"/>
      <c r="N1703" s="369"/>
    </row>
    <row r="1704">
      <c r="L1704" s="304"/>
      <c r="M1704" s="369"/>
      <c r="N1704" s="369"/>
    </row>
    <row r="1705">
      <c r="N1705" s="369"/>
    </row>
    <row r="1706">
      <c r="F1706" s="304"/>
      <c r="G1706" s="304"/>
      <c r="H1706" s="304"/>
      <c r="I1706" s="304"/>
      <c r="J1706" s="304"/>
      <c r="K1706" s="304"/>
      <c r="L1706" s="304"/>
      <c r="M1706" s="369"/>
      <c r="N1706" s="369"/>
    </row>
    <row r="1707">
      <c r="F1707" s="304"/>
      <c r="G1707" s="304"/>
      <c r="H1707" s="304"/>
      <c r="I1707" s="304"/>
      <c r="J1707" s="304"/>
      <c r="K1707" s="304"/>
      <c r="L1707" s="304"/>
      <c r="M1707" s="369"/>
      <c r="N1707" s="369"/>
    </row>
    <row r="1708">
      <c r="G1708" s="304"/>
      <c r="H1708" s="304"/>
      <c r="I1708" s="304"/>
      <c r="J1708" s="304"/>
      <c r="K1708" s="304"/>
      <c r="L1708" s="304"/>
      <c r="M1708" s="369"/>
      <c r="N1708" s="369"/>
    </row>
    <row r="1709">
      <c r="J1709" s="304"/>
      <c r="K1709" s="304"/>
      <c r="L1709" s="304"/>
      <c r="M1709" s="369"/>
      <c r="N1709" s="369"/>
    </row>
    <row r="1710">
      <c r="L1710" s="304"/>
      <c r="M1710" s="369"/>
      <c r="N1710" s="369"/>
    </row>
    <row r="1711">
      <c r="N1711" s="369"/>
    </row>
    <row r="1712">
      <c r="F1712" s="304"/>
      <c r="G1712" s="304"/>
      <c r="H1712" s="304"/>
      <c r="I1712" s="304"/>
      <c r="J1712" s="304"/>
      <c r="K1712" s="304"/>
      <c r="L1712" s="304"/>
      <c r="M1712" s="369"/>
      <c r="N1712" s="369"/>
    </row>
    <row r="1713">
      <c r="F1713" s="304"/>
      <c r="G1713" s="304"/>
      <c r="H1713" s="304"/>
      <c r="I1713" s="304"/>
      <c r="J1713" s="304"/>
      <c r="K1713" s="304"/>
      <c r="L1713" s="304"/>
      <c r="M1713" s="369"/>
      <c r="N1713" s="369"/>
    </row>
    <row r="1714">
      <c r="G1714" s="304"/>
      <c r="H1714" s="304"/>
      <c r="I1714" s="304"/>
      <c r="J1714" s="304"/>
      <c r="K1714" s="304"/>
      <c r="L1714" s="304"/>
      <c r="M1714" s="369"/>
      <c r="N1714" s="369"/>
    </row>
    <row r="1715">
      <c r="J1715" s="304"/>
      <c r="K1715" s="304"/>
      <c r="L1715" s="304"/>
      <c r="M1715" s="369"/>
      <c r="N1715" s="369"/>
    </row>
    <row r="1716">
      <c r="L1716" s="304"/>
      <c r="M1716" s="369"/>
      <c r="N1716" s="369"/>
    </row>
    <row r="1717">
      <c r="N1717" s="369"/>
    </row>
    <row r="1719">
      <c r="K1719" s="304"/>
      <c r="L1719" s="304"/>
      <c r="M1719" s="369"/>
      <c r="N1719" s="369"/>
    </row>
    <row r="1720">
      <c r="K1720" s="304"/>
      <c r="L1720" s="304"/>
      <c r="M1720" s="369"/>
      <c r="N1720" s="369"/>
    </row>
    <row r="1721">
      <c r="K1721" s="304"/>
      <c r="M1721" s="369"/>
      <c r="N1721" s="369"/>
    </row>
    <row r="1722">
      <c r="J1722" s="304"/>
      <c r="K1722" s="304"/>
      <c r="L1722" s="304"/>
      <c r="M1722" s="369"/>
      <c r="N1722" s="369"/>
    </row>
    <row r="1723">
      <c r="L1723" s="304"/>
      <c r="N1723" s="369"/>
    </row>
    <row r="1726">
      <c r="F1726" s="304"/>
      <c r="G1726" s="304"/>
      <c r="H1726" s="304"/>
      <c r="I1726" s="304"/>
      <c r="J1726" s="304"/>
      <c r="L1726" s="304"/>
      <c r="M1726" s="369"/>
    </row>
    <row r="1727">
      <c r="F1727" s="304"/>
      <c r="G1727" s="304"/>
      <c r="H1727" s="304"/>
      <c r="I1727" s="304"/>
      <c r="J1727" s="304"/>
      <c r="K1727" s="304"/>
      <c r="L1727" s="304"/>
      <c r="M1727" s="369"/>
      <c r="N1727" s="369"/>
    </row>
    <row r="1728">
      <c r="G1728" s="304"/>
      <c r="H1728" s="304"/>
      <c r="I1728" s="304"/>
      <c r="J1728" s="304"/>
      <c r="K1728" s="304"/>
      <c r="L1728" s="304"/>
      <c r="M1728" s="369"/>
      <c r="N1728" s="369"/>
    </row>
    <row r="1729">
      <c r="J1729" s="304"/>
      <c r="K1729" s="304"/>
      <c r="M1729" s="369"/>
    </row>
    <row r="1730">
      <c r="L1730" s="304"/>
      <c r="M1730" s="369"/>
    </row>
    <row r="1731">
      <c r="N1731" s="369"/>
    </row>
    <row r="1732">
      <c r="F1732" s="304"/>
      <c r="G1732" s="304"/>
      <c r="H1732" s="304"/>
      <c r="I1732" s="304"/>
      <c r="J1732" s="304"/>
      <c r="K1732" s="304"/>
      <c r="L1732" s="304"/>
      <c r="M1732" s="369"/>
      <c r="N1732" s="369"/>
    </row>
    <row r="1733">
      <c r="F1733" s="304"/>
      <c r="G1733" s="304"/>
      <c r="H1733" s="304"/>
      <c r="I1733" s="304"/>
      <c r="J1733" s="304"/>
      <c r="K1733" s="304"/>
      <c r="L1733" s="304"/>
      <c r="M1733" s="369"/>
      <c r="N1733" s="369"/>
    </row>
    <row r="1734">
      <c r="G1734" s="304"/>
      <c r="H1734" s="304"/>
      <c r="I1734" s="304"/>
      <c r="J1734" s="304"/>
      <c r="K1734" s="304"/>
      <c r="L1734" s="304"/>
      <c r="M1734" s="369"/>
      <c r="N1734" s="369"/>
    </row>
    <row r="1735">
      <c r="J1735" s="304"/>
      <c r="K1735" s="304"/>
      <c r="L1735" s="304"/>
      <c r="M1735" s="369"/>
      <c r="N1735" s="369"/>
    </row>
    <row r="1736">
      <c r="L1736" s="304"/>
      <c r="M1736" s="369"/>
      <c r="N1736" s="369"/>
    </row>
    <row r="1737">
      <c r="N1737" s="369"/>
    </row>
    <row r="1738">
      <c r="L1738" s="304"/>
      <c r="M1738" s="369"/>
      <c r="N1738" s="369"/>
    </row>
    <row r="1739">
      <c r="L1739" s="304"/>
      <c r="M1739" s="369"/>
      <c r="N1739" s="369"/>
    </row>
    <row r="1740">
      <c r="M1740" s="369"/>
      <c r="N1740" s="369"/>
    </row>
    <row r="1744">
      <c r="F1744" s="304"/>
      <c r="I1744" s="304"/>
      <c r="J1744" s="304"/>
      <c r="K1744" s="304"/>
      <c r="L1744" s="304"/>
      <c r="M1744" s="369"/>
      <c r="N1744" s="369"/>
    </row>
    <row r="1745">
      <c r="F1745" s="304"/>
      <c r="G1745" s="304"/>
      <c r="H1745" s="304"/>
      <c r="I1745" s="304"/>
      <c r="J1745" s="304"/>
      <c r="K1745" s="304"/>
      <c r="L1745" s="304"/>
      <c r="M1745" s="369"/>
      <c r="N1745" s="369"/>
    </row>
    <row r="1746">
      <c r="H1746" s="304"/>
      <c r="I1746" s="304"/>
      <c r="J1746" s="304"/>
      <c r="K1746" s="304"/>
      <c r="L1746" s="304"/>
      <c r="M1746" s="369"/>
      <c r="N1746" s="369"/>
    </row>
    <row r="1747">
      <c r="J1747" s="304"/>
      <c r="K1747" s="304"/>
      <c r="L1747" s="304"/>
      <c r="N1747" s="369"/>
    </row>
    <row r="1748">
      <c r="L1748" s="304"/>
      <c r="N1748" s="369"/>
    </row>
    <row r="1749">
      <c r="N1749" s="369"/>
    </row>
    <row r="1750">
      <c r="F1750" s="304"/>
      <c r="G1750" s="304"/>
      <c r="H1750" s="304"/>
      <c r="I1750" s="304"/>
      <c r="J1750" s="304"/>
      <c r="K1750" s="304"/>
      <c r="L1750" s="304"/>
      <c r="M1750" s="369"/>
      <c r="N1750" s="369"/>
    </row>
    <row r="1751">
      <c r="F1751" s="304"/>
      <c r="G1751" s="304"/>
      <c r="H1751" s="304"/>
      <c r="I1751" s="304"/>
      <c r="J1751" s="304"/>
      <c r="K1751" s="304"/>
      <c r="L1751" s="304"/>
      <c r="M1751" s="369"/>
      <c r="N1751" s="369"/>
    </row>
    <row r="1752">
      <c r="G1752" s="304"/>
      <c r="H1752" s="304"/>
      <c r="I1752" s="304"/>
      <c r="J1752" s="304"/>
      <c r="K1752" s="304"/>
      <c r="L1752" s="304"/>
      <c r="M1752" s="369"/>
      <c r="N1752" s="369"/>
    </row>
    <row r="1753">
      <c r="J1753" s="304"/>
      <c r="K1753" s="304"/>
      <c r="M1753" s="369"/>
      <c r="N1753" s="369"/>
    </row>
    <row r="1754">
      <c r="L1754" s="304"/>
      <c r="M1754" s="369"/>
      <c r="N1754" s="369"/>
    </row>
    <row r="1755">
      <c r="N1755" s="369"/>
    </row>
    <row r="1756">
      <c r="F1756" s="304"/>
      <c r="G1756" s="304"/>
      <c r="H1756" s="304"/>
      <c r="I1756" s="304"/>
      <c r="J1756" s="304"/>
      <c r="K1756" s="304"/>
      <c r="L1756" s="304"/>
      <c r="M1756" s="369"/>
      <c r="N1756" s="369"/>
    </row>
    <row r="1757">
      <c r="F1757" s="304"/>
      <c r="H1757" s="304"/>
      <c r="I1757" s="304"/>
      <c r="J1757" s="304"/>
      <c r="K1757" s="304"/>
      <c r="L1757" s="304"/>
      <c r="M1757" s="369"/>
      <c r="N1757" s="369"/>
    </row>
    <row r="1758">
      <c r="G1758" s="304"/>
      <c r="H1758" s="304"/>
      <c r="I1758" s="304"/>
      <c r="J1758" s="304"/>
      <c r="K1758" s="304"/>
      <c r="N1758" s="369"/>
    </row>
    <row r="1759">
      <c r="J1759" s="304"/>
    </row>
    <row r="1761">
      <c r="N1761" s="369"/>
    </row>
    <row r="1762">
      <c r="F1762" s="304"/>
      <c r="G1762" s="304"/>
      <c r="H1762" s="304"/>
      <c r="I1762" s="304"/>
      <c r="J1762" s="304"/>
      <c r="K1762" s="304"/>
      <c r="L1762" s="304"/>
      <c r="M1762" s="369"/>
      <c r="N1762" s="369"/>
    </row>
    <row r="1763">
      <c r="F1763" s="304"/>
      <c r="H1763" s="304"/>
      <c r="J1763" s="304"/>
      <c r="K1763" s="304"/>
      <c r="L1763" s="304"/>
      <c r="M1763" s="369"/>
      <c r="N1763" s="369"/>
    </row>
    <row r="1764">
      <c r="G1764" s="304"/>
      <c r="H1764" s="304"/>
      <c r="M1764" s="369"/>
      <c r="N1764" s="369"/>
    </row>
    <row r="1765">
      <c r="J1765" s="304"/>
    </row>
    <row r="1767">
      <c r="N1767" s="369"/>
    </row>
    <row r="1768">
      <c r="F1768" s="304"/>
      <c r="G1768" s="304"/>
      <c r="H1768" s="304"/>
      <c r="I1768" s="304"/>
      <c r="J1768" s="304"/>
      <c r="L1768" s="304"/>
      <c r="M1768" s="369"/>
      <c r="N1768" s="369"/>
    </row>
    <row r="1769">
      <c r="F1769" s="304"/>
      <c r="G1769" s="304"/>
      <c r="H1769" s="304"/>
      <c r="I1769" s="304"/>
      <c r="J1769" s="304"/>
      <c r="K1769" s="304"/>
      <c r="L1769" s="304"/>
      <c r="M1769" s="369"/>
    </row>
    <row r="1770">
      <c r="G1770" s="304"/>
      <c r="H1770" s="304"/>
      <c r="N1770" s="369"/>
    </row>
    <row r="1771">
      <c r="J1771" s="304"/>
    </row>
    <row r="1773">
      <c r="N1773" s="369"/>
    </row>
    <row r="1776">
      <c r="F1776" s="304"/>
      <c r="G1776" s="304"/>
      <c r="H1776" s="304"/>
      <c r="I1776" s="304"/>
      <c r="J1776" s="304"/>
      <c r="K1776" s="304"/>
      <c r="L1776" s="304"/>
      <c r="M1776" s="369"/>
      <c r="N1776" s="369"/>
    </row>
    <row r="1777">
      <c r="G1777" s="304"/>
      <c r="H1777" s="304"/>
      <c r="J1777" s="304"/>
      <c r="K1777" s="304"/>
      <c r="L1777" s="304"/>
    </row>
    <row r="1778">
      <c r="K1778" s="304"/>
      <c r="L1778" s="304"/>
      <c r="M1778" s="369"/>
      <c r="N1778" s="369"/>
    </row>
    <row r="1779">
      <c r="J1779" s="304"/>
      <c r="K1779" s="304"/>
      <c r="L1779" s="304"/>
      <c r="M1779" s="369"/>
      <c r="N1779" s="369"/>
    </row>
    <row r="1780">
      <c r="L1780" s="304"/>
      <c r="M1780" s="369"/>
      <c r="N1780" s="369"/>
    </row>
    <row r="1781">
      <c r="N1781" s="369"/>
    </row>
    <row r="1782">
      <c r="F1782" s="304"/>
      <c r="G1782" s="304"/>
      <c r="H1782" s="304"/>
      <c r="I1782" s="304"/>
    </row>
    <row r="1783">
      <c r="H1783" s="304"/>
      <c r="I1783" s="304"/>
      <c r="J1783" s="304"/>
      <c r="K1783" s="304"/>
      <c r="L1783" s="304"/>
      <c r="M1783" s="369"/>
      <c r="N1783" s="369"/>
    </row>
    <row r="1784">
      <c r="J1784" s="304"/>
      <c r="K1784" s="304"/>
      <c r="L1784" s="304"/>
      <c r="M1784" s="369"/>
      <c r="N1784" s="369"/>
    </row>
    <row r="1785">
      <c r="L1785" s="304"/>
      <c r="M1785" s="369"/>
      <c r="N1785" s="369"/>
    </row>
    <row r="1786">
      <c r="N1786" s="369"/>
    </row>
    <row r="1788">
      <c r="L1788" s="304"/>
      <c r="M1788" s="369"/>
      <c r="N1788" s="369"/>
    </row>
    <row r="1789">
      <c r="L1789" s="304"/>
      <c r="M1789" s="369"/>
      <c r="N1789" s="369"/>
    </row>
    <row r="1790">
      <c r="L1790" s="304"/>
      <c r="M1790" s="369"/>
      <c r="N1790" s="369"/>
    </row>
    <row r="1791">
      <c r="J1791" s="304"/>
      <c r="N1791" s="369"/>
    </row>
    <row r="1792">
      <c r="L1792" s="304"/>
      <c r="N1792" s="369"/>
    </row>
    <row r="1793">
      <c r="N1793" s="369"/>
    </row>
    <row r="1794">
      <c r="F1794" s="304"/>
      <c r="G1794" s="304"/>
      <c r="L1794" s="304"/>
      <c r="M1794" s="369"/>
      <c r="N1794" s="369"/>
    </row>
    <row r="1795">
      <c r="F1795" s="304"/>
      <c r="G1795" s="304"/>
      <c r="L1795" s="304"/>
      <c r="M1795" s="369"/>
      <c r="N1795" s="369"/>
    </row>
    <row r="1796">
      <c r="G1796" s="304"/>
      <c r="H1796" s="304"/>
      <c r="L1796" s="304"/>
      <c r="M1796" s="369"/>
      <c r="N1796" s="369"/>
    </row>
    <row r="1797">
      <c r="J1797" s="304"/>
      <c r="N1797" s="369"/>
    </row>
    <row r="1798">
      <c r="L1798" s="304"/>
      <c r="N1798" s="369"/>
    </row>
    <row r="1799">
      <c r="N1799" s="369"/>
    </row>
    <row r="1800">
      <c r="F1800" s="304"/>
      <c r="G1800" s="304"/>
      <c r="H1800" s="304"/>
      <c r="I1800" s="304"/>
      <c r="J1800" s="304"/>
      <c r="K1800" s="304"/>
      <c r="L1800" s="304"/>
      <c r="M1800" s="369"/>
      <c r="N1800" s="369"/>
    </row>
    <row r="1801">
      <c r="F1801" s="304"/>
      <c r="G1801" s="304"/>
      <c r="H1801" s="304"/>
      <c r="I1801" s="304"/>
      <c r="J1801" s="304"/>
      <c r="K1801" s="304"/>
      <c r="L1801" s="304"/>
      <c r="M1801" s="369"/>
      <c r="N1801" s="369"/>
    </row>
    <row r="1802">
      <c r="G1802" s="304"/>
      <c r="H1802" s="304"/>
      <c r="N1802" s="369"/>
    </row>
    <row r="1803">
      <c r="J1803" s="304"/>
    </row>
    <row r="1805">
      <c r="N1805" s="369"/>
    </row>
    <row r="1806">
      <c r="F1806" s="304"/>
      <c r="G1806" s="304"/>
      <c r="H1806" s="304"/>
      <c r="J1806" s="304"/>
      <c r="K1806" s="304"/>
      <c r="L1806" s="304"/>
      <c r="N1806" s="369"/>
    </row>
    <row r="1807">
      <c r="G1807" s="304"/>
      <c r="H1807" s="304"/>
      <c r="I1807" s="304"/>
      <c r="J1807" s="304"/>
      <c r="K1807" s="304"/>
      <c r="L1807" s="304"/>
      <c r="M1807" s="369"/>
      <c r="N1807" s="369"/>
    </row>
    <row r="1808">
      <c r="H1808" s="304"/>
      <c r="I1808" s="304"/>
      <c r="J1808" s="304"/>
      <c r="K1808" s="304"/>
      <c r="L1808" s="304"/>
      <c r="M1808" s="369"/>
      <c r="N1808" s="369"/>
    </row>
    <row r="1809">
      <c r="J1809" s="304"/>
      <c r="K1809" s="304"/>
      <c r="L1809" s="304"/>
      <c r="M1809" s="369"/>
      <c r="N1809" s="369"/>
    </row>
    <row r="1810">
      <c r="L1810" s="304"/>
    </row>
    <row r="1811">
      <c r="N1811" s="369"/>
    </row>
    <row r="1813">
      <c r="F1813" s="304"/>
      <c r="G1813" s="304"/>
      <c r="H1813" s="304"/>
      <c r="I1813" s="304"/>
      <c r="K1813" s="304"/>
      <c r="L1813" s="304"/>
      <c r="M1813" s="369"/>
      <c r="N1813" s="369"/>
    </row>
    <row r="1814">
      <c r="F1814" s="304"/>
      <c r="G1814" s="304"/>
      <c r="H1814" s="304"/>
      <c r="I1814" s="304"/>
      <c r="K1814" s="304"/>
      <c r="L1814" s="304"/>
      <c r="M1814" s="369"/>
    </row>
    <row r="1815">
      <c r="G1815" s="304"/>
      <c r="H1815" s="304"/>
      <c r="I1815" s="304"/>
      <c r="J1815" s="304"/>
      <c r="K1815" s="304"/>
      <c r="L1815" s="304"/>
      <c r="M1815" s="369"/>
      <c r="N1815" s="369"/>
    </row>
    <row r="1816">
      <c r="H1816" s="304"/>
      <c r="I1816" s="304"/>
      <c r="K1816" s="304"/>
      <c r="L1816" s="304"/>
      <c r="M1816" s="369"/>
      <c r="N1816" s="369"/>
    </row>
    <row r="1817">
      <c r="F1817" s="304"/>
      <c r="G1817" s="304"/>
      <c r="H1817" s="304"/>
      <c r="I1817" s="304"/>
      <c r="J1817" s="304"/>
      <c r="K1817" s="304"/>
      <c r="L1817" s="304"/>
      <c r="M1817" s="369"/>
      <c r="N1817" s="369"/>
    </row>
    <row r="1818">
      <c r="G1818" s="304"/>
      <c r="H1818" s="304"/>
      <c r="I1818" s="304"/>
    </row>
    <row r="1819">
      <c r="H1819" s="304"/>
      <c r="I1819" s="304"/>
      <c r="J1819" s="304"/>
      <c r="K1819" s="304"/>
      <c r="L1819" s="304"/>
      <c r="M1819" s="369"/>
      <c r="N1819" s="369"/>
    </row>
    <row r="1820">
      <c r="N1820" s="369"/>
    </row>
    <row r="1822">
      <c r="F1822" s="304"/>
      <c r="G1822" s="304"/>
      <c r="H1822" s="304"/>
      <c r="I1822" s="304"/>
      <c r="J1822" s="304"/>
      <c r="K1822" s="304"/>
      <c r="L1822" s="304"/>
      <c r="M1822" s="369"/>
      <c r="N1822" s="369"/>
    </row>
    <row r="1823">
      <c r="F1823" s="304"/>
      <c r="G1823" s="304"/>
      <c r="H1823" s="304"/>
      <c r="I1823" s="304"/>
      <c r="J1823" s="304"/>
      <c r="K1823" s="304"/>
      <c r="L1823" s="304"/>
      <c r="N1823" s="369"/>
    </row>
    <row r="1824">
      <c r="G1824" s="304"/>
      <c r="H1824" s="304"/>
      <c r="I1824" s="304"/>
      <c r="J1824" s="304"/>
      <c r="K1824" s="304"/>
      <c r="L1824" s="304"/>
      <c r="M1824" s="369"/>
      <c r="N1824" s="369"/>
    </row>
    <row r="1825">
      <c r="H1825" s="304"/>
      <c r="I1825" s="304"/>
      <c r="J1825" s="304"/>
      <c r="K1825" s="304"/>
      <c r="L1825" s="304"/>
      <c r="M1825" s="369"/>
      <c r="N1825" s="369"/>
    </row>
    <row r="1826">
      <c r="F1826" s="304"/>
      <c r="G1826" s="304"/>
      <c r="H1826" s="304"/>
      <c r="I1826" s="304"/>
      <c r="J1826" s="304"/>
      <c r="K1826" s="304"/>
      <c r="L1826" s="304"/>
      <c r="M1826" s="369"/>
      <c r="N1826" s="369"/>
    </row>
    <row r="1827">
      <c r="F1827" s="304"/>
      <c r="G1827" s="304"/>
      <c r="H1827" s="304"/>
      <c r="I1827" s="304"/>
      <c r="J1827" s="304"/>
      <c r="K1827" s="304"/>
      <c r="L1827" s="304"/>
      <c r="M1827" s="369"/>
      <c r="N1827" s="369"/>
    </row>
    <row r="1828">
      <c r="H1828" s="304"/>
      <c r="I1828" s="304"/>
      <c r="J1828" s="304"/>
      <c r="K1828" s="304"/>
      <c r="M1828" s="369"/>
      <c r="N1828" s="369"/>
    </row>
    <row r="1829">
      <c r="J1829" s="304"/>
      <c r="K1829" s="304"/>
      <c r="L1829" s="304"/>
      <c r="M1829" s="369"/>
      <c r="N1829" s="369"/>
    </row>
    <row r="1830">
      <c r="L1830" s="304"/>
      <c r="M1830" s="369"/>
      <c r="N1830" s="369"/>
    </row>
    <row r="1831">
      <c r="N1831" s="369"/>
    </row>
    <row r="1832">
      <c r="F1832" s="304"/>
      <c r="H1832" s="304"/>
      <c r="I1832" s="304"/>
      <c r="J1832" s="304"/>
      <c r="K1832" s="304"/>
      <c r="L1832" s="304"/>
      <c r="M1832" s="369"/>
      <c r="N1832" s="369"/>
    </row>
    <row r="1833">
      <c r="F1833" s="304"/>
      <c r="G1833" s="304"/>
      <c r="H1833" s="304"/>
      <c r="I1833" s="304"/>
      <c r="J1833" s="304"/>
      <c r="K1833" s="304"/>
      <c r="L1833" s="304"/>
      <c r="M1833" s="369"/>
      <c r="N1833" s="369"/>
    </row>
    <row r="1834">
      <c r="H1834" s="304"/>
      <c r="I1834" s="304"/>
      <c r="J1834" s="304"/>
      <c r="K1834" s="304"/>
      <c r="L1834" s="304"/>
      <c r="N1834" s="369"/>
    </row>
    <row r="1835">
      <c r="J1835" s="304"/>
      <c r="K1835" s="304"/>
      <c r="L1835" s="304"/>
      <c r="M1835" s="369"/>
      <c r="N1835" s="369"/>
    </row>
    <row r="1836">
      <c r="L1836" s="304"/>
      <c r="M1836" s="369"/>
      <c r="N1836" s="369"/>
    </row>
    <row r="1837">
      <c r="N1837" s="369"/>
    </row>
    <row r="1838">
      <c r="F1838" s="304"/>
      <c r="G1838" s="304"/>
      <c r="J1838" s="304"/>
      <c r="K1838" s="304"/>
      <c r="L1838" s="304"/>
      <c r="M1838" s="369"/>
      <c r="N1838" s="369"/>
    </row>
    <row r="1839">
      <c r="F1839" s="304"/>
      <c r="G1839" s="304"/>
      <c r="I1839" s="304"/>
      <c r="J1839" s="304"/>
      <c r="K1839" s="304"/>
      <c r="M1839" s="369"/>
      <c r="N1839" s="369"/>
    </row>
    <row r="1840">
      <c r="H1840" s="304"/>
      <c r="I1840" s="304"/>
      <c r="J1840" s="304"/>
      <c r="K1840" s="304"/>
      <c r="L1840" s="304"/>
      <c r="M1840" s="369"/>
      <c r="N1840" s="369"/>
    </row>
    <row r="1841">
      <c r="J1841" s="304"/>
      <c r="K1841" s="304"/>
      <c r="L1841" s="304"/>
      <c r="M1841" s="369"/>
      <c r="N1841" s="369"/>
    </row>
    <row r="1842">
      <c r="N1842" s="369"/>
    </row>
    <row r="1843">
      <c r="N1843" s="369"/>
    </row>
    <row r="1844">
      <c r="F1844" s="304"/>
      <c r="G1844" s="304"/>
      <c r="H1844" s="304"/>
      <c r="I1844" s="304"/>
      <c r="J1844" s="304"/>
      <c r="L1844" s="304"/>
      <c r="N1844" s="369"/>
    </row>
    <row r="1845">
      <c r="F1845" s="304"/>
      <c r="G1845" s="304"/>
      <c r="H1845" s="304"/>
      <c r="J1845" s="304"/>
      <c r="K1845" s="304"/>
      <c r="M1845" s="369"/>
      <c r="N1845" s="369"/>
    </row>
    <row r="1846">
      <c r="G1846" s="304"/>
      <c r="H1846" s="304"/>
      <c r="I1846" s="304"/>
      <c r="K1846" s="304"/>
      <c r="L1846" s="304"/>
      <c r="M1846" s="369"/>
      <c r="N1846" s="369"/>
    </row>
    <row r="1847">
      <c r="H1847" s="304"/>
      <c r="L1847" s="304"/>
      <c r="M1847" s="369"/>
      <c r="N1847" s="369"/>
    </row>
    <row r="1848">
      <c r="F1848" s="304"/>
      <c r="G1848" s="304"/>
      <c r="H1848" s="304"/>
      <c r="J1848" s="304"/>
      <c r="K1848" s="304"/>
      <c r="L1848" s="304"/>
      <c r="M1848" s="369"/>
      <c r="N1848" s="369"/>
    </row>
    <row r="1849">
      <c r="F1849" s="304"/>
      <c r="G1849" s="304"/>
      <c r="H1849" s="304"/>
      <c r="I1849" s="304"/>
      <c r="J1849" s="304"/>
      <c r="K1849" s="304"/>
      <c r="L1849" s="304"/>
      <c r="M1849" s="369"/>
      <c r="N1849" s="369"/>
    </row>
    <row r="1850">
      <c r="G1850" s="304"/>
      <c r="H1850" s="304"/>
      <c r="I1850" s="304"/>
      <c r="K1850" s="304"/>
      <c r="L1850" s="304"/>
      <c r="M1850" s="369"/>
      <c r="N1850" s="369"/>
    </row>
    <row r="1851">
      <c r="H1851" s="304"/>
      <c r="L1851" s="304"/>
      <c r="M1851" s="369"/>
      <c r="N1851" s="369"/>
    </row>
    <row r="1853">
      <c r="F1853" s="304"/>
      <c r="G1853" s="304"/>
      <c r="H1853" s="304"/>
      <c r="I1853" s="304"/>
      <c r="J1853" s="304"/>
      <c r="M1853" s="369"/>
      <c r="N1853" s="369"/>
    </row>
    <row r="1854">
      <c r="F1854" s="304"/>
      <c r="G1854" s="304"/>
      <c r="H1854" s="304"/>
      <c r="I1854" s="304"/>
      <c r="J1854" s="304"/>
      <c r="K1854" s="304"/>
      <c r="L1854" s="304"/>
      <c r="M1854" s="369"/>
      <c r="N1854" s="369"/>
    </row>
    <row r="1855">
      <c r="H1855" s="304"/>
      <c r="I1855" s="304"/>
      <c r="J1855" s="304"/>
      <c r="K1855" s="304"/>
      <c r="L1855" s="304"/>
      <c r="M1855" s="369"/>
      <c r="N1855" s="369"/>
    </row>
    <row r="1856">
      <c r="J1856" s="304"/>
      <c r="K1856" s="304"/>
      <c r="L1856" s="304"/>
      <c r="M1856" s="369"/>
      <c r="N1856" s="369"/>
    </row>
    <row r="1857">
      <c r="L1857" s="304"/>
      <c r="M1857" s="369"/>
      <c r="N1857" s="369"/>
    </row>
    <row r="1858">
      <c r="N1858" s="369"/>
    </row>
    <row r="1859">
      <c r="F1859" s="304"/>
      <c r="G1859" s="304"/>
      <c r="H1859" s="304"/>
      <c r="I1859" s="304"/>
      <c r="J1859" s="304"/>
      <c r="K1859" s="304"/>
      <c r="L1859" s="304"/>
      <c r="M1859" s="369"/>
    </row>
    <row r="1860">
      <c r="F1860" s="304"/>
      <c r="G1860" s="304"/>
      <c r="H1860" s="304"/>
      <c r="I1860" s="304"/>
      <c r="J1860" s="304"/>
      <c r="K1860" s="304"/>
      <c r="L1860" s="304"/>
      <c r="M1860" s="369"/>
      <c r="N1860" s="369"/>
    </row>
    <row r="1861">
      <c r="H1861" s="304"/>
      <c r="I1861" s="304"/>
      <c r="J1861" s="304"/>
      <c r="K1861" s="304"/>
      <c r="L1861" s="304"/>
      <c r="M1861" s="369"/>
      <c r="N1861" s="369"/>
    </row>
    <row r="1862">
      <c r="J1862" s="304"/>
      <c r="K1862" s="304"/>
      <c r="L1862" s="304"/>
      <c r="M1862" s="369"/>
      <c r="N1862" s="369"/>
    </row>
    <row r="1863">
      <c r="L1863" s="304"/>
      <c r="M1863" s="369"/>
      <c r="N1863" s="369"/>
    </row>
    <row r="1864">
      <c r="N1864" s="369"/>
    </row>
    <row r="1866">
      <c r="F1866" s="304"/>
      <c r="G1866" s="304"/>
      <c r="H1866" s="304"/>
      <c r="I1866" s="304"/>
      <c r="J1866" s="304"/>
      <c r="K1866" s="304"/>
      <c r="L1866" s="304"/>
      <c r="M1866" s="369"/>
      <c r="N1866" s="369"/>
    </row>
    <row r="1867">
      <c r="F1867" s="304"/>
      <c r="G1867" s="304"/>
      <c r="H1867" s="304"/>
      <c r="I1867" s="304"/>
      <c r="J1867" s="304"/>
      <c r="K1867" s="304"/>
      <c r="L1867" s="304"/>
      <c r="M1867" s="369"/>
      <c r="N1867" s="369"/>
    </row>
    <row r="1868">
      <c r="H1868" s="304"/>
      <c r="I1868" s="304"/>
      <c r="J1868" s="304"/>
      <c r="K1868" s="304"/>
      <c r="L1868" s="304"/>
      <c r="M1868" s="369"/>
      <c r="N1868" s="369"/>
    </row>
    <row r="1869">
      <c r="J1869" s="304"/>
      <c r="K1869" s="304"/>
      <c r="L1869" s="304"/>
      <c r="M1869" s="369"/>
      <c r="N1869" s="369"/>
    </row>
    <row r="1870">
      <c r="L1870" s="304"/>
      <c r="M1870" s="369"/>
      <c r="N1870" s="369"/>
    </row>
    <row r="1871">
      <c r="N1871" s="369"/>
    </row>
    <row r="1873">
      <c r="L1873" s="304"/>
      <c r="M1873" s="369"/>
      <c r="N1873" s="369"/>
    </row>
    <row r="1874">
      <c r="L1874" s="304"/>
      <c r="M1874" s="369"/>
      <c r="N1874" s="369"/>
    </row>
    <row r="1875">
      <c r="L1875" s="304"/>
      <c r="M1875" s="369"/>
      <c r="N1875" s="369"/>
    </row>
    <row r="1876">
      <c r="M1876" s="369"/>
      <c r="N1876" s="369"/>
    </row>
    <row r="1877">
      <c r="L1877" s="304"/>
      <c r="M1877" s="369"/>
      <c r="N1877" s="369"/>
    </row>
    <row r="1878">
      <c r="N1878" s="369"/>
    </row>
    <row r="1879">
      <c r="F1879" s="304"/>
      <c r="G1879" s="304"/>
      <c r="H1879" s="304"/>
      <c r="J1879" s="304"/>
      <c r="K1879" s="304"/>
      <c r="L1879" s="304"/>
      <c r="N1879" s="369"/>
    </row>
    <row r="1880">
      <c r="F1880" s="304"/>
      <c r="G1880" s="304"/>
      <c r="I1880" s="304"/>
      <c r="J1880" s="304"/>
      <c r="K1880" s="304"/>
      <c r="L1880" s="304"/>
      <c r="M1880" s="369"/>
      <c r="N1880" s="369"/>
    </row>
    <row r="1881">
      <c r="H1881" s="304"/>
      <c r="L1881" s="304"/>
      <c r="M1881" s="369"/>
      <c r="N1881" s="369"/>
    </row>
    <row r="1882">
      <c r="M1882" s="369"/>
      <c r="N1882" s="369"/>
    </row>
    <row r="1883">
      <c r="L1883" s="304"/>
      <c r="M1883" s="369"/>
      <c r="N1883" s="369"/>
    </row>
    <row r="1884">
      <c r="N1884" s="369"/>
    </row>
    <row r="1885">
      <c r="F1885" s="304"/>
      <c r="H1885" s="304"/>
      <c r="I1885" s="304"/>
      <c r="K1885" s="304"/>
      <c r="L1885" s="304"/>
      <c r="N1885" s="369"/>
    </row>
    <row r="1886">
      <c r="F1886" s="304"/>
      <c r="G1886" s="304"/>
      <c r="H1886" s="304"/>
      <c r="I1886" s="304"/>
      <c r="K1886" s="304"/>
      <c r="L1886" s="304"/>
      <c r="M1886" s="369"/>
      <c r="N1886" s="369"/>
    </row>
    <row r="1887">
      <c r="H1887" s="304"/>
      <c r="L1887" s="304"/>
      <c r="M1887" s="369"/>
    </row>
    <row r="1888">
      <c r="N1888" s="369"/>
    </row>
    <row r="1889">
      <c r="L1889" s="304"/>
      <c r="M1889" s="369"/>
      <c r="N1889" s="369"/>
    </row>
    <row r="1890">
      <c r="N1890" s="369"/>
    </row>
    <row r="1891">
      <c r="F1891" s="304"/>
      <c r="G1891" s="304"/>
      <c r="H1891" s="304"/>
      <c r="J1891" s="304"/>
      <c r="K1891" s="304"/>
      <c r="M1891" s="369"/>
      <c r="N1891" s="369"/>
    </row>
    <row r="1892">
      <c r="H1892" s="304"/>
      <c r="I1892" s="304"/>
      <c r="K1892" s="304"/>
      <c r="L1892" s="304"/>
      <c r="N1892" s="369"/>
    </row>
    <row r="1893">
      <c r="J1893" s="304"/>
      <c r="K1893" s="304"/>
      <c r="L1893" s="304"/>
      <c r="M1893" s="369"/>
      <c r="N1893" s="369"/>
    </row>
    <row r="1894">
      <c r="L1894" s="304"/>
      <c r="M1894" s="369"/>
      <c r="N1894" s="369"/>
    </row>
    <row r="1895">
      <c r="N1895" s="369"/>
    </row>
    <row r="1896">
      <c r="F1896" s="304"/>
      <c r="G1896" s="304"/>
      <c r="H1896" s="304"/>
      <c r="I1896" s="304"/>
      <c r="J1896" s="304"/>
      <c r="K1896" s="304"/>
      <c r="L1896" s="304"/>
      <c r="M1896" s="369"/>
      <c r="N1896" s="369"/>
    </row>
    <row r="1897">
      <c r="F1897" s="304"/>
      <c r="G1897" s="304"/>
      <c r="H1897" s="304"/>
      <c r="I1897" s="304"/>
      <c r="J1897" s="304"/>
      <c r="L1897" s="304"/>
      <c r="M1897" s="369"/>
      <c r="N1897" s="369"/>
    </row>
    <row r="1898">
      <c r="H1898" s="304"/>
      <c r="I1898" s="304"/>
      <c r="J1898" s="304"/>
      <c r="K1898" s="304"/>
      <c r="L1898" s="304"/>
      <c r="M1898" s="369"/>
      <c r="N1898" s="369"/>
    </row>
    <row r="1901">
      <c r="N1901" s="369"/>
    </row>
    <row r="1903">
      <c r="L1903" s="304"/>
      <c r="M1903" s="369"/>
      <c r="N1903" s="369"/>
    </row>
    <row r="1904">
      <c r="L1904" s="304"/>
      <c r="M1904" s="369"/>
      <c r="N1904" s="369"/>
    </row>
    <row r="1905">
      <c r="L1905" s="304"/>
      <c r="M1905" s="369"/>
      <c r="N1905" s="369"/>
    </row>
    <row r="1906">
      <c r="M1906" s="369"/>
      <c r="N1906" s="369"/>
    </row>
    <row r="1907">
      <c r="L1907" s="304"/>
      <c r="M1907" s="369"/>
      <c r="N1907" s="369"/>
    </row>
    <row r="1908">
      <c r="N1908" s="369"/>
    </row>
    <row r="1909">
      <c r="F1909" s="304"/>
      <c r="G1909" s="304"/>
      <c r="H1909" s="304"/>
    </row>
    <row r="1910">
      <c r="F1910" s="304"/>
      <c r="G1910" s="304"/>
      <c r="H1910" s="304"/>
      <c r="I1910" s="304"/>
      <c r="J1910" s="304"/>
      <c r="K1910" s="304"/>
      <c r="L1910" s="304"/>
      <c r="M1910" s="369"/>
      <c r="N1910" s="369"/>
    </row>
    <row r="1911">
      <c r="H1911" s="304"/>
      <c r="I1911" s="304"/>
      <c r="J1911" s="304"/>
      <c r="K1911" s="304"/>
      <c r="L1911" s="304"/>
      <c r="M1911" s="369"/>
      <c r="N1911" s="369"/>
    </row>
    <row r="1912">
      <c r="J1912" s="304"/>
      <c r="K1912" s="304"/>
      <c r="L1912" s="304"/>
      <c r="M1912" s="369"/>
      <c r="N1912" s="369"/>
    </row>
    <row r="1913">
      <c r="L1913" s="304"/>
      <c r="M1913" s="369"/>
      <c r="N1913" s="369"/>
    </row>
    <row r="1914">
      <c r="N1914" s="369"/>
    </row>
    <row r="1916">
      <c r="F1916" s="304"/>
      <c r="G1916" s="304"/>
      <c r="H1916" s="304"/>
      <c r="I1916" s="304"/>
      <c r="J1916" s="304"/>
      <c r="K1916" s="304"/>
      <c r="L1916" s="304"/>
      <c r="M1916" s="369"/>
      <c r="N1916" s="369"/>
    </row>
    <row r="1917">
      <c r="F1917" s="304"/>
      <c r="G1917" s="304"/>
      <c r="H1917" s="304"/>
      <c r="I1917" s="304"/>
      <c r="J1917" s="304"/>
      <c r="K1917" s="304"/>
      <c r="L1917" s="304"/>
      <c r="M1917" s="369"/>
      <c r="N1917" s="369"/>
    </row>
    <row r="1918">
      <c r="H1918" s="304"/>
      <c r="I1918" s="304"/>
      <c r="J1918" s="304"/>
      <c r="K1918" s="304"/>
      <c r="M1918" s="369"/>
      <c r="N1918" s="369"/>
    </row>
    <row r="1919">
      <c r="K1919" s="304"/>
      <c r="L1919" s="304"/>
      <c r="M1919" s="369"/>
      <c r="N1919" s="369"/>
    </row>
    <row r="1920">
      <c r="L1920" s="304"/>
      <c r="M1920" s="369"/>
    </row>
    <row r="1921">
      <c r="N1921" s="369"/>
    </row>
    <row r="1922">
      <c r="F1922" s="304"/>
      <c r="K1922" s="304"/>
      <c r="L1922" s="304"/>
    </row>
    <row r="1923">
      <c r="F1923" s="304"/>
      <c r="L1923" s="304"/>
      <c r="M1923" s="369"/>
      <c r="N1923" s="369"/>
    </row>
    <row r="1924">
      <c r="H1924" s="304"/>
      <c r="L1924" s="304"/>
      <c r="M1924" s="369"/>
      <c r="N1924" s="369"/>
    </row>
    <row r="1925">
      <c r="J1925" s="304"/>
      <c r="K1925" s="304"/>
      <c r="L1925" s="304"/>
      <c r="M1925" s="369"/>
      <c r="N1925" s="369"/>
    </row>
    <row r="1926">
      <c r="L1926" s="304"/>
      <c r="M1926" s="369"/>
      <c r="N1926" s="369"/>
    </row>
    <row r="1927">
      <c r="N1927" s="369"/>
    </row>
    <row r="1928">
      <c r="F1928" s="304"/>
      <c r="G1928" s="304"/>
      <c r="L1928" s="304"/>
      <c r="M1928" s="369"/>
      <c r="N1928" s="369"/>
    </row>
    <row r="1929">
      <c r="F1929" s="304"/>
      <c r="G1929" s="304"/>
      <c r="H1929" s="304"/>
      <c r="L1929" s="304"/>
      <c r="M1929" s="369"/>
      <c r="N1929" s="369"/>
    </row>
    <row r="1930">
      <c r="H1930" s="304"/>
      <c r="L1930" s="304"/>
      <c r="M1930" s="369"/>
      <c r="N1930" s="369"/>
    </row>
    <row r="1931">
      <c r="J1931" s="304"/>
      <c r="K1931" s="304"/>
      <c r="L1931" s="304"/>
      <c r="M1931" s="369"/>
      <c r="N1931" s="369"/>
    </row>
    <row r="1932">
      <c r="L1932" s="304"/>
      <c r="M1932" s="369"/>
      <c r="N1932" s="369"/>
    </row>
    <row r="1933">
      <c r="N1933" s="369"/>
    </row>
    <row r="1935">
      <c r="K1935" s="304"/>
      <c r="L1935" s="304"/>
      <c r="M1935" s="369"/>
      <c r="N1935" s="369"/>
    </row>
    <row r="1936">
      <c r="K1936" s="304"/>
      <c r="L1936" s="304"/>
      <c r="M1936" s="369"/>
      <c r="N1936" s="369"/>
    </row>
    <row r="1937">
      <c r="L1937" s="304"/>
      <c r="M1937" s="369"/>
      <c r="N1937" s="369"/>
    </row>
    <row r="1938">
      <c r="J1938" s="304"/>
      <c r="K1938" s="304"/>
      <c r="L1938" s="304"/>
      <c r="M1938" s="369"/>
      <c r="N1938" s="369"/>
    </row>
    <row r="1939">
      <c r="L1939" s="304"/>
      <c r="M1939" s="369"/>
      <c r="N1939" s="369"/>
    </row>
    <row r="1940">
      <c r="N1940" s="369"/>
    </row>
    <row r="1942">
      <c r="F1942" s="304"/>
      <c r="G1942" s="304"/>
      <c r="H1942" s="304"/>
      <c r="I1942" s="304"/>
      <c r="J1942" s="304"/>
      <c r="K1942" s="304"/>
      <c r="L1942" s="304"/>
      <c r="M1942" s="369"/>
      <c r="N1942" s="369"/>
    </row>
    <row r="1943">
      <c r="F1943" s="304"/>
      <c r="G1943" s="304"/>
      <c r="H1943" s="304"/>
      <c r="I1943" s="304"/>
      <c r="J1943" s="304"/>
      <c r="K1943" s="304"/>
      <c r="L1943" s="304"/>
      <c r="M1943" s="369"/>
      <c r="N1943" s="369"/>
    </row>
    <row r="1944">
      <c r="H1944" s="304"/>
      <c r="I1944" s="304"/>
      <c r="J1944" s="304"/>
      <c r="K1944" s="304"/>
      <c r="L1944" s="304"/>
      <c r="M1944" s="369"/>
      <c r="N1944" s="369"/>
    </row>
    <row r="1945">
      <c r="J1945" s="304"/>
      <c r="K1945" s="304"/>
      <c r="L1945" s="304"/>
      <c r="M1945" s="369"/>
      <c r="N1945" s="369"/>
    </row>
    <row r="1946">
      <c r="L1946" s="304"/>
      <c r="M1946" s="369"/>
      <c r="N1946" s="369"/>
    </row>
    <row r="1947">
      <c r="N1947" s="369"/>
    </row>
    <row r="1949">
      <c r="J1949" s="304"/>
      <c r="K1949" s="304"/>
      <c r="L1949" s="304"/>
      <c r="M1949" s="369"/>
      <c r="N1949" s="369"/>
    </row>
    <row r="1950">
      <c r="F1950" s="304"/>
      <c r="J1950" s="304"/>
      <c r="K1950" s="304"/>
      <c r="L1950" s="304"/>
      <c r="M1950" s="369"/>
      <c r="N1950" s="369"/>
    </row>
    <row r="1951">
      <c r="L1951" s="304"/>
      <c r="M1951" s="369"/>
      <c r="N1951" s="369"/>
    </row>
    <row r="1952">
      <c r="J1952" s="304"/>
      <c r="K1952" s="304"/>
      <c r="L1952" s="304"/>
      <c r="M1952" s="369"/>
      <c r="N1952" s="369"/>
    </row>
    <row r="1953">
      <c r="L1953" s="304"/>
      <c r="M1953" s="369"/>
    </row>
    <row r="1954">
      <c r="N1954" s="369"/>
    </row>
    <row r="1955">
      <c r="F1955" s="304"/>
      <c r="G1955" s="304"/>
      <c r="H1955" s="304"/>
      <c r="I1955" s="304"/>
      <c r="J1955" s="304"/>
      <c r="K1955" s="304"/>
      <c r="L1955" s="304"/>
      <c r="N1955" s="369"/>
    </row>
    <row r="1956">
      <c r="F1956" s="304"/>
      <c r="G1956" s="304"/>
      <c r="H1956" s="304"/>
      <c r="I1956" s="304"/>
      <c r="J1956" s="304"/>
      <c r="K1956" s="304"/>
      <c r="L1956" s="304"/>
      <c r="M1956" s="369"/>
      <c r="N1956" s="369"/>
    </row>
    <row r="1957">
      <c r="H1957" s="304"/>
      <c r="I1957" s="304"/>
      <c r="J1957" s="304"/>
      <c r="K1957" s="304"/>
      <c r="L1957" s="304"/>
      <c r="M1957" s="369"/>
    </row>
    <row r="1958">
      <c r="J1958" s="304"/>
      <c r="K1958" s="304"/>
      <c r="L1958" s="304"/>
      <c r="M1958" s="369"/>
      <c r="N1958" s="369"/>
    </row>
    <row r="1959">
      <c r="L1959" s="304"/>
      <c r="M1959" s="369"/>
    </row>
    <row r="1960">
      <c r="N1960" s="369"/>
    </row>
    <row r="1961">
      <c r="F1961" s="304"/>
      <c r="G1961" s="304"/>
      <c r="H1961" s="304"/>
      <c r="N1961" s="369"/>
    </row>
    <row r="1962">
      <c r="F1962" s="304"/>
      <c r="G1962" s="304"/>
      <c r="H1962" s="304"/>
      <c r="I1962" s="304"/>
      <c r="J1962" s="304"/>
      <c r="K1962" s="304"/>
      <c r="L1962" s="304"/>
      <c r="M1962" s="369"/>
      <c r="N1962" s="369"/>
    </row>
    <row r="1963">
      <c r="H1963" s="304"/>
      <c r="I1963" s="304"/>
      <c r="J1963" s="304"/>
      <c r="K1963" s="304"/>
      <c r="L1963" s="304"/>
      <c r="M1963" s="369"/>
      <c r="N1963" s="369"/>
    </row>
    <row r="1964">
      <c r="J1964" s="304"/>
      <c r="K1964" s="304"/>
      <c r="L1964" s="304"/>
      <c r="M1964" s="369"/>
      <c r="N1964" s="369"/>
    </row>
    <row r="1965">
      <c r="L1965" s="304"/>
      <c r="M1965" s="369"/>
      <c r="N1965" s="369"/>
    </row>
    <row r="1966">
      <c r="N1966" s="369"/>
    </row>
    <row r="1967">
      <c r="F1967" s="304"/>
      <c r="J1967" s="304"/>
      <c r="K1967" s="304"/>
      <c r="L1967" s="304"/>
      <c r="M1967" s="369"/>
      <c r="N1967" s="369"/>
    </row>
    <row r="1968">
      <c r="F1968" s="304"/>
      <c r="G1968" s="304"/>
      <c r="H1968" s="304"/>
      <c r="I1968" s="304"/>
      <c r="J1968" s="304"/>
      <c r="K1968" s="304"/>
      <c r="L1968" s="304"/>
      <c r="M1968" s="369"/>
      <c r="N1968" s="369"/>
    </row>
    <row r="1969">
      <c r="H1969" s="304"/>
      <c r="J1969" s="304"/>
      <c r="K1969" s="304"/>
      <c r="L1969" s="304"/>
      <c r="M1969" s="369"/>
      <c r="N1969" s="369"/>
    </row>
    <row r="1970">
      <c r="K1970" s="304"/>
      <c r="L1970" s="304"/>
      <c r="M1970" s="369"/>
      <c r="N1970" s="369"/>
    </row>
    <row r="1971">
      <c r="L1971" s="304"/>
      <c r="M1971" s="369"/>
      <c r="N1971" s="369"/>
    </row>
    <row r="1972">
      <c r="N1972" s="369"/>
    </row>
    <row r="1973">
      <c r="F1973" s="304"/>
      <c r="G1973" s="304"/>
      <c r="L1973" s="304"/>
      <c r="M1973" s="369"/>
      <c r="N1973" s="369"/>
    </row>
    <row r="1974">
      <c r="F1974" s="304"/>
      <c r="L1974" s="304"/>
      <c r="M1974" s="369"/>
    </row>
    <row r="1975">
      <c r="G1975" s="304"/>
      <c r="M1975" s="369"/>
      <c r="N1975" s="369"/>
    </row>
    <row r="1976">
      <c r="N1976" s="369"/>
    </row>
    <row r="1977">
      <c r="L1977" s="304"/>
      <c r="M1977" s="369"/>
    </row>
    <row r="1978">
      <c r="N1978" s="369"/>
    </row>
    <row r="1979">
      <c r="F1979" s="304"/>
      <c r="G1979" s="304"/>
      <c r="H1979" s="304"/>
      <c r="M1979" s="369"/>
      <c r="N1979" s="369"/>
    </row>
    <row r="1980">
      <c r="F1980" s="304"/>
      <c r="G1980" s="304"/>
      <c r="M1980" s="369"/>
      <c r="N1980" s="369"/>
    </row>
    <row r="1981">
      <c r="G1981" s="304"/>
      <c r="H1981" s="304"/>
      <c r="N1981" s="369"/>
    </row>
    <row r="1986">
      <c r="L1986" s="304"/>
      <c r="N1986" s="369"/>
    </row>
    <row r="1987">
      <c r="L1987" s="304"/>
      <c r="M1987" s="369"/>
      <c r="N1987" s="369"/>
    </row>
    <row r="1988">
      <c r="L1988" s="304"/>
      <c r="M1988" s="369"/>
      <c r="N1988" s="369"/>
    </row>
    <row r="1989">
      <c r="M1989" s="369"/>
      <c r="N1989" s="369"/>
    </row>
    <row r="1990">
      <c r="M1990" s="369"/>
      <c r="N1990" s="369"/>
    </row>
    <row r="1992">
      <c r="F1992" s="304"/>
      <c r="G1992" s="304"/>
      <c r="H1992" s="304"/>
      <c r="I1992" s="304"/>
      <c r="J1992" s="304"/>
      <c r="K1992" s="304"/>
      <c r="L1992" s="304"/>
      <c r="M1992" s="369"/>
      <c r="N1992" s="369"/>
    </row>
    <row r="1993">
      <c r="F1993" s="304"/>
      <c r="G1993" s="304"/>
      <c r="H1993" s="304"/>
      <c r="I1993" s="304"/>
      <c r="J1993" s="304"/>
      <c r="K1993" s="304"/>
      <c r="L1993" s="304"/>
      <c r="M1993" s="369"/>
      <c r="N1993" s="369"/>
    </row>
    <row r="1994">
      <c r="G1994" s="304"/>
      <c r="H1994" s="304"/>
      <c r="I1994" s="304"/>
      <c r="J1994" s="304"/>
      <c r="K1994" s="304"/>
      <c r="L1994" s="304"/>
      <c r="M1994" s="369"/>
      <c r="N1994" s="369"/>
    </row>
    <row r="1995">
      <c r="J1995" s="304"/>
      <c r="K1995" s="304"/>
      <c r="L1995" s="304"/>
      <c r="M1995" s="369"/>
      <c r="N1995" s="369"/>
    </row>
    <row r="1996">
      <c r="L1996" s="304"/>
      <c r="M1996" s="369"/>
      <c r="N1996" s="369"/>
    </row>
    <row r="1997">
      <c r="N1997" s="369"/>
    </row>
    <row r="1998">
      <c r="F1998" s="304"/>
      <c r="G1998" s="304"/>
      <c r="H1998" s="304"/>
      <c r="I1998" s="304"/>
      <c r="J1998" s="304"/>
      <c r="K1998" s="304"/>
      <c r="L1998" s="304"/>
      <c r="M1998" s="369"/>
      <c r="N1998" s="369"/>
    </row>
    <row r="1999">
      <c r="F1999" s="304"/>
      <c r="G1999" s="304"/>
      <c r="H1999" s="304"/>
      <c r="I1999" s="304"/>
      <c r="J1999" s="304"/>
      <c r="K1999" s="304"/>
      <c r="L1999" s="304"/>
      <c r="M1999" s="369"/>
      <c r="N1999" s="369"/>
    </row>
    <row r="2000">
      <c r="G2000" s="304"/>
      <c r="H2000" s="304"/>
      <c r="I2000" s="304"/>
      <c r="J2000" s="304"/>
      <c r="K2000" s="304"/>
      <c r="L2000" s="304"/>
      <c r="M2000" s="369"/>
      <c r="N2000" s="369"/>
    </row>
    <row r="2001">
      <c r="J2001" s="304"/>
      <c r="K2001" s="304"/>
      <c r="L2001" s="304"/>
      <c r="M2001" s="369"/>
      <c r="N2001" s="369"/>
    </row>
    <row r="2002">
      <c r="L2002" s="304"/>
      <c r="M2002" s="369"/>
      <c r="N2002" s="369"/>
    </row>
    <row r="2003">
      <c r="N2003" s="369"/>
    </row>
    <row r="2005">
      <c r="F2005" s="304"/>
      <c r="G2005" s="304"/>
      <c r="H2005" s="304"/>
      <c r="I2005" s="304"/>
      <c r="J2005" s="304"/>
      <c r="K2005" s="304"/>
      <c r="L2005" s="304"/>
      <c r="M2005" s="369"/>
      <c r="N2005" s="369"/>
    </row>
    <row r="2006">
      <c r="F2006" s="304"/>
      <c r="G2006" s="304"/>
      <c r="H2006" s="304"/>
      <c r="I2006" s="304"/>
      <c r="J2006" s="304"/>
      <c r="K2006" s="304"/>
      <c r="L2006" s="304"/>
      <c r="M2006" s="369"/>
      <c r="N2006" s="369"/>
    </row>
    <row r="2007">
      <c r="G2007" s="304"/>
      <c r="H2007" s="304"/>
      <c r="I2007" s="304"/>
      <c r="J2007" s="304"/>
      <c r="K2007" s="304"/>
      <c r="L2007" s="304"/>
      <c r="M2007" s="369"/>
      <c r="N2007" s="369"/>
    </row>
    <row r="2008">
      <c r="J2008" s="304"/>
      <c r="K2008" s="304"/>
      <c r="L2008" s="304"/>
      <c r="M2008" s="369"/>
      <c r="N2008" s="369"/>
    </row>
    <row r="2009">
      <c r="L2009" s="304"/>
      <c r="M2009" s="369"/>
      <c r="N2009" s="369"/>
    </row>
    <row r="2010">
      <c r="N2010" s="369"/>
    </row>
    <row r="2012">
      <c r="L2012" s="304"/>
      <c r="M2012" s="369"/>
    </row>
    <row r="2013">
      <c r="L2013" s="304"/>
      <c r="M2013" s="369"/>
      <c r="N2013" s="369"/>
    </row>
    <row r="2014">
      <c r="L2014" s="304"/>
      <c r="M2014" s="369"/>
      <c r="N2014" s="369"/>
    </row>
    <row r="2015">
      <c r="J2015" s="304"/>
      <c r="N2015" s="369"/>
    </row>
    <row r="2016">
      <c r="L2016" s="304"/>
      <c r="M2016" s="369"/>
    </row>
    <row r="2017">
      <c r="N2017" s="369"/>
    </row>
    <row r="2019">
      <c r="F2019" s="304"/>
      <c r="H2019" s="304"/>
      <c r="I2019" s="304"/>
      <c r="J2019" s="304"/>
      <c r="L2019" s="304"/>
      <c r="M2019" s="369"/>
      <c r="N2019" s="369"/>
    </row>
    <row r="2020">
      <c r="F2020" s="304"/>
      <c r="G2020" s="304"/>
      <c r="H2020" s="304"/>
      <c r="L2020" s="304"/>
      <c r="N2020" s="369"/>
    </row>
    <row r="2021">
      <c r="G2021" s="304"/>
      <c r="H2021" s="304"/>
      <c r="M2021" s="369"/>
      <c r="N2021" s="369"/>
    </row>
    <row r="2022">
      <c r="J2022" s="304"/>
    </row>
    <row r="2024">
      <c r="N2024" s="369"/>
    </row>
    <row r="2025">
      <c r="F2025" s="304"/>
      <c r="G2025" s="304"/>
      <c r="H2025" s="304"/>
      <c r="I2025" s="304"/>
      <c r="J2025" s="304"/>
      <c r="K2025" s="304"/>
      <c r="L2025" s="304"/>
      <c r="M2025" s="369"/>
      <c r="N2025" s="369"/>
    </row>
    <row r="2026">
      <c r="F2026" s="304"/>
      <c r="G2026" s="304"/>
      <c r="H2026" s="304"/>
      <c r="I2026" s="304"/>
      <c r="J2026" s="304"/>
      <c r="K2026" s="304"/>
      <c r="L2026" s="304"/>
      <c r="M2026" s="369"/>
      <c r="N2026" s="369"/>
    </row>
    <row r="2027">
      <c r="G2027" s="304"/>
      <c r="H2027" s="304"/>
      <c r="I2027" s="304"/>
      <c r="J2027" s="304"/>
      <c r="K2027" s="304"/>
      <c r="L2027" s="304"/>
      <c r="M2027" s="369"/>
      <c r="N2027" s="369"/>
    </row>
    <row r="2028">
      <c r="J2028" s="304"/>
      <c r="K2028" s="304"/>
      <c r="L2028" s="304"/>
      <c r="M2028" s="369"/>
      <c r="N2028" s="369"/>
    </row>
    <row r="2029">
      <c r="L2029" s="304"/>
      <c r="M2029" s="369"/>
      <c r="N2029" s="369"/>
    </row>
    <row r="2030">
      <c r="N2030" s="369"/>
    </row>
    <row r="2031">
      <c r="F2031" s="304"/>
      <c r="L2031" s="304"/>
      <c r="M2031" s="369"/>
      <c r="N2031" s="369"/>
    </row>
    <row r="2032">
      <c r="F2032" s="304"/>
      <c r="G2032" s="304"/>
      <c r="L2032" s="304"/>
      <c r="M2032" s="369"/>
      <c r="N2032" s="369"/>
    </row>
    <row r="2033">
      <c r="G2033" s="304"/>
      <c r="H2033" s="304"/>
      <c r="M2033" s="369"/>
      <c r="N2033" s="369"/>
    </row>
    <row r="2037">
      <c r="G2037" s="304"/>
      <c r="H2037" s="304"/>
      <c r="I2037" s="304"/>
      <c r="L2037" s="304"/>
      <c r="M2037" s="369"/>
    </row>
    <row r="2038">
      <c r="F2038" s="304"/>
      <c r="G2038" s="304"/>
      <c r="H2038" s="304"/>
      <c r="K2038" s="304"/>
      <c r="L2038" s="304"/>
      <c r="M2038" s="369"/>
      <c r="N2038" s="369"/>
    </row>
    <row r="2039">
      <c r="G2039" s="304"/>
      <c r="H2039" s="304"/>
      <c r="M2039" s="369"/>
      <c r="N2039" s="369"/>
    </row>
    <row r="2040">
      <c r="J2040" s="304"/>
      <c r="K2040" s="304"/>
      <c r="N2040" s="369"/>
    </row>
    <row r="2041">
      <c r="L2041" s="304"/>
      <c r="N2041" s="369"/>
    </row>
    <row r="2042">
      <c r="N2042" s="369"/>
    </row>
    <row r="2043">
      <c r="G2043" s="304"/>
      <c r="H2043" s="304"/>
      <c r="I2043" s="304"/>
      <c r="J2043" s="304"/>
      <c r="K2043" s="304"/>
      <c r="L2043" s="304"/>
      <c r="M2043" s="369"/>
    </row>
    <row r="2044">
      <c r="F2044" s="304"/>
      <c r="H2044" s="304"/>
      <c r="I2044" s="304"/>
      <c r="J2044" s="304"/>
      <c r="K2044" s="304"/>
      <c r="L2044" s="304"/>
      <c r="N2044" s="369"/>
    </row>
    <row r="2045">
      <c r="G2045" s="304"/>
      <c r="I2045" s="304"/>
      <c r="K2045" s="304"/>
      <c r="L2045" s="304"/>
      <c r="M2045" s="369"/>
      <c r="N2045" s="369"/>
    </row>
    <row r="2046">
      <c r="J2046" s="304"/>
      <c r="M2046" s="369"/>
      <c r="N2046" s="369"/>
    </row>
    <row r="2047">
      <c r="L2047" s="304"/>
      <c r="M2047" s="369"/>
      <c r="N2047" s="369"/>
    </row>
    <row r="2048">
      <c r="N2048" s="369"/>
    </row>
    <row r="2049">
      <c r="F2049" s="304"/>
      <c r="G2049" s="304"/>
      <c r="H2049" s="304"/>
      <c r="I2049" s="304"/>
      <c r="J2049" s="304"/>
      <c r="K2049" s="304"/>
      <c r="L2049" s="304"/>
      <c r="M2049" s="369"/>
      <c r="N2049" s="369"/>
    </row>
    <row r="2050">
      <c r="F2050" s="304"/>
      <c r="H2050" s="304"/>
      <c r="I2050" s="304"/>
      <c r="J2050" s="304"/>
      <c r="K2050" s="304"/>
      <c r="L2050" s="304"/>
      <c r="M2050" s="369"/>
      <c r="N2050" s="369"/>
    </row>
    <row r="2051">
      <c r="G2051" s="304"/>
      <c r="H2051" s="304"/>
      <c r="I2051" s="304"/>
      <c r="J2051" s="304"/>
    </row>
    <row r="2052">
      <c r="J2052" s="304"/>
      <c r="N2052" s="369"/>
    </row>
    <row r="2054">
      <c r="N2054" s="369"/>
    </row>
    <row r="2055">
      <c r="F2055" s="304"/>
      <c r="G2055" s="304"/>
      <c r="H2055" s="304"/>
      <c r="I2055" s="304"/>
      <c r="J2055" s="304"/>
      <c r="K2055" s="304"/>
      <c r="L2055" s="304"/>
      <c r="N2055" s="369"/>
    </row>
    <row r="2056">
      <c r="F2056" s="304"/>
      <c r="G2056" s="304"/>
      <c r="H2056" s="304"/>
      <c r="I2056" s="304"/>
      <c r="L2056" s="304"/>
      <c r="M2056" s="369"/>
      <c r="N2056" s="369"/>
    </row>
    <row r="2057">
      <c r="H2057" s="304"/>
      <c r="M2057" s="369"/>
      <c r="N2057" s="369"/>
    </row>
    <row r="2058">
      <c r="N2058" s="369"/>
    </row>
    <row r="2060">
      <c r="N2060" s="369"/>
    </row>
    <row r="2061">
      <c r="F2061" s="304"/>
      <c r="G2061" s="304"/>
      <c r="H2061" s="304"/>
      <c r="I2061" s="304"/>
      <c r="L2061" s="304"/>
      <c r="M2061" s="369"/>
      <c r="N2061" s="369"/>
    </row>
    <row r="2062">
      <c r="F2062" s="304"/>
      <c r="G2062" s="304"/>
      <c r="I2062" s="304"/>
      <c r="L2062" s="304"/>
      <c r="M2062" s="369"/>
      <c r="N2062" s="369"/>
    </row>
    <row r="2063">
      <c r="G2063" s="304"/>
      <c r="H2063" s="304"/>
      <c r="M2063" s="369"/>
      <c r="N2063" s="369"/>
    </row>
    <row r="2064">
      <c r="N2064" s="369"/>
    </row>
    <row r="2066">
      <c r="N2066" s="369"/>
    </row>
    <row r="2069">
      <c r="F2069" s="304"/>
      <c r="G2069" s="304"/>
      <c r="H2069" s="304"/>
      <c r="I2069" s="304"/>
      <c r="J2069" s="304"/>
      <c r="K2069" s="304"/>
      <c r="L2069" s="304"/>
      <c r="M2069" s="369"/>
      <c r="N2069" s="369"/>
    </row>
    <row r="2070">
      <c r="G2070" s="304"/>
      <c r="H2070" s="304"/>
      <c r="I2070" s="304"/>
      <c r="J2070" s="304"/>
      <c r="K2070" s="304"/>
      <c r="L2070" s="304"/>
    </row>
    <row r="2071">
      <c r="K2071" s="304"/>
      <c r="L2071" s="304"/>
      <c r="M2071" s="369"/>
      <c r="N2071" s="369"/>
    </row>
    <row r="2072">
      <c r="J2072" s="304"/>
      <c r="K2072" s="304"/>
      <c r="L2072" s="304"/>
      <c r="M2072" s="369"/>
      <c r="N2072" s="369"/>
    </row>
    <row r="2073">
      <c r="L2073" s="304"/>
      <c r="M2073" s="369"/>
      <c r="N2073" s="369"/>
    </row>
    <row r="2074">
      <c r="N2074" s="369"/>
    </row>
    <row r="2075">
      <c r="F2075" s="304"/>
      <c r="G2075" s="304"/>
      <c r="H2075" s="304"/>
      <c r="I2075" s="304"/>
    </row>
    <row r="2076">
      <c r="H2076" s="304"/>
      <c r="I2076" s="304"/>
      <c r="J2076" s="304"/>
      <c r="K2076" s="304"/>
      <c r="L2076" s="304"/>
      <c r="M2076" s="369"/>
      <c r="N2076" s="369"/>
    </row>
    <row r="2077">
      <c r="J2077" s="304"/>
      <c r="K2077" s="304"/>
      <c r="L2077" s="304"/>
      <c r="M2077" s="369"/>
      <c r="N2077" s="369"/>
    </row>
    <row r="2078">
      <c r="L2078" s="304"/>
      <c r="M2078" s="369"/>
      <c r="N2078" s="369"/>
    </row>
    <row r="2079">
      <c r="N2079" s="369"/>
    </row>
    <row r="2081">
      <c r="L2081" s="304"/>
      <c r="M2081" s="369"/>
      <c r="N2081" s="369"/>
    </row>
    <row r="2082">
      <c r="L2082" s="304"/>
      <c r="M2082" s="369"/>
      <c r="N2082" s="369"/>
    </row>
    <row r="2083">
      <c r="L2083" s="304"/>
      <c r="M2083" s="369"/>
      <c r="N2083" s="369"/>
    </row>
    <row r="2084">
      <c r="M2084" s="369"/>
      <c r="N2084" s="369"/>
    </row>
    <row r="2085">
      <c r="L2085" s="304"/>
      <c r="M2085" s="369"/>
      <c r="N2085" s="369"/>
    </row>
    <row r="2086">
      <c r="N2086" s="369"/>
    </row>
    <row r="2087">
      <c r="F2087" s="304"/>
      <c r="L2087" s="304"/>
      <c r="M2087" s="369"/>
      <c r="N2087" s="369"/>
    </row>
    <row r="2088">
      <c r="F2088" s="304"/>
      <c r="G2088" s="304"/>
      <c r="L2088" s="304"/>
      <c r="M2088" s="369"/>
      <c r="N2088" s="369"/>
    </row>
    <row r="2089">
      <c r="G2089" s="304"/>
      <c r="L2089" s="304"/>
      <c r="M2089" s="369"/>
    </row>
    <row r="2090">
      <c r="N2090" s="369"/>
    </row>
    <row r="2091">
      <c r="N2091" s="369"/>
    </row>
    <row r="2092">
      <c r="N2092" s="369"/>
    </row>
    <row r="2093">
      <c r="F2093" s="304"/>
      <c r="G2093" s="304"/>
      <c r="H2093" s="304"/>
      <c r="I2093" s="304"/>
      <c r="M2093" s="369"/>
      <c r="N2093" s="369"/>
    </row>
    <row r="2094">
      <c r="F2094" s="304"/>
      <c r="G2094" s="304"/>
      <c r="H2094" s="304"/>
      <c r="M2094" s="369"/>
      <c r="N2094" s="369"/>
    </row>
    <row r="2095">
      <c r="G2095" s="304"/>
      <c r="H2095" s="304"/>
      <c r="N2095" s="369"/>
    </row>
    <row r="2096">
      <c r="N2096" s="369"/>
    </row>
    <row r="2098">
      <c r="N2098" s="369"/>
    </row>
    <row r="2099">
      <c r="F2099" s="304"/>
      <c r="G2099" s="304"/>
      <c r="H2099" s="304"/>
      <c r="I2099" s="304"/>
      <c r="J2099" s="304"/>
      <c r="K2099" s="304"/>
      <c r="N2099" s="369"/>
    </row>
    <row r="2100">
      <c r="G2100" s="304"/>
      <c r="H2100" s="304"/>
      <c r="I2100" s="304"/>
      <c r="J2100" s="304"/>
      <c r="K2100" s="304"/>
      <c r="L2100" s="304"/>
      <c r="M2100" s="369"/>
      <c r="N2100" s="369"/>
    </row>
    <row r="2101">
      <c r="H2101" s="304"/>
      <c r="I2101" s="304"/>
      <c r="J2101" s="304"/>
      <c r="L2101" s="304"/>
      <c r="M2101" s="369"/>
      <c r="N2101" s="369"/>
    </row>
    <row r="2102">
      <c r="J2102" s="304"/>
      <c r="K2102" s="304"/>
      <c r="L2102" s="304"/>
      <c r="M2102" s="369"/>
      <c r="N2102" s="369"/>
    </row>
    <row r="2103">
      <c r="L2103" s="304"/>
      <c r="M2103" s="369"/>
      <c r="N2103" s="369"/>
    </row>
    <row r="2104">
      <c r="N2104" s="369"/>
    </row>
    <row r="2105">
      <c r="F2105" s="304"/>
      <c r="G2105" s="304"/>
      <c r="H2105" s="304"/>
      <c r="I2105" s="304"/>
      <c r="J2105" s="304"/>
      <c r="K2105" s="304"/>
      <c r="L2105" s="304"/>
      <c r="N2105" s="369"/>
    </row>
    <row r="2106">
      <c r="F2106" s="304"/>
      <c r="G2106" s="304"/>
      <c r="H2106" s="304"/>
      <c r="I2106" s="304"/>
      <c r="K2106" s="304"/>
      <c r="M2106" s="369"/>
      <c r="N2106" s="369"/>
    </row>
    <row r="2107">
      <c r="G2107" s="304"/>
      <c r="H2107" s="304"/>
      <c r="J2107" s="304"/>
      <c r="K2107" s="304"/>
      <c r="L2107" s="304"/>
      <c r="M2107" s="369"/>
      <c r="N2107" s="369"/>
    </row>
    <row r="2108">
      <c r="H2108" s="304"/>
      <c r="I2108" s="304"/>
      <c r="J2108" s="304"/>
      <c r="K2108" s="304"/>
      <c r="L2108" s="304"/>
      <c r="M2108" s="369"/>
      <c r="N2108" s="369"/>
    </row>
    <row r="2109">
      <c r="F2109" s="304"/>
      <c r="G2109" s="304"/>
      <c r="H2109" s="304"/>
      <c r="I2109" s="304"/>
      <c r="J2109" s="304"/>
      <c r="K2109" s="304"/>
      <c r="L2109" s="304"/>
      <c r="M2109" s="369"/>
      <c r="N2109" s="369"/>
    </row>
    <row r="2110">
      <c r="G2110" s="304"/>
      <c r="H2110" s="304"/>
      <c r="I2110" s="304"/>
      <c r="J2110" s="304"/>
      <c r="K2110" s="304"/>
      <c r="L2110" s="304"/>
      <c r="M2110" s="369"/>
      <c r="N2110" s="369"/>
    </row>
    <row r="2111">
      <c r="H2111" s="304"/>
      <c r="I2111" s="304"/>
      <c r="J2111" s="304"/>
      <c r="K2111" s="304"/>
      <c r="L2111" s="304"/>
      <c r="M2111" s="369"/>
      <c r="N2111" s="369"/>
    </row>
    <row r="2112">
      <c r="N2112" s="369"/>
    </row>
    <row r="2114">
      <c r="F2114" s="304"/>
      <c r="G2114" s="304"/>
      <c r="H2114" s="304"/>
      <c r="I2114" s="304"/>
      <c r="J2114" s="304"/>
      <c r="K2114" s="304"/>
      <c r="L2114" s="304"/>
      <c r="M2114" s="369"/>
      <c r="N2114" s="369"/>
    </row>
    <row r="2115">
      <c r="F2115" s="304"/>
      <c r="G2115" s="304"/>
      <c r="H2115" s="304"/>
      <c r="I2115" s="304"/>
      <c r="K2115" s="304"/>
      <c r="L2115" s="304"/>
      <c r="M2115" s="369"/>
      <c r="N2115" s="369"/>
    </row>
    <row r="2116">
      <c r="G2116" s="304"/>
      <c r="H2116" s="304"/>
      <c r="I2116" s="304"/>
      <c r="J2116" s="304"/>
      <c r="L2116" s="304"/>
      <c r="M2116" s="369"/>
      <c r="N2116" s="369"/>
    </row>
    <row r="2117">
      <c r="H2117" s="304"/>
      <c r="J2117" s="304"/>
      <c r="K2117" s="304"/>
      <c r="M2117" s="369"/>
      <c r="N2117" s="369"/>
    </row>
    <row r="2118">
      <c r="F2118" s="304"/>
      <c r="G2118" s="304"/>
      <c r="H2118" s="304"/>
      <c r="I2118" s="304"/>
      <c r="J2118" s="304"/>
      <c r="K2118" s="304"/>
      <c r="L2118" s="304"/>
      <c r="M2118" s="369"/>
      <c r="N2118" s="369"/>
    </row>
    <row r="2119">
      <c r="F2119" s="304"/>
      <c r="G2119" s="304"/>
      <c r="H2119" s="304"/>
      <c r="I2119" s="304"/>
      <c r="J2119" s="304"/>
      <c r="K2119" s="304"/>
      <c r="L2119" s="304"/>
      <c r="M2119" s="369"/>
    </row>
    <row r="2120">
      <c r="H2120" s="304"/>
      <c r="K2120" s="304"/>
      <c r="L2120" s="304"/>
      <c r="M2120" s="369"/>
    </row>
    <row r="2121">
      <c r="J2121" s="304"/>
      <c r="K2121" s="304"/>
      <c r="M2121" s="369"/>
      <c r="N2121" s="369"/>
    </row>
    <row r="2122">
      <c r="L2122" s="304"/>
      <c r="M2122" s="369"/>
      <c r="N2122" s="369"/>
    </row>
    <row r="2123">
      <c r="N2123" s="369"/>
    </row>
    <row r="2124">
      <c r="F2124" s="304"/>
      <c r="G2124" s="304"/>
      <c r="H2124" s="304"/>
      <c r="I2124" s="304"/>
      <c r="J2124" s="304"/>
      <c r="K2124" s="304"/>
      <c r="L2124" s="304"/>
      <c r="M2124" s="369"/>
      <c r="N2124" s="369"/>
    </row>
    <row r="2125">
      <c r="F2125" s="304"/>
      <c r="G2125" s="304"/>
      <c r="H2125" s="304"/>
      <c r="I2125" s="304"/>
      <c r="J2125" s="304"/>
      <c r="K2125" s="304"/>
      <c r="L2125" s="304"/>
      <c r="M2125" s="369"/>
      <c r="N2125" s="369"/>
    </row>
    <row r="2126">
      <c r="H2126" s="304"/>
      <c r="I2126" s="304"/>
      <c r="J2126" s="304"/>
      <c r="K2126" s="304"/>
      <c r="L2126" s="304"/>
      <c r="M2126" s="369"/>
      <c r="N2126" s="369"/>
    </row>
    <row r="2127">
      <c r="J2127" s="304"/>
      <c r="K2127" s="304"/>
      <c r="L2127" s="304"/>
      <c r="M2127" s="369"/>
      <c r="N2127" s="369"/>
    </row>
    <row r="2128">
      <c r="L2128" s="304"/>
      <c r="M2128" s="369"/>
      <c r="N2128" s="369"/>
    </row>
    <row r="2129">
      <c r="N2129" s="369"/>
    </row>
    <row r="2130">
      <c r="F2130" s="304"/>
      <c r="G2130" s="304"/>
      <c r="H2130" s="304"/>
      <c r="I2130" s="304"/>
      <c r="J2130" s="304"/>
      <c r="M2130" s="369"/>
      <c r="N2130" s="369"/>
    </row>
    <row r="2131">
      <c r="F2131" s="304"/>
      <c r="G2131" s="304"/>
      <c r="H2131" s="304"/>
      <c r="I2131" s="304"/>
      <c r="J2131" s="304"/>
      <c r="K2131" s="304"/>
      <c r="L2131" s="304"/>
      <c r="M2131" s="369"/>
      <c r="N2131" s="369"/>
    </row>
    <row r="2132">
      <c r="I2132" s="304"/>
      <c r="J2132" s="304"/>
      <c r="K2132" s="304"/>
      <c r="L2132" s="304"/>
      <c r="M2132" s="369"/>
      <c r="N2132" s="369"/>
    </row>
    <row r="2133">
      <c r="K2133" s="304"/>
      <c r="L2133" s="304"/>
      <c r="M2133" s="369"/>
      <c r="N2133" s="369"/>
    </row>
    <row r="2134">
      <c r="L2134" s="304"/>
      <c r="M2134" s="369"/>
      <c r="N2134" s="369"/>
    </row>
    <row r="2135">
      <c r="N2135" s="369"/>
    </row>
    <row r="2136">
      <c r="F2136" s="304"/>
      <c r="G2136" s="304"/>
      <c r="H2136" s="304"/>
      <c r="J2136" s="304"/>
      <c r="K2136" s="304"/>
      <c r="L2136" s="304"/>
      <c r="M2136" s="369"/>
      <c r="N2136" s="369"/>
    </row>
    <row r="2137">
      <c r="F2137" s="304"/>
      <c r="G2137" s="304"/>
      <c r="H2137" s="304"/>
      <c r="I2137" s="304"/>
      <c r="J2137" s="304"/>
      <c r="K2137" s="304"/>
      <c r="L2137" s="304"/>
      <c r="M2137" s="369"/>
      <c r="N2137" s="369"/>
    </row>
    <row r="2138">
      <c r="G2138" s="304"/>
      <c r="H2138" s="304"/>
      <c r="K2138" s="304"/>
      <c r="L2138" s="304"/>
      <c r="M2138" s="369"/>
      <c r="N2138" s="369"/>
    </row>
    <row r="2139">
      <c r="H2139" s="304"/>
      <c r="K2139" s="304"/>
      <c r="L2139" s="304"/>
      <c r="M2139" s="369"/>
      <c r="N2139" s="369"/>
    </row>
    <row r="2140">
      <c r="F2140" s="304"/>
      <c r="I2140" s="304"/>
      <c r="J2140" s="304"/>
      <c r="K2140" s="304"/>
      <c r="L2140" s="304"/>
      <c r="M2140" s="369"/>
      <c r="N2140" s="369"/>
    </row>
    <row r="2141">
      <c r="F2141" s="304"/>
      <c r="G2141" s="304"/>
      <c r="H2141" s="304"/>
      <c r="J2141" s="304"/>
      <c r="L2141" s="304"/>
      <c r="M2141" s="369"/>
      <c r="N2141" s="369"/>
    </row>
    <row r="2142">
      <c r="G2142" s="304"/>
      <c r="H2142" s="304"/>
      <c r="K2142" s="304"/>
      <c r="L2142" s="304"/>
      <c r="M2142" s="369"/>
      <c r="N2142" s="369"/>
    </row>
    <row r="2143">
      <c r="H2143" s="304"/>
      <c r="L2143" s="304"/>
      <c r="M2143" s="369"/>
      <c r="N2143" s="369"/>
    </row>
    <row r="2145">
      <c r="F2145" s="304"/>
      <c r="G2145" s="304"/>
      <c r="H2145" s="304"/>
      <c r="I2145" s="304"/>
      <c r="J2145" s="304"/>
      <c r="K2145" s="304"/>
      <c r="L2145" s="304"/>
      <c r="M2145" s="369"/>
      <c r="N2145" s="369"/>
    </row>
    <row r="2146">
      <c r="F2146" s="304"/>
      <c r="G2146" s="304"/>
      <c r="H2146" s="304"/>
      <c r="I2146" s="304"/>
      <c r="J2146" s="304"/>
      <c r="K2146" s="304"/>
      <c r="L2146" s="304"/>
      <c r="M2146" s="369"/>
      <c r="N2146" s="369"/>
    </row>
    <row r="2147">
      <c r="H2147" s="304"/>
      <c r="I2147" s="304"/>
      <c r="J2147" s="304"/>
      <c r="K2147" s="304"/>
      <c r="L2147" s="304"/>
      <c r="M2147" s="369"/>
      <c r="N2147" s="369"/>
    </row>
    <row r="2148">
      <c r="J2148" s="304"/>
      <c r="K2148" s="304"/>
      <c r="L2148" s="304"/>
      <c r="M2148" s="369"/>
      <c r="N2148" s="369"/>
    </row>
    <row r="2149">
      <c r="L2149" s="304"/>
      <c r="M2149" s="369"/>
      <c r="N2149" s="369"/>
    </row>
    <row r="2150">
      <c r="N2150" s="369"/>
    </row>
    <row r="2151">
      <c r="F2151" s="304"/>
      <c r="G2151" s="304"/>
      <c r="H2151" s="304"/>
      <c r="I2151" s="304"/>
      <c r="J2151" s="304"/>
      <c r="K2151" s="304"/>
      <c r="L2151" s="304"/>
      <c r="M2151" s="369"/>
      <c r="N2151" s="369"/>
    </row>
    <row r="2152">
      <c r="F2152" s="304"/>
      <c r="G2152" s="304"/>
      <c r="H2152" s="304"/>
      <c r="I2152" s="304"/>
      <c r="J2152" s="304"/>
      <c r="K2152" s="304"/>
      <c r="L2152" s="304"/>
      <c r="M2152" s="369"/>
      <c r="N2152" s="369"/>
    </row>
    <row r="2153">
      <c r="H2153" s="304"/>
      <c r="I2153" s="304"/>
      <c r="J2153" s="304"/>
      <c r="K2153" s="304"/>
      <c r="L2153" s="304"/>
      <c r="M2153" s="369"/>
      <c r="N2153" s="369"/>
    </row>
    <row r="2154">
      <c r="J2154" s="304"/>
      <c r="K2154" s="304"/>
      <c r="L2154" s="304"/>
      <c r="M2154" s="369"/>
      <c r="N2154" s="369"/>
    </row>
    <row r="2155">
      <c r="L2155" s="304"/>
      <c r="M2155" s="369"/>
      <c r="N2155" s="369"/>
    </row>
    <row r="2156">
      <c r="N2156" s="369"/>
    </row>
    <row r="2158">
      <c r="F2158" s="304"/>
      <c r="G2158" s="304"/>
      <c r="H2158" s="304"/>
      <c r="I2158" s="304"/>
      <c r="J2158" s="304"/>
      <c r="K2158" s="304"/>
      <c r="L2158" s="304"/>
      <c r="N2158" s="369"/>
    </row>
    <row r="2159">
      <c r="F2159" s="304"/>
      <c r="G2159" s="304"/>
      <c r="H2159" s="304"/>
      <c r="I2159" s="304"/>
      <c r="J2159" s="304"/>
      <c r="K2159" s="304"/>
      <c r="L2159" s="304"/>
      <c r="M2159" s="369"/>
      <c r="N2159" s="369"/>
    </row>
    <row r="2160">
      <c r="H2160" s="304"/>
      <c r="I2160" s="304"/>
      <c r="J2160" s="304"/>
      <c r="K2160" s="304"/>
      <c r="L2160" s="304"/>
      <c r="M2160" s="369"/>
      <c r="N2160" s="369"/>
    </row>
    <row r="2161">
      <c r="J2161" s="304"/>
      <c r="K2161" s="304"/>
      <c r="L2161" s="304"/>
      <c r="M2161" s="369"/>
      <c r="N2161" s="369"/>
    </row>
    <row r="2162">
      <c r="L2162" s="304"/>
      <c r="M2162" s="369"/>
      <c r="N2162" s="369"/>
    </row>
    <row r="2163">
      <c r="N2163" s="369"/>
    </row>
    <row r="2165">
      <c r="K2165" s="304"/>
      <c r="L2165" s="304"/>
      <c r="M2165" s="369"/>
      <c r="N2165" s="369"/>
    </row>
    <row r="2166">
      <c r="L2166" s="304"/>
      <c r="M2166" s="369"/>
      <c r="N2166" s="369"/>
    </row>
    <row r="2167">
      <c r="L2167" s="304"/>
      <c r="M2167" s="369"/>
      <c r="N2167" s="369"/>
    </row>
    <row r="2168">
      <c r="L2168" s="304"/>
      <c r="N2168" s="369"/>
    </row>
    <row r="2169">
      <c r="L2169" s="304"/>
      <c r="M2169" s="369"/>
      <c r="N2169" s="369"/>
    </row>
    <row r="2170">
      <c r="N2170" s="369"/>
    </row>
    <row r="2171">
      <c r="F2171" s="304"/>
      <c r="G2171" s="304"/>
      <c r="H2171" s="304"/>
      <c r="J2171" s="304"/>
      <c r="K2171" s="304"/>
      <c r="L2171" s="304"/>
      <c r="M2171" s="369"/>
      <c r="N2171" s="369"/>
    </row>
    <row r="2172">
      <c r="F2172" s="304"/>
      <c r="G2172" s="304"/>
      <c r="H2172" s="304"/>
      <c r="J2172" s="304"/>
      <c r="K2172" s="304"/>
      <c r="L2172" s="304"/>
      <c r="M2172" s="369"/>
    </row>
    <row r="2173">
      <c r="H2173" s="304"/>
      <c r="L2173" s="304"/>
      <c r="M2173" s="369"/>
      <c r="N2173" s="369"/>
    </row>
    <row r="2174">
      <c r="J2174" s="304"/>
      <c r="L2174" s="304"/>
      <c r="M2174" s="369"/>
      <c r="N2174" s="369"/>
    </row>
    <row r="2175">
      <c r="L2175" s="304"/>
      <c r="M2175" s="369"/>
      <c r="N2175" s="369"/>
    </row>
    <row r="2176">
      <c r="N2176" s="369"/>
    </row>
    <row r="2177">
      <c r="F2177" s="304"/>
      <c r="H2177" s="304"/>
      <c r="K2177" s="304"/>
      <c r="M2177" s="369"/>
      <c r="N2177" s="369"/>
    </row>
    <row r="2178">
      <c r="F2178" s="304"/>
      <c r="G2178" s="304"/>
      <c r="K2178" s="304"/>
      <c r="L2178" s="304"/>
      <c r="M2178" s="369"/>
      <c r="N2178" s="369"/>
    </row>
    <row r="2179">
      <c r="H2179" s="304"/>
      <c r="L2179" s="304"/>
      <c r="M2179" s="369"/>
      <c r="N2179" s="369"/>
    </row>
    <row r="2180">
      <c r="M2180" s="369"/>
      <c r="N2180" s="369"/>
    </row>
    <row r="2181">
      <c r="M2181" s="369"/>
      <c r="N2181" s="369"/>
    </row>
    <row r="2182">
      <c r="N2182" s="369"/>
    </row>
    <row r="2183">
      <c r="F2183" s="304"/>
      <c r="G2183" s="304"/>
      <c r="I2183" s="304"/>
      <c r="J2183" s="304"/>
      <c r="K2183" s="304"/>
      <c r="L2183" s="304"/>
      <c r="M2183" s="369"/>
      <c r="N2183" s="369"/>
    </row>
    <row r="2184">
      <c r="H2184" s="304"/>
      <c r="I2184" s="304"/>
      <c r="J2184" s="304"/>
      <c r="K2184" s="304"/>
      <c r="L2184" s="304"/>
      <c r="M2184" s="369"/>
      <c r="N2184" s="369"/>
    </row>
    <row r="2185">
      <c r="J2185" s="304"/>
      <c r="K2185" s="304"/>
      <c r="L2185" s="304"/>
      <c r="M2185" s="369"/>
      <c r="N2185" s="369"/>
    </row>
    <row r="2186">
      <c r="L2186" s="304"/>
      <c r="N2186" s="369"/>
    </row>
    <row r="2187">
      <c r="N2187" s="369"/>
    </row>
    <row r="2188">
      <c r="F2188" s="304"/>
      <c r="G2188" s="304"/>
      <c r="H2188" s="304"/>
      <c r="I2188" s="304"/>
      <c r="J2188" s="304"/>
      <c r="K2188" s="304"/>
      <c r="L2188" s="304"/>
      <c r="M2188" s="369"/>
      <c r="N2188" s="369"/>
    </row>
    <row r="2189">
      <c r="F2189" s="304"/>
      <c r="G2189" s="304"/>
      <c r="H2189" s="304"/>
      <c r="I2189" s="304"/>
      <c r="J2189" s="304"/>
      <c r="K2189" s="304"/>
      <c r="L2189" s="304"/>
      <c r="M2189" s="369"/>
      <c r="N2189" s="369"/>
    </row>
    <row r="2190">
      <c r="H2190" s="304"/>
      <c r="I2190" s="304"/>
      <c r="J2190" s="304"/>
      <c r="K2190" s="304"/>
      <c r="L2190" s="304"/>
      <c r="M2190" s="369"/>
      <c r="N2190" s="369"/>
    </row>
    <row r="2191">
      <c r="N2191" s="369"/>
    </row>
    <row r="2192">
      <c r="L2192" s="304"/>
      <c r="M2192" s="369"/>
      <c r="N2192" s="369"/>
    </row>
    <row r="2193">
      <c r="N2193" s="369"/>
    </row>
    <row r="2194">
      <c r="L2194" s="304"/>
      <c r="M2194" s="369"/>
      <c r="N2194" s="369"/>
    </row>
    <row r="2195">
      <c r="L2195" s="304"/>
      <c r="M2195" s="369"/>
      <c r="N2195" s="369"/>
    </row>
    <row r="2196">
      <c r="L2196" s="304"/>
      <c r="M2196" s="369"/>
      <c r="N2196" s="369"/>
    </row>
    <row r="2197">
      <c r="M2197" s="369"/>
      <c r="N2197" s="369"/>
    </row>
    <row r="2198">
      <c r="L2198" s="304"/>
      <c r="M2198" s="369"/>
      <c r="N2198" s="369"/>
    </row>
    <row r="2199">
      <c r="N2199" s="369"/>
    </row>
    <row r="2200">
      <c r="F2200" s="304"/>
      <c r="G2200" s="304"/>
      <c r="H2200" s="304"/>
      <c r="I2200" s="304"/>
      <c r="J2200" s="304"/>
      <c r="K2200" s="304"/>
      <c r="L2200" s="304"/>
      <c r="M2200" s="369"/>
    </row>
    <row r="2201">
      <c r="F2201" s="304"/>
      <c r="G2201" s="304"/>
      <c r="H2201" s="304"/>
      <c r="I2201" s="304"/>
      <c r="J2201" s="304"/>
      <c r="K2201" s="304"/>
      <c r="L2201" s="304"/>
      <c r="M2201" s="369"/>
      <c r="N2201" s="369"/>
    </row>
    <row r="2202">
      <c r="H2202" s="304"/>
      <c r="I2202" s="304"/>
      <c r="J2202" s="304"/>
      <c r="K2202" s="304"/>
      <c r="L2202" s="304"/>
      <c r="M2202" s="369"/>
      <c r="N2202" s="369"/>
    </row>
    <row r="2203">
      <c r="J2203" s="304"/>
      <c r="K2203" s="304"/>
      <c r="L2203" s="304"/>
      <c r="M2203" s="369"/>
      <c r="N2203" s="369"/>
    </row>
    <row r="2204">
      <c r="L2204" s="304"/>
      <c r="M2204" s="369"/>
      <c r="N2204" s="369"/>
    </row>
    <row r="2205">
      <c r="N2205" s="369"/>
    </row>
    <row r="2207">
      <c r="F2207" s="304"/>
      <c r="G2207" s="304"/>
      <c r="H2207" s="304"/>
      <c r="I2207" s="304"/>
      <c r="J2207" s="304"/>
      <c r="K2207" s="304"/>
      <c r="L2207" s="304"/>
      <c r="M2207" s="369"/>
      <c r="N2207" s="369"/>
    </row>
    <row r="2208">
      <c r="F2208" s="304"/>
      <c r="G2208" s="304"/>
      <c r="H2208" s="304"/>
      <c r="I2208" s="304"/>
      <c r="J2208" s="304"/>
      <c r="L2208" s="304"/>
      <c r="M2208" s="369"/>
      <c r="N2208" s="369"/>
    </row>
    <row r="2209">
      <c r="H2209" s="304"/>
      <c r="I2209" s="304"/>
      <c r="L2209" s="304"/>
      <c r="M2209" s="369"/>
      <c r="N2209" s="369"/>
    </row>
    <row r="2210">
      <c r="J2210" s="304"/>
      <c r="K2210" s="304"/>
      <c r="L2210" s="304"/>
      <c r="M2210" s="369"/>
      <c r="N2210" s="369"/>
    </row>
    <row r="2211">
      <c r="L2211" s="304"/>
      <c r="M2211" s="369"/>
      <c r="N2211" s="369"/>
    </row>
    <row r="2212">
      <c r="N2212" s="369"/>
    </row>
    <row r="2213">
      <c r="K2213" s="304"/>
      <c r="L2213" s="304"/>
      <c r="M2213" s="369"/>
      <c r="N2213" s="369"/>
    </row>
    <row r="2214">
      <c r="F2214" s="304"/>
      <c r="K2214" s="304"/>
      <c r="L2214" s="304"/>
      <c r="N2214" s="369"/>
    </row>
    <row r="2215">
      <c r="L2215" s="304"/>
      <c r="M2215" s="369"/>
      <c r="N2215" s="369"/>
    </row>
    <row r="2216">
      <c r="J2216" s="304"/>
      <c r="K2216" s="304"/>
      <c r="L2216" s="304"/>
      <c r="M2216" s="369"/>
      <c r="N2216" s="369"/>
    </row>
    <row r="2217">
      <c r="L2217" s="304"/>
      <c r="M2217" s="369"/>
      <c r="N2217" s="369"/>
    </row>
    <row r="2218">
      <c r="N2218" s="369"/>
    </row>
    <row r="2219">
      <c r="F2219" s="304"/>
      <c r="L2219" s="304"/>
      <c r="M2219" s="369"/>
      <c r="N2219" s="369"/>
    </row>
    <row r="2220">
      <c r="F2220" s="304"/>
      <c r="G2220" s="304"/>
      <c r="L2220" s="304"/>
      <c r="M2220" s="369"/>
      <c r="N2220" s="369"/>
    </row>
    <row r="2221">
      <c r="H2221" s="304"/>
      <c r="L2221" s="304"/>
      <c r="M2221" s="369"/>
      <c r="N2221" s="369"/>
    </row>
    <row r="2222">
      <c r="J2222" s="304"/>
      <c r="K2222" s="304"/>
      <c r="L2222" s="304"/>
      <c r="M2222" s="369"/>
    </row>
    <row r="2223">
      <c r="L2223" s="304"/>
      <c r="M2223" s="369"/>
      <c r="N2223" s="369"/>
    </row>
    <row r="2224">
      <c r="N2224" s="369"/>
    </row>
    <row r="2226">
      <c r="K2226" s="304"/>
      <c r="L2226" s="304"/>
      <c r="M2226" s="369"/>
    </row>
    <row r="2227">
      <c r="K2227" s="304"/>
      <c r="M2227" s="369"/>
      <c r="N2227" s="369"/>
    </row>
    <row r="2228">
      <c r="K2228" s="304"/>
      <c r="L2228" s="304"/>
      <c r="M2228" s="369"/>
      <c r="N2228" s="369"/>
    </row>
    <row r="2229">
      <c r="J2229" s="304"/>
      <c r="K2229" s="304"/>
      <c r="L2229" s="304"/>
      <c r="M2229" s="369"/>
      <c r="N2229" s="369"/>
    </row>
    <row r="2230">
      <c r="L2230" s="304"/>
      <c r="M2230" s="369"/>
      <c r="N2230" s="369"/>
    </row>
    <row r="2231">
      <c r="N2231" s="369"/>
    </row>
    <row r="2232">
      <c r="F2232" s="304"/>
      <c r="G2232" s="304"/>
      <c r="H2232" s="304"/>
      <c r="I2232" s="304"/>
      <c r="J2232" s="304"/>
      <c r="K2232" s="304"/>
      <c r="L2232" s="304"/>
      <c r="M2232" s="369"/>
      <c r="N2232" s="369"/>
    </row>
    <row r="2233">
      <c r="F2233" s="304"/>
      <c r="G2233" s="304"/>
      <c r="H2233" s="304"/>
      <c r="I2233" s="304"/>
      <c r="J2233" s="304"/>
      <c r="K2233" s="304"/>
      <c r="L2233" s="304"/>
      <c r="M2233" s="369"/>
      <c r="N2233" s="369"/>
    </row>
    <row r="2234">
      <c r="H2234" s="304"/>
      <c r="I2234" s="304"/>
      <c r="J2234" s="304"/>
      <c r="K2234" s="304"/>
      <c r="L2234" s="304"/>
      <c r="M2234" s="369"/>
      <c r="N2234" s="369"/>
    </row>
    <row r="2235">
      <c r="J2235" s="304"/>
      <c r="K2235" s="304"/>
      <c r="L2235" s="304"/>
      <c r="M2235" s="369"/>
      <c r="N2235" s="369"/>
    </row>
    <row r="2236">
      <c r="L2236" s="304"/>
      <c r="M2236" s="369"/>
      <c r="N2236" s="369"/>
    </row>
    <row r="2237">
      <c r="N2237" s="369"/>
    </row>
    <row r="2239">
      <c r="J2239" s="304"/>
      <c r="K2239" s="304"/>
      <c r="L2239" s="304"/>
      <c r="M2239" s="369"/>
      <c r="N2239" s="369"/>
    </row>
    <row r="2240">
      <c r="F2240" s="304"/>
      <c r="J2240" s="304"/>
      <c r="K2240" s="304"/>
      <c r="M2240" s="369"/>
      <c r="N2240" s="369"/>
    </row>
    <row r="2241">
      <c r="K2241" s="304"/>
      <c r="L2241" s="304"/>
      <c r="M2241" s="369"/>
      <c r="N2241" s="369"/>
    </row>
    <row r="2242">
      <c r="J2242" s="304"/>
      <c r="K2242" s="304"/>
      <c r="L2242" s="304"/>
      <c r="M2242" s="369"/>
      <c r="N2242" s="369"/>
    </row>
    <row r="2243">
      <c r="L2243" s="304"/>
      <c r="M2243" s="369"/>
      <c r="N2243" s="369"/>
    </row>
    <row r="2244">
      <c r="N2244" s="369"/>
    </row>
    <row r="2245">
      <c r="F2245" s="304"/>
      <c r="G2245" s="304"/>
      <c r="I2245" s="304"/>
      <c r="J2245" s="304"/>
      <c r="K2245" s="304"/>
      <c r="L2245" s="304"/>
      <c r="M2245" s="369"/>
      <c r="N2245" s="369"/>
    </row>
    <row r="2246">
      <c r="F2246" s="304"/>
      <c r="H2246" s="304"/>
      <c r="J2246" s="304"/>
      <c r="K2246" s="304"/>
      <c r="L2246" s="304"/>
      <c r="M2246" s="369"/>
      <c r="N2246" s="369"/>
    </row>
    <row r="2247">
      <c r="I2247" s="304"/>
      <c r="J2247" s="304"/>
      <c r="K2247" s="304"/>
      <c r="L2247" s="304"/>
      <c r="M2247" s="369"/>
      <c r="N2247" s="369"/>
    </row>
    <row r="2248">
      <c r="J2248" s="304"/>
      <c r="K2248" s="304"/>
      <c r="L2248" s="304"/>
      <c r="M2248" s="369"/>
      <c r="N2248" s="369"/>
    </row>
    <row r="2249">
      <c r="L2249" s="304"/>
      <c r="M2249" s="369"/>
      <c r="N2249" s="369"/>
    </row>
    <row r="2250">
      <c r="N2250" s="369"/>
    </row>
    <row r="2251">
      <c r="F2251" s="304"/>
      <c r="G2251" s="304"/>
      <c r="H2251" s="304"/>
      <c r="I2251" s="304"/>
      <c r="J2251" s="304"/>
      <c r="K2251" s="304"/>
      <c r="L2251" s="304"/>
      <c r="M2251" s="369"/>
    </row>
    <row r="2252">
      <c r="F2252" s="304"/>
      <c r="G2252" s="304"/>
      <c r="H2252" s="304"/>
      <c r="I2252" s="304"/>
      <c r="J2252" s="304"/>
      <c r="K2252" s="304"/>
      <c r="L2252" s="304"/>
      <c r="M2252" s="369"/>
      <c r="N2252" s="369"/>
    </row>
    <row r="2253">
      <c r="H2253" s="304"/>
      <c r="I2253" s="304"/>
      <c r="J2253" s="304"/>
      <c r="K2253" s="304"/>
      <c r="L2253" s="304"/>
      <c r="M2253" s="369"/>
      <c r="N2253" s="369"/>
    </row>
    <row r="2254">
      <c r="J2254" s="304"/>
      <c r="K2254" s="304"/>
      <c r="L2254" s="304"/>
      <c r="M2254" s="369"/>
      <c r="N2254" s="369"/>
    </row>
    <row r="2255">
      <c r="L2255" s="304"/>
      <c r="M2255" s="369"/>
      <c r="N2255" s="369"/>
    </row>
    <row r="2256">
      <c r="N2256" s="369"/>
    </row>
    <row r="2257">
      <c r="J2257" s="304"/>
      <c r="K2257" s="304"/>
      <c r="L2257" s="304"/>
      <c r="M2257" s="369"/>
      <c r="N2257" s="369"/>
    </row>
    <row r="2258">
      <c r="F2258" s="304"/>
      <c r="G2258" s="304"/>
      <c r="J2258" s="304"/>
      <c r="K2258" s="304"/>
      <c r="L2258" s="304"/>
      <c r="M2258" s="369"/>
      <c r="N2258" s="369"/>
    </row>
    <row r="2259">
      <c r="I2259" s="304"/>
      <c r="J2259" s="304"/>
      <c r="K2259" s="304"/>
      <c r="L2259" s="304"/>
      <c r="M2259" s="369"/>
      <c r="N2259" s="369"/>
    </row>
    <row r="2260">
      <c r="J2260" s="304"/>
      <c r="K2260" s="304"/>
      <c r="L2260" s="304"/>
      <c r="M2260" s="369"/>
      <c r="N2260" s="369"/>
    </row>
    <row r="2261">
      <c r="L2261" s="304"/>
      <c r="M2261" s="369"/>
      <c r="N2261" s="369"/>
    </row>
    <row r="2262">
      <c r="N2262" s="369"/>
    </row>
    <row r="2263">
      <c r="L2263" s="304"/>
      <c r="M2263" s="369"/>
      <c r="N2263" s="369"/>
    </row>
    <row r="2264">
      <c r="L2264" s="304"/>
      <c r="M2264" s="369"/>
    </row>
    <row r="2265">
      <c r="G2265" s="304"/>
      <c r="L2265" s="304"/>
      <c r="N2265" s="369"/>
    </row>
    <row r="2266">
      <c r="J2266" s="304"/>
      <c r="M2266" s="369"/>
      <c r="N2266" s="369"/>
    </row>
    <row r="2267">
      <c r="L2267" s="304"/>
      <c r="M2267" s="369"/>
      <c r="N2267" s="369"/>
    </row>
    <row r="2268">
      <c r="N2268" s="369"/>
    </row>
    <row r="2269">
      <c r="F2269" s="304"/>
      <c r="G2269" s="304"/>
      <c r="M2269" s="369"/>
      <c r="N2269" s="369"/>
    </row>
    <row r="2270">
      <c r="F2270" s="304"/>
      <c r="G2270" s="304"/>
      <c r="L2270" s="304"/>
      <c r="M2270" s="369"/>
      <c r="N2270" s="369"/>
    </row>
    <row r="2271">
      <c r="G2271" s="304"/>
      <c r="M2271" s="369"/>
      <c r="N2271" s="369"/>
    </row>
    <row r="2276">
      <c r="K2276" s="304"/>
      <c r="L2276" s="304"/>
      <c r="N2276" s="369"/>
    </row>
    <row r="2277">
      <c r="K2277" s="304"/>
      <c r="L2277" s="304"/>
      <c r="M2277" s="369"/>
      <c r="N2277" s="369"/>
    </row>
    <row r="2278">
      <c r="K2278" s="304"/>
      <c r="L2278" s="304"/>
      <c r="M2278" s="369"/>
      <c r="N2278" s="369"/>
    </row>
    <row r="2279">
      <c r="J2279" s="304"/>
      <c r="K2279" s="304"/>
      <c r="L2279" s="304"/>
      <c r="M2279" s="369"/>
      <c r="N2279" s="369"/>
    </row>
    <row r="2280">
      <c r="L2280" s="304"/>
      <c r="M2280" s="369"/>
      <c r="N2280" s="369"/>
    </row>
    <row r="2281">
      <c r="N2281" s="369"/>
    </row>
    <row r="2282">
      <c r="F2282" s="304"/>
      <c r="G2282" s="304"/>
      <c r="H2282" s="304"/>
      <c r="I2282" s="304"/>
      <c r="J2282" s="304"/>
      <c r="K2282" s="304"/>
      <c r="L2282" s="304"/>
      <c r="M2282" s="369"/>
      <c r="N2282" s="369"/>
    </row>
    <row r="2283">
      <c r="F2283" s="304"/>
      <c r="G2283" s="304"/>
      <c r="H2283" s="304"/>
      <c r="I2283" s="304"/>
      <c r="J2283" s="304"/>
      <c r="K2283" s="304"/>
      <c r="L2283" s="304"/>
      <c r="M2283" s="369"/>
      <c r="N2283" s="369"/>
    </row>
    <row r="2284">
      <c r="G2284" s="304"/>
      <c r="H2284" s="304"/>
      <c r="I2284" s="304"/>
      <c r="J2284" s="304"/>
      <c r="K2284" s="304"/>
      <c r="L2284" s="304"/>
      <c r="M2284" s="369"/>
      <c r="N2284" s="369"/>
    </row>
    <row r="2285">
      <c r="J2285" s="304"/>
      <c r="K2285" s="304"/>
      <c r="L2285" s="304"/>
      <c r="M2285" s="369"/>
      <c r="N2285" s="369"/>
    </row>
    <row r="2286">
      <c r="L2286" s="304"/>
      <c r="M2286" s="369"/>
      <c r="N2286" s="369"/>
    </row>
    <row r="2287">
      <c r="N2287" s="369"/>
    </row>
    <row r="2288">
      <c r="F2288" s="304"/>
      <c r="G2288" s="304"/>
      <c r="H2288" s="304"/>
      <c r="I2288" s="304"/>
      <c r="J2288" s="304"/>
      <c r="K2288" s="304"/>
      <c r="L2288" s="304"/>
      <c r="M2288" s="369"/>
      <c r="N2288" s="369"/>
    </row>
    <row r="2289">
      <c r="F2289" s="304"/>
      <c r="G2289" s="304"/>
      <c r="H2289" s="304"/>
      <c r="I2289" s="304"/>
      <c r="J2289" s="304"/>
      <c r="K2289" s="304"/>
      <c r="L2289" s="304"/>
      <c r="M2289" s="369"/>
      <c r="N2289" s="369"/>
    </row>
    <row r="2290">
      <c r="G2290" s="304"/>
      <c r="H2290" s="304"/>
      <c r="I2290" s="304"/>
      <c r="J2290" s="304"/>
      <c r="K2290" s="304"/>
      <c r="L2290" s="304"/>
      <c r="M2290" s="369"/>
      <c r="N2290" s="369"/>
    </row>
    <row r="2291">
      <c r="J2291" s="304"/>
      <c r="K2291" s="304"/>
      <c r="L2291" s="304"/>
      <c r="M2291" s="369"/>
      <c r="N2291" s="369"/>
    </row>
    <row r="2292">
      <c r="L2292" s="304"/>
      <c r="M2292" s="369"/>
      <c r="N2292" s="369"/>
    </row>
    <row r="2293">
      <c r="N2293" s="369"/>
    </row>
    <row r="2294">
      <c r="F2294" s="304"/>
      <c r="G2294" s="304"/>
      <c r="H2294" s="304"/>
      <c r="I2294" s="304"/>
      <c r="J2294" s="304"/>
      <c r="K2294" s="304"/>
      <c r="L2294" s="304"/>
      <c r="M2294" s="369"/>
      <c r="N2294" s="369"/>
    </row>
    <row r="2295">
      <c r="F2295" s="304"/>
      <c r="G2295" s="304"/>
      <c r="H2295" s="304"/>
      <c r="I2295" s="304"/>
      <c r="J2295" s="304"/>
      <c r="K2295" s="304"/>
      <c r="L2295" s="304"/>
      <c r="M2295" s="369"/>
      <c r="N2295" s="369"/>
    </row>
    <row r="2296">
      <c r="G2296" s="304"/>
      <c r="H2296" s="304"/>
      <c r="I2296" s="304"/>
      <c r="J2296" s="304"/>
      <c r="K2296" s="304"/>
      <c r="L2296" s="304"/>
      <c r="M2296" s="369"/>
      <c r="N2296" s="369"/>
    </row>
    <row r="2297">
      <c r="J2297" s="304"/>
      <c r="K2297" s="304"/>
      <c r="L2297" s="304"/>
      <c r="M2297" s="369"/>
      <c r="N2297" s="369"/>
    </row>
    <row r="2298">
      <c r="L2298" s="304"/>
      <c r="M2298" s="369"/>
      <c r="N2298" s="369"/>
    </row>
    <row r="2299">
      <c r="N2299" s="369"/>
    </row>
    <row r="2301">
      <c r="K2301" s="304"/>
      <c r="L2301" s="304"/>
      <c r="N2301" s="369"/>
    </row>
    <row r="2302">
      <c r="K2302" s="304"/>
      <c r="L2302" s="304"/>
      <c r="M2302" s="369"/>
      <c r="N2302" s="369"/>
    </row>
    <row r="2303">
      <c r="K2303" s="304"/>
      <c r="L2303" s="304"/>
      <c r="M2303" s="369"/>
      <c r="N2303" s="369"/>
    </row>
    <row r="2304">
      <c r="J2304" s="304"/>
      <c r="K2304" s="304"/>
      <c r="L2304" s="304"/>
      <c r="M2304" s="369"/>
      <c r="N2304" s="369"/>
    </row>
    <row r="2305">
      <c r="L2305" s="304"/>
      <c r="M2305" s="369"/>
      <c r="N2305" s="369"/>
    </row>
    <row r="2306">
      <c r="N2306" s="369"/>
    </row>
    <row r="2307">
      <c r="F2307" s="304"/>
      <c r="G2307" s="304"/>
      <c r="K2307" s="304"/>
      <c r="L2307" s="304"/>
      <c r="M2307" s="369"/>
      <c r="N2307" s="369"/>
    </row>
    <row r="2308">
      <c r="F2308" s="304"/>
      <c r="G2308" s="304"/>
      <c r="K2308" s="304"/>
      <c r="L2308" s="304"/>
      <c r="M2308" s="369"/>
      <c r="N2308" s="369"/>
    </row>
    <row r="2309">
      <c r="G2309" s="304"/>
      <c r="H2309" s="304"/>
      <c r="L2309" s="304"/>
      <c r="M2309" s="369"/>
      <c r="N2309" s="369"/>
    </row>
    <row r="2310">
      <c r="J2310" s="304"/>
      <c r="K2310" s="304"/>
      <c r="M2310" s="369"/>
      <c r="N2310" s="369"/>
    </row>
    <row r="2311">
      <c r="L2311" s="304"/>
      <c r="M2311" s="369"/>
      <c r="N2311" s="369"/>
    </row>
    <row r="2312">
      <c r="N2312" s="369"/>
    </row>
    <row r="2313">
      <c r="F2313" s="304"/>
      <c r="G2313" s="304"/>
      <c r="H2313" s="304"/>
      <c r="I2313" s="304"/>
      <c r="J2313" s="304"/>
      <c r="K2313" s="304"/>
      <c r="L2313" s="304"/>
      <c r="M2313" s="369"/>
      <c r="N2313" s="369"/>
    </row>
    <row r="2314">
      <c r="F2314" s="304"/>
      <c r="G2314" s="304"/>
      <c r="H2314" s="304"/>
      <c r="I2314" s="304"/>
      <c r="J2314" s="304"/>
      <c r="K2314" s="304"/>
      <c r="L2314" s="304"/>
      <c r="M2314" s="369"/>
      <c r="N2314" s="369"/>
    </row>
    <row r="2315">
      <c r="G2315" s="304"/>
      <c r="H2315" s="304"/>
      <c r="I2315" s="304"/>
      <c r="J2315" s="304"/>
      <c r="K2315" s="304"/>
      <c r="L2315" s="304"/>
      <c r="M2315" s="369"/>
      <c r="N2315" s="369"/>
    </row>
    <row r="2316">
      <c r="J2316" s="304"/>
      <c r="K2316" s="304"/>
      <c r="L2316" s="304"/>
      <c r="M2316" s="369"/>
      <c r="N2316" s="369"/>
    </row>
    <row r="2317">
      <c r="L2317" s="304"/>
      <c r="M2317" s="369"/>
      <c r="N2317" s="369"/>
    </row>
    <row r="2318">
      <c r="N2318" s="369"/>
    </row>
    <row r="2320">
      <c r="L2320" s="304"/>
      <c r="M2320" s="369"/>
      <c r="N2320" s="369"/>
    </row>
    <row r="2321">
      <c r="F2321" s="304"/>
      <c r="L2321" s="304"/>
      <c r="M2321" s="369"/>
      <c r="N2321" s="369"/>
    </row>
    <row r="2322">
      <c r="G2322" s="304"/>
      <c r="M2322" s="369"/>
      <c r="N2322" s="369"/>
    </row>
    <row r="2326">
      <c r="F2326" s="304"/>
      <c r="G2326" s="304"/>
      <c r="H2326" s="304"/>
      <c r="I2326" s="304"/>
      <c r="K2326" s="304"/>
      <c r="M2326" s="369"/>
      <c r="N2326" s="369"/>
    </row>
    <row r="2327">
      <c r="F2327" s="304"/>
      <c r="G2327" s="304"/>
      <c r="H2327" s="304"/>
      <c r="I2327" s="304"/>
      <c r="K2327" s="304"/>
      <c r="L2327" s="304"/>
      <c r="M2327" s="369"/>
      <c r="N2327" s="369"/>
    </row>
    <row r="2328">
      <c r="G2328" s="304"/>
      <c r="H2328" s="304"/>
      <c r="I2328" s="304"/>
      <c r="K2328" s="304"/>
      <c r="L2328" s="304"/>
      <c r="M2328" s="369"/>
    </row>
    <row r="2329">
      <c r="J2329" s="304"/>
      <c r="K2329" s="304"/>
      <c r="M2329" s="369"/>
      <c r="N2329" s="369"/>
    </row>
    <row r="2330">
      <c r="L2330" s="304"/>
      <c r="M2330" s="369"/>
      <c r="N2330" s="369"/>
    </row>
    <row r="2331">
      <c r="N2331" s="369"/>
    </row>
    <row r="2332">
      <c r="F2332" s="304"/>
      <c r="G2332" s="304"/>
      <c r="H2332" s="304"/>
      <c r="I2332" s="304"/>
      <c r="J2332" s="304"/>
      <c r="K2332" s="304"/>
      <c r="M2332" s="369"/>
      <c r="N2332" s="369"/>
    </row>
    <row r="2333">
      <c r="F2333" s="304"/>
      <c r="G2333" s="304"/>
      <c r="H2333" s="304"/>
      <c r="I2333" s="304"/>
      <c r="J2333" s="304"/>
      <c r="K2333" s="304"/>
      <c r="L2333" s="304"/>
      <c r="M2333" s="369"/>
      <c r="N2333" s="369"/>
    </row>
    <row r="2334">
      <c r="G2334" s="304"/>
      <c r="H2334" s="304"/>
      <c r="I2334" s="304"/>
      <c r="J2334" s="304"/>
      <c r="K2334" s="304"/>
      <c r="L2334" s="304"/>
      <c r="M2334" s="369"/>
      <c r="N2334" s="369"/>
    </row>
    <row r="2335">
      <c r="K2335" s="304"/>
      <c r="M2335" s="369"/>
      <c r="N2335" s="369"/>
    </row>
    <row r="2336">
      <c r="L2336" s="304"/>
      <c r="M2336" s="369"/>
      <c r="N2336" s="369"/>
    </row>
    <row r="2337">
      <c r="N2337" s="369"/>
    </row>
    <row r="2338">
      <c r="G2338" s="304"/>
      <c r="H2338" s="304"/>
      <c r="I2338" s="304"/>
      <c r="J2338" s="304"/>
      <c r="K2338" s="304"/>
      <c r="L2338" s="304"/>
      <c r="M2338" s="369"/>
      <c r="N2338" s="369"/>
    </row>
    <row r="2339">
      <c r="F2339" s="304"/>
      <c r="G2339" s="304"/>
      <c r="H2339" s="304"/>
      <c r="I2339" s="304"/>
      <c r="J2339" s="304"/>
      <c r="K2339" s="304"/>
      <c r="M2339" s="369"/>
    </row>
    <row r="2340">
      <c r="G2340" s="304"/>
      <c r="H2340" s="304"/>
      <c r="I2340" s="304"/>
      <c r="J2340" s="304"/>
      <c r="N2340" s="369"/>
    </row>
    <row r="2341">
      <c r="J2341" s="304"/>
    </row>
    <row r="2343">
      <c r="N2343" s="369"/>
    </row>
    <row r="2344">
      <c r="F2344" s="304"/>
      <c r="G2344" s="304"/>
      <c r="H2344" s="304"/>
      <c r="I2344" s="304"/>
      <c r="J2344" s="304"/>
      <c r="K2344" s="304"/>
      <c r="L2344" s="304"/>
      <c r="M2344" s="369"/>
      <c r="N2344" s="369"/>
    </row>
    <row r="2345">
      <c r="F2345" s="304"/>
      <c r="H2345" s="304"/>
      <c r="I2345" s="304"/>
      <c r="L2345" s="304"/>
      <c r="M2345" s="369"/>
      <c r="N2345" s="369"/>
    </row>
    <row r="2346">
      <c r="G2346" s="304"/>
      <c r="H2346" s="304"/>
      <c r="M2346" s="369"/>
    </row>
    <row r="2347">
      <c r="N2347" s="369"/>
    </row>
    <row r="2349">
      <c r="N2349" s="369"/>
    </row>
    <row r="2350">
      <c r="F2350" s="304"/>
      <c r="G2350" s="304"/>
      <c r="H2350" s="304"/>
      <c r="I2350" s="304"/>
      <c r="J2350" s="304"/>
      <c r="K2350" s="304"/>
      <c r="L2350" s="304"/>
      <c r="M2350" s="369"/>
      <c r="N2350" s="369"/>
    </row>
    <row r="2351">
      <c r="F2351" s="304"/>
      <c r="G2351" s="304"/>
      <c r="H2351" s="304"/>
      <c r="I2351" s="304"/>
      <c r="L2351" s="304"/>
      <c r="M2351" s="369"/>
      <c r="N2351" s="369"/>
    </row>
    <row r="2352">
      <c r="H2352" s="304"/>
      <c r="N2352" s="369"/>
    </row>
    <row r="2353">
      <c r="N2353" s="369"/>
    </row>
    <row r="2355">
      <c r="N2355" s="369"/>
    </row>
    <row r="2357">
      <c r="F2357" s="304"/>
      <c r="G2357" s="304"/>
      <c r="H2357" s="304"/>
      <c r="I2357" s="304"/>
      <c r="J2357" s="304"/>
      <c r="K2357" s="304"/>
      <c r="L2357" s="304"/>
      <c r="M2357" s="369"/>
      <c r="N2357" s="369"/>
    </row>
    <row r="2358">
      <c r="G2358" s="304"/>
      <c r="H2358" s="304"/>
      <c r="I2358" s="304"/>
      <c r="L2358" s="304"/>
      <c r="M2358" s="369"/>
      <c r="N2358" s="369"/>
    </row>
    <row r="2359">
      <c r="H2359" s="304"/>
      <c r="I2359" s="304"/>
      <c r="J2359" s="304"/>
      <c r="K2359" s="304"/>
      <c r="L2359" s="304"/>
      <c r="M2359" s="369"/>
    </row>
    <row r="2360">
      <c r="J2360" s="304"/>
      <c r="K2360" s="304"/>
      <c r="L2360" s="304"/>
      <c r="M2360" s="369"/>
      <c r="N2360" s="369"/>
    </row>
    <row r="2361">
      <c r="L2361" s="304"/>
      <c r="M2361" s="369"/>
      <c r="N2361" s="369"/>
    </row>
    <row r="2362">
      <c r="F2362" s="304"/>
      <c r="G2362" s="304"/>
      <c r="H2362" s="304"/>
      <c r="I2362" s="304"/>
    </row>
    <row r="2363">
      <c r="H2363" s="304"/>
      <c r="I2363" s="304"/>
      <c r="J2363" s="304"/>
      <c r="K2363" s="304"/>
      <c r="L2363" s="304"/>
      <c r="M2363" s="369"/>
      <c r="N2363" s="369"/>
    </row>
    <row r="2364">
      <c r="J2364" s="304"/>
      <c r="K2364" s="304"/>
      <c r="L2364" s="304"/>
      <c r="M2364" s="369"/>
      <c r="N2364" s="369"/>
    </row>
    <row r="2365">
      <c r="L2365" s="304"/>
      <c r="M2365" s="369"/>
      <c r="N2365" s="369"/>
    </row>
    <row r="2366">
      <c r="N2366" s="369"/>
    </row>
    <row r="2368">
      <c r="L2368" s="304"/>
      <c r="M2368" s="369"/>
      <c r="N2368" s="369"/>
    </row>
    <row r="2369">
      <c r="L2369" s="304"/>
      <c r="M2369" s="369"/>
      <c r="N2369" s="369"/>
    </row>
    <row r="2370">
      <c r="L2370" s="304"/>
      <c r="M2370" s="369"/>
      <c r="N2370" s="369"/>
    </row>
    <row r="2371">
      <c r="M2371" s="369"/>
      <c r="N2371" s="369"/>
    </row>
    <row r="2372">
      <c r="L2372" s="304"/>
      <c r="M2372" s="369"/>
      <c r="N2372" s="369"/>
    </row>
    <row r="2373">
      <c r="N2373" s="369"/>
    </row>
    <row r="2374">
      <c r="F2374" s="304"/>
      <c r="L2374" s="304"/>
      <c r="M2374" s="369"/>
      <c r="N2374" s="369"/>
    </row>
    <row r="2375">
      <c r="F2375" s="304"/>
      <c r="G2375" s="304"/>
      <c r="L2375" s="304"/>
      <c r="M2375" s="369"/>
    </row>
    <row r="2376">
      <c r="G2376" s="304"/>
      <c r="M2376" s="369"/>
      <c r="N2376" s="369"/>
    </row>
    <row r="2378">
      <c r="L2378" s="304"/>
      <c r="N2378" s="369"/>
    </row>
    <row r="2379">
      <c r="N2379" s="369"/>
    </row>
    <row r="2380">
      <c r="F2380" s="304"/>
      <c r="G2380" s="304"/>
      <c r="H2380" s="304"/>
      <c r="I2380" s="304"/>
      <c r="L2380" s="304"/>
      <c r="M2380" s="369"/>
      <c r="N2380" s="369"/>
    </row>
    <row r="2381">
      <c r="F2381" s="304"/>
      <c r="G2381" s="304"/>
      <c r="H2381" s="304"/>
      <c r="I2381" s="304"/>
      <c r="L2381" s="304"/>
      <c r="M2381" s="369"/>
      <c r="N2381" s="369"/>
    </row>
    <row r="2382">
      <c r="G2382" s="304"/>
      <c r="H2382" s="304"/>
      <c r="N2382" s="369"/>
    </row>
    <row r="2383">
      <c r="N2383" s="369"/>
    </row>
    <row r="2385">
      <c r="N2385" s="369"/>
    </row>
    <row r="2386">
      <c r="F2386" s="304"/>
      <c r="H2386" s="304"/>
      <c r="I2386" s="304"/>
      <c r="J2386" s="304"/>
      <c r="K2386" s="304"/>
      <c r="N2386" s="369"/>
    </row>
    <row r="2387">
      <c r="G2387" s="304"/>
      <c r="H2387" s="304"/>
      <c r="I2387" s="304"/>
      <c r="J2387" s="304"/>
      <c r="K2387" s="304"/>
      <c r="L2387" s="304"/>
      <c r="M2387" s="369"/>
      <c r="N2387" s="369"/>
    </row>
    <row r="2388">
      <c r="H2388" s="304"/>
      <c r="I2388" s="304"/>
      <c r="J2388" s="304"/>
      <c r="K2388" s="304"/>
      <c r="L2388" s="304"/>
      <c r="N2388" s="369"/>
    </row>
    <row r="2389">
      <c r="J2389" s="304"/>
      <c r="K2389" s="304"/>
      <c r="L2389" s="304"/>
      <c r="N2389" s="369"/>
    </row>
    <row r="2390">
      <c r="L2390" s="304"/>
    </row>
    <row r="2391">
      <c r="N2391" s="369"/>
    </row>
    <row r="2393">
      <c r="F2393" s="304"/>
      <c r="G2393" s="304"/>
      <c r="H2393" s="304"/>
      <c r="I2393" s="304"/>
      <c r="J2393" s="304"/>
      <c r="K2393" s="304"/>
      <c r="L2393" s="304"/>
      <c r="M2393" s="369"/>
      <c r="N2393" s="369"/>
    </row>
    <row r="2394">
      <c r="F2394" s="304"/>
      <c r="G2394" s="304"/>
      <c r="H2394" s="304"/>
      <c r="I2394" s="304"/>
      <c r="J2394" s="304"/>
      <c r="K2394" s="304"/>
      <c r="L2394" s="304"/>
      <c r="M2394" s="369"/>
      <c r="N2394" s="369"/>
    </row>
    <row r="2395">
      <c r="G2395" s="304"/>
      <c r="H2395" s="304"/>
      <c r="I2395" s="304"/>
      <c r="J2395" s="304"/>
      <c r="K2395" s="304"/>
      <c r="L2395" s="304"/>
      <c r="M2395" s="369"/>
      <c r="N2395" s="369"/>
    </row>
    <row r="2396">
      <c r="H2396" s="304"/>
      <c r="I2396" s="304"/>
      <c r="J2396" s="304"/>
      <c r="K2396" s="304"/>
      <c r="L2396" s="304"/>
      <c r="M2396" s="369"/>
      <c r="N2396" s="369"/>
    </row>
    <row r="2397">
      <c r="F2397" s="304"/>
      <c r="G2397" s="304"/>
      <c r="H2397" s="304"/>
      <c r="I2397" s="304"/>
      <c r="J2397" s="304"/>
      <c r="K2397" s="304"/>
      <c r="L2397" s="304"/>
      <c r="M2397" s="369"/>
      <c r="N2397" s="369"/>
    </row>
    <row r="2398">
      <c r="G2398" s="304"/>
      <c r="H2398" s="304"/>
      <c r="I2398" s="304"/>
      <c r="J2398" s="304"/>
      <c r="K2398" s="304"/>
      <c r="L2398" s="304"/>
      <c r="M2398" s="369"/>
      <c r="N2398" s="369"/>
    </row>
    <row r="2399">
      <c r="H2399" s="304"/>
      <c r="I2399" s="304"/>
      <c r="J2399" s="304"/>
      <c r="K2399" s="304"/>
      <c r="L2399" s="304"/>
      <c r="M2399" s="369"/>
      <c r="N2399" s="369"/>
    </row>
    <row r="2400">
      <c r="N2400" s="369"/>
    </row>
    <row r="2401">
      <c r="F2401" s="304"/>
      <c r="G2401" s="304"/>
      <c r="H2401" s="304"/>
      <c r="I2401" s="304"/>
      <c r="J2401" s="304"/>
      <c r="K2401" s="304"/>
      <c r="L2401" s="304"/>
      <c r="M2401" s="369"/>
    </row>
    <row r="2402">
      <c r="F2402" s="304"/>
      <c r="G2402" s="304"/>
      <c r="H2402" s="304"/>
      <c r="I2402" s="304"/>
      <c r="J2402" s="304"/>
      <c r="K2402" s="304"/>
      <c r="L2402" s="304"/>
      <c r="N2402" s="369"/>
    </row>
    <row r="2403">
      <c r="G2403" s="304"/>
      <c r="H2403" s="304"/>
      <c r="I2403" s="304"/>
      <c r="J2403" s="304"/>
      <c r="L2403" s="304"/>
      <c r="M2403" s="369"/>
      <c r="N2403" s="369"/>
    </row>
    <row r="2404">
      <c r="H2404" s="304"/>
      <c r="J2404" s="304"/>
      <c r="K2404" s="304"/>
      <c r="L2404" s="304"/>
      <c r="M2404" s="369"/>
      <c r="N2404" s="369"/>
    </row>
    <row r="2405">
      <c r="F2405" s="304"/>
      <c r="G2405" s="304"/>
      <c r="H2405" s="304"/>
      <c r="I2405" s="304"/>
      <c r="J2405" s="304"/>
      <c r="K2405" s="304"/>
      <c r="L2405" s="304"/>
      <c r="M2405" s="369"/>
      <c r="N2405" s="369"/>
    </row>
    <row r="2406">
      <c r="F2406" s="304"/>
      <c r="G2406" s="304"/>
      <c r="H2406" s="304"/>
      <c r="I2406" s="304"/>
      <c r="J2406" s="304"/>
      <c r="L2406" s="304"/>
      <c r="M2406" s="369"/>
      <c r="N2406" s="369"/>
    </row>
    <row r="2407">
      <c r="I2407" s="304"/>
      <c r="J2407" s="304"/>
      <c r="L2407" s="304"/>
      <c r="M2407" s="369"/>
      <c r="N2407" s="369"/>
    </row>
    <row r="2408">
      <c r="J2408" s="304"/>
      <c r="K2408" s="304"/>
      <c r="L2408" s="304"/>
      <c r="M2408" s="369"/>
      <c r="N2408" s="369"/>
    </row>
    <row r="2409">
      <c r="L2409" s="304"/>
      <c r="N2409" s="369"/>
    </row>
    <row r="2410">
      <c r="N2410" s="369"/>
    </row>
    <row r="2411">
      <c r="F2411" s="304"/>
      <c r="G2411" s="304"/>
      <c r="H2411" s="304"/>
      <c r="I2411" s="304"/>
      <c r="J2411" s="304"/>
      <c r="K2411" s="304"/>
      <c r="L2411" s="304"/>
      <c r="M2411" s="369"/>
      <c r="N2411" s="369"/>
    </row>
    <row r="2412">
      <c r="F2412" s="304"/>
      <c r="G2412" s="304"/>
      <c r="H2412" s="304"/>
      <c r="I2412" s="304"/>
      <c r="J2412" s="304"/>
      <c r="K2412" s="304"/>
      <c r="L2412" s="304"/>
      <c r="M2412" s="369"/>
      <c r="N2412" s="369"/>
    </row>
    <row r="2413">
      <c r="H2413" s="304"/>
      <c r="I2413" s="304"/>
      <c r="J2413" s="304"/>
      <c r="K2413" s="304"/>
      <c r="M2413" s="369"/>
      <c r="N2413" s="369"/>
    </row>
    <row r="2414">
      <c r="J2414" s="304"/>
      <c r="K2414" s="304"/>
      <c r="L2414" s="304"/>
      <c r="M2414" s="369"/>
      <c r="N2414" s="369"/>
    </row>
    <row r="2415">
      <c r="L2415" s="304"/>
      <c r="M2415" s="369"/>
      <c r="N2415" s="369"/>
    </row>
    <row r="2416">
      <c r="N2416" s="369"/>
    </row>
    <row r="2417">
      <c r="F2417" s="304"/>
      <c r="G2417" s="304"/>
      <c r="H2417" s="304"/>
      <c r="I2417" s="304"/>
      <c r="J2417" s="304"/>
      <c r="K2417" s="304"/>
      <c r="L2417" s="304"/>
      <c r="M2417" s="369"/>
      <c r="N2417" s="369"/>
    </row>
    <row r="2418">
      <c r="F2418" s="304"/>
      <c r="G2418" s="304"/>
      <c r="H2418" s="304"/>
      <c r="I2418" s="304"/>
      <c r="J2418" s="304"/>
      <c r="K2418" s="304"/>
      <c r="L2418" s="304"/>
      <c r="M2418" s="369"/>
      <c r="N2418" s="369"/>
    </row>
    <row r="2419">
      <c r="H2419" s="304"/>
      <c r="I2419" s="304"/>
      <c r="J2419" s="304"/>
      <c r="K2419" s="304"/>
      <c r="L2419" s="304"/>
      <c r="M2419" s="369"/>
    </row>
    <row r="2420">
      <c r="J2420" s="304"/>
      <c r="L2420" s="304"/>
      <c r="M2420" s="369"/>
      <c r="N2420" s="369"/>
    </row>
    <row r="2421">
      <c r="L2421" s="304"/>
      <c r="M2421" s="369"/>
      <c r="N2421" s="369"/>
    </row>
    <row r="2422">
      <c r="N2422" s="369"/>
    </row>
    <row r="2423">
      <c r="G2423" s="304"/>
      <c r="H2423" s="304"/>
      <c r="I2423" s="304"/>
      <c r="J2423" s="304"/>
      <c r="K2423" s="304"/>
      <c r="L2423" s="304"/>
      <c r="M2423" s="369"/>
      <c r="N2423" s="369"/>
    </row>
    <row r="2424">
      <c r="F2424" s="304"/>
      <c r="H2424" s="304"/>
      <c r="J2424" s="304"/>
      <c r="K2424" s="304"/>
      <c r="L2424" s="304"/>
      <c r="M2424" s="369"/>
      <c r="N2424" s="369"/>
    </row>
    <row r="2425">
      <c r="G2425" s="304"/>
      <c r="H2425" s="304"/>
      <c r="K2425" s="304"/>
      <c r="L2425" s="304"/>
      <c r="M2425" s="369"/>
      <c r="N2425" s="369"/>
    </row>
    <row r="2426">
      <c r="L2426" s="304"/>
      <c r="N2426" s="369"/>
    </row>
    <row r="2427">
      <c r="F2427" s="304"/>
      <c r="G2427" s="304"/>
      <c r="H2427" s="304"/>
      <c r="J2427" s="304"/>
      <c r="K2427" s="304"/>
      <c r="L2427" s="304"/>
      <c r="M2427" s="369"/>
      <c r="N2427" s="369"/>
    </row>
    <row r="2428">
      <c r="F2428" s="304"/>
      <c r="G2428" s="304"/>
      <c r="H2428" s="304"/>
      <c r="J2428" s="304"/>
      <c r="K2428" s="304"/>
      <c r="L2428" s="304"/>
      <c r="M2428" s="369"/>
      <c r="N2428" s="369"/>
    </row>
    <row r="2429">
      <c r="G2429" s="304"/>
      <c r="H2429" s="304"/>
      <c r="K2429" s="304"/>
      <c r="L2429" s="304"/>
      <c r="N2429" s="369"/>
    </row>
    <row r="2430">
      <c r="H2430" s="304"/>
      <c r="L2430" s="304"/>
      <c r="M2430" s="369"/>
      <c r="N2430" s="369"/>
    </row>
    <row r="2432">
      <c r="F2432" s="304"/>
      <c r="G2432" s="304"/>
      <c r="H2432" s="304"/>
      <c r="I2432" s="304"/>
      <c r="J2432" s="304"/>
      <c r="K2432" s="304"/>
      <c r="L2432" s="304"/>
      <c r="M2432" s="369"/>
    </row>
    <row r="2433">
      <c r="F2433" s="304"/>
      <c r="G2433" s="304"/>
      <c r="H2433" s="304"/>
      <c r="I2433" s="304"/>
      <c r="J2433" s="304"/>
      <c r="K2433" s="304"/>
      <c r="L2433" s="304"/>
      <c r="M2433" s="369"/>
      <c r="N2433" s="369"/>
    </row>
    <row r="2434">
      <c r="H2434" s="304"/>
      <c r="I2434" s="304"/>
      <c r="J2434" s="304"/>
      <c r="K2434" s="304"/>
      <c r="L2434" s="304"/>
      <c r="M2434" s="369"/>
      <c r="N2434" s="369"/>
    </row>
    <row r="2435">
      <c r="J2435" s="304"/>
      <c r="K2435" s="304"/>
      <c r="L2435" s="304"/>
      <c r="M2435" s="369"/>
      <c r="N2435" s="369"/>
    </row>
    <row r="2436">
      <c r="L2436" s="304"/>
      <c r="M2436" s="369"/>
      <c r="N2436" s="369"/>
    </row>
    <row r="2437">
      <c r="N2437" s="369"/>
    </row>
    <row r="2438">
      <c r="F2438" s="304"/>
      <c r="G2438" s="304"/>
      <c r="H2438" s="304"/>
      <c r="I2438" s="304"/>
      <c r="J2438" s="304"/>
      <c r="K2438" s="304"/>
      <c r="L2438" s="304"/>
      <c r="M2438" s="369"/>
      <c r="N2438" s="369"/>
    </row>
    <row r="2439">
      <c r="F2439" s="304"/>
      <c r="G2439" s="304"/>
      <c r="H2439" s="304"/>
      <c r="I2439" s="304"/>
      <c r="J2439" s="304"/>
      <c r="K2439" s="304"/>
      <c r="L2439" s="304"/>
      <c r="M2439" s="369"/>
      <c r="N2439" s="369"/>
    </row>
    <row r="2440">
      <c r="H2440" s="304"/>
      <c r="I2440" s="304"/>
      <c r="J2440" s="304"/>
      <c r="K2440" s="304"/>
      <c r="L2440" s="304"/>
      <c r="M2440" s="369"/>
      <c r="N2440" s="369"/>
    </row>
    <row r="2441">
      <c r="J2441" s="304"/>
      <c r="K2441" s="304"/>
      <c r="L2441" s="304"/>
      <c r="M2441" s="369"/>
      <c r="N2441" s="369"/>
    </row>
    <row r="2442">
      <c r="L2442" s="304"/>
      <c r="M2442" s="369"/>
      <c r="N2442" s="369"/>
    </row>
    <row r="2443">
      <c r="N2443" s="369"/>
    </row>
    <row r="2444">
      <c r="F2444" s="304"/>
      <c r="G2444" s="304"/>
      <c r="H2444" s="304"/>
      <c r="I2444" s="304"/>
      <c r="J2444" s="304"/>
      <c r="K2444" s="304"/>
      <c r="L2444" s="304"/>
      <c r="N2444" s="369"/>
    </row>
    <row r="2445">
      <c r="F2445" s="304"/>
      <c r="G2445" s="304"/>
      <c r="H2445" s="304"/>
      <c r="I2445" s="304"/>
      <c r="J2445" s="304"/>
      <c r="K2445" s="304"/>
      <c r="L2445" s="304"/>
      <c r="M2445" s="369"/>
      <c r="N2445" s="369"/>
    </row>
    <row r="2446">
      <c r="H2446" s="304"/>
      <c r="I2446" s="304"/>
      <c r="J2446" s="304"/>
      <c r="K2446" s="304"/>
      <c r="L2446" s="304"/>
      <c r="M2446" s="369"/>
      <c r="N2446" s="369"/>
    </row>
    <row r="2447">
      <c r="J2447" s="304"/>
      <c r="K2447" s="304"/>
      <c r="L2447" s="304"/>
      <c r="M2447" s="369"/>
      <c r="N2447" s="369"/>
    </row>
    <row r="2448">
      <c r="L2448" s="304"/>
      <c r="M2448" s="369"/>
      <c r="N2448" s="369"/>
    </row>
    <row r="2449">
      <c r="N2449" s="369"/>
    </row>
    <row r="2451">
      <c r="K2451" s="304"/>
      <c r="L2451" s="304"/>
      <c r="M2451" s="369"/>
      <c r="N2451" s="369"/>
    </row>
    <row r="2452">
      <c r="K2452" s="304"/>
      <c r="L2452" s="304"/>
      <c r="M2452" s="369"/>
      <c r="N2452" s="369"/>
    </row>
    <row r="2453">
      <c r="L2453" s="304"/>
      <c r="M2453" s="369"/>
      <c r="N2453" s="369"/>
    </row>
    <row r="2454">
      <c r="M2454" s="369"/>
      <c r="N2454" s="369"/>
    </row>
    <row r="2455">
      <c r="L2455" s="304"/>
      <c r="M2455" s="369"/>
      <c r="N2455" s="369"/>
    </row>
    <row r="2456">
      <c r="N2456" s="369"/>
    </row>
    <row r="2457">
      <c r="F2457" s="304"/>
      <c r="H2457" s="304"/>
      <c r="K2457" s="304"/>
      <c r="L2457" s="304"/>
      <c r="M2457" s="369"/>
      <c r="N2457" s="369"/>
    </row>
    <row r="2458">
      <c r="F2458" s="304"/>
      <c r="G2458" s="304"/>
      <c r="H2458" s="304"/>
      <c r="K2458" s="304"/>
      <c r="L2458" s="304"/>
      <c r="M2458" s="369"/>
      <c r="N2458" s="369"/>
    </row>
    <row r="2459">
      <c r="H2459" s="304"/>
      <c r="L2459" s="304"/>
      <c r="N2459" s="369"/>
    </row>
    <row r="2460">
      <c r="M2460" s="369"/>
      <c r="N2460" s="369"/>
    </row>
    <row r="2461">
      <c r="L2461" s="304"/>
      <c r="M2461" s="369"/>
      <c r="N2461" s="369"/>
    </row>
    <row r="2462">
      <c r="N2462" s="369"/>
    </row>
    <row r="2463">
      <c r="G2463" s="304"/>
      <c r="H2463" s="304"/>
      <c r="L2463" s="304"/>
      <c r="M2463" s="369"/>
      <c r="N2463" s="369"/>
    </row>
    <row r="2464">
      <c r="F2464" s="304"/>
      <c r="G2464" s="304"/>
      <c r="H2464" s="304"/>
      <c r="L2464" s="304"/>
      <c r="M2464" s="369"/>
    </row>
    <row r="2465">
      <c r="L2465" s="304"/>
      <c r="M2465" s="369"/>
      <c r="N2465" s="369"/>
    </row>
    <row r="2466">
      <c r="M2466" s="369"/>
      <c r="N2466" s="369"/>
    </row>
    <row r="2467">
      <c r="L2467" s="304"/>
      <c r="M2467" s="369"/>
    </row>
    <row r="2468">
      <c r="N2468" s="369"/>
    </row>
    <row r="2469">
      <c r="F2469" s="304"/>
      <c r="G2469" s="304"/>
      <c r="H2469" s="304"/>
      <c r="I2469" s="304"/>
      <c r="J2469" s="304"/>
      <c r="K2469" s="304"/>
      <c r="L2469" s="304"/>
      <c r="M2469" s="369"/>
      <c r="N2469" s="369"/>
    </row>
    <row r="2470">
      <c r="H2470" s="304"/>
      <c r="I2470" s="304"/>
      <c r="J2470" s="304"/>
      <c r="K2470" s="304"/>
      <c r="L2470" s="304"/>
      <c r="M2470" s="369"/>
      <c r="N2470" s="369"/>
    </row>
    <row r="2471">
      <c r="J2471" s="304"/>
      <c r="K2471" s="304"/>
      <c r="L2471" s="304"/>
      <c r="M2471" s="369"/>
      <c r="N2471" s="369"/>
    </row>
    <row r="2472">
      <c r="L2472" s="304"/>
      <c r="M2472" s="369"/>
      <c r="N2472" s="369"/>
    </row>
    <row r="2473">
      <c r="N2473" s="369"/>
    </row>
    <row r="2474">
      <c r="F2474" s="304"/>
      <c r="G2474" s="304"/>
      <c r="H2474" s="304"/>
      <c r="I2474" s="304"/>
      <c r="J2474" s="304"/>
      <c r="K2474" s="304"/>
      <c r="L2474" s="304"/>
      <c r="M2474" s="369"/>
      <c r="N2474" s="369"/>
    </row>
    <row r="2475">
      <c r="F2475" s="304"/>
      <c r="G2475" s="304"/>
      <c r="H2475" s="304"/>
      <c r="I2475" s="304"/>
      <c r="K2475" s="304"/>
      <c r="L2475" s="304"/>
      <c r="M2475" s="369"/>
      <c r="N2475" s="369"/>
    </row>
    <row r="2476">
      <c r="H2476" s="304"/>
      <c r="I2476" s="304"/>
      <c r="J2476" s="304"/>
      <c r="K2476" s="304"/>
      <c r="L2476" s="304"/>
      <c r="M2476" s="369"/>
      <c r="N2476" s="369"/>
    </row>
    <row r="2477">
      <c r="N2477" s="369"/>
    </row>
    <row r="2479">
      <c r="N2479" s="369"/>
    </row>
    <row r="2481">
      <c r="L2481" s="304"/>
      <c r="M2481" s="369"/>
      <c r="N2481" s="369"/>
    </row>
    <row r="2482">
      <c r="L2482" s="304"/>
      <c r="M2482" s="369"/>
      <c r="N2482" s="369"/>
    </row>
    <row r="2483">
      <c r="L2483" s="304"/>
      <c r="M2483" s="369"/>
    </row>
    <row r="2484">
      <c r="M2484" s="369"/>
      <c r="N2484" s="369"/>
    </row>
    <row r="2485">
      <c r="L2485" s="304"/>
      <c r="M2485" s="369"/>
      <c r="N2485" s="369"/>
    </row>
    <row r="2486">
      <c r="N2486" s="369"/>
    </row>
    <row r="2487">
      <c r="F2487" s="304"/>
      <c r="G2487" s="304"/>
      <c r="H2487" s="304"/>
      <c r="I2487" s="304"/>
      <c r="J2487" s="304"/>
      <c r="K2487" s="304"/>
      <c r="L2487" s="304"/>
      <c r="N2487" s="369"/>
    </row>
    <row r="2488">
      <c r="G2488" s="304"/>
      <c r="H2488" s="304"/>
      <c r="I2488" s="304"/>
      <c r="J2488" s="304"/>
      <c r="K2488" s="304"/>
      <c r="L2488" s="304"/>
      <c r="M2488" s="369"/>
      <c r="N2488" s="369"/>
    </row>
    <row r="2489">
      <c r="H2489" s="304"/>
      <c r="I2489" s="304"/>
      <c r="J2489" s="304"/>
      <c r="K2489" s="304"/>
      <c r="L2489" s="304"/>
      <c r="M2489" s="369"/>
      <c r="N2489" s="369"/>
    </row>
    <row r="2490">
      <c r="J2490" s="304"/>
      <c r="K2490" s="304"/>
      <c r="L2490" s="304"/>
      <c r="M2490" s="369"/>
      <c r="N2490" s="369"/>
    </row>
    <row r="2491">
      <c r="L2491" s="304"/>
      <c r="M2491" s="369"/>
      <c r="N2491" s="369"/>
    </row>
    <row r="2492">
      <c r="N2492" s="369"/>
    </row>
    <row r="2493">
      <c r="F2493" s="304"/>
      <c r="G2493" s="304"/>
      <c r="H2493" s="304"/>
      <c r="I2493" s="304"/>
      <c r="J2493" s="304"/>
      <c r="K2493" s="304"/>
      <c r="L2493" s="304"/>
      <c r="M2493" s="369"/>
      <c r="N2493" s="369"/>
    </row>
    <row r="2494">
      <c r="F2494" s="304"/>
      <c r="G2494" s="304"/>
      <c r="H2494" s="304"/>
      <c r="I2494" s="304"/>
      <c r="J2494" s="304"/>
      <c r="L2494" s="304"/>
      <c r="M2494" s="369"/>
      <c r="N2494" s="369"/>
    </row>
    <row r="2495">
      <c r="H2495" s="304"/>
      <c r="I2495" s="304"/>
      <c r="J2495" s="304"/>
      <c r="K2495" s="304"/>
      <c r="L2495" s="304"/>
      <c r="M2495" s="369"/>
      <c r="N2495" s="369"/>
    </row>
    <row r="2496">
      <c r="J2496" s="304"/>
      <c r="K2496" s="304"/>
      <c r="L2496" s="304"/>
      <c r="M2496" s="369"/>
    </row>
    <row r="2497">
      <c r="L2497" s="304"/>
      <c r="M2497" s="369"/>
      <c r="N2497" s="369"/>
    </row>
    <row r="2498">
      <c r="N2498" s="369"/>
    </row>
    <row r="2499">
      <c r="F2499" s="304"/>
      <c r="K2499" s="304"/>
      <c r="L2499" s="304"/>
      <c r="M2499" s="369"/>
      <c r="N2499" s="369"/>
    </row>
    <row r="2500">
      <c r="F2500" s="304"/>
      <c r="K2500" s="304"/>
      <c r="L2500" s="304"/>
      <c r="M2500" s="369"/>
      <c r="N2500" s="369"/>
    </row>
    <row r="2501">
      <c r="L2501" s="304"/>
      <c r="M2501" s="369"/>
      <c r="N2501" s="369"/>
    </row>
    <row r="2502">
      <c r="K2502" s="304"/>
      <c r="L2502" s="304"/>
      <c r="M2502" s="369"/>
      <c r="N2502" s="369"/>
    </row>
    <row r="2503">
      <c r="L2503" s="304"/>
      <c r="M2503" s="369"/>
      <c r="N2503" s="369"/>
    </row>
    <row r="2504">
      <c r="N2504" s="369"/>
    </row>
    <row r="2505">
      <c r="F2505" s="304"/>
      <c r="L2505" s="304"/>
      <c r="M2505" s="369"/>
      <c r="N2505" s="369"/>
    </row>
    <row r="2506">
      <c r="F2506" s="304"/>
      <c r="M2506" s="369"/>
      <c r="N2506" s="369"/>
    </row>
    <row r="2507">
      <c r="H2507" s="304"/>
      <c r="L2507" s="304"/>
      <c r="M2507" s="369"/>
      <c r="N2507" s="369"/>
    </row>
    <row r="2508">
      <c r="J2508" s="304"/>
      <c r="L2508" s="304"/>
      <c r="M2508" s="369"/>
      <c r="N2508" s="369"/>
    </row>
    <row r="2509">
      <c r="L2509" s="304"/>
      <c r="M2509" s="369"/>
      <c r="N2509" s="369"/>
    </row>
    <row r="2510">
      <c r="N2510" s="369"/>
    </row>
    <row r="2512">
      <c r="L2512" s="304"/>
      <c r="N2512" s="369"/>
    </row>
    <row r="2513">
      <c r="K2513" s="304"/>
      <c r="L2513" s="304"/>
      <c r="M2513" s="369"/>
      <c r="N2513" s="369"/>
    </row>
    <row r="2514">
      <c r="K2514" s="304"/>
      <c r="L2514" s="304"/>
      <c r="M2514" s="369"/>
      <c r="N2514" s="369"/>
    </row>
    <row r="2515">
      <c r="J2515" s="304"/>
      <c r="K2515" s="304"/>
      <c r="L2515" s="304"/>
      <c r="M2515" s="369"/>
      <c r="N2515" s="369"/>
    </row>
    <row r="2516">
      <c r="L2516" s="304"/>
      <c r="M2516" s="369"/>
      <c r="N2516" s="369"/>
    </row>
    <row r="2517">
      <c r="N2517" s="369"/>
    </row>
    <row r="2518">
      <c r="F2518" s="304"/>
      <c r="G2518" s="304"/>
      <c r="H2518" s="304"/>
      <c r="I2518" s="304"/>
      <c r="J2518" s="304"/>
      <c r="K2518" s="304"/>
      <c r="L2518" s="304"/>
      <c r="M2518" s="369"/>
      <c r="N2518" s="369"/>
    </row>
    <row r="2519">
      <c r="F2519" s="304"/>
      <c r="G2519" s="304"/>
      <c r="H2519" s="304"/>
      <c r="I2519" s="304"/>
      <c r="J2519" s="304"/>
      <c r="K2519" s="304"/>
      <c r="L2519" s="304"/>
      <c r="M2519" s="369"/>
      <c r="N2519" s="369"/>
    </row>
    <row r="2520">
      <c r="H2520" s="304"/>
      <c r="I2520" s="304"/>
      <c r="J2520" s="304"/>
      <c r="K2520" s="304"/>
      <c r="L2520" s="304"/>
      <c r="M2520" s="369"/>
      <c r="N2520" s="369"/>
    </row>
    <row r="2521">
      <c r="J2521" s="304"/>
      <c r="K2521" s="304"/>
      <c r="L2521" s="304"/>
      <c r="M2521" s="369"/>
      <c r="N2521" s="369"/>
    </row>
    <row r="2522">
      <c r="L2522" s="304"/>
      <c r="M2522" s="369"/>
      <c r="N2522" s="369"/>
    </row>
    <row r="2523">
      <c r="N2523" s="369"/>
    </row>
    <row r="2524">
      <c r="J2524" s="304"/>
      <c r="K2524" s="304"/>
      <c r="L2524" s="304"/>
      <c r="N2524" s="369"/>
    </row>
    <row r="2525">
      <c r="F2525" s="304"/>
      <c r="J2525" s="304"/>
      <c r="K2525" s="304"/>
      <c r="L2525" s="304"/>
      <c r="M2525" s="369"/>
      <c r="N2525" s="369"/>
    </row>
    <row r="2526">
      <c r="K2526" s="304"/>
      <c r="L2526" s="304"/>
      <c r="M2526" s="369"/>
      <c r="N2526" s="369"/>
    </row>
    <row r="2527">
      <c r="J2527" s="304"/>
      <c r="K2527" s="304"/>
      <c r="M2527" s="369"/>
      <c r="N2527" s="369"/>
    </row>
    <row r="2528">
      <c r="L2528" s="304"/>
      <c r="M2528" s="369"/>
      <c r="N2528" s="369"/>
    </row>
    <row r="2529">
      <c r="N2529" s="369"/>
    </row>
    <row r="2530">
      <c r="F2530" s="304"/>
      <c r="G2530" s="304"/>
      <c r="H2530" s="304"/>
      <c r="I2530" s="304"/>
      <c r="J2530" s="304"/>
      <c r="L2530" s="304"/>
      <c r="M2530" s="369"/>
      <c r="N2530" s="369"/>
    </row>
    <row r="2531">
      <c r="F2531" s="304"/>
      <c r="G2531" s="304"/>
      <c r="H2531" s="304"/>
      <c r="I2531" s="304"/>
      <c r="J2531" s="304"/>
      <c r="K2531" s="304"/>
      <c r="L2531" s="304"/>
      <c r="M2531" s="369"/>
      <c r="N2531" s="369"/>
    </row>
    <row r="2532">
      <c r="H2532" s="304"/>
      <c r="I2532" s="304"/>
      <c r="J2532" s="304"/>
      <c r="K2532" s="304"/>
      <c r="L2532" s="304"/>
      <c r="M2532" s="369"/>
      <c r="N2532" s="369"/>
    </row>
    <row r="2533">
      <c r="J2533" s="304"/>
      <c r="K2533" s="304"/>
      <c r="L2533" s="304"/>
      <c r="M2533" s="369"/>
      <c r="N2533" s="369"/>
    </row>
    <row r="2534">
      <c r="L2534" s="304"/>
      <c r="M2534" s="369"/>
      <c r="N2534" s="369"/>
    </row>
    <row r="2535">
      <c r="N2535" s="369"/>
    </row>
    <row r="2536">
      <c r="F2536" s="304"/>
      <c r="G2536" s="304"/>
      <c r="H2536" s="304"/>
      <c r="I2536" s="304"/>
      <c r="J2536" s="304"/>
      <c r="K2536" s="304"/>
      <c r="L2536" s="304"/>
      <c r="M2536" s="369"/>
      <c r="N2536" s="369"/>
    </row>
    <row r="2537">
      <c r="G2537" s="304"/>
      <c r="H2537" s="304"/>
      <c r="I2537" s="304"/>
      <c r="J2537" s="304"/>
      <c r="K2537" s="304"/>
      <c r="L2537" s="304"/>
      <c r="M2537" s="369"/>
    </row>
    <row r="2538">
      <c r="H2538" s="304"/>
      <c r="I2538" s="304"/>
      <c r="J2538" s="304"/>
      <c r="K2538" s="304"/>
      <c r="L2538" s="304"/>
      <c r="M2538" s="369"/>
      <c r="N2538" s="369"/>
    </row>
    <row r="2539">
      <c r="J2539" s="304"/>
      <c r="K2539" s="304"/>
      <c r="L2539" s="304"/>
      <c r="M2539" s="369"/>
      <c r="N2539" s="369"/>
    </row>
    <row r="2540">
      <c r="L2540" s="304"/>
      <c r="M2540" s="369"/>
      <c r="N2540" s="369"/>
    </row>
    <row r="2541">
      <c r="N2541" s="369"/>
    </row>
    <row r="2542">
      <c r="I2542" s="304"/>
      <c r="J2542" s="304"/>
      <c r="L2542" s="304"/>
      <c r="M2542" s="369"/>
      <c r="N2542" s="369"/>
    </row>
    <row r="2543">
      <c r="G2543" s="304"/>
      <c r="I2543" s="304"/>
      <c r="J2543" s="304"/>
      <c r="K2543" s="304"/>
      <c r="L2543" s="304"/>
      <c r="M2543" s="369"/>
      <c r="N2543" s="369"/>
    </row>
    <row r="2544">
      <c r="H2544" s="304"/>
      <c r="I2544" s="304"/>
      <c r="J2544" s="304"/>
      <c r="K2544" s="304"/>
      <c r="L2544" s="304"/>
      <c r="M2544" s="369"/>
      <c r="N2544" s="369"/>
    </row>
    <row r="2545">
      <c r="J2545" s="304"/>
      <c r="K2545" s="304"/>
      <c r="L2545" s="304"/>
      <c r="N2545" s="369"/>
    </row>
    <row r="2546">
      <c r="L2546" s="304"/>
      <c r="M2546" s="369"/>
      <c r="N2546" s="369"/>
    </row>
    <row r="2547">
      <c r="N2547" s="369"/>
    </row>
    <row r="2548">
      <c r="F2548" s="304"/>
      <c r="L2548" s="304"/>
      <c r="M2548" s="369"/>
      <c r="N2548" s="369"/>
    </row>
    <row r="2549">
      <c r="L2549" s="304"/>
      <c r="M2549" s="369"/>
      <c r="N2549" s="369"/>
    </row>
    <row r="2550">
      <c r="L2550" s="304"/>
      <c r="M2550" s="369"/>
      <c r="N2550" s="369"/>
    </row>
    <row r="2551">
      <c r="N2551" s="369"/>
    </row>
    <row r="2552">
      <c r="L2552" s="304"/>
      <c r="M2552" s="369"/>
      <c r="N2552" s="369"/>
    </row>
    <row r="2553">
      <c r="N2553" s="369"/>
    </row>
    <row r="2554">
      <c r="F2554" s="304"/>
      <c r="G2554" s="304"/>
      <c r="M2554" s="369"/>
      <c r="N2554" s="369"/>
    </row>
    <row r="2555">
      <c r="F2555" s="304"/>
      <c r="G2555" s="304"/>
      <c r="M2555" s="369"/>
      <c r="N2555" s="369"/>
    </row>
    <row r="2556">
      <c r="H2556" s="304"/>
      <c r="N2556" s="369"/>
    </row>
    <row r="2561">
      <c r="L2561" s="304"/>
      <c r="M2561" s="369"/>
    </row>
    <row r="2562">
      <c r="L2562" s="304"/>
      <c r="M2562" s="369"/>
      <c r="N2562" s="369"/>
    </row>
    <row r="2563">
      <c r="L2563" s="304"/>
      <c r="M2563" s="369"/>
      <c r="N2563" s="369"/>
    </row>
    <row r="2564">
      <c r="J2564" s="304"/>
      <c r="N2564" s="369"/>
    </row>
    <row r="2565">
      <c r="L2565" s="304"/>
      <c r="M2565" s="369"/>
      <c r="N2565" s="369"/>
    </row>
    <row r="2566">
      <c r="N2566" s="369"/>
    </row>
    <row r="2567">
      <c r="F2567" s="304"/>
      <c r="G2567" s="304"/>
      <c r="H2567" s="304"/>
      <c r="I2567" s="304"/>
      <c r="J2567" s="304"/>
      <c r="K2567" s="304"/>
      <c r="L2567" s="304"/>
      <c r="M2567" s="369"/>
      <c r="N2567" s="369"/>
    </row>
    <row r="2568">
      <c r="F2568" s="304"/>
      <c r="G2568" s="304"/>
      <c r="H2568" s="304"/>
      <c r="I2568" s="304"/>
      <c r="J2568" s="304"/>
      <c r="K2568" s="304"/>
      <c r="L2568" s="304"/>
      <c r="M2568" s="369"/>
      <c r="N2568" s="369"/>
    </row>
    <row r="2569">
      <c r="G2569" s="304"/>
      <c r="H2569" s="304"/>
      <c r="I2569" s="304"/>
      <c r="J2569" s="304"/>
      <c r="K2569" s="304"/>
      <c r="L2569" s="304"/>
      <c r="M2569" s="369"/>
      <c r="N2569" s="369"/>
    </row>
    <row r="2570">
      <c r="J2570" s="304"/>
      <c r="K2570" s="304"/>
      <c r="L2570" s="304"/>
      <c r="M2570" s="369"/>
      <c r="N2570" s="369"/>
    </row>
    <row r="2571">
      <c r="L2571" s="304"/>
      <c r="M2571" s="369"/>
      <c r="N2571" s="369"/>
    </row>
    <row r="2572">
      <c r="N2572" s="369"/>
    </row>
    <row r="2573">
      <c r="F2573" s="304"/>
      <c r="G2573" s="304"/>
      <c r="H2573" s="304"/>
      <c r="I2573" s="304"/>
      <c r="J2573" s="304"/>
      <c r="K2573" s="304"/>
      <c r="L2573" s="304"/>
      <c r="M2573" s="369"/>
      <c r="N2573" s="369"/>
    </row>
    <row r="2574">
      <c r="F2574" s="304"/>
      <c r="G2574" s="304"/>
      <c r="H2574" s="304"/>
      <c r="I2574" s="304"/>
      <c r="J2574" s="304"/>
      <c r="K2574" s="304"/>
      <c r="L2574" s="304"/>
      <c r="M2574" s="369"/>
      <c r="N2574" s="369"/>
    </row>
    <row r="2575">
      <c r="G2575" s="304"/>
      <c r="H2575" s="304"/>
      <c r="I2575" s="304"/>
      <c r="J2575" s="304"/>
      <c r="K2575" s="304"/>
      <c r="L2575" s="304"/>
      <c r="M2575" s="369"/>
      <c r="N2575" s="369"/>
    </row>
    <row r="2576">
      <c r="J2576" s="304"/>
      <c r="K2576" s="304"/>
      <c r="L2576" s="304"/>
      <c r="M2576" s="369"/>
      <c r="N2576" s="369"/>
    </row>
    <row r="2577">
      <c r="L2577" s="304"/>
      <c r="M2577" s="369"/>
      <c r="N2577" s="369"/>
    </row>
    <row r="2578">
      <c r="N2578" s="369"/>
    </row>
    <row r="2579">
      <c r="F2579" s="304"/>
      <c r="G2579" s="304"/>
      <c r="H2579" s="304"/>
      <c r="I2579" s="304"/>
      <c r="J2579" s="304"/>
      <c r="K2579" s="304"/>
      <c r="L2579" s="304"/>
      <c r="M2579" s="369"/>
      <c r="N2579" s="369"/>
    </row>
    <row r="2580">
      <c r="F2580" s="304"/>
      <c r="G2580" s="304"/>
      <c r="H2580" s="304"/>
      <c r="I2580" s="304"/>
      <c r="J2580" s="304"/>
      <c r="K2580" s="304"/>
      <c r="L2580" s="304"/>
      <c r="M2580" s="369"/>
      <c r="N2580" s="369"/>
    </row>
    <row r="2581">
      <c r="G2581" s="304"/>
      <c r="H2581" s="304"/>
      <c r="I2581" s="304"/>
      <c r="J2581" s="304"/>
      <c r="K2581" s="304"/>
      <c r="L2581" s="304"/>
      <c r="M2581" s="369"/>
      <c r="N2581" s="369"/>
    </row>
    <row r="2582">
      <c r="J2582" s="304"/>
      <c r="K2582" s="304"/>
      <c r="L2582" s="304"/>
      <c r="M2582" s="369"/>
      <c r="N2582" s="369"/>
    </row>
    <row r="2583">
      <c r="L2583" s="304"/>
      <c r="M2583" s="369"/>
      <c r="N2583" s="369"/>
    </row>
    <row r="2584">
      <c r="N2584" s="369"/>
    </row>
    <row r="2586">
      <c r="K2586" s="304"/>
      <c r="L2586" s="304"/>
      <c r="M2586" s="369"/>
      <c r="N2586" s="369"/>
    </row>
    <row r="2587">
      <c r="K2587" s="304"/>
      <c r="L2587" s="304"/>
      <c r="N2587" s="369"/>
    </row>
    <row r="2588">
      <c r="L2588" s="304"/>
      <c r="M2588" s="369"/>
      <c r="N2588" s="369"/>
    </row>
    <row r="2589">
      <c r="J2589" s="304"/>
      <c r="K2589" s="304"/>
      <c r="L2589" s="304"/>
      <c r="M2589" s="369"/>
      <c r="N2589" s="369"/>
    </row>
    <row r="2590">
      <c r="M2590" s="369"/>
      <c r="N2590" s="369"/>
    </row>
    <row r="2591">
      <c r="N2591" s="369"/>
    </row>
    <row r="2592">
      <c r="F2592" s="304"/>
      <c r="G2592" s="304"/>
      <c r="J2592" s="304"/>
      <c r="L2592" s="304"/>
      <c r="M2592" s="369"/>
      <c r="N2592" s="369"/>
    </row>
    <row r="2593">
      <c r="F2593" s="304"/>
      <c r="G2593" s="304"/>
      <c r="H2593" s="304"/>
      <c r="K2593" s="304"/>
      <c r="L2593" s="304"/>
      <c r="M2593" s="369"/>
      <c r="N2593" s="369"/>
    </row>
    <row r="2594">
      <c r="G2594" s="304"/>
      <c r="H2594" s="304"/>
      <c r="L2594" s="304"/>
      <c r="M2594" s="369"/>
      <c r="N2594" s="369"/>
    </row>
    <row r="2595">
      <c r="N2595" s="369"/>
    </row>
    <row r="2596">
      <c r="L2596" s="304"/>
      <c r="M2596" s="369"/>
    </row>
    <row r="2597">
      <c r="N2597" s="369"/>
    </row>
    <row r="2598">
      <c r="F2598" s="304"/>
      <c r="G2598" s="304"/>
      <c r="H2598" s="304"/>
      <c r="I2598" s="304"/>
      <c r="J2598" s="304"/>
      <c r="K2598" s="304"/>
      <c r="L2598" s="304"/>
      <c r="M2598" s="369"/>
      <c r="N2598" s="369"/>
    </row>
    <row r="2599">
      <c r="F2599" s="304"/>
      <c r="G2599" s="304"/>
      <c r="H2599" s="304"/>
      <c r="I2599" s="304"/>
      <c r="J2599" s="304"/>
      <c r="K2599" s="304"/>
      <c r="L2599" s="304"/>
      <c r="M2599" s="369"/>
      <c r="N2599" s="369"/>
    </row>
    <row r="2600">
      <c r="G2600" s="304"/>
      <c r="H2600" s="304"/>
      <c r="I2600" s="304"/>
      <c r="J2600" s="304"/>
      <c r="K2600" s="304"/>
      <c r="L2600" s="304"/>
      <c r="M2600" s="369"/>
      <c r="N2600" s="369"/>
    </row>
    <row r="2601">
      <c r="J2601" s="304"/>
      <c r="K2601" s="304"/>
      <c r="L2601" s="304"/>
      <c r="M2601" s="369"/>
      <c r="N2601" s="369"/>
    </row>
    <row r="2602">
      <c r="L2602" s="304"/>
      <c r="M2602" s="369"/>
      <c r="N2602" s="369"/>
    </row>
    <row r="2603">
      <c r="N2603" s="369"/>
    </row>
    <row r="2604">
      <c r="L2604" s="304"/>
      <c r="M2604" s="369"/>
      <c r="N2604" s="369"/>
    </row>
    <row r="2605">
      <c r="L2605" s="304"/>
      <c r="M2605" s="369"/>
      <c r="N2605" s="369"/>
    </row>
    <row r="2606">
      <c r="G2606" s="304"/>
      <c r="H2606" s="304"/>
      <c r="L2606" s="304"/>
      <c r="M2606" s="369"/>
      <c r="N2606" s="369"/>
    </row>
    <row r="2607">
      <c r="N2607" s="369"/>
    </row>
    <row r="2608">
      <c r="L2608" s="304"/>
    </row>
    <row r="2610">
      <c r="H2610" s="304"/>
      <c r="I2610" s="304"/>
      <c r="J2610" s="304"/>
      <c r="K2610" s="304"/>
      <c r="L2610" s="304"/>
      <c r="M2610" s="369"/>
      <c r="N2610" s="369"/>
    </row>
    <row r="2611">
      <c r="F2611" s="304"/>
      <c r="G2611" s="304"/>
      <c r="H2611" s="304"/>
      <c r="I2611" s="304"/>
      <c r="J2611" s="304"/>
      <c r="K2611" s="304"/>
      <c r="L2611" s="304"/>
      <c r="M2611" s="369"/>
      <c r="N2611" s="369"/>
    </row>
    <row r="2612">
      <c r="G2612" s="304"/>
      <c r="H2612" s="304"/>
      <c r="I2612" s="304"/>
      <c r="J2612" s="304"/>
      <c r="K2612" s="304"/>
      <c r="M2612" s="369"/>
      <c r="N2612" s="369"/>
    </row>
    <row r="2613">
      <c r="J2613" s="304"/>
      <c r="K2613" s="304"/>
      <c r="M2613" s="369"/>
      <c r="N2613" s="369"/>
    </row>
    <row r="2614">
      <c r="L2614" s="304"/>
      <c r="N2614" s="369"/>
    </row>
    <row r="2615">
      <c r="N2615" s="369"/>
    </row>
    <row r="2616">
      <c r="F2616" s="304"/>
      <c r="G2616" s="304"/>
      <c r="H2616" s="304"/>
      <c r="I2616" s="304"/>
      <c r="J2616" s="304"/>
      <c r="K2616" s="304"/>
      <c r="L2616" s="304"/>
      <c r="M2616" s="369"/>
      <c r="N2616" s="369"/>
    </row>
    <row r="2617">
      <c r="F2617" s="304"/>
      <c r="G2617" s="304"/>
      <c r="I2617" s="304"/>
      <c r="J2617" s="304"/>
      <c r="K2617" s="304"/>
      <c r="L2617" s="304"/>
      <c r="M2617" s="369"/>
      <c r="N2617" s="369"/>
    </row>
    <row r="2618">
      <c r="G2618" s="304"/>
      <c r="H2618" s="304"/>
      <c r="I2618" s="304"/>
      <c r="J2618" s="304"/>
      <c r="K2618" s="304"/>
      <c r="L2618" s="304"/>
      <c r="M2618" s="369"/>
      <c r="N2618" s="369"/>
    </row>
    <row r="2619">
      <c r="J2619" s="304"/>
      <c r="K2619" s="304"/>
      <c r="M2619" s="369"/>
      <c r="N2619" s="369"/>
    </row>
    <row r="2620">
      <c r="N2620" s="369"/>
    </row>
    <row r="2621">
      <c r="N2621" s="369"/>
    </row>
    <row r="2622">
      <c r="F2622" s="304"/>
      <c r="G2622" s="304"/>
      <c r="I2622" s="304"/>
      <c r="J2622" s="304"/>
      <c r="L2622" s="304"/>
      <c r="M2622" s="369"/>
      <c r="N2622" s="369"/>
    </row>
    <row r="2623">
      <c r="F2623" s="304"/>
      <c r="G2623" s="304"/>
      <c r="H2623" s="304"/>
      <c r="I2623" s="304"/>
      <c r="J2623" s="304"/>
      <c r="K2623" s="304"/>
      <c r="L2623" s="304"/>
      <c r="M2623" s="369"/>
      <c r="N2623" s="369"/>
    </row>
    <row r="2624">
      <c r="G2624" s="304"/>
      <c r="H2624" s="304"/>
      <c r="I2624" s="304"/>
      <c r="J2624" s="304"/>
      <c r="N2624" s="369"/>
    </row>
    <row r="2627">
      <c r="N2627" s="369"/>
    </row>
    <row r="2628">
      <c r="F2628" s="304"/>
      <c r="H2628" s="304"/>
      <c r="I2628" s="304"/>
      <c r="J2628" s="304"/>
      <c r="K2628" s="304"/>
      <c r="L2628" s="304"/>
      <c r="M2628" s="369"/>
      <c r="N2628" s="369"/>
    </row>
    <row r="2629">
      <c r="G2629" s="304"/>
      <c r="H2629" s="304"/>
      <c r="I2629" s="304"/>
      <c r="J2629" s="304"/>
      <c r="K2629" s="304"/>
      <c r="L2629" s="304"/>
      <c r="M2629" s="369"/>
      <c r="N2629" s="369"/>
    </row>
    <row r="2630">
      <c r="G2630" s="304"/>
      <c r="H2630" s="304"/>
      <c r="M2630" s="369"/>
      <c r="N2630" s="369"/>
    </row>
    <row r="2633">
      <c r="N2633" s="369"/>
    </row>
    <row r="2634">
      <c r="F2634" s="304"/>
      <c r="G2634" s="304"/>
      <c r="I2634" s="304"/>
      <c r="J2634" s="304"/>
      <c r="K2634" s="304"/>
      <c r="L2634" s="304"/>
      <c r="M2634" s="369"/>
      <c r="N2634" s="369"/>
    </row>
    <row r="2635">
      <c r="F2635" s="304"/>
      <c r="G2635" s="304"/>
      <c r="H2635" s="304"/>
      <c r="I2635" s="304"/>
      <c r="J2635" s="304"/>
      <c r="L2635" s="304"/>
      <c r="M2635" s="369"/>
      <c r="N2635" s="369"/>
    </row>
    <row r="2636">
      <c r="G2636" s="304"/>
      <c r="H2636" s="304"/>
      <c r="N2636" s="369"/>
    </row>
    <row r="2639">
      <c r="N2639" s="369"/>
    </row>
    <row r="2641">
      <c r="F2641" s="304"/>
      <c r="G2641" s="304"/>
      <c r="H2641" s="304"/>
      <c r="I2641" s="304"/>
      <c r="J2641" s="304"/>
      <c r="K2641" s="304"/>
      <c r="L2641" s="304"/>
      <c r="M2641" s="369"/>
      <c r="N2641" s="369"/>
    </row>
    <row r="2642">
      <c r="G2642" s="304"/>
      <c r="H2642" s="304"/>
      <c r="I2642" s="304"/>
      <c r="J2642" s="304"/>
      <c r="L2642" s="304"/>
      <c r="M2642" s="369"/>
      <c r="N2642" s="369"/>
    </row>
    <row r="2643">
      <c r="I2643" s="304"/>
      <c r="J2643" s="304"/>
      <c r="K2643" s="304"/>
      <c r="L2643" s="304"/>
      <c r="M2643" s="369"/>
      <c r="N2643" s="369"/>
    </row>
    <row r="2644">
      <c r="J2644" s="304"/>
      <c r="K2644" s="304"/>
      <c r="L2644" s="304"/>
      <c r="M2644" s="369"/>
      <c r="N2644" s="369"/>
    </row>
    <row r="2645">
      <c r="L2645" s="304"/>
      <c r="M2645" s="369"/>
      <c r="N2645" s="369"/>
    </row>
    <row r="2646">
      <c r="N2646" s="369"/>
    </row>
    <row r="2647">
      <c r="F2647" s="304"/>
      <c r="G2647" s="304"/>
      <c r="H2647" s="304"/>
      <c r="I2647" s="304"/>
    </row>
    <row r="2648">
      <c r="H2648" s="304"/>
      <c r="I2648" s="304"/>
      <c r="J2648" s="304"/>
      <c r="K2648" s="304"/>
      <c r="L2648" s="304"/>
      <c r="M2648" s="369"/>
      <c r="N2648" s="369"/>
    </row>
    <row r="2649">
      <c r="J2649" s="304"/>
      <c r="K2649" s="304"/>
      <c r="L2649" s="304"/>
      <c r="M2649" s="369"/>
      <c r="N2649" s="369"/>
    </row>
    <row r="2650">
      <c r="L2650" s="304"/>
      <c r="M2650" s="369"/>
      <c r="N2650" s="369"/>
    </row>
    <row r="2651">
      <c r="N2651" s="369"/>
    </row>
    <row r="2653">
      <c r="M2653" s="369"/>
      <c r="N2653" s="369"/>
    </row>
    <row r="2654">
      <c r="L2654" s="304"/>
      <c r="M2654" s="369"/>
      <c r="N2654" s="369"/>
    </row>
    <row r="2655">
      <c r="L2655" s="304"/>
      <c r="M2655" s="369"/>
      <c r="N2655" s="369"/>
    </row>
    <row r="2656">
      <c r="N2656" s="369"/>
    </row>
    <row r="2657">
      <c r="L2657" s="304"/>
      <c r="M2657" s="369"/>
      <c r="N2657" s="369"/>
    </row>
    <row r="2658">
      <c r="N2658" s="369"/>
    </row>
    <row r="2659">
      <c r="F2659" s="304"/>
      <c r="M2659" s="369"/>
      <c r="N2659" s="369"/>
    </row>
    <row r="2660">
      <c r="F2660" s="304"/>
      <c r="G2660" s="304"/>
      <c r="M2660" s="369"/>
      <c r="N2660" s="369"/>
    </row>
    <row r="2661">
      <c r="G2661" s="304"/>
      <c r="M2661" s="369"/>
      <c r="N2661" s="369"/>
    </row>
    <row r="2662">
      <c r="N2662" s="369"/>
    </row>
    <row r="2664">
      <c r="N2664" s="369"/>
    </row>
    <row r="2665">
      <c r="F2665" s="304"/>
      <c r="G2665" s="304"/>
      <c r="H2665" s="304"/>
      <c r="I2665" s="304"/>
      <c r="J2665" s="304"/>
      <c r="L2665" s="304"/>
      <c r="M2665" s="369"/>
      <c r="N2665" s="369"/>
    </row>
    <row r="2666">
      <c r="F2666" s="304"/>
      <c r="G2666" s="304"/>
      <c r="H2666" s="304"/>
      <c r="I2666" s="304"/>
      <c r="M2666" s="369"/>
      <c r="N2666" s="369"/>
    </row>
    <row r="2667">
      <c r="G2667" s="304"/>
      <c r="H2667" s="304"/>
      <c r="N2667" s="369"/>
    </row>
    <row r="2670">
      <c r="N2670" s="369"/>
    </row>
    <row r="2671">
      <c r="F2671" s="304"/>
      <c r="G2671" s="304"/>
      <c r="H2671" s="304"/>
      <c r="I2671" s="304"/>
      <c r="J2671" s="304"/>
      <c r="K2671" s="304"/>
      <c r="N2671" s="369"/>
    </row>
    <row r="2672">
      <c r="G2672" s="304"/>
      <c r="H2672" s="304"/>
      <c r="I2672" s="304"/>
      <c r="J2672" s="304"/>
      <c r="K2672" s="304"/>
      <c r="L2672" s="304"/>
      <c r="N2672" s="369"/>
    </row>
    <row r="2673">
      <c r="H2673" s="304"/>
      <c r="I2673" s="304"/>
      <c r="J2673" s="304"/>
      <c r="K2673" s="304"/>
      <c r="L2673" s="304"/>
      <c r="M2673" s="369"/>
      <c r="N2673" s="369"/>
    </row>
    <row r="2674">
      <c r="J2674" s="304"/>
      <c r="K2674" s="304"/>
      <c r="L2674" s="304"/>
      <c r="M2674" s="369"/>
      <c r="N2674" s="369"/>
    </row>
    <row r="2675">
      <c r="L2675" s="304"/>
    </row>
    <row r="2676">
      <c r="N2676" s="369"/>
    </row>
    <row r="2678">
      <c r="F2678" s="304"/>
      <c r="G2678" s="304"/>
      <c r="H2678" s="304"/>
      <c r="I2678" s="304"/>
      <c r="J2678" s="304"/>
      <c r="K2678" s="304"/>
      <c r="L2678" s="304"/>
      <c r="M2678" s="369"/>
      <c r="N2678" s="369"/>
    </row>
    <row r="2679">
      <c r="F2679" s="304"/>
      <c r="G2679" s="304"/>
      <c r="H2679" s="304"/>
      <c r="I2679" s="304"/>
      <c r="J2679" s="304"/>
      <c r="K2679" s="304"/>
      <c r="L2679" s="304"/>
      <c r="M2679" s="369"/>
      <c r="N2679" s="369"/>
    </row>
    <row r="2680">
      <c r="G2680" s="304"/>
      <c r="H2680" s="304"/>
      <c r="I2680" s="304"/>
      <c r="J2680" s="304"/>
      <c r="K2680" s="304"/>
      <c r="L2680" s="304"/>
      <c r="M2680" s="369"/>
      <c r="N2680" s="369"/>
    </row>
    <row r="2681">
      <c r="H2681" s="304"/>
      <c r="I2681" s="304"/>
      <c r="J2681" s="304"/>
      <c r="M2681" s="369"/>
      <c r="N2681" s="369"/>
    </row>
    <row r="2682">
      <c r="F2682" s="304"/>
      <c r="G2682" s="304"/>
      <c r="H2682" s="304"/>
      <c r="I2682" s="304"/>
      <c r="J2682" s="304"/>
      <c r="K2682" s="304"/>
      <c r="L2682" s="304"/>
      <c r="M2682" s="369"/>
      <c r="N2682" s="369"/>
    </row>
    <row r="2683">
      <c r="G2683" s="304"/>
      <c r="H2683" s="304"/>
      <c r="I2683" s="304"/>
    </row>
    <row r="2684">
      <c r="H2684" s="304"/>
      <c r="I2684" s="304"/>
      <c r="J2684" s="304"/>
      <c r="K2684" s="304"/>
      <c r="L2684" s="304"/>
      <c r="M2684" s="369"/>
      <c r="N2684" s="369"/>
    </row>
    <row r="2685">
      <c r="N2685" s="369"/>
    </row>
    <row r="2686">
      <c r="G2686" s="304"/>
      <c r="H2686" s="304"/>
      <c r="I2686" s="304"/>
      <c r="J2686" s="304"/>
      <c r="K2686" s="304"/>
      <c r="L2686" s="304"/>
      <c r="M2686" s="369"/>
      <c r="N2686" s="369"/>
    </row>
    <row r="2687">
      <c r="F2687" s="304"/>
      <c r="G2687" s="304"/>
      <c r="H2687" s="304"/>
      <c r="I2687" s="304"/>
      <c r="K2687" s="304"/>
      <c r="L2687" s="304"/>
      <c r="M2687" s="369"/>
      <c r="N2687" s="369"/>
    </row>
    <row r="2688">
      <c r="G2688" s="304"/>
      <c r="H2688" s="304"/>
      <c r="I2688" s="304"/>
      <c r="J2688" s="304"/>
      <c r="K2688" s="304"/>
      <c r="L2688" s="304"/>
      <c r="M2688" s="369"/>
      <c r="N2688" s="369"/>
    </row>
    <row r="2689">
      <c r="H2689" s="304"/>
      <c r="I2689" s="304"/>
      <c r="K2689" s="304"/>
      <c r="L2689" s="304"/>
      <c r="N2689" s="369"/>
    </row>
    <row r="2690">
      <c r="F2690" s="304"/>
      <c r="G2690" s="304"/>
      <c r="H2690" s="304"/>
      <c r="I2690" s="304"/>
      <c r="J2690" s="304"/>
      <c r="K2690" s="304"/>
      <c r="L2690" s="304"/>
      <c r="M2690" s="369"/>
      <c r="N2690" s="369"/>
    </row>
    <row r="2691">
      <c r="F2691" s="304"/>
      <c r="G2691" s="304"/>
      <c r="H2691" s="304"/>
      <c r="I2691" s="304"/>
      <c r="J2691" s="304"/>
      <c r="K2691" s="304"/>
      <c r="M2691" s="369"/>
      <c r="N2691" s="369"/>
    </row>
    <row r="2692">
      <c r="H2692" s="304"/>
      <c r="I2692" s="304"/>
      <c r="J2692" s="304"/>
      <c r="K2692" s="304"/>
      <c r="L2692" s="304"/>
      <c r="M2692" s="369"/>
      <c r="N2692" s="369"/>
    </row>
    <row r="2693">
      <c r="J2693" s="304"/>
      <c r="K2693" s="304"/>
      <c r="L2693" s="304"/>
      <c r="M2693" s="369"/>
      <c r="N2693" s="369"/>
    </row>
    <row r="2694">
      <c r="L2694" s="304"/>
      <c r="N2694" s="369"/>
    </row>
    <row r="2695">
      <c r="N2695" s="369"/>
    </row>
    <row r="2696">
      <c r="F2696" s="304"/>
      <c r="G2696" s="304"/>
      <c r="H2696" s="304"/>
      <c r="I2696" s="304"/>
      <c r="J2696" s="304"/>
      <c r="K2696" s="304"/>
      <c r="M2696" s="369"/>
      <c r="N2696" s="369"/>
    </row>
    <row r="2697">
      <c r="F2697" s="304"/>
      <c r="G2697" s="304"/>
      <c r="H2697" s="304"/>
      <c r="I2697" s="304"/>
      <c r="J2697" s="304"/>
      <c r="K2697" s="304"/>
      <c r="L2697" s="304"/>
      <c r="M2697" s="369"/>
      <c r="N2697" s="369"/>
    </row>
    <row r="2698">
      <c r="H2698" s="304"/>
      <c r="I2698" s="304"/>
      <c r="K2698" s="304"/>
      <c r="L2698" s="304"/>
      <c r="M2698" s="369"/>
      <c r="N2698" s="369"/>
    </row>
    <row r="2699">
      <c r="J2699" s="304"/>
      <c r="K2699" s="304"/>
      <c r="L2699" s="304"/>
      <c r="M2699" s="369"/>
      <c r="N2699" s="369"/>
    </row>
    <row r="2700">
      <c r="L2700" s="304"/>
      <c r="M2700" s="369"/>
      <c r="N2700" s="369"/>
    </row>
    <row r="2701">
      <c r="N2701" s="369"/>
    </row>
    <row r="2702">
      <c r="F2702" s="304"/>
      <c r="G2702" s="304"/>
      <c r="H2702" s="304"/>
      <c r="I2702" s="304"/>
      <c r="J2702" s="304"/>
      <c r="K2702" s="304"/>
      <c r="L2702" s="304"/>
      <c r="M2702" s="369"/>
      <c r="N2702" s="369"/>
    </row>
    <row r="2703">
      <c r="F2703" s="304"/>
      <c r="G2703" s="304"/>
      <c r="H2703" s="304"/>
      <c r="J2703" s="304"/>
      <c r="K2703" s="304"/>
      <c r="L2703" s="304"/>
      <c r="N2703" s="369"/>
    </row>
    <row r="2704">
      <c r="H2704" s="304"/>
      <c r="I2704" s="304"/>
      <c r="J2704" s="304"/>
      <c r="K2704" s="304"/>
      <c r="L2704" s="304"/>
      <c r="M2704" s="369"/>
      <c r="N2704" s="369"/>
    </row>
    <row r="2705">
      <c r="J2705" s="304"/>
      <c r="K2705" s="304"/>
      <c r="L2705" s="304"/>
      <c r="M2705" s="369"/>
      <c r="N2705" s="369"/>
    </row>
    <row r="2706">
      <c r="L2706" s="304"/>
      <c r="M2706" s="369"/>
      <c r="N2706" s="369"/>
    </row>
    <row r="2707">
      <c r="N2707" s="369"/>
    </row>
    <row r="2708">
      <c r="F2708" s="304"/>
      <c r="H2708" s="304"/>
      <c r="I2708" s="304"/>
      <c r="J2708" s="304"/>
      <c r="K2708" s="304"/>
      <c r="L2708" s="304"/>
    </row>
    <row r="2709">
      <c r="G2709" s="304"/>
      <c r="H2709" s="304"/>
      <c r="I2709" s="304"/>
      <c r="J2709" s="304"/>
      <c r="K2709" s="304"/>
      <c r="L2709" s="304"/>
      <c r="M2709" s="369"/>
      <c r="N2709" s="369"/>
    </row>
    <row r="2710">
      <c r="G2710" s="304"/>
      <c r="I2710" s="304"/>
      <c r="J2710" s="304"/>
      <c r="K2710" s="304"/>
      <c r="L2710" s="304"/>
    </row>
    <row r="2711">
      <c r="H2711" s="304"/>
      <c r="K2711" s="304"/>
      <c r="L2711" s="304"/>
      <c r="M2711" s="369"/>
      <c r="N2711" s="369"/>
    </row>
    <row r="2712">
      <c r="F2712" s="304"/>
      <c r="G2712" s="304"/>
      <c r="H2712" s="304"/>
      <c r="I2712" s="304"/>
      <c r="J2712" s="304"/>
      <c r="K2712" s="304"/>
      <c r="L2712" s="304"/>
      <c r="M2712" s="369"/>
      <c r="N2712" s="369"/>
    </row>
    <row r="2713">
      <c r="F2713" s="304"/>
      <c r="G2713" s="304"/>
      <c r="H2713" s="304"/>
      <c r="I2713" s="304"/>
      <c r="J2713" s="304"/>
      <c r="K2713" s="304"/>
      <c r="L2713" s="304"/>
      <c r="N2713" s="369"/>
    </row>
    <row r="2714">
      <c r="G2714" s="304"/>
      <c r="H2714" s="304"/>
      <c r="I2714" s="304"/>
      <c r="J2714" s="304"/>
      <c r="K2714" s="304"/>
      <c r="L2714" s="304"/>
      <c r="M2714" s="369"/>
    </row>
    <row r="2715">
      <c r="H2715" s="304"/>
      <c r="I2715" s="304"/>
      <c r="K2715" s="304"/>
      <c r="L2715" s="304"/>
      <c r="M2715" s="369"/>
      <c r="N2715" s="369"/>
    </row>
    <row r="2717">
      <c r="F2717" s="304"/>
      <c r="G2717" s="304"/>
      <c r="H2717" s="304"/>
      <c r="I2717" s="304"/>
      <c r="J2717" s="304"/>
      <c r="N2717" s="369"/>
    </row>
    <row r="2718">
      <c r="F2718" s="304"/>
      <c r="G2718" s="304"/>
      <c r="H2718" s="304"/>
      <c r="I2718" s="304"/>
      <c r="J2718" s="304"/>
      <c r="K2718" s="304"/>
      <c r="L2718" s="304"/>
      <c r="M2718" s="369"/>
      <c r="N2718" s="369"/>
    </row>
    <row r="2719">
      <c r="H2719" s="304"/>
      <c r="I2719" s="304"/>
      <c r="J2719" s="304"/>
      <c r="K2719" s="304"/>
      <c r="L2719" s="304"/>
      <c r="M2719" s="369"/>
      <c r="N2719" s="369"/>
    </row>
    <row r="2720">
      <c r="J2720" s="304"/>
      <c r="K2720" s="304"/>
      <c r="L2720" s="304"/>
      <c r="M2720" s="369"/>
      <c r="N2720" s="369"/>
    </row>
    <row r="2721">
      <c r="L2721" s="304"/>
      <c r="M2721" s="369"/>
      <c r="N2721" s="369"/>
    </row>
    <row r="2722">
      <c r="N2722" s="369"/>
    </row>
    <row r="2723">
      <c r="F2723" s="304"/>
      <c r="G2723" s="304"/>
      <c r="H2723" s="304"/>
      <c r="I2723" s="304"/>
      <c r="J2723" s="304"/>
      <c r="K2723" s="304"/>
      <c r="L2723" s="304"/>
      <c r="M2723" s="369"/>
      <c r="N2723" s="369"/>
    </row>
    <row r="2724">
      <c r="F2724" s="304"/>
      <c r="G2724" s="304"/>
      <c r="H2724" s="304"/>
      <c r="I2724" s="304"/>
      <c r="J2724" s="304"/>
      <c r="K2724" s="304"/>
      <c r="L2724" s="304"/>
      <c r="M2724" s="369"/>
      <c r="N2724" s="369"/>
    </row>
    <row r="2725">
      <c r="H2725" s="304"/>
      <c r="I2725" s="304"/>
      <c r="J2725" s="304"/>
      <c r="K2725" s="304"/>
      <c r="L2725" s="304"/>
      <c r="M2725" s="369"/>
      <c r="N2725" s="369"/>
    </row>
    <row r="2726">
      <c r="J2726" s="304"/>
      <c r="K2726" s="304"/>
      <c r="L2726" s="304"/>
      <c r="M2726" s="369"/>
      <c r="N2726" s="369"/>
    </row>
    <row r="2727">
      <c r="L2727" s="304"/>
      <c r="M2727" s="369"/>
      <c r="N2727" s="369"/>
    </row>
    <row r="2728">
      <c r="N2728" s="369"/>
    </row>
    <row r="2729">
      <c r="F2729" s="304"/>
      <c r="G2729" s="304"/>
      <c r="H2729" s="304"/>
      <c r="I2729" s="304"/>
      <c r="J2729" s="304"/>
      <c r="K2729" s="304"/>
      <c r="L2729" s="304"/>
      <c r="M2729" s="369"/>
      <c r="N2729" s="369"/>
    </row>
    <row r="2730">
      <c r="F2730" s="304"/>
      <c r="G2730" s="304"/>
      <c r="H2730" s="304"/>
      <c r="I2730" s="304"/>
      <c r="J2730" s="304"/>
      <c r="K2730" s="304"/>
      <c r="L2730" s="304"/>
      <c r="M2730" s="369"/>
      <c r="N2730" s="369"/>
    </row>
    <row r="2731">
      <c r="H2731" s="304"/>
      <c r="I2731" s="304"/>
      <c r="J2731" s="304"/>
      <c r="K2731" s="304"/>
      <c r="L2731" s="304"/>
      <c r="M2731" s="369"/>
      <c r="N2731" s="369"/>
    </row>
    <row r="2732">
      <c r="J2732" s="304"/>
      <c r="K2732" s="304"/>
      <c r="L2732" s="304"/>
      <c r="M2732" s="369"/>
      <c r="N2732" s="369"/>
    </row>
    <row r="2733">
      <c r="L2733" s="304"/>
      <c r="M2733" s="369"/>
      <c r="N2733" s="369"/>
    </row>
    <row r="2734">
      <c r="N2734" s="369"/>
    </row>
    <row r="2736">
      <c r="K2736" s="304"/>
      <c r="L2736" s="304"/>
      <c r="M2736" s="369"/>
      <c r="N2736" s="369"/>
    </row>
    <row r="2737">
      <c r="K2737" s="304"/>
      <c r="L2737" s="304"/>
      <c r="M2737" s="369"/>
      <c r="N2737" s="369"/>
    </row>
    <row r="2738">
      <c r="H2738" s="304"/>
      <c r="L2738" s="304"/>
      <c r="M2738" s="369"/>
      <c r="N2738" s="369"/>
    </row>
    <row r="2739">
      <c r="M2739" s="369"/>
      <c r="N2739" s="369"/>
    </row>
    <row r="2740">
      <c r="L2740" s="304"/>
      <c r="M2740" s="369"/>
      <c r="N2740" s="369"/>
    </row>
    <row r="2741">
      <c r="N2741" s="369"/>
    </row>
    <row r="2742">
      <c r="F2742" s="304"/>
      <c r="G2742" s="304"/>
      <c r="H2742" s="304"/>
      <c r="I2742" s="304"/>
      <c r="K2742" s="304"/>
      <c r="L2742" s="304"/>
      <c r="M2742" s="369"/>
      <c r="N2742" s="369"/>
    </row>
    <row r="2743">
      <c r="F2743" s="304"/>
      <c r="G2743" s="304"/>
      <c r="I2743" s="304"/>
      <c r="J2743" s="304"/>
      <c r="K2743" s="304"/>
      <c r="L2743" s="304"/>
      <c r="M2743" s="369"/>
      <c r="N2743" s="369"/>
    </row>
    <row r="2744">
      <c r="H2744" s="304"/>
      <c r="L2744" s="304"/>
      <c r="M2744" s="369"/>
      <c r="N2744" s="369"/>
    </row>
    <row r="2745">
      <c r="J2745" s="304"/>
      <c r="M2745" s="369"/>
    </row>
    <row r="2746">
      <c r="M2746" s="369"/>
      <c r="N2746" s="369"/>
    </row>
    <row r="2747">
      <c r="N2747" s="369"/>
    </row>
    <row r="2748">
      <c r="F2748" s="304"/>
      <c r="G2748" s="304"/>
      <c r="H2748" s="304"/>
      <c r="K2748" s="304"/>
      <c r="L2748" s="304"/>
      <c r="M2748" s="369"/>
      <c r="N2748" s="369"/>
    </row>
    <row r="2749">
      <c r="G2749" s="304"/>
      <c r="H2749" s="304"/>
      <c r="I2749" s="304"/>
      <c r="J2749" s="304"/>
      <c r="K2749" s="304"/>
      <c r="L2749" s="304"/>
      <c r="M2749" s="369"/>
      <c r="N2749" s="369"/>
    </row>
    <row r="2750">
      <c r="H2750" s="304"/>
      <c r="L2750" s="304"/>
      <c r="M2750" s="369"/>
      <c r="N2750" s="369"/>
    </row>
    <row r="2751">
      <c r="M2751" s="369"/>
      <c r="N2751" s="369"/>
    </row>
    <row r="2752">
      <c r="L2752" s="304"/>
      <c r="M2752" s="369"/>
      <c r="N2752" s="369"/>
    </row>
    <row r="2753">
      <c r="N2753" s="369"/>
    </row>
    <row r="2754">
      <c r="F2754" s="304"/>
      <c r="G2754" s="304"/>
      <c r="H2754" s="304"/>
      <c r="I2754" s="304"/>
      <c r="J2754" s="304"/>
      <c r="K2754" s="304"/>
      <c r="L2754" s="304"/>
      <c r="M2754" s="369"/>
      <c r="N2754" s="369"/>
    </row>
    <row r="2755">
      <c r="H2755" s="304"/>
      <c r="K2755" s="304"/>
      <c r="L2755" s="304"/>
      <c r="M2755" s="369"/>
      <c r="N2755" s="369"/>
    </row>
    <row r="2756">
      <c r="J2756" s="304"/>
      <c r="K2756" s="304"/>
      <c r="L2756" s="304"/>
      <c r="M2756" s="369"/>
      <c r="N2756" s="369"/>
    </row>
    <row r="2757">
      <c r="M2757" s="369"/>
      <c r="N2757" s="369"/>
    </row>
    <row r="2758">
      <c r="N2758" s="369"/>
    </row>
    <row r="2759">
      <c r="F2759" s="304"/>
      <c r="G2759" s="304"/>
      <c r="H2759" s="304"/>
      <c r="I2759" s="304"/>
      <c r="J2759" s="304"/>
      <c r="K2759" s="304"/>
      <c r="L2759" s="304"/>
      <c r="M2759" s="369"/>
      <c r="N2759" s="369"/>
    </row>
    <row r="2760">
      <c r="F2760" s="304"/>
      <c r="G2760" s="304"/>
      <c r="H2760" s="304"/>
      <c r="I2760" s="304"/>
      <c r="J2760" s="304"/>
      <c r="K2760" s="304"/>
      <c r="M2760" s="369"/>
      <c r="N2760" s="369"/>
    </row>
    <row r="2761">
      <c r="H2761" s="304"/>
      <c r="I2761" s="304"/>
      <c r="L2761" s="304"/>
      <c r="N2761" s="369"/>
    </row>
    <row r="2762">
      <c r="N2762" s="369"/>
    </row>
    <row r="2763">
      <c r="L2763" s="304"/>
      <c r="M2763" s="369"/>
      <c r="N2763" s="369"/>
    </row>
    <row r="2764">
      <c r="N2764" s="369"/>
    </row>
    <row r="2766">
      <c r="L2766" s="304"/>
      <c r="M2766" s="369"/>
      <c r="N2766" s="369"/>
    </row>
    <row r="2767">
      <c r="L2767" s="304"/>
      <c r="M2767" s="369"/>
      <c r="N2767" s="369"/>
    </row>
    <row r="2768">
      <c r="M2768" s="369"/>
      <c r="N2768" s="369"/>
    </row>
    <row r="2769">
      <c r="N2769" s="369"/>
    </row>
    <row r="2770">
      <c r="L2770" s="304"/>
      <c r="M2770" s="369"/>
      <c r="N2770" s="369"/>
    </row>
    <row r="2771">
      <c r="N2771" s="369"/>
    </row>
    <row r="2772">
      <c r="F2772" s="304"/>
      <c r="G2772" s="304"/>
      <c r="H2772" s="304"/>
      <c r="I2772" s="304"/>
      <c r="J2772" s="304"/>
    </row>
    <row r="2773">
      <c r="F2773" s="304"/>
      <c r="G2773" s="304"/>
      <c r="H2773" s="304"/>
      <c r="I2773" s="304"/>
      <c r="J2773" s="304"/>
      <c r="K2773" s="304"/>
      <c r="L2773" s="304"/>
      <c r="M2773" s="369"/>
      <c r="N2773" s="369"/>
    </row>
    <row r="2774">
      <c r="H2774" s="304"/>
      <c r="I2774" s="304"/>
      <c r="J2774" s="304"/>
      <c r="K2774" s="304"/>
      <c r="L2774" s="304"/>
      <c r="M2774" s="369"/>
      <c r="N2774" s="369"/>
    </row>
    <row r="2775">
      <c r="J2775" s="304"/>
      <c r="K2775" s="304"/>
      <c r="L2775" s="304"/>
      <c r="M2775" s="369"/>
      <c r="N2775" s="369"/>
    </row>
    <row r="2776">
      <c r="L2776" s="304"/>
      <c r="M2776" s="369"/>
      <c r="N2776" s="369"/>
    </row>
    <row r="2777">
      <c r="N2777" s="369"/>
    </row>
    <row r="2778">
      <c r="F2778" s="304"/>
      <c r="G2778" s="304"/>
      <c r="H2778" s="304"/>
      <c r="I2778" s="304"/>
      <c r="J2778" s="304"/>
      <c r="K2778" s="304"/>
      <c r="L2778" s="304"/>
      <c r="M2778" s="369"/>
      <c r="N2778" s="369"/>
    </row>
    <row r="2779">
      <c r="F2779" s="304"/>
      <c r="G2779" s="304"/>
      <c r="H2779" s="304"/>
      <c r="I2779" s="304"/>
      <c r="J2779" s="304"/>
      <c r="K2779" s="304"/>
      <c r="L2779" s="304"/>
      <c r="M2779" s="369"/>
      <c r="N2779" s="369"/>
    </row>
    <row r="2780">
      <c r="H2780" s="304"/>
      <c r="I2780" s="304"/>
      <c r="J2780" s="304"/>
      <c r="K2780" s="304"/>
      <c r="L2780" s="304"/>
      <c r="M2780" s="369"/>
      <c r="N2780" s="369"/>
    </row>
    <row r="2781">
      <c r="J2781" s="304"/>
      <c r="K2781" s="304"/>
      <c r="L2781" s="304"/>
      <c r="M2781" s="369"/>
      <c r="N2781" s="369"/>
    </row>
    <row r="2782">
      <c r="L2782" s="304"/>
      <c r="M2782" s="369"/>
      <c r="N2782" s="369"/>
    </row>
    <row r="2783">
      <c r="N2783" s="369"/>
    </row>
    <row r="2784">
      <c r="F2784" s="304"/>
      <c r="K2784" s="304"/>
      <c r="L2784" s="304"/>
      <c r="M2784" s="369"/>
      <c r="N2784" s="369"/>
    </row>
    <row r="2785">
      <c r="F2785" s="304"/>
      <c r="L2785" s="304"/>
      <c r="M2785" s="369"/>
      <c r="N2785" s="369"/>
    </row>
    <row r="2786">
      <c r="H2786" s="304"/>
      <c r="L2786" s="304"/>
      <c r="M2786" s="369"/>
      <c r="N2786" s="369"/>
    </row>
    <row r="2787">
      <c r="J2787" s="304"/>
      <c r="K2787" s="304"/>
      <c r="L2787" s="304"/>
      <c r="N2787" s="369"/>
    </row>
    <row r="2788">
      <c r="L2788" s="304"/>
      <c r="M2788" s="369"/>
      <c r="N2788" s="369"/>
    </row>
    <row r="2789">
      <c r="N2789" s="369"/>
    </row>
    <row r="2790">
      <c r="F2790" s="304"/>
      <c r="L2790" s="304"/>
      <c r="M2790" s="369"/>
      <c r="N2790" s="369"/>
    </row>
    <row r="2791">
      <c r="G2791" s="304"/>
      <c r="L2791" s="304"/>
      <c r="M2791" s="369"/>
      <c r="N2791" s="369"/>
    </row>
    <row r="2792">
      <c r="H2792" s="304"/>
      <c r="L2792" s="304"/>
      <c r="M2792" s="369"/>
      <c r="N2792" s="369"/>
    </row>
    <row r="2793">
      <c r="J2793" s="304"/>
      <c r="K2793" s="304"/>
      <c r="L2793" s="304"/>
      <c r="M2793" s="369"/>
      <c r="N2793" s="369"/>
    </row>
    <row r="2794">
      <c r="L2794" s="304"/>
      <c r="N2794" s="369"/>
    </row>
    <row r="2795">
      <c r="N2795" s="369"/>
    </row>
    <row r="2797">
      <c r="K2797" s="304"/>
      <c r="L2797" s="304"/>
      <c r="N2797" s="369"/>
    </row>
    <row r="2798">
      <c r="K2798" s="304"/>
      <c r="L2798" s="304"/>
      <c r="M2798" s="369"/>
      <c r="N2798" s="369"/>
    </row>
    <row r="2799">
      <c r="L2799" s="304"/>
      <c r="M2799" s="369"/>
      <c r="N2799" s="369"/>
    </row>
    <row r="2800">
      <c r="J2800" s="304"/>
      <c r="K2800" s="304"/>
      <c r="L2800" s="304"/>
      <c r="M2800" s="369"/>
      <c r="N2800" s="369"/>
    </row>
    <row r="2801">
      <c r="L2801" s="304"/>
      <c r="N2801" s="369"/>
    </row>
    <row r="2802">
      <c r="N2802" s="369"/>
    </row>
    <row r="2803">
      <c r="F2803" s="304"/>
      <c r="G2803" s="304"/>
      <c r="H2803" s="304"/>
      <c r="I2803" s="304"/>
      <c r="J2803" s="304"/>
      <c r="K2803" s="304"/>
      <c r="L2803" s="304"/>
      <c r="M2803" s="369"/>
      <c r="N2803" s="369"/>
    </row>
    <row r="2804">
      <c r="F2804" s="304"/>
      <c r="G2804" s="304"/>
      <c r="H2804" s="304"/>
      <c r="I2804" s="304"/>
      <c r="J2804" s="304"/>
      <c r="K2804" s="304"/>
      <c r="L2804" s="304"/>
      <c r="M2804" s="369"/>
      <c r="N2804" s="369"/>
    </row>
    <row r="2805">
      <c r="H2805" s="304"/>
      <c r="I2805" s="304"/>
      <c r="J2805" s="304"/>
      <c r="K2805" s="304"/>
      <c r="L2805" s="304"/>
      <c r="M2805" s="369"/>
      <c r="N2805" s="369"/>
    </row>
    <row r="2806">
      <c r="J2806" s="304"/>
      <c r="K2806" s="304"/>
      <c r="L2806" s="304"/>
      <c r="M2806" s="369"/>
      <c r="N2806" s="369"/>
    </row>
    <row r="2807">
      <c r="L2807" s="304"/>
      <c r="M2807" s="369"/>
      <c r="N2807" s="369"/>
    </row>
    <row r="2808">
      <c r="N2808" s="369"/>
    </row>
    <row r="2810">
      <c r="J2810" s="304"/>
      <c r="K2810" s="304"/>
      <c r="M2810" s="369"/>
      <c r="N2810" s="369"/>
    </row>
    <row r="2811">
      <c r="F2811" s="304"/>
      <c r="J2811" s="304"/>
      <c r="K2811" s="304"/>
      <c r="L2811" s="304"/>
      <c r="M2811" s="369"/>
      <c r="N2811" s="369"/>
    </row>
    <row r="2812">
      <c r="M2812" s="369"/>
      <c r="N2812" s="369"/>
    </row>
    <row r="2813">
      <c r="J2813" s="304"/>
      <c r="K2813" s="304"/>
      <c r="L2813" s="304"/>
    </row>
    <row r="2814">
      <c r="L2814" s="304"/>
      <c r="M2814" s="369"/>
      <c r="N2814" s="369"/>
    </row>
    <row r="2815">
      <c r="N2815" s="369"/>
    </row>
    <row r="2817">
      <c r="F2817" s="304"/>
      <c r="I2817" s="304"/>
      <c r="J2817" s="304"/>
      <c r="K2817" s="304"/>
      <c r="L2817" s="304"/>
      <c r="M2817" s="369"/>
      <c r="N2817" s="369"/>
    </row>
    <row r="2818">
      <c r="F2818" s="304"/>
      <c r="G2818" s="304"/>
      <c r="I2818" s="304"/>
      <c r="J2818" s="304"/>
      <c r="K2818" s="304"/>
      <c r="N2818" s="369"/>
    </row>
    <row r="2819">
      <c r="H2819" s="304"/>
      <c r="I2819" s="304"/>
      <c r="J2819" s="304"/>
      <c r="K2819" s="304"/>
      <c r="L2819" s="304"/>
      <c r="M2819" s="369"/>
      <c r="N2819" s="369"/>
    </row>
    <row r="2820">
      <c r="J2820" s="304"/>
      <c r="K2820" s="304"/>
      <c r="L2820" s="304"/>
      <c r="N2820" s="369"/>
    </row>
    <row r="2821">
      <c r="L2821" s="304"/>
      <c r="M2821" s="369"/>
      <c r="N2821" s="369"/>
    </row>
    <row r="2822">
      <c r="N2822" s="369"/>
    </row>
    <row r="2823">
      <c r="F2823" s="304"/>
      <c r="G2823" s="304"/>
      <c r="H2823" s="304"/>
      <c r="I2823" s="304"/>
      <c r="J2823" s="304"/>
      <c r="K2823" s="304"/>
      <c r="N2823" s="369"/>
    </row>
    <row r="2824">
      <c r="F2824" s="304"/>
      <c r="G2824" s="304"/>
      <c r="H2824" s="304"/>
      <c r="I2824" s="304"/>
      <c r="J2824" s="304"/>
      <c r="K2824" s="304"/>
      <c r="L2824" s="304"/>
      <c r="M2824" s="369"/>
      <c r="N2824" s="369"/>
    </row>
    <row r="2825">
      <c r="H2825" s="304"/>
      <c r="I2825" s="304"/>
      <c r="J2825" s="304"/>
      <c r="K2825" s="304"/>
      <c r="L2825" s="304"/>
      <c r="M2825" s="369"/>
      <c r="N2825" s="369"/>
    </row>
    <row r="2826">
      <c r="J2826" s="304"/>
      <c r="K2826" s="304"/>
      <c r="L2826" s="304"/>
      <c r="M2826" s="369"/>
      <c r="N2826" s="369"/>
    </row>
    <row r="2827">
      <c r="L2827" s="304"/>
      <c r="M2827" s="369"/>
      <c r="N2827" s="369"/>
    </row>
    <row r="2828">
      <c r="N2828" s="369"/>
    </row>
    <row r="2829">
      <c r="F2829" s="304"/>
      <c r="J2829" s="304"/>
      <c r="K2829" s="304"/>
      <c r="L2829" s="304"/>
      <c r="M2829" s="369"/>
      <c r="N2829" s="369"/>
    </row>
    <row r="2830">
      <c r="F2830" s="304"/>
      <c r="J2830" s="304"/>
      <c r="K2830" s="304"/>
      <c r="L2830" s="304"/>
      <c r="M2830" s="369"/>
      <c r="N2830" s="369"/>
    </row>
    <row r="2831">
      <c r="H2831" s="304"/>
      <c r="I2831" s="304"/>
      <c r="K2831" s="304"/>
      <c r="L2831" s="304"/>
      <c r="M2831" s="369"/>
    </row>
    <row r="2832">
      <c r="J2832" s="304"/>
      <c r="K2832" s="304"/>
      <c r="L2832" s="304"/>
      <c r="M2832" s="369"/>
      <c r="N2832" s="369"/>
    </row>
    <row r="2833">
      <c r="L2833" s="304"/>
      <c r="M2833" s="369"/>
      <c r="N2833" s="369"/>
    </row>
    <row r="2834">
      <c r="N2834" s="369"/>
    </row>
    <row r="2835">
      <c r="F2835" s="304"/>
      <c r="L2835" s="304"/>
      <c r="M2835" s="369"/>
      <c r="N2835" s="369"/>
    </row>
    <row r="2836">
      <c r="L2836" s="304"/>
      <c r="M2836" s="369"/>
      <c r="N2836" s="369"/>
    </row>
    <row r="2837">
      <c r="L2837" s="304"/>
      <c r="M2837" s="369"/>
      <c r="N2837" s="369"/>
    </row>
    <row r="2838">
      <c r="J2838" s="304"/>
      <c r="N2838" s="369"/>
    </row>
    <row r="2839">
      <c r="M2839" s="369"/>
      <c r="N2839" s="369"/>
    </row>
    <row r="2840">
      <c r="N2840" s="369"/>
    </row>
    <row r="2841">
      <c r="F2841" s="304"/>
      <c r="H2841" s="304"/>
      <c r="L2841" s="304"/>
      <c r="M2841" s="369"/>
      <c r="N2841" s="369"/>
    </row>
    <row r="2842">
      <c r="F2842" s="304"/>
      <c r="G2842" s="304"/>
      <c r="M2842" s="369"/>
      <c r="N2842" s="369"/>
    </row>
    <row r="2843">
      <c r="G2843" s="304"/>
      <c r="M2843" s="369"/>
      <c r="N2843" s="369"/>
    </row>
    <row r="2844">
      <c r="J2844" s="304"/>
      <c r="N2844" s="369"/>
    </row>
    <row r="2848">
      <c r="K2848" s="304"/>
      <c r="L2848" s="304"/>
      <c r="M2848" s="369"/>
      <c r="N2848" s="369"/>
    </row>
    <row r="2849">
      <c r="K2849" s="304"/>
      <c r="L2849" s="304"/>
      <c r="M2849" s="369"/>
      <c r="N2849" s="369"/>
    </row>
    <row r="2850">
      <c r="L2850" s="304"/>
      <c r="M2850" s="369"/>
      <c r="N2850" s="369"/>
    </row>
    <row r="2851">
      <c r="J2851" s="304"/>
      <c r="K2851" s="304"/>
      <c r="L2851" s="304"/>
      <c r="N2851" s="369"/>
    </row>
    <row r="2852">
      <c r="L2852" s="304"/>
      <c r="M2852" s="369"/>
    </row>
    <row r="2853">
      <c r="N2853" s="369"/>
    </row>
    <row r="2854">
      <c r="F2854" s="304"/>
      <c r="G2854" s="304"/>
      <c r="H2854" s="304"/>
      <c r="I2854" s="304"/>
      <c r="J2854" s="304"/>
      <c r="K2854" s="304"/>
      <c r="L2854" s="304"/>
      <c r="M2854" s="369"/>
      <c r="N2854" s="369"/>
    </row>
    <row r="2855">
      <c r="F2855" s="304"/>
      <c r="G2855" s="304"/>
      <c r="H2855" s="304"/>
      <c r="I2855" s="304"/>
      <c r="J2855" s="304"/>
      <c r="K2855" s="304"/>
      <c r="L2855" s="304"/>
      <c r="M2855" s="369"/>
      <c r="N2855" s="369"/>
    </row>
    <row r="2856">
      <c r="G2856" s="304"/>
      <c r="H2856" s="304"/>
      <c r="I2856" s="304"/>
      <c r="J2856" s="304"/>
      <c r="K2856" s="304"/>
      <c r="L2856" s="304"/>
      <c r="M2856" s="369"/>
      <c r="N2856" s="369"/>
    </row>
    <row r="2857">
      <c r="J2857" s="304"/>
      <c r="K2857" s="304"/>
      <c r="L2857" s="304"/>
      <c r="M2857" s="369"/>
      <c r="N2857" s="369"/>
    </row>
    <row r="2858">
      <c r="L2858" s="304"/>
      <c r="M2858" s="369"/>
      <c r="N2858" s="369"/>
    </row>
    <row r="2859">
      <c r="N2859" s="369"/>
    </row>
    <row r="2860">
      <c r="F2860" s="304"/>
      <c r="G2860" s="304"/>
      <c r="H2860" s="304"/>
      <c r="I2860" s="304"/>
      <c r="J2860" s="304"/>
      <c r="K2860" s="304"/>
      <c r="L2860" s="304"/>
      <c r="M2860" s="369"/>
      <c r="N2860" s="369"/>
    </row>
    <row r="2861">
      <c r="F2861" s="304"/>
      <c r="G2861" s="304"/>
      <c r="H2861" s="304"/>
      <c r="I2861" s="304"/>
      <c r="J2861" s="304"/>
      <c r="K2861" s="304"/>
      <c r="L2861" s="304"/>
      <c r="M2861" s="369"/>
      <c r="N2861" s="369"/>
    </row>
    <row r="2862">
      <c r="G2862" s="304"/>
      <c r="H2862" s="304"/>
      <c r="I2862" s="304"/>
      <c r="J2862" s="304"/>
      <c r="K2862" s="304"/>
      <c r="L2862" s="304"/>
      <c r="M2862" s="369"/>
      <c r="N2862" s="369"/>
    </row>
    <row r="2863">
      <c r="J2863" s="304"/>
      <c r="K2863" s="304"/>
      <c r="L2863" s="304"/>
      <c r="M2863" s="369"/>
      <c r="N2863" s="369"/>
    </row>
    <row r="2864">
      <c r="L2864" s="304"/>
      <c r="M2864" s="369"/>
      <c r="N2864" s="369"/>
    </row>
    <row r="2865">
      <c r="N2865" s="369"/>
    </row>
    <row r="2866">
      <c r="F2866" s="304"/>
      <c r="G2866" s="304"/>
      <c r="H2866" s="304"/>
      <c r="I2866" s="304"/>
      <c r="J2866" s="304"/>
      <c r="K2866" s="304"/>
      <c r="L2866" s="304"/>
      <c r="M2866" s="369"/>
      <c r="N2866" s="369"/>
    </row>
    <row r="2867">
      <c r="F2867" s="304"/>
      <c r="G2867" s="304"/>
      <c r="H2867" s="304"/>
      <c r="I2867" s="304"/>
      <c r="J2867" s="304"/>
      <c r="K2867" s="304"/>
      <c r="L2867" s="304"/>
      <c r="M2867" s="369"/>
      <c r="N2867" s="369"/>
    </row>
    <row r="2868">
      <c r="G2868" s="304"/>
      <c r="H2868" s="304"/>
      <c r="I2868" s="304"/>
      <c r="J2868" s="304"/>
      <c r="K2868" s="304"/>
      <c r="L2868" s="304"/>
      <c r="M2868" s="369"/>
      <c r="N2868" s="369"/>
    </row>
    <row r="2869">
      <c r="J2869" s="304"/>
      <c r="K2869" s="304"/>
      <c r="L2869" s="304"/>
      <c r="M2869" s="369"/>
      <c r="N2869" s="369"/>
    </row>
    <row r="2870">
      <c r="L2870" s="304"/>
      <c r="M2870" s="369"/>
      <c r="N2870" s="369"/>
    </row>
    <row r="2871">
      <c r="N2871" s="369"/>
    </row>
    <row r="2873">
      <c r="K2873" s="304"/>
      <c r="M2873" s="369"/>
      <c r="N2873" s="369"/>
    </row>
    <row r="2874">
      <c r="L2874" s="304"/>
      <c r="M2874" s="369"/>
      <c r="N2874" s="369"/>
    </row>
    <row r="2875">
      <c r="K2875" s="304"/>
      <c r="M2875" s="369"/>
      <c r="N2875" s="369"/>
    </row>
    <row r="2876">
      <c r="J2876" s="304"/>
      <c r="K2876" s="304"/>
      <c r="L2876" s="304"/>
      <c r="M2876" s="369"/>
      <c r="N2876" s="369"/>
    </row>
    <row r="2877">
      <c r="L2877" s="304"/>
      <c r="M2877" s="369"/>
      <c r="N2877" s="369"/>
    </row>
    <row r="2878">
      <c r="N2878" s="369"/>
    </row>
    <row r="2879">
      <c r="F2879" s="304"/>
      <c r="K2879" s="304"/>
      <c r="L2879" s="304"/>
      <c r="M2879" s="369"/>
      <c r="N2879" s="369"/>
    </row>
    <row r="2880">
      <c r="F2880" s="304"/>
      <c r="G2880" s="304"/>
      <c r="K2880" s="304"/>
      <c r="L2880" s="304"/>
      <c r="N2880" s="369"/>
    </row>
    <row r="2881">
      <c r="G2881" s="304"/>
      <c r="K2881" s="304"/>
      <c r="L2881" s="304"/>
      <c r="M2881" s="369"/>
      <c r="N2881" s="369"/>
    </row>
    <row r="2882">
      <c r="J2882" s="304"/>
      <c r="M2882" s="369"/>
      <c r="N2882" s="369"/>
    </row>
    <row r="2883">
      <c r="L2883" s="304"/>
      <c r="M2883" s="369"/>
      <c r="N2883" s="369"/>
    </row>
    <row r="2884">
      <c r="N2884" s="369"/>
    </row>
    <row r="2885">
      <c r="F2885" s="304"/>
      <c r="G2885" s="304"/>
      <c r="H2885" s="304"/>
      <c r="I2885" s="304"/>
      <c r="J2885" s="304"/>
      <c r="K2885" s="304"/>
      <c r="L2885" s="304"/>
      <c r="M2885" s="369"/>
      <c r="N2885" s="369"/>
    </row>
    <row r="2886">
      <c r="F2886" s="304"/>
      <c r="G2886" s="304"/>
      <c r="H2886" s="304"/>
      <c r="I2886" s="304"/>
      <c r="J2886" s="304"/>
      <c r="K2886" s="304"/>
      <c r="L2886" s="304"/>
      <c r="M2886" s="369"/>
      <c r="N2886" s="369"/>
    </row>
    <row r="2887">
      <c r="G2887" s="304"/>
      <c r="H2887" s="304"/>
      <c r="I2887" s="304"/>
      <c r="J2887" s="304"/>
      <c r="K2887" s="304"/>
      <c r="L2887" s="304"/>
      <c r="M2887" s="369"/>
      <c r="N2887" s="369"/>
    </row>
    <row r="2888">
      <c r="J2888" s="304"/>
      <c r="K2888" s="304"/>
      <c r="L2888" s="304"/>
      <c r="M2888" s="369"/>
      <c r="N2888" s="369"/>
    </row>
    <row r="2889">
      <c r="L2889" s="304"/>
      <c r="M2889" s="369"/>
      <c r="N2889" s="369"/>
    </row>
    <row r="2890">
      <c r="N2890" s="369"/>
    </row>
    <row r="2891">
      <c r="L2891" s="304"/>
      <c r="N2891" s="369"/>
    </row>
    <row r="2892">
      <c r="F2892" s="304"/>
      <c r="M2892" s="369"/>
      <c r="N2892" s="369"/>
    </row>
    <row r="2893">
      <c r="M2893" s="369"/>
      <c r="N2893" s="369"/>
    </row>
    <row r="2897">
      <c r="F2897" s="304"/>
      <c r="G2897" s="304"/>
      <c r="H2897" s="304"/>
      <c r="K2897" s="304"/>
      <c r="M2897" s="369"/>
      <c r="N2897" s="369"/>
    </row>
    <row r="2898">
      <c r="F2898" s="304"/>
      <c r="G2898" s="304"/>
      <c r="H2898" s="304"/>
      <c r="L2898" s="304"/>
      <c r="M2898" s="369"/>
      <c r="N2898" s="369"/>
    </row>
    <row r="2899">
      <c r="G2899" s="304"/>
      <c r="L2899" s="304"/>
      <c r="N2899" s="369"/>
    </row>
    <row r="2900">
      <c r="J2900" s="304"/>
      <c r="M2900" s="369"/>
      <c r="N2900" s="369"/>
    </row>
    <row r="2901">
      <c r="L2901" s="304"/>
      <c r="M2901" s="369"/>
    </row>
    <row r="2902">
      <c r="N2902" s="369"/>
    </row>
    <row r="2903">
      <c r="F2903" s="304"/>
      <c r="G2903" s="304"/>
      <c r="H2903" s="304"/>
      <c r="I2903" s="304"/>
      <c r="K2903" s="304"/>
      <c r="L2903" s="304"/>
      <c r="M2903" s="369"/>
      <c r="N2903" s="369"/>
    </row>
    <row r="2904">
      <c r="F2904" s="304"/>
      <c r="G2904" s="304"/>
      <c r="H2904" s="304"/>
      <c r="I2904" s="304"/>
      <c r="J2904" s="304"/>
      <c r="K2904" s="304"/>
      <c r="M2904" s="369"/>
      <c r="N2904" s="369"/>
    </row>
    <row r="2905">
      <c r="G2905" s="304"/>
      <c r="H2905" s="304"/>
      <c r="I2905" s="304"/>
      <c r="J2905" s="304"/>
      <c r="L2905" s="304"/>
      <c r="M2905" s="369"/>
      <c r="N2905" s="369"/>
    </row>
    <row r="2906">
      <c r="J2906" s="304"/>
      <c r="M2906" s="369"/>
      <c r="N2906" s="369"/>
    </row>
    <row r="2907">
      <c r="L2907" s="304"/>
      <c r="M2907" s="369"/>
      <c r="N2907" s="369"/>
    </row>
    <row r="2908">
      <c r="N2908" s="369"/>
    </row>
    <row r="2909">
      <c r="F2909" s="304"/>
      <c r="G2909" s="304"/>
      <c r="H2909" s="304"/>
      <c r="I2909" s="304"/>
      <c r="J2909" s="304"/>
      <c r="K2909" s="304"/>
      <c r="M2909" s="369"/>
      <c r="N2909" s="369"/>
    </row>
    <row r="2910">
      <c r="F2910" s="304"/>
      <c r="G2910" s="304"/>
      <c r="H2910" s="304"/>
      <c r="I2910" s="304"/>
      <c r="J2910" s="304"/>
      <c r="K2910" s="304"/>
      <c r="M2910" s="369"/>
      <c r="N2910" s="369"/>
    </row>
    <row r="2911">
      <c r="G2911" s="304"/>
      <c r="H2911" s="304"/>
      <c r="I2911" s="304"/>
      <c r="J2911" s="304"/>
      <c r="N2911" s="369"/>
    </row>
    <row r="2912">
      <c r="J2912" s="304"/>
      <c r="N2912" s="369"/>
    </row>
    <row r="2914">
      <c r="N2914" s="369"/>
    </row>
    <row r="2915">
      <c r="F2915" s="304"/>
      <c r="G2915" s="304"/>
      <c r="H2915" s="304"/>
      <c r="I2915" s="304"/>
      <c r="L2915" s="304"/>
      <c r="M2915" s="369"/>
      <c r="N2915" s="369"/>
    </row>
    <row r="2916">
      <c r="F2916" s="304"/>
      <c r="G2916" s="304"/>
      <c r="H2916" s="304"/>
      <c r="L2916" s="304"/>
      <c r="N2916" s="369"/>
    </row>
    <row r="2917">
      <c r="G2917" s="304"/>
      <c r="M2917" s="369"/>
      <c r="N2917" s="369"/>
    </row>
    <row r="2920">
      <c r="N2920" s="369"/>
    </row>
    <row r="2921">
      <c r="F2921" s="304"/>
      <c r="G2921" s="304"/>
      <c r="H2921" s="304"/>
      <c r="L2921" s="304"/>
      <c r="M2921" s="369"/>
      <c r="N2921" s="369"/>
    </row>
    <row r="2922">
      <c r="G2922" s="304"/>
      <c r="H2922" s="304"/>
      <c r="L2922" s="304"/>
      <c r="M2922" s="369"/>
      <c r="N2922" s="369"/>
    </row>
    <row r="2923">
      <c r="G2923" s="304"/>
      <c r="H2923" s="304"/>
      <c r="M2923" s="369"/>
      <c r="N2923" s="369"/>
    </row>
    <row r="2924">
      <c r="N2924" s="369"/>
    </row>
    <row r="2926">
      <c r="N2926" s="369"/>
    </row>
    <row r="2928">
      <c r="F2928" s="304"/>
      <c r="G2928" s="304"/>
      <c r="H2928" s="304"/>
      <c r="I2928" s="304"/>
      <c r="J2928" s="304"/>
      <c r="K2928" s="304"/>
      <c r="L2928" s="304"/>
      <c r="M2928" s="369"/>
      <c r="N2928" s="369"/>
    </row>
    <row r="2929">
      <c r="G2929" s="304"/>
      <c r="H2929" s="304"/>
      <c r="I2929" s="304"/>
      <c r="K2929" s="304"/>
      <c r="L2929" s="304"/>
      <c r="M2929" s="369"/>
      <c r="N2929" s="369"/>
    </row>
    <row r="2930">
      <c r="H2930" s="304"/>
      <c r="I2930" s="304"/>
      <c r="J2930" s="304"/>
      <c r="K2930" s="304"/>
      <c r="L2930" s="304"/>
      <c r="M2930" s="369"/>
      <c r="N2930" s="369"/>
    </row>
    <row r="2931">
      <c r="J2931" s="304"/>
      <c r="K2931" s="304"/>
      <c r="L2931" s="304"/>
      <c r="M2931" s="369"/>
      <c r="N2931" s="369"/>
    </row>
    <row r="2932">
      <c r="L2932" s="304"/>
      <c r="M2932" s="369"/>
      <c r="N2932" s="369"/>
    </row>
    <row r="2933">
      <c r="F2933" s="304"/>
      <c r="G2933" s="304"/>
      <c r="H2933" s="304"/>
      <c r="I2933" s="304"/>
    </row>
    <row r="2934">
      <c r="H2934" s="304"/>
      <c r="I2934" s="304"/>
      <c r="J2934" s="304"/>
      <c r="K2934" s="304"/>
      <c r="L2934" s="304"/>
      <c r="M2934" s="369"/>
      <c r="N2934" s="369"/>
    </row>
    <row r="2935">
      <c r="J2935" s="304"/>
      <c r="K2935" s="304"/>
      <c r="L2935" s="304"/>
      <c r="M2935" s="369"/>
      <c r="N2935" s="369"/>
    </row>
    <row r="2936">
      <c r="L2936" s="304"/>
      <c r="M2936" s="369"/>
      <c r="N2936" s="369"/>
    </row>
    <row r="2937">
      <c r="N2937" s="369"/>
    </row>
    <row r="2939">
      <c r="L2939" s="304"/>
      <c r="M2939" s="369"/>
      <c r="N2939" s="369"/>
    </row>
    <row r="2940">
      <c r="L2940" s="304"/>
      <c r="M2940" s="369"/>
      <c r="N2940" s="369"/>
    </row>
    <row r="2941">
      <c r="N2941" s="369"/>
    </row>
    <row r="2942">
      <c r="M2942" s="369"/>
      <c r="N2942" s="369"/>
    </row>
    <row r="2943">
      <c r="L2943" s="304"/>
      <c r="M2943" s="369"/>
      <c r="N2943" s="369"/>
    </row>
    <row r="2944">
      <c r="N2944" s="369"/>
    </row>
    <row r="2945">
      <c r="F2945" s="304"/>
      <c r="L2945" s="304"/>
      <c r="M2945" s="369"/>
      <c r="N2945" s="369"/>
    </row>
    <row r="2946">
      <c r="G2946" s="304"/>
      <c r="L2946" s="304"/>
      <c r="M2946" s="369"/>
      <c r="N2946" s="369"/>
    </row>
    <row r="2947">
      <c r="G2947" s="304"/>
      <c r="L2947" s="304"/>
      <c r="M2947" s="369"/>
      <c r="N2947" s="369"/>
    </row>
    <row r="2948">
      <c r="J2948" s="304"/>
      <c r="M2948" s="369"/>
      <c r="N2948" s="369"/>
    </row>
    <row r="2949">
      <c r="L2949" s="304"/>
      <c r="M2949" s="369"/>
      <c r="N2949" s="369"/>
    </row>
    <row r="2950">
      <c r="N2950" s="369"/>
    </row>
    <row r="2951">
      <c r="F2951" s="304"/>
      <c r="G2951" s="304"/>
      <c r="H2951" s="304"/>
      <c r="L2951" s="304"/>
      <c r="M2951" s="369"/>
      <c r="N2951" s="369"/>
    </row>
    <row r="2952">
      <c r="F2952" s="304"/>
      <c r="G2952" s="304"/>
      <c r="H2952" s="304"/>
      <c r="M2952" s="369"/>
      <c r="N2952" s="369"/>
    </row>
    <row r="2953">
      <c r="G2953" s="304"/>
      <c r="H2953" s="304"/>
      <c r="M2953" s="369"/>
      <c r="N2953" s="369"/>
    </row>
    <row r="2956">
      <c r="N2956" s="369"/>
    </row>
    <row r="2957">
      <c r="F2957" s="304"/>
      <c r="H2957" s="304"/>
      <c r="I2957" s="304"/>
      <c r="J2957" s="304"/>
      <c r="M2957" s="369"/>
      <c r="N2957" s="369"/>
    </row>
    <row r="2958">
      <c r="G2958" s="304"/>
      <c r="H2958" s="304"/>
      <c r="I2958" s="304"/>
      <c r="J2958" s="304"/>
      <c r="K2958" s="304"/>
      <c r="L2958" s="304"/>
      <c r="M2958" s="369"/>
      <c r="N2958" s="369"/>
    </row>
    <row r="2959">
      <c r="H2959" s="304"/>
      <c r="I2959" s="304"/>
      <c r="J2959" s="304"/>
      <c r="K2959" s="304"/>
      <c r="L2959" s="304"/>
      <c r="M2959" s="369"/>
      <c r="N2959" s="369"/>
    </row>
    <row r="2960">
      <c r="J2960" s="304"/>
      <c r="K2960" s="304"/>
      <c r="L2960" s="304"/>
      <c r="M2960" s="369"/>
      <c r="N2960" s="369"/>
    </row>
    <row r="2961">
      <c r="L2961" s="304"/>
      <c r="M2961" s="369"/>
      <c r="N2961" s="369"/>
    </row>
    <row r="2962">
      <c r="N2962" s="369"/>
    </row>
    <row r="2964">
      <c r="F2964" s="304"/>
      <c r="G2964" s="304"/>
      <c r="H2964" s="304"/>
      <c r="I2964" s="304"/>
      <c r="J2964" s="304"/>
      <c r="K2964" s="304"/>
      <c r="L2964" s="304"/>
      <c r="M2964" s="369"/>
      <c r="N2964" s="369"/>
    </row>
    <row r="2965">
      <c r="F2965" s="304"/>
      <c r="G2965" s="304"/>
      <c r="H2965" s="304"/>
      <c r="I2965" s="304"/>
      <c r="J2965" s="304"/>
      <c r="K2965" s="304"/>
      <c r="L2965" s="304"/>
      <c r="M2965" s="369"/>
      <c r="N2965" s="369"/>
    </row>
    <row r="2966">
      <c r="G2966" s="304"/>
      <c r="H2966" s="304"/>
      <c r="I2966" s="304"/>
      <c r="J2966" s="304"/>
      <c r="K2966" s="304"/>
      <c r="L2966" s="304"/>
      <c r="M2966" s="369"/>
      <c r="N2966" s="369"/>
    </row>
    <row r="2967">
      <c r="H2967" s="304"/>
      <c r="I2967" s="304"/>
      <c r="J2967" s="304"/>
      <c r="K2967" s="304"/>
      <c r="L2967" s="304"/>
      <c r="N2967" s="369"/>
    </row>
    <row r="2968">
      <c r="F2968" s="304"/>
      <c r="G2968" s="304"/>
      <c r="H2968" s="304"/>
      <c r="I2968" s="304"/>
      <c r="J2968" s="304"/>
      <c r="K2968" s="304"/>
      <c r="L2968" s="304"/>
      <c r="M2968" s="369"/>
      <c r="N2968" s="369"/>
    </row>
    <row r="2969">
      <c r="G2969" s="304"/>
      <c r="H2969" s="304"/>
      <c r="I2969" s="304"/>
      <c r="J2969" s="304"/>
      <c r="K2969" s="304"/>
      <c r="L2969" s="304"/>
      <c r="M2969" s="369"/>
      <c r="N2969" s="369"/>
    </row>
    <row r="2970">
      <c r="I2970" s="304"/>
      <c r="J2970" s="304"/>
      <c r="K2970" s="304"/>
      <c r="L2970" s="304"/>
      <c r="M2970" s="369"/>
      <c r="N2970" s="369"/>
    </row>
    <row r="2971">
      <c r="N2971" s="369"/>
    </row>
    <row r="2973">
      <c r="F2973" s="304"/>
      <c r="G2973" s="304"/>
      <c r="H2973" s="304"/>
      <c r="I2973" s="304"/>
      <c r="K2973" s="304"/>
      <c r="L2973" s="304"/>
      <c r="M2973" s="369"/>
      <c r="N2973" s="369"/>
    </row>
    <row r="2974">
      <c r="F2974" s="304"/>
      <c r="G2974" s="304"/>
      <c r="H2974" s="304"/>
      <c r="I2974" s="304"/>
      <c r="J2974" s="304"/>
      <c r="L2974" s="304"/>
      <c r="M2974" s="369"/>
      <c r="N2974" s="369"/>
    </row>
    <row r="2975">
      <c r="G2975" s="304"/>
      <c r="H2975" s="304"/>
      <c r="I2975" s="304"/>
      <c r="J2975" s="304"/>
      <c r="K2975" s="304"/>
      <c r="L2975" s="304"/>
      <c r="M2975" s="369"/>
      <c r="N2975" s="369"/>
    </row>
    <row r="2976">
      <c r="H2976" s="304"/>
      <c r="I2976" s="304"/>
      <c r="J2976" s="304"/>
      <c r="K2976" s="304"/>
      <c r="L2976" s="304"/>
      <c r="M2976" s="369"/>
      <c r="N2976" s="369"/>
    </row>
    <row r="2977">
      <c r="F2977" s="304"/>
      <c r="G2977" s="304"/>
      <c r="H2977" s="304"/>
      <c r="I2977" s="304"/>
      <c r="J2977" s="304"/>
      <c r="L2977" s="304"/>
      <c r="M2977" s="369"/>
      <c r="N2977" s="369"/>
    </row>
    <row r="2978">
      <c r="G2978" s="304"/>
      <c r="H2978" s="304"/>
      <c r="I2978" s="304"/>
      <c r="J2978" s="304"/>
      <c r="K2978" s="304"/>
      <c r="L2978" s="304"/>
      <c r="M2978" s="369"/>
      <c r="N2978" s="369"/>
    </row>
    <row r="2979">
      <c r="H2979" s="304"/>
      <c r="I2979" s="304"/>
      <c r="J2979" s="304"/>
      <c r="K2979" s="304"/>
      <c r="L2979" s="304"/>
      <c r="M2979" s="369"/>
      <c r="N2979" s="369"/>
    </row>
    <row r="2980">
      <c r="J2980" s="304"/>
      <c r="K2980" s="304"/>
      <c r="L2980" s="304"/>
      <c r="M2980" s="369"/>
      <c r="N2980" s="369"/>
    </row>
    <row r="2981">
      <c r="L2981" s="304"/>
      <c r="M2981" s="369"/>
      <c r="N2981" s="369"/>
    </row>
    <row r="2982">
      <c r="N2982" s="369"/>
    </row>
    <row r="2983">
      <c r="F2983" s="304"/>
      <c r="G2983" s="304"/>
      <c r="H2983" s="304"/>
      <c r="I2983" s="304"/>
      <c r="J2983" s="304"/>
      <c r="K2983" s="304"/>
      <c r="L2983" s="304"/>
      <c r="M2983" s="369"/>
      <c r="N2983" s="369"/>
    </row>
    <row r="2984">
      <c r="F2984" s="304"/>
      <c r="G2984" s="304"/>
      <c r="H2984" s="304"/>
      <c r="I2984" s="304"/>
      <c r="J2984" s="304"/>
      <c r="K2984" s="304"/>
      <c r="L2984" s="304"/>
      <c r="M2984" s="369"/>
      <c r="N2984" s="369"/>
    </row>
    <row r="2985">
      <c r="H2985" s="304"/>
      <c r="I2985" s="304"/>
      <c r="J2985" s="304"/>
      <c r="K2985" s="304"/>
      <c r="L2985" s="304"/>
      <c r="M2985" s="369"/>
      <c r="N2985" s="369"/>
    </row>
    <row r="2986">
      <c r="K2986" s="304"/>
      <c r="L2986" s="304"/>
      <c r="M2986" s="369"/>
      <c r="N2986" s="369"/>
    </row>
    <row r="2987">
      <c r="L2987" s="304"/>
      <c r="M2987" s="369"/>
      <c r="N2987" s="369"/>
    </row>
    <row r="2988">
      <c r="N2988" s="369"/>
    </row>
    <row r="2989">
      <c r="F2989" s="304"/>
      <c r="G2989" s="304"/>
      <c r="H2989" s="304"/>
      <c r="I2989" s="304"/>
      <c r="J2989" s="304"/>
      <c r="K2989" s="304"/>
      <c r="L2989" s="304"/>
      <c r="M2989" s="369"/>
      <c r="N2989" s="369"/>
    </row>
    <row r="2990">
      <c r="F2990" s="304"/>
      <c r="I2990" s="304"/>
      <c r="J2990" s="304"/>
      <c r="K2990" s="304"/>
      <c r="L2990" s="304"/>
      <c r="M2990" s="369"/>
      <c r="N2990" s="369"/>
    </row>
    <row r="2991">
      <c r="H2991" s="304"/>
      <c r="I2991" s="304"/>
      <c r="L2991" s="304"/>
      <c r="M2991" s="369"/>
    </row>
    <row r="2992">
      <c r="J2992" s="304"/>
      <c r="K2992" s="304"/>
      <c r="L2992" s="304"/>
      <c r="N2992" s="369"/>
    </row>
    <row r="2993">
      <c r="L2993" s="304"/>
      <c r="M2993" s="369"/>
      <c r="N2993" s="369"/>
    </row>
    <row r="2994">
      <c r="N2994" s="369"/>
    </row>
    <row r="2995">
      <c r="F2995" s="304"/>
      <c r="G2995" s="304"/>
      <c r="J2995" s="304"/>
      <c r="K2995" s="304"/>
      <c r="L2995" s="304"/>
      <c r="M2995" s="369"/>
      <c r="N2995" s="369"/>
    </row>
    <row r="2996">
      <c r="F2996" s="304"/>
      <c r="G2996" s="304"/>
      <c r="H2996" s="304"/>
      <c r="J2996" s="304"/>
      <c r="K2996" s="304"/>
      <c r="L2996" s="304"/>
      <c r="M2996" s="369"/>
      <c r="N2996" s="369"/>
    </row>
    <row r="2997">
      <c r="G2997" s="304"/>
      <c r="H2997" s="304"/>
      <c r="K2997" s="304"/>
      <c r="L2997" s="304"/>
      <c r="M2997" s="369"/>
      <c r="N2997" s="369"/>
    </row>
    <row r="2998">
      <c r="H2998" s="304"/>
      <c r="L2998" s="304"/>
      <c r="N2998" s="369"/>
    </row>
    <row r="2999">
      <c r="F2999" s="304"/>
      <c r="G2999" s="304"/>
      <c r="J2999" s="304"/>
      <c r="K2999" s="304"/>
      <c r="L2999" s="304"/>
      <c r="M2999" s="369"/>
      <c r="N2999" s="369"/>
    </row>
    <row r="3000">
      <c r="F3000" s="304"/>
      <c r="G3000" s="304"/>
      <c r="H3000" s="304"/>
      <c r="J3000" s="304"/>
      <c r="K3000" s="304"/>
      <c r="L3000" s="304"/>
      <c r="M3000" s="369"/>
      <c r="N3000" s="369"/>
    </row>
    <row r="3001">
      <c r="G3001" s="304"/>
      <c r="H3001" s="304"/>
      <c r="K3001" s="304"/>
      <c r="L3001" s="304"/>
      <c r="M3001" s="369"/>
      <c r="N3001" s="369"/>
    </row>
    <row r="3002">
      <c r="H3002" s="304"/>
      <c r="L3002" s="304"/>
      <c r="M3002" s="369"/>
      <c r="N3002" s="369"/>
    </row>
    <row r="3004">
      <c r="F3004" s="304"/>
      <c r="G3004" s="304"/>
      <c r="H3004" s="304"/>
      <c r="I3004" s="304"/>
      <c r="J3004" s="304"/>
      <c r="K3004" s="304"/>
    </row>
    <row r="3005">
      <c r="F3005" s="304"/>
      <c r="G3005" s="304"/>
      <c r="H3005" s="304"/>
      <c r="I3005" s="304"/>
      <c r="J3005" s="304"/>
      <c r="K3005" s="304"/>
      <c r="L3005" s="304"/>
      <c r="M3005" s="369"/>
      <c r="N3005" s="369"/>
    </row>
    <row r="3006">
      <c r="H3006" s="304"/>
      <c r="I3006" s="304"/>
      <c r="J3006" s="304"/>
      <c r="K3006" s="304"/>
      <c r="L3006" s="304"/>
      <c r="M3006" s="369"/>
      <c r="N3006" s="369"/>
    </row>
    <row r="3007">
      <c r="J3007" s="304"/>
      <c r="K3007" s="304"/>
      <c r="L3007" s="304"/>
      <c r="M3007" s="369"/>
      <c r="N3007" s="369"/>
    </row>
    <row r="3008">
      <c r="L3008" s="304"/>
      <c r="M3008" s="369"/>
      <c r="N3008" s="369"/>
    </row>
    <row r="3009">
      <c r="N3009" s="369"/>
    </row>
    <row r="3010">
      <c r="F3010" s="304"/>
      <c r="G3010" s="304"/>
      <c r="H3010" s="304"/>
      <c r="I3010" s="304"/>
      <c r="J3010" s="304"/>
      <c r="L3010" s="304"/>
      <c r="M3010" s="369"/>
      <c r="N3010" s="369"/>
    </row>
    <row r="3011">
      <c r="F3011" s="304"/>
      <c r="G3011" s="304"/>
      <c r="H3011" s="304"/>
      <c r="I3011" s="304"/>
      <c r="J3011" s="304"/>
      <c r="K3011" s="304"/>
      <c r="L3011" s="304"/>
      <c r="M3011" s="369"/>
    </row>
    <row r="3012">
      <c r="H3012" s="304"/>
      <c r="I3012" s="304"/>
      <c r="J3012" s="304"/>
      <c r="K3012" s="304"/>
      <c r="L3012" s="304"/>
      <c r="M3012" s="369"/>
      <c r="N3012" s="369"/>
    </row>
    <row r="3013">
      <c r="J3013" s="304"/>
      <c r="K3013" s="304"/>
      <c r="L3013" s="304"/>
      <c r="M3013" s="369"/>
      <c r="N3013" s="369"/>
    </row>
    <row r="3014">
      <c r="L3014" s="304"/>
      <c r="M3014" s="369"/>
      <c r="N3014" s="369"/>
    </row>
    <row r="3015">
      <c r="N3015" s="369"/>
    </row>
    <row r="3016">
      <c r="F3016" s="304"/>
      <c r="G3016" s="304"/>
      <c r="H3016" s="304"/>
      <c r="I3016" s="304"/>
      <c r="J3016" s="304"/>
      <c r="K3016" s="304"/>
      <c r="L3016" s="304"/>
      <c r="M3016" s="369"/>
    </row>
    <row r="3017">
      <c r="F3017" s="304"/>
      <c r="G3017" s="304"/>
      <c r="H3017" s="304"/>
      <c r="I3017" s="304"/>
      <c r="J3017" s="304"/>
      <c r="K3017" s="304"/>
      <c r="L3017" s="304"/>
      <c r="M3017" s="369"/>
      <c r="N3017" s="369"/>
    </row>
    <row r="3018">
      <c r="H3018" s="304"/>
      <c r="I3018" s="304"/>
      <c r="J3018" s="304"/>
      <c r="K3018" s="304"/>
      <c r="L3018" s="304"/>
      <c r="M3018" s="369"/>
      <c r="N3018" s="369"/>
    </row>
    <row r="3019">
      <c r="J3019" s="304"/>
      <c r="K3019" s="304"/>
      <c r="L3019" s="304"/>
      <c r="M3019" s="369"/>
      <c r="N3019" s="369"/>
    </row>
    <row r="3020">
      <c r="L3020" s="304"/>
      <c r="M3020" s="369"/>
      <c r="N3020" s="369"/>
    </row>
    <row r="3021">
      <c r="N3021" s="369"/>
    </row>
    <row r="3023">
      <c r="K3023" s="304"/>
      <c r="L3023" s="304"/>
      <c r="M3023" s="369"/>
      <c r="N3023" s="369"/>
    </row>
    <row r="3024">
      <c r="K3024" s="304"/>
      <c r="L3024" s="304"/>
      <c r="M3024" s="369"/>
    </row>
    <row r="3025">
      <c r="M3025" s="369"/>
      <c r="N3025" s="369"/>
    </row>
    <row r="3026">
      <c r="J3026" s="304"/>
      <c r="L3026" s="304"/>
      <c r="N3026" s="369"/>
    </row>
    <row r="3027">
      <c r="L3027" s="304"/>
      <c r="M3027" s="369"/>
      <c r="N3027" s="369"/>
    </row>
    <row r="3028">
      <c r="N3028" s="369"/>
    </row>
    <row r="3029">
      <c r="F3029" s="304"/>
      <c r="K3029" s="304"/>
      <c r="M3029" s="369"/>
      <c r="N3029" s="369"/>
    </row>
    <row r="3030">
      <c r="F3030" s="304"/>
      <c r="K3030" s="304"/>
      <c r="L3030" s="304"/>
      <c r="M3030" s="369"/>
      <c r="N3030" s="369"/>
    </row>
    <row r="3031">
      <c r="H3031" s="304"/>
      <c r="L3031" s="304"/>
      <c r="M3031" s="369"/>
      <c r="N3031" s="369"/>
    </row>
    <row r="3032">
      <c r="J3032" s="304"/>
      <c r="L3032" s="304"/>
      <c r="M3032" s="369"/>
      <c r="N3032" s="369"/>
    </row>
    <row r="3033">
      <c r="L3033" s="304"/>
      <c r="M3033" s="369"/>
    </row>
    <row r="3034">
      <c r="N3034" s="369"/>
    </row>
    <row r="3035">
      <c r="F3035" s="304"/>
      <c r="G3035" s="304"/>
      <c r="H3035" s="304"/>
      <c r="L3035" s="304"/>
      <c r="N3035" s="369"/>
    </row>
    <row r="3036">
      <c r="F3036" s="304"/>
      <c r="G3036" s="304"/>
      <c r="K3036" s="304"/>
      <c r="L3036" s="304"/>
      <c r="M3036" s="369"/>
      <c r="N3036" s="369"/>
    </row>
    <row r="3037">
      <c r="H3037" s="304"/>
      <c r="L3037" s="304"/>
      <c r="M3037" s="369"/>
    </row>
    <row r="3038">
      <c r="M3038" s="369"/>
      <c r="N3038" s="369"/>
    </row>
    <row r="3039">
      <c r="L3039" s="304"/>
      <c r="N3039" s="369"/>
    </row>
    <row r="3040">
      <c r="N3040" s="369"/>
    </row>
    <row r="3041">
      <c r="F3041" s="304"/>
      <c r="G3041" s="304"/>
      <c r="H3041" s="304"/>
      <c r="I3041" s="304"/>
      <c r="J3041" s="304"/>
      <c r="K3041" s="304"/>
      <c r="L3041" s="304"/>
      <c r="M3041" s="369"/>
      <c r="N3041" s="369"/>
    </row>
    <row r="3042">
      <c r="H3042" s="304"/>
      <c r="I3042" s="304"/>
      <c r="J3042" s="304"/>
      <c r="K3042" s="304"/>
      <c r="L3042" s="304"/>
      <c r="M3042" s="369"/>
      <c r="N3042" s="369"/>
    </row>
    <row r="3043">
      <c r="J3043" s="304"/>
      <c r="K3043" s="304"/>
      <c r="M3043" s="369"/>
      <c r="N3043" s="369"/>
    </row>
    <row r="3044">
      <c r="L3044" s="304"/>
      <c r="M3044" s="369"/>
      <c r="N3044" s="369"/>
    </row>
    <row r="3045">
      <c r="N3045" s="369"/>
    </row>
    <row r="3046">
      <c r="F3046" s="304"/>
      <c r="G3046" s="304"/>
      <c r="H3046" s="304"/>
      <c r="I3046" s="304"/>
      <c r="J3046" s="304"/>
      <c r="K3046" s="304"/>
      <c r="L3046" s="304"/>
      <c r="M3046" s="369"/>
      <c r="N3046" s="369"/>
    </row>
    <row r="3047">
      <c r="F3047" s="304"/>
      <c r="G3047" s="304"/>
      <c r="H3047" s="304"/>
      <c r="I3047" s="304"/>
      <c r="J3047" s="304"/>
      <c r="K3047" s="304"/>
      <c r="L3047" s="304"/>
      <c r="M3047" s="369"/>
      <c r="N3047" s="369"/>
    </row>
    <row r="3048">
      <c r="H3048" s="304"/>
      <c r="I3048" s="304"/>
      <c r="J3048" s="304"/>
      <c r="L3048" s="304"/>
      <c r="M3048" s="369"/>
      <c r="N3048" s="369"/>
    </row>
    <row r="3049">
      <c r="N3049" s="369"/>
    </row>
    <row r="3050">
      <c r="M3050" s="369"/>
      <c r="N3050" s="369"/>
    </row>
    <row r="3051">
      <c r="N3051" s="369"/>
    </row>
    <row r="3053">
      <c r="L3053" s="304"/>
      <c r="M3053" s="369"/>
      <c r="N3053" s="369"/>
    </row>
    <row r="3054">
      <c r="L3054" s="304"/>
      <c r="M3054" s="369"/>
      <c r="N3054" s="369"/>
    </row>
    <row r="3055">
      <c r="L3055" s="304"/>
      <c r="M3055" s="369"/>
      <c r="N3055" s="369"/>
    </row>
    <row r="3056">
      <c r="N3056" s="369"/>
    </row>
    <row r="3057">
      <c r="L3057" s="304"/>
      <c r="M3057" s="369"/>
      <c r="N3057" s="369"/>
    </row>
    <row r="3058">
      <c r="N3058" s="369"/>
    </row>
    <row r="3059">
      <c r="F3059" s="304"/>
      <c r="G3059" s="304"/>
      <c r="H3059" s="304"/>
      <c r="I3059" s="304"/>
      <c r="J3059" s="304"/>
      <c r="K3059" s="304"/>
      <c r="L3059" s="304"/>
      <c r="M3059" s="369"/>
    </row>
    <row r="3060">
      <c r="F3060" s="304"/>
      <c r="G3060" s="304"/>
      <c r="H3060" s="304"/>
      <c r="I3060" s="304"/>
      <c r="J3060" s="304"/>
      <c r="L3060" s="304"/>
      <c r="M3060" s="369"/>
      <c r="N3060" s="369"/>
    </row>
    <row r="3061">
      <c r="H3061" s="304"/>
      <c r="I3061" s="304"/>
      <c r="J3061" s="304"/>
      <c r="K3061" s="304"/>
      <c r="L3061" s="304"/>
      <c r="M3061" s="369"/>
      <c r="N3061" s="369"/>
    </row>
    <row r="3062">
      <c r="J3062" s="304"/>
      <c r="K3062" s="304"/>
      <c r="L3062" s="304"/>
      <c r="M3062" s="369"/>
      <c r="N3062" s="369"/>
    </row>
    <row r="3063">
      <c r="L3063" s="304"/>
      <c r="M3063" s="369"/>
      <c r="N3063" s="369"/>
    </row>
    <row r="3064">
      <c r="N3064" s="369"/>
    </row>
    <row r="3066">
      <c r="F3066" s="304"/>
      <c r="G3066" s="304"/>
      <c r="H3066" s="304"/>
      <c r="I3066" s="304"/>
      <c r="J3066" s="304"/>
      <c r="K3066" s="304"/>
      <c r="M3066" s="369"/>
      <c r="N3066" s="369"/>
    </row>
    <row r="3067">
      <c r="F3067" s="304"/>
      <c r="G3067" s="304"/>
      <c r="H3067" s="304"/>
      <c r="I3067" s="304"/>
      <c r="J3067" s="304"/>
      <c r="K3067" s="304"/>
      <c r="L3067" s="304"/>
      <c r="M3067" s="369"/>
      <c r="N3067" s="369"/>
    </row>
    <row r="3068">
      <c r="H3068" s="304"/>
      <c r="I3068" s="304"/>
      <c r="J3068" s="304"/>
      <c r="K3068" s="304"/>
      <c r="L3068" s="304"/>
      <c r="M3068" s="369"/>
      <c r="N3068" s="369"/>
    </row>
    <row r="3069">
      <c r="J3069" s="304"/>
      <c r="K3069" s="304"/>
      <c r="M3069" s="369"/>
      <c r="N3069" s="369"/>
    </row>
    <row r="3070">
      <c r="L3070" s="304"/>
      <c r="M3070" s="369"/>
      <c r="N3070" s="369"/>
    </row>
    <row r="3071">
      <c r="N3071" s="369"/>
    </row>
    <row r="3072">
      <c r="K3072" s="304"/>
      <c r="L3072" s="304"/>
      <c r="M3072" s="369"/>
      <c r="N3072" s="369"/>
    </row>
    <row r="3073">
      <c r="F3073" s="304"/>
      <c r="K3073" s="304"/>
      <c r="L3073" s="304"/>
      <c r="M3073" s="369"/>
      <c r="N3073" s="369"/>
    </row>
    <row r="3074">
      <c r="L3074" s="304"/>
      <c r="M3074" s="369"/>
      <c r="N3074" s="369"/>
    </row>
    <row r="3075">
      <c r="J3075" s="304"/>
      <c r="K3075" s="304"/>
      <c r="L3075" s="304"/>
      <c r="M3075" s="369"/>
      <c r="N3075" s="369"/>
    </row>
    <row r="3076">
      <c r="L3076" s="304"/>
      <c r="M3076" s="369"/>
      <c r="N3076" s="369"/>
    </row>
    <row r="3077">
      <c r="N3077" s="369"/>
    </row>
    <row r="3078">
      <c r="F3078" s="304"/>
      <c r="L3078" s="304"/>
      <c r="M3078" s="369"/>
      <c r="N3078" s="369"/>
    </row>
    <row r="3079">
      <c r="F3079" s="304"/>
      <c r="L3079" s="304"/>
      <c r="M3079" s="369"/>
      <c r="N3079" s="369"/>
    </row>
    <row r="3080">
      <c r="L3080" s="304"/>
      <c r="M3080" s="369"/>
    </row>
    <row r="3081">
      <c r="K3081" s="304"/>
      <c r="L3081" s="304"/>
      <c r="M3081" s="369"/>
      <c r="N3081" s="369"/>
    </row>
    <row r="3082">
      <c r="L3082" s="304"/>
      <c r="M3082" s="369"/>
      <c r="N3082" s="369"/>
    </row>
    <row r="3083">
      <c r="N3083" s="369"/>
    </row>
    <row r="3085">
      <c r="J3085" s="304"/>
      <c r="L3085" s="304"/>
      <c r="M3085" s="369"/>
    </row>
    <row r="3086">
      <c r="K3086" s="304"/>
      <c r="L3086" s="304"/>
      <c r="M3086" s="369"/>
      <c r="N3086" s="369"/>
    </row>
    <row r="3087">
      <c r="L3087" s="304"/>
      <c r="M3087" s="369"/>
      <c r="N3087" s="369"/>
    </row>
    <row r="3088">
      <c r="K3088" s="304"/>
      <c r="L3088" s="304"/>
      <c r="M3088" s="369"/>
      <c r="N3088" s="369"/>
    </row>
    <row r="3089">
      <c r="L3089" s="304"/>
      <c r="M3089" s="369"/>
    </row>
    <row r="3090">
      <c r="N3090" s="369"/>
    </row>
    <row r="3091">
      <c r="F3091" s="304"/>
      <c r="G3091" s="304"/>
      <c r="H3091" s="304"/>
      <c r="I3091" s="304"/>
      <c r="J3091" s="304"/>
      <c r="K3091" s="304"/>
      <c r="L3091" s="304"/>
      <c r="M3091" s="369"/>
      <c r="N3091" s="369"/>
    </row>
    <row r="3092">
      <c r="F3092" s="304"/>
      <c r="G3092" s="304"/>
      <c r="H3092" s="304"/>
      <c r="I3092" s="304"/>
      <c r="J3092" s="304"/>
      <c r="K3092" s="304"/>
      <c r="L3092" s="304"/>
      <c r="M3092" s="369"/>
      <c r="N3092" s="369"/>
    </row>
    <row r="3093">
      <c r="H3093" s="304"/>
      <c r="I3093" s="304"/>
      <c r="J3093" s="304"/>
      <c r="K3093" s="304"/>
      <c r="L3093" s="304"/>
      <c r="M3093" s="369"/>
      <c r="N3093" s="369"/>
    </row>
    <row r="3094">
      <c r="J3094" s="304"/>
      <c r="K3094" s="304"/>
      <c r="L3094" s="304"/>
      <c r="M3094" s="369"/>
      <c r="N3094" s="369"/>
    </row>
    <row r="3095">
      <c r="L3095" s="304"/>
      <c r="M3095" s="369"/>
      <c r="N3095" s="369"/>
    </row>
    <row r="3096">
      <c r="N3096" s="369"/>
    </row>
    <row r="3097">
      <c r="F3097" s="304"/>
      <c r="J3097" s="304"/>
      <c r="K3097" s="304"/>
      <c r="L3097" s="304"/>
      <c r="M3097" s="369"/>
      <c r="N3097" s="369"/>
    </row>
    <row r="3098">
      <c r="F3098" s="304"/>
      <c r="G3098" s="304"/>
      <c r="J3098" s="304"/>
      <c r="K3098" s="304"/>
      <c r="L3098" s="304"/>
      <c r="M3098" s="369"/>
      <c r="N3098" s="369"/>
    </row>
    <row r="3099">
      <c r="L3099" s="304"/>
      <c r="M3099" s="369"/>
      <c r="N3099" s="369"/>
    </row>
    <row r="3100">
      <c r="J3100" s="304"/>
      <c r="K3100" s="304"/>
      <c r="L3100" s="304"/>
      <c r="M3100" s="369"/>
      <c r="N3100" s="369"/>
    </row>
    <row r="3101">
      <c r="L3101" s="304"/>
      <c r="N3101" s="369"/>
    </row>
    <row r="3102">
      <c r="N3102" s="369"/>
    </row>
    <row r="3103">
      <c r="F3103" s="304"/>
      <c r="G3103" s="304"/>
      <c r="H3103" s="304"/>
      <c r="I3103" s="304"/>
      <c r="J3103" s="304"/>
      <c r="K3103" s="304"/>
      <c r="L3103" s="304"/>
      <c r="M3103" s="369"/>
      <c r="N3103" s="369"/>
    </row>
    <row r="3104">
      <c r="F3104" s="304"/>
      <c r="G3104" s="304"/>
      <c r="H3104" s="304"/>
      <c r="I3104" s="304"/>
      <c r="J3104" s="304"/>
      <c r="K3104" s="304"/>
      <c r="L3104" s="304"/>
      <c r="M3104" s="369"/>
      <c r="N3104" s="369"/>
    </row>
    <row r="3105">
      <c r="H3105" s="304"/>
      <c r="I3105" s="304"/>
      <c r="K3105" s="304"/>
      <c r="L3105" s="304"/>
      <c r="M3105" s="369"/>
      <c r="N3105" s="369"/>
    </row>
    <row r="3106">
      <c r="J3106" s="304"/>
      <c r="K3106" s="304"/>
      <c r="L3106" s="304"/>
      <c r="N3106" s="369"/>
    </row>
    <row r="3107">
      <c r="L3107" s="304"/>
      <c r="M3107" s="369"/>
      <c r="N3107" s="369"/>
    </row>
    <row r="3108">
      <c r="N3108" s="369"/>
    </row>
    <row r="3109">
      <c r="F3109" s="304"/>
      <c r="G3109" s="304"/>
      <c r="H3109" s="304"/>
      <c r="I3109" s="304"/>
      <c r="J3109" s="304"/>
      <c r="K3109" s="304"/>
      <c r="L3109" s="304"/>
      <c r="M3109" s="369"/>
      <c r="N3109" s="369"/>
    </row>
    <row r="3110">
      <c r="F3110" s="304"/>
      <c r="G3110" s="304"/>
      <c r="H3110" s="304"/>
      <c r="I3110" s="304"/>
      <c r="J3110" s="304"/>
      <c r="K3110" s="304"/>
      <c r="L3110" s="304"/>
      <c r="M3110" s="369"/>
      <c r="N3110" s="369"/>
    </row>
    <row r="3111">
      <c r="H3111" s="304"/>
      <c r="I3111" s="304"/>
      <c r="J3111" s="304"/>
      <c r="K3111" s="304"/>
      <c r="L3111" s="304"/>
      <c r="M3111" s="369"/>
      <c r="N3111" s="369"/>
    </row>
    <row r="3112">
      <c r="J3112" s="304"/>
      <c r="K3112" s="304"/>
      <c r="L3112" s="304"/>
      <c r="M3112" s="369"/>
      <c r="N3112" s="369"/>
    </row>
    <row r="3113">
      <c r="L3113" s="304"/>
      <c r="M3113" s="369"/>
      <c r="N3113" s="369"/>
    </row>
    <row r="3114">
      <c r="N3114" s="369"/>
    </row>
    <row r="3115">
      <c r="J3115" s="304"/>
      <c r="K3115" s="304"/>
      <c r="M3115" s="369"/>
      <c r="N3115" s="369"/>
    </row>
    <row r="3116">
      <c r="J3116" s="304"/>
      <c r="L3116" s="304"/>
      <c r="M3116" s="369"/>
    </row>
    <row r="3117">
      <c r="H3117" s="304"/>
      <c r="K3117" s="304"/>
      <c r="M3117" s="369"/>
      <c r="N3117" s="369"/>
    </row>
    <row r="3118">
      <c r="K3118" s="304"/>
      <c r="L3118" s="304"/>
      <c r="M3118" s="369"/>
      <c r="N3118" s="369"/>
    </row>
    <row r="3119">
      <c r="L3119" s="304"/>
      <c r="M3119" s="369"/>
      <c r="N3119" s="369"/>
    </row>
    <row r="3120">
      <c r="N3120" s="369"/>
    </row>
    <row r="3121">
      <c r="G3121" s="304"/>
      <c r="L3121" s="304"/>
      <c r="M3121" s="369"/>
      <c r="N3121" s="369"/>
    </row>
    <row r="3122">
      <c r="L3122" s="304"/>
      <c r="M3122" s="369"/>
      <c r="N3122" s="369"/>
    </row>
    <row r="3123">
      <c r="G3123" s="304"/>
      <c r="K3123" s="304"/>
      <c r="L3123" s="304"/>
      <c r="M3123" s="369"/>
      <c r="N3123" s="369"/>
    </row>
    <row r="3124">
      <c r="J3124" s="304"/>
      <c r="K3124" s="304"/>
      <c r="M3124" s="369"/>
    </row>
    <row r="3125">
      <c r="L3125" s="304"/>
      <c r="M3125" s="369"/>
      <c r="N3125" s="369"/>
    </row>
    <row r="3126">
      <c r="N3126" s="369"/>
    </row>
    <row r="3127">
      <c r="F3127" s="304"/>
      <c r="G3127" s="304"/>
      <c r="H3127" s="304"/>
      <c r="L3127" s="304"/>
      <c r="M3127" s="369"/>
      <c r="N3127" s="369"/>
    </row>
    <row r="3128">
      <c r="F3128" s="304"/>
      <c r="G3128" s="304"/>
      <c r="H3128" s="304"/>
      <c r="K3128" s="304"/>
      <c r="L3128" s="304"/>
      <c r="M3128" s="369"/>
      <c r="N3128" s="369"/>
    </row>
    <row r="3129">
      <c r="G3129" s="304"/>
      <c r="H3129" s="304"/>
      <c r="L3129" s="304"/>
      <c r="M3129" s="369"/>
      <c r="N3129" s="369"/>
    </row>
    <row r="3130">
      <c r="J3130" s="304"/>
      <c r="N3130" s="369"/>
    </row>
    <row r="3131">
      <c r="L3131" s="304"/>
    </row>
    <row r="3132">
      <c r="N3132" s="369"/>
    </row>
    <row r="3134">
      <c r="F3134" s="304"/>
      <c r="K3134" s="304"/>
      <c r="L3134" s="304"/>
      <c r="M3134" s="369"/>
      <c r="N3134" s="369"/>
    </row>
    <row r="3135">
      <c r="K3135" s="304"/>
      <c r="L3135" s="304"/>
      <c r="M3135" s="369"/>
      <c r="N3135" s="369"/>
    </row>
    <row r="3136">
      <c r="G3136" s="304"/>
      <c r="K3136" s="304"/>
      <c r="L3136" s="304"/>
      <c r="M3136" s="369"/>
      <c r="N3136" s="369"/>
    </row>
    <row r="3137">
      <c r="J3137" s="304"/>
      <c r="L3137" s="304"/>
      <c r="M3137" s="369"/>
      <c r="N3137" s="369"/>
    </row>
    <row r="3138">
      <c r="L3138" s="304"/>
      <c r="M3138" s="369"/>
    </row>
    <row r="3139">
      <c r="N3139" s="369"/>
    </row>
    <row r="3140">
      <c r="F3140" s="304"/>
      <c r="G3140" s="304"/>
      <c r="H3140" s="304"/>
      <c r="I3140" s="304"/>
      <c r="J3140" s="304"/>
      <c r="K3140" s="304"/>
      <c r="L3140" s="304"/>
      <c r="M3140" s="369"/>
      <c r="N3140" s="369"/>
    </row>
    <row r="3141">
      <c r="F3141" s="304"/>
      <c r="G3141" s="304"/>
      <c r="H3141" s="304"/>
      <c r="I3141" s="304"/>
      <c r="J3141" s="304"/>
      <c r="K3141" s="304"/>
      <c r="L3141" s="304"/>
      <c r="M3141" s="369"/>
      <c r="N3141" s="369"/>
    </row>
    <row r="3142">
      <c r="G3142" s="304"/>
      <c r="H3142" s="304"/>
      <c r="I3142" s="304"/>
      <c r="J3142" s="304"/>
      <c r="K3142" s="304"/>
      <c r="L3142" s="304"/>
      <c r="M3142" s="369"/>
      <c r="N3142" s="369"/>
    </row>
    <row r="3143">
      <c r="J3143" s="304"/>
      <c r="K3143" s="304"/>
      <c r="L3143" s="304"/>
      <c r="M3143" s="369"/>
      <c r="N3143" s="369"/>
    </row>
    <row r="3144">
      <c r="L3144" s="304"/>
      <c r="M3144" s="369"/>
      <c r="N3144" s="369"/>
    </row>
    <row r="3145">
      <c r="N3145" s="369"/>
    </row>
    <row r="3146">
      <c r="F3146" s="304"/>
      <c r="G3146" s="304"/>
      <c r="H3146" s="304"/>
      <c r="I3146" s="304"/>
      <c r="J3146" s="304"/>
      <c r="K3146" s="304"/>
      <c r="L3146" s="304"/>
      <c r="M3146" s="369"/>
      <c r="N3146" s="369"/>
    </row>
    <row r="3147">
      <c r="F3147" s="304"/>
      <c r="G3147" s="304"/>
      <c r="H3147" s="304"/>
      <c r="I3147" s="304"/>
      <c r="J3147" s="304"/>
      <c r="K3147" s="304"/>
      <c r="L3147" s="304"/>
      <c r="M3147" s="369"/>
      <c r="N3147" s="369"/>
    </row>
    <row r="3148">
      <c r="G3148" s="304"/>
      <c r="H3148" s="304"/>
      <c r="I3148" s="304"/>
      <c r="J3148" s="304"/>
      <c r="K3148" s="304"/>
      <c r="L3148" s="304"/>
      <c r="M3148" s="369"/>
      <c r="N3148" s="369"/>
    </row>
    <row r="3149">
      <c r="J3149" s="304"/>
      <c r="K3149" s="304"/>
      <c r="L3149" s="304"/>
      <c r="M3149" s="369"/>
      <c r="N3149" s="369"/>
    </row>
    <row r="3150">
      <c r="L3150" s="304"/>
      <c r="M3150" s="369"/>
      <c r="N3150" s="369"/>
    </row>
    <row r="3151">
      <c r="N3151" s="369"/>
    </row>
    <row r="3152">
      <c r="F3152" s="304"/>
      <c r="G3152" s="304"/>
      <c r="H3152" s="304"/>
      <c r="I3152" s="304"/>
      <c r="J3152" s="304"/>
      <c r="K3152" s="304"/>
      <c r="L3152" s="304"/>
      <c r="M3152" s="369"/>
      <c r="N3152" s="369"/>
    </row>
    <row r="3153">
      <c r="F3153" s="304"/>
      <c r="G3153" s="304"/>
      <c r="H3153" s="304"/>
      <c r="I3153" s="304"/>
      <c r="J3153" s="304"/>
      <c r="K3153" s="304"/>
      <c r="L3153" s="304"/>
      <c r="M3153" s="369"/>
      <c r="N3153" s="369"/>
    </row>
    <row r="3154">
      <c r="G3154" s="304"/>
      <c r="H3154" s="304"/>
      <c r="I3154" s="304"/>
      <c r="J3154" s="304"/>
      <c r="K3154" s="304"/>
      <c r="L3154" s="304"/>
      <c r="M3154" s="369"/>
      <c r="N3154" s="369"/>
    </row>
    <row r="3155">
      <c r="J3155" s="304"/>
      <c r="K3155" s="304"/>
      <c r="L3155" s="304"/>
      <c r="M3155" s="369"/>
      <c r="N3155" s="369"/>
    </row>
    <row r="3156">
      <c r="L3156" s="304"/>
      <c r="M3156" s="369"/>
      <c r="N3156" s="369"/>
    </row>
    <row r="3157">
      <c r="N3157" s="369"/>
    </row>
    <row r="3159">
      <c r="F3159" s="304"/>
      <c r="G3159" s="304"/>
      <c r="J3159" s="304"/>
      <c r="K3159" s="304"/>
      <c r="L3159" s="304"/>
      <c r="M3159" s="369"/>
      <c r="N3159" s="369"/>
    </row>
    <row r="3160">
      <c r="J3160" s="304"/>
      <c r="K3160" s="304"/>
      <c r="L3160" s="304"/>
      <c r="M3160" s="369"/>
      <c r="N3160" s="369"/>
    </row>
    <row r="3161">
      <c r="G3161" s="304"/>
      <c r="K3161" s="304"/>
      <c r="L3161" s="304"/>
      <c r="M3161" s="369"/>
      <c r="N3161" s="369"/>
    </row>
    <row r="3162">
      <c r="J3162" s="304"/>
      <c r="K3162" s="304"/>
      <c r="L3162" s="304"/>
      <c r="M3162" s="369"/>
      <c r="N3162" s="369"/>
    </row>
    <row r="3163">
      <c r="L3163" s="304"/>
      <c r="M3163" s="369"/>
    </row>
    <row r="3164">
      <c r="N3164" s="369"/>
    </row>
    <row r="3166">
      <c r="F3166" s="304"/>
      <c r="G3166" s="304"/>
      <c r="H3166" s="304"/>
      <c r="I3166" s="304"/>
      <c r="J3166" s="304"/>
      <c r="K3166" s="304"/>
      <c r="L3166" s="304"/>
      <c r="M3166" s="369"/>
      <c r="N3166" s="369"/>
    </row>
    <row r="3167">
      <c r="F3167" s="304"/>
      <c r="G3167" s="304"/>
      <c r="H3167" s="304"/>
      <c r="I3167" s="304"/>
      <c r="J3167" s="304"/>
      <c r="K3167" s="304"/>
      <c r="L3167" s="304"/>
      <c r="M3167" s="369"/>
      <c r="N3167" s="369"/>
    </row>
    <row r="3168">
      <c r="G3168" s="304"/>
      <c r="H3168" s="304"/>
      <c r="I3168" s="304"/>
      <c r="J3168" s="304"/>
      <c r="N3168" s="369"/>
    </row>
    <row r="3169">
      <c r="J3169" s="304"/>
    </row>
    <row r="3171">
      <c r="N3171" s="369"/>
    </row>
    <row r="3172">
      <c r="F3172" s="304"/>
      <c r="G3172" s="304"/>
      <c r="H3172" s="304"/>
      <c r="I3172" s="304"/>
      <c r="J3172" s="304"/>
      <c r="K3172" s="304"/>
      <c r="L3172" s="304"/>
      <c r="M3172" s="369"/>
      <c r="N3172" s="369"/>
    </row>
    <row r="3173">
      <c r="F3173" s="304"/>
      <c r="G3173" s="304"/>
      <c r="H3173" s="304"/>
      <c r="I3173" s="304"/>
      <c r="J3173" s="304"/>
      <c r="K3173" s="304"/>
      <c r="L3173" s="304"/>
      <c r="M3173" s="369"/>
      <c r="N3173" s="369"/>
    </row>
    <row r="3174">
      <c r="G3174" s="304"/>
      <c r="H3174" s="304"/>
      <c r="I3174" s="304"/>
      <c r="J3174" s="304"/>
      <c r="K3174" s="304"/>
      <c r="L3174" s="304"/>
      <c r="M3174" s="369"/>
      <c r="N3174" s="369"/>
    </row>
    <row r="3175">
      <c r="J3175" s="304"/>
      <c r="K3175" s="304"/>
      <c r="L3175" s="304"/>
      <c r="M3175" s="369"/>
      <c r="N3175" s="369"/>
    </row>
    <row r="3176">
      <c r="L3176" s="304"/>
      <c r="M3176" s="369"/>
      <c r="N3176" s="369"/>
    </row>
    <row r="3177">
      <c r="N3177" s="369"/>
    </row>
    <row r="3179">
      <c r="L3179" s="304"/>
      <c r="M3179" s="369"/>
      <c r="N3179" s="369"/>
    </row>
    <row r="3180">
      <c r="L3180" s="304"/>
      <c r="M3180" s="369"/>
      <c r="N3180" s="369"/>
    </row>
    <row r="3181">
      <c r="M3181" s="369"/>
      <c r="N3181" s="369"/>
    </row>
    <row r="3182">
      <c r="N3182" s="369"/>
    </row>
    <row r="3185">
      <c r="F3185" s="304"/>
      <c r="G3185" s="304"/>
      <c r="H3185" s="304"/>
      <c r="I3185" s="304"/>
      <c r="J3185" s="304"/>
      <c r="K3185" s="304"/>
      <c r="L3185" s="304"/>
      <c r="M3185" s="369"/>
      <c r="N3185" s="369"/>
    </row>
    <row r="3186">
      <c r="F3186" s="304"/>
      <c r="G3186" s="304"/>
      <c r="H3186" s="304"/>
      <c r="I3186" s="304"/>
      <c r="J3186" s="304"/>
      <c r="K3186" s="304"/>
      <c r="L3186" s="304"/>
      <c r="M3186" s="369"/>
      <c r="N3186" s="369"/>
    </row>
    <row r="3187">
      <c r="G3187" s="304"/>
      <c r="H3187" s="304"/>
      <c r="I3187" s="304"/>
      <c r="J3187" s="304"/>
      <c r="K3187" s="304"/>
      <c r="L3187" s="304"/>
      <c r="M3187" s="369"/>
      <c r="N3187" s="369"/>
    </row>
    <row r="3188">
      <c r="J3188" s="304"/>
      <c r="K3188" s="304"/>
      <c r="M3188" s="369"/>
      <c r="N3188" s="369"/>
    </row>
    <row r="3189">
      <c r="L3189" s="304"/>
      <c r="M3189" s="369"/>
      <c r="N3189" s="369"/>
    </row>
    <row r="3190">
      <c r="N3190" s="369"/>
    </row>
    <row r="3191">
      <c r="F3191" s="304"/>
      <c r="G3191" s="304"/>
      <c r="H3191" s="304"/>
      <c r="I3191" s="304"/>
      <c r="J3191" s="304"/>
      <c r="K3191" s="304"/>
      <c r="L3191" s="304"/>
      <c r="N3191" s="369"/>
    </row>
    <row r="3192">
      <c r="F3192" s="304"/>
      <c r="G3192" s="304"/>
      <c r="H3192" s="304"/>
      <c r="I3192" s="304"/>
      <c r="K3192" s="304"/>
      <c r="L3192" s="304"/>
      <c r="N3192" s="369"/>
    </row>
    <row r="3193">
      <c r="G3193" s="304"/>
      <c r="H3193" s="304"/>
      <c r="I3193" s="304"/>
      <c r="J3193" s="304"/>
      <c r="K3193" s="304"/>
      <c r="L3193" s="304"/>
      <c r="M3193" s="369"/>
      <c r="N3193" s="369"/>
    </row>
    <row r="3194">
      <c r="J3194" s="304"/>
      <c r="N3194" s="369"/>
    </row>
    <row r="3195">
      <c r="L3195" s="304"/>
      <c r="N3195" s="369"/>
    </row>
    <row r="3196">
      <c r="N3196" s="369"/>
    </row>
    <row r="3197">
      <c r="F3197" s="304"/>
      <c r="G3197" s="304"/>
      <c r="H3197" s="304"/>
      <c r="I3197" s="304"/>
      <c r="J3197" s="304"/>
      <c r="K3197" s="304"/>
      <c r="L3197" s="304"/>
      <c r="M3197" s="369"/>
      <c r="N3197" s="369"/>
    </row>
    <row r="3198">
      <c r="F3198" s="304"/>
      <c r="G3198" s="304"/>
      <c r="H3198" s="304"/>
      <c r="I3198" s="304"/>
      <c r="J3198" s="304"/>
      <c r="K3198" s="304"/>
      <c r="L3198" s="304"/>
      <c r="M3198" s="369"/>
      <c r="N3198" s="369"/>
    </row>
    <row r="3199">
      <c r="G3199" s="304"/>
      <c r="I3199" s="304"/>
      <c r="N3199" s="369"/>
    </row>
    <row r="3200">
      <c r="J3200" s="304"/>
    </row>
    <row r="3202">
      <c r="N3202" s="369"/>
    </row>
    <row r="3203">
      <c r="F3203" s="304"/>
      <c r="G3203" s="304"/>
      <c r="H3203" s="304"/>
      <c r="I3203" s="304"/>
      <c r="J3203" s="304"/>
      <c r="K3203" s="304"/>
      <c r="L3203" s="304"/>
      <c r="M3203" s="369"/>
    </row>
    <row r="3204">
      <c r="F3204" s="304"/>
      <c r="G3204" s="304"/>
      <c r="H3204" s="304"/>
      <c r="I3204" s="304"/>
      <c r="J3204" s="304"/>
      <c r="K3204" s="304"/>
      <c r="L3204" s="304"/>
      <c r="M3204" s="369"/>
      <c r="N3204" s="369"/>
    </row>
    <row r="3205">
      <c r="G3205" s="304"/>
      <c r="H3205" s="304"/>
      <c r="N3205" s="369"/>
    </row>
    <row r="3209">
      <c r="G3209" s="304"/>
      <c r="H3209" s="304"/>
      <c r="I3209" s="304"/>
      <c r="J3209" s="304"/>
      <c r="L3209" s="304"/>
      <c r="M3209" s="369"/>
      <c r="N3209" s="369"/>
    </row>
    <row r="3210">
      <c r="G3210" s="304"/>
      <c r="H3210" s="304"/>
      <c r="I3210" s="304"/>
      <c r="J3210" s="304"/>
      <c r="L3210" s="304"/>
      <c r="M3210" s="369"/>
      <c r="N3210" s="369"/>
    </row>
    <row r="3211">
      <c r="G3211" s="304"/>
      <c r="N3211" s="369"/>
    </row>
    <row r="3214">
      <c r="N3214" s="369"/>
    </row>
    <row r="3217">
      <c r="F3217" s="304"/>
      <c r="G3217" s="304"/>
      <c r="H3217" s="304"/>
      <c r="I3217" s="304"/>
      <c r="J3217" s="304"/>
      <c r="K3217" s="304"/>
      <c r="L3217" s="304"/>
      <c r="M3217" s="369"/>
      <c r="N3217" s="369"/>
    </row>
    <row r="3218">
      <c r="G3218" s="304"/>
      <c r="H3218" s="304"/>
      <c r="I3218" s="304"/>
      <c r="J3218" s="304"/>
      <c r="M3218" s="369"/>
      <c r="N3218" s="369"/>
    </row>
    <row r="3219">
      <c r="I3219" s="304"/>
      <c r="J3219" s="304"/>
      <c r="K3219" s="304"/>
      <c r="L3219" s="304"/>
      <c r="M3219" s="369"/>
      <c r="N3219" s="369"/>
    </row>
    <row r="3220">
      <c r="J3220" s="304"/>
      <c r="K3220" s="304"/>
      <c r="M3220" s="369"/>
      <c r="N3220" s="369"/>
    </row>
    <row r="3221">
      <c r="L3221" s="304"/>
      <c r="M3221" s="369"/>
      <c r="N3221" s="369"/>
    </row>
    <row r="3222">
      <c r="N3222" s="369"/>
    </row>
    <row r="3223">
      <c r="F3223" s="304"/>
      <c r="G3223" s="304"/>
      <c r="H3223" s="304"/>
      <c r="I3223" s="304"/>
    </row>
    <row r="3224">
      <c r="H3224" s="304"/>
      <c r="I3224" s="304"/>
      <c r="J3224" s="304"/>
      <c r="K3224" s="304"/>
      <c r="L3224" s="304"/>
      <c r="M3224" s="369"/>
      <c r="N3224" s="369"/>
    </row>
    <row r="3225">
      <c r="J3225" s="304"/>
      <c r="K3225" s="304"/>
      <c r="L3225" s="304"/>
      <c r="M3225" s="369"/>
      <c r="N3225" s="369"/>
    </row>
    <row r="3226">
      <c r="L3226" s="304"/>
      <c r="M3226" s="369"/>
      <c r="N3226" s="369"/>
    </row>
    <row r="3227">
      <c r="N3227" s="369"/>
    </row>
    <row r="3229">
      <c r="L3229" s="304"/>
      <c r="M3229" s="369"/>
      <c r="N3229" s="369"/>
    </row>
    <row r="3230">
      <c r="L3230" s="304"/>
      <c r="M3230" s="369"/>
      <c r="N3230" s="369"/>
    </row>
    <row r="3231">
      <c r="L3231" s="304"/>
      <c r="N3231" s="369"/>
    </row>
    <row r="3232">
      <c r="M3232" s="369"/>
      <c r="N3232" s="369"/>
    </row>
    <row r="3233">
      <c r="L3233" s="304"/>
      <c r="M3233" s="369"/>
      <c r="N3233" s="369"/>
    </row>
    <row r="3234">
      <c r="N3234" s="369"/>
    </row>
    <row r="3235">
      <c r="F3235" s="304"/>
      <c r="L3235" s="304"/>
      <c r="M3235" s="369"/>
      <c r="N3235" s="369"/>
    </row>
    <row r="3236">
      <c r="F3236" s="304"/>
      <c r="G3236" s="304"/>
      <c r="M3236" s="369"/>
      <c r="N3236" s="369"/>
    </row>
    <row r="3237">
      <c r="G3237" s="304"/>
      <c r="M3237" s="369"/>
      <c r="N3237" s="369"/>
    </row>
    <row r="3239">
      <c r="L3239" s="304"/>
    </row>
    <row r="3241">
      <c r="F3241" s="304"/>
      <c r="G3241" s="304"/>
      <c r="H3241" s="304"/>
      <c r="I3241" s="304"/>
      <c r="J3241" s="304"/>
      <c r="L3241" s="304"/>
      <c r="M3241" s="369"/>
    </row>
    <row r="3242">
      <c r="F3242" s="304"/>
      <c r="G3242" s="304"/>
      <c r="H3242" s="304"/>
      <c r="I3242" s="304"/>
      <c r="M3242" s="369"/>
      <c r="N3242" s="369"/>
    </row>
    <row r="3243">
      <c r="G3243" s="304"/>
      <c r="H3243" s="304"/>
      <c r="N3243" s="369"/>
    </row>
    <row r="3246">
      <c r="N3246" s="369"/>
    </row>
    <row r="3247">
      <c r="F3247" s="304"/>
      <c r="G3247" s="304"/>
      <c r="H3247" s="304"/>
      <c r="I3247" s="304"/>
      <c r="J3247" s="304"/>
      <c r="L3247" s="304"/>
    </row>
    <row r="3248">
      <c r="G3248" s="304"/>
      <c r="H3248" s="304"/>
      <c r="I3248" s="304"/>
      <c r="J3248" s="304"/>
      <c r="K3248" s="304"/>
      <c r="L3248" s="304"/>
      <c r="M3248" s="369"/>
      <c r="N3248" s="369"/>
    </row>
    <row r="3249">
      <c r="H3249" s="304"/>
      <c r="I3249" s="304"/>
      <c r="J3249" s="304"/>
      <c r="K3249" s="304"/>
      <c r="L3249" s="304"/>
      <c r="M3249" s="369"/>
      <c r="N3249" s="369"/>
    </row>
    <row r="3250">
      <c r="J3250" s="304"/>
      <c r="K3250" s="304"/>
      <c r="L3250" s="304"/>
      <c r="N3250" s="369"/>
    </row>
    <row r="3251">
      <c r="L3251" s="304"/>
    </row>
    <row r="3252">
      <c r="N3252" s="369"/>
    </row>
    <row r="3254">
      <c r="F3254" s="304"/>
      <c r="G3254" s="304"/>
      <c r="H3254" s="304"/>
      <c r="I3254" s="304"/>
      <c r="J3254" s="304"/>
      <c r="K3254" s="304"/>
      <c r="L3254" s="304"/>
      <c r="M3254" s="369"/>
      <c r="N3254" s="369"/>
    </row>
    <row r="3255">
      <c r="F3255" s="304"/>
      <c r="G3255" s="304"/>
      <c r="H3255" s="304"/>
      <c r="I3255" s="304"/>
      <c r="J3255" s="304"/>
      <c r="K3255" s="304"/>
      <c r="L3255" s="304"/>
      <c r="M3255" s="369"/>
      <c r="N3255" s="369"/>
    </row>
    <row r="3256">
      <c r="G3256" s="304"/>
      <c r="H3256" s="304"/>
      <c r="I3256" s="304"/>
      <c r="J3256" s="304"/>
      <c r="K3256" s="304"/>
      <c r="L3256" s="304"/>
      <c r="N3256" s="369"/>
    </row>
    <row r="3257">
      <c r="H3257" s="304"/>
      <c r="I3257" s="304"/>
      <c r="J3257" s="304"/>
      <c r="L3257" s="304"/>
      <c r="M3257" s="369"/>
      <c r="N3257" s="369"/>
    </row>
    <row r="3258">
      <c r="F3258" s="304"/>
      <c r="G3258" s="304"/>
      <c r="H3258" s="304"/>
      <c r="I3258" s="304"/>
      <c r="J3258" s="304"/>
      <c r="K3258" s="304"/>
      <c r="L3258" s="304"/>
      <c r="M3258" s="369"/>
      <c r="N3258" s="369"/>
    </row>
    <row r="3259">
      <c r="G3259" s="304"/>
      <c r="H3259" s="304"/>
      <c r="I3259" s="304"/>
      <c r="J3259" s="304"/>
      <c r="K3259" s="304"/>
      <c r="L3259" s="304"/>
    </row>
    <row r="3260">
      <c r="H3260" s="304"/>
      <c r="I3260" s="304"/>
      <c r="J3260" s="304"/>
      <c r="K3260" s="304"/>
      <c r="L3260" s="304"/>
      <c r="M3260" s="369"/>
      <c r="N3260" s="369"/>
    </row>
    <row r="3261">
      <c r="N3261" s="369"/>
    </row>
    <row r="3263">
      <c r="F3263" s="304"/>
      <c r="G3263" s="304"/>
      <c r="H3263" s="304"/>
      <c r="I3263" s="304"/>
      <c r="J3263" s="304"/>
      <c r="K3263" s="304"/>
      <c r="L3263" s="304"/>
      <c r="M3263" s="369"/>
      <c r="N3263" s="369"/>
    </row>
    <row r="3264">
      <c r="F3264" s="304"/>
      <c r="G3264" s="304"/>
      <c r="H3264" s="304"/>
      <c r="I3264" s="304"/>
      <c r="J3264" s="304"/>
      <c r="K3264" s="304"/>
      <c r="L3264" s="304"/>
      <c r="M3264" s="369"/>
      <c r="N3264" s="369"/>
    </row>
    <row r="3265">
      <c r="G3265" s="304"/>
      <c r="H3265" s="304"/>
      <c r="I3265" s="304"/>
      <c r="J3265" s="304"/>
      <c r="K3265" s="304"/>
      <c r="L3265" s="304"/>
      <c r="M3265" s="369"/>
      <c r="N3265" s="369"/>
    </row>
    <row r="3266">
      <c r="H3266" s="304"/>
      <c r="I3266" s="304"/>
      <c r="J3266" s="304"/>
      <c r="L3266" s="304"/>
      <c r="M3266" s="369"/>
      <c r="N3266" s="369"/>
    </row>
    <row r="3267">
      <c r="F3267" s="304"/>
      <c r="G3267" s="304"/>
      <c r="H3267" s="304"/>
      <c r="I3267" s="304"/>
      <c r="J3267" s="304"/>
      <c r="L3267" s="304"/>
      <c r="M3267" s="369"/>
      <c r="N3267" s="369"/>
    </row>
    <row r="3268">
      <c r="F3268" s="304"/>
      <c r="G3268" s="304"/>
      <c r="H3268" s="304"/>
      <c r="I3268" s="304"/>
      <c r="J3268" s="304"/>
      <c r="K3268" s="304"/>
      <c r="L3268" s="304"/>
      <c r="M3268" s="369"/>
      <c r="N3268" s="369"/>
    </row>
    <row r="3269">
      <c r="H3269" s="304"/>
      <c r="I3269" s="304"/>
      <c r="J3269" s="304"/>
      <c r="K3269" s="304"/>
      <c r="L3269" s="304"/>
      <c r="M3269" s="369"/>
      <c r="N3269" s="369"/>
    </row>
    <row r="3270">
      <c r="J3270" s="304"/>
      <c r="L3270" s="304"/>
      <c r="M3270" s="369"/>
      <c r="N3270" s="369"/>
    </row>
    <row r="3271">
      <c r="L3271" s="304"/>
      <c r="M3271" s="369"/>
    </row>
    <row r="3272">
      <c r="N3272" s="369"/>
    </row>
    <row r="3273">
      <c r="F3273" s="304"/>
      <c r="G3273" s="304"/>
      <c r="H3273" s="304"/>
      <c r="I3273" s="304"/>
      <c r="J3273" s="304"/>
      <c r="K3273" s="304"/>
      <c r="L3273" s="304"/>
      <c r="M3273" s="369"/>
      <c r="N3273" s="369"/>
    </row>
    <row r="3274">
      <c r="F3274" s="304"/>
      <c r="G3274" s="304"/>
      <c r="I3274" s="304"/>
      <c r="J3274" s="304"/>
      <c r="K3274" s="304"/>
      <c r="L3274" s="304"/>
      <c r="N3274" s="369"/>
    </row>
    <row r="3275">
      <c r="H3275" s="304"/>
      <c r="I3275" s="304"/>
      <c r="J3275" s="304"/>
      <c r="K3275" s="304"/>
      <c r="L3275" s="304"/>
      <c r="M3275" s="369"/>
      <c r="N3275" s="369"/>
    </row>
    <row r="3276">
      <c r="J3276" s="304"/>
      <c r="K3276" s="304"/>
      <c r="L3276" s="304"/>
      <c r="M3276" s="369"/>
      <c r="N3276" s="369"/>
    </row>
    <row r="3277">
      <c r="L3277" s="304"/>
      <c r="M3277" s="369"/>
      <c r="N3277" s="369"/>
    </row>
    <row r="3278">
      <c r="N3278" s="369"/>
    </row>
    <row r="3279">
      <c r="F3279" s="304"/>
      <c r="G3279" s="304"/>
      <c r="H3279" s="304"/>
      <c r="I3279" s="304"/>
      <c r="J3279" s="304"/>
      <c r="K3279" s="304"/>
      <c r="L3279" s="304"/>
      <c r="M3279" s="369"/>
    </row>
    <row r="3280">
      <c r="F3280" s="304"/>
      <c r="G3280" s="304"/>
      <c r="H3280" s="304"/>
      <c r="I3280" s="304"/>
      <c r="J3280" s="304"/>
      <c r="K3280" s="304"/>
      <c r="L3280" s="304"/>
      <c r="M3280" s="369"/>
      <c r="N3280" s="369"/>
    </row>
    <row r="3281">
      <c r="H3281" s="304"/>
      <c r="I3281" s="304"/>
      <c r="J3281" s="304"/>
      <c r="K3281" s="304"/>
      <c r="L3281" s="304"/>
      <c r="M3281" s="369"/>
      <c r="N3281" s="369"/>
    </row>
    <row r="3282">
      <c r="J3282" s="304"/>
      <c r="L3282" s="304"/>
      <c r="M3282" s="369"/>
      <c r="N3282" s="369"/>
    </row>
    <row r="3283">
      <c r="L3283" s="304"/>
      <c r="M3283" s="369"/>
      <c r="N3283" s="369"/>
    </row>
    <row r="3284">
      <c r="N3284" s="369"/>
    </row>
    <row r="3285">
      <c r="F3285" s="304"/>
      <c r="G3285" s="304"/>
      <c r="H3285" s="304"/>
      <c r="I3285" s="304"/>
      <c r="J3285" s="304"/>
      <c r="K3285" s="304"/>
      <c r="L3285" s="304"/>
      <c r="M3285" s="369"/>
      <c r="N3285" s="369"/>
    </row>
    <row r="3286">
      <c r="F3286" s="304"/>
      <c r="G3286" s="304"/>
      <c r="H3286" s="304"/>
      <c r="I3286" s="304"/>
      <c r="J3286" s="304"/>
      <c r="K3286" s="304"/>
      <c r="M3286" s="369"/>
      <c r="N3286" s="369"/>
    </row>
    <row r="3287">
      <c r="G3287" s="304"/>
      <c r="H3287" s="304"/>
      <c r="I3287" s="304"/>
      <c r="K3287" s="304"/>
      <c r="L3287" s="304"/>
      <c r="M3287" s="369"/>
      <c r="N3287" s="369"/>
    </row>
    <row r="3288">
      <c r="H3288" s="304"/>
      <c r="L3288" s="304"/>
      <c r="M3288" s="369"/>
      <c r="N3288" s="369"/>
    </row>
    <row r="3289">
      <c r="F3289" s="304"/>
      <c r="G3289" s="304"/>
      <c r="H3289" s="304"/>
      <c r="I3289" s="304"/>
      <c r="J3289" s="304"/>
      <c r="K3289" s="304"/>
      <c r="L3289" s="304"/>
      <c r="M3289" s="369"/>
      <c r="N3289" s="369"/>
    </row>
    <row r="3290">
      <c r="F3290" s="304"/>
      <c r="G3290" s="304"/>
      <c r="H3290" s="304"/>
      <c r="J3290" s="304"/>
      <c r="K3290" s="304"/>
      <c r="L3290" s="304"/>
      <c r="N3290" s="369"/>
    </row>
    <row r="3291">
      <c r="G3291" s="304"/>
      <c r="H3291" s="304"/>
      <c r="K3291" s="304"/>
      <c r="L3291" s="304"/>
      <c r="M3291" s="369"/>
      <c r="N3291" s="369"/>
    </row>
    <row r="3292">
      <c r="H3292" s="304"/>
      <c r="L3292" s="304"/>
      <c r="N3292" s="369"/>
    </row>
    <row r="3294">
      <c r="F3294" s="304"/>
      <c r="G3294" s="304"/>
      <c r="H3294" s="304"/>
      <c r="I3294" s="304"/>
      <c r="J3294" s="304"/>
      <c r="K3294" s="304"/>
      <c r="L3294" s="304"/>
      <c r="M3294" s="369"/>
      <c r="N3294" s="369"/>
    </row>
    <row r="3295">
      <c r="F3295" s="304"/>
      <c r="G3295" s="304"/>
      <c r="H3295" s="304"/>
      <c r="I3295" s="304"/>
      <c r="J3295" s="304"/>
      <c r="K3295" s="304"/>
      <c r="L3295" s="304"/>
      <c r="N3295" s="369"/>
    </row>
    <row r="3296">
      <c r="H3296" s="304"/>
      <c r="I3296" s="304"/>
      <c r="J3296" s="304"/>
      <c r="K3296" s="304"/>
      <c r="L3296" s="304"/>
      <c r="M3296" s="369"/>
      <c r="N3296" s="369"/>
    </row>
    <row r="3297">
      <c r="J3297" s="304"/>
      <c r="K3297" s="304"/>
      <c r="L3297" s="304"/>
      <c r="M3297" s="369"/>
      <c r="N3297" s="369"/>
    </row>
    <row r="3298">
      <c r="L3298" s="304"/>
      <c r="M3298" s="369"/>
      <c r="N3298" s="369"/>
    </row>
    <row r="3299">
      <c r="N3299" s="369"/>
    </row>
    <row r="3300">
      <c r="F3300" s="304"/>
      <c r="G3300" s="304"/>
      <c r="H3300" s="304"/>
      <c r="I3300" s="304"/>
      <c r="J3300" s="304"/>
    </row>
    <row r="3301">
      <c r="F3301" s="304"/>
      <c r="G3301" s="304"/>
      <c r="H3301" s="304"/>
      <c r="I3301" s="304"/>
      <c r="J3301" s="304"/>
      <c r="K3301" s="304"/>
      <c r="L3301" s="304"/>
      <c r="M3301" s="369"/>
      <c r="N3301" s="369"/>
    </row>
    <row r="3302">
      <c r="H3302" s="304"/>
      <c r="I3302" s="304"/>
      <c r="J3302" s="304"/>
      <c r="K3302" s="304"/>
      <c r="L3302" s="304"/>
      <c r="M3302" s="369"/>
      <c r="N3302" s="369"/>
    </row>
    <row r="3303">
      <c r="J3303" s="304"/>
      <c r="K3303" s="304"/>
      <c r="L3303" s="304"/>
      <c r="M3303" s="369"/>
      <c r="N3303" s="369"/>
    </row>
    <row r="3304">
      <c r="L3304" s="304"/>
      <c r="M3304" s="369"/>
      <c r="N3304" s="369"/>
    </row>
    <row r="3305">
      <c r="N3305" s="369"/>
    </row>
    <row r="3306">
      <c r="F3306" s="304"/>
    </row>
    <row r="3307">
      <c r="F3307" s="304"/>
      <c r="G3307" s="304"/>
      <c r="H3307" s="304"/>
      <c r="I3307" s="304"/>
      <c r="J3307" s="304"/>
      <c r="L3307" s="304"/>
      <c r="M3307" s="369"/>
      <c r="N3307" s="369"/>
    </row>
    <row r="3308">
      <c r="F3308" s="304"/>
      <c r="G3308" s="304"/>
      <c r="H3308" s="304"/>
      <c r="I3308" s="304"/>
      <c r="J3308" s="304"/>
      <c r="K3308" s="304"/>
      <c r="L3308" s="304"/>
      <c r="M3308" s="369"/>
    </row>
    <row r="3309">
      <c r="H3309" s="304"/>
      <c r="I3309" s="304"/>
      <c r="J3309" s="304"/>
      <c r="K3309" s="304"/>
      <c r="L3309" s="304"/>
      <c r="M3309" s="369"/>
      <c r="N3309" s="369"/>
    </row>
    <row r="3310">
      <c r="J3310" s="304"/>
      <c r="K3310" s="304"/>
      <c r="L3310" s="304"/>
      <c r="M3310" s="369"/>
      <c r="N3310" s="369"/>
    </row>
    <row r="3311">
      <c r="L3311" s="304"/>
      <c r="M3311" s="369"/>
      <c r="N3311" s="369"/>
    </row>
    <row r="3312">
      <c r="N3312" s="369"/>
    </row>
    <row r="3314">
      <c r="M3314" s="369"/>
    </row>
    <row r="3315">
      <c r="L3315" s="304"/>
      <c r="M3315" s="369"/>
      <c r="N3315" s="369"/>
    </row>
    <row r="3316">
      <c r="L3316" s="304"/>
      <c r="N3316" s="369"/>
    </row>
    <row r="3317">
      <c r="M3317" s="369"/>
      <c r="N3317" s="369"/>
    </row>
    <row r="3318">
      <c r="L3318" s="304"/>
      <c r="M3318" s="369"/>
      <c r="N3318" s="369"/>
    </row>
    <row r="3319">
      <c r="N3319" s="369"/>
    </row>
    <row r="3320">
      <c r="F3320" s="304"/>
      <c r="G3320" s="304"/>
      <c r="H3320" s="304"/>
      <c r="I3320" s="304"/>
      <c r="J3320" s="304"/>
      <c r="K3320" s="304"/>
      <c r="L3320" s="304"/>
      <c r="M3320" s="369"/>
      <c r="N3320" s="369"/>
    </row>
    <row r="3321">
      <c r="F3321" s="304"/>
      <c r="G3321" s="304"/>
      <c r="H3321" s="304"/>
      <c r="J3321" s="304"/>
      <c r="K3321" s="304"/>
      <c r="L3321" s="304"/>
      <c r="M3321" s="369"/>
      <c r="N3321" s="369"/>
    </row>
    <row r="3322">
      <c r="H3322" s="304"/>
      <c r="M3322" s="369"/>
      <c r="N3322" s="369"/>
    </row>
    <row r="3323">
      <c r="M3323" s="369"/>
      <c r="N3323" s="369"/>
    </row>
    <row r="3324">
      <c r="L3324" s="304"/>
      <c r="M3324" s="369"/>
      <c r="N3324" s="369"/>
    </row>
    <row r="3325">
      <c r="N3325" s="369"/>
    </row>
    <row r="3326">
      <c r="F3326" s="304"/>
      <c r="G3326" s="304"/>
      <c r="H3326" s="304"/>
      <c r="I3326" s="304"/>
      <c r="L3326" s="304"/>
      <c r="M3326" s="369"/>
    </row>
    <row r="3327">
      <c r="G3327" s="304"/>
      <c r="H3327" s="304"/>
      <c r="K3327" s="304"/>
      <c r="L3327" s="304"/>
      <c r="M3327" s="369"/>
      <c r="N3327" s="369"/>
    </row>
    <row r="3328">
      <c r="H3328" s="304"/>
      <c r="L3328" s="304"/>
      <c r="M3328" s="369"/>
      <c r="N3328" s="369"/>
    </row>
    <row r="3329">
      <c r="M3329" s="369"/>
      <c r="N3329" s="369"/>
    </row>
    <row r="3330">
      <c r="L3330" s="304"/>
      <c r="M3330" s="369"/>
      <c r="N3330" s="369"/>
    </row>
    <row r="3331">
      <c r="N3331" s="369"/>
    </row>
    <row r="3332">
      <c r="F3332" s="304"/>
      <c r="G3332" s="304"/>
      <c r="J3332" s="304"/>
      <c r="K3332" s="304"/>
      <c r="L3332" s="304"/>
      <c r="M3332" s="369"/>
      <c r="N3332" s="369"/>
    </row>
    <row r="3333">
      <c r="H3333" s="304"/>
      <c r="I3333" s="304"/>
      <c r="J3333" s="304"/>
      <c r="K3333" s="304"/>
      <c r="L3333" s="304"/>
      <c r="M3333" s="369"/>
      <c r="N3333" s="369"/>
    </row>
    <row r="3334">
      <c r="K3334" s="304"/>
      <c r="L3334" s="304"/>
      <c r="M3334" s="369"/>
      <c r="N3334" s="369"/>
    </row>
    <row r="3335">
      <c r="L3335" s="304"/>
      <c r="M3335" s="369"/>
      <c r="N3335" s="369"/>
    </row>
    <row r="3336">
      <c r="N3336" s="369"/>
    </row>
    <row r="3337">
      <c r="F3337" s="304"/>
      <c r="G3337" s="304"/>
      <c r="H3337" s="304"/>
      <c r="I3337" s="304"/>
      <c r="J3337" s="304"/>
      <c r="K3337" s="304"/>
      <c r="L3337" s="304"/>
      <c r="M3337" s="369"/>
      <c r="N3337" s="369"/>
    </row>
    <row r="3338">
      <c r="F3338" s="304"/>
      <c r="H3338" s="304"/>
      <c r="I3338" s="304"/>
      <c r="J3338" s="304"/>
      <c r="K3338" s="304"/>
      <c r="M3338" s="369"/>
      <c r="N3338" s="369"/>
    </row>
    <row r="3339">
      <c r="H3339" s="304"/>
      <c r="I3339" s="304"/>
      <c r="J3339" s="304"/>
      <c r="K3339" s="304"/>
      <c r="L3339" s="304"/>
      <c r="M3339" s="369"/>
      <c r="N3339" s="369"/>
    </row>
    <row r="3340">
      <c r="N3340" s="369"/>
    </row>
    <row r="3342">
      <c r="N3342" s="369"/>
    </row>
    <row r="3344">
      <c r="L3344" s="304"/>
      <c r="M3344" s="369"/>
      <c r="N3344" s="369"/>
    </row>
    <row r="3345">
      <c r="L3345" s="304"/>
      <c r="M3345" s="369"/>
    </row>
    <row r="3346">
      <c r="L3346" s="304"/>
      <c r="M3346" s="369"/>
      <c r="N3346" s="369"/>
    </row>
    <row r="3347">
      <c r="M3347" s="369"/>
      <c r="N3347" s="369"/>
    </row>
    <row r="3348">
      <c r="L3348" s="304"/>
      <c r="M3348" s="369"/>
      <c r="N3348" s="369"/>
    </row>
    <row r="3349">
      <c r="N3349" s="369"/>
    </row>
    <row r="3350">
      <c r="F3350" s="304"/>
      <c r="G3350" s="304"/>
      <c r="H3350" s="304"/>
      <c r="I3350" s="304"/>
      <c r="J3350" s="304"/>
      <c r="K3350" s="304"/>
      <c r="L3350" s="304"/>
      <c r="M3350" s="369"/>
      <c r="N3350" s="369"/>
    </row>
    <row r="3351">
      <c r="F3351" s="304"/>
      <c r="G3351" s="304"/>
      <c r="H3351" s="304"/>
      <c r="I3351" s="304"/>
      <c r="J3351" s="304"/>
      <c r="M3351" s="369"/>
      <c r="N3351" s="369"/>
    </row>
    <row r="3352">
      <c r="H3352" s="304"/>
      <c r="I3352" s="304"/>
      <c r="J3352" s="304"/>
      <c r="K3352" s="304"/>
      <c r="L3352" s="304"/>
      <c r="M3352" s="369"/>
      <c r="N3352" s="369"/>
    </row>
    <row r="3353">
      <c r="J3353" s="304"/>
      <c r="K3353" s="304"/>
      <c r="L3353" s="304"/>
      <c r="M3353" s="369"/>
      <c r="N3353" s="369"/>
    </row>
    <row r="3354">
      <c r="L3354" s="304"/>
      <c r="M3354" s="369"/>
      <c r="N3354" s="369"/>
    </row>
    <row r="3355">
      <c r="N3355" s="369"/>
    </row>
    <row r="3357">
      <c r="F3357" s="304"/>
      <c r="G3357" s="304"/>
      <c r="H3357" s="304"/>
      <c r="I3357" s="304"/>
      <c r="L3357" s="304"/>
      <c r="M3357" s="369"/>
      <c r="N3357" s="369"/>
    </row>
    <row r="3358">
      <c r="F3358" s="304"/>
      <c r="G3358" s="304"/>
      <c r="H3358" s="304"/>
      <c r="I3358" s="304"/>
      <c r="J3358" s="304"/>
      <c r="K3358" s="304"/>
      <c r="L3358" s="304"/>
      <c r="M3358" s="369"/>
      <c r="N3358" s="369"/>
    </row>
    <row r="3359">
      <c r="H3359" s="304"/>
      <c r="I3359" s="304"/>
      <c r="J3359" s="304"/>
      <c r="K3359" s="304"/>
      <c r="L3359" s="304"/>
      <c r="M3359" s="369"/>
    </row>
    <row r="3360">
      <c r="J3360" s="304"/>
      <c r="K3360" s="304"/>
      <c r="L3360" s="304"/>
      <c r="M3360" s="369"/>
      <c r="N3360" s="369"/>
    </row>
    <row r="3361">
      <c r="L3361" s="304"/>
      <c r="M3361" s="369"/>
      <c r="N3361" s="369"/>
    </row>
    <row r="3362">
      <c r="N3362" s="369"/>
    </row>
    <row r="3363">
      <c r="F3363" s="304"/>
      <c r="K3363" s="304"/>
      <c r="L3363" s="304"/>
      <c r="M3363" s="369"/>
      <c r="N3363" s="369"/>
    </row>
    <row r="3364">
      <c r="F3364" s="304"/>
      <c r="L3364" s="304"/>
      <c r="M3364" s="369"/>
      <c r="N3364" s="369"/>
    </row>
    <row r="3365">
      <c r="L3365" s="304"/>
      <c r="M3365" s="369"/>
      <c r="N3365" s="369"/>
    </row>
    <row r="3366">
      <c r="J3366" s="304"/>
      <c r="K3366" s="304"/>
      <c r="L3366" s="304"/>
      <c r="M3366" s="369"/>
      <c r="N3366" s="369"/>
    </row>
    <row r="3367">
      <c r="L3367" s="304"/>
      <c r="M3367" s="369"/>
      <c r="N3367" s="369"/>
    </row>
    <row r="3368">
      <c r="N3368" s="369"/>
    </row>
    <row r="3369">
      <c r="F3369" s="304"/>
      <c r="L3369" s="304"/>
      <c r="M3369" s="369"/>
      <c r="N3369" s="369"/>
    </row>
    <row r="3370">
      <c r="F3370" s="304"/>
      <c r="G3370" s="304"/>
      <c r="L3370" s="304"/>
      <c r="M3370" s="369"/>
      <c r="N3370" s="369"/>
    </row>
    <row r="3371">
      <c r="H3371" s="304"/>
      <c r="L3371" s="304"/>
      <c r="M3371" s="369"/>
      <c r="N3371" s="369"/>
    </row>
    <row r="3372">
      <c r="J3372" s="304"/>
      <c r="K3372" s="304"/>
      <c r="L3372" s="304"/>
      <c r="M3372" s="369"/>
      <c r="N3372" s="369"/>
    </row>
    <row r="3373">
      <c r="L3373" s="304"/>
      <c r="M3373" s="369"/>
      <c r="N3373" s="369"/>
    </row>
    <row r="3374">
      <c r="N3374" s="369"/>
    </row>
    <row r="3376">
      <c r="K3376" s="304"/>
      <c r="L3376" s="304"/>
      <c r="M3376" s="369"/>
      <c r="N3376" s="369"/>
    </row>
    <row r="3377">
      <c r="K3377" s="304"/>
      <c r="L3377" s="304"/>
      <c r="M3377" s="369"/>
    </row>
    <row r="3378">
      <c r="L3378" s="304"/>
      <c r="M3378" s="369"/>
      <c r="N3378" s="369"/>
    </row>
    <row r="3379">
      <c r="J3379" s="304"/>
      <c r="K3379" s="304"/>
      <c r="M3379" s="369"/>
      <c r="N3379" s="369"/>
    </row>
    <row r="3380">
      <c r="L3380" s="304"/>
      <c r="M3380" s="369"/>
      <c r="N3380" s="369"/>
    </row>
    <row r="3381">
      <c r="N3381" s="369"/>
    </row>
    <row r="3382">
      <c r="F3382" s="304"/>
      <c r="G3382" s="304"/>
      <c r="H3382" s="304"/>
      <c r="I3382" s="304"/>
      <c r="J3382" s="304"/>
      <c r="K3382" s="304"/>
      <c r="L3382" s="304"/>
      <c r="M3382" s="369"/>
      <c r="N3382" s="369"/>
    </row>
    <row r="3383">
      <c r="F3383" s="304"/>
      <c r="G3383" s="304"/>
      <c r="H3383" s="304"/>
      <c r="I3383" s="304"/>
      <c r="J3383" s="304"/>
      <c r="K3383" s="304"/>
      <c r="L3383" s="304"/>
      <c r="M3383" s="369"/>
      <c r="N3383" s="369"/>
    </row>
    <row r="3384">
      <c r="H3384" s="304"/>
      <c r="I3384" s="304"/>
      <c r="J3384" s="304"/>
      <c r="K3384" s="304"/>
      <c r="L3384" s="304"/>
      <c r="M3384" s="369"/>
      <c r="N3384" s="369"/>
    </row>
    <row r="3385">
      <c r="J3385" s="304"/>
      <c r="K3385" s="304"/>
      <c r="L3385" s="304"/>
      <c r="M3385" s="369"/>
      <c r="N3385" s="369"/>
    </row>
    <row r="3386">
      <c r="L3386" s="304"/>
      <c r="M3386" s="369"/>
      <c r="N3386" s="369"/>
    </row>
    <row r="3387">
      <c r="N3387" s="369"/>
    </row>
    <row r="3389">
      <c r="J3389" s="304"/>
      <c r="K3389" s="304"/>
      <c r="L3389" s="304"/>
      <c r="M3389" s="369"/>
      <c r="N3389" s="369"/>
    </row>
    <row r="3390">
      <c r="F3390" s="304"/>
      <c r="J3390" s="304"/>
      <c r="K3390" s="304"/>
      <c r="L3390" s="304"/>
      <c r="M3390" s="369"/>
      <c r="N3390" s="369"/>
    </row>
    <row r="3391">
      <c r="L3391" s="304"/>
      <c r="M3391" s="369"/>
      <c r="N3391" s="369"/>
    </row>
    <row r="3392">
      <c r="J3392" s="304"/>
      <c r="K3392" s="304"/>
      <c r="L3392" s="304"/>
      <c r="M3392" s="369"/>
      <c r="N3392" s="369"/>
    </row>
    <row r="3393">
      <c r="L3393" s="304"/>
      <c r="M3393" s="369"/>
      <c r="N3393" s="369"/>
    </row>
    <row r="3394">
      <c r="N3394" s="369"/>
    </row>
    <row r="3395">
      <c r="I3395" s="304"/>
      <c r="J3395" s="304"/>
      <c r="K3395" s="304"/>
      <c r="L3395" s="304"/>
      <c r="M3395" s="369"/>
      <c r="N3395" s="369"/>
    </row>
    <row r="3396">
      <c r="F3396" s="304"/>
      <c r="G3396" s="304"/>
      <c r="H3396" s="304"/>
      <c r="I3396" s="304"/>
      <c r="J3396" s="304"/>
      <c r="K3396" s="304"/>
      <c r="L3396" s="304"/>
      <c r="M3396" s="369"/>
      <c r="N3396" s="369"/>
    </row>
    <row r="3397">
      <c r="H3397" s="304"/>
      <c r="I3397" s="304"/>
      <c r="J3397" s="304"/>
      <c r="K3397" s="304"/>
      <c r="L3397" s="304"/>
      <c r="M3397" s="369"/>
      <c r="N3397" s="369"/>
    </row>
    <row r="3398">
      <c r="J3398" s="304"/>
      <c r="K3398" s="304"/>
      <c r="L3398" s="304"/>
      <c r="M3398" s="369"/>
      <c r="N3398" s="369"/>
    </row>
    <row r="3399">
      <c r="L3399" s="304"/>
      <c r="M3399" s="369"/>
      <c r="N3399" s="369"/>
    </row>
    <row r="3400">
      <c r="N3400" s="369"/>
    </row>
    <row r="3401">
      <c r="F3401" s="304"/>
      <c r="G3401" s="304"/>
      <c r="H3401" s="304"/>
      <c r="I3401" s="304"/>
      <c r="J3401" s="304"/>
      <c r="K3401" s="304"/>
      <c r="L3401" s="304"/>
      <c r="M3401" s="369"/>
      <c r="N3401" s="369"/>
    </row>
    <row r="3402">
      <c r="F3402" s="304"/>
      <c r="G3402" s="304"/>
      <c r="H3402" s="304"/>
      <c r="I3402" s="304"/>
      <c r="J3402" s="304"/>
      <c r="K3402" s="304"/>
      <c r="L3402" s="304"/>
      <c r="M3402" s="369"/>
      <c r="N3402" s="369"/>
    </row>
    <row r="3403">
      <c r="H3403" s="304"/>
      <c r="I3403" s="304"/>
      <c r="J3403" s="304"/>
      <c r="K3403" s="304"/>
      <c r="L3403" s="304"/>
      <c r="M3403" s="369"/>
      <c r="N3403" s="369"/>
    </row>
    <row r="3404">
      <c r="J3404" s="304"/>
      <c r="K3404" s="304"/>
      <c r="L3404" s="304"/>
      <c r="M3404" s="369"/>
      <c r="N3404" s="369"/>
    </row>
    <row r="3405">
      <c r="L3405" s="304"/>
      <c r="M3405" s="369"/>
      <c r="N3405" s="369"/>
    </row>
    <row r="3406">
      <c r="N3406" s="369"/>
    </row>
    <row r="3407">
      <c r="F3407" s="304"/>
      <c r="I3407" s="304"/>
      <c r="J3407" s="304"/>
      <c r="K3407" s="304"/>
      <c r="M3407" s="369"/>
      <c r="N3407" s="369"/>
    </row>
    <row r="3408">
      <c r="F3408" s="304"/>
      <c r="G3408" s="304"/>
      <c r="J3408" s="304"/>
      <c r="K3408" s="304"/>
      <c r="L3408" s="304"/>
      <c r="M3408" s="369"/>
      <c r="N3408" s="369"/>
    </row>
    <row r="3409">
      <c r="H3409" s="304"/>
      <c r="J3409" s="304"/>
      <c r="K3409" s="304"/>
      <c r="L3409" s="304"/>
      <c r="M3409" s="369"/>
      <c r="N3409" s="369"/>
    </row>
    <row r="3410">
      <c r="J3410" s="304"/>
      <c r="K3410" s="304"/>
      <c r="M3410" s="369"/>
      <c r="N3410" s="369"/>
    </row>
    <row r="3411">
      <c r="L3411" s="304"/>
      <c r="M3411" s="369"/>
    </row>
    <row r="3412">
      <c r="N3412" s="369"/>
    </row>
    <row r="3413">
      <c r="L3413" s="304"/>
      <c r="M3413" s="369"/>
      <c r="N3413" s="369"/>
    </row>
    <row r="3414">
      <c r="L3414" s="304"/>
      <c r="M3414" s="369"/>
      <c r="N3414" s="369"/>
    </row>
    <row r="3415">
      <c r="G3415" s="304"/>
      <c r="L3415" s="304"/>
      <c r="M3415" s="369"/>
      <c r="N3415" s="369"/>
    </row>
    <row r="3416">
      <c r="N3416" s="369"/>
    </row>
    <row r="3417">
      <c r="L3417" s="304"/>
      <c r="M3417" s="369"/>
    </row>
    <row r="3418">
      <c r="N3418" s="369"/>
    </row>
    <row r="3419">
      <c r="F3419" s="304"/>
      <c r="G3419" s="304"/>
      <c r="H3419" s="304"/>
      <c r="N3419" s="369"/>
    </row>
    <row r="3420">
      <c r="F3420" s="304"/>
      <c r="H3420" s="304"/>
      <c r="N3420" s="369"/>
    </row>
    <row r="3421">
      <c r="G3421" s="304"/>
      <c r="H3421" s="304"/>
      <c r="N3421" s="369"/>
    </row>
    <row r="3426">
      <c r="L3426" s="304"/>
      <c r="M3426" s="369"/>
      <c r="N3426" s="369"/>
    </row>
    <row r="3427">
      <c r="L3427" s="304"/>
      <c r="M3427" s="369"/>
      <c r="N3427" s="369"/>
    </row>
    <row r="3428">
      <c r="M3428" s="369"/>
      <c r="N3428" s="369"/>
    </row>
    <row r="3429">
      <c r="J3429" s="304"/>
      <c r="M3429" s="369"/>
      <c r="N3429" s="369"/>
    </row>
    <row r="3430">
      <c r="L3430" s="304"/>
      <c r="M3430" s="369"/>
      <c r="N3430" s="369"/>
    </row>
    <row r="3431">
      <c r="N3431" s="369"/>
    </row>
    <row r="3432">
      <c r="F3432" s="304"/>
      <c r="G3432" s="304"/>
      <c r="H3432" s="304"/>
      <c r="I3432" s="304"/>
      <c r="J3432" s="304"/>
      <c r="K3432" s="304"/>
      <c r="L3432" s="304"/>
      <c r="M3432" s="369"/>
      <c r="N3432" s="369"/>
    </row>
    <row r="3433">
      <c r="F3433" s="304"/>
      <c r="G3433" s="304"/>
      <c r="H3433" s="304"/>
      <c r="I3433" s="304"/>
      <c r="J3433" s="304"/>
      <c r="K3433" s="304"/>
      <c r="L3433" s="304"/>
      <c r="M3433" s="369"/>
      <c r="N3433" s="369"/>
    </row>
    <row r="3434">
      <c r="G3434" s="304"/>
      <c r="H3434" s="304"/>
      <c r="I3434" s="304"/>
      <c r="J3434" s="304"/>
      <c r="K3434" s="304"/>
      <c r="L3434" s="304"/>
      <c r="M3434" s="369"/>
      <c r="N3434" s="369"/>
    </row>
    <row r="3435">
      <c r="J3435" s="304"/>
      <c r="K3435" s="304"/>
      <c r="L3435" s="304"/>
      <c r="M3435" s="369"/>
      <c r="N3435" s="369"/>
    </row>
    <row r="3436">
      <c r="L3436" s="304"/>
      <c r="M3436" s="369"/>
      <c r="N3436" s="369"/>
    </row>
    <row r="3437">
      <c r="N3437" s="369"/>
    </row>
    <row r="3438">
      <c r="F3438" s="304"/>
      <c r="G3438" s="304"/>
      <c r="H3438" s="304"/>
      <c r="I3438" s="304"/>
      <c r="J3438" s="304"/>
      <c r="K3438" s="304"/>
      <c r="L3438" s="304"/>
      <c r="M3438" s="369"/>
      <c r="N3438" s="369"/>
    </row>
    <row r="3439">
      <c r="F3439" s="304"/>
      <c r="G3439" s="304"/>
      <c r="H3439" s="304"/>
      <c r="I3439" s="304"/>
      <c r="J3439" s="304"/>
      <c r="K3439" s="304"/>
      <c r="L3439" s="304"/>
      <c r="M3439" s="369"/>
      <c r="N3439" s="369"/>
    </row>
    <row r="3440">
      <c r="G3440" s="304"/>
      <c r="H3440" s="304"/>
      <c r="I3440" s="304"/>
      <c r="J3440" s="304"/>
      <c r="K3440" s="304"/>
      <c r="L3440" s="304"/>
      <c r="M3440" s="369"/>
      <c r="N3440" s="369"/>
    </row>
    <row r="3441">
      <c r="J3441" s="304"/>
      <c r="K3441" s="304"/>
      <c r="L3441" s="304"/>
      <c r="M3441" s="369"/>
      <c r="N3441" s="369"/>
    </row>
    <row r="3442">
      <c r="L3442" s="304"/>
      <c r="M3442" s="369"/>
      <c r="N3442" s="369"/>
    </row>
    <row r="3443">
      <c r="N3443" s="369"/>
    </row>
    <row r="3444">
      <c r="F3444" s="304"/>
      <c r="G3444" s="304"/>
      <c r="H3444" s="304"/>
      <c r="I3444" s="304"/>
      <c r="J3444" s="304"/>
      <c r="K3444" s="304"/>
      <c r="L3444" s="304"/>
      <c r="M3444" s="369"/>
      <c r="N3444" s="369"/>
    </row>
    <row r="3445">
      <c r="F3445" s="304"/>
      <c r="G3445" s="304"/>
      <c r="H3445" s="304"/>
      <c r="I3445" s="304"/>
      <c r="J3445" s="304"/>
      <c r="K3445" s="304"/>
      <c r="L3445" s="304"/>
      <c r="M3445" s="369"/>
      <c r="N3445" s="369"/>
    </row>
    <row r="3446">
      <c r="G3446" s="304"/>
      <c r="H3446" s="304"/>
      <c r="I3446" s="304"/>
      <c r="J3446" s="304"/>
      <c r="K3446" s="304"/>
      <c r="L3446" s="304"/>
      <c r="M3446" s="369"/>
      <c r="N3446" s="369"/>
    </row>
    <row r="3447">
      <c r="J3447" s="304"/>
      <c r="K3447" s="304"/>
      <c r="L3447" s="304"/>
      <c r="M3447" s="369"/>
      <c r="N3447" s="369"/>
    </row>
    <row r="3448">
      <c r="L3448" s="304"/>
      <c r="M3448" s="369"/>
      <c r="N3448" s="369"/>
    </row>
    <row r="3449">
      <c r="N3449" s="369"/>
    </row>
    <row r="3451">
      <c r="L3451" s="304"/>
      <c r="N3451" s="369"/>
    </row>
    <row r="3452">
      <c r="K3452" s="304"/>
      <c r="M3452" s="369"/>
      <c r="N3452" s="369"/>
    </row>
    <row r="3453">
      <c r="L3453" s="304"/>
      <c r="M3453" s="369"/>
    </row>
    <row r="3454">
      <c r="J3454" s="304"/>
      <c r="K3454" s="304"/>
      <c r="M3454" s="369"/>
      <c r="N3454" s="369"/>
    </row>
    <row r="3455">
      <c r="L3455" s="304"/>
      <c r="M3455" s="369"/>
      <c r="N3455" s="369"/>
    </row>
    <row r="3456">
      <c r="N3456" s="369"/>
    </row>
    <row r="3458">
      <c r="F3458" s="304"/>
      <c r="K3458" s="304"/>
      <c r="L3458" s="304"/>
      <c r="M3458" s="369"/>
      <c r="N3458" s="369"/>
    </row>
    <row r="3459">
      <c r="F3459" s="304"/>
      <c r="H3459" s="304"/>
      <c r="K3459" s="304"/>
      <c r="L3459" s="304"/>
      <c r="M3459" s="369"/>
      <c r="N3459" s="369"/>
    </row>
    <row r="3460">
      <c r="G3460" s="304"/>
      <c r="L3460" s="304"/>
      <c r="M3460" s="369"/>
      <c r="N3460" s="369"/>
    </row>
    <row r="3461">
      <c r="J3461" s="304"/>
      <c r="K3461" s="304"/>
      <c r="M3461" s="369"/>
      <c r="N3461" s="369"/>
    </row>
    <row r="3462">
      <c r="L3462" s="304"/>
      <c r="M3462" s="369"/>
      <c r="N3462" s="369"/>
    </row>
    <row r="3463">
      <c r="N3463" s="369"/>
    </row>
    <row r="3464">
      <c r="F3464" s="304"/>
      <c r="G3464" s="304"/>
      <c r="H3464" s="304"/>
      <c r="I3464" s="304"/>
      <c r="J3464" s="304"/>
      <c r="K3464" s="304"/>
      <c r="L3464" s="304"/>
      <c r="M3464" s="369"/>
      <c r="N3464" s="369"/>
    </row>
    <row r="3465">
      <c r="F3465" s="304"/>
      <c r="G3465" s="304"/>
      <c r="H3465" s="304"/>
      <c r="I3465" s="304"/>
      <c r="J3465" s="304"/>
      <c r="K3465" s="304"/>
      <c r="L3465" s="304"/>
      <c r="M3465" s="369"/>
      <c r="N3465" s="369"/>
    </row>
    <row r="3466">
      <c r="G3466" s="304"/>
      <c r="H3466" s="304"/>
      <c r="I3466" s="304"/>
      <c r="J3466" s="304"/>
      <c r="K3466" s="304"/>
      <c r="L3466" s="304"/>
      <c r="M3466" s="369"/>
      <c r="N3466" s="369"/>
    </row>
    <row r="3467">
      <c r="J3467" s="304"/>
      <c r="K3467" s="304"/>
      <c r="L3467" s="304"/>
      <c r="M3467" s="369"/>
      <c r="N3467" s="369"/>
    </row>
    <row r="3468">
      <c r="L3468" s="304"/>
      <c r="M3468" s="369"/>
      <c r="N3468" s="369"/>
    </row>
    <row r="3469">
      <c r="N3469" s="369"/>
    </row>
    <row r="3471">
      <c r="F3471" s="304"/>
      <c r="L3471" s="304"/>
      <c r="M3471" s="369"/>
      <c r="N3471" s="369"/>
    </row>
    <row r="3472">
      <c r="G3472" s="304"/>
      <c r="L3472" s="304"/>
      <c r="M3472" s="369"/>
      <c r="N3472" s="369"/>
    </row>
    <row r="3473">
      <c r="G3473" s="304"/>
      <c r="M3473" s="369"/>
      <c r="N3473" s="369"/>
    </row>
    <row r="3477">
      <c r="F3477" s="304"/>
      <c r="G3477" s="304"/>
      <c r="H3477" s="304"/>
      <c r="L3477" s="304"/>
      <c r="M3477" s="369"/>
      <c r="N3477" s="369"/>
    </row>
    <row r="3478">
      <c r="F3478" s="304"/>
      <c r="G3478" s="304"/>
      <c r="H3478" s="304"/>
      <c r="M3478" s="369"/>
    </row>
    <row r="3479">
      <c r="G3479" s="304"/>
      <c r="L3479" s="304"/>
      <c r="N3479" s="369"/>
    </row>
    <row r="3480">
      <c r="J3480" s="304"/>
      <c r="K3480" s="304"/>
      <c r="M3480" s="369"/>
      <c r="N3480" s="369"/>
    </row>
    <row r="3481">
      <c r="L3481" s="304"/>
      <c r="M3481" s="369"/>
      <c r="N3481" s="369"/>
    </row>
    <row r="3482">
      <c r="N3482" s="369"/>
    </row>
    <row r="3483">
      <c r="F3483" s="304"/>
      <c r="G3483" s="304"/>
      <c r="H3483" s="304"/>
      <c r="I3483" s="304"/>
      <c r="J3483" s="304"/>
      <c r="K3483" s="304"/>
      <c r="L3483" s="304"/>
      <c r="M3483" s="369"/>
      <c r="N3483" s="369"/>
    </row>
    <row r="3484">
      <c r="F3484" s="304"/>
      <c r="G3484" s="304"/>
      <c r="H3484" s="304"/>
      <c r="I3484" s="304"/>
      <c r="K3484" s="304"/>
      <c r="L3484" s="304"/>
      <c r="M3484" s="369"/>
      <c r="N3484" s="369"/>
    </row>
    <row r="3485">
      <c r="G3485" s="304"/>
      <c r="H3485" s="304"/>
      <c r="I3485" s="304"/>
      <c r="L3485" s="304"/>
      <c r="M3485" s="369"/>
      <c r="N3485" s="369"/>
    </row>
    <row r="3486">
      <c r="J3486" s="304"/>
      <c r="M3486" s="369"/>
    </row>
    <row r="3487">
      <c r="L3487" s="304"/>
      <c r="M3487" s="369"/>
      <c r="N3487" s="369"/>
    </row>
    <row r="3488">
      <c r="N3488" s="369"/>
    </row>
    <row r="3489">
      <c r="F3489" s="304"/>
      <c r="G3489" s="304"/>
      <c r="H3489" s="304"/>
      <c r="I3489" s="304"/>
      <c r="J3489" s="304"/>
      <c r="K3489" s="304"/>
      <c r="M3489" s="369"/>
      <c r="N3489" s="369"/>
    </row>
    <row r="3490">
      <c r="F3490" s="304"/>
      <c r="G3490" s="304"/>
      <c r="H3490" s="304"/>
      <c r="I3490" s="304"/>
      <c r="J3490" s="304"/>
      <c r="M3490" s="369"/>
      <c r="N3490" s="369"/>
    </row>
    <row r="3491">
      <c r="G3491" s="304"/>
      <c r="H3491" s="304"/>
      <c r="M3491" s="369"/>
      <c r="N3491" s="369"/>
    </row>
    <row r="3492">
      <c r="J3492" s="304"/>
      <c r="N3492" s="369"/>
    </row>
    <row r="3494">
      <c r="N3494" s="369"/>
    </row>
    <row r="3495">
      <c r="G3495" s="304"/>
      <c r="H3495" s="304"/>
      <c r="L3495" s="304"/>
      <c r="M3495" s="369"/>
      <c r="N3495" s="369"/>
    </row>
    <row r="3496">
      <c r="F3496" s="304"/>
      <c r="G3496" s="304"/>
      <c r="H3496" s="304"/>
      <c r="L3496" s="304"/>
      <c r="M3496" s="369"/>
      <c r="N3496" s="369"/>
    </row>
    <row r="3497">
      <c r="H3497" s="304"/>
      <c r="M3497" s="369"/>
      <c r="N3497" s="369"/>
    </row>
    <row r="3498">
      <c r="N3498" s="369"/>
    </row>
    <row r="3500">
      <c r="N3500" s="369"/>
    </row>
    <row r="3501">
      <c r="F3501" s="304"/>
      <c r="G3501" s="304"/>
      <c r="L3501" s="304"/>
      <c r="M3501" s="369"/>
      <c r="N3501" s="369"/>
    </row>
    <row r="3502">
      <c r="F3502" s="304"/>
      <c r="G3502" s="304"/>
      <c r="L3502" s="304"/>
      <c r="M3502" s="369"/>
      <c r="N3502" s="369"/>
    </row>
    <row r="3503">
      <c r="H3503" s="304"/>
      <c r="M3503" s="369"/>
      <c r="N3503" s="369"/>
    </row>
    <row r="3504">
      <c r="N3504" s="369"/>
    </row>
    <row r="3506">
      <c r="N3506" s="369"/>
    </row>
    <row r="3508">
      <c r="F3508" s="304"/>
      <c r="G3508" s="304"/>
      <c r="H3508" s="304"/>
      <c r="I3508" s="304"/>
      <c r="J3508" s="304"/>
      <c r="K3508" s="304"/>
      <c r="L3508" s="304"/>
      <c r="M3508" s="369"/>
      <c r="N3508" s="369"/>
    </row>
    <row r="3509">
      <c r="G3509" s="304"/>
      <c r="H3509" s="304"/>
      <c r="I3509" s="304"/>
      <c r="J3509" s="304"/>
      <c r="K3509" s="304"/>
      <c r="L3509" s="304"/>
      <c r="M3509" s="369"/>
      <c r="N3509" s="369"/>
    </row>
    <row r="3510">
      <c r="K3510" s="304"/>
      <c r="L3510" s="304"/>
      <c r="M3510" s="369"/>
      <c r="N3510" s="369"/>
    </row>
    <row r="3511">
      <c r="J3511" s="304"/>
      <c r="K3511" s="304"/>
      <c r="L3511" s="304"/>
      <c r="M3511" s="369"/>
      <c r="N3511" s="369"/>
    </row>
    <row r="3512">
      <c r="L3512" s="304"/>
      <c r="M3512" s="369"/>
      <c r="N3512" s="369"/>
    </row>
    <row r="3513">
      <c r="F3513" s="304"/>
      <c r="G3513" s="304"/>
      <c r="H3513" s="304"/>
      <c r="I3513" s="304"/>
    </row>
    <row r="3514">
      <c r="H3514" s="304"/>
      <c r="I3514" s="304"/>
      <c r="J3514" s="304"/>
      <c r="K3514" s="304"/>
      <c r="L3514" s="304"/>
      <c r="M3514" s="369"/>
      <c r="N3514" s="369"/>
    </row>
    <row r="3515">
      <c r="J3515" s="304"/>
      <c r="K3515" s="304"/>
      <c r="L3515" s="304"/>
      <c r="M3515" s="369"/>
      <c r="N3515" s="369"/>
    </row>
    <row r="3516">
      <c r="L3516" s="304"/>
      <c r="M3516" s="369"/>
      <c r="N3516" s="369"/>
    </row>
    <row r="3517">
      <c r="N3517" s="369"/>
    </row>
    <row r="3519">
      <c r="L3519" s="304"/>
      <c r="M3519" s="369"/>
      <c r="N3519" s="369"/>
    </row>
    <row r="3520">
      <c r="L3520" s="304"/>
      <c r="M3520" s="369"/>
      <c r="N3520" s="369"/>
    </row>
    <row r="3521">
      <c r="L3521" s="304"/>
      <c r="M3521" s="369"/>
      <c r="N3521" s="369"/>
    </row>
    <row r="3522">
      <c r="M3522" s="369"/>
      <c r="N3522" s="369"/>
    </row>
    <row r="3523">
      <c r="L3523" s="304"/>
      <c r="M3523" s="369"/>
      <c r="N3523" s="369"/>
    </row>
    <row r="3524">
      <c r="N3524" s="369"/>
    </row>
    <row r="3525">
      <c r="F3525" s="304"/>
      <c r="L3525" s="304"/>
      <c r="M3525" s="369"/>
      <c r="N3525" s="369"/>
    </row>
    <row r="3526">
      <c r="F3526" s="304"/>
      <c r="G3526" s="304"/>
      <c r="L3526" s="304"/>
      <c r="M3526" s="369"/>
      <c r="N3526" s="369"/>
    </row>
    <row r="3527">
      <c r="G3527" s="304"/>
      <c r="L3527" s="304"/>
      <c r="M3527" s="369"/>
      <c r="N3527" s="369"/>
    </row>
    <row r="3528">
      <c r="N3528" s="369"/>
    </row>
    <row r="3529">
      <c r="N3529" s="369"/>
    </row>
    <row r="3530">
      <c r="N3530" s="369"/>
    </row>
    <row r="3531">
      <c r="F3531" s="304"/>
      <c r="G3531" s="304"/>
      <c r="H3531" s="304"/>
      <c r="L3531" s="304"/>
      <c r="N3531" s="369"/>
    </row>
    <row r="3532">
      <c r="F3532" s="304"/>
      <c r="G3532" s="304"/>
      <c r="H3532" s="304"/>
      <c r="M3532" s="369"/>
      <c r="N3532" s="369"/>
    </row>
    <row r="3533">
      <c r="G3533" s="304"/>
      <c r="H3533" s="304"/>
      <c r="N3533" s="369"/>
    </row>
    <row r="3534">
      <c r="N3534" s="369"/>
    </row>
    <row r="3536">
      <c r="N3536" s="369"/>
    </row>
    <row r="3537">
      <c r="F3537" s="304"/>
      <c r="G3537" s="304"/>
      <c r="I3537" s="304"/>
      <c r="J3537" s="304"/>
      <c r="K3537" s="304"/>
      <c r="N3537" s="369"/>
    </row>
    <row r="3538">
      <c r="G3538" s="304"/>
      <c r="H3538" s="304"/>
      <c r="I3538" s="304"/>
      <c r="J3538" s="304"/>
      <c r="K3538" s="304"/>
      <c r="L3538" s="304"/>
      <c r="M3538" s="369"/>
      <c r="N3538" s="369"/>
    </row>
    <row r="3539">
      <c r="H3539" s="304"/>
      <c r="I3539" s="304"/>
      <c r="J3539" s="304"/>
      <c r="L3539" s="304"/>
      <c r="M3539" s="369"/>
      <c r="N3539" s="369"/>
    </row>
    <row r="3540">
      <c r="J3540" s="304"/>
      <c r="K3540" s="304"/>
      <c r="L3540" s="304"/>
      <c r="M3540" s="369"/>
      <c r="N3540" s="369"/>
    </row>
    <row r="3541">
      <c r="N3541" s="369"/>
    </row>
    <row r="3542">
      <c r="N3542" s="369"/>
    </row>
    <row r="3544">
      <c r="F3544" s="304"/>
      <c r="G3544" s="304"/>
      <c r="H3544" s="304"/>
      <c r="I3544" s="304"/>
      <c r="K3544" s="304"/>
      <c r="L3544" s="304"/>
      <c r="N3544" s="369"/>
    </row>
    <row r="3545">
      <c r="F3545" s="304"/>
      <c r="G3545" s="304"/>
      <c r="H3545" s="304"/>
      <c r="I3545" s="304"/>
      <c r="J3545" s="304"/>
      <c r="K3545" s="304"/>
      <c r="L3545" s="304"/>
      <c r="M3545" s="369"/>
      <c r="N3545" s="369"/>
    </row>
    <row r="3546">
      <c r="G3546" s="304"/>
      <c r="H3546" s="304"/>
      <c r="I3546" s="304"/>
      <c r="J3546" s="304"/>
      <c r="K3546" s="304"/>
      <c r="L3546" s="304"/>
      <c r="M3546" s="369"/>
      <c r="N3546" s="369"/>
    </row>
    <row r="3547">
      <c r="H3547" s="304"/>
      <c r="I3547" s="304"/>
      <c r="J3547" s="304"/>
      <c r="K3547" s="304"/>
      <c r="L3547" s="304"/>
      <c r="M3547" s="369"/>
      <c r="N3547" s="369"/>
    </row>
    <row r="3548">
      <c r="F3548" s="304"/>
      <c r="G3548" s="304"/>
      <c r="H3548" s="304"/>
      <c r="I3548" s="304"/>
      <c r="J3548" s="304"/>
      <c r="K3548" s="304"/>
      <c r="L3548" s="304"/>
      <c r="M3548" s="369"/>
      <c r="N3548" s="369"/>
    </row>
    <row r="3549">
      <c r="G3549" s="304"/>
      <c r="H3549" s="304"/>
      <c r="I3549" s="304"/>
      <c r="J3549" s="304"/>
      <c r="K3549" s="304"/>
      <c r="L3549" s="304"/>
      <c r="M3549" s="369"/>
      <c r="N3549" s="369"/>
    </row>
    <row r="3550">
      <c r="I3550" s="304"/>
      <c r="J3550" s="304"/>
      <c r="K3550" s="304"/>
      <c r="M3550" s="369"/>
      <c r="N3550" s="369"/>
    </row>
    <row r="3551">
      <c r="N3551" s="369"/>
    </row>
    <row r="3553">
      <c r="F3553" s="304"/>
      <c r="G3553" s="304"/>
      <c r="H3553" s="304"/>
      <c r="I3553" s="304"/>
      <c r="J3553" s="304"/>
      <c r="K3553" s="304"/>
      <c r="L3553" s="304"/>
      <c r="M3553" s="369"/>
      <c r="N3553" s="369"/>
    </row>
    <row r="3554">
      <c r="F3554" s="304"/>
      <c r="G3554" s="304"/>
      <c r="H3554" s="304"/>
      <c r="I3554" s="304"/>
      <c r="J3554" s="304"/>
      <c r="K3554" s="304"/>
      <c r="L3554" s="304"/>
      <c r="M3554" s="369"/>
      <c r="N3554" s="369"/>
    </row>
    <row r="3555">
      <c r="G3555" s="304"/>
      <c r="H3555" s="304"/>
      <c r="J3555" s="304"/>
      <c r="K3555" s="304"/>
      <c r="L3555" s="304"/>
      <c r="M3555" s="369"/>
      <c r="N3555" s="369"/>
    </row>
    <row r="3556">
      <c r="H3556" s="304"/>
      <c r="I3556" s="304"/>
      <c r="J3556" s="304"/>
      <c r="L3556" s="304"/>
      <c r="M3556" s="369"/>
      <c r="N3556" s="369"/>
    </row>
    <row r="3557">
      <c r="F3557" s="304"/>
      <c r="G3557" s="304"/>
      <c r="H3557" s="304"/>
      <c r="I3557" s="304"/>
      <c r="J3557" s="304"/>
      <c r="K3557" s="304"/>
      <c r="L3557" s="304"/>
      <c r="M3557" s="369"/>
      <c r="N3557" s="369"/>
    </row>
    <row r="3558">
      <c r="F3558" s="304"/>
      <c r="G3558" s="304"/>
      <c r="I3558" s="304"/>
      <c r="J3558" s="304"/>
      <c r="K3558" s="304"/>
      <c r="L3558" s="304"/>
      <c r="M3558" s="369"/>
      <c r="N3558" s="369"/>
    </row>
    <row r="3559">
      <c r="H3559" s="304"/>
      <c r="I3559" s="304"/>
      <c r="J3559" s="304"/>
      <c r="K3559" s="304"/>
      <c r="L3559" s="304"/>
      <c r="M3559" s="369"/>
      <c r="N3559" s="369"/>
    </row>
    <row r="3560">
      <c r="J3560" s="304"/>
      <c r="K3560" s="304"/>
      <c r="L3560" s="304"/>
      <c r="M3560" s="369"/>
      <c r="N3560" s="369"/>
    </row>
    <row r="3561">
      <c r="L3561" s="304"/>
      <c r="M3561" s="369"/>
      <c r="N3561" s="369"/>
    </row>
    <row r="3562">
      <c r="N3562" s="369"/>
    </row>
    <row r="3563">
      <c r="F3563" s="304"/>
      <c r="G3563" s="304"/>
      <c r="H3563" s="304"/>
      <c r="I3563" s="304"/>
      <c r="J3563" s="304"/>
      <c r="K3563" s="304"/>
      <c r="L3563" s="304"/>
      <c r="M3563" s="369"/>
      <c r="N3563" s="369"/>
    </row>
    <row r="3564">
      <c r="F3564" s="304"/>
      <c r="G3564" s="304"/>
      <c r="H3564" s="304"/>
      <c r="J3564" s="304"/>
      <c r="K3564" s="304"/>
      <c r="L3564" s="304"/>
      <c r="M3564" s="369"/>
      <c r="N3564" s="369"/>
    </row>
    <row r="3565">
      <c r="H3565" s="304"/>
      <c r="I3565" s="304"/>
      <c r="J3565" s="304"/>
      <c r="K3565" s="304"/>
      <c r="L3565" s="304"/>
      <c r="M3565" s="369"/>
      <c r="N3565" s="369"/>
    </row>
    <row r="3566">
      <c r="J3566" s="304"/>
      <c r="K3566" s="304"/>
      <c r="L3566" s="304"/>
      <c r="M3566" s="369"/>
    </row>
    <row r="3567">
      <c r="M3567" s="369"/>
      <c r="N3567" s="369"/>
    </row>
    <row r="3568">
      <c r="N3568" s="369"/>
    </row>
    <row r="3569">
      <c r="F3569" s="304"/>
      <c r="G3569" s="304"/>
      <c r="H3569" s="304"/>
      <c r="I3569" s="304"/>
      <c r="J3569" s="304"/>
      <c r="K3569" s="304"/>
      <c r="M3569" s="369"/>
      <c r="N3569" s="369"/>
    </row>
    <row r="3570">
      <c r="F3570" s="304"/>
      <c r="G3570" s="304"/>
      <c r="H3570" s="304"/>
      <c r="J3570" s="304"/>
      <c r="K3570" s="304"/>
      <c r="L3570" s="304"/>
      <c r="M3570" s="369"/>
      <c r="N3570" s="369"/>
    </row>
    <row r="3571">
      <c r="H3571" s="304"/>
      <c r="I3571" s="304"/>
      <c r="J3571" s="304"/>
      <c r="K3571" s="304"/>
      <c r="L3571" s="304"/>
      <c r="M3571" s="369"/>
      <c r="N3571" s="369"/>
    </row>
    <row r="3572">
      <c r="J3572" s="304"/>
      <c r="K3572" s="304"/>
      <c r="L3572" s="304"/>
      <c r="M3572" s="369"/>
      <c r="N3572" s="369"/>
    </row>
    <row r="3573">
      <c r="L3573" s="304"/>
      <c r="M3573" s="369"/>
      <c r="N3573" s="369"/>
    </row>
    <row r="3574">
      <c r="N3574" s="369"/>
    </row>
    <row r="3575">
      <c r="F3575" s="304"/>
      <c r="G3575" s="304"/>
      <c r="M3575" s="369"/>
      <c r="N3575" s="369"/>
    </row>
    <row r="3576">
      <c r="F3576" s="304"/>
      <c r="G3576" s="304"/>
      <c r="H3576" s="304"/>
      <c r="J3576" s="304"/>
      <c r="K3576" s="304"/>
      <c r="L3576" s="304"/>
      <c r="M3576" s="369"/>
      <c r="N3576" s="369"/>
    </row>
    <row r="3577">
      <c r="G3577" s="304"/>
      <c r="H3577" s="304"/>
      <c r="K3577" s="304"/>
      <c r="L3577" s="304"/>
      <c r="M3577" s="369"/>
    </row>
    <row r="3578">
      <c r="H3578" s="304"/>
      <c r="L3578" s="304"/>
      <c r="M3578" s="369"/>
      <c r="N3578" s="369"/>
    </row>
    <row r="3579">
      <c r="G3579" s="304"/>
      <c r="J3579" s="304"/>
      <c r="K3579" s="304"/>
      <c r="M3579" s="369"/>
      <c r="N3579" s="369"/>
    </row>
    <row r="3580">
      <c r="F3580" s="304"/>
      <c r="G3580" s="304"/>
      <c r="J3580" s="304"/>
      <c r="K3580" s="304"/>
      <c r="L3580" s="304"/>
      <c r="M3580" s="369"/>
      <c r="N3580" s="369"/>
    </row>
    <row r="3581">
      <c r="G3581" s="304"/>
      <c r="H3581" s="304"/>
      <c r="L3581" s="304"/>
      <c r="M3581" s="369"/>
      <c r="N3581" s="369"/>
    </row>
    <row r="3582">
      <c r="H3582" s="304"/>
      <c r="L3582" s="304"/>
      <c r="M3582" s="369"/>
      <c r="N3582" s="369"/>
    </row>
    <row r="3584">
      <c r="F3584" s="304"/>
      <c r="G3584" s="304"/>
      <c r="H3584" s="304"/>
      <c r="I3584" s="304"/>
      <c r="J3584" s="304"/>
      <c r="K3584" s="304"/>
      <c r="M3584" s="369"/>
      <c r="N3584" s="369"/>
    </row>
    <row r="3585">
      <c r="F3585" s="304"/>
      <c r="G3585" s="304"/>
      <c r="H3585" s="304"/>
      <c r="I3585" s="304"/>
      <c r="J3585" s="304"/>
      <c r="K3585" s="304"/>
      <c r="L3585" s="304"/>
      <c r="M3585" s="369"/>
      <c r="N3585" s="369"/>
    </row>
    <row r="3586">
      <c r="H3586" s="304"/>
      <c r="I3586" s="304"/>
      <c r="J3586" s="304"/>
      <c r="K3586" s="304"/>
      <c r="L3586" s="304"/>
      <c r="M3586" s="369"/>
      <c r="N3586" s="369"/>
    </row>
    <row r="3587">
      <c r="J3587" s="304"/>
      <c r="K3587" s="304"/>
      <c r="L3587" s="304"/>
      <c r="M3587" s="369"/>
      <c r="N3587" s="369"/>
    </row>
    <row r="3588">
      <c r="L3588" s="304"/>
      <c r="M3588" s="369"/>
      <c r="N3588" s="369"/>
    </row>
    <row r="3589">
      <c r="N3589" s="369"/>
    </row>
    <row r="3590">
      <c r="F3590" s="304"/>
      <c r="G3590" s="304"/>
      <c r="H3590" s="304"/>
      <c r="I3590" s="304"/>
      <c r="J3590" s="304"/>
      <c r="K3590" s="304"/>
      <c r="L3590" s="304"/>
      <c r="M3590" s="369"/>
      <c r="N3590" s="369"/>
    </row>
    <row r="3591">
      <c r="F3591" s="304"/>
      <c r="G3591" s="304"/>
      <c r="H3591" s="304"/>
      <c r="I3591" s="304"/>
      <c r="J3591" s="304"/>
      <c r="K3591" s="304"/>
      <c r="L3591" s="304"/>
      <c r="M3591" s="369"/>
      <c r="N3591" s="369"/>
    </row>
    <row r="3592">
      <c r="H3592" s="304"/>
      <c r="I3592" s="304"/>
      <c r="J3592" s="304"/>
      <c r="K3592" s="304"/>
      <c r="L3592" s="304"/>
      <c r="M3592" s="369"/>
      <c r="N3592" s="369"/>
    </row>
    <row r="3593">
      <c r="J3593" s="304"/>
      <c r="K3593" s="304"/>
      <c r="L3593" s="304"/>
      <c r="M3593" s="369"/>
      <c r="N3593" s="369"/>
    </row>
    <row r="3594">
      <c r="L3594" s="304"/>
      <c r="M3594" s="369"/>
      <c r="N3594" s="369"/>
    </row>
    <row r="3595">
      <c r="N3595" s="369"/>
    </row>
    <row r="3596">
      <c r="F3596" s="304"/>
      <c r="G3596" s="304"/>
      <c r="H3596" s="304"/>
      <c r="I3596" s="304"/>
      <c r="J3596" s="304"/>
      <c r="K3596" s="304"/>
      <c r="L3596" s="304"/>
      <c r="M3596" s="369"/>
      <c r="N3596" s="369"/>
    </row>
    <row r="3597">
      <c r="F3597" s="304"/>
      <c r="G3597" s="304"/>
      <c r="H3597" s="304"/>
      <c r="I3597" s="304"/>
      <c r="J3597" s="304"/>
      <c r="M3597" s="369"/>
      <c r="N3597" s="369"/>
    </row>
    <row r="3598">
      <c r="H3598" s="304"/>
      <c r="I3598" s="304"/>
      <c r="J3598" s="304"/>
      <c r="K3598" s="304"/>
      <c r="L3598" s="304"/>
      <c r="M3598" s="369"/>
      <c r="N3598" s="369"/>
    </row>
    <row r="3599">
      <c r="J3599" s="304"/>
      <c r="K3599" s="304"/>
      <c r="L3599" s="304"/>
      <c r="M3599" s="369"/>
      <c r="N3599" s="369"/>
    </row>
    <row r="3600">
      <c r="L3600" s="304"/>
      <c r="M3600" s="369"/>
      <c r="N3600" s="369"/>
    </row>
    <row r="3601">
      <c r="N3601" s="369"/>
    </row>
    <row r="3603">
      <c r="K3603" s="304"/>
      <c r="L3603" s="304"/>
      <c r="M3603" s="369"/>
      <c r="N3603" s="369"/>
    </row>
    <row r="3604">
      <c r="K3604" s="304"/>
      <c r="M3604" s="369"/>
      <c r="N3604" s="369"/>
    </row>
    <row r="3605">
      <c r="L3605" s="304"/>
      <c r="N3605" s="369"/>
    </row>
    <row r="3606">
      <c r="J3606" s="304"/>
      <c r="L3606" s="304"/>
      <c r="M3606" s="369"/>
      <c r="N3606" s="369"/>
    </row>
    <row r="3607">
      <c r="L3607" s="304"/>
      <c r="M3607" s="369"/>
      <c r="N3607" s="369"/>
    </row>
    <row r="3608">
      <c r="N3608" s="369"/>
    </row>
    <row r="3609">
      <c r="F3609" s="304"/>
      <c r="J3609" s="304"/>
      <c r="K3609" s="304"/>
      <c r="L3609" s="304"/>
      <c r="M3609" s="369"/>
      <c r="N3609" s="369"/>
    </row>
    <row r="3610">
      <c r="F3610" s="304"/>
      <c r="G3610" s="304"/>
      <c r="J3610" s="304"/>
      <c r="K3610" s="304"/>
      <c r="L3610" s="304"/>
      <c r="M3610" s="369"/>
      <c r="N3610" s="369"/>
    </row>
    <row r="3611">
      <c r="H3611" s="304"/>
      <c r="L3611" s="304"/>
      <c r="M3611" s="369"/>
      <c r="N3611" s="369"/>
    </row>
    <row r="3612">
      <c r="L3612" s="304"/>
      <c r="M3612" s="369"/>
      <c r="N3612" s="369"/>
    </row>
    <row r="3613">
      <c r="L3613" s="304"/>
      <c r="M3613" s="369"/>
      <c r="N3613" s="369"/>
    </row>
    <row r="3614">
      <c r="N3614" s="369"/>
    </row>
    <row r="3615">
      <c r="F3615" s="304"/>
      <c r="G3615" s="304"/>
      <c r="H3615" s="304"/>
      <c r="K3615" s="304"/>
      <c r="M3615" s="369"/>
      <c r="N3615" s="369"/>
    </row>
    <row r="3616">
      <c r="F3616" s="304"/>
      <c r="G3616" s="304"/>
      <c r="H3616" s="304"/>
      <c r="K3616" s="304"/>
      <c r="L3616" s="304"/>
      <c r="M3616" s="369"/>
      <c r="N3616" s="369"/>
    </row>
    <row r="3617">
      <c r="H3617" s="304"/>
      <c r="L3617" s="304"/>
      <c r="M3617" s="369"/>
      <c r="N3617" s="369"/>
    </row>
    <row r="3618">
      <c r="M3618" s="369"/>
      <c r="N3618" s="369"/>
    </row>
    <row r="3619">
      <c r="L3619" s="304"/>
      <c r="N3619" s="369"/>
    </row>
    <row r="3620">
      <c r="N3620" s="369"/>
    </row>
    <row r="3621">
      <c r="F3621" s="304"/>
      <c r="G3621" s="304"/>
      <c r="I3621" s="304"/>
      <c r="J3621" s="304"/>
      <c r="K3621" s="304"/>
      <c r="L3621" s="304"/>
      <c r="M3621" s="369"/>
      <c r="N3621" s="369"/>
    </row>
    <row r="3622">
      <c r="H3622" s="304"/>
      <c r="I3622" s="304"/>
      <c r="K3622" s="304"/>
      <c r="L3622" s="304"/>
      <c r="M3622" s="369"/>
      <c r="N3622" s="369"/>
    </row>
    <row r="3623">
      <c r="K3623" s="304"/>
      <c r="L3623" s="304"/>
      <c r="M3623" s="369"/>
      <c r="N3623" s="369"/>
    </row>
    <row r="3624">
      <c r="L3624" s="304"/>
    </row>
    <row r="3625">
      <c r="N3625" s="369"/>
    </row>
    <row r="3626">
      <c r="F3626" s="304"/>
      <c r="G3626" s="304"/>
      <c r="H3626" s="304"/>
      <c r="I3626" s="304"/>
      <c r="J3626" s="304"/>
      <c r="K3626" s="304"/>
      <c r="L3626" s="304"/>
      <c r="M3626" s="369"/>
      <c r="N3626" s="369"/>
    </row>
    <row r="3627">
      <c r="F3627" s="304"/>
      <c r="G3627" s="304"/>
      <c r="H3627" s="304"/>
      <c r="I3627" s="304"/>
      <c r="J3627" s="304"/>
      <c r="K3627" s="304"/>
      <c r="L3627" s="304"/>
      <c r="M3627" s="369"/>
      <c r="N3627" s="369"/>
    </row>
    <row r="3628">
      <c r="H3628" s="304"/>
      <c r="I3628" s="304"/>
      <c r="J3628" s="304"/>
      <c r="K3628" s="304"/>
      <c r="L3628" s="304"/>
      <c r="M3628" s="369"/>
      <c r="N3628" s="369"/>
    </row>
    <row r="3629">
      <c r="N3629" s="369"/>
    </row>
    <row r="3630">
      <c r="L3630" s="304"/>
      <c r="N3630" s="369"/>
    </row>
    <row r="3631">
      <c r="N3631" s="369"/>
    </row>
    <row r="3633">
      <c r="K3633" s="304"/>
      <c r="L3633" s="304"/>
      <c r="M3633" s="369"/>
      <c r="N3633" s="369"/>
    </row>
    <row r="3634">
      <c r="L3634" s="304"/>
      <c r="N3634" s="369"/>
    </row>
    <row r="3635">
      <c r="L3635" s="304"/>
      <c r="M3635" s="369"/>
      <c r="N3635" s="369"/>
    </row>
    <row r="3636">
      <c r="M3636" s="369"/>
      <c r="N3636" s="369"/>
    </row>
    <row r="3637">
      <c r="L3637" s="304"/>
      <c r="M3637" s="369"/>
      <c r="N3637" s="369"/>
    </row>
    <row r="3638">
      <c r="N3638" s="369"/>
    </row>
    <row r="3639">
      <c r="F3639" s="304"/>
      <c r="G3639" s="304"/>
      <c r="H3639" s="304"/>
      <c r="I3639" s="304"/>
      <c r="J3639" s="304"/>
      <c r="K3639" s="304"/>
      <c r="L3639" s="304"/>
      <c r="M3639" s="369"/>
    </row>
    <row r="3640">
      <c r="F3640" s="304"/>
      <c r="G3640" s="304"/>
      <c r="H3640" s="304"/>
      <c r="I3640" s="304"/>
      <c r="J3640" s="304"/>
      <c r="L3640" s="304"/>
      <c r="M3640" s="369"/>
      <c r="N3640" s="369"/>
    </row>
    <row r="3641">
      <c r="H3641" s="304"/>
      <c r="I3641" s="304"/>
      <c r="J3641" s="304"/>
      <c r="K3641" s="304"/>
      <c r="L3641" s="304"/>
      <c r="M3641" s="369"/>
      <c r="N3641" s="369"/>
    </row>
    <row r="3642">
      <c r="J3642" s="304"/>
      <c r="K3642" s="304"/>
      <c r="L3642" s="304"/>
      <c r="M3642" s="369"/>
      <c r="N3642" s="369"/>
    </row>
    <row r="3643">
      <c r="L3643" s="304"/>
      <c r="M3643" s="369"/>
      <c r="N3643" s="369"/>
    </row>
    <row r="3644">
      <c r="N3644" s="369"/>
    </row>
    <row r="3646">
      <c r="F3646" s="304"/>
      <c r="G3646" s="304"/>
      <c r="H3646" s="304"/>
      <c r="J3646" s="304"/>
      <c r="K3646" s="304"/>
      <c r="M3646" s="369"/>
      <c r="N3646" s="369"/>
    </row>
    <row r="3647">
      <c r="F3647" s="304"/>
      <c r="G3647" s="304"/>
      <c r="H3647" s="304"/>
      <c r="I3647" s="304"/>
      <c r="K3647" s="304"/>
      <c r="L3647" s="304"/>
      <c r="M3647" s="369"/>
      <c r="N3647" s="369"/>
    </row>
    <row r="3648">
      <c r="H3648" s="304"/>
      <c r="I3648" s="304"/>
      <c r="J3648" s="304"/>
      <c r="K3648" s="304"/>
      <c r="L3648" s="304"/>
      <c r="M3648" s="369"/>
      <c r="N3648" s="369"/>
    </row>
    <row r="3649">
      <c r="J3649" s="304"/>
      <c r="K3649" s="304"/>
      <c r="N3649" s="369"/>
    </row>
    <row r="3650">
      <c r="L3650" s="304"/>
    </row>
    <row r="3651">
      <c r="N3651" s="369"/>
    </row>
    <row r="3652">
      <c r="F3652" s="304"/>
      <c r="K3652" s="304"/>
      <c r="L3652" s="304"/>
      <c r="M3652" s="369"/>
      <c r="N3652" s="369"/>
    </row>
    <row r="3653">
      <c r="F3653" s="304"/>
      <c r="K3653" s="304"/>
      <c r="L3653" s="304"/>
      <c r="M3653" s="369"/>
      <c r="N3653" s="369"/>
    </row>
    <row r="3654">
      <c r="L3654" s="304"/>
      <c r="M3654" s="369"/>
      <c r="N3654" s="369"/>
    </row>
    <row r="3655">
      <c r="J3655" s="304"/>
      <c r="K3655" s="304"/>
      <c r="L3655" s="304"/>
      <c r="M3655" s="369"/>
      <c r="N3655" s="369"/>
    </row>
    <row r="3656">
      <c r="L3656" s="304"/>
      <c r="M3656" s="369"/>
      <c r="N3656" s="369"/>
    </row>
    <row r="3657">
      <c r="N3657" s="369"/>
    </row>
    <row r="3658">
      <c r="F3658" s="304"/>
      <c r="L3658" s="304"/>
      <c r="M3658" s="369"/>
      <c r="N3658" s="369"/>
    </row>
    <row r="3659">
      <c r="F3659" s="304"/>
      <c r="G3659" s="304"/>
      <c r="L3659" s="304"/>
      <c r="M3659" s="369"/>
      <c r="N3659" s="369"/>
    </row>
    <row r="3660">
      <c r="L3660" s="304"/>
      <c r="M3660" s="369"/>
      <c r="N3660" s="369"/>
    </row>
    <row r="3661">
      <c r="J3661" s="304"/>
      <c r="L3661" s="304"/>
      <c r="M3661" s="369"/>
      <c r="N3661" s="369"/>
    </row>
    <row r="3662">
      <c r="L3662" s="304"/>
      <c r="M3662" s="369"/>
      <c r="N3662" s="369"/>
    </row>
    <row r="3663">
      <c r="N3663" s="369"/>
    </row>
    <row r="3665">
      <c r="K3665" s="304"/>
      <c r="L3665" s="304"/>
      <c r="M3665" s="369"/>
      <c r="N3665" s="369"/>
    </row>
    <row r="3666">
      <c r="K3666" s="304"/>
      <c r="L3666" s="304"/>
      <c r="M3666" s="369"/>
    </row>
    <row r="3667">
      <c r="K3667" s="304"/>
      <c r="L3667" s="304"/>
      <c r="M3667" s="369"/>
      <c r="N3667" s="369"/>
    </row>
    <row r="3668">
      <c r="J3668" s="304"/>
      <c r="K3668" s="304"/>
      <c r="L3668" s="304"/>
      <c r="M3668" s="369"/>
      <c r="N3668" s="369"/>
    </row>
    <row r="3669">
      <c r="L3669" s="304"/>
      <c r="M3669" s="369"/>
      <c r="N3669" s="369"/>
    </row>
    <row r="3670">
      <c r="N3670" s="369"/>
    </row>
    <row r="3671">
      <c r="F3671" s="304"/>
      <c r="G3671" s="304"/>
      <c r="H3671" s="304"/>
      <c r="I3671" s="304"/>
      <c r="J3671" s="304"/>
      <c r="K3671" s="304"/>
      <c r="L3671" s="304"/>
      <c r="M3671" s="369"/>
      <c r="N3671" s="369"/>
    </row>
    <row r="3672">
      <c r="F3672" s="304"/>
      <c r="G3672" s="304"/>
      <c r="H3672" s="304"/>
      <c r="I3672" s="304"/>
      <c r="J3672" s="304"/>
      <c r="K3672" s="304"/>
      <c r="L3672" s="304"/>
      <c r="M3672" s="369"/>
      <c r="N3672" s="369"/>
    </row>
    <row r="3673">
      <c r="H3673" s="304"/>
      <c r="I3673" s="304"/>
      <c r="J3673" s="304"/>
      <c r="K3673" s="304"/>
      <c r="L3673" s="304"/>
      <c r="M3673" s="369"/>
      <c r="N3673" s="369"/>
    </row>
    <row r="3674">
      <c r="J3674" s="304"/>
      <c r="K3674" s="304"/>
      <c r="L3674" s="304"/>
      <c r="M3674" s="369"/>
      <c r="N3674" s="369"/>
    </row>
    <row r="3675">
      <c r="L3675" s="304"/>
      <c r="M3675" s="369"/>
      <c r="N3675" s="369"/>
    </row>
    <row r="3676">
      <c r="N3676" s="369"/>
    </row>
    <row r="3678">
      <c r="J3678" s="304"/>
      <c r="K3678" s="304"/>
      <c r="L3678" s="304"/>
      <c r="M3678" s="369"/>
      <c r="N3678" s="369"/>
    </row>
    <row r="3679">
      <c r="F3679" s="304"/>
      <c r="J3679" s="304"/>
      <c r="K3679" s="304"/>
      <c r="L3679" s="304"/>
      <c r="M3679" s="369"/>
      <c r="N3679" s="369"/>
    </row>
    <row r="3680">
      <c r="K3680" s="304"/>
      <c r="N3680" s="369"/>
    </row>
    <row r="3681">
      <c r="J3681" s="304"/>
      <c r="K3681" s="304"/>
      <c r="L3681" s="304"/>
      <c r="M3681" s="369"/>
      <c r="N3681" s="369"/>
    </row>
    <row r="3682">
      <c r="L3682" s="304"/>
      <c r="M3682" s="369"/>
    </row>
    <row r="3683">
      <c r="N3683" s="369"/>
    </row>
    <row r="3684">
      <c r="F3684" s="304"/>
      <c r="G3684" s="304"/>
      <c r="I3684" s="304"/>
      <c r="J3684" s="304"/>
      <c r="K3684" s="304"/>
      <c r="M3684" s="369"/>
      <c r="N3684" s="369"/>
    </row>
    <row r="3685">
      <c r="G3685" s="304"/>
      <c r="H3685" s="304"/>
      <c r="I3685" s="304"/>
      <c r="J3685" s="304"/>
      <c r="K3685" s="304"/>
      <c r="L3685" s="304"/>
      <c r="M3685" s="369"/>
      <c r="N3685" s="369"/>
    </row>
    <row r="3686">
      <c r="H3686" s="304"/>
      <c r="J3686" s="304"/>
      <c r="K3686" s="304"/>
      <c r="L3686" s="304"/>
      <c r="M3686" s="369"/>
      <c r="N3686" s="369"/>
    </row>
    <row r="3687">
      <c r="J3687" s="304"/>
      <c r="K3687" s="304"/>
      <c r="L3687" s="304"/>
      <c r="M3687" s="369"/>
      <c r="N3687" s="369"/>
    </row>
    <row r="3688">
      <c r="L3688" s="304"/>
      <c r="M3688" s="369"/>
      <c r="N3688" s="369"/>
    </row>
    <row r="3689">
      <c r="N3689" s="369"/>
    </row>
    <row r="3690">
      <c r="F3690" s="304"/>
      <c r="G3690" s="304"/>
      <c r="H3690" s="304"/>
      <c r="I3690" s="304"/>
      <c r="J3690" s="304"/>
      <c r="K3690" s="304"/>
      <c r="L3690" s="304"/>
      <c r="M3690" s="369"/>
    </row>
    <row r="3691">
      <c r="F3691" s="304"/>
      <c r="G3691" s="304"/>
      <c r="H3691" s="304"/>
      <c r="I3691" s="304"/>
      <c r="J3691" s="304"/>
      <c r="K3691" s="304"/>
      <c r="L3691" s="304"/>
      <c r="M3691" s="369"/>
      <c r="N3691" s="369"/>
    </row>
    <row r="3692">
      <c r="H3692" s="304"/>
      <c r="I3692" s="304"/>
      <c r="J3692" s="304"/>
      <c r="K3692" s="304"/>
      <c r="L3692" s="304"/>
      <c r="M3692" s="369"/>
      <c r="N3692" s="369"/>
    </row>
    <row r="3693">
      <c r="J3693" s="304"/>
      <c r="K3693" s="304"/>
      <c r="L3693" s="304"/>
      <c r="M3693" s="369"/>
      <c r="N3693" s="369"/>
    </row>
    <row r="3694">
      <c r="L3694" s="304"/>
      <c r="M3694" s="369"/>
      <c r="N3694" s="369"/>
    </row>
    <row r="3695">
      <c r="N3695" s="369"/>
    </row>
    <row r="3696">
      <c r="F3696" s="304"/>
      <c r="J3696" s="304"/>
      <c r="K3696" s="304"/>
      <c r="L3696" s="304"/>
      <c r="M3696" s="369"/>
      <c r="N3696" s="369"/>
    </row>
    <row r="3697">
      <c r="F3697" s="304"/>
      <c r="G3697" s="304"/>
      <c r="K3697" s="304"/>
      <c r="L3697" s="304"/>
      <c r="M3697" s="369"/>
    </row>
    <row r="3698">
      <c r="H3698" s="304"/>
      <c r="I3698" s="304"/>
      <c r="J3698" s="304"/>
      <c r="K3698" s="304"/>
      <c r="L3698" s="304"/>
      <c r="M3698" s="369"/>
      <c r="N3698" s="369"/>
    </row>
    <row r="3699">
      <c r="J3699" s="304"/>
      <c r="K3699" s="304"/>
      <c r="L3699" s="304"/>
      <c r="M3699" s="369"/>
      <c r="N3699" s="369"/>
    </row>
    <row r="3700">
      <c r="L3700" s="304"/>
      <c r="M3700" s="369"/>
      <c r="N3700" s="369"/>
    </row>
    <row r="3701">
      <c r="N3701" s="369"/>
    </row>
    <row r="3702">
      <c r="L3702" s="304"/>
      <c r="M3702" s="369"/>
      <c r="N3702" s="369"/>
    </row>
    <row r="3703">
      <c r="L3703" s="304"/>
      <c r="M3703" s="369"/>
      <c r="N3703" s="369"/>
    </row>
    <row r="3704">
      <c r="G3704" s="304"/>
      <c r="L3704" s="304"/>
      <c r="M3704" s="369"/>
      <c r="N3704" s="369"/>
    </row>
    <row r="3705">
      <c r="N3705" s="369"/>
    </row>
    <row r="3706">
      <c r="N3706" s="369"/>
    </row>
    <row r="3707">
      <c r="N3707" s="369"/>
    </row>
    <row r="3708">
      <c r="F3708" s="304"/>
      <c r="M3708" s="369"/>
    </row>
    <row r="3709">
      <c r="F3709" s="304"/>
      <c r="G3709" s="304"/>
      <c r="M3709" s="369"/>
      <c r="N3709" s="369"/>
    </row>
    <row r="3710">
      <c r="G3710" s="304"/>
      <c r="N3710" s="369"/>
    </row>
    <row r="3715">
      <c r="L3715" s="304"/>
      <c r="M3715" s="369"/>
      <c r="N3715" s="369"/>
    </row>
    <row r="3716">
      <c r="K3716" s="304"/>
      <c r="L3716" s="304"/>
      <c r="M3716" s="369"/>
      <c r="N3716" s="369"/>
    </row>
    <row r="3717">
      <c r="L3717" s="304"/>
      <c r="M3717" s="369"/>
      <c r="N3717" s="369"/>
    </row>
    <row r="3718">
      <c r="J3718" s="304"/>
      <c r="K3718" s="304"/>
      <c r="M3718" s="369"/>
      <c r="N3718" s="369"/>
    </row>
    <row r="3719">
      <c r="L3719" s="304"/>
      <c r="M3719" s="369"/>
      <c r="N3719" s="369"/>
    </row>
    <row r="3720">
      <c r="N3720" s="369"/>
    </row>
    <row r="3721">
      <c r="F3721" s="304"/>
      <c r="G3721" s="304"/>
      <c r="H3721" s="304"/>
      <c r="I3721" s="304"/>
      <c r="J3721" s="304"/>
      <c r="K3721" s="304"/>
      <c r="L3721" s="304"/>
      <c r="M3721" s="369"/>
      <c r="N3721" s="369"/>
    </row>
    <row r="3722">
      <c r="F3722" s="304"/>
      <c r="G3722" s="304"/>
      <c r="H3722" s="304"/>
      <c r="I3722" s="304"/>
      <c r="J3722" s="304"/>
      <c r="K3722" s="304"/>
      <c r="L3722" s="304"/>
      <c r="M3722" s="369"/>
      <c r="N3722" s="369"/>
    </row>
    <row r="3723">
      <c r="G3723" s="304"/>
      <c r="H3723" s="304"/>
      <c r="I3723" s="304"/>
      <c r="J3723" s="304"/>
      <c r="K3723" s="304"/>
      <c r="L3723" s="304"/>
      <c r="M3723" s="369"/>
      <c r="N3723" s="369"/>
    </row>
    <row r="3724">
      <c r="J3724" s="304"/>
      <c r="K3724" s="304"/>
      <c r="L3724" s="304"/>
      <c r="M3724" s="369"/>
      <c r="N3724" s="369"/>
    </row>
    <row r="3725">
      <c r="L3725" s="304"/>
      <c r="M3725" s="369"/>
      <c r="N3725" s="369"/>
    </row>
    <row r="3726">
      <c r="N3726" s="369"/>
    </row>
    <row r="3727">
      <c r="F3727" s="304"/>
      <c r="G3727" s="304"/>
      <c r="H3727" s="304"/>
      <c r="I3727" s="304"/>
      <c r="J3727" s="304"/>
      <c r="K3727" s="304"/>
      <c r="L3727" s="304"/>
      <c r="M3727" s="369"/>
      <c r="N3727" s="369"/>
    </row>
    <row r="3728">
      <c r="F3728" s="304"/>
      <c r="G3728" s="304"/>
      <c r="H3728" s="304"/>
      <c r="I3728" s="304"/>
      <c r="J3728" s="304"/>
      <c r="K3728" s="304"/>
      <c r="L3728" s="304"/>
      <c r="M3728" s="369"/>
      <c r="N3728" s="369"/>
    </row>
    <row r="3729">
      <c r="G3729" s="304"/>
      <c r="H3729" s="304"/>
      <c r="I3729" s="304"/>
      <c r="J3729" s="304"/>
      <c r="K3729" s="304"/>
      <c r="L3729" s="304"/>
      <c r="M3729" s="369"/>
      <c r="N3729" s="369"/>
    </row>
    <row r="3730">
      <c r="J3730" s="304"/>
      <c r="K3730" s="304"/>
      <c r="L3730" s="304"/>
      <c r="M3730" s="369"/>
      <c r="N3730" s="369"/>
    </row>
    <row r="3731">
      <c r="L3731" s="304"/>
      <c r="M3731" s="369"/>
      <c r="N3731" s="369"/>
    </row>
    <row r="3732">
      <c r="N3732" s="369"/>
    </row>
    <row r="3733">
      <c r="F3733" s="304"/>
      <c r="G3733" s="304"/>
      <c r="H3733" s="304"/>
      <c r="I3733" s="304"/>
      <c r="J3733" s="304"/>
      <c r="K3733" s="304"/>
      <c r="L3733" s="304"/>
      <c r="M3733" s="369"/>
      <c r="N3733" s="369"/>
    </row>
    <row r="3734">
      <c r="F3734" s="304"/>
      <c r="G3734" s="304"/>
      <c r="H3734" s="304"/>
      <c r="I3734" s="304"/>
      <c r="J3734" s="304"/>
      <c r="K3734" s="304"/>
      <c r="L3734" s="304"/>
      <c r="M3734" s="369"/>
      <c r="N3734" s="369"/>
    </row>
    <row r="3735">
      <c r="G3735" s="304"/>
      <c r="H3735" s="304"/>
      <c r="I3735" s="304"/>
      <c r="J3735" s="304"/>
      <c r="K3735" s="304"/>
      <c r="L3735" s="304"/>
      <c r="M3735" s="369"/>
      <c r="N3735" s="369"/>
    </row>
    <row r="3736">
      <c r="J3736" s="304"/>
      <c r="K3736" s="304"/>
      <c r="L3736" s="304"/>
      <c r="M3736" s="369"/>
      <c r="N3736" s="369"/>
    </row>
    <row r="3737">
      <c r="L3737" s="304"/>
      <c r="M3737" s="369"/>
      <c r="N3737" s="369"/>
    </row>
    <row r="3738">
      <c r="N3738" s="369"/>
    </row>
    <row r="3740">
      <c r="L3740" s="304"/>
      <c r="M3740" s="369"/>
      <c r="N3740" s="369"/>
    </row>
    <row r="3741">
      <c r="K3741" s="304"/>
      <c r="L3741" s="304"/>
      <c r="M3741" s="369"/>
      <c r="N3741" s="369"/>
    </row>
    <row r="3742">
      <c r="K3742" s="304"/>
      <c r="L3742" s="304"/>
      <c r="M3742" s="369"/>
      <c r="N3742" s="369"/>
    </row>
    <row r="3743">
      <c r="J3743" s="304"/>
      <c r="K3743" s="304"/>
      <c r="M3743" s="369"/>
      <c r="N3743" s="369"/>
    </row>
    <row r="3744">
      <c r="L3744" s="304"/>
      <c r="M3744" s="369"/>
      <c r="N3744" s="369"/>
    </row>
    <row r="3745">
      <c r="N3745" s="369"/>
    </row>
    <row r="3747">
      <c r="F3747" s="304"/>
      <c r="G3747" s="304"/>
      <c r="K3747" s="304"/>
      <c r="M3747" s="369"/>
      <c r="N3747" s="369"/>
    </row>
    <row r="3748">
      <c r="F3748" s="304"/>
      <c r="G3748" s="304"/>
      <c r="K3748" s="304"/>
      <c r="M3748" s="369"/>
      <c r="N3748" s="369"/>
    </row>
    <row r="3749">
      <c r="G3749" s="304"/>
      <c r="H3749" s="304"/>
      <c r="L3749" s="304"/>
      <c r="M3749" s="369"/>
      <c r="N3749" s="369"/>
    </row>
    <row r="3750">
      <c r="J3750" s="304"/>
      <c r="M3750" s="369"/>
      <c r="N3750" s="369"/>
    </row>
    <row r="3751">
      <c r="N3751" s="369"/>
    </row>
    <row r="3752">
      <c r="N3752" s="369"/>
    </row>
    <row r="3753">
      <c r="F3753" s="304"/>
      <c r="G3753" s="304"/>
      <c r="H3753" s="304"/>
      <c r="I3753" s="304"/>
      <c r="J3753" s="304"/>
      <c r="K3753" s="304"/>
      <c r="L3753" s="304"/>
      <c r="M3753" s="369"/>
      <c r="N3753" s="369"/>
    </row>
    <row r="3754">
      <c r="F3754" s="304"/>
      <c r="G3754" s="304"/>
      <c r="H3754" s="304"/>
      <c r="I3754" s="304"/>
      <c r="J3754" s="304"/>
      <c r="K3754" s="304"/>
      <c r="L3754" s="304"/>
      <c r="M3754" s="369"/>
      <c r="N3754" s="369"/>
    </row>
    <row r="3755">
      <c r="G3755" s="304"/>
      <c r="H3755" s="304"/>
      <c r="I3755" s="304"/>
      <c r="J3755" s="304"/>
      <c r="K3755" s="304"/>
      <c r="L3755" s="304"/>
      <c r="M3755" s="369"/>
      <c r="N3755" s="369"/>
    </row>
    <row r="3756">
      <c r="J3756" s="304"/>
      <c r="K3756" s="304"/>
      <c r="L3756" s="304"/>
      <c r="M3756" s="369"/>
      <c r="N3756" s="369"/>
    </row>
    <row r="3757">
      <c r="L3757" s="304"/>
      <c r="M3757" s="369"/>
      <c r="N3757" s="369"/>
    </row>
    <row r="3758">
      <c r="N3758" s="369"/>
    </row>
    <row r="3759">
      <c r="F3759" s="304"/>
      <c r="L3759" s="304"/>
      <c r="M3759" s="369"/>
      <c r="N3759" s="369"/>
    </row>
    <row r="3760">
      <c r="F3760" s="304"/>
      <c r="L3760" s="304"/>
      <c r="M3760" s="369"/>
      <c r="N3760" s="369"/>
    </row>
    <row r="3761">
      <c r="G3761" s="304"/>
      <c r="L3761" s="304"/>
      <c r="M3761" s="369"/>
      <c r="N3761" s="369"/>
    </row>
    <row r="3763">
      <c r="L3763" s="304"/>
    </row>
    <row r="3765">
      <c r="F3765" s="304"/>
      <c r="H3765" s="304"/>
      <c r="L3765" s="304"/>
      <c r="M3765" s="369"/>
      <c r="N3765" s="369"/>
    </row>
    <row r="3766">
      <c r="F3766" s="304"/>
      <c r="G3766" s="304"/>
      <c r="H3766" s="304"/>
      <c r="L3766" s="304"/>
      <c r="M3766" s="369"/>
      <c r="N3766" s="369"/>
    </row>
    <row r="3767">
      <c r="G3767" s="304"/>
      <c r="H3767" s="304"/>
      <c r="L3767" s="304"/>
      <c r="M3767" s="369"/>
      <c r="N3767" s="369"/>
    </row>
    <row r="3768">
      <c r="J3768" s="304"/>
      <c r="K3768" s="304"/>
      <c r="M3768" s="369"/>
      <c r="N3768" s="369"/>
    </row>
    <row r="3769">
      <c r="L3769" s="304"/>
      <c r="M3769" s="369"/>
      <c r="N3769" s="369"/>
    </row>
    <row r="3770">
      <c r="N3770" s="369"/>
    </row>
    <row r="3771">
      <c r="G3771" s="304"/>
      <c r="H3771" s="304"/>
      <c r="L3771" s="304"/>
      <c r="M3771" s="369"/>
      <c r="N3771" s="369"/>
    </row>
    <row r="3772">
      <c r="F3772" s="304"/>
      <c r="G3772" s="304"/>
      <c r="H3772" s="304"/>
      <c r="L3772" s="304"/>
      <c r="M3772" s="369"/>
      <c r="N3772" s="369"/>
    </row>
    <row r="3773">
      <c r="L3773" s="304"/>
      <c r="M3773" s="369"/>
      <c r="N3773" s="369"/>
    </row>
    <row r="3774">
      <c r="J3774" s="304"/>
      <c r="M3774" s="369"/>
      <c r="N3774" s="369"/>
    </row>
    <row r="3775">
      <c r="L3775" s="304"/>
      <c r="M3775" s="369"/>
    </row>
    <row r="3776">
      <c r="N3776" s="369"/>
    </row>
    <row r="3777">
      <c r="F3777" s="304"/>
      <c r="G3777" s="304"/>
      <c r="H3777" s="304"/>
      <c r="I3777" s="304"/>
      <c r="J3777" s="304"/>
      <c r="M3777" s="369"/>
      <c r="N3777" s="369"/>
    </row>
    <row r="3778">
      <c r="F3778" s="304"/>
      <c r="G3778" s="304"/>
      <c r="H3778" s="304"/>
      <c r="I3778" s="304"/>
      <c r="M3778" s="369"/>
      <c r="N3778" s="369"/>
    </row>
    <row r="3779">
      <c r="G3779" s="304"/>
      <c r="H3779" s="304"/>
      <c r="N3779" s="369"/>
    </row>
    <row r="3780">
      <c r="J3780" s="304"/>
      <c r="N3780" s="369"/>
    </row>
    <row r="3782">
      <c r="N3782" s="369"/>
    </row>
    <row r="3783">
      <c r="F3783" s="304"/>
      <c r="G3783" s="304"/>
      <c r="H3783" s="304"/>
      <c r="L3783" s="304"/>
      <c r="M3783" s="369"/>
      <c r="N3783" s="369"/>
    </row>
    <row r="3784">
      <c r="F3784" s="304"/>
      <c r="G3784" s="304"/>
      <c r="H3784" s="304"/>
      <c r="L3784" s="304"/>
      <c r="M3784" s="369"/>
      <c r="N3784" s="369"/>
    </row>
    <row r="3785">
      <c r="G3785" s="304"/>
      <c r="H3785" s="304"/>
      <c r="M3785" s="369"/>
      <c r="N3785" s="369"/>
    </row>
    <row r="3786">
      <c r="N3786" s="369"/>
    </row>
    <row r="3787">
      <c r="L3787" s="304"/>
      <c r="M3787" s="369"/>
      <c r="N3787" s="369"/>
    </row>
    <row r="3788">
      <c r="N3788" s="369"/>
    </row>
    <row r="3789">
      <c r="F3789" s="304"/>
      <c r="G3789" s="304"/>
      <c r="H3789" s="304"/>
      <c r="L3789" s="304"/>
      <c r="M3789" s="369"/>
      <c r="N3789" s="369"/>
    </row>
    <row r="3790">
      <c r="F3790" s="304"/>
      <c r="H3790" s="304"/>
      <c r="L3790" s="304"/>
      <c r="M3790" s="369"/>
      <c r="N3790" s="369"/>
    </row>
    <row r="3791">
      <c r="H3791" s="304"/>
      <c r="M3791" s="369"/>
      <c r="N3791" s="369"/>
    </row>
    <row r="3792">
      <c r="N3792" s="369"/>
    </row>
    <row r="3793">
      <c r="N3793" s="369"/>
    </row>
    <row r="3794">
      <c r="N3794" s="369"/>
    </row>
    <row r="3797">
      <c r="F3797" s="304"/>
      <c r="G3797" s="304"/>
      <c r="H3797" s="304"/>
      <c r="I3797" s="304"/>
      <c r="J3797" s="304"/>
      <c r="K3797" s="304"/>
      <c r="L3797" s="304"/>
      <c r="M3797" s="369"/>
      <c r="N3797" s="369"/>
    </row>
    <row r="3798">
      <c r="G3798" s="304"/>
      <c r="H3798" s="304"/>
      <c r="I3798" s="304"/>
      <c r="J3798" s="304"/>
      <c r="K3798" s="304"/>
      <c r="L3798" s="304"/>
      <c r="M3798" s="369"/>
    </row>
    <row r="3799">
      <c r="H3799" s="304"/>
      <c r="I3799" s="304"/>
      <c r="J3799" s="304"/>
      <c r="K3799" s="304"/>
      <c r="L3799" s="304"/>
      <c r="M3799" s="369"/>
      <c r="N3799" s="369"/>
    </row>
    <row r="3800">
      <c r="J3800" s="304"/>
      <c r="K3800" s="304"/>
      <c r="L3800" s="304"/>
      <c r="M3800" s="369"/>
      <c r="N3800" s="369"/>
    </row>
    <row r="3801">
      <c r="L3801" s="304"/>
      <c r="M3801" s="369"/>
      <c r="N3801" s="369"/>
    </row>
    <row r="3802">
      <c r="F3802" s="304"/>
      <c r="G3802" s="304"/>
      <c r="H3802" s="304"/>
      <c r="I3802" s="304"/>
    </row>
    <row r="3803">
      <c r="H3803" s="304"/>
      <c r="I3803" s="304"/>
      <c r="J3803" s="304"/>
      <c r="K3803" s="304"/>
      <c r="L3803" s="304"/>
      <c r="M3803" s="369"/>
      <c r="N3803" s="369"/>
    </row>
    <row r="3804">
      <c r="J3804" s="304"/>
      <c r="K3804" s="304"/>
      <c r="L3804" s="304"/>
      <c r="M3804" s="369"/>
      <c r="N3804" s="369"/>
    </row>
    <row r="3805">
      <c r="L3805" s="304"/>
      <c r="M3805" s="369"/>
      <c r="N3805" s="369"/>
    </row>
    <row r="3806">
      <c r="N3806" s="369"/>
    </row>
    <row r="3808">
      <c r="L3808" s="304"/>
      <c r="M3808" s="369"/>
      <c r="N3808" s="369"/>
    </row>
    <row r="3809">
      <c r="L3809" s="304"/>
      <c r="M3809" s="369"/>
    </row>
    <row r="3810">
      <c r="L3810" s="304"/>
      <c r="N3810" s="369"/>
    </row>
    <row r="3811">
      <c r="M3811" s="369"/>
      <c r="N3811" s="369"/>
    </row>
    <row r="3812">
      <c r="L3812" s="304"/>
      <c r="M3812" s="369"/>
      <c r="N3812" s="369"/>
    </row>
    <row r="3813">
      <c r="N3813" s="369"/>
    </row>
    <row r="3814">
      <c r="L3814" s="304"/>
      <c r="M3814" s="369"/>
      <c r="N3814" s="369"/>
    </row>
    <row r="3815">
      <c r="F3815" s="304"/>
      <c r="L3815" s="304"/>
      <c r="M3815" s="369"/>
      <c r="N3815" s="369"/>
    </row>
    <row r="3816">
      <c r="G3816" s="304"/>
      <c r="L3816" s="304"/>
      <c r="M3816" s="369"/>
      <c r="N3816" s="369"/>
    </row>
    <row r="3817">
      <c r="J3817" s="304"/>
      <c r="M3817" s="369"/>
      <c r="N3817" s="369"/>
    </row>
    <row r="3818">
      <c r="L3818" s="304"/>
      <c r="M3818" s="369"/>
      <c r="N3818" s="369"/>
    </row>
    <row r="3819">
      <c r="N3819" s="369"/>
    </row>
    <row r="3820">
      <c r="F3820" s="304"/>
      <c r="G3820" s="304"/>
      <c r="H3820" s="304"/>
      <c r="L3820" s="304"/>
      <c r="M3820" s="369"/>
      <c r="N3820" s="369"/>
    </row>
    <row r="3821">
      <c r="F3821" s="304"/>
      <c r="G3821" s="304"/>
      <c r="H3821" s="304"/>
      <c r="L3821" s="304"/>
      <c r="M3821" s="369"/>
      <c r="N3821" s="369"/>
    </row>
    <row r="3822">
      <c r="H3822" s="304"/>
      <c r="M3822" s="369"/>
      <c r="N3822" s="369"/>
    </row>
    <row r="3823">
      <c r="N3823" s="369"/>
    </row>
    <row r="3825">
      <c r="N3825" s="369"/>
    </row>
    <row r="3826">
      <c r="F3826" s="304"/>
      <c r="G3826" s="304"/>
      <c r="H3826" s="304"/>
      <c r="I3826" s="304"/>
      <c r="J3826" s="304"/>
      <c r="N3826" s="369"/>
    </row>
    <row r="3827">
      <c r="G3827" s="304"/>
      <c r="H3827" s="304"/>
      <c r="I3827" s="304"/>
      <c r="J3827" s="304"/>
      <c r="K3827" s="304"/>
      <c r="M3827" s="369"/>
    </row>
    <row r="3828">
      <c r="H3828" s="304"/>
      <c r="I3828" s="304"/>
      <c r="J3828" s="304"/>
      <c r="K3828" s="304"/>
      <c r="L3828" s="304"/>
      <c r="M3828" s="369"/>
      <c r="N3828" s="369"/>
    </row>
    <row r="3829">
      <c r="J3829" s="304"/>
      <c r="L3829" s="304"/>
    </row>
    <row r="3830">
      <c r="L3830" s="304"/>
    </row>
    <row r="3833">
      <c r="F3833" s="304"/>
      <c r="G3833" s="304"/>
      <c r="H3833" s="304"/>
      <c r="I3833" s="304"/>
      <c r="J3833" s="304"/>
      <c r="K3833" s="304"/>
      <c r="L3833" s="304"/>
      <c r="M3833" s="369"/>
      <c r="N3833" s="369"/>
    </row>
    <row r="3834">
      <c r="F3834" s="304"/>
      <c r="G3834" s="304"/>
      <c r="H3834" s="304"/>
      <c r="I3834" s="304"/>
      <c r="J3834" s="304"/>
      <c r="L3834" s="304"/>
      <c r="M3834" s="369"/>
    </row>
    <row r="3835">
      <c r="G3835" s="304"/>
      <c r="H3835" s="304"/>
      <c r="I3835" s="304"/>
      <c r="J3835" s="304"/>
      <c r="K3835" s="304"/>
      <c r="L3835" s="304"/>
      <c r="M3835" s="369"/>
      <c r="N3835" s="369"/>
    </row>
    <row r="3836">
      <c r="H3836" s="304"/>
      <c r="J3836" s="304"/>
      <c r="K3836" s="304"/>
      <c r="L3836" s="304"/>
      <c r="M3836" s="369"/>
    </row>
    <row r="3837">
      <c r="F3837" s="304"/>
      <c r="G3837" s="304"/>
      <c r="H3837" s="304"/>
      <c r="I3837" s="304"/>
      <c r="J3837" s="304"/>
      <c r="K3837" s="304"/>
      <c r="L3837" s="304"/>
      <c r="M3837" s="369"/>
      <c r="N3837" s="369"/>
    </row>
    <row r="3838">
      <c r="G3838" s="304"/>
      <c r="H3838" s="304"/>
      <c r="I3838" s="304"/>
      <c r="L3838" s="304"/>
      <c r="M3838" s="369"/>
      <c r="N3838" s="369"/>
    </row>
    <row r="3839">
      <c r="H3839" s="304"/>
      <c r="I3839" s="304"/>
      <c r="J3839" s="304"/>
      <c r="K3839" s="304"/>
      <c r="L3839" s="304"/>
      <c r="M3839" s="369"/>
      <c r="N3839" s="369"/>
    </row>
    <row r="3840">
      <c r="N3840" s="369"/>
    </row>
    <row r="3841">
      <c r="F3841" s="304"/>
      <c r="G3841" s="304"/>
      <c r="H3841" s="304"/>
      <c r="I3841" s="304"/>
      <c r="K3841" s="304"/>
      <c r="L3841" s="304"/>
      <c r="M3841" s="369"/>
    </row>
    <row r="3842">
      <c r="F3842" s="304"/>
      <c r="G3842" s="304"/>
      <c r="H3842" s="304"/>
      <c r="I3842" s="304"/>
      <c r="J3842" s="304"/>
      <c r="K3842" s="304"/>
      <c r="L3842" s="304"/>
      <c r="M3842" s="369"/>
      <c r="N3842" s="369"/>
    </row>
    <row r="3843">
      <c r="G3843" s="304"/>
      <c r="H3843" s="304"/>
      <c r="J3843" s="304"/>
      <c r="K3843" s="304"/>
      <c r="L3843" s="304"/>
      <c r="M3843" s="369"/>
      <c r="N3843" s="369"/>
    </row>
    <row r="3844">
      <c r="H3844" s="304"/>
      <c r="I3844" s="304"/>
      <c r="J3844" s="304"/>
      <c r="K3844" s="304"/>
      <c r="L3844" s="304"/>
      <c r="M3844" s="369"/>
      <c r="N3844" s="369"/>
    </row>
    <row r="3845">
      <c r="H3845" s="304"/>
      <c r="I3845" s="304"/>
      <c r="J3845" s="304"/>
      <c r="K3845" s="304"/>
      <c r="L3845" s="304"/>
      <c r="M3845" s="369"/>
      <c r="N3845" s="369"/>
    </row>
    <row r="3846">
      <c r="F3846" s="304"/>
      <c r="G3846" s="304"/>
      <c r="H3846" s="304"/>
      <c r="I3846" s="304"/>
      <c r="J3846" s="304"/>
      <c r="K3846" s="304"/>
      <c r="L3846" s="304"/>
      <c r="M3846" s="369"/>
      <c r="N3846" s="369"/>
    </row>
    <row r="3847">
      <c r="H3847" s="304"/>
      <c r="K3847" s="304"/>
      <c r="L3847" s="304"/>
      <c r="M3847" s="369"/>
      <c r="N3847" s="369"/>
    </row>
    <row r="3848">
      <c r="J3848" s="304"/>
      <c r="L3848" s="304"/>
      <c r="M3848" s="369"/>
      <c r="N3848" s="369"/>
    </row>
    <row r="3849">
      <c r="L3849" s="304"/>
      <c r="M3849" s="369"/>
      <c r="N3849" s="369"/>
    </row>
    <row r="3850">
      <c r="N3850" s="369"/>
    </row>
    <row r="3851">
      <c r="F3851" s="304"/>
      <c r="G3851" s="304"/>
      <c r="H3851" s="304"/>
      <c r="I3851" s="304"/>
      <c r="J3851" s="304"/>
      <c r="L3851" s="304"/>
      <c r="M3851" s="369"/>
      <c r="N3851" s="369"/>
    </row>
    <row r="3852">
      <c r="F3852" s="304"/>
      <c r="G3852" s="304"/>
      <c r="H3852" s="304"/>
      <c r="I3852" s="304"/>
      <c r="J3852" s="304"/>
      <c r="K3852" s="304"/>
      <c r="M3852" s="369"/>
      <c r="N3852" s="369"/>
    </row>
    <row r="3853">
      <c r="H3853" s="304"/>
      <c r="K3853" s="304"/>
      <c r="L3853" s="304"/>
      <c r="M3853" s="369"/>
      <c r="N3853" s="369"/>
    </row>
    <row r="3854">
      <c r="J3854" s="304"/>
      <c r="K3854" s="304"/>
      <c r="L3854" s="304"/>
      <c r="M3854" s="369"/>
      <c r="N3854" s="369"/>
    </row>
    <row r="3855">
      <c r="L3855" s="304"/>
      <c r="M3855" s="369"/>
    </row>
    <row r="3856">
      <c r="N3856" s="369"/>
    </row>
    <row r="3857">
      <c r="F3857" s="304"/>
      <c r="H3857" s="304"/>
      <c r="I3857" s="304"/>
      <c r="J3857" s="304"/>
      <c r="K3857" s="304"/>
      <c r="L3857" s="304"/>
      <c r="M3857" s="369"/>
      <c r="N3857" s="369"/>
    </row>
    <row r="3858">
      <c r="F3858" s="304"/>
      <c r="H3858" s="304"/>
      <c r="I3858" s="304"/>
      <c r="J3858" s="304"/>
      <c r="K3858" s="304"/>
      <c r="L3858" s="304"/>
      <c r="M3858" s="369"/>
      <c r="N3858" s="369"/>
    </row>
    <row r="3859">
      <c r="L3859" s="304"/>
      <c r="M3859" s="369"/>
      <c r="N3859" s="369"/>
    </row>
    <row r="3860">
      <c r="J3860" s="304"/>
      <c r="K3860" s="304"/>
      <c r="L3860" s="304"/>
      <c r="M3860" s="369"/>
      <c r="N3860" s="369"/>
    </row>
    <row r="3861">
      <c r="L3861" s="304"/>
      <c r="M3861" s="369"/>
      <c r="N3861" s="369"/>
    </row>
    <row r="3862">
      <c r="N3862" s="369"/>
    </row>
    <row r="3863">
      <c r="F3863" s="304"/>
      <c r="K3863" s="304"/>
      <c r="L3863" s="304"/>
      <c r="M3863" s="369"/>
      <c r="N3863" s="369"/>
    </row>
    <row r="3864">
      <c r="F3864" s="304"/>
      <c r="G3864" s="304"/>
      <c r="J3864" s="304"/>
      <c r="K3864" s="304"/>
      <c r="L3864" s="304"/>
      <c r="M3864" s="369"/>
      <c r="N3864" s="369"/>
    </row>
    <row r="3865">
      <c r="G3865" s="304"/>
      <c r="K3865" s="304"/>
      <c r="L3865" s="304"/>
      <c r="M3865" s="369"/>
      <c r="N3865" s="369"/>
    </row>
    <row r="3866">
      <c r="M3866" s="369"/>
      <c r="N3866" s="369"/>
    </row>
    <row r="3867">
      <c r="F3867" s="304"/>
      <c r="K3867" s="304"/>
      <c r="L3867" s="304"/>
      <c r="M3867" s="369"/>
      <c r="N3867" s="369"/>
    </row>
    <row r="3868">
      <c r="F3868" s="304"/>
      <c r="K3868" s="304"/>
      <c r="L3868" s="304"/>
      <c r="M3868" s="369"/>
    </row>
    <row r="3869">
      <c r="G3869" s="304"/>
      <c r="K3869" s="304"/>
      <c r="L3869" s="304"/>
      <c r="M3869" s="369"/>
      <c r="N3869" s="369"/>
    </row>
    <row r="3870">
      <c r="H3870" s="304"/>
      <c r="L3870" s="304"/>
      <c r="M3870" s="369"/>
      <c r="N3870" s="369"/>
    </row>
    <row r="3872">
      <c r="F3872" s="304"/>
      <c r="G3872" s="304"/>
      <c r="H3872" s="304"/>
      <c r="I3872" s="304"/>
      <c r="J3872" s="304"/>
      <c r="L3872" s="304"/>
      <c r="M3872" s="369"/>
      <c r="N3872" s="369"/>
    </row>
    <row r="3873">
      <c r="F3873" s="304"/>
      <c r="G3873" s="304"/>
      <c r="H3873" s="304"/>
      <c r="I3873" s="304"/>
      <c r="J3873" s="304"/>
      <c r="K3873" s="304"/>
      <c r="L3873" s="304"/>
      <c r="M3873" s="369"/>
      <c r="N3873" s="369"/>
    </row>
    <row r="3874">
      <c r="H3874" s="304"/>
      <c r="I3874" s="304"/>
      <c r="J3874" s="304"/>
      <c r="K3874" s="304"/>
      <c r="L3874" s="304"/>
      <c r="M3874" s="369"/>
      <c r="N3874" s="369"/>
    </row>
    <row r="3875">
      <c r="J3875" s="304"/>
      <c r="K3875" s="304"/>
      <c r="L3875" s="304"/>
      <c r="M3875" s="369"/>
      <c r="N3875" s="369"/>
    </row>
    <row r="3876">
      <c r="L3876" s="304"/>
      <c r="M3876" s="369"/>
      <c r="N3876" s="369"/>
    </row>
    <row r="3877">
      <c r="N3877" s="369"/>
    </row>
    <row r="3878">
      <c r="F3878" s="304"/>
      <c r="G3878" s="304"/>
      <c r="H3878" s="304"/>
      <c r="I3878" s="304"/>
      <c r="J3878" s="304"/>
      <c r="K3878" s="304"/>
      <c r="L3878" s="304"/>
      <c r="M3878" s="369"/>
      <c r="N3878" s="369"/>
    </row>
    <row r="3879">
      <c r="F3879" s="304"/>
      <c r="G3879" s="304"/>
      <c r="H3879" s="304"/>
      <c r="I3879" s="304"/>
      <c r="J3879" s="304"/>
      <c r="K3879" s="304"/>
      <c r="L3879" s="304"/>
      <c r="M3879" s="369"/>
      <c r="N3879" s="369"/>
    </row>
    <row r="3880">
      <c r="H3880" s="304"/>
      <c r="I3880" s="304"/>
      <c r="J3880" s="304"/>
      <c r="K3880" s="304"/>
      <c r="L3880" s="304"/>
      <c r="M3880" s="369"/>
      <c r="N3880" s="369"/>
    </row>
    <row r="3881">
      <c r="J3881" s="304"/>
      <c r="K3881" s="304"/>
      <c r="L3881" s="304"/>
      <c r="M3881" s="369"/>
      <c r="N3881" s="369"/>
    </row>
    <row r="3882">
      <c r="L3882" s="304"/>
      <c r="M3882" s="369"/>
      <c r="N3882" s="369"/>
    </row>
    <row r="3883">
      <c r="N3883" s="369"/>
    </row>
    <row r="3885">
      <c r="F3885" s="304"/>
      <c r="G3885" s="304"/>
      <c r="H3885" s="304"/>
      <c r="I3885" s="304"/>
      <c r="J3885" s="304"/>
      <c r="K3885" s="304"/>
      <c r="L3885" s="304"/>
      <c r="M3885" s="369"/>
      <c r="N3885" s="369"/>
    </row>
    <row r="3886">
      <c r="F3886" s="304"/>
      <c r="G3886" s="304"/>
      <c r="H3886" s="304"/>
      <c r="I3886" s="304"/>
      <c r="J3886" s="304"/>
      <c r="K3886" s="304"/>
      <c r="L3886" s="304"/>
      <c r="M3886" s="369"/>
      <c r="N3886" s="369"/>
    </row>
    <row r="3887">
      <c r="H3887" s="304"/>
      <c r="I3887" s="304"/>
      <c r="J3887" s="304"/>
      <c r="K3887" s="304"/>
      <c r="L3887" s="304"/>
      <c r="M3887" s="369"/>
      <c r="N3887" s="369"/>
    </row>
    <row r="3888">
      <c r="J3888" s="304"/>
      <c r="K3888" s="304"/>
      <c r="L3888" s="304"/>
      <c r="M3888" s="369"/>
      <c r="N3888" s="369"/>
    </row>
    <row r="3889">
      <c r="L3889" s="304"/>
      <c r="M3889" s="369"/>
      <c r="N3889" s="369"/>
    </row>
    <row r="3890">
      <c r="N3890" s="369"/>
    </row>
    <row r="3892">
      <c r="K3892" s="304"/>
      <c r="L3892" s="304"/>
      <c r="M3892" s="369"/>
      <c r="N3892" s="369"/>
    </row>
    <row r="3893">
      <c r="K3893" s="304"/>
      <c r="L3893" s="304"/>
      <c r="M3893" s="369"/>
      <c r="N3893" s="369"/>
    </row>
    <row r="3894">
      <c r="L3894" s="304"/>
      <c r="M3894" s="369"/>
      <c r="N3894" s="369"/>
    </row>
    <row r="3895">
      <c r="J3895" s="304"/>
      <c r="K3895" s="304"/>
      <c r="L3895" s="304"/>
      <c r="M3895" s="369"/>
      <c r="N3895" s="369"/>
    </row>
    <row r="3896">
      <c r="L3896" s="304"/>
      <c r="M3896" s="369"/>
      <c r="N3896" s="369"/>
    </row>
    <row r="3897">
      <c r="N3897" s="369"/>
    </row>
    <row r="3898">
      <c r="F3898" s="304"/>
      <c r="K3898" s="304"/>
      <c r="L3898" s="304"/>
      <c r="M3898" s="369"/>
      <c r="N3898" s="369"/>
    </row>
    <row r="3899">
      <c r="K3899" s="304"/>
      <c r="L3899" s="304"/>
      <c r="M3899" s="369"/>
      <c r="N3899" s="369"/>
    </row>
    <row r="3900">
      <c r="H3900" s="304"/>
      <c r="L3900" s="304"/>
      <c r="M3900" s="369"/>
      <c r="N3900" s="369"/>
    </row>
    <row r="3901">
      <c r="J3901" s="304"/>
      <c r="K3901" s="304"/>
      <c r="L3901" s="304"/>
      <c r="M3901" s="369"/>
      <c r="N3901" s="369"/>
    </row>
    <row r="3902">
      <c r="M3902" s="369"/>
      <c r="N3902" s="369"/>
    </row>
    <row r="3903">
      <c r="N3903" s="369"/>
    </row>
    <row r="3904">
      <c r="F3904" s="304"/>
      <c r="L3904" s="304"/>
      <c r="M3904" s="369"/>
      <c r="N3904" s="369"/>
    </row>
    <row r="3905">
      <c r="F3905" s="304"/>
      <c r="L3905" s="304"/>
      <c r="N3905" s="369"/>
    </row>
    <row r="3906">
      <c r="H3906" s="304"/>
      <c r="L3906" s="304"/>
      <c r="M3906" s="369"/>
      <c r="N3906" s="369"/>
    </row>
    <row r="3907">
      <c r="M3907" s="369"/>
      <c r="N3907" s="369"/>
    </row>
    <row r="3908">
      <c r="L3908" s="304"/>
      <c r="M3908" s="369"/>
      <c r="N3908" s="369"/>
    </row>
    <row r="3909">
      <c r="N3909" s="369"/>
    </row>
    <row r="3910">
      <c r="F3910" s="304"/>
      <c r="G3910" s="304"/>
      <c r="H3910" s="304"/>
      <c r="I3910" s="304"/>
      <c r="J3910" s="304"/>
      <c r="K3910" s="304"/>
      <c r="L3910" s="304"/>
      <c r="M3910" s="369"/>
      <c r="N3910" s="369"/>
    </row>
    <row r="3911">
      <c r="H3911" s="304"/>
      <c r="I3911" s="304"/>
      <c r="K3911" s="304"/>
      <c r="L3911" s="304"/>
      <c r="M3911" s="369"/>
      <c r="N3911" s="369"/>
    </row>
    <row r="3912">
      <c r="J3912" s="304"/>
      <c r="K3912" s="304"/>
      <c r="L3912" s="304"/>
      <c r="M3912" s="369"/>
      <c r="N3912" s="369"/>
    </row>
    <row r="3913">
      <c r="L3913" s="304"/>
      <c r="M3913" s="369"/>
      <c r="N3913" s="369"/>
    </row>
    <row r="3914">
      <c r="N3914" s="369"/>
    </row>
    <row r="3915">
      <c r="F3915" s="304"/>
      <c r="G3915" s="304"/>
      <c r="H3915" s="304"/>
      <c r="I3915" s="304"/>
      <c r="J3915" s="304"/>
      <c r="K3915" s="304"/>
      <c r="L3915" s="304"/>
      <c r="M3915" s="369"/>
      <c r="N3915" s="369"/>
    </row>
    <row r="3916">
      <c r="F3916" s="304"/>
      <c r="G3916" s="304"/>
      <c r="H3916" s="304"/>
      <c r="I3916" s="304"/>
      <c r="J3916" s="304"/>
      <c r="K3916" s="304"/>
      <c r="L3916" s="304"/>
      <c r="N3916" s="369"/>
    </row>
    <row r="3917">
      <c r="H3917" s="304"/>
      <c r="I3917" s="304"/>
      <c r="J3917" s="304"/>
      <c r="K3917" s="304"/>
      <c r="L3917" s="304"/>
      <c r="M3917" s="369"/>
    </row>
    <row r="3918">
      <c r="N3918" s="369"/>
    </row>
    <row r="3920">
      <c r="N3920" s="369"/>
    </row>
    <row r="3922">
      <c r="K3922" s="304"/>
      <c r="L3922" s="304"/>
      <c r="M3922" s="369"/>
      <c r="N3922" s="369"/>
    </row>
    <row r="3923">
      <c r="K3923" s="304"/>
      <c r="L3923" s="304"/>
      <c r="N3923" s="369"/>
    </row>
    <row r="3924">
      <c r="H3924" s="304"/>
      <c r="L3924" s="304"/>
      <c r="M3924" s="369"/>
      <c r="N3924" s="369"/>
    </row>
    <row r="3925">
      <c r="J3925" s="304"/>
      <c r="L3925" s="304"/>
      <c r="M3925" s="369"/>
      <c r="N3925" s="369"/>
    </row>
    <row r="3926">
      <c r="M3926" s="369"/>
    </row>
    <row r="3927">
      <c r="N3927" s="369"/>
    </row>
    <row r="3928">
      <c r="F3928" s="304"/>
      <c r="G3928" s="304"/>
      <c r="H3928" s="304"/>
      <c r="J3928" s="304"/>
      <c r="K3928" s="304"/>
      <c r="L3928" s="304"/>
      <c r="M3928" s="369"/>
      <c r="N3928" s="369"/>
    </row>
    <row r="3929">
      <c r="F3929" s="304"/>
      <c r="G3929" s="304"/>
      <c r="H3929" s="304"/>
      <c r="I3929" s="304"/>
      <c r="J3929" s="304"/>
      <c r="K3929" s="304"/>
      <c r="L3929" s="304"/>
      <c r="M3929" s="369"/>
      <c r="N3929" s="369"/>
    </row>
    <row r="3930">
      <c r="H3930" s="304"/>
      <c r="I3930" s="304"/>
      <c r="J3930" s="304"/>
      <c r="K3930" s="304"/>
      <c r="L3930" s="304"/>
      <c r="M3930" s="369"/>
      <c r="N3930" s="369"/>
    </row>
    <row r="3931">
      <c r="J3931" s="304"/>
      <c r="K3931" s="304"/>
      <c r="L3931" s="304"/>
      <c r="M3931" s="369"/>
      <c r="N3931" s="369"/>
    </row>
    <row r="3932">
      <c r="L3932" s="304"/>
      <c r="M3932" s="369"/>
      <c r="N3932" s="369"/>
    </row>
    <row r="3933">
      <c r="N3933" s="369"/>
    </row>
    <row r="3934">
      <c r="F3934" s="304"/>
      <c r="G3934" s="304"/>
      <c r="H3934" s="304"/>
      <c r="I3934" s="304"/>
      <c r="K3934" s="304"/>
      <c r="L3934" s="304"/>
      <c r="M3934" s="369"/>
      <c r="N3934" s="369"/>
    </row>
    <row r="3935">
      <c r="F3935" s="304"/>
      <c r="G3935" s="304"/>
      <c r="H3935" s="304"/>
      <c r="I3935" s="304"/>
      <c r="J3935" s="304"/>
      <c r="K3935" s="304"/>
      <c r="L3935" s="304"/>
      <c r="M3935" s="369"/>
      <c r="N3935" s="369"/>
    </row>
    <row r="3936">
      <c r="H3936" s="304"/>
      <c r="I3936" s="304"/>
      <c r="J3936" s="304"/>
      <c r="K3936" s="304"/>
      <c r="L3936" s="304"/>
      <c r="M3936" s="369"/>
      <c r="N3936" s="369"/>
    </row>
    <row r="3937">
      <c r="J3937" s="304"/>
      <c r="K3937" s="304"/>
      <c r="L3937" s="304"/>
      <c r="M3937" s="369"/>
      <c r="N3937" s="369"/>
    </row>
    <row r="3938">
      <c r="L3938" s="304"/>
      <c r="M3938" s="369"/>
      <c r="N3938" s="369"/>
    </row>
    <row r="3939">
      <c r="N3939" s="369"/>
    </row>
    <row r="3940">
      <c r="K3940" s="304"/>
      <c r="L3940" s="304"/>
      <c r="M3940" s="369"/>
      <c r="N3940" s="369"/>
    </row>
    <row r="3941">
      <c r="F3941" s="304"/>
      <c r="K3941" s="304"/>
      <c r="L3941" s="304"/>
      <c r="M3941" s="369"/>
      <c r="N3941" s="369"/>
    </row>
    <row r="3942">
      <c r="L3942" s="304"/>
      <c r="M3942" s="369"/>
      <c r="N3942" s="369"/>
    </row>
    <row r="3943">
      <c r="J3943" s="304"/>
      <c r="K3943" s="304"/>
      <c r="L3943" s="304"/>
      <c r="M3943" s="369"/>
      <c r="N3943" s="369"/>
    </row>
    <row r="3944">
      <c r="L3944" s="304"/>
      <c r="M3944" s="369"/>
      <c r="N3944" s="369"/>
    </row>
    <row r="3945">
      <c r="N3945" s="369"/>
    </row>
    <row r="3946">
      <c r="F3946" s="304"/>
      <c r="L3946" s="304"/>
      <c r="M3946" s="369"/>
      <c r="N3946" s="369"/>
    </row>
    <row r="3947">
      <c r="F3947" s="304"/>
      <c r="L3947" s="304"/>
      <c r="M3947" s="369"/>
      <c r="N3947" s="369"/>
    </row>
    <row r="3948">
      <c r="M3948" s="369"/>
      <c r="N3948" s="369"/>
    </row>
    <row r="3949">
      <c r="J3949" s="304"/>
      <c r="K3949" s="304"/>
      <c r="L3949" s="304"/>
      <c r="M3949" s="369"/>
      <c r="N3949" s="369"/>
    </row>
    <row r="3950">
      <c r="L3950" s="304"/>
      <c r="M3950" s="369"/>
      <c r="N3950" s="369"/>
    </row>
    <row r="3951">
      <c r="N3951" s="369"/>
    </row>
    <row r="3953">
      <c r="J3953" s="304"/>
      <c r="L3953" s="304"/>
      <c r="M3953" s="369"/>
      <c r="N3953" s="369"/>
    </row>
    <row r="3954">
      <c r="J3954" s="304"/>
      <c r="K3954" s="304"/>
      <c r="L3954" s="304"/>
      <c r="M3954" s="369"/>
    </row>
    <row r="3955">
      <c r="K3955" s="304"/>
      <c r="L3955" s="304"/>
      <c r="M3955" s="369"/>
      <c r="N3955" s="369"/>
    </row>
    <row r="3956">
      <c r="J3956" s="304"/>
      <c r="K3956" s="304"/>
      <c r="L3956" s="304"/>
      <c r="M3956" s="369"/>
      <c r="N3956" s="369"/>
    </row>
    <row r="3957">
      <c r="L3957" s="304"/>
      <c r="M3957" s="369"/>
      <c r="N3957" s="369"/>
    </row>
    <row r="3958">
      <c r="N3958" s="369"/>
    </row>
    <row r="3959">
      <c r="F3959" s="304"/>
      <c r="G3959" s="304"/>
      <c r="H3959" s="304"/>
      <c r="I3959" s="304"/>
      <c r="J3959" s="304"/>
      <c r="K3959" s="304"/>
      <c r="L3959" s="304"/>
      <c r="M3959" s="369"/>
      <c r="N3959" s="369"/>
    </row>
    <row r="3960">
      <c r="F3960" s="304"/>
      <c r="G3960" s="304"/>
      <c r="H3960" s="304"/>
      <c r="I3960" s="304"/>
      <c r="J3960" s="304"/>
      <c r="K3960" s="304"/>
      <c r="L3960" s="304"/>
      <c r="M3960" s="369"/>
      <c r="N3960" s="369"/>
    </row>
    <row r="3961">
      <c r="H3961" s="304"/>
      <c r="I3961" s="304"/>
      <c r="J3961" s="304"/>
      <c r="K3961" s="304"/>
      <c r="L3961" s="304"/>
      <c r="M3961" s="369"/>
      <c r="N3961" s="369"/>
    </row>
    <row r="3962">
      <c r="J3962" s="304"/>
      <c r="K3962" s="304"/>
      <c r="L3962" s="304"/>
      <c r="M3962" s="369"/>
      <c r="N3962" s="369"/>
    </row>
    <row r="3963">
      <c r="L3963" s="304"/>
      <c r="M3963" s="369"/>
      <c r="N3963" s="369"/>
    </row>
    <row r="3964">
      <c r="N3964" s="369"/>
    </row>
    <row r="3965">
      <c r="F3965" s="304"/>
      <c r="I3965" s="304"/>
      <c r="J3965" s="304"/>
      <c r="K3965" s="304"/>
      <c r="L3965" s="304"/>
      <c r="M3965" s="369"/>
      <c r="N3965" s="369"/>
    </row>
    <row r="3966">
      <c r="F3966" s="304"/>
      <c r="J3966" s="304"/>
      <c r="K3966" s="304"/>
      <c r="L3966" s="304"/>
      <c r="M3966" s="369"/>
      <c r="N3966" s="369"/>
    </row>
    <row r="3967">
      <c r="K3967" s="304"/>
      <c r="L3967" s="304"/>
      <c r="N3967" s="369"/>
    </row>
    <row r="3968">
      <c r="J3968" s="304"/>
      <c r="K3968" s="304"/>
      <c r="L3968" s="304"/>
      <c r="M3968" s="369"/>
    </row>
    <row r="3969">
      <c r="L3969" s="304"/>
      <c r="M3969" s="369"/>
      <c r="N3969" s="369"/>
    </row>
    <row r="3970">
      <c r="N3970" s="369"/>
    </row>
    <row r="3972">
      <c r="F3972" s="304"/>
      <c r="H3972" s="304"/>
      <c r="I3972" s="304"/>
      <c r="K3972" s="304"/>
      <c r="L3972" s="304"/>
      <c r="M3972" s="369"/>
      <c r="N3972" s="369"/>
    </row>
    <row r="3973">
      <c r="F3973" s="304"/>
      <c r="G3973" s="304"/>
      <c r="H3973" s="304"/>
      <c r="I3973" s="304"/>
      <c r="J3973" s="304"/>
      <c r="K3973" s="304"/>
      <c r="M3973" s="369"/>
      <c r="N3973" s="369"/>
    </row>
    <row r="3974">
      <c r="H3974" s="304"/>
      <c r="I3974" s="304"/>
      <c r="J3974" s="304"/>
      <c r="K3974" s="304"/>
      <c r="L3974" s="304"/>
      <c r="M3974" s="369"/>
      <c r="N3974" s="369"/>
    </row>
    <row r="3975">
      <c r="J3975" s="304"/>
      <c r="K3975" s="304"/>
      <c r="L3975" s="304"/>
      <c r="M3975" s="369"/>
    </row>
    <row r="3976">
      <c r="L3976" s="304"/>
      <c r="M3976" s="369"/>
      <c r="N3976" s="369"/>
    </row>
    <row r="3977">
      <c r="N3977" s="369"/>
    </row>
    <row r="3978">
      <c r="F3978" s="304"/>
      <c r="G3978" s="304"/>
      <c r="H3978" s="304"/>
      <c r="I3978" s="304"/>
      <c r="J3978" s="304"/>
      <c r="K3978" s="304"/>
      <c r="L3978" s="304"/>
      <c r="M3978" s="369"/>
      <c r="N3978" s="369"/>
    </row>
    <row r="3979">
      <c r="F3979" s="304"/>
      <c r="G3979" s="304"/>
      <c r="H3979" s="304"/>
      <c r="I3979" s="304"/>
      <c r="J3979" s="304"/>
      <c r="K3979" s="304"/>
      <c r="L3979" s="304"/>
      <c r="M3979" s="369"/>
      <c r="N3979" s="369"/>
    </row>
    <row r="3980">
      <c r="H3980" s="304"/>
      <c r="I3980" s="304"/>
      <c r="J3980" s="304"/>
      <c r="K3980" s="304"/>
      <c r="L3980" s="304"/>
      <c r="M3980" s="369"/>
      <c r="N3980" s="369"/>
    </row>
    <row r="3981">
      <c r="J3981" s="304"/>
      <c r="K3981" s="304"/>
      <c r="L3981" s="304"/>
      <c r="M3981" s="369"/>
      <c r="N3981" s="369"/>
    </row>
    <row r="3982">
      <c r="L3982" s="304"/>
      <c r="M3982" s="369"/>
      <c r="N3982" s="369"/>
    </row>
    <row r="3983">
      <c r="N3983" s="369"/>
    </row>
    <row r="3984">
      <c r="F3984" s="304"/>
      <c r="K3984" s="304"/>
      <c r="L3984" s="304"/>
      <c r="M3984" s="369"/>
      <c r="N3984" s="369"/>
    </row>
    <row r="3985">
      <c r="F3985" s="304"/>
      <c r="K3985" s="304"/>
      <c r="L3985" s="304"/>
      <c r="M3985" s="369"/>
      <c r="N3985" s="369"/>
    </row>
    <row r="3986">
      <c r="K3986" s="304"/>
      <c r="L3986" s="304"/>
      <c r="M3986" s="369"/>
      <c r="N3986" s="369"/>
    </row>
    <row r="3987">
      <c r="J3987" s="304"/>
      <c r="K3987" s="304"/>
      <c r="L3987" s="304"/>
      <c r="N3987" s="369"/>
    </row>
    <row r="3988">
      <c r="L3988" s="304"/>
      <c r="M3988" s="369"/>
      <c r="N3988" s="369"/>
    </row>
    <row r="3989">
      <c r="N3989" s="369"/>
    </row>
    <row r="3990">
      <c r="F3990" s="304"/>
      <c r="G3990" s="304"/>
      <c r="H3990" s="304"/>
      <c r="I3990" s="304"/>
      <c r="J3990" s="304"/>
      <c r="K3990" s="304"/>
      <c r="L3990" s="304"/>
      <c r="M3990" s="369"/>
      <c r="N3990" s="369"/>
    </row>
    <row r="3991">
      <c r="F3991" s="304"/>
      <c r="G3991" s="304"/>
      <c r="H3991" s="304"/>
      <c r="I3991" s="304"/>
      <c r="J3991" s="304"/>
      <c r="K3991" s="304"/>
      <c r="L3991" s="304"/>
      <c r="M3991" s="369"/>
      <c r="N3991" s="369"/>
    </row>
    <row r="3992">
      <c r="G3992" s="304"/>
      <c r="H3992" s="304"/>
      <c r="I3992" s="304"/>
      <c r="J3992" s="304"/>
      <c r="K3992" s="304"/>
      <c r="L3992" s="304"/>
      <c r="M3992" s="369"/>
      <c r="N3992" s="369"/>
    </row>
    <row r="3993">
      <c r="J3993" s="304"/>
      <c r="K3993" s="304"/>
      <c r="L3993" s="304"/>
      <c r="M3993" s="369"/>
      <c r="N3993" s="369"/>
    </row>
    <row r="3994">
      <c r="L3994" s="304"/>
      <c r="M3994" s="369"/>
      <c r="N3994" s="369"/>
    </row>
    <row r="3995">
      <c r="N3995" s="369"/>
    </row>
    <row r="3996">
      <c r="F3996" s="304"/>
      <c r="G3996" s="304"/>
      <c r="H3996" s="304"/>
      <c r="I3996" s="304"/>
      <c r="J3996" s="304"/>
      <c r="K3996" s="304"/>
      <c r="L3996" s="304"/>
      <c r="M3996" s="369"/>
      <c r="N3996" s="369"/>
    </row>
    <row r="3997">
      <c r="F3997" s="304"/>
      <c r="G3997" s="304"/>
      <c r="H3997" s="304"/>
      <c r="I3997" s="304"/>
      <c r="J3997" s="304"/>
      <c r="K3997" s="304"/>
      <c r="L3997" s="304"/>
      <c r="M3997" s="369"/>
      <c r="N3997" s="369"/>
    </row>
    <row r="3998">
      <c r="G3998" s="304"/>
      <c r="H3998" s="304"/>
      <c r="I3998" s="304"/>
      <c r="J3998" s="304"/>
      <c r="K3998" s="304"/>
      <c r="L3998" s="304"/>
      <c r="M3998" s="369"/>
      <c r="N3998" s="369"/>
    </row>
    <row r="3999">
      <c r="J3999" s="304"/>
      <c r="K3999" s="304"/>
      <c r="L3999" s="304"/>
      <c r="M3999" s="369"/>
      <c r="N3999" s="369"/>
    </row>
    <row r="4000">
      <c r="L4000" s="304"/>
      <c r="M4000" s="369"/>
      <c r="N4000" s="369"/>
    </row>
    <row r="4001">
      <c r="N4001" s="369"/>
    </row>
    <row r="4002">
      <c r="F4002" s="304"/>
      <c r="G4002" s="304"/>
      <c r="H4002" s="304"/>
      <c r="I4002" s="304"/>
      <c r="J4002" s="304"/>
      <c r="K4002" s="304"/>
      <c r="L4002" s="304"/>
      <c r="M4002" s="369"/>
      <c r="N4002" s="369"/>
    </row>
    <row r="4003">
      <c r="F4003" s="304"/>
      <c r="G4003" s="304"/>
      <c r="H4003" s="304"/>
      <c r="I4003" s="304"/>
      <c r="J4003" s="304"/>
      <c r="K4003" s="304"/>
      <c r="L4003" s="304"/>
      <c r="M4003" s="369"/>
      <c r="N4003" s="369"/>
    </row>
    <row r="4004">
      <c r="G4004" s="304"/>
      <c r="H4004" s="304"/>
      <c r="I4004" s="304"/>
      <c r="J4004" s="304"/>
      <c r="K4004" s="304"/>
      <c r="L4004" s="304"/>
      <c r="M4004" s="369"/>
      <c r="N4004" s="369"/>
    </row>
    <row r="4005">
      <c r="J4005" s="304"/>
      <c r="K4005" s="304"/>
      <c r="L4005" s="304"/>
      <c r="M4005" s="369"/>
      <c r="N4005" s="369"/>
    </row>
    <row r="4006">
      <c r="L4006" s="304"/>
      <c r="M4006" s="369"/>
      <c r="N4006" s="369"/>
    </row>
    <row r="4007">
      <c r="N4007" s="369"/>
    </row>
    <row r="4008">
      <c r="F4008" s="304"/>
      <c r="G4008" s="304"/>
      <c r="H4008" s="304"/>
      <c r="I4008" s="304"/>
      <c r="J4008" s="304"/>
      <c r="K4008" s="304"/>
      <c r="L4008" s="304"/>
      <c r="M4008" s="369"/>
      <c r="N4008" s="369"/>
    </row>
    <row r="4009">
      <c r="F4009" s="304"/>
      <c r="G4009" s="304"/>
      <c r="H4009" s="304"/>
      <c r="I4009" s="304"/>
      <c r="J4009" s="304"/>
      <c r="K4009" s="304"/>
      <c r="L4009" s="304"/>
      <c r="M4009" s="369"/>
    </row>
    <row r="4010">
      <c r="G4010" s="304"/>
      <c r="H4010" s="304"/>
      <c r="I4010" s="304"/>
      <c r="J4010" s="304"/>
      <c r="K4010" s="304"/>
      <c r="L4010" s="304"/>
      <c r="M4010" s="369"/>
      <c r="N4010" s="369"/>
    </row>
    <row r="4011">
      <c r="J4011" s="304"/>
      <c r="K4011" s="304"/>
      <c r="L4011" s="304"/>
      <c r="M4011" s="369"/>
      <c r="N4011" s="369"/>
    </row>
    <row r="4012">
      <c r="L4012" s="304"/>
      <c r="M4012" s="369"/>
      <c r="N4012" s="369"/>
    </row>
    <row r="4013">
      <c r="N4013" s="369"/>
    </row>
    <row r="4014">
      <c r="F4014" s="304"/>
      <c r="G4014" s="304"/>
      <c r="H4014" s="304"/>
      <c r="I4014" s="304"/>
      <c r="J4014" s="304"/>
      <c r="K4014" s="304"/>
      <c r="L4014" s="304"/>
      <c r="M4014" s="369"/>
      <c r="N4014" s="369"/>
    </row>
    <row r="4015">
      <c r="F4015" s="304"/>
      <c r="G4015" s="304"/>
      <c r="H4015" s="304"/>
      <c r="I4015" s="304"/>
      <c r="J4015" s="304"/>
      <c r="K4015" s="304"/>
      <c r="L4015" s="304"/>
      <c r="M4015" s="369"/>
      <c r="N4015" s="369"/>
    </row>
    <row r="4016">
      <c r="G4016" s="304"/>
      <c r="H4016" s="304"/>
      <c r="I4016" s="304"/>
      <c r="J4016" s="304"/>
      <c r="K4016" s="304"/>
      <c r="L4016" s="304"/>
      <c r="M4016" s="369"/>
      <c r="N4016" s="369"/>
    </row>
    <row r="4017">
      <c r="J4017" s="304"/>
      <c r="K4017" s="304"/>
      <c r="L4017" s="304"/>
      <c r="M4017" s="369"/>
      <c r="N4017" s="369"/>
    </row>
    <row r="4018">
      <c r="L4018" s="304"/>
      <c r="M4018" s="369"/>
      <c r="N4018" s="369"/>
    </row>
    <row r="4019">
      <c r="N4019" s="369"/>
    </row>
    <row r="4020">
      <c r="F4020" s="304"/>
      <c r="G4020" s="304"/>
      <c r="H4020" s="304"/>
      <c r="I4020" s="304"/>
      <c r="J4020" s="304"/>
      <c r="K4020" s="304"/>
      <c r="L4020" s="304"/>
      <c r="M4020" s="369"/>
      <c r="N4020" s="369"/>
    </row>
    <row r="4021">
      <c r="F4021" s="304"/>
      <c r="G4021" s="304"/>
      <c r="H4021" s="304"/>
      <c r="I4021" s="304"/>
      <c r="J4021" s="304"/>
      <c r="K4021" s="304"/>
      <c r="L4021" s="304"/>
      <c r="M4021" s="369"/>
      <c r="N4021" s="369"/>
    </row>
    <row r="4022">
      <c r="G4022" s="304"/>
      <c r="H4022" s="304"/>
      <c r="I4022" s="304"/>
      <c r="J4022" s="304"/>
      <c r="K4022" s="304"/>
      <c r="L4022" s="304"/>
      <c r="M4022" s="369"/>
      <c r="N4022" s="369"/>
    </row>
    <row r="4023">
      <c r="J4023" s="304"/>
      <c r="K4023" s="304"/>
      <c r="L4023" s="304"/>
      <c r="M4023" s="369"/>
      <c r="N4023" s="369"/>
    </row>
    <row r="4024">
      <c r="L4024" s="304"/>
      <c r="M4024" s="369"/>
      <c r="N4024" s="369"/>
    </row>
    <row r="4025">
      <c r="N4025" s="369"/>
    </row>
    <row r="4026">
      <c r="F4026" s="304"/>
      <c r="L4026" s="304"/>
      <c r="N4026" s="369"/>
    </row>
    <row r="4027">
      <c r="F4027" s="304"/>
      <c r="G4027" s="304"/>
      <c r="L4027" s="304"/>
      <c r="M4027" s="369"/>
    </row>
    <row r="4028">
      <c r="G4028" s="304"/>
      <c r="L4028" s="304"/>
      <c r="N4028" s="369"/>
    </row>
    <row r="4029">
      <c r="J4029" s="304"/>
      <c r="M4029" s="369"/>
      <c r="N4029" s="369"/>
    </row>
    <row r="4030">
      <c r="L4030" s="304"/>
      <c r="M4030" s="369"/>
      <c r="N4030" s="369"/>
    </row>
    <row r="4031">
      <c r="N4031" s="369"/>
    </row>
    <row r="4032">
      <c r="F4032" s="304"/>
      <c r="G4032" s="304"/>
      <c r="H4032" s="304"/>
      <c r="M4032" s="369"/>
      <c r="N4032" s="369"/>
    </row>
    <row r="4033">
      <c r="F4033" s="304"/>
      <c r="G4033" s="304"/>
      <c r="H4033" s="304"/>
    </row>
    <row r="4034">
      <c r="G4034" s="304"/>
      <c r="H4034" s="304"/>
      <c r="M4034" s="369"/>
      <c r="N4034" s="369"/>
    </row>
    <row r="4035">
      <c r="J4035" s="304"/>
      <c r="N4035" s="369"/>
    </row>
    <row r="4036">
      <c r="L4036" s="304"/>
      <c r="M4036" s="369"/>
      <c r="N4036" s="369"/>
    </row>
    <row r="4037">
      <c r="N4037" s="369"/>
    </row>
    <row r="4038">
      <c r="F4038" s="304"/>
      <c r="G4038" s="304"/>
      <c r="M4038" s="369"/>
      <c r="N4038" s="369"/>
    </row>
    <row r="4039">
      <c r="G4039" s="304"/>
      <c r="H4039" s="304"/>
      <c r="N4039" s="369"/>
    </row>
    <row r="4040">
      <c r="G4040" s="304"/>
      <c r="H4040" s="304"/>
      <c r="N4040" s="369"/>
    </row>
    <row r="4041">
      <c r="N4041" s="369"/>
    </row>
    <row r="4043">
      <c r="N4043" s="369"/>
    </row>
    <row r="4044">
      <c r="F4044" s="304"/>
      <c r="G4044" s="304"/>
      <c r="H4044" s="304"/>
      <c r="L4044" s="304"/>
      <c r="M4044" s="369"/>
      <c r="N4044" s="369"/>
    </row>
    <row r="4045">
      <c r="F4045" s="304"/>
      <c r="G4045" s="304"/>
      <c r="H4045" s="304"/>
      <c r="L4045" s="304"/>
      <c r="M4045" s="369"/>
    </row>
    <row r="4046">
      <c r="G4046" s="304"/>
      <c r="M4046" s="369"/>
      <c r="N4046" s="369"/>
    </row>
    <row r="4047">
      <c r="N4047" s="369"/>
    </row>
    <row r="4048">
      <c r="L4048" s="304"/>
      <c r="M4048" s="369"/>
      <c r="N4048" s="369"/>
    </row>
    <row r="4049">
      <c r="N4049" s="369"/>
    </row>
    <row r="4050">
      <c r="G4050" s="304"/>
      <c r="L4050" s="304"/>
      <c r="N4050" s="369"/>
    </row>
    <row r="4051">
      <c r="F4051" s="304"/>
      <c r="G4051" s="304"/>
      <c r="N4051" s="369"/>
    </row>
    <row r="4052">
      <c r="G4052" s="304"/>
      <c r="M4052" s="369"/>
    </row>
    <row r="4054">
      <c r="N4054" s="369"/>
    </row>
    <row r="4055">
      <c r="N4055" s="369"/>
    </row>
    <row r="4057">
      <c r="E4057" s="304"/>
      <c r="F4057" s="304"/>
    </row>
    <row r="4058">
      <c r="F4058" s="304"/>
      <c r="G4058" s="304"/>
      <c r="H4058" s="304"/>
      <c r="I4058" s="304"/>
      <c r="J4058" s="304"/>
      <c r="K4058" s="304"/>
      <c r="L4058" s="304"/>
      <c r="M4058" s="369"/>
      <c r="N4058" s="369"/>
    </row>
    <row r="4059">
      <c r="G4059" s="304"/>
      <c r="H4059" s="304"/>
      <c r="I4059" s="304"/>
      <c r="J4059" s="304"/>
      <c r="K4059" s="304"/>
      <c r="L4059" s="304"/>
      <c r="M4059" s="369"/>
      <c r="N4059" s="369"/>
    </row>
    <row r="4060">
      <c r="H4060" s="304"/>
      <c r="I4060" s="304"/>
      <c r="J4060" s="304"/>
      <c r="K4060" s="304"/>
      <c r="L4060" s="304"/>
      <c r="M4060" s="369"/>
      <c r="N4060" s="369"/>
    </row>
    <row r="4061">
      <c r="J4061" s="304"/>
      <c r="K4061" s="304"/>
      <c r="L4061" s="304"/>
      <c r="M4061" s="369"/>
      <c r="N4061" s="369"/>
    </row>
    <row r="4062">
      <c r="L4062" s="304"/>
      <c r="M4062" s="369"/>
      <c r="N4062" s="369"/>
    </row>
    <row r="4063">
      <c r="N4063" s="369"/>
    </row>
    <row r="4064">
      <c r="F4064" s="304"/>
      <c r="G4064" s="304"/>
      <c r="H4064" s="304"/>
      <c r="I4064" s="304"/>
    </row>
    <row r="4065">
      <c r="H4065" s="304"/>
      <c r="I4065" s="304"/>
      <c r="J4065" s="304"/>
      <c r="K4065" s="304"/>
      <c r="L4065" s="304"/>
      <c r="M4065" s="369"/>
      <c r="N4065" s="369"/>
    </row>
    <row r="4066">
      <c r="J4066" s="304"/>
      <c r="K4066" s="304"/>
      <c r="L4066" s="304"/>
      <c r="M4066" s="369"/>
      <c r="N4066" s="369"/>
    </row>
    <row r="4067">
      <c r="L4067" s="304"/>
      <c r="M4067" s="369"/>
      <c r="N4067" s="369"/>
    </row>
    <row r="4068">
      <c r="N4068" s="369"/>
    </row>
    <row r="4070">
      <c r="L4070" s="304"/>
      <c r="M4070" s="369"/>
      <c r="N4070" s="369"/>
    </row>
    <row r="4071">
      <c r="L4071" s="304"/>
      <c r="M4071" s="369"/>
      <c r="N4071" s="369"/>
    </row>
    <row r="4072">
      <c r="L4072" s="304"/>
      <c r="M4072" s="369"/>
      <c r="N4072" s="369"/>
    </row>
    <row r="4073">
      <c r="J4073" s="304"/>
      <c r="M4073" s="369"/>
      <c r="N4073" s="369"/>
    </row>
    <row r="4074">
      <c r="L4074" s="304"/>
      <c r="N4074" s="369"/>
    </row>
    <row r="4075">
      <c r="N4075" s="369"/>
    </row>
    <row r="4076">
      <c r="L4076" s="304"/>
      <c r="M4076" s="369"/>
      <c r="N4076" s="369"/>
    </row>
    <row r="4077">
      <c r="F4077" s="304"/>
      <c r="L4077" s="304"/>
      <c r="N4077" s="369"/>
    </row>
    <row r="4078">
      <c r="G4078" s="304"/>
      <c r="L4078" s="304"/>
      <c r="M4078" s="369"/>
      <c r="N4078" s="369"/>
    </row>
    <row r="4079">
      <c r="M4079" s="369"/>
      <c r="N4079" s="369"/>
    </row>
    <row r="4080">
      <c r="L4080" s="304"/>
      <c r="M4080" s="369"/>
    </row>
    <row r="4081">
      <c r="N4081" s="369"/>
    </row>
    <row r="4082">
      <c r="F4082" s="304"/>
      <c r="N4082" s="369"/>
    </row>
    <row r="4083">
      <c r="F4083" s="304"/>
      <c r="G4083" s="304"/>
      <c r="M4083" s="369"/>
      <c r="N4083" s="369"/>
    </row>
    <row r="4084">
      <c r="G4084" s="304"/>
      <c r="M4084" s="369"/>
      <c r="N4084" s="369"/>
    </row>
    <row r="4085">
      <c r="N4085" s="369"/>
    </row>
    <row r="4086">
      <c r="N4086" s="369"/>
    </row>
    <row r="4087">
      <c r="N4087" s="369"/>
    </row>
    <row r="4088">
      <c r="F4088" s="304"/>
      <c r="G4088" s="304"/>
    </row>
    <row r="4089">
      <c r="G4089" s="304"/>
      <c r="H4089" s="304"/>
      <c r="I4089" s="304"/>
      <c r="J4089" s="304"/>
      <c r="K4089" s="304"/>
      <c r="L4089" s="304"/>
      <c r="M4089" s="369"/>
      <c r="N4089" s="369"/>
    </row>
    <row r="4090">
      <c r="H4090" s="304"/>
      <c r="I4090" s="304"/>
      <c r="J4090" s="304"/>
      <c r="L4090" s="304"/>
      <c r="M4090" s="369"/>
      <c r="N4090" s="369"/>
    </row>
    <row r="4091">
      <c r="N4091" s="369"/>
    </row>
    <row r="4093">
      <c r="N4093" s="369"/>
    </row>
    <row r="4095">
      <c r="F4095" s="304"/>
      <c r="G4095" s="304"/>
      <c r="H4095" s="304"/>
      <c r="J4095" s="304"/>
      <c r="L4095" s="304"/>
      <c r="N4095" s="369"/>
    </row>
    <row r="4096">
      <c r="F4096" s="304"/>
      <c r="G4096" s="304"/>
      <c r="I4096" s="304"/>
      <c r="J4096" s="304"/>
      <c r="K4096" s="304"/>
      <c r="L4096" s="304"/>
      <c r="M4096" s="369"/>
      <c r="N4096" s="369"/>
    </row>
    <row r="4097">
      <c r="G4097" s="304"/>
      <c r="H4097" s="304"/>
      <c r="I4097" s="304"/>
      <c r="J4097" s="304"/>
      <c r="K4097" s="304"/>
      <c r="L4097" s="304"/>
      <c r="M4097" s="369"/>
      <c r="N4097" s="369"/>
    </row>
    <row r="4098">
      <c r="H4098" s="304"/>
      <c r="I4098" s="304"/>
      <c r="J4098" s="304"/>
      <c r="K4098" s="304"/>
      <c r="L4098" s="304"/>
      <c r="M4098" s="369"/>
      <c r="N4098" s="369"/>
    </row>
    <row r="4099">
      <c r="F4099" s="304"/>
      <c r="G4099" s="304"/>
      <c r="H4099" s="304"/>
      <c r="I4099" s="304"/>
      <c r="J4099" s="304"/>
      <c r="K4099" s="304"/>
      <c r="L4099" s="304"/>
      <c r="M4099" s="369"/>
      <c r="N4099" s="369"/>
    </row>
    <row r="4100">
      <c r="G4100" s="304"/>
      <c r="H4100" s="304"/>
      <c r="I4100" s="304"/>
      <c r="J4100" s="304"/>
      <c r="K4100" s="304"/>
    </row>
    <row r="4101">
      <c r="H4101" s="304"/>
      <c r="I4101" s="304"/>
      <c r="J4101" s="304"/>
      <c r="K4101" s="304"/>
      <c r="L4101" s="304"/>
      <c r="M4101" s="369"/>
      <c r="N4101" s="369"/>
    </row>
    <row r="4102">
      <c r="N4102" s="369"/>
    </row>
    <row r="4104">
      <c r="F4104" s="304"/>
      <c r="G4104" s="304"/>
      <c r="H4104" s="304"/>
      <c r="I4104" s="304"/>
      <c r="J4104" s="304"/>
      <c r="K4104" s="304"/>
      <c r="L4104" s="304"/>
      <c r="M4104" s="369"/>
      <c r="N4104" s="369"/>
    </row>
    <row r="4105">
      <c r="F4105" s="304"/>
      <c r="G4105" s="304"/>
      <c r="H4105" s="304"/>
      <c r="I4105" s="304"/>
      <c r="J4105" s="304"/>
      <c r="K4105" s="304"/>
      <c r="L4105" s="304"/>
      <c r="M4105" s="369"/>
    </row>
    <row r="4106">
      <c r="G4106" s="304"/>
      <c r="H4106" s="304"/>
      <c r="I4106" s="304"/>
      <c r="J4106" s="304"/>
      <c r="K4106" s="304"/>
      <c r="M4106" s="369"/>
      <c r="N4106" s="369"/>
    </row>
    <row r="4107">
      <c r="H4107" s="304"/>
      <c r="K4107" s="304"/>
      <c r="L4107" s="304"/>
      <c r="M4107" s="369"/>
      <c r="N4107" s="369"/>
    </row>
    <row r="4108">
      <c r="F4108" s="304"/>
      <c r="H4108" s="304"/>
      <c r="I4108" s="304"/>
      <c r="J4108" s="304"/>
      <c r="K4108" s="304"/>
      <c r="L4108" s="304"/>
      <c r="M4108" s="369"/>
      <c r="N4108" s="369"/>
    </row>
    <row r="4109">
      <c r="F4109" s="304"/>
      <c r="H4109" s="304"/>
      <c r="I4109" s="304"/>
      <c r="J4109" s="304"/>
      <c r="L4109" s="304"/>
      <c r="M4109" s="369"/>
    </row>
    <row r="4110">
      <c r="H4110" s="304"/>
      <c r="K4110" s="304"/>
      <c r="M4110" s="369"/>
      <c r="N4110" s="369"/>
    </row>
    <row r="4111">
      <c r="J4111" s="304"/>
      <c r="L4111" s="304"/>
      <c r="M4111" s="369"/>
      <c r="N4111" s="369"/>
    </row>
    <row r="4112">
      <c r="L4112" s="304"/>
      <c r="M4112" s="369"/>
      <c r="N4112" s="369"/>
    </row>
    <row r="4113">
      <c r="N4113" s="369"/>
    </row>
    <row r="4114">
      <c r="F4114" s="304"/>
      <c r="G4114" s="304"/>
      <c r="H4114" s="304"/>
      <c r="I4114" s="304"/>
      <c r="J4114" s="304"/>
      <c r="K4114" s="304"/>
      <c r="M4114" s="369"/>
      <c r="N4114" s="369"/>
    </row>
    <row r="4115">
      <c r="F4115" s="304"/>
      <c r="G4115" s="304"/>
      <c r="J4115" s="304"/>
      <c r="K4115" s="304"/>
      <c r="M4115" s="369"/>
      <c r="N4115" s="369"/>
    </row>
    <row r="4116">
      <c r="H4116" s="304"/>
      <c r="M4116" s="369"/>
      <c r="N4116" s="369"/>
    </row>
    <row r="4117">
      <c r="J4117" s="304"/>
      <c r="K4117" s="304"/>
      <c r="L4117" s="304"/>
      <c r="M4117" s="369"/>
      <c r="N4117" s="369"/>
    </row>
    <row r="4118">
      <c r="L4118" s="304"/>
      <c r="M4118" s="369"/>
      <c r="N4118" s="369"/>
    </row>
    <row r="4119">
      <c r="N4119" s="369"/>
    </row>
    <row r="4120">
      <c r="G4120" s="304"/>
      <c r="I4120" s="304"/>
      <c r="J4120" s="304"/>
      <c r="K4120" s="304"/>
      <c r="L4120" s="304"/>
      <c r="M4120" s="369"/>
      <c r="N4120" s="369"/>
    </row>
    <row r="4121">
      <c r="F4121" s="304"/>
      <c r="K4121" s="304"/>
      <c r="L4121" s="304"/>
      <c r="M4121" s="369"/>
    </row>
    <row r="4122">
      <c r="H4122" s="304"/>
      <c r="L4122" s="304"/>
      <c r="M4122" s="369"/>
      <c r="N4122" s="369"/>
    </row>
    <row r="4123">
      <c r="J4123" s="304"/>
      <c r="K4123" s="304"/>
      <c r="M4123" s="369"/>
      <c r="N4123" s="369"/>
    </row>
    <row r="4124">
      <c r="L4124" s="304"/>
      <c r="M4124" s="369"/>
      <c r="N4124" s="369"/>
    </row>
    <row r="4125">
      <c r="N4125" s="369"/>
    </row>
    <row r="4126">
      <c r="F4126" s="304"/>
      <c r="J4126" s="304"/>
      <c r="K4126" s="304"/>
      <c r="M4126" s="369"/>
      <c r="N4126" s="369"/>
    </row>
    <row r="4127">
      <c r="F4127" s="304"/>
      <c r="J4127" s="304"/>
      <c r="K4127" s="304"/>
      <c r="L4127" s="304"/>
      <c r="M4127" s="369"/>
      <c r="N4127" s="369"/>
    </row>
    <row r="4128">
      <c r="K4128" s="304"/>
      <c r="L4128" s="304"/>
      <c r="M4128" s="369"/>
    </row>
    <row r="4129">
      <c r="H4129" s="304"/>
      <c r="L4129" s="304"/>
      <c r="M4129" s="369"/>
      <c r="N4129" s="369"/>
    </row>
    <row r="4130">
      <c r="K4130" s="304"/>
      <c r="L4130" s="304"/>
      <c r="M4130" s="369"/>
      <c r="N4130" s="369"/>
    </row>
    <row r="4131">
      <c r="F4131" s="304"/>
      <c r="K4131" s="304"/>
      <c r="L4131" s="304"/>
      <c r="M4131" s="369"/>
      <c r="N4131" s="369"/>
    </row>
    <row r="4132">
      <c r="K4132" s="304"/>
      <c r="L4132" s="304"/>
      <c r="M4132" s="369"/>
      <c r="N4132" s="369"/>
    </row>
    <row r="4133">
      <c r="H4133" s="304"/>
      <c r="L4133" s="304"/>
      <c r="M4133" s="369"/>
      <c r="N4133" s="369"/>
    </row>
    <row r="4135">
      <c r="F4135" s="304"/>
      <c r="G4135" s="304"/>
      <c r="H4135" s="304"/>
      <c r="I4135" s="304"/>
      <c r="J4135" s="304"/>
      <c r="K4135" s="304"/>
      <c r="M4135" s="369"/>
      <c r="N4135" s="369"/>
    </row>
    <row r="4136">
      <c r="F4136" s="304"/>
      <c r="G4136" s="304"/>
      <c r="H4136" s="304"/>
      <c r="I4136" s="304"/>
      <c r="J4136" s="304"/>
      <c r="K4136" s="304"/>
      <c r="L4136" s="304"/>
      <c r="M4136" s="369"/>
      <c r="N4136" s="369"/>
    </row>
    <row r="4137">
      <c r="H4137" s="304"/>
      <c r="I4137" s="304"/>
      <c r="J4137" s="304"/>
      <c r="K4137" s="304"/>
      <c r="L4137" s="304"/>
      <c r="M4137" s="369"/>
      <c r="N4137" s="369"/>
    </row>
    <row r="4138">
      <c r="J4138" s="304"/>
      <c r="K4138" s="304"/>
      <c r="L4138" s="304"/>
      <c r="M4138" s="369"/>
      <c r="N4138" s="369"/>
    </row>
    <row r="4139">
      <c r="L4139" s="304"/>
      <c r="M4139" s="369"/>
      <c r="N4139" s="369"/>
    </row>
    <row r="4140">
      <c r="N4140" s="369"/>
    </row>
    <row r="4141">
      <c r="F4141" s="304"/>
      <c r="G4141" s="304"/>
      <c r="H4141" s="304"/>
      <c r="I4141" s="304"/>
      <c r="J4141" s="304"/>
      <c r="K4141" s="304"/>
      <c r="L4141" s="304"/>
      <c r="M4141" s="369"/>
      <c r="N4141" s="369"/>
    </row>
    <row r="4142">
      <c r="F4142" s="304"/>
      <c r="G4142" s="304"/>
      <c r="H4142" s="304"/>
      <c r="I4142" s="304"/>
      <c r="J4142" s="304"/>
      <c r="K4142" s="304"/>
      <c r="L4142" s="304"/>
      <c r="M4142" s="369"/>
      <c r="N4142" s="369"/>
    </row>
    <row r="4143">
      <c r="H4143" s="304"/>
      <c r="I4143" s="304"/>
      <c r="J4143" s="304"/>
      <c r="K4143" s="304"/>
      <c r="L4143" s="304"/>
      <c r="M4143" s="369"/>
      <c r="N4143" s="369"/>
    </row>
    <row r="4144">
      <c r="J4144" s="304"/>
      <c r="K4144" s="304"/>
      <c r="L4144" s="304"/>
      <c r="M4144" s="369"/>
      <c r="N4144" s="369"/>
    </row>
    <row r="4145">
      <c r="L4145" s="304"/>
      <c r="M4145" s="369"/>
      <c r="N4145" s="369"/>
    </row>
    <row r="4146">
      <c r="N4146" s="369"/>
    </row>
    <row r="4147">
      <c r="E4147" s="304"/>
      <c r="F4147" s="304"/>
    </row>
    <row r="4148">
      <c r="F4148" s="304"/>
      <c r="G4148" s="304"/>
      <c r="H4148" s="304"/>
      <c r="I4148" s="304"/>
      <c r="J4148" s="304"/>
      <c r="K4148" s="304"/>
      <c r="L4148" s="304"/>
      <c r="M4148" s="369"/>
      <c r="N4148" s="369"/>
    </row>
    <row r="4149">
      <c r="F4149" s="304"/>
      <c r="G4149" s="304"/>
      <c r="H4149" s="304"/>
      <c r="I4149" s="304"/>
      <c r="J4149" s="304"/>
      <c r="K4149" s="304"/>
      <c r="L4149" s="304"/>
      <c r="M4149" s="369"/>
      <c r="N4149" s="369"/>
    </row>
    <row r="4150">
      <c r="H4150" s="304"/>
      <c r="I4150" s="304"/>
      <c r="J4150" s="304"/>
      <c r="K4150" s="304"/>
      <c r="L4150" s="304"/>
      <c r="M4150" s="369"/>
      <c r="N4150" s="369"/>
    </row>
    <row r="4151">
      <c r="J4151" s="304"/>
      <c r="K4151" s="304"/>
      <c r="L4151" s="304"/>
      <c r="M4151" s="369"/>
      <c r="N4151" s="369"/>
    </row>
    <row r="4152">
      <c r="L4152" s="304"/>
      <c r="M4152" s="369"/>
      <c r="N4152" s="369"/>
    </row>
    <row r="4153">
      <c r="N4153" s="369"/>
    </row>
    <row r="4155">
      <c r="K4155" s="304"/>
      <c r="L4155" s="304"/>
      <c r="M4155" s="369"/>
      <c r="N4155" s="369"/>
    </row>
    <row r="4156">
      <c r="K4156" s="304"/>
      <c r="L4156" s="304"/>
      <c r="M4156" s="369"/>
      <c r="N4156" s="369"/>
    </row>
    <row r="4157">
      <c r="L4157" s="304"/>
      <c r="M4157" s="369"/>
      <c r="N4157" s="369"/>
    </row>
    <row r="4158">
      <c r="J4158" s="304"/>
      <c r="K4158" s="304"/>
      <c r="L4158" s="304"/>
      <c r="M4158" s="369"/>
      <c r="N4158" s="369"/>
    </row>
    <row r="4159">
      <c r="L4159" s="304"/>
      <c r="M4159" s="369"/>
      <c r="N4159" s="369"/>
    </row>
    <row r="4160">
      <c r="N4160" s="369"/>
    </row>
    <row r="4161">
      <c r="K4161" s="304"/>
      <c r="L4161" s="304"/>
      <c r="M4161" s="369"/>
      <c r="N4161" s="369"/>
    </row>
    <row r="4162">
      <c r="F4162" s="304"/>
      <c r="K4162" s="304"/>
      <c r="L4162" s="304"/>
      <c r="M4162" s="369"/>
      <c r="N4162" s="369"/>
    </row>
    <row r="4163">
      <c r="H4163" s="304"/>
      <c r="M4163" s="369"/>
      <c r="N4163" s="369"/>
    </row>
    <row r="4164">
      <c r="J4164" s="304"/>
      <c r="K4164" s="304"/>
      <c r="M4164" s="369"/>
      <c r="N4164" s="369"/>
    </row>
    <row r="4165">
      <c r="L4165" s="304"/>
      <c r="M4165" s="369"/>
      <c r="N4165" s="369"/>
    </row>
    <row r="4166">
      <c r="N4166" s="369"/>
    </row>
    <row r="4167">
      <c r="M4167" s="369"/>
      <c r="N4167" s="369"/>
    </row>
    <row r="4168">
      <c r="F4168" s="304"/>
      <c r="L4168" s="304"/>
      <c r="M4168" s="369"/>
      <c r="N4168" s="369"/>
    </row>
    <row r="4169">
      <c r="L4169" s="304"/>
      <c r="M4169" s="369"/>
      <c r="N4169" s="369"/>
    </row>
    <row r="4170">
      <c r="J4170" s="304"/>
      <c r="L4170" s="304"/>
      <c r="M4170" s="369"/>
      <c r="N4170" s="369"/>
    </row>
    <row r="4171">
      <c r="L4171" s="304"/>
      <c r="M4171" s="369"/>
      <c r="N4171" s="369"/>
    </row>
    <row r="4172">
      <c r="N4172" s="369"/>
    </row>
    <row r="4173">
      <c r="F4173" s="304"/>
      <c r="G4173" s="304"/>
      <c r="H4173" s="304"/>
      <c r="I4173" s="304"/>
      <c r="J4173" s="304"/>
      <c r="K4173" s="304"/>
      <c r="M4173" s="369"/>
      <c r="N4173" s="369"/>
    </row>
    <row r="4174">
      <c r="H4174" s="304"/>
      <c r="I4174" s="304"/>
      <c r="J4174" s="304"/>
      <c r="K4174" s="304"/>
      <c r="L4174" s="304"/>
      <c r="M4174" s="369"/>
      <c r="N4174" s="369"/>
    </row>
    <row r="4175">
      <c r="J4175" s="304"/>
      <c r="K4175" s="304"/>
      <c r="L4175" s="304"/>
      <c r="M4175" s="369"/>
      <c r="N4175" s="369"/>
    </row>
    <row r="4176">
      <c r="L4176" s="304"/>
      <c r="M4176" s="369"/>
      <c r="N4176" s="369"/>
    </row>
    <row r="4177">
      <c r="N4177" s="369"/>
    </row>
    <row r="4178">
      <c r="F4178" s="304"/>
      <c r="G4178" s="304"/>
      <c r="H4178" s="304"/>
      <c r="I4178" s="304"/>
      <c r="J4178" s="304"/>
      <c r="K4178" s="304"/>
      <c r="L4178" s="304"/>
      <c r="M4178" s="369"/>
      <c r="N4178" s="369"/>
    </row>
    <row r="4179">
      <c r="F4179" s="304"/>
      <c r="G4179" s="304"/>
      <c r="H4179" s="304"/>
      <c r="I4179" s="304"/>
      <c r="K4179" s="304"/>
      <c r="L4179" s="304"/>
      <c r="M4179" s="369"/>
      <c r="N4179" s="369"/>
    </row>
    <row r="4180">
      <c r="H4180" s="304"/>
      <c r="I4180" s="304"/>
      <c r="J4180" s="304"/>
      <c r="K4180" s="304"/>
      <c r="L4180" s="304"/>
      <c r="M4180" s="369"/>
      <c r="N4180" s="369"/>
    </row>
    <row r="4181">
      <c r="N4181" s="369"/>
    </row>
    <row r="4182">
      <c r="L4182" s="304"/>
      <c r="M4182" s="369"/>
      <c r="N4182" s="369"/>
    </row>
    <row r="4183">
      <c r="N4183" s="369"/>
    </row>
    <row r="4185">
      <c r="K4185" s="304"/>
      <c r="L4185" s="304"/>
      <c r="M4185" s="369"/>
      <c r="N4185" s="369"/>
    </row>
    <row r="4186">
      <c r="K4186" s="304"/>
      <c r="L4186" s="304"/>
      <c r="M4186" s="369"/>
      <c r="N4186" s="369"/>
    </row>
    <row r="4187">
      <c r="L4187" s="304"/>
      <c r="M4187" s="369"/>
    </row>
    <row r="4188">
      <c r="J4188" s="304"/>
      <c r="K4188" s="304"/>
      <c r="L4188" s="304"/>
      <c r="M4188" s="369"/>
      <c r="N4188" s="369"/>
    </row>
    <row r="4189">
      <c r="L4189" s="304"/>
      <c r="M4189" s="369"/>
      <c r="N4189" s="369"/>
    </row>
    <row r="4190">
      <c r="N4190" s="369"/>
    </row>
    <row r="4191">
      <c r="F4191" s="304"/>
      <c r="G4191" s="304"/>
      <c r="H4191" s="304"/>
      <c r="I4191" s="304"/>
      <c r="J4191" s="304"/>
      <c r="K4191" s="304"/>
      <c r="L4191" s="304"/>
      <c r="M4191" s="369"/>
      <c r="N4191" s="369"/>
    </row>
    <row r="4192">
      <c r="H4192" s="304"/>
      <c r="I4192" s="304"/>
      <c r="J4192" s="304"/>
      <c r="K4192" s="304"/>
      <c r="L4192" s="304"/>
      <c r="M4192" s="369"/>
      <c r="N4192" s="369"/>
    </row>
    <row r="4193">
      <c r="J4193" s="304"/>
      <c r="K4193" s="304"/>
      <c r="L4193" s="304"/>
      <c r="M4193" s="369"/>
      <c r="N4193" s="369"/>
    </row>
    <row r="4194">
      <c r="L4194" s="304"/>
      <c r="M4194" s="369"/>
      <c r="N4194" s="369"/>
    </row>
    <row r="4195">
      <c r="N4195" s="369"/>
    </row>
    <row r="4197">
      <c r="F4197" s="304"/>
      <c r="H4197" s="304"/>
      <c r="I4197" s="304"/>
      <c r="J4197" s="304"/>
      <c r="K4197" s="304"/>
      <c r="L4197" s="304"/>
      <c r="M4197" s="369"/>
      <c r="N4197" s="369"/>
    </row>
    <row r="4198">
      <c r="G4198" s="304"/>
      <c r="H4198" s="304"/>
      <c r="I4198" s="304"/>
      <c r="J4198" s="304"/>
      <c r="K4198" s="304"/>
      <c r="L4198" s="304"/>
      <c r="M4198" s="369"/>
      <c r="N4198" s="369"/>
    </row>
    <row r="4199">
      <c r="H4199" s="304"/>
      <c r="I4199" s="304"/>
      <c r="J4199" s="304"/>
      <c r="L4199" s="304"/>
      <c r="M4199" s="369"/>
      <c r="N4199" s="369"/>
    </row>
    <row r="4200">
      <c r="K4200" s="304"/>
      <c r="L4200" s="304"/>
      <c r="M4200" s="369"/>
      <c r="N4200" s="369"/>
    </row>
    <row r="4201">
      <c r="L4201" s="304"/>
      <c r="M4201" s="369"/>
      <c r="N4201" s="369"/>
    </row>
    <row r="4202">
      <c r="N4202" s="369"/>
    </row>
    <row r="4203">
      <c r="K4203" s="304"/>
      <c r="L4203" s="304"/>
      <c r="M4203" s="369"/>
    </row>
    <row r="4204">
      <c r="K4204" s="304"/>
      <c r="L4204" s="304"/>
      <c r="M4204" s="369"/>
      <c r="N4204" s="369"/>
    </row>
    <row r="4205">
      <c r="M4205" s="369"/>
      <c r="N4205" s="369"/>
    </row>
    <row r="4206">
      <c r="J4206" s="304"/>
      <c r="K4206" s="304"/>
      <c r="L4206" s="304"/>
      <c r="M4206" s="369"/>
      <c r="N4206" s="369"/>
    </row>
    <row r="4207">
      <c r="L4207" s="304"/>
      <c r="M4207" s="369"/>
      <c r="N4207" s="369"/>
    </row>
    <row r="4208">
      <c r="N4208" s="369"/>
    </row>
    <row r="4209">
      <c r="L4209" s="304"/>
      <c r="N4209" s="369"/>
    </row>
    <row r="4210">
      <c r="F4210" s="304"/>
      <c r="L4210" s="304"/>
      <c r="M4210" s="369"/>
      <c r="N4210" s="369"/>
    </row>
    <row r="4211">
      <c r="L4211" s="304"/>
      <c r="M4211" s="369"/>
      <c r="N4211" s="369"/>
    </row>
    <row r="4212">
      <c r="J4212" s="304"/>
      <c r="K4212" s="304"/>
      <c r="L4212" s="304"/>
      <c r="M4212" s="369"/>
      <c r="N4212" s="369"/>
    </row>
    <row r="4213">
      <c r="L4213" s="304"/>
      <c r="M4213" s="369"/>
      <c r="N4213" s="369"/>
    </row>
    <row r="4214">
      <c r="N4214" s="369"/>
    </row>
    <row r="4216">
      <c r="J4216" s="304"/>
      <c r="K4216" s="304"/>
      <c r="L4216" s="304"/>
      <c r="M4216" s="369"/>
      <c r="N4216" s="369"/>
    </row>
    <row r="4217">
      <c r="J4217" s="304"/>
      <c r="K4217" s="304"/>
      <c r="L4217" s="304"/>
      <c r="M4217" s="369"/>
      <c r="N4217" s="369"/>
    </row>
    <row r="4218">
      <c r="K4218" s="304"/>
      <c r="L4218" s="304"/>
      <c r="M4218" s="369"/>
      <c r="N4218" s="369"/>
    </row>
    <row r="4219">
      <c r="J4219" s="304"/>
      <c r="K4219" s="304"/>
      <c r="L4219" s="304"/>
      <c r="M4219" s="369"/>
      <c r="N4219" s="369"/>
    </row>
    <row r="4220">
      <c r="L4220" s="304"/>
      <c r="M4220" s="369"/>
      <c r="N4220" s="369"/>
    </row>
    <row r="4221">
      <c r="N4221" s="369"/>
    </row>
    <row r="4222">
      <c r="F4222" s="304"/>
      <c r="G4222" s="304"/>
      <c r="H4222" s="304"/>
      <c r="I4222" s="304"/>
      <c r="J4222" s="304"/>
      <c r="K4222" s="304"/>
      <c r="L4222" s="304"/>
      <c r="M4222" s="369"/>
      <c r="N4222" s="369"/>
    </row>
    <row r="4223">
      <c r="F4223" s="304"/>
      <c r="G4223" s="304"/>
      <c r="H4223" s="304"/>
      <c r="I4223" s="304"/>
      <c r="J4223" s="304"/>
      <c r="K4223" s="304"/>
      <c r="L4223" s="304"/>
      <c r="M4223" s="369"/>
      <c r="N4223" s="369"/>
    </row>
    <row r="4224">
      <c r="H4224" s="304"/>
      <c r="I4224" s="304"/>
      <c r="J4224" s="304"/>
      <c r="K4224" s="304"/>
      <c r="L4224" s="304"/>
      <c r="M4224" s="369"/>
      <c r="N4224" s="369"/>
    </row>
    <row r="4225">
      <c r="J4225" s="304"/>
      <c r="K4225" s="304"/>
      <c r="L4225" s="304"/>
      <c r="M4225" s="369"/>
      <c r="N4225" s="369"/>
    </row>
    <row r="4226">
      <c r="L4226" s="304"/>
      <c r="M4226" s="369"/>
      <c r="N4226" s="369"/>
    </row>
    <row r="4227">
      <c r="N4227" s="369"/>
    </row>
    <row r="4229">
      <c r="J4229" s="304"/>
      <c r="K4229" s="304"/>
      <c r="L4229" s="304"/>
      <c r="M4229" s="369"/>
      <c r="N4229" s="369"/>
    </row>
    <row r="4230">
      <c r="F4230" s="304"/>
      <c r="J4230" s="304"/>
      <c r="K4230" s="304"/>
      <c r="L4230" s="304"/>
      <c r="M4230" s="369"/>
    </row>
    <row r="4231">
      <c r="H4231" s="304"/>
      <c r="K4231" s="304"/>
      <c r="L4231" s="304"/>
      <c r="M4231" s="369"/>
      <c r="N4231" s="369"/>
    </row>
    <row r="4232">
      <c r="J4232" s="304"/>
      <c r="K4232" s="304"/>
      <c r="L4232" s="304"/>
      <c r="M4232" s="369"/>
      <c r="N4232" s="369"/>
    </row>
    <row r="4233">
      <c r="L4233" s="304"/>
      <c r="M4233" s="369"/>
      <c r="N4233" s="369"/>
    </row>
    <row r="4234">
      <c r="N4234" s="369"/>
    </row>
    <row r="4236">
      <c r="F4236" s="304"/>
      <c r="G4236" s="304"/>
      <c r="H4236" s="304"/>
      <c r="I4236" s="304"/>
      <c r="J4236" s="304"/>
      <c r="K4236" s="304"/>
      <c r="L4236" s="304"/>
      <c r="M4236" s="369"/>
      <c r="N4236" s="369"/>
    </row>
    <row r="4237">
      <c r="F4237" s="304"/>
      <c r="G4237" s="304"/>
      <c r="H4237" s="304"/>
      <c r="I4237" s="304"/>
      <c r="L4237" s="304"/>
      <c r="M4237" s="369"/>
      <c r="N4237" s="369"/>
    </row>
    <row r="4238">
      <c r="H4238" s="304"/>
      <c r="I4238" s="304"/>
      <c r="J4238" s="304"/>
      <c r="K4238" s="304"/>
      <c r="L4238" s="304"/>
      <c r="M4238" s="369"/>
      <c r="N4238" s="369"/>
    </row>
    <row r="4239">
      <c r="J4239" s="304"/>
      <c r="K4239" s="304"/>
      <c r="L4239" s="304"/>
      <c r="M4239" s="369"/>
      <c r="N4239" s="369"/>
    </row>
    <row r="4240">
      <c r="L4240" s="304"/>
      <c r="M4240" s="369"/>
      <c r="N4240" s="369"/>
    </row>
    <row r="4241">
      <c r="N4241" s="369"/>
    </row>
    <row r="4242">
      <c r="F4242" s="304"/>
      <c r="G4242" s="304"/>
      <c r="H4242" s="304"/>
      <c r="I4242" s="304"/>
      <c r="J4242" s="304"/>
      <c r="K4242" s="304"/>
      <c r="L4242" s="304"/>
      <c r="M4242" s="369"/>
      <c r="N4242" s="369"/>
    </row>
    <row r="4243">
      <c r="I4243" s="304"/>
      <c r="J4243" s="304"/>
      <c r="K4243" s="304"/>
      <c r="L4243" s="304"/>
      <c r="M4243" s="369"/>
      <c r="N4243" s="369"/>
    </row>
    <row r="4244">
      <c r="H4244" s="304"/>
      <c r="I4244" s="304"/>
      <c r="J4244" s="304"/>
      <c r="K4244" s="304"/>
      <c r="L4244" s="304"/>
      <c r="M4244" s="369"/>
      <c r="N4244" s="369"/>
    </row>
    <row r="4245">
      <c r="J4245" s="304"/>
      <c r="K4245" s="304"/>
      <c r="L4245" s="304"/>
      <c r="M4245" s="369"/>
      <c r="N4245" s="369"/>
    </row>
    <row r="4246">
      <c r="L4246" s="304"/>
      <c r="M4246" s="369"/>
      <c r="N4246" s="369"/>
    </row>
    <row r="4247">
      <c r="N4247" s="369"/>
    </row>
    <row r="4249">
      <c r="J4249" s="304"/>
      <c r="K4249" s="304"/>
      <c r="L4249" s="304"/>
      <c r="M4249" s="369"/>
      <c r="N4249" s="369"/>
    </row>
    <row r="4250">
      <c r="J4250" s="304"/>
      <c r="L4250" s="304"/>
      <c r="M4250" s="369"/>
      <c r="N4250" s="369"/>
    </row>
    <row r="4251">
      <c r="K4251" s="304"/>
      <c r="L4251" s="304"/>
      <c r="M4251" s="369"/>
      <c r="N4251" s="369"/>
    </row>
    <row r="4252">
      <c r="K4252" s="304"/>
      <c r="L4252" s="304"/>
      <c r="M4252" s="369"/>
      <c r="N4252" s="369"/>
    </row>
    <row r="4253">
      <c r="L4253" s="304"/>
      <c r="N4253" s="369"/>
    </row>
    <row r="4254">
      <c r="N4254" s="369"/>
    </row>
    <row r="4255">
      <c r="G4255" s="304"/>
      <c r="K4255" s="304"/>
      <c r="L4255" s="304"/>
      <c r="M4255" s="369"/>
      <c r="N4255" s="369"/>
    </row>
    <row r="4256">
      <c r="K4256" s="304"/>
      <c r="L4256" s="304"/>
      <c r="M4256" s="369"/>
      <c r="N4256" s="369"/>
    </row>
    <row r="4257">
      <c r="L4257" s="304"/>
      <c r="N4257" s="369"/>
    </row>
    <row r="4258">
      <c r="J4258" s="304"/>
      <c r="K4258" s="304"/>
      <c r="L4258" s="304"/>
      <c r="N4258" s="369"/>
    </row>
    <row r="4259">
      <c r="L4259" s="304"/>
      <c r="M4259" s="369"/>
      <c r="N4259" s="369"/>
    </row>
    <row r="4260">
      <c r="N4260" s="369"/>
    </row>
    <row r="4261">
      <c r="F4261" s="304"/>
      <c r="G4261" s="304"/>
      <c r="L4261" s="304"/>
      <c r="M4261" s="369"/>
      <c r="N4261" s="369"/>
    </row>
    <row r="4262">
      <c r="F4262" s="304"/>
      <c r="L4262" s="304"/>
      <c r="M4262" s="369"/>
      <c r="N4262" s="369"/>
    </row>
    <row r="4263">
      <c r="G4263" s="304"/>
      <c r="H4263" s="304"/>
      <c r="L4263" s="304"/>
      <c r="M4263" s="369"/>
      <c r="N4263" s="369"/>
    </row>
    <row r="4264">
      <c r="J4264" s="304"/>
    </row>
    <row r="4268">
      <c r="F4268" s="304"/>
      <c r="J4268" s="304"/>
      <c r="K4268" s="304"/>
      <c r="L4268" s="304"/>
      <c r="M4268" s="369"/>
    </row>
    <row r="4269">
      <c r="J4269" s="304"/>
      <c r="K4269" s="304"/>
      <c r="L4269" s="304"/>
      <c r="M4269" s="369"/>
      <c r="N4269" s="369"/>
    </row>
    <row r="4270">
      <c r="G4270" s="304"/>
      <c r="K4270" s="304"/>
      <c r="L4270" s="304"/>
      <c r="M4270" s="369"/>
      <c r="N4270" s="369"/>
    </row>
    <row r="4271">
      <c r="J4271" s="304"/>
      <c r="K4271" s="304"/>
      <c r="L4271" s="304"/>
      <c r="M4271" s="369"/>
      <c r="N4271" s="369"/>
    </row>
    <row r="4272">
      <c r="L4272" s="304"/>
      <c r="M4272" s="369"/>
      <c r="N4272" s="369"/>
    </row>
    <row r="4273">
      <c r="N4273" s="369"/>
    </row>
    <row r="4274">
      <c r="F4274" s="304"/>
      <c r="G4274" s="304"/>
      <c r="H4274" s="304"/>
      <c r="I4274" s="304"/>
      <c r="J4274" s="304"/>
      <c r="K4274" s="304"/>
      <c r="L4274" s="304"/>
      <c r="M4274" s="369"/>
      <c r="N4274" s="369"/>
    </row>
    <row r="4275">
      <c r="F4275" s="304"/>
      <c r="G4275" s="304"/>
      <c r="H4275" s="304"/>
      <c r="I4275" s="304"/>
      <c r="J4275" s="304"/>
      <c r="K4275" s="304"/>
      <c r="L4275" s="304"/>
      <c r="M4275" s="369"/>
      <c r="N4275" s="369"/>
    </row>
    <row r="4276">
      <c r="G4276" s="304"/>
      <c r="H4276" s="304"/>
      <c r="I4276" s="304"/>
      <c r="J4276" s="304"/>
      <c r="K4276" s="304"/>
      <c r="L4276" s="304"/>
      <c r="M4276" s="369"/>
      <c r="N4276" s="369"/>
    </row>
    <row r="4277">
      <c r="J4277" s="304"/>
      <c r="K4277" s="304"/>
      <c r="L4277" s="304"/>
      <c r="M4277" s="369"/>
      <c r="N4277" s="369"/>
    </row>
    <row r="4278">
      <c r="L4278" s="304"/>
      <c r="M4278" s="369"/>
      <c r="N4278" s="369"/>
    </row>
    <row r="4279">
      <c r="N4279" s="369"/>
    </row>
    <row r="4280">
      <c r="F4280" s="304"/>
      <c r="G4280" s="304"/>
      <c r="H4280" s="304"/>
      <c r="I4280" s="304"/>
      <c r="J4280" s="304"/>
      <c r="K4280" s="304"/>
      <c r="L4280" s="304"/>
      <c r="M4280" s="369"/>
      <c r="N4280" s="369"/>
    </row>
    <row r="4281">
      <c r="F4281" s="304"/>
      <c r="G4281" s="304"/>
      <c r="H4281" s="304"/>
      <c r="I4281" s="304"/>
      <c r="J4281" s="304"/>
      <c r="K4281" s="304"/>
      <c r="L4281" s="304"/>
      <c r="M4281" s="369"/>
      <c r="N4281" s="369"/>
    </row>
    <row r="4282">
      <c r="G4282" s="304"/>
      <c r="H4282" s="304"/>
      <c r="I4282" s="304"/>
      <c r="J4282" s="304"/>
      <c r="K4282" s="304"/>
      <c r="L4282" s="304"/>
      <c r="M4282" s="369"/>
      <c r="N4282" s="369"/>
    </row>
    <row r="4283">
      <c r="J4283" s="304"/>
      <c r="K4283" s="304"/>
      <c r="L4283" s="304"/>
      <c r="M4283" s="369"/>
      <c r="N4283" s="369"/>
    </row>
    <row r="4284">
      <c r="L4284" s="304"/>
      <c r="M4284" s="369"/>
      <c r="N4284" s="369"/>
    </row>
    <row r="4285">
      <c r="N4285" s="369"/>
    </row>
    <row r="4286">
      <c r="F4286" s="304"/>
      <c r="G4286" s="304"/>
      <c r="H4286" s="304"/>
      <c r="I4286" s="304"/>
      <c r="J4286" s="304"/>
      <c r="K4286" s="304"/>
      <c r="L4286" s="304"/>
      <c r="M4286" s="369"/>
      <c r="N4286" s="369"/>
    </row>
    <row r="4287">
      <c r="F4287" s="304"/>
      <c r="G4287" s="304"/>
      <c r="H4287" s="304"/>
      <c r="I4287" s="304"/>
      <c r="J4287" s="304"/>
      <c r="K4287" s="304"/>
      <c r="L4287" s="304"/>
      <c r="M4287" s="369"/>
      <c r="N4287" s="369"/>
    </row>
    <row r="4288">
      <c r="G4288" s="304"/>
      <c r="H4288" s="304"/>
      <c r="I4288" s="304"/>
      <c r="J4288" s="304"/>
      <c r="K4288" s="304"/>
      <c r="L4288" s="304"/>
      <c r="M4288" s="369"/>
      <c r="N4288" s="369"/>
    </row>
    <row r="4289">
      <c r="J4289" s="304"/>
      <c r="K4289" s="304"/>
      <c r="L4289" s="304"/>
      <c r="M4289" s="369"/>
      <c r="N4289" s="369"/>
    </row>
    <row r="4290">
      <c r="L4290" s="304"/>
      <c r="M4290" s="369"/>
      <c r="N4290" s="369"/>
    </row>
    <row r="4291">
      <c r="N4291" s="369"/>
    </row>
    <row r="4293">
      <c r="F4293" s="304"/>
      <c r="G4293" s="304"/>
      <c r="J4293" s="304"/>
      <c r="K4293" s="304"/>
      <c r="L4293" s="304"/>
      <c r="M4293" s="369"/>
      <c r="N4293" s="369"/>
    </row>
    <row r="4294">
      <c r="I4294" s="304"/>
      <c r="J4294" s="304"/>
      <c r="K4294" s="304"/>
      <c r="L4294" s="304"/>
      <c r="M4294" s="369"/>
      <c r="N4294" s="369"/>
    </row>
    <row r="4295">
      <c r="G4295" s="304"/>
      <c r="H4295" s="304"/>
      <c r="J4295" s="304"/>
      <c r="K4295" s="304"/>
      <c r="L4295" s="304"/>
      <c r="M4295" s="369"/>
      <c r="N4295" s="369"/>
    </row>
    <row r="4296">
      <c r="J4296" s="304"/>
      <c r="K4296" s="304"/>
      <c r="L4296" s="304"/>
      <c r="M4296" s="369"/>
      <c r="N4296" s="369"/>
    </row>
    <row r="4297">
      <c r="L4297" s="304"/>
      <c r="N4297" s="369"/>
    </row>
    <row r="4298">
      <c r="N4298" s="369"/>
    </row>
    <row r="4300">
      <c r="F4300" s="304"/>
      <c r="G4300" s="304"/>
      <c r="H4300" s="304"/>
      <c r="I4300" s="304"/>
      <c r="J4300" s="304"/>
      <c r="K4300" s="304"/>
      <c r="L4300" s="304"/>
      <c r="M4300" s="369"/>
      <c r="N4300" s="369"/>
    </row>
    <row r="4301">
      <c r="F4301" s="304"/>
      <c r="H4301" s="304"/>
      <c r="I4301" s="304"/>
      <c r="J4301" s="304"/>
      <c r="K4301" s="304"/>
      <c r="L4301" s="304"/>
      <c r="M4301" s="369"/>
      <c r="N4301" s="369"/>
    </row>
    <row r="4302">
      <c r="G4302" s="304"/>
      <c r="H4302" s="304"/>
      <c r="K4302" s="304"/>
      <c r="L4302" s="304"/>
      <c r="M4302" s="369"/>
      <c r="N4302" s="369"/>
    </row>
    <row r="4303">
      <c r="J4303" s="304"/>
      <c r="K4303" s="304"/>
      <c r="L4303" s="304"/>
      <c r="M4303" s="369"/>
      <c r="N4303" s="369"/>
    </row>
    <row r="4304">
      <c r="L4304" s="304"/>
      <c r="M4304" s="369"/>
      <c r="N4304" s="369"/>
    </row>
    <row r="4305">
      <c r="N4305" s="369"/>
    </row>
    <row r="4306">
      <c r="F4306" s="304"/>
      <c r="G4306" s="304"/>
      <c r="H4306" s="304"/>
      <c r="I4306" s="304"/>
      <c r="J4306" s="304"/>
      <c r="K4306" s="304"/>
      <c r="L4306" s="304"/>
      <c r="M4306" s="369"/>
      <c r="N4306" s="369"/>
    </row>
    <row r="4307">
      <c r="F4307" s="304"/>
      <c r="G4307" s="304"/>
      <c r="H4307" s="304"/>
      <c r="I4307" s="304"/>
      <c r="J4307" s="304"/>
      <c r="K4307" s="304"/>
      <c r="L4307" s="304"/>
      <c r="M4307" s="369"/>
      <c r="N4307" s="369"/>
    </row>
    <row r="4308">
      <c r="G4308" s="304"/>
      <c r="H4308" s="304"/>
      <c r="I4308" s="304"/>
      <c r="J4308" s="304"/>
      <c r="K4308" s="304"/>
      <c r="L4308" s="304"/>
      <c r="M4308" s="369"/>
      <c r="N4308" s="369"/>
    </row>
    <row r="4309">
      <c r="J4309" s="304"/>
      <c r="K4309" s="304"/>
      <c r="L4309" s="304"/>
      <c r="M4309" s="369"/>
      <c r="N4309" s="369"/>
    </row>
    <row r="4310">
      <c r="L4310" s="304"/>
      <c r="M4310" s="369"/>
      <c r="N4310" s="369"/>
    </row>
    <row r="4311">
      <c r="N4311" s="369"/>
    </row>
    <row r="4313">
      <c r="L4313" s="304"/>
      <c r="M4313" s="369"/>
      <c r="N4313" s="369"/>
    </row>
    <row r="4314">
      <c r="M4314" s="369"/>
      <c r="N4314" s="369"/>
    </row>
    <row r="4315">
      <c r="M4315" s="369"/>
    </row>
    <row r="4319">
      <c r="F4319" s="304"/>
      <c r="G4319" s="304"/>
      <c r="M4319" s="369"/>
      <c r="N4319" s="369"/>
    </row>
    <row r="4320">
      <c r="G4320" s="304"/>
      <c r="L4320" s="304"/>
      <c r="M4320" s="369"/>
      <c r="N4320" s="369"/>
    </row>
    <row r="4321">
      <c r="G4321" s="304"/>
      <c r="H4321" s="304"/>
      <c r="L4321" s="304"/>
      <c r="M4321" s="369"/>
      <c r="N4321" s="369"/>
    </row>
    <row r="4322">
      <c r="J4322" s="304"/>
      <c r="M4322" s="369"/>
      <c r="N4322" s="369"/>
    </row>
    <row r="4323">
      <c r="L4323" s="304"/>
      <c r="M4323" s="369"/>
      <c r="N4323" s="369"/>
    </row>
    <row r="4324">
      <c r="N4324" s="369"/>
    </row>
    <row r="4325">
      <c r="G4325" s="304"/>
      <c r="H4325" s="304"/>
      <c r="L4325" s="304"/>
      <c r="M4325" s="369"/>
      <c r="N4325" s="369"/>
    </row>
    <row r="4326">
      <c r="F4326" s="304"/>
      <c r="G4326" s="304"/>
      <c r="H4326" s="304"/>
      <c r="L4326" s="304"/>
      <c r="M4326" s="369"/>
    </row>
    <row r="4327">
      <c r="G4327" s="304"/>
      <c r="H4327" s="304"/>
      <c r="M4327" s="369"/>
      <c r="N4327" s="369"/>
    </row>
    <row r="4328">
      <c r="J4328" s="304"/>
      <c r="N4328" s="369"/>
    </row>
    <row r="4329">
      <c r="L4329" s="304"/>
      <c r="M4329" s="369"/>
      <c r="N4329" s="369"/>
    </row>
    <row r="4330">
      <c r="N4330" s="369"/>
    </row>
    <row r="4331">
      <c r="F4331" s="304"/>
      <c r="G4331" s="304"/>
      <c r="H4331" s="304"/>
      <c r="I4331" s="304"/>
      <c r="M4331" s="369"/>
      <c r="N4331" s="369"/>
    </row>
    <row r="4332">
      <c r="F4332" s="304"/>
      <c r="G4332" s="304"/>
      <c r="H4332" s="304"/>
      <c r="M4332" s="369"/>
      <c r="N4332" s="369"/>
    </row>
    <row r="4333">
      <c r="G4333" s="304"/>
      <c r="H4333" s="304"/>
      <c r="N4333" s="369"/>
    </row>
    <row r="4334">
      <c r="N4334" s="369"/>
    </row>
    <row r="4336">
      <c r="N4336" s="369"/>
    </row>
    <row r="4337">
      <c r="F4337" s="304"/>
      <c r="G4337" s="304"/>
      <c r="H4337" s="304"/>
      <c r="L4337" s="304"/>
      <c r="N4337" s="369"/>
    </row>
    <row r="4338">
      <c r="F4338" s="304"/>
      <c r="G4338" s="304"/>
      <c r="H4338" s="304"/>
      <c r="L4338" s="304"/>
      <c r="M4338" s="369"/>
      <c r="N4338" s="369"/>
    </row>
    <row r="4339">
      <c r="G4339" s="304"/>
      <c r="N4339" s="369"/>
    </row>
    <row r="4340">
      <c r="N4340" s="369"/>
    </row>
    <row r="4341">
      <c r="L4341" s="304"/>
      <c r="M4341" s="369"/>
      <c r="N4341" s="369"/>
    </row>
    <row r="4342">
      <c r="N4342" s="369"/>
    </row>
    <row r="4343">
      <c r="F4343" s="304"/>
      <c r="G4343" s="304"/>
      <c r="H4343" s="304"/>
      <c r="L4343" s="304"/>
      <c r="M4343" s="369"/>
    </row>
    <row r="4344">
      <c r="F4344" s="304"/>
      <c r="G4344" s="304"/>
      <c r="H4344" s="304"/>
      <c r="M4344" s="369"/>
      <c r="N4344" s="369"/>
    </row>
    <row r="4345">
      <c r="G4345" s="304"/>
      <c r="M4345" s="369"/>
      <c r="N4345" s="369"/>
    </row>
    <row r="4346">
      <c r="N4346" s="369"/>
    </row>
    <row r="4347">
      <c r="N4347" s="369"/>
    </row>
    <row r="4348">
      <c r="N4348" s="369"/>
    </row>
    <row r="4351">
      <c r="F4351" s="304"/>
      <c r="G4351" s="304"/>
      <c r="H4351" s="304"/>
      <c r="I4351" s="304"/>
      <c r="J4351" s="304"/>
      <c r="K4351" s="304"/>
      <c r="L4351" s="304"/>
      <c r="M4351" s="369"/>
      <c r="N4351" s="369"/>
    </row>
    <row r="4352">
      <c r="G4352" s="304"/>
      <c r="H4352" s="304"/>
      <c r="I4352" s="304"/>
    </row>
    <row r="4353">
      <c r="H4353" s="304"/>
      <c r="I4353" s="304"/>
      <c r="J4353" s="304"/>
      <c r="K4353" s="304"/>
      <c r="L4353" s="304"/>
      <c r="M4353" s="369"/>
      <c r="N4353" s="369"/>
    </row>
    <row r="4354">
      <c r="J4354" s="304"/>
      <c r="K4354" s="304"/>
      <c r="L4354" s="304"/>
      <c r="M4354" s="369"/>
      <c r="N4354" s="369"/>
    </row>
    <row r="4355">
      <c r="L4355" s="304"/>
      <c r="M4355" s="369"/>
      <c r="N4355" s="369"/>
    </row>
    <row r="4356">
      <c r="N4356" s="369"/>
    </row>
    <row r="4357">
      <c r="F4357" s="304"/>
      <c r="G4357" s="304"/>
      <c r="H4357" s="304"/>
      <c r="I4357" s="304"/>
    </row>
    <row r="4358">
      <c r="H4358" s="304"/>
      <c r="I4358" s="304"/>
      <c r="J4358" s="304"/>
      <c r="K4358" s="304"/>
      <c r="L4358" s="304"/>
      <c r="M4358" s="369"/>
      <c r="N4358" s="369"/>
    </row>
    <row r="4359">
      <c r="J4359" s="304"/>
      <c r="K4359" s="304"/>
      <c r="L4359" s="304"/>
      <c r="M4359" s="369"/>
      <c r="N4359" s="369"/>
    </row>
    <row r="4360">
      <c r="L4360" s="304"/>
      <c r="M4360" s="369"/>
      <c r="N4360" s="369"/>
    </row>
    <row r="4361">
      <c r="N4361" s="369"/>
    </row>
    <row r="4363">
      <c r="L4363" s="304"/>
      <c r="M4363" s="369"/>
      <c r="N4363" s="369"/>
    </row>
    <row r="4364">
      <c r="L4364" s="304"/>
      <c r="M4364" s="369"/>
      <c r="N4364" s="369"/>
    </row>
    <row r="4365">
      <c r="L4365" s="304"/>
      <c r="M4365" s="369"/>
      <c r="N4365" s="369"/>
    </row>
    <row r="4366">
      <c r="N4366" s="369"/>
    </row>
    <row r="4367">
      <c r="L4367" s="304"/>
      <c r="M4367" s="369"/>
      <c r="N4367" s="369"/>
    </row>
    <row r="4368">
      <c r="N4368" s="369"/>
    </row>
    <row r="4369">
      <c r="L4369" s="304"/>
      <c r="M4369" s="369"/>
      <c r="N4369" s="369"/>
    </row>
    <row r="4370">
      <c r="F4370" s="304"/>
      <c r="L4370" s="304"/>
      <c r="M4370" s="369"/>
      <c r="N4370" s="369"/>
    </row>
    <row r="4371">
      <c r="G4371" s="304"/>
      <c r="L4371" s="304"/>
      <c r="M4371" s="369"/>
      <c r="N4371" s="369"/>
    </row>
    <row r="4372">
      <c r="J4372" s="304"/>
      <c r="M4372" s="369"/>
      <c r="N4372" s="369"/>
    </row>
    <row r="4373">
      <c r="L4373" s="304"/>
      <c r="M4373" s="369"/>
      <c r="N4373" s="369"/>
    </row>
    <row r="4374">
      <c r="N4374" s="369"/>
    </row>
    <row r="4375">
      <c r="G4375" s="304"/>
      <c r="H4375" s="304"/>
      <c r="L4375" s="304"/>
      <c r="M4375" s="369"/>
      <c r="N4375" s="369"/>
    </row>
    <row r="4376">
      <c r="F4376" s="304"/>
      <c r="G4376" s="304"/>
      <c r="H4376" s="304"/>
      <c r="M4376" s="369"/>
      <c r="N4376" s="369"/>
    </row>
    <row r="4377">
      <c r="G4377" s="304"/>
      <c r="M4377" s="369"/>
      <c r="N4377" s="369"/>
    </row>
    <row r="4378">
      <c r="N4378" s="369"/>
    </row>
    <row r="4379">
      <c r="N4379" s="369"/>
    </row>
    <row r="4380">
      <c r="N4380" s="369"/>
    </row>
    <row r="4381">
      <c r="F4381" s="304"/>
      <c r="G4381" s="304"/>
      <c r="H4381" s="304"/>
      <c r="I4381" s="304"/>
      <c r="J4381" s="304"/>
      <c r="N4381" s="369"/>
    </row>
    <row r="4382">
      <c r="G4382" s="304"/>
      <c r="H4382" s="304"/>
      <c r="I4382" s="304"/>
      <c r="J4382" s="304"/>
      <c r="K4382" s="304"/>
      <c r="L4382" s="304"/>
      <c r="M4382" s="369"/>
      <c r="N4382" s="369"/>
    </row>
    <row r="4383">
      <c r="H4383" s="304"/>
      <c r="I4383" s="304"/>
      <c r="K4383" s="304"/>
      <c r="L4383" s="304"/>
      <c r="M4383" s="369"/>
      <c r="N4383" s="369"/>
    </row>
    <row r="4384">
      <c r="J4384" s="304"/>
      <c r="K4384" s="304"/>
      <c r="M4384" s="369"/>
      <c r="N4384" s="369"/>
    </row>
    <row r="4385">
      <c r="N4385" s="369"/>
    </row>
    <row r="4386">
      <c r="N4386" s="369"/>
    </row>
    <row r="4388">
      <c r="F4388" s="304"/>
      <c r="G4388" s="304"/>
      <c r="H4388" s="304"/>
      <c r="I4388" s="304"/>
      <c r="J4388" s="304"/>
      <c r="K4388" s="304"/>
      <c r="L4388" s="304"/>
      <c r="M4388" s="369"/>
      <c r="N4388" s="369"/>
    </row>
    <row r="4389">
      <c r="F4389" s="304"/>
      <c r="G4389" s="304"/>
      <c r="H4389" s="304"/>
      <c r="I4389" s="304"/>
      <c r="J4389" s="304"/>
      <c r="K4389" s="304"/>
      <c r="M4389" s="369"/>
      <c r="N4389" s="369"/>
    </row>
    <row r="4390">
      <c r="G4390" s="304"/>
      <c r="H4390" s="304"/>
      <c r="I4390" s="304"/>
      <c r="J4390" s="304"/>
      <c r="K4390" s="304"/>
      <c r="L4390" s="304"/>
      <c r="M4390" s="369"/>
      <c r="N4390" s="369"/>
    </row>
    <row r="4391">
      <c r="H4391" s="304"/>
      <c r="I4391" s="304"/>
      <c r="J4391" s="304"/>
      <c r="L4391" s="304"/>
      <c r="M4391" s="369"/>
      <c r="N4391" s="369"/>
    </row>
    <row r="4392">
      <c r="F4392" s="304"/>
      <c r="G4392" s="304"/>
      <c r="H4392" s="304"/>
      <c r="I4392" s="304"/>
      <c r="J4392" s="304"/>
      <c r="K4392" s="304"/>
      <c r="L4392" s="304"/>
      <c r="M4392" s="369"/>
      <c r="N4392" s="369"/>
    </row>
    <row r="4393">
      <c r="G4393" s="304"/>
      <c r="H4393" s="304"/>
      <c r="I4393" s="304"/>
      <c r="J4393" s="304"/>
      <c r="K4393" s="304"/>
      <c r="L4393" s="304"/>
      <c r="M4393" s="369"/>
      <c r="N4393" s="369"/>
    </row>
    <row r="4394">
      <c r="H4394" s="304"/>
      <c r="I4394" s="304"/>
      <c r="J4394" s="304"/>
      <c r="K4394" s="304"/>
      <c r="L4394" s="304"/>
      <c r="M4394" s="369"/>
    </row>
    <row r="4395">
      <c r="N4395" s="369"/>
    </row>
    <row r="4397">
      <c r="F4397" s="304"/>
      <c r="H4397" s="304"/>
      <c r="J4397" s="304"/>
      <c r="K4397" s="304"/>
      <c r="L4397" s="304"/>
      <c r="M4397" s="369"/>
      <c r="N4397" s="369"/>
    </row>
    <row r="4398">
      <c r="F4398" s="304"/>
      <c r="G4398" s="304"/>
      <c r="H4398" s="304"/>
      <c r="I4398" s="304"/>
      <c r="J4398" s="304"/>
      <c r="K4398" s="304"/>
      <c r="L4398" s="304"/>
      <c r="M4398" s="369"/>
      <c r="N4398" s="369"/>
    </row>
    <row r="4399">
      <c r="G4399" s="304"/>
      <c r="H4399" s="304"/>
      <c r="I4399" s="304"/>
      <c r="J4399" s="304"/>
      <c r="L4399" s="304"/>
      <c r="M4399" s="369"/>
      <c r="N4399" s="369"/>
    </row>
    <row r="4400">
      <c r="I4400" s="304"/>
      <c r="J4400" s="304"/>
      <c r="K4400" s="304"/>
      <c r="L4400" s="304"/>
      <c r="M4400" s="369"/>
    </row>
    <row r="4401">
      <c r="F4401" s="304"/>
      <c r="G4401" s="304"/>
      <c r="H4401" s="304"/>
      <c r="I4401" s="304"/>
      <c r="J4401" s="304"/>
      <c r="K4401" s="304"/>
      <c r="L4401" s="304"/>
      <c r="M4401" s="369"/>
      <c r="N4401" s="369"/>
    </row>
    <row r="4402">
      <c r="F4402" s="304"/>
      <c r="G4402" s="304"/>
      <c r="H4402" s="304"/>
      <c r="I4402" s="304"/>
      <c r="J4402" s="304"/>
      <c r="K4402" s="304"/>
      <c r="L4402" s="304"/>
      <c r="M4402" s="369"/>
      <c r="N4402" s="369"/>
    </row>
    <row r="4403">
      <c r="K4403" s="304"/>
      <c r="L4403" s="304"/>
      <c r="M4403" s="369"/>
      <c r="N4403" s="369"/>
    </row>
    <row r="4404">
      <c r="J4404" s="304"/>
      <c r="K4404" s="304"/>
      <c r="L4404" s="304"/>
      <c r="M4404" s="369"/>
      <c r="N4404" s="369"/>
    </row>
    <row r="4405">
      <c r="L4405" s="304"/>
      <c r="M4405" s="369"/>
      <c r="N4405" s="369"/>
    </row>
    <row r="4406">
      <c r="N4406" s="369"/>
    </row>
    <row r="4407">
      <c r="G4407" s="304"/>
      <c r="H4407" s="304"/>
      <c r="I4407" s="304"/>
      <c r="J4407" s="304"/>
      <c r="L4407" s="304"/>
      <c r="M4407" s="369"/>
      <c r="N4407" s="369"/>
    </row>
    <row r="4408">
      <c r="F4408" s="304"/>
      <c r="J4408" s="304"/>
      <c r="K4408" s="304"/>
      <c r="L4408" s="304"/>
      <c r="N4408" s="369"/>
    </row>
    <row r="4409">
      <c r="H4409" s="304"/>
      <c r="L4409" s="304"/>
      <c r="M4409" s="369"/>
      <c r="N4409" s="369"/>
    </row>
    <row r="4410">
      <c r="J4410" s="304"/>
      <c r="K4410" s="304"/>
      <c r="L4410" s="304"/>
      <c r="M4410" s="369"/>
      <c r="N4410" s="369"/>
    </row>
    <row r="4411">
      <c r="L4411" s="304"/>
      <c r="M4411" s="369"/>
      <c r="N4411" s="369"/>
    </row>
    <row r="4412">
      <c r="N4412" s="369"/>
    </row>
    <row r="4413">
      <c r="F4413" s="304"/>
      <c r="G4413" s="304"/>
      <c r="H4413" s="304"/>
      <c r="I4413" s="304"/>
      <c r="J4413" s="304"/>
      <c r="K4413" s="304"/>
      <c r="L4413" s="304"/>
      <c r="N4413" s="369"/>
    </row>
    <row r="4414">
      <c r="F4414" s="304"/>
      <c r="H4414" s="304"/>
      <c r="I4414" s="304"/>
      <c r="J4414" s="304"/>
      <c r="K4414" s="304"/>
      <c r="L4414" s="304"/>
      <c r="N4414" s="369"/>
    </row>
    <row r="4415">
      <c r="H4415" s="304"/>
      <c r="L4415" s="304"/>
      <c r="M4415" s="369"/>
      <c r="N4415" s="369"/>
    </row>
    <row r="4416">
      <c r="J4416" s="304"/>
      <c r="K4416" s="304"/>
      <c r="L4416" s="304"/>
      <c r="M4416" s="369"/>
    </row>
    <row r="4417">
      <c r="L4417" s="304"/>
      <c r="M4417" s="369"/>
      <c r="N4417" s="369"/>
    </row>
    <row r="4418">
      <c r="N4418" s="369"/>
    </row>
    <row r="4419">
      <c r="F4419" s="304"/>
      <c r="K4419" s="304"/>
      <c r="L4419" s="304"/>
      <c r="M4419" s="369"/>
    </row>
    <row r="4420">
      <c r="F4420" s="304"/>
      <c r="K4420" s="304"/>
      <c r="L4420" s="304"/>
      <c r="M4420" s="369"/>
      <c r="N4420" s="369"/>
    </row>
    <row r="4421">
      <c r="G4421" s="304"/>
      <c r="K4421" s="304"/>
      <c r="L4421" s="304"/>
      <c r="M4421" s="369"/>
      <c r="N4421" s="369"/>
    </row>
    <row r="4422">
      <c r="H4422" s="304"/>
      <c r="L4422" s="304"/>
      <c r="M4422" s="369"/>
      <c r="N4422" s="369"/>
    </row>
    <row r="4423">
      <c r="F4423" s="304"/>
      <c r="K4423" s="304"/>
      <c r="L4423" s="304"/>
      <c r="M4423" s="369"/>
      <c r="N4423" s="369"/>
    </row>
    <row r="4424">
      <c r="F4424" s="304"/>
      <c r="K4424" s="304"/>
      <c r="L4424" s="304"/>
      <c r="M4424" s="369"/>
      <c r="N4424" s="369"/>
    </row>
    <row r="4425">
      <c r="K4425" s="304"/>
      <c r="L4425" s="304"/>
      <c r="M4425" s="369"/>
      <c r="N4425" s="369"/>
    </row>
    <row r="4426">
      <c r="H4426" s="304"/>
      <c r="L4426" s="304"/>
      <c r="M4426" s="369"/>
      <c r="N4426" s="369"/>
    </row>
    <row r="4428">
      <c r="F4428" s="304"/>
      <c r="G4428" s="304"/>
      <c r="H4428" s="304"/>
      <c r="I4428" s="304"/>
      <c r="J4428" s="304"/>
      <c r="K4428" s="304"/>
      <c r="L4428" s="304"/>
      <c r="M4428" s="369"/>
      <c r="N4428" s="369"/>
    </row>
    <row r="4429">
      <c r="F4429" s="304"/>
      <c r="G4429" s="304"/>
      <c r="H4429" s="304"/>
      <c r="I4429" s="304"/>
      <c r="J4429" s="304"/>
      <c r="K4429" s="304"/>
      <c r="L4429" s="304"/>
      <c r="M4429" s="369"/>
      <c r="N4429" s="369"/>
    </row>
    <row r="4430">
      <c r="H4430" s="304"/>
      <c r="I4430" s="304"/>
      <c r="J4430" s="304"/>
      <c r="K4430" s="304"/>
      <c r="L4430" s="304"/>
      <c r="M4430" s="369"/>
      <c r="N4430" s="369"/>
    </row>
    <row r="4431">
      <c r="J4431" s="304"/>
      <c r="K4431" s="304"/>
      <c r="L4431" s="304"/>
      <c r="M4431" s="369"/>
      <c r="N4431" s="369"/>
    </row>
    <row r="4432">
      <c r="L4432" s="304"/>
      <c r="M4432" s="369"/>
      <c r="N4432" s="369"/>
    </row>
    <row r="4433">
      <c r="N4433" s="369"/>
    </row>
    <row r="4434">
      <c r="F4434" s="304"/>
      <c r="G4434" s="304"/>
      <c r="H4434" s="304"/>
      <c r="I4434" s="304"/>
      <c r="J4434" s="304"/>
      <c r="L4434" s="304"/>
      <c r="M4434" s="369"/>
      <c r="N4434" s="369"/>
    </row>
    <row r="4435">
      <c r="F4435" s="304"/>
      <c r="G4435" s="304"/>
      <c r="H4435" s="304"/>
      <c r="I4435" s="304"/>
      <c r="J4435" s="304"/>
      <c r="K4435" s="304"/>
      <c r="L4435" s="304"/>
      <c r="M4435" s="369"/>
      <c r="N4435" s="369"/>
    </row>
    <row r="4436">
      <c r="H4436" s="304"/>
      <c r="I4436" s="304"/>
      <c r="J4436" s="304"/>
      <c r="K4436" s="304"/>
      <c r="L4436" s="304"/>
      <c r="M4436" s="369"/>
      <c r="N4436" s="369"/>
    </row>
    <row r="4437">
      <c r="J4437" s="304"/>
      <c r="K4437" s="304"/>
      <c r="L4437" s="304"/>
      <c r="M4437" s="369"/>
      <c r="N4437" s="369"/>
    </row>
    <row r="4438">
      <c r="L4438" s="304"/>
      <c r="M4438" s="369"/>
      <c r="N4438" s="369"/>
    </row>
    <row r="4439">
      <c r="N4439" s="369"/>
    </row>
    <row r="4441">
      <c r="F4441" s="304"/>
      <c r="G4441" s="304"/>
      <c r="H4441" s="304"/>
      <c r="I4441" s="304"/>
      <c r="J4441" s="304"/>
      <c r="K4441" s="304"/>
      <c r="L4441" s="304"/>
      <c r="M4441" s="369"/>
    </row>
    <row r="4442">
      <c r="F4442" s="304"/>
      <c r="G4442" s="304"/>
      <c r="H4442" s="304"/>
      <c r="I4442" s="304"/>
      <c r="J4442" s="304"/>
      <c r="K4442" s="304"/>
      <c r="L4442" s="304"/>
      <c r="M4442" s="369"/>
      <c r="N4442" s="369"/>
    </row>
    <row r="4443">
      <c r="H4443" s="304"/>
      <c r="I4443" s="304"/>
      <c r="J4443" s="304"/>
      <c r="K4443" s="304"/>
      <c r="L4443" s="304"/>
      <c r="M4443" s="369"/>
      <c r="N4443" s="369"/>
    </row>
    <row r="4444">
      <c r="J4444" s="304"/>
      <c r="K4444" s="304"/>
      <c r="L4444" s="304"/>
      <c r="M4444" s="369"/>
      <c r="N4444" s="369"/>
    </row>
    <row r="4445">
      <c r="L4445" s="304"/>
      <c r="M4445" s="369"/>
      <c r="N4445" s="369"/>
    </row>
    <row r="4446">
      <c r="N4446" s="369"/>
    </row>
    <row r="4448">
      <c r="K4448" s="304"/>
      <c r="L4448" s="304"/>
      <c r="M4448" s="369"/>
      <c r="N4448" s="369"/>
    </row>
    <row r="4449">
      <c r="K4449" s="304"/>
      <c r="L4449" s="304"/>
      <c r="M4449" s="369"/>
      <c r="N4449" s="369"/>
    </row>
    <row r="4450">
      <c r="L4450" s="304"/>
      <c r="N4450" s="369"/>
    </row>
    <row r="4451">
      <c r="J4451" s="304"/>
      <c r="K4451" s="304"/>
      <c r="L4451" s="304"/>
      <c r="M4451" s="369"/>
    </row>
    <row r="4452">
      <c r="L4452" s="304"/>
      <c r="M4452" s="369"/>
      <c r="N4452" s="369"/>
    </row>
    <row r="4453">
      <c r="N4453" s="369"/>
    </row>
    <row r="4454">
      <c r="F4454" s="304"/>
      <c r="K4454" s="304"/>
      <c r="L4454" s="304"/>
      <c r="M4454" s="369"/>
      <c r="N4454" s="369"/>
    </row>
    <row r="4455">
      <c r="F4455" s="304"/>
      <c r="K4455" s="304"/>
      <c r="L4455" s="304"/>
      <c r="M4455" s="369"/>
      <c r="N4455" s="369"/>
    </row>
    <row r="4456">
      <c r="H4456" s="304"/>
      <c r="L4456" s="304"/>
      <c r="N4456" s="369"/>
    </row>
    <row r="4457">
      <c r="J4457" s="304"/>
      <c r="K4457" s="304"/>
      <c r="L4457" s="304"/>
      <c r="M4457" s="369"/>
      <c r="N4457" s="369"/>
    </row>
    <row r="4458">
      <c r="L4458" s="304"/>
      <c r="M4458" s="369"/>
      <c r="N4458" s="369"/>
    </row>
    <row r="4459">
      <c r="N4459" s="369"/>
    </row>
    <row r="4460">
      <c r="F4460" s="304"/>
      <c r="L4460" s="304"/>
      <c r="M4460" s="369"/>
      <c r="N4460" s="369"/>
    </row>
    <row r="4461">
      <c r="F4461" s="304"/>
      <c r="L4461" s="304"/>
    </row>
    <row r="4462">
      <c r="H4462" s="304"/>
      <c r="L4462" s="304"/>
      <c r="M4462" s="369"/>
      <c r="N4462" s="369"/>
    </row>
    <row r="4463">
      <c r="M4463" s="369"/>
    </row>
    <row r="4464">
      <c r="L4464" s="304"/>
      <c r="M4464" s="369"/>
      <c r="N4464" s="369"/>
    </row>
    <row r="4465">
      <c r="N4465" s="369"/>
    </row>
    <row r="4466">
      <c r="F4466" s="304"/>
      <c r="G4466" s="304"/>
      <c r="H4466" s="304"/>
      <c r="I4466" s="304"/>
      <c r="J4466" s="304"/>
      <c r="K4466" s="304"/>
      <c r="L4466" s="304"/>
      <c r="M4466" s="369"/>
      <c r="N4466" s="369"/>
    </row>
    <row r="4467">
      <c r="H4467" s="304"/>
      <c r="I4467" s="304"/>
      <c r="J4467" s="304"/>
      <c r="K4467" s="304"/>
      <c r="L4467" s="304"/>
      <c r="M4467" s="369"/>
      <c r="N4467" s="369"/>
    </row>
    <row r="4468">
      <c r="J4468" s="304"/>
      <c r="K4468" s="304"/>
      <c r="L4468" s="304"/>
      <c r="N4468" s="369"/>
    </row>
    <row r="4469">
      <c r="L4469" s="304"/>
      <c r="M4469" s="369"/>
      <c r="N4469" s="369"/>
    </row>
    <row r="4470">
      <c r="N4470" s="369"/>
    </row>
    <row r="4471">
      <c r="F4471" s="304"/>
      <c r="G4471" s="304"/>
      <c r="H4471" s="304"/>
      <c r="I4471" s="304"/>
      <c r="J4471" s="304"/>
      <c r="K4471" s="304"/>
      <c r="L4471" s="304"/>
      <c r="M4471" s="369"/>
      <c r="N4471" s="369"/>
    </row>
    <row r="4472">
      <c r="F4472" s="304"/>
      <c r="G4472" s="304"/>
      <c r="H4472" s="304"/>
      <c r="I4472" s="304"/>
      <c r="J4472" s="304"/>
      <c r="L4472" s="304"/>
      <c r="M4472" s="369"/>
      <c r="N4472" s="369"/>
    </row>
    <row r="4473">
      <c r="H4473" s="304"/>
      <c r="J4473" s="304"/>
      <c r="K4473" s="304"/>
      <c r="L4473" s="304"/>
      <c r="M4473" s="369"/>
      <c r="N4473" s="369"/>
    </row>
    <row r="4474">
      <c r="N4474" s="369"/>
    </row>
    <row r="4475">
      <c r="L4475" s="304"/>
      <c r="M4475" s="369"/>
      <c r="N4475" s="369"/>
    </row>
    <row r="4476">
      <c r="N4476" s="369"/>
    </row>
    <row r="4478">
      <c r="K4478" s="304"/>
      <c r="L4478" s="304"/>
      <c r="M4478" s="369"/>
      <c r="N4478" s="369"/>
    </row>
    <row r="4479">
      <c r="K4479" s="304"/>
      <c r="L4479" s="304"/>
      <c r="M4479" s="369"/>
      <c r="N4479" s="369"/>
    </row>
    <row r="4480">
      <c r="L4480" s="304"/>
      <c r="M4480" s="369"/>
      <c r="N4480" s="369"/>
    </row>
    <row r="4481">
      <c r="J4481" s="304"/>
      <c r="L4481" s="304"/>
      <c r="M4481" s="369"/>
      <c r="N4481" s="369"/>
    </row>
    <row r="4482">
      <c r="L4482" s="304"/>
    </row>
    <row r="4483">
      <c r="N4483" s="369"/>
    </row>
    <row r="4484">
      <c r="F4484" s="304"/>
      <c r="G4484" s="304"/>
      <c r="H4484" s="304"/>
      <c r="I4484" s="304"/>
      <c r="J4484" s="304"/>
      <c r="K4484" s="304"/>
      <c r="L4484" s="304"/>
      <c r="M4484" s="369"/>
      <c r="N4484" s="369"/>
    </row>
    <row r="4485">
      <c r="K4485" s="304"/>
      <c r="L4485" s="304"/>
      <c r="M4485" s="369"/>
      <c r="N4485" s="369"/>
    </row>
    <row r="4486">
      <c r="H4486" s="304"/>
      <c r="I4486" s="304"/>
      <c r="J4486" s="304"/>
      <c r="K4486" s="304"/>
      <c r="L4486" s="304"/>
      <c r="M4486" s="369"/>
      <c r="N4486" s="369"/>
    </row>
    <row r="4487">
      <c r="J4487" s="304"/>
      <c r="K4487" s="304"/>
      <c r="L4487" s="304"/>
      <c r="M4487" s="369"/>
      <c r="N4487" s="369"/>
    </row>
    <row r="4488">
      <c r="L4488" s="304"/>
      <c r="M4488" s="369"/>
      <c r="N4488" s="369"/>
    </row>
    <row r="4489">
      <c r="N4489" s="369"/>
    </row>
    <row r="4491">
      <c r="F4491" s="304"/>
      <c r="G4491" s="304"/>
      <c r="H4491" s="304"/>
      <c r="I4491" s="304"/>
      <c r="J4491" s="304"/>
      <c r="K4491" s="304"/>
      <c r="L4491" s="304"/>
      <c r="M4491" s="369"/>
    </row>
    <row r="4492">
      <c r="F4492" s="304"/>
      <c r="G4492" s="304"/>
      <c r="H4492" s="304"/>
      <c r="I4492" s="304"/>
      <c r="J4492" s="304"/>
      <c r="K4492" s="304"/>
      <c r="L4492" s="304"/>
      <c r="M4492" s="369"/>
      <c r="N4492" s="369"/>
    </row>
    <row r="4493">
      <c r="H4493" s="304"/>
      <c r="J4493" s="304"/>
      <c r="K4493" s="304"/>
      <c r="L4493" s="304"/>
      <c r="M4493" s="369"/>
      <c r="N4493" s="369"/>
    </row>
    <row r="4494">
      <c r="J4494" s="304"/>
      <c r="K4494" s="304"/>
      <c r="L4494" s="304"/>
      <c r="M4494" s="369"/>
      <c r="N4494" s="369"/>
    </row>
    <row r="4495">
      <c r="L4495" s="304"/>
      <c r="M4495" s="369"/>
      <c r="N4495" s="369"/>
    </row>
    <row r="4496">
      <c r="N4496" s="369"/>
    </row>
    <row r="4497">
      <c r="K4497" s="304"/>
      <c r="L4497" s="304"/>
      <c r="M4497" s="369"/>
      <c r="N4497" s="369"/>
    </row>
    <row r="4498">
      <c r="F4498" s="304"/>
      <c r="K4498" s="304"/>
      <c r="L4498" s="304"/>
      <c r="M4498" s="369"/>
      <c r="N4498" s="369"/>
    </row>
    <row r="4499">
      <c r="L4499" s="304"/>
      <c r="M4499" s="369"/>
      <c r="N4499" s="369"/>
    </row>
    <row r="4500">
      <c r="J4500" s="304"/>
      <c r="K4500" s="304"/>
      <c r="L4500" s="304"/>
      <c r="M4500" s="369"/>
      <c r="N4500" s="369"/>
    </row>
    <row r="4501">
      <c r="L4501" s="304"/>
      <c r="M4501" s="369"/>
    </row>
    <row r="4502">
      <c r="N4502" s="369"/>
    </row>
    <row r="4503">
      <c r="L4503" s="304"/>
      <c r="M4503" s="369"/>
    </row>
    <row r="4504">
      <c r="L4504" s="304"/>
      <c r="N4504" s="369"/>
    </row>
    <row r="4505">
      <c r="L4505" s="304"/>
      <c r="M4505" s="369"/>
      <c r="N4505" s="369"/>
    </row>
    <row r="4506">
      <c r="J4506" s="304"/>
      <c r="K4506" s="304"/>
      <c r="L4506" s="304"/>
      <c r="M4506" s="369"/>
      <c r="N4506" s="369"/>
    </row>
    <row r="4507">
      <c r="L4507" s="304"/>
      <c r="M4507" s="369"/>
      <c r="N4507" s="369"/>
    </row>
    <row r="4508">
      <c r="N4508" s="369"/>
    </row>
    <row r="4510">
      <c r="J4510" s="304"/>
      <c r="L4510" s="304"/>
      <c r="M4510" s="369"/>
      <c r="N4510" s="369"/>
    </row>
    <row r="4511">
      <c r="J4511" s="304"/>
      <c r="K4511" s="304"/>
      <c r="L4511" s="304"/>
      <c r="M4511" s="369"/>
      <c r="N4511" s="369"/>
    </row>
    <row r="4512">
      <c r="K4512" s="304"/>
      <c r="L4512" s="304"/>
      <c r="M4512" s="369"/>
    </row>
    <row r="4513">
      <c r="K4513" s="304"/>
      <c r="L4513" s="304"/>
      <c r="M4513" s="369"/>
      <c r="N4513" s="369"/>
    </row>
    <row r="4514">
      <c r="L4514" s="304"/>
      <c r="M4514" s="369"/>
      <c r="N4514" s="369"/>
    </row>
    <row r="4515">
      <c r="N4515" s="369"/>
    </row>
    <row r="4516">
      <c r="F4516" s="304"/>
      <c r="G4516" s="304"/>
      <c r="H4516" s="304"/>
      <c r="I4516" s="304"/>
      <c r="J4516" s="304"/>
      <c r="K4516" s="304"/>
      <c r="L4516" s="304"/>
      <c r="M4516" s="369"/>
      <c r="N4516" s="369"/>
    </row>
    <row r="4517">
      <c r="F4517" s="304"/>
      <c r="G4517" s="304"/>
      <c r="H4517" s="304"/>
      <c r="I4517" s="304"/>
      <c r="J4517" s="304"/>
      <c r="K4517" s="304"/>
      <c r="L4517" s="304"/>
      <c r="M4517" s="369"/>
      <c r="N4517" s="369"/>
    </row>
    <row r="4518">
      <c r="H4518" s="304"/>
      <c r="I4518" s="304"/>
      <c r="J4518" s="304"/>
      <c r="K4518" s="304"/>
      <c r="L4518" s="304"/>
      <c r="M4518" s="369"/>
      <c r="N4518" s="369"/>
    </row>
    <row r="4519">
      <c r="J4519" s="304"/>
      <c r="K4519" s="304"/>
      <c r="L4519" s="304"/>
      <c r="M4519" s="369"/>
      <c r="N4519" s="369"/>
    </row>
    <row r="4520">
      <c r="L4520" s="304"/>
      <c r="M4520" s="369"/>
      <c r="N4520" s="369"/>
    </row>
    <row r="4521">
      <c r="N4521" s="369"/>
    </row>
    <row r="4522">
      <c r="J4522" s="304"/>
      <c r="K4522" s="304"/>
      <c r="L4522" s="304"/>
      <c r="M4522" s="369"/>
      <c r="N4522" s="369"/>
    </row>
    <row r="4523">
      <c r="F4523" s="304"/>
      <c r="J4523" s="304"/>
      <c r="L4523" s="304"/>
      <c r="M4523" s="369"/>
      <c r="N4523" s="369"/>
    </row>
    <row r="4524">
      <c r="H4524" s="304"/>
      <c r="K4524" s="304"/>
      <c r="L4524" s="304"/>
      <c r="M4524" s="369"/>
      <c r="N4524" s="369"/>
    </row>
    <row r="4525">
      <c r="J4525" s="304"/>
      <c r="K4525" s="304"/>
      <c r="L4525" s="304"/>
      <c r="M4525" s="369"/>
      <c r="N4525" s="369"/>
    </row>
    <row r="4526">
      <c r="L4526" s="304"/>
      <c r="M4526" s="369"/>
      <c r="N4526" s="369"/>
    </row>
    <row r="4527">
      <c r="N4527" s="369"/>
    </row>
    <row r="4528">
      <c r="F4528" s="304"/>
      <c r="G4528" s="304"/>
      <c r="H4528" s="304"/>
      <c r="I4528" s="304"/>
      <c r="J4528" s="304"/>
      <c r="K4528" s="304"/>
      <c r="L4528" s="304"/>
      <c r="M4528" s="369"/>
      <c r="N4528" s="369"/>
    </row>
    <row r="4529">
      <c r="F4529" s="304"/>
      <c r="G4529" s="304"/>
      <c r="H4529" s="304"/>
      <c r="I4529" s="304"/>
      <c r="J4529" s="304"/>
      <c r="K4529" s="304"/>
      <c r="L4529" s="304"/>
      <c r="M4529" s="369"/>
      <c r="N4529" s="369"/>
    </row>
    <row r="4530">
      <c r="H4530" s="304"/>
      <c r="I4530" s="304"/>
      <c r="J4530" s="304"/>
      <c r="K4530" s="304"/>
      <c r="L4530" s="304"/>
      <c r="M4530" s="369"/>
    </row>
    <row r="4531">
      <c r="J4531" s="304"/>
      <c r="K4531" s="304"/>
      <c r="L4531" s="304"/>
      <c r="M4531" s="369"/>
      <c r="N4531" s="369"/>
    </row>
    <row r="4532">
      <c r="L4532" s="304"/>
      <c r="M4532" s="369"/>
      <c r="N4532" s="369"/>
    </row>
    <row r="4533">
      <c r="N4533" s="369"/>
    </row>
    <row r="4534">
      <c r="F4534" s="304"/>
      <c r="G4534" s="304"/>
      <c r="H4534" s="304"/>
      <c r="I4534" s="304"/>
      <c r="J4534" s="304"/>
      <c r="K4534" s="304"/>
      <c r="L4534" s="304"/>
      <c r="M4534" s="369"/>
      <c r="N4534" s="369"/>
    </row>
    <row r="4535">
      <c r="H4535" s="304"/>
      <c r="I4535" s="304"/>
      <c r="J4535" s="304"/>
      <c r="K4535" s="304"/>
      <c r="L4535" s="304"/>
      <c r="M4535" s="369"/>
      <c r="N4535" s="369"/>
    </row>
    <row r="4536">
      <c r="J4536" s="304"/>
      <c r="K4536" s="304"/>
      <c r="L4536" s="304"/>
      <c r="M4536" s="369"/>
      <c r="N4536" s="369"/>
    </row>
    <row r="4537">
      <c r="L4537" s="304"/>
      <c r="M4537" s="369"/>
      <c r="N4537" s="369"/>
    </row>
    <row r="4538">
      <c r="N4538" s="369"/>
    </row>
    <row r="4539">
      <c r="J4539" s="304"/>
      <c r="K4539" s="304"/>
      <c r="L4539" s="304"/>
      <c r="M4539" s="369"/>
      <c r="N4539" s="369"/>
    </row>
    <row r="4540">
      <c r="F4540" s="304"/>
      <c r="L4540" s="304"/>
      <c r="M4540" s="369"/>
      <c r="N4540" s="369"/>
    </row>
    <row r="4541">
      <c r="H4541" s="304"/>
      <c r="J4541" s="304"/>
      <c r="K4541" s="304"/>
      <c r="L4541" s="304"/>
      <c r="M4541" s="369"/>
      <c r="N4541" s="369"/>
    </row>
    <row r="4542">
      <c r="J4542" s="304"/>
      <c r="K4542" s="304"/>
      <c r="L4542" s="304"/>
      <c r="M4542" s="369"/>
      <c r="N4542" s="369"/>
    </row>
    <row r="4543">
      <c r="L4543" s="304"/>
      <c r="M4543" s="369"/>
      <c r="N4543" s="369"/>
    </row>
    <row r="4544">
      <c r="N4544" s="369"/>
    </row>
    <row r="4545">
      <c r="L4545" s="304"/>
      <c r="M4545" s="369"/>
    </row>
    <row r="4546">
      <c r="L4546" s="304"/>
      <c r="M4546" s="369"/>
      <c r="N4546" s="369"/>
    </row>
    <row r="4547">
      <c r="L4547" s="304"/>
      <c r="N4547" s="369"/>
    </row>
    <row r="4548">
      <c r="J4548" s="304"/>
      <c r="M4548" s="369"/>
      <c r="N4548" s="369"/>
    </row>
    <row r="4549">
      <c r="L4549" s="304"/>
      <c r="M4549" s="369"/>
      <c r="N4549" s="369"/>
    </row>
    <row r="4550">
      <c r="N4550" s="369"/>
    </row>
    <row r="4551">
      <c r="F4551" s="304"/>
      <c r="L4551" s="304"/>
      <c r="M4551" s="369"/>
      <c r="N4551" s="369"/>
    </row>
    <row r="4552">
      <c r="F4552" s="304"/>
      <c r="L4552" s="304"/>
      <c r="M4552" s="369"/>
    </row>
    <row r="4553">
      <c r="G4553" s="304"/>
      <c r="M4553" s="369"/>
      <c r="N4553" s="369"/>
    </row>
    <row r="4558">
      <c r="K4558" s="304"/>
      <c r="L4558" s="304"/>
      <c r="M4558" s="369"/>
    </row>
    <row r="4559">
      <c r="K4559" s="304"/>
      <c r="L4559" s="304"/>
      <c r="M4559" s="369"/>
      <c r="N4559" s="369"/>
    </row>
    <row r="4560">
      <c r="K4560" s="304"/>
      <c r="L4560" s="304"/>
      <c r="M4560" s="369"/>
      <c r="N4560" s="369"/>
    </row>
    <row r="4561">
      <c r="J4561" s="304"/>
      <c r="K4561" s="304"/>
      <c r="L4561" s="304"/>
      <c r="M4561" s="369"/>
      <c r="N4561" s="369"/>
    </row>
    <row r="4562">
      <c r="L4562" s="304"/>
      <c r="M4562" s="369"/>
      <c r="N4562" s="369"/>
    </row>
    <row r="4563">
      <c r="N4563" s="369"/>
    </row>
    <row r="4564">
      <c r="F4564" s="304"/>
      <c r="G4564" s="304"/>
      <c r="H4564" s="304"/>
      <c r="I4564" s="304"/>
      <c r="J4564" s="304"/>
      <c r="K4564" s="304"/>
      <c r="L4564" s="304"/>
      <c r="M4564" s="369"/>
      <c r="N4564" s="369"/>
    </row>
    <row r="4565">
      <c r="F4565" s="304"/>
      <c r="G4565" s="304"/>
      <c r="H4565" s="304"/>
      <c r="I4565" s="304"/>
      <c r="J4565" s="304"/>
      <c r="K4565" s="304"/>
      <c r="L4565" s="304"/>
      <c r="M4565" s="369"/>
      <c r="N4565" s="369"/>
    </row>
    <row r="4566">
      <c r="G4566" s="304"/>
      <c r="H4566" s="304"/>
      <c r="I4566" s="304"/>
      <c r="J4566" s="304"/>
      <c r="K4566" s="304"/>
      <c r="L4566" s="304"/>
      <c r="M4566" s="369"/>
      <c r="N4566" s="369"/>
    </row>
    <row r="4567">
      <c r="J4567" s="304"/>
      <c r="K4567" s="304"/>
      <c r="L4567" s="304"/>
      <c r="M4567" s="369"/>
      <c r="N4567" s="369"/>
    </row>
    <row r="4568">
      <c r="L4568" s="304"/>
      <c r="M4568" s="369"/>
      <c r="N4568" s="369"/>
    </row>
    <row r="4569">
      <c r="N4569" s="369"/>
    </row>
    <row r="4570">
      <c r="F4570" s="304"/>
      <c r="G4570" s="304"/>
      <c r="H4570" s="304"/>
      <c r="I4570" s="304"/>
      <c r="J4570" s="304"/>
      <c r="K4570" s="304"/>
      <c r="L4570" s="304"/>
      <c r="M4570" s="369"/>
      <c r="N4570" s="369"/>
    </row>
    <row r="4571">
      <c r="F4571" s="304"/>
      <c r="G4571" s="304"/>
      <c r="H4571" s="304"/>
      <c r="I4571" s="304"/>
      <c r="J4571" s="304"/>
      <c r="K4571" s="304"/>
      <c r="L4571" s="304"/>
      <c r="M4571" s="369"/>
      <c r="N4571" s="369"/>
    </row>
    <row r="4572">
      <c r="G4572" s="304"/>
      <c r="H4572" s="304"/>
      <c r="I4572" s="304"/>
      <c r="J4572" s="304"/>
      <c r="K4572" s="304"/>
      <c r="L4572" s="304"/>
      <c r="M4572" s="369"/>
      <c r="N4572" s="369"/>
    </row>
    <row r="4573">
      <c r="J4573" s="304"/>
      <c r="K4573" s="304"/>
      <c r="L4573" s="304"/>
      <c r="M4573" s="369"/>
      <c r="N4573" s="369"/>
    </row>
    <row r="4574">
      <c r="L4574" s="304"/>
      <c r="M4574" s="369"/>
      <c r="N4574" s="369"/>
    </row>
    <row r="4575">
      <c r="N4575" s="369"/>
    </row>
    <row r="4576">
      <c r="F4576" s="304"/>
      <c r="G4576" s="304"/>
      <c r="H4576" s="304"/>
      <c r="I4576" s="304"/>
      <c r="J4576" s="304"/>
      <c r="K4576" s="304"/>
      <c r="L4576" s="304"/>
      <c r="M4576" s="369"/>
      <c r="N4576" s="369"/>
    </row>
    <row r="4577">
      <c r="F4577" s="304"/>
      <c r="G4577" s="304"/>
      <c r="H4577" s="304"/>
      <c r="I4577" s="304"/>
      <c r="J4577" s="304"/>
      <c r="K4577" s="304"/>
      <c r="L4577" s="304"/>
      <c r="M4577" s="369"/>
      <c r="N4577" s="369"/>
    </row>
    <row r="4578">
      <c r="G4578" s="304"/>
      <c r="H4578" s="304"/>
      <c r="I4578" s="304"/>
      <c r="J4578" s="304"/>
      <c r="K4578" s="304"/>
      <c r="L4578" s="304"/>
      <c r="M4578" s="369"/>
      <c r="N4578" s="369"/>
    </row>
    <row r="4579">
      <c r="J4579" s="304"/>
      <c r="K4579" s="304"/>
      <c r="L4579" s="304"/>
      <c r="M4579" s="369"/>
      <c r="N4579" s="369"/>
    </row>
    <row r="4580">
      <c r="L4580" s="304"/>
      <c r="M4580" s="369"/>
      <c r="N4580" s="369"/>
    </row>
    <row r="4581">
      <c r="N4581" s="369"/>
    </row>
    <row r="4583">
      <c r="K4583" s="304"/>
      <c r="L4583" s="304"/>
      <c r="M4583" s="369"/>
      <c r="N4583" s="369"/>
    </row>
    <row r="4584">
      <c r="L4584" s="304"/>
      <c r="N4584" s="369"/>
    </row>
    <row r="4585">
      <c r="K4585" s="304"/>
      <c r="L4585" s="304"/>
      <c r="M4585" s="369"/>
      <c r="N4585" s="369"/>
    </row>
    <row r="4586">
      <c r="J4586" s="304"/>
      <c r="K4586" s="304"/>
      <c r="L4586" s="304"/>
      <c r="N4586" s="369"/>
    </row>
    <row r="4587">
      <c r="L4587" s="304"/>
      <c r="M4587" s="369"/>
      <c r="N4587" s="369"/>
    </row>
    <row r="4588">
      <c r="N4588" s="369"/>
    </row>
    <row r="4590">
      <c r="F4590" s="304"/>
      <c r="K4590" s="304"/>
      <c r="L4590" s="304"/>
      <c r="M4590" s="369"/>
      <c r="N4590" s="369"/>
    </row>
    <row r="4591">
      <c r="F4591" s="304"/>
      <c r="G4591" s="304"/>
      <c r="K4591" s="304"/>
      <c r="L4591" s="304"/>
      <c r="M4591" s="369"/>
      <c r="N4591" s="369"/>
    </row>
    <row r="4592">
      <c r="G4592" s="304"/>
      <c r="K4592" s="304"/>
      <c r="L4592" s="304"/>
      <c r="M4592" s="369"/>
      <c r="N4592" s="369"/>
    </row>
    <row r="4593">
      <c r="J4593" s="304"/>
      <c r="K4593" s="304"/>
      <c r="M4593" s="369"/>
      <c r="N4593" s="369"/>
    </row>
    <row r="4594">
      <c r="L4594" s="304"/>
      <c r="M4594" s="369"/>
      <c r="N4594" s="369"/>
    </row>
    <row r="4595">
      <c r="N4595" s="369"/>
    </row>
    <row r="4596">
      <c r="F4596" s="304"/>
      <c r="G4596" s="304"/>
      <c r="H4596" s="304"/>
      <c r="I4596" s="304"/>
      <c r="J4596" s="304"/>
      <c r="K4596" s="304"/>
      <c r="L4596" s="304"/>
      <c r="M4596" s="369"/>
      <c r="N4596" s="369"/>
    </row>
    <row r="4597">
      <c r="F4597" s="304"/>
      <c r="G4597" s="304"/>
      <c r="H4597" s="304"/>
      <c r="I4597" s="304"/>
      <c r="J4597" s="304"/>
      <c r="K4597" s="304"/>
      <c r="L4597" s="304"/>
      <c r="M4597" s="369"/>
      <c r="N4597" s="369"/>
    </row>
    <row r="4598">
      <c r="G4598" s="304"/>
      <c r="H4598" s="304"/>
      <c r="I4598" s="304"/>
      <c r="J4598" s="304"/>
      <c r="K4598" s="304"/>
      <c r="L4598" s="304"/>
      <c r="M4598" s="369"/>
      <c r="N4598" s="369"/>
    </row>
    <row r="4599">
      <c r="J4599" s="304"/>
      <c r="K4599" s="304"/>
      <c r="L4599" s="304"/>
      <c r="M4599" s="369"/>
      <c r="N4599" s="369"/>
    </row>
    <row r="4600">
      <c r="L4600" s="304"/>
      <c r="M4600" s="369"/>
      <c r="N4600" s="369"/>
    </row>
    <row r="4601">
      <c r="N4601" s="369"/>
    </row>
    <row r="4602">
      <c r="L4602" s="304"/>
      <c r="M4602" s="369"/>
      <c r="N4602" s="369"/>
    </row>
    <row r="4603">
      <c r="L4603" s="304"/>
      <c r="M4603" s="369"/>
      <c r="N4603" s="369"/>
    </row>
    <row r="4604">
      <c r="M4604" s="369"/>
    </row>
  </sheetData>
  <pageMargins left="0.7" right="0.7" top="0.75" bottom="0.75" header="0.3" footer="0.3"/>
  <headerFooter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enableFormatConditionsCalculation="0"/>
  <dimension ref="B2:T1527"/>
  <sheetViews>
    <sheetView showRuler="0" zoomScale="80" zoomScaleNormal="80" workbookViewId="0">
      <selection activeCell="D5" sqref="D5:L21"/>
    </sheetView>
  </sheetViews>
  <sheetFormatPr baseColWidth="10" defaultColWidth="8.83203125" defaultRowHeight="15" x14ac:dyDescent="0.2"/>
  <cols>
    <col min="2" max="2" bestFit="1" width="29.1640625" customWidth="1"/>
    <col min="3" max="3" bestFit="1" width="16" customWidth="1"/>
    <col min="4" max="12" width="10.5" customWidth="1" style="293"/>
    <col min="13" max="13" width="10.5" customWidth="1" style="296"/>
    <col min="14" max="16" bestFit="1" width="9.1640625" customWidth="1" style="296"/>
    <col min="17" max="17" bestFit="1" width="10.1640625" customWidth="1" style="296"/>
    <col min="18" max="18" width="11.5" customWidth="1" style="296"/>
    <col min="19" max="19" width="11.6640625" customWidth="1" style="59"/>
  </cols>
  <sheetData>
    <row r="2">
      <c r="B2" s="48" t="s">
        <v>587</v>
      </c>
    </row>
    <row r="3">
      <c r="B3" s="0" t="s">
        <v>498</v>
      </c>
    </row>
    <row r="4">
      <c r="B4" s="0" t="s">
        <v>581</v>
      </c>
      <c r="C4" s="0" t="s">
        <v>588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  <c r="S4" s="272"/>
    </row>
    <row r="5">
      <c r="B5" s="0" t="s">
        <v>221</v>
      </c>
      <c r="C5" s="288" t="s">
        <v>589</v>
      </c>
      <c r="D5" s="290">
        <v>2482729.8303807955</v>
      </c>
      <c r="E5" s="290">
        <v>184519.73303015018</v>
      </c>
      <c r="F5" s="290">
        <v>244886.67978664</v>
      </c>
      <c r="G5" s="290">
        <v>255060.47747758869</v>
      </c>
      <c r="H5" s="290">
        <v>264729.32816146332</v>
      </c>
      <c r="I5" s="385">
        <v>266058.59383322549</v>
      </c>
      <c r="J5" s="290">
        <v>266346.13165083458</v>
      </c>
      <c r="K5" s="385">
        <v>277159.80551357678</v>
      </c>
      <c r="L5" s="290">
        <v>293368.9539618573</v>
      </c>
      <c r="M5" s="300"/>
      <c r="N5" s="309"/>
      <c r="O5" s="309"/>
      <c r="P5" s="309"/>
      <c r="Q5" s="309"/>
      <c r="R5" s="309"/>
    </row>
    <row r="6">
      <c r="B6" s="0" t="s">
        <v>223</v>
      </c>
      <c r="C6" s="288" t="s">
        <v>589</v>
      </c>
      <c r="D6" s="290">
        <v>3488089.2540489216</v>
      </c>
      <c r="E6" s="290">
        <v>350311.10300889635</v>
      </c>
      <c r="F6" s="290">
        <v>2091487.4793438062</v>
      </c>
      <c r="G6" s="290">
        <v>503686.23234547052</v>
      </c>
      <c r="H6" s="290">
        <v>514728.06549473258</v>
      </c>
      <c r="I6" s="385">
        <v>516719.25018963974</v>
      </c>
      <c r="J6" s="290">
        <v>1754623.8304076414</v>
      </c>
      <c r="K6" s="385">
        <v>506423.97295728023</v>
      </c>
      <c r="L6" s="290">
        <v>4485270.7859727023</v>
      </c>
      <c r="M6" s="300"/>
      <c r="N6" s="309"/>
      <c r="O6" s="309"/>
      <c r="P6" s="309"/>
      <c r="Q6" s="309"/>
      <c r="R6" s="309"/>
      <c r="S6" s="368"/>
    </row>
    <row r="7">
      <c r="B7" s="0" t="s">
        <v>224</v>
      </c>
      <c r="C7" s="288" t="s">
        <v>589</v>
      </c>
      <c r="D7" s="290">
        <v>-534040.1766468822</v>
      </c>
      <c r="E7" s="290">
        <v>193310.199594987</v>
      </c>
      <c r="F7" s="290">
        <v>314200.77249508211</v>
      </c>
      <c r="G7" s="290">
        <v>310232.7603510489</v>
      </c>
      <c r="H7" s="290">
        <v>307057.00653258967</v>
      </c>
      <c r="I7" s="385">
        <v>303916.33463955275</v>
      </c>
      <c r="J7" s="290">
        <v>287319.95366976119</v>
      </c>
      <c r="K7" s="385">
        <v>302015.5685692812</v>
      </c>
      <c r="L7" s="290">
        <v>306312.741553045</v>
      </c>
      <c r="M7" s="300"/>
      <c r="N7" s="309"/>
      <c r="O7" s="309"/>
      <c r="P7" s="309"/>
      <c r="Q7" s="309"/>
      <c r="R7" s="309"/>
      <c r="S7" s="368"/>
    </row>
    <row r="8">
      <c r="B8" s="0" t="s">
        <v>225</v>
      </c>
      <c r="C8" s="288" t="s">
        <v>589</v>
      </c>
      <c r="D8" s="290">
        <v>257982.9499603915</v>
      </c>
      <c r="E8" s="290">
        <v>163083.435375236</v>
      </c>
      <c r="F8" s="290">
        <v>218172.99800384569</v>
      </c>
      <c r="G8" s="290">
        <v>234859.17153418204</v>
      </c>
      <c r="H8" s="290">
        <v>235719.07806237997</v>
      </c>
      <c r="I8" s="385">
        <v>238046.304271085</v>
      </c>
      <c r="J8" s="290">
        <v>231387.26658087561</v>
      </c>
      <c r="K8" s="385">
        <v>242898.8949879203</v>
      </c>
      <c r="L8" s="290">
        <v>247619.48835250398</v>
      </c>
      <c r="M8" s="300"/>
      <c r="N8" s="309"/>
      <c r="O8" s="309"/>
      <c r="P8" s="309"/>
      <c r="Q8" s="309"/>
      <c r="R8" s="309"/>
      <c r="S8" s="368"/>
    </row>
    <row r="9">
      <c r="B9" s="0" t="s">
        <v>226</v>
      </c>
      <c r="C9" s="288" t="s">
        <v>589</v>
      </c>
      <c r="D9" s="290">
        <v>1460472.465938759</v>
      </c>
      <c r="E9" s="290">
        <v>491923.74565969012</v>
      </c>
      <c r="F9" s="290">
        <v>672026.312138852</v>
      </c>
      <c r="G9" s="290">
        <v>610271.58497682842</v>
      </c>
      <c r="H9" s="290">
        <v>631645.220902882</v>
      </c>
      <c r="I9" s="385">
        <v>633001.467790804</v>
      </c>
      <c r="J9" s="290">
        <v>638198.703244033</v>
      </c>
      <c r="K9" s="385">
        <v>645160.11107443948</v>
      </c>
      <c r="L9" s="290">
        <v>668076.3658852384</v>
      </c>
      <c r="M9" s="300"/>
      <c r="N9" s="309"/>
      <c r="O9" s="309"/>
      <c r="P9" s="309"/>
      <c r="Q9" s="309"/>
      <c r="R9" s="309"/>
      <c r="S9" s="368"/>
    </row>
    <row r="10">
      <c r="B10" s="0" t="s">
        <v>227</v>
      </c>
      <c r="C10" s="288" t="s">
        <v>589</v>
      </c>
      <c r="D10" s="290">
        <v>4464661.9184134416</v>
      </c>
      <c r="E10" s="290">
        <v>226591.3446258991</v>
      </c>
      <c r="F10" s="290">
        <v>288043.1114936503</v>
      </c>
      <c r="G10" s="290">
        <v>322321.68356029829</v>
      </c>
      <c r="H10" s="290">
        <v>338489.82903225935</v>
      </c>
      <c r="I10" s="385">
        <v>342346.02435225504</v>
      </c>
      <c r="J10" s="290">
        <v>342008.38456255279</v>
      </c>
      <c r="K10" s="385">
        <v>349978.18907494668</v>
      </c>
      <c r="L10" s="290">
        <v>370492.45968246518</v>
      </c>
      <c r="M10" s="300"/>
      <c r="N10" s="309"/>
      <c r="O10" s="309"/>
      <c r="P10" s="309"/>
      <c r="Q10" s="309"/>
      <c r="R10" s="309"/>
      <c r="S10" s="368"/>
    </row>
    <row r="11">
      <c r="B11" s="0" t="s">
        <v>228</v>
      </c>
      <c r="C11" s="288" t="s">
        <v>589</v>
      </c>
      <c r="D11" s="290">
        <v>2960925.4281242434</v>
      </c>
      <c r="E11" s="290">
        <v>359685.54156853131</v>
      </c>
      <c r="F11" s="290">
        <v>449920.449981662</v>
      </c>
      <c r="G11" s="290">
        <v>455487.962025944</v>
      </c>
      <c r="H11" s="290">
        <v>477282.3579694638</v>
      </c>
      <c r="I11" s="385">
        <v>482590.19039830146</v>
      </c>
      <c r="J11" s="290">
        <v>486915.82698397583</v>
      </c>
      <c r="K11" s="385">
        <v>489945.31629978784</v>
      </c>
      <c r="L11" s="290">
        <v>508034.04862559168</v>
      </c>
      <c r="M11" s="300"/>
      <c r="N11" s="309"/>
      <c r="O11" s="309"/>
      <c r="P11" s="309"/>
      <c r="Q11" s="309"/>
      <c r="R11" s="309"/>
      <c r="S11" s="368"/>
    </row>
    <row r="12">
      <c r="B12" s="0" t="s">
        <v>251</v>
      </c>
      <c r="C12" s="288" t="s">
        <v>589</v>
      </c>
      <c r="D12" s="290">
        <v>-4171295.9843658735</v>
      </c>
      <c r="E12" s="290">
        <v>9851.3100770989549</v>
      </c>
      <c r="F12" s="290">
        <v>-190182.95542421716</v>
      </c>
      <c r="G12" s="290">
        <v>8065.539476656937</v>
      </c>
      <c r="H12" s="290">
        <v>6825.5134985939367</v>
      </c>
      <c r="I12" s="385">
        <v>7719.4915439279284</v>
      </c>
      <c r="J12" s="290">
        <v>4602.16515161097</v>
      </c>
      <c r="K12" s="385">
        <v>7578.2106685769386</v>
      </c>
      <c r="L12" s="290">
        <v>9356.8286007759161</v>
      </c>
      <c r="M12" s="300"/>
      <c r="N12" s="309"/>
      <c r="O12" s="309"/>
      <c r="P12" s="309"/>
      <c r="Q12" s="309"/>
      <c r="R12" s="309"/>
      <c r="S12" s="368"/>
    </row>
    <row r="13">
      <c r="B13" s="0" t="s">
        <v>229</v>
      </c>
      <c r="C13" s="288" t="s">
        <v>589</v>
      </c>
      <c r="D13" s="290">
        <v>1672211.223625324</v>
      </c>
      <c r="E13" s="290">
        <v>151836.530084053</v>
      </c>
      <c r="F13" s="290">
        <v>233918.7760431786</v>
      </c>
      <c r="G13" s="290">
        <v>207085.16814195691</v>
      </c>
      <c r="H13" s="290">
        <v>210151.4476324135</v>
      </c>
      <c r="I13" s="385">
        <v>217780.04302068081</v>
      </c>
      <c r="J13" s="290">
        <v>214660.44297281239</v>
      </c>
      <c r="K13" s="385">
        <v>219280.3230259892</v>
      </c>
      <c r="L13" s="290">
        <v>231592.0648626422</v>
      </c>
      <c r="M13" s="300"/>
      <c r="N13" s="309"/>
      <c r="O13" s="309"/>
      <c r="P13" s="309"/>
      <c r="Q13" s="309"/>
      <c r="R13" s="309"/>
    </row>
    <row r="14">
      <c r="B14" s="0" t="s">
        <v>230</v>
      </c>
      <c r="C14" s="288" t="s">
        <v>589</v>
      </c>
      <c r="D14" s="290">
        <v>1538899.801789596</v>
      </c>
      <c r="E14" s="290">
        <v>445867.009372821</v>
      </c>
      <c r="F14" s="290">
        <v>628478.17682875111</v>
      </c>
      <c r="G14" s="290">
        <v>637155.91000437574</v>
      </c>
      <c r="H14" s="290">
        <v>673738.61698574666</v>
      </c>
      <c r="I14" s="385">
        <v>692913.47828963259</v>
      </c>
      <c r="J14" s="290">
        <v>697450.26942511159</v>
      </c>
      <c r="K14" s="385">
        <v>716529.39085428859</v>
      </c>
      <c r="L14" s="290">
        <v>740849.43954772782</v>
      </c>
      <c r="M14" s="300"/>
      <c r="N14" s="309"/>
      <c r="O14" s="309"/>
      <c r="P14" s="309"/>
      <c r="Q14" s="309"/>
      <c r="R14" s="309"/>
      <c r="S14" s="368"/>
    </row>
    <row r="15">
      <c r="B15" s="0" t="s">
        <v>231</v>
      </c>
      <c r="C15" s="288" t="s">
        <v>589</v>
      </c>
      <c r="D15" s="375"/>
      <c r="E15" s="375"/>
      <c r="F15" s="375"/>
      <c r="G15" s="375"/>
      <c r="H15" s="375"/>
      <c r="I15" s="375"/>
      <c r="J15" s="375"/>
      <c r="K15" s="375"/>
      <c r="L15" s="375"/>
      <c r="M15" s="300"/>
      <c r="N15" s="309"/>
      <c r="O15" s="309"/>
      <c r="P15" s="309"/>
      <c r="Q15" s="309"/>
      <c r="R15" s="309"/>
      <c r="S15" s="368"/>
    </row>
    <row r="16">
      <c r="B16" s="0" t="s">
        <v>232</v>
      </c>
      <c r="C16" s="288" t="s">
        <v>589</v>
      </c>
      <c r="D16" s="375"/>
      <c r="E16" s="375"/>
      <c r="F16" s="375"/>
      <c r="G16" s="375"/>
      <c r="H16" s="375"/>
      <c r="I16" s="375"/>
      <c r="J16" s="375"/>
      <c r="K16" s="375"/>
      <c r="L16" s="375"/>
      <c r="M16" s="300"/>
      <c r="N16" s="309"/>
      <c r="O16" s="309"/>
      <c r="P16" s="309"/>
      <c r="Q16" s="309"/>
      <c r="R16" s="309"/>
      <c r="S16" s="368"/>
    </row>
    <row r="17">
      <c r="C17" s="288"/>
      <c r="D17" s="300"/>
      <c r="E17" s="300"/>
      <c r="F17" s="300"/>
      <c r="G17" s="300"/>
      <c r="H17" s="300"/>
      <c r="I17" s="300"/>
      <c r="J17" s="300"/>
      <c r="K17" s="300"/>
      <c r="L17" s="300"/>
      <c r="M17" s="300"/>
      <c r="N17" s="309"/>
      <c r="O17" s="309"/>
      <c r="P17" s="309"/>
      <c r="Q17" s="309"/>
      <c r="R17" s="309"/>
      <c r="S17" s="368"/>
    </row>
    <row r="18">
      <c r="C18" s="288"/>
      <c r="D18" s="290"/>
      <c r="E18" s="290"/>
      <c r="F18" s="290"/>
      <c r="G18" s="290"/>
      <c r="H18" s="290"/>
      <c r="I18" s="290"/>
      <c r="J18" s="290"/>
      <c r="K18" s="290"/>
      <c r="L18" s="290"/>
      <c r="M18" s="309"/>
      <c r="N18" s="309"/>
      <c r="O18" s="309"/>
      <c r="P18" s="309"/>
      <c r="Q18" s="309"/>
      <c r="R18" s="309"/>
      <c r="S18" s="368"/>
    </row>
    <row r="19">
      <c r="C19" s="288"/>
      <c r="D19" s="290"/>
      <c r="E19" s="290"/>
      <c r="F19" s="290"/>
      <c r="G19" s="290"/>
      <c r="H19" s="290"/>
      <c r="I19" s="290"/>
      <c r="J19" s="290"/>
      <c r="K19" s="290"/>
      <c r="L19" s="290"/>
      <c r="M19" s="309"/>
      <c r="N19" s="309"/>
      <c r="O19" s="309"/>
      <c r="P19" s="309"/>
      <c r="Q19" s="309"/>
      <c r="R19" s="309"/>
      <c r="S19" s="368"/>
    </row>
    <row r="20">
      <c r="C20" s="288"/>
      <c r="D20" s="290"/>
      <c r="E20" s="290"/>
      <c r="F20" s="290"/>
      <c r="G20" s="290"/>
      <c r="H20" s="290"/>
      <c r="I20" s="290"/>
      <c r="J20" s="290"/>
      <c r="K20" s="290"/>
      <c r="L20" s="290"/>
      <c r="M20" s="309"/>
      <c r="N20" s="309"/>
      <c r="O20" s="309"/>
      <c r="P20" s="309"/>
      <c r="Q20" s="309"/>
      <c r="R20" s="309"/>
      <c r="S20" s="368"/>
    </row>
    <row r="21">
      <c r="D21" s="290"/>
      <c r="E21" s="290"/>
      <c r="F21" s="290"/>
      <c r="G21" s="290"/>
      <c r="H21" s="290"/>
      <c r="I21" s="290"/>
      <c r="J21" s="290"/>
      <c r="K21" s="290"/>
      <c r="L21" s="290"/>
      <c r="M21" s="309"/>
      <c r="N21" s="309"/>
      <c r="O21" s="309"/>
      <c r="P21" s="309"/>
      <c r="Q21" s="309"/>
      <c r="R21" s="309"/>
      <c r="S21" s="368"/>
    </row>
    <row r="22">
      <c r="D22" s="300"/>
      <c r="E22" s="300"/>
      <c r="F22" s="300"/>
      <c r="G22" s="300"/>
      <c r="H22" s="300"/>
      <c r="I22" s="300"/>
      <c r="J22" s="300"/>
      <c r="K22" s="300"/>
      <c r="L22" s="300"/>
      <c r="M22" s="309"/>
      <c r="N22" s="309"/>
      <c r="O22" s="309"/>
      <c r="P22" s="309"/>
      <c r="Q22" s="309"/>
      <c r="R22" s="309"/>
      <c r="S22" s="368"/>
    </row>
    <row r="23">
      <c r="D23" s="305"/>
      <c r="E23" s="305"/>
      <c r="F23" s="305"/>
      <c r="G23" s="305"/>
      <c r="H23" s="305"/>
      <c r="I23" s="305"/>
      <c r="J23" s="305"/>
      <c r="K23" s="305"/>
      <c r="L23" s="305"/>
      <c r="M23" s="309"/>
      <c r="N23" s="309"/>
      <c r="O23" s="309"/>
      <c r="P23" s="309"/>
      <c r="Q23" s="309"/>
      <c r="R23" s="309"/>
    </row>
    <row r="24">
      <c r="D24" s="305"/>
      <c r="E24" s="305"/>
      <c r="F24" s="305"/>
      <c r="G24" s="305"/>
      <c r="H24" s="305"/>
      <c r="I24" s="305"/>
      <c r="J24" s="305"/>
      <c r="K24" s="305"/>
      <c r="L24" s="305"/>
      <c r="M24" s="309"/>
      <c r="N24" s="309"/>
      <c r="O24" s="309"/>
      <c r="P24" s="309"/>
      <c r="Q24" s="309"/>
      <c r="R24" s="309"/>
    </row>
    <row r="25">
      <c r="D25" s="305"/>
      <c r="E25" s="305"/>
      <c r="F25" s="305"/>
      <c r="G25" s="305"/>
      <c r="H25" s="305"/>
      <c r="I25" s="305"/>
      <c r="J25" s="305"/>
      <c r="K25" s="305"/>
      <c r="L25" s="305"/>
      <c r="M25" s="309"/>
      <c r="N25" s="309"/>
      <c r="O25" s="309"/>
      <c r="P25" s="309"/>
      <c r="Q25" s="309"/>
      <c r="R25" s="309"/>
    </row>
    <row r="26">
      <c r="B26" s="55"/>
      <c r="C26" s="55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T26" s="55"/>
    </row>
    <row r="27">
      <c r="B27" s="55"/>
      <c r="C27" s="55"/>
      <c r="D27" s="309"/>
      <c r="E27" s="306"/>
      <c r="F27" s="306"/>
      <c r="G27" s="306"/>
      <c r="H27" s="306"/>
      <c r="I27" s="306"/>
      <c r="J27" s="306"/>
      <c r="K27" s="306"/>
      <c r="L27" s="306"/>
      <c r="M27" s="306"/>
      <c r="N27" s="306"/>
      <c r="O27" s="306"/>
      <c r="P27" s="306"/>
      <c r="Q27" s="306"/>
      <c r="R27" s="306"/>
      <c r="S27" s="272"/>
      <c r="T27" s="55"/>
    </row>
    <row r="28">
      <c r="B28" s="55"/>
      <c r="C28" s="55"/>
      <c r="D28" s="308"/>
      <c r="E28" s="308"/>
      <c r="F28" s="308"/>
      <c r="G28" s="308"/>
      <c r="H28" s="308"/>
      <c r="I28" s="308"/>
      <c r="J28" s="308"/>
      <c r="K28" s="308"/>
      <c r="L28" s="308"/>
      <c r="M28" s="308"/>
      <c r="N28" s="308"/>
      <c r="O28" s="308"/>
      <c r="P28" s="308"/>
      <c r="Q28" s="308"/>
      <c r="R28" s="308"/>
      <c r="T28" s="55"/>
    </row>
    <row r="29">
      <c r="B29" s="55"/>
      <c r="C29" s="55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T29" s="55"/>
    </row>
    <row r="30">
      <c r="B30" s="55"/>
      <c r="C30" s="55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T30" s="55"/>
    </row>
    <row r="31">
      <c r="B31" s="55"/>
      <c r="C31" s="55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309"/>
      <c r="R31" s="309"/>
      <c r="T31" s="55"/>
    </row>
    <row r="32">
      <c r="B32" s="55"/>
      <c r="C32" s="55"/>
      <c r="D32" s="309"/>
      <c r="E32" s="309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/>
      <c r="T32" s="55"/>
    </row>
    <row r="33">
      <c r="B33" s="55"/>
      <c r="C33" s="55"/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T33" s="55"/>
    </row>
    <row r="34">
      <c r="B34" s="55"/>
      <c r="C34" s="55"/>
      <c r="D34" s="309"/>
      <c r="E34" s="309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309"/>
      <c r="R34" s="309"/>
      <c r="T34" s="55"/>
    </row>
    <row r="35">
      <c r="B35" s="55"/>
      <c r="C35" s="55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T35" s="55"/>
    </row>
    <row r="36">
      <c r="B36" s="55"/>
      <c r="C36" s="55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T36" s="55"/>
    </row>
    <row r="37">
      <c r="B37" s="55"/>
      <c r="C37" s="55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T37" s="55"/>
    </row>
    <row r="38">
      <c r="B38" s="55"/>
      <c r="C38" s="55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T38" s="55"/>
    </row>
    <row r="39">
      <c r="B39" s="55"/>
      <c r="C39" s="55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T39" s="55"/>
    </row>
    <row r="40">
      <c r="B40" s="55"/>
      <c r="C40" s="55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T40" s="55"/>
    </row>
    <row r="41">
      <c r="B41" s="55"/>
      <c r="C41" s="55"/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T41" s="55"/>
    </row>
    <row r="42">
      <c r="B42" s="55"/>
      <c r="C42" s="55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T42" s="55"/>
    </row>
    <row r="43">
      <c r="B43" s="55"/>
      <c r="C43" s="55"/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T43" s="55"/>
    </row>
    <row r="44">
      <c r="B44" s="55"/>
      <c r="C44" s="55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T44" s="55"/>
    </row>
    <row r="45">
      <c r="B45" s="55"/>
      <c r="C45" s="55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T45" s="55"/>
    </row>
    <row r="46">
      <c r="B46" s="55"/>
      <c r="C46" s="55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T46" s="55"/>
    </row>
    <row r="47">
      <c r="B47" s="55"/>
      <c r="C47" s="55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T47" s="55"/>
    </row>
    <row r="48">
      <c r="B48" s="55"/>
      <c r="C48" s="55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T48" s="55"/>
    </row>
    <row r="49">
      <c r="D49" s="305"/>
      <c r="E49" s="305"/>
      <c r="F49" s="305"/>
      <c r="G49" s="305"/>
      <c r="H49" s="305"/>
      <c r="I49" s="305"/>
      <c r="J49" s="305"/>
      <c r="K49" s="305"/>
      <c r="L49" s="305"/>
      <c r="M49" s="309"/>
      <c r="N49" s="309"/>
      <c r="O49" s="309"/>
      <c r="P49" s="309"/>
      <c r="Q49" s="309"/>
      <c r="R49" s="309"/>
    </row>
    <row r="50">
      <c r="D50" s="305"/>
      <c r="E50" s="305"/>
      <c r="F50" s="305"/>
      <c r="G50" s="305"/>
      <c r="H50" s="305"/>
      <c r="I50" s="305"/>
      <c r="J50" s="305"/>
      <c r="K50" s="305"/>
      <c r="L50" s="305"/>
      <c r="M50" s="309"/>
      <c r="N50" s="309"/>
      <c r="O50" s="309"/>
      <c r="P50" s="309"/>
      <c r="Q50" s="309"/>
      <c r="R50" s="309"/>
    </row>
    <row r="51">
      <c r="D51" s="305"/>
      <c r="E51" s="305"/>
      <c r="F51" s="305"/>
      <c r="G51" s="305"/>
      <c r="H51" s="305"/>
      <c r="I51" s="305"/>
      <c r="J51" s="305"/>
      <c r="K51" s="305"/>
      <c r="L51" s="305"/>
      <c r="M51" s="309"/>
      <c r="N51" s="309"/>
      <c r="O51" s="309"/>
      <c r="P51" s="309"/>
      <c r="Q51" s="309"/>
      <c r="R51" s="309"/>
    </row>
    <row r="52">
      <c r="D52" s="305"/>
      <c r="E52" s="305"/>
      <c r="F52" s="305"/>
      <c r="G52" s="305"/>
      <c r="H52" s="305"/>
      <c r="I52" s="305"/>
      <c r="J52" s="305"/>
      <c r="K52" s="305"/>
      <c r="L52" s="305"/>
      <c r="M52" s="309"/>
      <c r="N52" s="309"/>
      <c r="O52" s="309"/>
      <c r="P52" s="309"/>
      <c r="Q52" s="309"/>
      <c r="R52" s="309"/>
    </row>
    <row r="53">
      <c r="D53" s="305"/>
      <c r="E53" s="305"/>
      <c r="F53" s="305"/>
      <c r="G53" s="305"/>
      <c r="H53" s="305"/>
      <c r="I53" s="305"/>
      <c r="J53" s="305"/>
      <c r="K53" s="305"/>
      <c r="L53" s="305"/>
      <c r="M53" s="309"/>
      <c r="N53" s="309"/>
      <c r="O53" s="309"/>
      <c r="P53" s="309"/>
      <c r="Q53" s="309"/>
      <c r="R53" s="309"/>
    </row>
    <row r="54">
      <c r="D54" s="305"/>
      <c r="E54" s="305"/>
      <c r="F54" s="305"/>
      <c r="G54" s="305"/>
      <c r="H54" s="305"/>
      <c r="I54" s="305"/>
      <c r="J54" s="305"/>
      <c r="K54" s="305"/>
      <c r="L54" s="305"/>
      <c r="M54" s="309"/>
      <c r="N54" s="309"/>
      <c r="O54" s="309"/>
      <c r="P54" s="309"/>
      <c r="Q54" s="309"/>
      <c r="R54" s="309"/>
    </row>
    <row r="55">
      <c r="D55" s="305"/>
      <c r="E55" s="305"/>
      <c r="F55" s="305"/>
      <c r="G55" s="305"/>
      <c r="H55" s="305"/>
      <c r="I55" s="305"/>
      <c r="J55" s="305"/>
      <c r="K55" s="305"/>
      <c r="L55" s="305"/>
      <c r="M55" s="309"/>
      <c r="N55" s="309"/>
      <c r="O55" s="309"/>
      <c r="P55" s="309"/>
      <c r="Q55" s="309"/>
      <c r="R55" s="309"/>
    </row>
    <row r="56">
      <c r="D56" s="305"/>
      <c r="E56" s="305"/>
      <c r="F56" s="305"/>
      <c r="G56" s="305"/>
      <c r="H56" s="305"/>
      <c r="I56" s="305"/>
      <c r="J56" s="305"/>
      <c r="K56" s="305"/>
      <c r="L56" s="305"/>
      <c r="M56" s="309"/>
      <c r="N56" s="309"/>
      <c r="O56" s="309"/>
      <c r="P56" s="309"/>
      <c r="Q56" s="309"/>
      <c r="R56" s="309"/>
    </row>
    <row r="57">
      <c r="D57" s="305"/>
      <c r="E57" s="305"/>
      <c r="F57" s="305"/>
      <c r="G57" s="305"/>
      <c r="H57" s="305"/>
      <c r="I57" s="305"/>
      <c r="J57" s="305"/>
      <c r="K57" s="305"/>
      <c r="L57" s="305"/>
      <c r="M57" s="309"/>
      <c r="N57" s="309"/>
      <c r="O57" s="309"/>
      <c r="P57" s="309"/>
      <c r="Q57" s="309"/>
      <c r="R57" s="309"/>
    </row>
    <row r="58">
      <c r="D58" s="305"/>
      <c r="E58" s="305"/>
      <c r="F58" s="305"/>
      <c r="G58" s="305"/>
      <c r="H58" s="305"/>
      <c r="I58" s="305"/>
      <c r="J58" s="305"/>
      <c r="K58" s="305"/>
      <c r="L58" s="305"/>
      <c r="M58" s="309"/>
      <c r="N58" s="309"/>
      <c r="O58" s="309"/>
      <c r="P58" s="309"/>
      <c r="Q58" s="309"/>
      <c r="R58" s="309"/>
    </row>
    <row r="59">
      <c r="D59" s="305"/>
      <c r="E59" s="305"/>
      <c r="F59" s="305"/>
      <c r="G59" s="305"/>
      <c r="H59" s="305"/>
      <c r="I59" s="305"/>
      <c r="J59" s="305"/>
      <c r="K59" s="305"/>
      <c r="L59" s="305"/>
      <c r="M59" s="309"/>
      <c r="N59" s="309"/>
      <c r="O59" s="309"/>
      <c r="P59" s="309"/>
      <c r="Q59" s="309"/>
      <c r="R59" s="309"/>
    </row>
    <row r="60">
      <c r="D60" s="305"/>
      <c r="E60" s="305"/>
      <c r="F60" s="305"/>
      <c r="G60" s="305"/>
      <c r="H60" s="305"/>
      <c r="I60" s="305"/>
      <c r="J60" s="305"/>
      <c r="K60" s="305"/>
      <c r="L60" s="305"/>
      <c r="M60" s="309"/>
      <c r="N60" s="309"/>
      <c r="O60" s="309"/>
      <c r="P60" s="309"/>
      <c r="Q60" s="309"/>
      <c r="R60" s="309"/>
    </row>
    <row r="61">
      <c r="D61" s="305"/>
      <c r="E61" s="305"/>
      <c r="F61" s="305"/>
      <c r="G61" s="305"/>
      <c r="H61" s="305"/>
      <c r="I61" s="305"/>
      <c r="J61" s="305"/>
      <c r="K61" s="305"/>
      <c r="L61" s="305"/>
      <c r="M61" s="309"/>
      <c r="N61" s="309"/>
      <c r="O61" s="309"/>
      <c r="P61" s="309"/>
      <c r="Q61" s="309"/>
      <c r="R61" s="309"/>
    </row>
    <row r="62">
      <c r="D62" s="305"/>
      <c r="E62" s="305"/>
      <c r="F62" s="305"/>
      <c r="G62" s="305"/>
      <c r="H62" s="305"/>
      <c r="I62" s="305"/>
      <c r="J62" s="305"/>
      <c r="K62" s="305"/>
      <c r="L62" s="305"/>
      <c r="M62" s="309"/>
      <c r="N62" s="309"/>
      <c r="O62" s="309"/>
      <c r="P62" s="309"/>
      <c r="Q62" s="309"/>
      <c r="R62" s="309"/>
    </row>
    <row r="63">
      <c r="D63" s="305"/>
      <c r="E63" s="305"/>
      <c r="F63" s="305"/>
      <c r="G63" s="305"/>
      <c r="H63" s="305"/>
      <c r="I63" s="305"/>
      <c r="J63" s="305"/>
      <c r="K63" s="305"/>
      <c r="L63" s="305"/>
      <c r="M63" s="309"/>
      <c r="N63" s="309"/>
      <c r="O63" s="309"/>
      <c r="P63" s="309"/>
      <c r="Q63" s="309"/>
      <c r="R63" s="309"/>
    </row>
    <row r="64">
      <c r="D64" s="305"/>
      <c r="E64" s="305"/>
      <c r="F64" s="305"/>
      <c r="G64" s="305"/>
      <c r="H64" s="305"/>
      <c r="I64" s="305"/>
      <c r="J64" s="305"/>
      <c r="K64" s="305"/>
      <c r="L64" s="305"/>
      <c r="M64" s="309"/>
      <c r="N64" s="309"/>
      <c r="O64" s="309"/>
      <c r="P64" s="309"/>
      <c r="Q64" s="309"/>
      <c r="R64" s="309"/>
    </row>
    <row r="65">
      <c r="D65" s="305"/>
      <c r="E65" s="305"/>
      <c r="F65" s="305"/>
      <c r="G65" s="305"/>
      <c r="H65" s="305"/>
      <c r="I65" s="305"/>
      <c r="J65" s="305"/>
      <c r="K65" s="305"/>
      <c r="L65" s="305"/>
      <c r="M65" s="309"/>
      <c r="N65" s="309"/>
      <c r="O65" s="309"/>
      <c r="P65" s="309"/>
      <c r="Q65" s="309"/>
      <c r="R65" s="309"/>
    </row>
    <row r="66">
      <c r="D66" s="305"/>
      <c r="E66" s="305"/>
      <c r="F66" s="305"/>
      <c r="G66" s="305"/>
      <c r="H66" s="305"/>
      <c r="I66" s="305"/>
      <c r="J66" s="305"/>
      <c r="K66" s="305"/>
      <c r="L66" s="305"/>
      <c r="M66" s="309"/>
      <c r="N66" s="309"/>
      <c r="O66" s="309"/>
      <c r="P66" s="309"/>
      <c r="Q66" s="309"/>
      <c r="R66" s="309"/>
    </row>
    <row r="67">
      <c r="D67" s="305"/>
      <c r="E67" s="305"/>
      <c r="F67" s="305"/>
      <c r="G67" s="305"/>
      <c r="H67" s="305"/>
      <c r="I67" s="305"/>
      <c r="J67" s="305"/>
      <c r="K67" s="305"/>
      <c r="L67" s="305"/>
      <c r="M67" s="309"/>
      <c r="N67" s="309"/>
      <c r="O67" s="309"/>
      <c r="P67" s="309"/>
      <c r="Q67" s="309"/>
      <c r="R67" s="309"/>
    </row>
    <row r="68">
      <c r="D68" s="305"/>
      <c r="E68" s="305"/>
      <c r="F68" s="305"/>
      <c r="G68" s="305"/>
      <c r="H68" s="305"/>
      <c r="I68" s="305"/>
      <c r="J68" s="305"/>
      <c r="K68" s="305"/>
      <c r="L68" s="305"/>
      <c r="M68" s="309"/>
      <c r="N68" s="309"/>
      <c r="O68" s="309"/>
      <c r="P68" s="309"/>
      <c r="Q68" s="309"/>
      <c r="R68" s="309"/>
    </row>
    <row r="69">
      <c r="D69" s="305"/>
      <c r="E69" s="305"/>
      <c r="F69" s="305"/>
      <c r="G69" s="305"/>
      <c r="H69" s="305"/>
      <c r="I69" s="305"/>
      <c r="J69" s="305"/>
      <c r="K69" s="305"/>
      <c r="L69" s="305"/>
      <c r="M69" s="309"/>
      <c r="N69" s="309"/>
      <c r="O69" s="309"/>
      <c r="P69" s="309"/>
      <c r="Q69" s="309"/>
      <c r="R69" s="309"/>
    </row>
    <row r="70">
      <c r="D70" s="305"/>
      <c r="E70" s="305"/>
      <c r="F70" s="305"/>
      <c r="G70" s="305"/>
      <c r="H70" s="305"/>
      <c r="I70" s="305"/>
      <c r="J70" s="305"/>
      <c r="K70" s="305"/>
      <c r="L70" s="305"/>
      <c r="M70" s="309"/>
      <c r="N70" s="309"/>
      <c r="O70" s="309"/>
      <c r="P70" s="309"/>
      <c r="Q70" s="309"/>
      <c r="R70" s="309"/>
    </row>
    <row r="71">
      <c r="D71" s="305"/>
      <c r="E71" s="305"/>
      <c r="F71" s="305"/>
      <c r="G71" s="305"/>
      <c r="H71" s="305"/>
      <c r="I71" s="305"/>
      <c r="J71" s="305"/>
      <c r="K71" s="305"/>
      <c r="L71" s="305"/>
      <c r="M71" s="309"/>
      <c r="N71" s="309"/>
      <c r="O71" s="309"/>
      <c r="P71" s="309"/>
      <c r="Q71" s="309"/>
      <c r="R71" s="309"/>
    </row>
    <row r="72">
      <c r="D72" s="305"/>
      <c r="E72" s="305"/>
      <c r="F72" s="305"/>
      <c r="G72" s="305"/>
      <c r="H72" s="305"/>
      <c r="I72" s="305"/>
      <c r="J72" s="305"/>
      <c r="K72" s="305"/>
      <c r="L72" s="305"/>
      <c r="M72" s="309"/>
      <c r="N72" s="309"/>
      <c r="O72" s="309"/>
      <c r="P72" s="309"/>
      <c r="Q72" s="309"/>
      <c r="R72" s="309"/>
    </row>
    <row r="73">
      <c r="D73" s="305"/>
      <c r="E73" s="305"/>
      <c r="F73" s="305"/>
      <c r="G73" s="305"/>
      <c r="H73" s="305"/>
      <c r="I73" s="305"/>
      <c r="J73" s="305"/>
      <c r="K73" s="305"/>
      <c r="L73" s="305"/>
      <c r="M73" s="309"/>
      <c r="N73" s="309"/>
      <c r="O73" s="309"/>
      <c r="P73" s="309"/>
      <c r="Q73" s="309"/>
      <c r="R73" s="309"/>
    </row>
    <row r="74">
      <c r="D74" s="305"/>
      <c r="E74" s="305"/>
      <c r="F74" s="305"/>
      <c r="G74" s="305"/>
      <c r="H74" s="305"/>
      <c r="I74" s="305"/>
      <c r="J74" s="305"/>
      <c r="K74" s="305"/>
      <c r="L74" s="305"/>
      <c r="M74" s="309"/>
      <c r="N74" s="309"/>
      <c r="O74" s="309"/>
      <c r="P74" s="309"/>
      <c r="Q74" s="309"/>
      <c r="R74" s="309"/>
    </row>
    <row r="75">
      <c r="D75" s="305"/>
      <c r="E75" s="305"/>
      <c r="F75" s="305"/>
      <c r="G75" s="305"/>
      <c r="H75" s="305"/>
      <c r="I75" s="305"/>
      <c r="J75" s="305"/>
      <c r="K75" s="305"/>
      <c r="L75" s="305"/>
      <c r="M75" s="309"/>
      <c r="N75" s="309"/>
      <c r="O75" s="309"/>
      <c r="P75" s="309"/>
      <c r="Q75" s="309"/>
      <c r="R75" s="309"/>
    </row>
    <row r="76">
      <c r="D76" s="305"/>
      <c r="E76" s="305"/>
      <c r="F76" s="305"/>
      <c r="G76" s="305"/>
      <c r="H76" s="305"/>
      <c r="I76" s="305"/>
      <c r="J76" s="305"/>
      <c r="K76" s="305"/>
      <c r="L76" s="305"/>
      <c r="M76" s="309"/>
      <c r="N76" s="309"/>
      <c r="O76" s="309"/>
      <c r="P76" s="309"/>
      <c r="Q76" s="309"/>
      <c r="R76" s="309"/>
    </row>
    <row r="77">
      <c r="D77" s="305"/>
      <c r="E77" s="305"/>
      <c r="F77" s="305"/>
      <c r="G77" s="305"/>
      <c r="H77" s="305"/>
      <c r="I77" s="305"/>
      <c r="J77" s="305"/>
      <c r="K77" s="305"/>
      <c r="L77" s="305"/>
      <c r="M77" s="309"/>
      <c r="N77" s="309"/>
      <c r="O77" s="309"/>
      <c r="P77" s="309"/>
      <c r="Q77" s="309"/>
      <c r="R77" s="309"/>
    </row>
    <row r="78">
      <c r="D78" s="305"/>
      <c r="E78" s="305"/>
      <c r="F78" s="305"/>
      <c r="G78" s="305"/>
      <c r="H78" s="305"/>
      <c r="I78" s="305"/>
      <c r="J78" s="305"/>
      <c r="K78" s="305"/>
      <c r="L78" s="305"/>
      <c r="M78" s="309"/>
      <c r="N78" s="309"/>
      <c r="O78" s="309"/>
      <c r="P78" s="309"/>
      <c r="Q78" s="309"/>
      <c r="R78" s="309"/>
    </row>
    <row r="79">
      <c r="D79" s="305"/>
      <c r="E79" s="305"/>
      <c r="F79" s="305"/>
      <c r="G79" s="305"/>
      <c r="H79" s="305"/>
      <c r="I79" s="305"/>
      <c r="J79" s="305"/>
      <c r="K79" s="305"/>
      <c r="L79" s="305"/>
      <c r="M79" s="309"/>
      <c r="N79" s="309"/>
      <c r="O79" s="309"/>
      <c r="P79" s="309"/>
      <c r="Q79" s="309"/>
      <c r="R79" s="309"/>
    </row>
    <row r="80">
      <c r="D80" s="305"/>
      <c r="E80" s="305"/>
      <c r="F80" s="305"/>
      <c r="G80" s="305"/>
      <c r="H80" s="305"/>
      <c r="I80" s="305"/>
      <c r="J80" s="305"/>
      <c r="K80" s="305"/>
      <c r="L80" s="305"/>
      <c r="M80" s="309"/>
      <c r="N80" s="309"/>
      <c r="O80" s="309"/>
      <c r="P80" s="309"/>
      <c r="Q80" s="309"/>
      <c r="R80" s="309"/>
    </row>
    <row r="81">
      <c r="D81" s="305"/>
      <c r="E81" s="305"/>
      <c r="F81" s="305"/>
      <c r="G81" s="305"/>
      <c r="H81" s="305"/>
      <c r="I81" s="305"/>
      <c r="J81" s="305"/>
      <c r="K81" s="305"/>
      <c r="L81" s="305"/>
      <c r="M81" s="309"/>
      <c r="N81" s="309"/>
      <c r="O81" s="309"/>
      <c r="P81" s="309"/>
      <c r="Q81" s="309"/>
      <c r="R81" s="309"/>
    </row>
    <row r="82">
      <c r="D82" s="305"/>
      <c r="E82" s="305"/>
      <c r="F82" s="305"/>
      <c r="G82" s="305"/>
      <c r="H82" s="305"/>
      <c r="I82" s="305"/>
      <c r="J82" s="305"/>
      <c r="K82" s="305"/>
      <c r="L82" s="305"/>
      <c r="M82" s="309"/>
      <c r="N82" s="309"/>
      <c r="O82" s="309"/>
      <c r="P82" s="309"/>
      <c r="Q82" s="309"/>
      <c r="R82" s="309"/>
    </row>
    <row r="83">
      <c r="D83" s="305"/>
      <c r="E83" s="305"/>
      <c r="F83" s="305"/>
      <c r="G83" s="305"/>
      <c r="H83" s="305"/>
      <c r="I83" s="305"/>
      <c r="J83" s="305"/>
      <c r="K83" s="305"/>
      <c r="L83" s="305"/>
      <c r="M83" s="309"/>
      <c r="N83" s="309"/>
      <c r="O83" s="309"/>
      <c r="P83" s="309"/>
      <c r="Q83" s="309"/>
      <c r="R83" s="309"/>
    </row>
    <row r="84">
      <c r="D84" s="305"/>
      <c r="E84" s="305"/>
      <c r="F84" s="305"/>
      <c r="G84" s="305"/>
      <c r="H84" s="305"/>
      <c r="I84" s="305"/>
      <c r="J84" s="305"/>
      <c r="K84" s="305"/>
      <c r="L84" s="305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5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5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5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5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5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5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5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5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5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5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5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5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5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5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5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5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5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5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5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5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5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5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5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5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5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5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5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5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5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5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5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5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5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5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5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5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5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5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5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5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5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5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5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5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5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5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5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5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5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5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5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5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5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5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5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5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5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5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5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5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5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5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5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5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5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5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5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5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 enableFormatConditionsCalculation="0"/>
  <dimension ref="B2:S1550"/>
  <sheetViews>
    <sheetView showRuler="0" topLeftCell="A454" zoomScale="80" zoomScaleNormal="80" workbookViewId="0">
      <selection activeCell="E5" sqref="E5:M495"/>
    </sheetView>
  </sheetViews>
  <sheetFormatPr baseColWidth="10" defaultColWidth="8.83203125" defaultRowHeight="15" x14ac:dyDescent="0.2"/>
  <cols>
    <col min="2" max="2" width="22.83203125" customWidth="1"/>
    <col min="3" max="3" bestFit="1" width="22.33203125" customWidth="1"/>
    <col min="4" max="4" bestFit="1" width="21.1640625" customWidth="1" style="316"/>
    <col min="5" max="6" bestFit="1" width="5.5" customWidth="1" style="293"/>
    <col min="7" max="13" bestFit="1" width="6.5" customWidth="1" style="293"/>
    <col min="14" max="17" bestFit="1" width="6.5" customWidth="1" style="296"/>
    <col min="18" max="18" width="9.1640625" customWidth="1" style="296"/>
    <col min="19" max="19" width="9.1640625" customWidth="1" style="55"/>
    <col min="20" max="20" width="9.1640625" customWidth="1"/>
  </cols>
  <sheetData>
    <row r="2">
      <c r="B2" s="48" t="s">
        <v>586</v>
      </c>
      <c r="D2" s="67"/>
    </row>
    <row r="3">
      <c r="B3" s="0" t="s">
        <v>498</v>
      </c>
    </row>
    <row r="4">
      <c r="B4" s="0" t="s">
        <v>581</v>
      </c>
      <c r="C4" s="0" t="s">
        <v>584</v>
      </c>
      <c r="D4" s="316" t="s">
        <v>585</v>
      </c>
      <c r="E4" s="307">
        <v>2010</v>
      </c>
      <c r="F4" s="307">
        <v>2015</v>
      </c>
      <c r="G4" s="307">
        <v>2020</v>
      </c>
      <c r="H4" s="307">
        <v>2025</v>
      </c>
      <c r="I4" s="307">
        <v>2030</v>
      </c>
      <c r="J4" s="307">
        <v>2035</v>
      </c>
      <c r="K4" s="307">
        <v>2040</v>
      </c>
      <c r="L4" s="307">
        <v>2045</v>
      </c>
      <c r="M4" s="307">
        <v>2050</v>
      </c>
      <c r="N4" s="308"/>
      <c r="O4" s="308"/>
      <c r="P4" s="308"/>
      <c r="Q4" s="308"/>
      <c r="R4" s="308"/>
      <c r="S4" s="373"/>
    </row>
    <row r="5">
      <c r="B5" s="0" t="s">
        <v>221</v>
      </c>
      <c r="C5" s="288" t="s">
        <v>405</v>
      </c>
      <c r="D5" s="317" t="s">
        <v>143</v>
      </c>
      <c r="E5" s="290">
        <v>0.721971792</v>
      </c>
      <c r="F5" s="290"/>
      <c r="G5" s="290">
        <v>4.621712481943</v>
      </c>
      <c r="H5" s="290">
        <v>7.595011998317</v>
      </c>
      <c r="I5" s="290">
        <v>3.153792464374</v>
      </c>
      <c r="J5" s="385">
        <v>119.123005374781</v>
      </c>
      <c r="K5" s="290">
        <v>104.301006325069</v>
      </c>
      <c r="L5" s="385">
        <v>122.570472804139</v>
      </c>
      <c r="M5" s="290">
        <v>122.57379197035699</v>
      </c>
      <c r="N5" s="300"/>
      <c r="O5" s="309"/>
      <c r="P5" s="309"/>
      <c r="Q5" s="309"/>
      <c r="R5" s="309"/>
    </row>
    <row r="6">
      <c r="B6" s="0" t="s">
        <v>221</v>
      </c>
      <c r="C6" s="288" t="s">
        <v>405</v>
      </c>
      <c r="D6" s="317" t="s">
        <v>144</v>
      </c>
      <c r="E6" s="290">
        <v>0.196315633478</v>
      </c>
      <c r="F6" s="290"/>
      <c r="G6" s="290"/>
      <c r="H6" s="290"/>
      <c r="I6" s="290"/>
      <c r="J6" s="385"/>
      <c r="K6" s="290">
        <v>0.174824868221</v>
      </c>
      <c r="L6" s="385">
        <v>0.171536378894</v>
      </c>
      <c r="M6" s="290">
        <v>0.168747960879</v>
      </c>
      <c r="N6" s="300"/>
      <c r="O6" s="309"/>
      <c r="P6" s="309"/>
      <c r="Q6" s="309"/>
      <c r="R6" s="309"/>
    </row>
    <row r="7">
      <c r="B7" s="0" t="s">
        <v>221</v>
      </c>
      <c r="C7" s="288" t="s">
        <v>405</v>
      </c>
      <c r="D7" s="317" t="s">
        <v>145</v>
      </c>
      <c r="E7" s="290">
        <v>97.908820416</v>
      </c>
      <c r="F7" s="290">
        <v>91.543204154247</v>
      </c>
      <c r="G7" s="290">
        <v>102.27514409444</v>
      </c>
      <c r="H7" s="290">
        <v>104.422186565864</v>
      </c>
      <c r="I7" s="290">
        <v>112.756927898135</v>
      </c>
      <c r="J7" s="385">
        <v>110.831179968888</v>
      </c>
      <c r="K7" s="290">
        <v>108.820181911643</v>
      </c>
      <c r="L7" s="385">
        <v>107.295652028523</v>
      </c>
      <c r="M7" s="290">
        <v>100.545817792324</v>
      </c>
      <c r="N7" s="300"/>
      <c r="O7" s="309"/>
      <c r="P7" s="309"/>
      <c r="Q7" s="309"/>
      <c r="R7" s="309"/>
    </row>
    <row r="8">
      <c r="B8" s="0" t="s">
        <v>221</v>
      </c>
      <c r="C8" s="288" t="s">
        <v>405</v>
      </c>
      <c r="D8" s="317" t="s">
        <v>146</v>
      </c>
      <c r="E8" s="290">
        <v>323.416612582522</v>
      </c>
      <c r="F8" s="290">
        <v>317.272268514044</v>
      </c>
      <c r="G8" s="290">
        <v>296.97364128904</v>
      </c>
      <c r="H8" s="290">
        <v>282.164750126793</v>
      </c>
      <c r="I8" s="290">
        <v>266.764759803044</v>
      </c>
      <c r="J8" s="385">
        <v>192.940036954712</v>
      </c>
      <c r="K8" s="290">
        <v>202.262702829068</v>
      </c>
      <c r="L8" s="385">
        <v>183.419932779728</v>
      </c>
      <c r="M8" s="290">
        <v>185.247724223546</v>
      </c>
      <c r="N8" s="300"/>
      <c r="O8" s="309"/>
      <c r="P8" s="309"/>
      <c r="Q8" s="309"/>
      <c r="R8" s="309"/>
      <c r="S8" s="56"/>
    </row>
    <row r="9">
      <c r="B9" s="0" t="s">
        <v>221</v>
      </c>
      <c r="C9" s="288" t="s">
        <v>405</v>
      </c>
      <c r="D9" s="317" t="s">
        <v>148</v>
      </c>
      <c r="E9" s="290">
        <v>41.225514606</v>
      </c>
      <c r="F9" s="290">
        <v>26.144286226703</v>
      </c>
      <c r="G9" s="290">
        <v>36.016356345898</v>
      </c>
      <c r="H9" s="290">
        <v>31.536589569317</v>
      </c>
      <c r="I9" s="290">
        <v>28.91614647814</v>
      </c>
      <c r="J9" s="385">
        <v>4.225838270611</v>
      </c>
      <c r="K9" s="290"/>
      <c r="L9" s="385"/>
      <c r="M9" s="290"/>
      <c r="N9" s="300"/>
      <c r="O9" s="309"/>
      <c r="P9" s="309"/>
      <c r="Q9" s="309"/>
      <c r="R9" s="309"/>
    </row>
    <row r="10">
      <c r="B10" s="0" t="s">
        <v>221</v>
      </c>
      <c r="C10" s="288" t="s">
        <v>405</v>
      </c>
      <c r="D10" s="317" t="s">
        <v>423</v>
      </c>
      <c r="E10" s="290">
        <v>835.154136271798</v>
      </c>
      <c r="F10" s="290">
        <v>817.070928464871</v>
      </c>
      <c r="G10" s="290">
        <v>819.715486256073</v>
      </c>
      <c r="H10" s="290">
        <v>799.972731927775</v>
      </c>
      <c r="I10" s="290">
        <v>779.854566270074</v>
      </c>
      <c r="J10" s="385">
        <v>762.183136658062</v>
      </c>
      <c r="K10" s="290">
        <v>743.729417934659</v>
      </c>
      <c r="L10" s="385">
        <v>729.739724833186</v>
      </c>
      <c r="M10" s="290">
        <v>717.877404965556</v>
      </c>
      <c r="N10" s="300"/>
      <c r="O10" s="309"/>
      <c r="P10" s="309"/>
      <c r="Q10" s="309"/>
      <c r="R10" s="309"/>
    </row>
    <row r="11">
      <c r="B11" s="0" t="s">
        <v>221</v>
      </c>
      <c r="C11" s="288" t="s">
        <v>407</v>
      </c>
      <c r="D11" s="317" t="s">
        <v>143</v>
      </c>
      <c r="E11" s="290"/>
      <c r="F11" s="290"/>
      <c r="G11" s="290">
        <v>8.012951332019</v>
      </c>
      <c r="H11" s="290">
        <v>7.696408477209</v>
      </c>
      <c r="I11" s="290">
        <v>7.036075080998</v>
      </c>
      <c r="J11" s="385">
        <v>11.642296123091</v>
      </c>
      <c r="K11" s="290">
        <v>12.813527926755</v>
      </c>
      <c r="L11" s="385">
        <v>13.873950575753</v>
      </c>
      <c r="M11" s="290">
        <v>13.458148804939</v>
      </c>
      <c r="N11" s="300"/>
      <c r="O11" s="309"/>
      <c r="P11" s="309"/>
      <c r="Q11" s="309"/>
      <c r="R11" s="309"/>
    </row>
    <row r="12">
      <c r="B12" s="0" t="s">
        <v>221</v>
      </c>
      <c r="C12" s="288" t="s">
        <v>407</v>
      </c>
      <c r="D12" s="317" t="s">
        <v>144</v>
      </c>
      <c r="E12" s="290">
        <v>37.582056576</v>
      </c>
      <c r="F12" s="290"/>
      <c r="G12" s="290">
        <v>12.593550942617</v>
      </c>
      <c r="H12" s="290">
        <v>8.639576273867</v>
      </c>
      <c r="I12" s="290">
        <v>5.032708259117</v>
      </c>
      <c r="J12" s="385">
        <v>1.425840244367</v>
      </c>
      <c r="K12" s="290">
        <v>0.147668649345</v>
      </c>
      <c r="L12" s="385">
        <v>0.544411425896</v>
      </c>
      <c r="M12" s="290">
        <v>6.749034640986</v>
      </c>
      <c r="N12" s="300"/>
      <c r="O12" s="309"/>
      <c r="P12" s="309"/>
      <c r="Q12" s="309"/>
      <c r="R12" s="309"/>
      <c r="S12" s="56"/>
    </row>
    <row r="13">
      <c r="B13" s="0" t="s">
        <v>221</v>
      </c>
      <c r="C13" s="288" t="s">
        <v>407</v>
      </c>
      <c r="D13" s="317" t="s">
        <v>145</v>
      </c>
      <c r="E13" s="290">
        <v>35.413503516</v>
      </c>
      <c r="F13" s="290">
        <v>48.763348859011</v>
      </c>
      <c r="G13" s="290">
        <v>46.542413611915</v>
      </c>
      <c r="H13" s="290">
        <v>45.300871624799</v>
      </c>
      <c r="I13" s="290">
        <v>44.037121422571</v>
      </c>
      <c r="J13" s="385">
        <v>46.082453834291</v>
      </c>
      <c r="K13" s="290">
        <v>48.404610564017</v>
      </c>
      <c r="L13" s="385">
        <v>50.84378388962</v>
      </c>
      <c r="M13" s="290">
        <v>53.405870434503</v>
      </c>
      <c r="N13" s="300"/>
      <c r="O13" s="309"/>
      <c r="P13" s="309"/>
      <c r="Q13" s="309"/>
      <c r="R13" s="309"/>
      <c r="S13" s="56"/>
    </row>
    <row r="14">
      <c r="B14" s="0" t="s">
        <v>221</v>
      </c>
      <c r="C14" s="288" t="s">
        <v>407</v>
      </c>
      <c r="D14" s="317" t="s">
        <v>146</v>
      </c>
      <c r="E14" s="290">
        <v>0.694213308</v>
      </c>
      <c r="F14" s="290"/>
      <c r="G14" s="290">
        <v>8.360057986019</v>
      </c>
      <c r="H14" s="290">
        <v>7.696408477209</v>
      </c>
      <c r="I14" s="290"/>
      <c r="J14" s="385"/>
      <c r="K14" s="290">
        <v>6.546894258829</v>
      </c>
      <c r="L14" s="385">
        <v>13.873950575753</v>
      </c>
      <c r="M14" s="290">
        <v>13.458148804939</v>
      </c>
      <c r="N14" s="300"/>
      <c r="O14" s="309"/>
      <c r="P14" s="309"/>
      <c r="Q14" s="309"/>
      <c r="R14" s="309"/>
    </row>
    <row r="15">
      <c r="B15" s="0" t="s">
        <v>221</v>
      </c>
      <c r="C15" s="288" t="s">
        <v>407</v>
      </c>
      <c r="D15" s="317" t="s">
        <v>148</v>
      </c>
      <c r="E15" s="290">
        <v>0.01800324</v>
      </c>
      <c r="F15" s="290">
        <v>5.573471533446</v>
      </c>
      <c r="G15" s="290"/>
      <c r="H15" s="290"/>
      <c r="I15" s="290">
        <v>0.301663349789</v>
      </c>
      <c r="J15" s="385"/>
      <c r="K15" s="290">
        <v>0.620023192298</v>
      </c>
      <c r="L15" s="385"/>
      <c r="M15" s="290"/>
      <c r="N15" s="300"/>
      <c r="O15" s="309"/>
      <c r="P15" s="309"/>
      <c r="Q15" s="309"/>
      <c r="R15" s="309"/>
      <c r="S15" s="56"/>
    </row>
    <row r="16">
      <c r="B16" s="0" t="s">
        <v>221</v>
      </c>
      <c r="C16" s="288" t="s">
        <v>407</v>
      </c>
      <c r="D16" s="317" t="s">
        <v>423</v>
      </c>
      <c r="E16" s="290"/>
      <c r="F16" s="290">
        <v>3.685937938137</v>
      </c>
      <c r="G16" s="290">
        <v>3.769100478223</v>
      </c>
      <c r="H16" s="290">
        <v>3.959030512591</v>
      </c>
      <c r="I16" s="290">
        <v>4.158531376435</v>
      </c>
      <c r="J16" s="385">
        <v>4.368085356705</v>
      </c>
      <c r="K16" s="290">
        <v>4.588199043436</v>
      </c>
      <c r="L16" s="385">
        <v>4.819404554418</v>
      </c>
      <c r="M16" s="290"/>
      <c r="N16" s="300"/>
      <c r="O16" s="309"/>
      <c r="P16" s="309"/>
      <c r="Q16" s="309"/>
      <c r="R16" s="309"/>
    </row>
    <row r="17">
      <c r="B17" s="0" t="s">
        <v>221</v>
      </c>
      <c r="C17" s="288" t="s">
        <v>409</v>
      </c>
      <c r="D17" s="317" t="s">
        <v>143</v>
      </c>
      <c r="E17" s="290"/>
      <c r="F17" s="290"/>
      <c r="G17" s="290">
        <v>0.22978605822</v>
      </c>
      <c r="H17" s="290">
        <v>0.99204619903</v>
      </c>
      <c r="I17" s="290">
        <v>0.99204619903</v>
      </c>
      <c r="J17" s="385">
        <v>0.938982329964</v>
      </c>
      <c r="K17" s="290">
        <v>0.8986704451</v>
      </c>
      <c r="L17" s="385">
        <v>0.867930155717</v>
      </c>
      <c r="M17" s="290">
        <v>0.83885549355</v>
      </c>
      <c r="N17" s="300"/>
      <c r="O17" s="309"/>
      <c r="P17" s="309"/>
      <c r="Q17" s="309"/>
      <c r="R17" s="309"/>
    </row>
    <row r="18">
      <c r="B18" s="0" t="s">
        <v>221</v>
      </c>
      <c r="C18" s="288" t="s">
        <v>409</v>
      </c>
      <c r="D18" s="317" t="s">
        <v>144</v>
      </c>
      <c r="E18" s="300"/>
      <c r="F18" s="300"/>
      <c r="G18" s="300"/>
      <c r="H18" s="300"/>
      <c r="I18" s="300"/>
      <c r="J18" s="375"/>
      <c r="K18" s="300"/>
      <c r="L18" s="375"/>
      <c r="M18" s="300"/>
      <c r="N18" s="300"/>
      <c r="O18" s="309"/>
      <c r="P18" s="309"/>
      <c r="Q18" s="309"/>
      <c r="R18" s="309"/>
    </row>
    <row r="19">
      <c r="B19" s="0" t="s">
        <v>221</v>
      </c>
      <c r="C19" s="288" t="s">
        <v>409</v>
      </c>
      <c r="D19" s="317" t="s">
        <v>145</v>
      </c>
      <c r="E19" s="290">
        <v>23.591445696</v>
      </c>
      <c r="F19" s="290">
        <v>19.720109279862</v>
      </c>
      <c r="G19" s="290">
        <v>16.953858475041</v>
      </c>
      <c r="H19" s="290">
        <v>16.44536008239</v>
      </c>
      <c r="I19" s="290">
        <v>16.851369328026</v>
      </c>
      <c r="J19" s="385">
        <v>16.098007009875</v>
      </c>
      <c r="K19" s="290">
        <v>15.329836034896</v>
      </c>
      <c r="L19" s="385">
        <v>15.09180433016</v>
      </c>
      <c r="M19" s="290">
        <v>14.680064600956</v>
      </c>
      <c r="N19" s="300"/>
      <c r="O19" s="309"/>
      <c r="P19" s="309"/>
      <c r="Q19" s="309"/>
      <c r="R19" s="309"/>
    </row>
    <row r="20">
      <c r="B20" s="0" t="s">
        <v>221</v>
      </c>
      <c r="C20" s="288" t="s">
        <v>409</v>
      </c>
      <c r="D20" s="317" t="s">
        <v>146</v>
      </c>
      <c r="E20" s="290">
        <v>8.185863888</v>
      </c>
      <c r="F20" s="290">
        <v>7.102818236224</v>
      </c>
      <c r="G20" s="290">
        <v>5.938509294765</v>
      </c>
      <c r="H20" s="290">
        <v>3.508488784199</v>
      </c>
      <c r="I20" s="290">
        <v>1.768992707999</v>
      </c>
      <c r="J20" s="385">
        <v>1.359066011533</v>
      </c>
      <c r="K20" s="290">
        <v>2.123117081037</v>
      </c>
      <c r="L20" s="385">
        <v>1.763371090538</v>
      </c>
      <c r="M20" s="290">
        <v>1.3624021146</v>
      </c>
      <c r="N20" s="300"/>
      <c r="O20" s="309"/>
      <c r="P20" s="309"/>
      <c r="Q20" s="309"/>
      <c r="R20" s="309"/>
    </row>
    <row r="21">
      <c r="B21" s="0" t="s">
        <v>221</v>
      </c>
      <c r="C21" s="0" t="s">
        <v>409</v>
      </c>
      <c r="D21" s="317" t="s">
        <v>148</v>
      </c>
      <c r="E21" s="290">
        <v>1.310761476</v>
      </c>
      <c r="F21" s="290">
        <v>0.983071107</v>
      </c>
      <c r="G21" s="290">
        <v>0.983511269254</v>
      </c>
      <c r="H21" s="290">
        <v>1.141314725381</v>
      </c>
      <c r="I21" s="290">
        <v>1.05310258034</v>
      </c>
      <c r="J21" s="385">
        <v>1.171574986164</v>
      </c>
      <c r="K21" s="290">
        <v>0.357950629782</v>
      </c>
      <c r="L21" s="385">
        <v>0.357950629782</v>
      </c>
      <c r="M21" s="290">
        <v>0.602753734613</v>
      </c>
      <c r="N21" s="300"/>
      <c r="O21" s="309"/>
      <c r="P21" s="309"/>
      <c r="Q21" s="309"/>
      <c r="R21" s="309"/>
    </row>
    <row r="22">
      <c r="B22" s="0" t="s">
        <v>221</v>
      </c>
      <c r="C22" s="0" t="s">
        <v>409</v>
      </c>
      <c r="D22" s="317" t="s">
        <v>423</v>
      </c>
      <c r="E22" s="300"/>
      <c r="F22" s="300"/>
      <c r="G22" s="300"/>
      <c r="H22" s="300"/>
      <c r="I22" s="300"/>
      <c r="J22" s="375"/>
      <c r="K22" s="300"/>
      <c r="L22" s="375"/>
      <c r="M22" s="300"/>
      <c r="N22" s="300"/>
      <c r="O22" s="309"/>
      <c r="P22" s="309"/>
      <c r="Q22" s="309"/>
      <c r="R22" s="309"/>
    </row>
    <row r="23">
      <c r="B23" s="0" t="s">
        <v>221</v>
      </c>
      <c r="C23" s="0" t="s">
        <v>411</v>
      </c>
      <c r="D23" s="317" t="s">
        <v>143</v>
      </c>
      <c r="E23" s="290">
        <v>9.821102364</v>
      </c>
      <c r="F23" s="290"/>
      <c r="G23" s="290">
        <v>0.562838461056</v>
      </c>
      <c r="H23" s="290">
        <v>4.319531188896</v>
      </c>
      <c r="I23" s="290">
        <v>1.864255597896</v>
      </c>
      <c r="J23" s="385">
        <v>1.815508968663</v>
      </c>
      <c r="K23" s="290">
        <v>1.694598121081</v>
      </c>
      <c r="L23" s="385">
        <v>1.589951685064</v>
      </c>
      <c r="M23" s="290">
        <v>1.498619247901</v>
      </c>
      <c r="N23" s="300"/>
      <c r="O23" s="309"/>
      <c r="P23" s="309"/>
      <c r="Q23" s="309"/>
      <c r="R23" s="309"/>
    </row>
    <row r="24">
      <c r="B24" s="0" t="s">
        <v>221</v>
      </c>
      <c r="C24" s="0" t="s">
        <v>411</v>
      </c>
      <c r="D24" s="317" t="s">
        <v>144</v>
      </c>
      <c r="E24" s="290">
        <v>10.770417396</v>
      </c>
      <c r="F24" s="290"/>
      <c r="G24" s="290"/>
      <c r="H24" s="290"/>
      <c r="I24" s="290"/>
      <c r="J24" s="385"/>
      <c r="K24" s="290"/>
      <c r="L24" s="385"/>
      <c r="M24" s="290"/>
      <c r="N24" s="300"/>
      <c r="O24" s="309"/>
      <c r="P24" s="309"/>
      <c r="Q24" s="309"/>
      <c r="R24" s="309"/>
    </row>
    <row r="25">
      <c r="B25" s="0" t="s">
        <v>221</v>
      </c>
      <c r="C25" s="0" t="s">
        <v>411</v>
      </c>
      <c r="D25" s="317" t="s">
        <v>145</v>
      </c>
      <c r="E25" s="290">
        <v>9.383288688</v>
      </c>
      <c r="F25" s="290">
        <v>9.213199905387</v>
      </c>
      <c r="G25" s="290">
        <v>9.385324846668</v>
      </c>
      <c r="H25" s="290">
        <v>7.010462551006</v>
      </c>
      <c r="I25" s="290">
        <v>8.379968246239</v>
      </c>
      <c r="J25" s="385">
        <v>8.040552036625</v>
      </c>
      <c r="K25" s="290">
        <v>5.732334862708</v>
      </c>
      <c r="L25" s="385">
        <v>6.448691193122</v>
      </c>
      <c r="M25" s="290">
        <v>5.483853662917</v>
      </c>
      <c r="N25" s="300"/>
      <c r="O25" s="309"/>
      <c r="P25" s="309"/>
      <c r="Q25" s="309"/>
      <c r="R25" s="309"/>
      <c r="S25" s="56"/>
    </row>
    <row r="26">
      <c r="B26" s="0" t="s">
        <v>221</v>
      </c>
      <c r="C26" s="0" t="s">
        <v>411</v>
      </c>
      <c r="D26" s="317" t="s">
        <v>146</v>
      </c>
      <c r="E26" s="290">
        <v>34.192046484</v>
      </c>
      <c r="F26" s="290">
        <v>51.152370928966</v>
      </c>
      <c r="G26" s="290">
        <v>44.98510427369</v>
      </c>
      <c r="H26" s="290">
        <v>35.195044943947</v>
      </c>
      <c r="I26" s="290">
        <v>24.078474622464</v>
      </c>
      <c r="J26" s="385">
        <v>19.199594046606</v>
      </c>
      <c r="K26" s="290">
        <v>19.128137978606</v>
      </c>
      <c r="L26" s="385">
        <v>14.809770198313</v>
      </c>
      <c r="M26" s="290">
        <v>13.389063772072</v>
      </c>
      <c r="N26" s="300"/>
      <c r="O26" s="309"/>
      <c r="P26" s="309"/>
      <c r="Q26" s="309"/>
      <c r="R26" s="309"/>
      <c r="S26" s="56"/>
    </row>
    <row r="27">
      <c r="B27" s="0" t="s">
        <v>221</v>
      </c>
      <c r="C27" s="0" t="s">
        <v>411</v>
      </c>
      <c r="D27" s="317" t="s">
        <v>148</v>
      </c>
      <c r="E27" s="290">
        <v>0.003014496</v>
      </c>
      <c r="F27" s="290">
        <v>2.960726474709</v>
      </c>
      <c r="G27" s="290">
        <v>3.578049239104</v>
      </c>
      <c r="H27" s="290">
        <v>0.618830012395</v>
      </c>
      <c r="I27" s="290">
        <v>5.52656159467</v>
      </c>
      <c r="J27" s="385">
        <v>5.918851194665</v>
      </c>
      <c r="K27" s="290">
        <v>2.863333203997</v>
      </c>
      <c r="L27" s="385">
        <v>2.342309203561</v>
      </c>
      <c r="M27" s="290">
        <v>1.563877968779</v>
      </c>
      <c r="N27" s="300"/>
      <c r="O27" s="309"/>
      <c r="P27" s="309"/>
      <c r="Q27" s="309"/>
      <c r="R27" s="309"/>
    </row>
    <row r="28">
      <c r="B28" s="0" t="s">
        <v>221</v>
      </c>
      <c r="C28" s="0" t="s">
        <v>411</v>
      </c>
      <c r="D28" s="317" t="s">
        <v>423</v>
      </c>
      <c r="E28" s="300"/>
      <c r="F28" s="300"/>
      <c r="G28" s="300"/>
      <c r="H28" s="300"/>
      <c r="I28" s="300"/>
      <c r="J28" s="375"/>
      <c r="K28" s="300"/>
      <c r="L28" s="375"/>
      <c r="M28" s="300"/>
      <c r="N28" s="300"/>
      <c r="O28" s="309"/>
      <c r="P28" s="309"/>
      <c r="Q28" s="309"/>
      <c r="R28" s="309"/>
    </row>
    <row r="29">
      <c r="B29" s="0" t="s">
        <v>221</v>
      </c>
      <c r="C29" s="0" t="s">
        <v>413</v>
      </c>
      <c r="D29" s="317" t="s">
        <v>143</v>
      </c>
      <c r="E29" s="290">
        <v>9.916393932</v>
      </c>
      <c r="F29" s="290"/>
      <c r="G29" s="290">
        <v>5.121531094505</v>
      </c>
      <c r="H29" s="290">
        <v>21.912182319594</v>
      </c>
      <c r="I29" s="290">
        <v>19.371404462064</v>
      </c>
      <c r="J29" s="385">
        <v>19.513965068728</v>
      </c>
      <c r="K29" s="290">
        <v>19.754993737687</v>
      </c>
      <c r="L29" s="385">
        <v>20.107383780688</v>
      </c>
      <c r="M29" s="290">
        <v>20.556678062168</v>
      </c>
      <c r="N29" s="300"/>
      <c r="O29" s="309"/>
      <c r="P29" s="309"/>
      <c r="Q29" s="309"/>
      <c r="R29" s="309"/>
    </row>
    <row r="30">
      <c r="B30" s="0" t="s">
        <v>221</v>
      </c>
      <c r="C30" s="0" t="s">
        <v>413</v>
      </c>
      <c r="D30" s="317" t="s">
        <v>144</v>
      </c>
      <c r="E30" s="290">
        <v>3.475588284</v>
      </c>
      <c r="F30" s="290"/>
      <c r="G30" s="290"/>
      <c r="H30" s="290"/>
      <c r="I30" s="290"/>
      <c r="J30" s="385"/>
      <c r="K30" s="290"/>
      <c r="L30" s="385"/>
      <c r="M30" s="290"/>
      <c r="N30" s="300"/>
      <c r="O30" s="309"/>
      <c r="P30" s="309"/>
      <c r="Q30" s="309"/>
      <c r="R30" s="309"/>
    </row>
    <row r="31">
      <c r="B31" s="0" t="s">
        <v>221</v>
      </c>
      <c r="C31" s="0" t="s">
        <v>413</v>
      </c>
      <c r="D31" s="317" t="s">
        <v>145</v>
      </c>
      <c r="E31" s="290">
        <v>100.126819584</v>
      </c>
      <c r="F31" s="290">
        <v>92.877121590758</v>
      </c>
      <c r="G31" s="290">
        <v>104.543218537659</v>
      </c>
      <c r="H31" s="290">
        <v>97.744998109781</v>
      </c>
      <c r="I31" s="290">
        <v>95.521364472118</v>
      </c>
      <c r="J31" s="385">
        <v>97.982400260829</v>
      </c>
      <c r="K31" s="290">
        <v>99.09183131214</v>
      </c>
      <c r="L31" s="385">
        <v>98.64843312214</v>
      </c>
      <c r="M31" s="290">
        <v>104.850460890178</v>
      </c>
      <c r="N31" s="300"/>
      <c r="O31" s="309"/>
      <c r="P31" s="309"/>
      <c r="Q31" s="309"/>
      <c r="R31" s="309"/>
      <c r="S31" s="56"/>
    </row>
    <row r="32">
      <c r="B32" s="0" t="s">
        <v>221</v>
      </c>
      <c r="C32" s="0" t="s">
        <v>413</v>
      </c>
      <c r="D32" s="317" t="s">
        <v>146</v>
      </c>
      <c r="E32" s="290">
        <v>136.429055136</v>
      </c>
      <c r="F32" s="290">
        <v>173.944879902788</v>
      </c>
      <c r="G32" s="290">
        <v>152.292789829979</v>
      </c>
      <c r="H32" s="290">
        <v>110.314320483594</v>
      </c>
      <c r="I32" s="290">
        <v>75.039983537748</v>
      </c>
      <c r="J32" s="385">
        <v>62.911569736363</v>
      </c>
      <c r="K32" s="290">
        <v>57.230246622393</v>
      </c>
      <c r="L32" s="385">
        <v>70.656685932629</v>
      </c>
      <c r="M32" s="290">
        <v>55.490023083193996</v>
      </c>
      <c r="N32" s="300"/>
      <c r="O32" s="309"/>
      <c r="P32" s="309"/>
      <c r="Q32" s="309"/>
      <c r="R32" s="309"/>
      <c r="S32" s="56"/>
    </row>
    <row r="33">
      <c r="B33" s="0" t="s">
        <v>221</v>
      </c>
      <c r="C33" s="0" t="s">
        <v>413</v>
      </c>
      <c r="D33" s="317" t="s">
        <v>148</v>
      </c>
      <c r="E33" s="290">
        <v>4.7980644264</v>
      </c>
      <c r="F33" s="290">
        <v>7.287146919595</v>
      </c>
      <c r="G33" s="290">
        <v>16.058840323413</v>
      </c>
      <c r="H33" s="290">
        <v>13.636678157239</v>
      </c>
      <c r="I33" s="290">
        <v>16.64012637379</v>
      </c>
      <c r="J33" s="385">
        <v>16.64012637379</v>
      </c>
      <c r="K33" s="290">
        <v>11.155660416495</v>
      </c>
      <c r="L33" s="385"/>
      <c r="M33" s="290">
        <v>1.324448566004</v>
      </c>
      <c r="N33" s="300"/>
      <c r="O33" s="309"/>
      <c r="P33" s="309"/>
      <c r="Q33" s="309"/>
      <c r="R33" s="309"/>
    </row>
    <row r="34">
      <c r="B34" s="0" t="s">
        <v>221</v>
      </c>
      <c r="C34" s="0" t="s">
        <v>413</v>
      </c>
      <c r="D34" s="317" t="s">
        <v>423</v>
      </c>
      <c r="E34" s="300"/>
      <c r="F34" s="300"/>
      <c r="G34" s="300"/>
      <c r="H34" s="300"/>
      <c r="I34" s="300"/>
      <c r="J34" s="375"/>
      <c r="K34" s="300"/>
      <c r="L34" s="375"/>
      <c r="M34" s="300"/>
      <c r="N34" s="300"/>
      <c r="O34" s="309"/>
      <c r="P34" s="309"/>
      <c r="Q34" s="309"/>
      <c r="R34" s="309"/>
    </row>
    <row r="35">
      <c r="B35" s="0" t="s">
        <v>221</v>
      </c>
      <c r="C35" s="0" t="s">
        <v>413</v>
      </c>
      <c r="D35" s="317" t="s">
        <v>156</v>
      </c>
      <c r="E35" s="300"/>
      <c r="F35" s="300"/>
      <c r="G35" s="300"/>
      <c r="H35" s="300"/>
      <c r="I35" s="300"/>
      <c r="J35" s="375"/>
      <c r="K35" s="300"/>
      <c r="L35" s="375"/>
      <c r="M35" s="300"/>
      <c r="N35" s="300"/>
      <c r="O35" s="309"/>
      <c r="P35" s="309"/>
      <c r="Q35" s="309"/>
      <c r="R35" s="309"/>
    </row>
    <row r="36">
      <c r="B36" s="0" t="s">
        <v>221</v>
      </c>
      <c r="C36" s="0" t="s">
        <v>416</v>
      </c>
      <c r="D36" s="317" t="s">
        <v>143</v>
      </c>
      <c r="E36" s="300"/>
      <c r="F36" s="300"/>
      <c r="G36" s="300"/>
      <c r="H36" s="300"/>
      <c r="I36" s="300"/>
      <c r="J36" s="375"/>
      <c r="K36" s="300"/>
      <c r="L36" s="375"/>
      <c r="M36" s="300"/>
      <c r="N36" s="300"/>
      <c r="O36" s="309"/>
      <c r="P36" s="309"/>
      <c r="Q36" s="309"/>
      <c r="R36" s="309"/>
      <c r="S36" s="56"/>
    </row>
    <row r="37">
      <c r="B37" s="0" t="s">
        <v>221</v>
      </c>
      <c r="C37" s="0" t="s">
        <v>416</v>
      </c>
      <c r="D37" s="317" t="s">
        <v>144</v>
      </c>
      <c r="E37" s="290">
        <v>0.57924378</v>
      </c>
      <c r="F37" s="290">
        <v>0.613493510356</v>
      </c>
      <c r="G37" s="290">
        <v>0.654608687098</v>
      </c>
      <c r="H37" s="290">
        <v>0.68508720362</v>
      </c>
      <c r="I37" s="290">
        <v>0.716273623135</v>
      </c>
      <c r="J37" s="385">
        <v>0.754254113323</v>
      </c>
      <c r="K37" s="290">
        <v>0.794082687529</v>
      </c>
      <c r="L37" s="385">
        <v>0.839528926265</v>
      </c>
      <c r="M37" s="290">
        <v>0.887409009356</v>
      </c>
      <c r="N37" s="300"/>
      <c r="O37" s="309"/>
      <c r="P37" s="309"/>
      <c r="Q37" s="309"/>
      <c r="R37" s="309"/>
    </row>
    <row r="38">
      <c r="B38" s="0" t="s">
        <v>221</v>
      </c>
      <c r="C38" s="0" t="s">
        <v>416</v>
      </c>
      <c r="D38" s="317" t="s">
        <v>145</v>
      </c>
      <c r="E38" s="290">
        <v>0.554499792</v>
      </c>
      <c r="F38" s="290">
        <v>0.587286451113</v>
      </c>
      <c r="G38" s="290">
        <v>0.626645280226</v>
      </c>
      <c r="H38" s="290">
        <v>0.655821823256</v>
      </c>
      <c r="I38" s="290">
        <v>0.685676029259</v>
      </c>
      <c r="J38" s="385">
        <v>0.722034078558</v>
      </c>
      <c r="K38" s="290">
        <v>0.760161265893</v>
      </c>
      <c r="L38" s="385">
        <v>0.803666143799</v>
      </c>
      <c r="M38" s="290">
        <v>0.849500897717</v>
      </c>
      <c r="N38" s="300"/>
      <c r="O38" s="309"/>
      <c r="P38" s="309"/>
      <c r="Q38" s="309"/>
      <c r="R38" s="309"/>
      <c r="S38" s="56"/>
    </row>
    <row r="39">
      <c r="B39" s="0" t="s">
        <v>221</v>
      </c>
      <c r="C39" s="0" t="s">
        <v>416</v>
      </c>
      <c r="D39" s="317" t="s">
        <v>146</v>
      </c>
      <c r="E39" s="290">
        <v>1.800365868</v>
      </c>
      <c r="F39" s="290">
        <v>1.906818535511</v>
      </c>
      <c r="G39" s="290">
        <v>2.034609913546</v>
      </c>
      <c r="H39" s="290">
        <v>2.129341152357</v>
      </c>
      <c r="I39" s="290">
        <v>2.226272646796</v>
      </c>
      <c r="J39" s="385">
        <v>2.344321006649</v>
      </c>
      <c r="K39" s="290">
        <v>2.468113454746</v>
      </c>
      <c r="L39" s="385">
        <v>2.609366343211</v>
      </c>
      <c r="M39" s="290">
        <v>2.758183940104</v>
      </c>
      <c r="N39" s="300"/>
      <c r="O39" s="309"/>
      <c r="P39" s="309"/>
      <c r="Q39" s="309"/>
      <c r="R39" s="309"/>
    </row>
    <row r="40">
      <c r="B40" s="0" t="s">
        <v>221</v>
      </c>
      <c r="C40" s="0" t="s">
        <v>416</v>
      </c>
      <c r="D40" s="317" t="s">
        <v>423</v>
      </c>
      <c r="E40" s="300"/>
      <c r="F40" s="300"/>
      <c r="G40" s="300"/>
      <c r="H40" s="300"/>
      <c r="I40" s="300"/>
      <c r="J40" s="375"/>
      <c r="K40" s="300"/>
      <c r="L40" s="375"/>
      <c r="M40" s="300"/>
      <c r="N40" s="300"/>
      <c r="O40" s="309"/>
      <c r="P40" s="309"/>
      <c r="Q40" s="309"/>
      <c r="R40" s="309"/>
    </row>
    <row r="41">
      <c r="B41" s="0" t="s">
        <v>221</v>
      </c>
      <c r="C41" s="0" t="s">
        <v>415</v>
      </c>
      <c r="D41" s="317" t="s">
        <v>143</v>
      </c>
      <c r="E41" s="290">
        <v>16.665808608</v>
      </c>
      <c r="F41" s="290"/>
      <c r="G41" s="290">
        <v>0.998548010985</v>
      </c>
      <c r="H41" s="290">
        <v>6.838542804017</v>
      </c>
      <c r="I41" s="290">
        <v>2.672090652017</v>
      </c>
      <c r="J41" s="385">
        <v>8.873100734948</v>
      </c>
      <c r="K41" s="290">
        <v>2.5748465474</v>
      </c>
      <c r="L41" s="385">
        <v>8.624240286078</v>
      </c>
      <c r="M41" s="290">
        <v>17.271559360606</v>
      </c>
      <c r="N41" s="300"/>
      <c r="O41" s="309"/>
      <c r="P41" s="309"/>
      <c r="Q41" s="309"/>
      <c r="R41" s="309"/>
    </row>
    <row r="42">
      <c r="B42" s="0" t="s">
        <v>221</v>
      </c>
      <c r="C42" s="0" t="s">
        <v>415</v>
      </c>
      <c r="D42" s="317" t="s">
        <v>144</v>
      </c>
      <c r="E42" s="290">
        <v>1.00734408</v>
      </c>
      <c r="F42" s="290"/>
      <c r="G42" s="290"/>
      <c r="H42" s="290"/>
      <c r="I42" s="290"/>
      <c r="J42" s="385"/>
      <c r="K42" s="290"/>
      <c r="L42" s="385"/>
      <c r="M42" s="290"/>
      <c r="N42" s="300"/>
      <c r="O42" s="309"/>
      <c r="P42" s="309"/>
      <c r="Q42" s="309"/>
      <c r="R42" s="309"/>
    </row>
    <row r="43">
      <c r="B43" s="0" t="s">
        <v>221</v>
      </c>
      <c r="C43" s="0" t="s">
        <v>415</v>
      </c>
      <c r="D43" s="317" t="s">
        <v>145</v>
      </c>
      <c r="E43" s="290">
        <v>19.256265504</v>
      </c>
      <c r="F43" s="290">
        <v>19.524329663004</v>
      </c>
      <c r="G43" s="290">
        <v>15.317738354465</v>
      </c>
      <c r="H43" s="290">
        <v>16.996386697812</v>
      </c>
      <c r="I43" s="290">
        <v>16.734404010704</v>
      </c>
      <c r="J43" s="385">
        <v>15.966868834957</v>
      </c>
      <c r="K43" s="290">
        <v>17.316578265018</v>
      </c>
      <c r="L43" s="385">
        <v>15.33267102392</v>
      </c>
      <c r="M43" s="290">
        <v>13.330228336193</v>
      </c>
      <c r="N43" s="300"/>
      <c r="O43" s="309"/>
      <c r="P43" s="309"/>
      <c r="Q43" s="309"/>
      <c r="R43" s="309"/>
      <c r="S43" s="56"/>
    </row>
    <row r="44">
      <c r="B44" s="0" t="s">
        <v>221</v>
      </c>
      <c r="C44" s="0" t="s">
        <v>415</v>
      </c>
      <c r="D44" s="317" t="s">
        <v>146</v>
      </c>
      <c r="E44" s="290">
        <v>20.45837952</v>
      </c>
      <c r="F44" s="290">
        <v>27.813126100633</v>
      </c>
      <c r="G44" s="290">
        <v>23.777912025734</v>
      </c>
      <c r="H44" s="290">
        <v>14.154942269299</v>
      </c>
      <c r="I44" s="290">
        <v>13.132023293299</v>
      </c>
      <c r="J44" s="385">
        <v>7.321920987465</v>
      </c>
      <c r="K44" s="290">
        <v>11.078100962977</v>
      </c>
      <c r="L44" s="385">
        <v>9.466177473142</v>
      </c>
      <c r="M44" s="290">
        <v>5.911106204163</v>
      </c>
      <c r="N44" s="300"/>
      <c r="O44" s="309"/>
      <c r="P44" s="309"/>
      <c r="Q44" s="309"/>
      <c r="R44" s="309"/>
    </row>
    <row r="45">
      <c r="B45" s="0" t="s">
        <v>221</v>
      </c>
      <c r="C45" s="0" t="s">
        <v>415</v>
      </c>
      <c r="D45" s="317" t="s">
        <v>148</v>
      </c>
      <c r="E45" s="290">
        <v>8.052430572</v>
      </c>
      <c r="F45" s="290">
        <v>9.688697114127</v>
      </c>
      <c r="G45" s="290">
        <v>12.592971106739</v>
      </c>
      <c r="H45" s="290">
        <v>10.579863463739</v>
      </c>
      <c r="I45" s="290">
        <v>10.723707011435</v>
      </c>
      <c r="J45" s="385">
        <v>10.723707011435</v>
      </c>
      <c r="K45" s="290">
        <v>7.074332826308</v>
      </c>
      <c r="L45" s="385">
        <v>5.037433006388</v>
      </c>
      <c r="M45" s="290">
        <v>2.156951190696</v>
      </c>
      <c r="N45" s="300"/>
      <c r="O45" s="309"/>
      <c r="P45" s="309"/>
      <c r="Q45" s="309"/>
      <c r="R45" s="309"/>
    </row>
    <row r="46">
      <c r="B46" s="0" t="s">
        <v>221</v>
      </c>
      <c r="C46" s="0" t="s">
        <v>415</v>
      </c>
      <c r="D46" s="317" t="s">
        <v>423</v>
      </c>
      <c r="E46" s="300"/>
      <c r="F46" s="300"/>
      <c r="G46" s="300"/>
      <c r="H46" s="300"/>
      <c r="I46" s="300"/>
      <c r="J46" s="375"/>
      <c r="K46" s="300"/>
      <c r="L46" s="375"/>
      <c r="M46" s="300"/>
      <c r="N46" s="300"/>
      <c r="O46" s="309"/>
      <c r="P46" s="309"/>
      <c r="Q46" s="309"/>
      <c r="R46" s="309"/>
    </row>
    <row r="47">
      <c r="B47" s="0" t="s">
        <v>223</v>
      </c>
      <c r="C47" s="0" t="s">
        <v>405</v>
      </c>
      <c r="D47" s="317" t="s">
        <v>143</v>
      </c>
      <c r="E47" s="290">
        <v>34.044503652</v>
      </c>
      <c r="F47" s="290"/>
      <c r="G47" s="290"/>
      <c r="H47" s="290">
        <v>40.981982291148</v>
      </c>
      <c r="I47" s="290">
        <v>78.699877803929</v>
      </c>
      <c r="J47" s="385">
        <v>180.351414676151</v>
      </c>
      <c r="K47" s="290">
        <v>121.251327208122</v>
      </c>
      <c r="L47" s="385">
        <v>342.919775384794</v>
      </c>
      <c r="M47" s="290">
        <v>354.9177984898</v>
      </c>
      <c r="N47" s="300"/>
      <c r="O47" s="309"/>
      <c r="P47" s="309"/>
      <c r="Q47" s="309"/>
      <c r="R47" s="309"/>
    </row>
    <row r="48">
      <c r="B48" s="0" t="s">
        <v>223</v>
      </c>
      <c r="C48" s="0" t="s">
        <v>405</v>
      </c>
      <c r="D48" s="317" t="s">
        <v>144</v>
      </c>
      <c r="E48" s="290">
        <v>28.038957732</v>
      </c>
      <c r="F48" s="290">
        <v>1.752512080372</v>
      </c>
      <c r="G48" s="290">
        <v>1.991952790736</v>
      </c>
      <c r="H48" s="290">
        <v>2.040505985703</v>
      </c>
      <c r="I48" s="290">
        <v>2.098952223785</v>
      </c>
      <c r="J48" s="385">
        <v>1.981955522237</v>
      </c>
      <c r="K48" s="290">
        <v>2.246966963655</v>
      </c>
      <c r="L48" s="385">
        <v>2.130852272565</v>
      </c>
      <c r="M48" s="290">
        <v>2.205406196353</v>
      </c>
      <c r="N48" s="300"/>
      <c r="O48" s="309"/>
      <c r="P48" s="309"/>
      <c r="Q48" s="309"/>
      <c r="R48" s="309"/>
    </row>
    <row r="49">
      <c r="B49" s="0" t="s">
        <v>223</v>
      </c>
      <c r="C49" s="0" t="s">
        <v>405</v>
      </c>
      <c r="D49" s="317" t="s">
        <v>145</v>
      </c>
      <c r="E49" s="290">
        <v>188.447114376</v>
      </c>
      <c r="F49" s="290">
        <v>191.774900712846</v>
      </c>
      <c r="G49" s="290">
        <v>208.44522821488</v>
      </c>
      <c r="H49" s="290">
        <v>217.451251359624</v>
      </c>
      <c r="I49" s="290">
        <v>237.058096915037</v>
      </c>
      <c r="J49" s="385">
        <v>245.497273397806</v>
      </c>
      <c r="K49" s="290">
        <v>259.013277100592</v>
      </c>
      <c r="L49" s="385">
        <v>277.885643516839</v>
      </c>
      <c r="M49" s="290">
        <v>287.608262656328</v>
      </c>
      <c r="N49" s="300"/>
      <c r="O49" s="309"/>
      <c r="P49" s="309"/>
      <c r="Q49" s="309"/>
      <c r="R49" s="309"/>
    </row>
    <row r="50">
      <c r="B50" s="0" t="s">
        <v>223</v>
      </c>
      <c r="C50" s="0" t="s">
        <v>405</v>
      </c>
      <c r="D50" s="317" t="s">
        <v>146</v>
      </c>
      <c r="E50" s="290">
        <v>320.54203602</v>
      </c>
      <c r="F50" s="290">
        <v>318.52666116505</v>
      </c>
      <c r="G50" s="290">
        <v>354.910882011374</v>
      </c>
      <c r="H50" s="290">
        <v>341.71434555439</v>
      </c>
      <c r="I50" s="290">
        <v>323.341559064563</v>
      </c>
      <c r="J50" s="385">
        <v>301.096862660572</v>
      </c>
      <c r="K50" s="290">
        <v>316.576297249943</v>
      </c>
      <c r="L50" s="385">
        <v>223.507259222569</v>
      </c>
      <c r="M50" s="290">
        <v>231.327296014791</v>
      </c>
      <c r="N50" s="300"/>
      <c r="O50" s="309"/>
      <c r="P50" s="309"/>
      <c r="Q50" s="309"/>
      <c r="R50" s="309"/>
    </row>
    <row r="51">
      <c r="B51" s="0" t="s">
        <v>223</v>
      </c>
      <c r="C51" s="0" t="s">
        <v>405</v>
      </c>
      <c r="D51" s="317" t="s">
        <v>148</v>
      </c>
      <c r="E51" s="290">
        <v>75.460496724</v>
      </c>
      <c r="F51" s="290">
        <v>93.05763096857</v>
      </c>
      <c r="G51" s="290">
        <v>65.66156740383</v>
      </c>
      <c r="H51" s="290">
        <v>70.317426580906</v>
      </c>
      <c r="I51" s="290">
        <v>62.306729143742</v>
      </c>
      <c r="J51" s="385">
        <v>20.837796030744</v>
      </c>
      <c r="K51" s="290">
        <v>67.592177495063</v>
      </c>
      <c r="L51" s="385"/>
      <c r="M51" s="290"/>
      <c r="N51" s="300"/>
      <c r="O51" s="309"/>
      <c r="P51" s="309"/>
      <c r="Q51" s="309"/>
      <c r="R51" s="309"/>
    </row>
    <row r="52">
      <c r="B52" s="0" t="s">
        <v>223</v>
      </c>
      <c r="C52" s="0" t="s">
        <v>405</v>
      </c>
      <c r="D52" s="317" t="s">
        <v>423</v>
      </c>
      <c r="E52" s="290">
        <v>714.619980540002</v>
      </c>
      <c r="F52" s="290">
        <v>741.769229657978</v>
      </c>
      <c r="G52" s="290">
        <v>770.125452634866</v>
      </c>
      <c r="H52" s="290">
        <v>788.897007575763</v>
      </c>
      <c r="I52" s="290">
        <v>811.493394280931</v>
      </c>
      <c r="J52" s="385">
        <v>838.883587400751</v>
      </c>
      <c r="K52" s="290">
        <v>868.718605173971</v>
      </c>
      <c r="L52" s="385">
        <v>901.905708061954</v>
      </c>
      <c r="M52" s="290">
        <v>933.461442961538</v>
      </c>
      <c r="N52" s="300"/>
      <c r="O52" s="309"/>
      <c r="P52" s="309"/>
      <c r="Q52" s="309"/>
      <c r="R52" s="309"/>
    </row>
    <row r="53">
      <c r="B53" s="0" t="s">
        <v>223</v>
      </c>
      <c r="C53" s="0" t="s">
        <v>407</v>
      </c>
      <c r="D53" s="317" t="s">
        <v>143</v>
      </c>
      <c r="E53" s="290">
        <v>0.1119969</v>
      </c>
      <c r="F53" s="290"/>
      <c r="G53" s="290"/>
      <c r="H53" s="290">
        <v>0.027999225</v>
      </c>
      <c r="I53" s="290">
        <v>9.801863196351</v>
      </c>
      <c r="J53" s="385">
        <v>28.601701068298</v>
      </c>
      <c r="K53" s="290">
        <v>30.042979192422</v>
      </c>
      <c r="L53" s="385">
        <v>31.556885256617</v>
      </c>
      <c r="M53" s="290">
        <v>33.147079080308</v>
      </c>
      <c r="N53" s="300"/>
      <c r="O53" s="309"/>
      <c r="P53" s="309"/>
      <c r="Q53" s="309"/>
      <c r="R53" s="309"/>
    </row>
    <row r="54">
      <c r="B54" s="0" t="s">
        <v>223</v>
      </c>
      <c r="C54" s="0" t="s">
        <v>407</v>
      </c>
      <c r="D54" s="317" t="s">
        <v>144</v>
      </c>
      <c r="E54" s="290">
        <v>135.872713152</v>
      </c>
      <c r="F54" s="290">
        <v>99.313157557681</v>
      </c>
      <c r="G54" s="290">
        <v>81.082155391023</v>
      </c>
      <c r="H54" s="290">
        <v>63.315439875516</v>
      </c>
      <c r="I54" s="290">
        <v>44.202582738516</v>
      </c>
      <c r="J54" s="385">
        <v>32.746786182516</v>
      </c>
      <c r="K54" s="290">
        <v>36.195607253606</v>
      </c>
      <c r="L54" s="385">
        <v>67.258986365125</v>
      </c>
      <c r="M54" s="290">
        <v>70.194319936599</v>
      </c>
      <c r="N54" s="300"/>
      <c r="O54" s="309"/>
      <c r="P54" s="309"/>
      <c r="Q54" s="309"/>
      <c r="R54" s="309"/>
    </row>
    <row r="55">
      <c r="B55" s="0" t="s">
        <v>223</v>
      </c>
      <c r="C55" s="0" t="s">
        <v>407</v>
      </c>
      <c r="D55" s="317" t="s">
        <v>145</v>
      </c>
      <c r="E55" s="290">
        <v>97.552356264</v>
      </c>
      <c r="F55" s="290">
        <v>92.121603776448</v>
      </c>
      <c r="G55" s="290">
        <v>112.143980657172</v>
      </c>
      <c r="H55" s="290">
        <v>117.080213814666</v>
      </c>
      <c r="I55" s="290">
        <v>134.665952161387</v>
      </c>
      <c r="J55" s="385">
        <v>139.095087498453</v>
      </c>
      <c r="K55" s="290">
        <v>135.313978180903</v>
      </c>
      <c r="L55" s="385">
        <v>132.515802534418</v>
      </c>
      <c r="M55" s="290">
        <v>128.131912236106</v>
      </c>
      <c r="N55" s="300"/>
      <c r="O55" s="309"/>
      <c r="P55" s="309"/>
      <c r="Q55" s="309"/>
      <c r="R55" s="309"/>
    </row>
    <row r="56">
      <c r="B56" s="0" t="s">
        <v>223</v>
      </c>
      <c r="C56" s="0" t="s">
        <v>407</v>
      </c>
      <c r="D56" s="317" t="s">
        <v>146</v>
      </c>
      <c r="E56" s="290">
        <v>22.597792452</v>
      </c>
      <c r="F56" s="290">
        <v>16.864346664</v>
      </c>
      <c r="G56" s="290">
        <v>11.242897776</v>
      </c>
      <c r="H56" s="290">
        <v>5.649448113</v>
      </c>
      <c r="I56" s="290">
        <v>9.801863196351</v>
      </c>
      <c r="J56" s="385">
        <v>28.601701068298</v>
      </c>
      <c r="K56" s="290">
        <v>33.491800263512</v>
      </c>
      <c r="L56" s="385">
        <v>33.699930912677</v>
      </c>
      <c r="M56" s="290">
        <v>24.790513219199</v>
      </c>
      <c r="N56" s="300"/>
      <c r="O56" s="309"/>
      <c r="P56" s="309"/>
      <c r="Q56" s="309"/>
      <c r="R56" s="309"/>
    </row>
    <row r="57">
      <c r="B57" s="0" t="s">
        <v>223</v>
      </c>
      <c r="C57" s="0" t="s">
        <v>407</v>
      </c>
      <c r="D57" s="317" t="s">
        <v>148</v>
      </c>
      <c r="E57" s="290">
        <v>1.773654084</v>
      </c>
      <c r="F57" s="290"/>
      <c r="G57" s="290">
        <v>0.107692950413</v>
      </c>
      <c r="H57" s="290">
        <v>0.666005554694</v>
      </c>
      <c r="I57" s="290"/>
      <c r="J57" s="385"/>
      <c r="K57" s="290"/>
      <c r="L57" s="385"/>
      <c r="M57" s="290"/>
      <c r="N57" s="300"/>
      <c r="O57" s="309"/>
      <c r="P57" s="309"/>
      <c r="Q57" s="309"/>
      <c r="R57" s="309"/>
    </row>
    <row r="58">
      <c r="B58" s="0" t="s">
        <v>223</v>
      </c>
      <c r="C58" s="0" t="s">
        <v>407</v>
      </c>
      <c r="D58" s="317" t="s">
        <v>423</v>
      </c>
      <c r="E58" s="290"/>
      <c r="F58" s="290">
        <v>6.228382998507</v>
      </c>
      <c r="G58" s="290">
        <v>10.303591853841</v>
      </c>
      <c r="H58" s="290">
        <v>10.822803683354</v>
      </c>
      <c r="I58" s="290">
        <v>11.36817929417</v>
      </c>
      <c r="J58" s="385">
        <v>11.941037114364</v>
      </c>
      <c r="K58" s="290">
        <v>12.542762009369</v>
      </c>
      <c r="L58" s="385">
        <v>13.174808629849</v>
      </c>
      <c r="M58" s="290">
        <v>13.838704928268</v>
      </c>
      <c r="N58" s="300"/>
      <c r="O58" s="309"/>
      <c r="P58" s="309"/>
      <c r="Q58" s="309"/>
      <c r="R58" s="309"/>
    </row>
    <row r="59">
      <c r="B59" s="0" t="s">
        <v>223</v>
      </c>
      <c r="C59" s="0" t="s">
        <v>409</v>
      </c>
      <c r="D59" s="317" t="s">
        <v>143</v>
      </c>
      <c r="E59" s="290">
        <v>0.328956876</v>
      </c>
      <c r="F59" s="290"/>
      <c r="G59" s="290"/>
      <c r="H59" s="290">
        <v>2.195195590038</v>
      </c>
      <c r="I59" s="290">
        <v>2.112956371038</v>
      </c>
      <c r="J59" s="385">
        <v>2.00064945302</v>
      </c>
      <c r="K59" s="290">
        <v>1.91531218946</v>
      </c>
      <c r="L59" s="385">
        <v>1.850238272674</v>
      </c>
      <c r="M59" s="290">
        <v>1.788616563093</v>
      </c>
      <c r="N59" s="300"/>
      <c r="O59" s="309"/>
      <c r="P59" s="309"/>
      <c r="Q59" s="309"/>
      <c r="R59" s="309"/>
    </row>
    <row r="60">
      <c r="B60" s="0" t="s">
        <v>223</v>
      </c>
      <c r="C60" s="0" t="s">
        <v>409</v>
      </c>
      <c r="D60" s="317" t="s">
        <v>144</v>
      </c>
      <c r="E60" s="290">
        <v>1.110925512</v>
      </c>
      <c r="F60" s="290">
        <v>0.6248956005</v>
      </c>
      <c r="G60" s="290">
        <v>0.416597067</v>
      </c>
      <c r="H60" s="290"/>
      <c r="I60" s="290"/>
      <c r="J60" s="385"/>
      <c r="K60" s="290"/>
      <c r="L60" s="385"/>
      <c r="M60" s="290"/>
      <c r="N60" s="300"/>
      <c r="O60" s="309"/>
      <c r="P60" s="309"/>
      <c r="Q60" s="309"/>
      <c r="R60" s="309"/>
    </row>
    <row r="61">
      <c r="B61" s="0" t="s">
        <v>223</v>
      </c>
      <c r="C61" s="0" t="s">
        <v>409</v>
      </c>
      <c r="D61" s="317" t="s">
        <v>145</v>
      </c>
      <c r="E61" s="290">
        <v>51.07519188</v>
      </c>
      <c r="F61" s="290">
        <v>36.38905276725</v>
      </c>
      <c r="G61" s="290">
        <v>30.032238966489</v>
      </c>
      <c r="H61" s="290">
        <v>32.430632011315</v>
      </c>
      <c r="I61" s="290">
        <v>36.503119407293</v>
      </c>
      <c r="J61" s="385">
        <v>34.359926390362</v>
      </c>
      <c r="K61" s="290">
        <v>32.770980881426</v>
      </c>
      <c r="L61" s="385">
        <v>33.429300050713</v>
      </c>
      <c r="M61" s="290">
        <v>34.132808518407</v>
      </c>
      <c r="N61" s="300"/>
      <c r="O61" s="309"/>
      <c r="P61" s="309"/>
      <c r="Q61" s="309"/>
      <c r="R61" s="309"/>
    </row>
    <row r="62">
      <c r="B62" s="0" t="s">
        <v>223</v>
      </c>
      <c r="C62" s="0" t="s">
        <v>409</v>
      </c>
      <c r="D62" s="317" t="s">
        <v>146</v>
      </c>
      <c r="E62" s="290">
        <v>32.195529036</v>
      </c>
      <c r="F62" s="290">
        <v>22.314577108073</v>
      </c>
      <c r="G62" s="290">
        <v>19.174599723734</v>
      </c>
      <c r="H62" s="290">
        <v>11.144006254368</v>
      </c>
      <c r="I62" s="290">
        <v>3.66940965261</v>
      </c>
      <c r="J62" s="385">
        <v>4.302456334218</v>
      </c>
      <c r="K62" s="290">
        <v>4.05341681003</v>
      </c>
      <c r="L62" s="385">
        <v>1.805753336518</v>
      </c>
      <c r="M62" s="290"/>
      <c r="N62" s="300"/>
      <c r="O62" s="309"/>
      <c r="P62" s="309"/>
      <c r="Q62" s="309"/>
      <c r="R62" s="309"/>
    </row>
    <row r="63">
      <c r="B63" s="0" t="s">
        <v>223</v>
      </c>
      <c r="C63" s="0" t="s">
        <v>409</v>
      </c>
      <c r="D63" s="317" t="s">
        <v>148</v>
      </c>
      <c r="E63" s="290">
        <v>0.693878364</v>
      </c>
      <c r="F63" s="290">
        <v>2.42790424467</v>
      </c>
      <c r="G63" s="290">
        <v>1.916483756092</v>
      </c>
      <c r="H63" s="290">
        <v>1.622897464335</v>
      </c>
      <c r="I63" s="290">
        <v>2.195444797658</v>
      </c>
      <c r="J63" s="385">
        <v>1.433045876208</v>
      </c>
      <c r="K63" s="290">
        <v>1.559612973768</v>
      </c>
      <c r="L63" s="385">
        <v>1.922470357576</v>
      </c>
      <c r="M63" s="290">
        <v>1.858442976993</v>
      </c>
      <c r="N63" s="300"/>
      <c r="O63" s="309"/>
      <c r="P63" s="309"/>
      <c r="Q63" s="309"/>
      <c r="R63" s="309"/>
    </row>
    <row r="64">
      <c r="B64" s="0" t="s">
        <v>223</v>
      </c>
      <c r="C64" s="0" t="s">
        <v>409</v>
      </c>
      <c r="D64" s="317" t="s">
        <v>423</v>
      </c>
      <c r="E64" s="300"/>
      <c r="F64" s="300"/>
      <c r="G64" s="300"/>
      <c r="H64" s="300"/>
      <c r="I64" s="300"/>
      <c r="J64" s="375"/>
      <c r="K64" s="300"/>
      <c r="L64" s="375"/>
      <c r="M64" s="300"/>
      <c r="N64" s="300"/>
      <c r="O64" s="309"/>
      <c r="P64" s="309"/>
      <c r="Q64" s="309"/>
      <c r="R64" s="309"/>
    </row>
    <row r="65">
      <c r="B65" s="0" t="s">
        <v>223</v>
      </c>
      <c r="C65" s="0" t="s">
        <v>411</v>
      </c>
      <c r="D65" s="317" t="s">
        <v>143</v>
      </c>
      <c r="E65" s="290">
        <v>39.19870566</v>
      </c>
      <c r="F65" s="290"/>
      <c r="G65" s="290"/>
      <c r="H65" s="290">
        <v>7.843020798852</v>
      </c>
      <c r="I65" s="290">
        <v>7.843020798852</v>
      </c>
      <c r="J65" s="385">
        <v>7.251494158925</v>
      </c>
      <c r="K65" s="290">
        <v>6.749846815281</v>
      </c>
      <c r="L65" s="385">
        <v>6.338843394575</v>
      </c>
      <c r="M65" s="290">
        <v>6.006330987777</v>
      </c>
      <c r="N65" s="300"/>
      <c r="O65" s="309"/>
      <c r="P65" s="309"/>
      <c r="Q65" s="309"/>
      <c r="R65" s="309"/>
    </row>
    <row r="66">
      <c r="B66" s="0" t="s">
        <v>223</v>
      </c>
      <c r="C66" s="0" t="s">
        <v>411</v>
      </c>
      <c r="D66" s="317" t="s">
        <v>144</v>
      </c>
      <c r="E66" s="290">
        <v>48.598783416</v>
      </c>
      <c r="F66" s="290">
        <v>36.449087562</v>
      </c>
      <c r="G66" s="290">
        <v>16.756652127349</v>
      </c>
      <c r="H66" s="290"/>
      <c r="I66" s="290"/>
      <c r="J66" s="385"/>
      <c r="K66" s="290"/>
      <c r="L66" s="385"/>
      <c r="M66" s="290"/>
      <c r="N66" s="300"/>
      <c r="O66" s="309"/>
      <c r="P66" s="309"/>
      <c r="Q66" s="309"/>
      <c r="R66" s="309"/>
    </row>
    <row r="67">
      <c r="B67" s="0" t="s">
        <v>223</v>
      </c>
      <c r="C67" s="0" t="s">
        <v>411</v>
      </c>
      <c r="D67" s="317" t="s">
        <v>145</v>
      </c>
      <c r="E67" s="290">
        <v>44.050327632</v>
      </c>
      <c r="F67" s="290">
        <v>54.631581379951</v>
      </c>
      <c r="G67" s="290">
        <v>37.675893361847</v>
      </c>
      <c r="H67" s="290">
        <v>43.555382278296</v>
      </c>
      <c r="I67" s="290">
        <v>37.533943249995</v>
      </c>
      <c r="J67" s="385">
        <v>32.353967576428</v>
      </c>
      <c r="K67" s="290">
        <v>24.976482508383</v>
      </c>
      <c r="L67" s="385">
        <v>24.240148185158</v>
      </c>
      <c r="M67" s="290">
        <v>21.043401966744</v>
      </c>
      <c r="N67" s="300"/>
      <c r="O67" s="309"/>
      <c r="P67" s="309"/>
      <c r="Q67" s="309"/>
      <c r="R67" s="309"/>
    </row>
    <row r="68">
      <c r="B68" s="0" t="s">
        <v>223</v>
      </c>
      <c r="C68" s="0" t="s">
        <v>411</v>
      </c>
      <c r="D68" s="317" t="s">
        <v>146</v>
      </c>
      <c r="E68" s="290">
        <v>102.473562852</v>
      </c>
      <c r="F68" s="290">
        <v>107.657423186636</v>
      </c>
      <c r="G68" s="290">
        <v>126.910376440963</v>
      </c>
      <c r="H68" s="290">
        <v>97.504075744121</v>
      </c>
      <c r="I68" s="290">
        <v>74.522103977094</v>
      </c>
      <c r="J68" s="385">
        <v>66.869847430678</v>
      </c>
      <c r="K68" s="290">
        <v>59.64850821044</v>
      </c>
      <c r="L68" s="385">
        <v>41.943856761898</v>
      </c>
      <c r="M68" s="290">
        <v>33.968044689434</v>
      </c>
      <c r="N68" s="300"/>
      <c r="O68" s="309"/>
      <c r="P68" s="309"/>
      <c r="Q68" s="309"/>
      <c r="R68" s="309"/>
    </row>
    <row r="69">
      <c r="B69" s="0" t="s">
        <v>223</v>
      </c>
      <c r="C69" s="0" t="s">
        <v>411</v>
      </c>
      <c r="D69" s="317" t="s">
        <v>148</v>
      </c>
      <c r="E69" s="290">
        <v>0.607881492</v>
      </c>
      <c r="F69" s="290">
        <v>30.275741393228</v>
      </c>
      <c r="G69" s="290">
        <v>30.540645720039</v>
      </c>
      <c r="H69" s="290">
        <v>24.319593096416</v>
      </c>
      <c r="I69" s="290">
        <v>30.236704974039</v>
      </c>
      <c r="J69" s="385">
        <v>22.940561139681</v>
      </c>
      <c r="K69" s="290">
        <v>20.296761549296</v>
      </c>
      <c r="L69" s="385">
        <v>24.437744399001</v>
      </c>
      <c r="M69" s="290">
        <v>23.155830223021</v>
      </c>
      <c r="N69" s="300"/>
      <c r="O69" s="309"/>
      <c r="P69" s="309"/>
      <c r="Q69" s="309"/>
      <c r="R69" s="309"/>
    </row>
    <row r="70">
      <c r="B70" s="0" t="s">
        <v>223</v>
      </c>
      <c r="C70" s="0" t="s">
        <v>411</v>
      </c>
      <c r="D70" s="317" t="s">
        <v>423</v>
      </c>
      <c r="E70" s="300"/>
      <c r="F70" s="300"/>
      <c r="G70" s="300"/>
      <c r="H70" s="300"/>
      <c r="I70" s="300"/>
      <c r="J70" s="375"/>
      <c r="K70" s="300"/>
      <c r="L70" s="375"/>
      <c r="M70" s="300"/>
      <c r="N70" s="300"/>
      <c r="O70" s="309"/>
      <c r="P70" s="309"/>
      <c r="Q70" s="309"/>
      <c r="R70" s="309"/>
    </row>
    <row r="71">
      <c r="B71" s="0" t="s">
        <v>223</v>
      </c>
      <c r="C71" s="0" t="s">
        <v>413</v>
      </c>
      <c r="D71" s="317" t="s">
        <v>143</v>
      </c>
      <c r="E71" s="290">
        <v>64.280024136</v>
      </c>
      <c r="F71" s="290"/>
      <c r="G71" s="290"/>
      <c r="H71" s="290">
        <v>64.27132158519</v>
      </c>
      <c r="I71" s="290">
        <v>64.27132158519</v>
      </c>
      <c r="J71" s="385">
        <v>62.74673809802</v>
      </c>
      <c r="K71" s="290">
        <v>61.114375673421</v>
      </c>
      <c r="L71" s="385">
        <v>63.570966497753</v>
      </c>
      <c r="M71" s="290">
        <v>64.546659940844</v>
      </c>
      <c r="N71" s="300"/>
      <c r="O71" s="309"/>
      <c r="P71" s="309"/>
      <c r="Q71" s="309"/>
      <c r="R71" s="309"/>
    </row>
    <row r="72">
      <c r="B72" s="0" t="s">
        <v>223</v>
      </c>
      <c r="C72" s="0" t="s">
        <v>413</v>
      </c>
      <c r="D72" s="317" t="s">
        <v>144</v>
      </c>
      <c r="E72" s="290">
        <v>14.400624204</v>
      </c>
      <c r="F72" s="290">
        <v>5.07676138515</v>
      </c>
      <c r="G72" s="290">
        <v>5.3778849381</v>
      </c>
      <c r="H72" s="290"/>
      <c r="I72" s="290"/>
      <c r="J72" s="385"/>
      <c r="K72" s="290"/>
      <c r="L72" s="385"/>
      <c r="M72" s="290"/>
      <c r="N72" s="300"/>
      <c r="O72" s="309"/>
      <c r="P72" s="309"/>
      <c r="Q72" s="309"/>
      <c r="R72" s="309"/>
    </row>
    <row r="73">
      <c r="B73" s="0" t="s">
        <v>223</v>
      </c>
      <c r="C73" s="0" t="s">
        <v>413</v>
      </c>
      <c r="D73" s="317" t="s">
        <v>145</v>
      </c>
      <c r="E73" s="290">
        <v>342.904111632</v>
      </c>
      <c r="F73" s="290">
        <v>338.459418060331</v>
      </c>
      <c r="G73" s="290">
        <v>340.991166481386</v>
      </c>
      <c r="H73" s="290">
        <v>287.660191388206</v>
      </c>
      <c r="I73" s="290">
        <v>292.169623111845</v>
      </c>
      <c r="J73" s="385">
        <v>283.901814092506</v>
      </c>
      <c r="K73" s="290">
        <v>282.61023743388</v>
      </c>
      <c r="L73" s="385">
        <v>291.440108061134</v>
      </c>
      <c r="M73" s="290">
        <v>285.073862920462</v>
      </c>
      <c r="N73" s="300"/>
      <c r="O73" s="309"/>
      <c r="P73" s="309"/>
      <c r="Q73" s="309"/>
      <c r="R73" s="309"/>
    </row>
    <row r="74">
      <c r="B74" s="0" t="s">
        <v>223</v>
      </c>
      <c r="C74" s="0" t="s">
        <v>413</v>
      </c>
      <c r="D74" s="317" t="s">
        <v>146</v>
      </c>
      <c r="E74" s="290">
        <v>270.410674464</v>
      </c>
      <c r="F74" s="290">
        <v>324.790238412438</v>
      </c>
      <c r="G74" s="290">
        <v>300.465491870135</v>
      </c>
      <c r="H74" s="290">
        <v>226.162893872374</v>
      </c>
      <c r="I74" s="290">
        <v>165.320492117974</v>
      </c>
      <c r="J74" s="385">
        <v>138.975008475088</v>
      </c>
      <c r="K74" s="290">
        <v>117.899481068228</v>
      </c>
      <c r="L74" s="385">
        <v>13.078891141009</v>
      </c>
      <c r="M74" s="290"/>
      <c r="N74" s="300"/>
      <c r="O74" s="309"/>
      <c r="P74" s="309"/>
      <c r="Q74" s="309"/>
      <c r="R74" s="309"/>
    </row>
    <row r="75">
      <c r="B75" s="0" t="s">
        <v>223</v>
      </c>
      <c r="C75" s="0" t="s">
        <v>413</v>
      </c>
      <c r="D75" s="317" t="s">
        <v>148</v>
      </c>
      <c r="E75" s="290">
        <v>49.381505676</v>
      </c>
      <c r="F75" s="290">
        <v>63.258120421089</v>
      </c>
      <c r="G75" s="290">
        <v>63.688877998475</v>
      </c>
      <c r="H75" s="290">
        <v>51.343501579475</v>
      </c>
      <c r="I75" s="290">
        <v>57.648807666728</v>
      </c>
      <c r="J75" s="385">
        <v>46.801353781312</v>
      </c>
      <c r="K75" s="290">
        <v>31.426816502639</v>
      </c>
      <c r="L75" s="385">
        <v>98.652056576152</v>
      </c>
      <c r="M75" s="290">
        <v>98.426354355414</v>
      </c>
      <c r="N75" s="300"/>
      <c r="O75" s="309"/>
      <c r="P75" s="309"/>
      <c r="Q75" s="309"/>
      <c r="R75" s="309"/>
    </row>
    <row r="76">
      <c r="B76" s="0" t="s">
        <v>223</v>
      </c>
      <c r="C76" s="0" t="s">
        <v>413</v>
      </c>
      <c r="D76" s="317" t="s">
        <v>423</v>
      </c>
      <c r="E76" s="300"/>
      <c r="F76" s="300"/>
      <c r="G76" s="300"/>
      <c r="H76" s="300"/>
      <c r="I76" s="300"/>
      <c r="J76" s="375"/>
      <c r="K76" s="300"/>
      <c r="L76" s="375"/>
      <c r="M76" s="300"/>
      <c r="N76" s="300"/>
      <c r="O76" s="309"/>
      <c r="P76" s="309"/>
      <c r="Q76" s="309"/>
      <c r="R76" s="309"/>
    </row>
    <row r="77">
      <c r="B77" s="0" t="s">
        <v>223</v>
      </c>
      <c r="C77" s="0" t="s">
        <v>413</v>
      </c>
      <c r="D77" s="317" t="s">
        <v>156</v>
      </c>
      <c r="E77" s="300"/>
      <c r="F77" s="300"/>
      <c r="G77" s="300"/>
      <c r="H77" s="300"/>
      <c r="I77" s="300"/>
      <c r="J77" s="375"/>
      <c r="K77" s="300"/>
      <c r="L77" s="375"/>
      <c r="M77" s="300"/>
      <c r="N77" s="300"/>
      <c r="O77" s="309"/>
      <c r="P77" s="309"/>
      <c r="Q77" s="309"/>
      <c r="R77" s="309"/>
    </row>
    <row r="78">
      <c r="B78" s="322" t="s">
        <v>223</v>
      </c>
      <c r="C78" s="322" t="s">
        <v>416</v>
      </c>
      <c r="D78" s="383" t="s">
        <v>143</v>
      </c>
      <c r="E78" s="300"/>
      <c r="F78" s="300"/>
      <c r="G78" s="300"/>
      <c r="H78" s="300"/>
      <c r="I78" s="300"/>
      <c r="J78" s="375"/>
      <c r="K78" s="300"/>
      <c r="L78" s="375"/>
      <c r="M78" s="300"/>
      <c r="N78" s="300"/>
      <c r="O78" s="309"/>
      <c r="P78" s="309"/>
      <c r="Q78" s="309"/>
      <c r="R78" s="309"/>
    </row>
    <row r="79">
      <c r="B79" s="322" t="s">
        <v>223</v>
      </c>
      <c r="C79" s="322" t="s">
        <v>416</v>
      </c>
      <c r="D79" s="383" t="s">
        <v>144</v>
      </c>
      <c r="E79" s="300"/>
      <c r="F79" s="300"/>
      <c r="G79" s="300"/>
      <c r="H79" s="300"/>
      <c r="I79" s="300"/>
      <c r="J79" s="375"/>
      <c r="K79" s="300"/>
      <c r="L79" s="375"/>
      <c r="M79" s="300"/>
      <c r="N79" s="300"/>
      <c r="O79" s="309"/>
      <c r="P79" s="309"/>
      <c r="Q79" s="309"/>
      <c r="R79" s="309"/>
    </row>
    <row r="80">
      <c r="B80" s="322" t="s">
        <v>223</v>
      </c>
      <c r="C80" s="322" t="s">
        <v>416</v>
      </c>
      <c r="D80" s="383" t="s">
        <v>145</v>
      </c>
      <c r="E80" s="300"/>
      <c r="F80" s="300"/>
      <c r="G80" s="300"/>
      <c r="H80" s="300"/>
      <c r="I80" s="300"/>
      <c r="J80" s="375"/>
      <c r="K80" s="300"/>
      <c r="L80" s="375"/>
      <c r="M80" s="300"/>
      <c r="N80" s="300"/>
      <c r="O80" s="309"/>
      <c r="P80" s="309"/>
      <c r="Q80" s="309"/>
      <c r="R80" s="309"/>
    </row>
    <row r="81">
      <c r="B81" s="322" t="s">
        <v>223</v>
      </c>
      <c r="C81" s="322" t="s">
        <v>416</v>
      </c>
      <c r="D81" s="383" t="s">
        <v>146</v>
      </c>
      <c r="E81" s="300"/>
      <c r="F81" s="300"/>
      <c r="G81" s="300"/>
      <c r="H81" s="300"/>
      <c r="I81" s="300"/>
      <c r="J81" s="375"/>
      <c r="K81" s="300"/>
      <c r="L81" s="375"/>
      <c r="M81" s="300"/>
      <c r="N81" s="300"/>
      <c r="O81" s="309"/>
      <c r="P81" s="309"/>
      <c r="Q81" s="309"/>
      <c r="R81" s="309"/>
    </row>
    <row r="82">
      <c r="B82" s="322" t="s">
        <v>223</v>
      </c>
      <c r="C82" s="322" t="s">
        <v>416</v>
      </c>
      <c r="D82" s="383" t="s">
        <v>423</v>
      </c>
      <c r="E82" s="300"/>
      <c r="F82" s="300"/>
      <c r="G82" s="300"/>
      <c r="H82" s="300"/>
      <c r="I82" s="300"/>
      <c r="J82" s="375"/>
      <c r="K82" s="300"/>
      <c r="L82" s="375"/>
      <c r="M82" s="300"/>
      <c r="N82" s="300"/>
      <c r="O82" s="309"/>
      <c r="P82" s="309"/>
      <c r="Q82" s="309"/>
      <c r="R82" s="309"/>
    </row>
    <row r="83">
      <c r="B83" s="0" t="s">
        <v>223</v>
      </c>
      <c r="C83" s="0" t="s">
        <v>415</v>
      </c>
      <c r="D83" s="317" t="s">
        <v>143</v>
      </c>
      <c r="E83" s="290">
        <v>42.746767452</v>
      </c>
      <c r="F83" s="290"/>
      <c r="G83" s="290"/>
      <c r="H83" s="290">
        <v>3.282565755681</v>
      </c>
      <c r="I83" s="290">
        <v>12.619970873586</v>
      </c>
      <c r="J83" s="385">
        <v>12.619970873586</v>
      </c>
      <c r="K83" s="290">
        <v>11.784130037649</v>
      </c>
      <c r="L83" s="385">
        <v>41.51557548724</v>
      </c>
      <c r="M83" s="290">
        <v>33.869620750231</v>
      </c>
      <c r="N83" s="300"/>
      <c r="O83" s="309"/>
      <c r="P83" s="309"/>
      <c r="Q83" s="309"/>
      <c r="R83" s="309"/>
    </row>
    <row r="84">
      <c r="B84" s="0" t="s">
        <v>223</v>
      </c>
      <c r="C84" s="0" t="s">
        <v>415</v>
      </c>
      <c r="D84" s="317" t="s">
        <v>144</v>
      </c>
      <c r="E84" s="290">
        <v>14.642830584</v>
      </c>
      <c r="F84" s="290"/>
      <c r="G84" s="290"/>
      <c r="H84" s="290"/>
      <c r="I84" s="290"/>
      <c r="J84" s="385"/>
      <c r="K84" s="290"/>
      <c r="L84" s="385"/>
      <c r="M84" s="290"/>
      <c r="N84" s="300"/>
      <c r="O84" s="309"/>
      <c r="P84" s="309"/>
      <c r="Q84" s="309"/>
      <c r="R84" s="309"/>
    </row>
    <row r="85">
      <c r="B85" s="0" t="s">
        <v>223</v>
      </c>
      <c r="C85" s="0" t="s">
        <v>415</v>
      </c>
      <c r="D85" s="317" t="s">
        <v>145</v>
      </c>
      <c r="E85" s="290">
        <v>87.53175288</v>
      </c>
      <c r="F85" s="290">
        <v>129.849939463753</v>
      </c>
      <c r="G85" s="290">
        <v>105.106138674049</v>
      </c>
      <c r="H85" s="290">
        <v>116.006998703968</v>
      </c>
      <c r="I85" s="290">
        <v>80.532147910769</v>
      </c>
      <c r="J85" s="385">
        <v>87.014411633023</v>
      </c>
      <c r="K85" s="290">
        <v>86.217421831007</v>
      </c>
      <c r="L85" s="385">
        <v>46.292068922183</v>
      </c>
      <c r="M85" s="290">
        <v>46.297557438219</v>
      </c>
      <c r="N85" s="300"/>
      <c r="O85" s="309"/>
      <c r="P85" s="309"/>
      <c r="Q85" s="309"/>
      <c r="R85" s="309"/>
    </row>
    <row r="86">
      <c r="B86" s="0" t="s">
        <v>223</v>
      </c>
      <c r="C86" s="0" t="s">
        <v>415</v>
      </c>
      <c r="D86" s="317" t="s">
        <v>146</v>
      </c>
      <c r="E86" s="290">
        <v>94.386674916</v>
      </c>
      <c r="F86" s="290">
        <v>53.857124182541</v>
      </c>
      <c r="G86" s="290">
        <v>56.585826561968</v>
      </c>
      <c r="H86" s="290">
        <v>49.506825943268</v>
      </c>
      <c r="I86" s="290">
        <v>42.427825324568</v>
      </c>
      <c r="J86" s="385">
        <v>31.844774101842</v>
      </c>
      <c r="K86" s="290">
        <v>31.554451215754</v>
      </c>
      <c r="L86" s="385"/>
      <c r="M86" s="290"/>
      <c r="N86" s="300"/>
      <c r="O86" s="309"/>
      <c r="P86" s="309"/>
      <c r="Q86" s="309"/>
      <c r="R86" s="309"/>
    </row>
    <row r="87">
      <c r="B87" s="0" t="s">
        <v>223</v>
      </c>
      <c r="C87" s="0" t="s">
        <v>415</v>
      </c>
      <c r="D87" s="317" t="s">
        <v>148</v>
      </c>
      <c r="E87" s="290">
        <v>17.721593964</v>
      </c>
      <c r="F87" s="290">
        <v>37.805126207062</v>
      </c>
      <c r="G87" s="290">
        <v>44.195518265667</v>
      </c>
      <c r="H87" s="290">
        <v>21.686201818689</v>
      </c>
      <c r="I87" s="290">
        <v>40.40673809994</v>
      </c>
      <c r="J87" s="385">
        <v>32.219085234763</v>
      </c>
      <c r="K87" s="290">
        <v>23.363188760854</v>
      </c>
      <c r="L87" s="385">
        <v>63.71352146206</v>
      </c>
      <c r="M87" s="290">
        <v>62.435756076315</v>
      </c>
      <c r="N87" s="300"/>
      <c r="O87" s="309"/>
      <c r="P87" s="309"/>
      <c r="Q87" s="309"/>
      <c r="R87" s="309"/>
    </row>
    <row r="88">
      <c r="B88" s="0" t="s">
        <v>223</v>
      </c>
      <c r="C88" s="0" t="s">
        <v>415</v>
      </c>
      <c r="D88" s="317" t="s">
        <v>423</v>
      </c>
      <c r="E88" s="300"/>
      <c r="F88" s="300"/>
      <c r="G88" s="300"/>
      <c r="H88" s="300"/>
      <c r="I88" s="300"/>
      <c r="J88" s="375"/>
      <c r="K88" s="300"/>
      <c r="L88" s="375"/>
      <c r="M88" s="300"/>
      <c r="N88" s="300"/>
      <c r="O88" s="309"/>
      <c r="P88" s="309"/>
      <c r="Q88" s="309"/>
      <c r="R88" s="309"/>
    </row>
    <row r="89">
      <c r="B89" s="0" t="s">
        <v>223</v>
      </c>
      <c r="C89" s="0" t="s">
        <v>415</v>
      </c>
      <c r="D89" s="317" t="s">
        <v>156</v>
      </c>
      <c r="E89" s="300"/>
      <c r="F89" s="300"/>
      <c r="G89" s="300"/>
      <c r="H89" s="300"/>
      <c r="I89" s="300"/>
      <c r="J89" s="375"/>
      <c r="K89" s="300"/>
      <c r="L89" s="375"/>
      <c r="M89" s="300"/>
      <c r="N89" s="300"/>
      <c r="O89" s="309"/>
      <c r="P89" s="309"/>
      <c r="Q89" s="309"/>
      <c r="R89" s="309"/>
    </row>
    <row r="90">
      <c r="B90" s="0" t="s">
        <v>224</v>
      </c>
      <c r="C90" s="0" t="s">
        <v>405</v>
      </c>
      <c r="D90" s="317" t="s">
        <v>143</v>
      </c>
      <c r="E90" s="290">
        <v>9.232473947162</v>
      </c>
      <c r="F90" s="290">
        <v>0.153572021373</v>
      </c>
      <c r="G90" s="290">
        <v>98.119412044857</v>
      </c>
      <c r="H90" s="290">
        <v>114.123091721575</v>
      </c>
      <c r="I90" s="290">
        <v>114.123091721575</v>
      </c>
      <c r="J90" s="385">
        <v>115.256840088929</v>
      </c>
      <c r="K90" s="290">
        <v>139.512211052104</v>
      </c>
      <c r="L90" s="385">
        <v>192.710490028307</v>
      </c>
      <c r="M90" s="290">
        <v>220.67372091069</v>
      </c>
      <c r="N90" s="300"/>
      <c r="O90" s="309"/>
      <c r="P90" s="309"/>
      <c r="Q90" s="309"/>
      <c r="R90" s="309"/>
    </row>
    <row r="91">
      <c r="B91" s="0" t="s">
        <v>224</v>
      </c>
      <c r="C91" s="0" t="s">
        <v>405</v>
      </c>
      <c r="D91" s="317" t="s">
        <v>144</v>
      </c>
      <c r="E91" s="290">
        <v>83.41194168</v>
      </c>
      <c r="F91" s="290">
        <v>79.51866787687</v>
      </c>
      <c r="G91" s="290">
        <v>15.753901723386</v>
      </c>
      <c r="H91" s="290">
        <v>54.036679537039</v>
      </c>
      <c r="I91" s="290">
        <v>35.987633287064</v>
      </c>
      <c r="J91" s="385">
        <v>35.997899501044</v>
      </c>
      <c r="K91" s="290">
        <v>30.3507343839</v>
      </c>
      <c r="L91" s="385">
        <v>19.043903870604</v>
      </c>
      <c r="M91" s="290">
        <v>11.428805324373</v>
      </c>
      <c r="N91" s="300"/>
      <c r="O91" s="309"/>
      <c r="P91" s="309"/>
      <c r="Q91" s="309"/>
      <c r="R91" s="309"/>
    </row>
    <row r="92">
      <c r="B92" s="0" t="s">
        <v>224</v>
      </c>
      <c r="C92" s="0" t="s">
        <v>405</v>
      </c>
      <c r="D92" s="317" t="s">
        <v>145</v>
      </c>
      <c r="E92" s="290">
        <v>47.1684888</v>
      </c>
      <c r="F92" s="290">
        <v>56.687521370608</v>
      </c>
      <c r="G92" s="290">
        <v>67.673709848715</v>
      </c>
      <c r="H92" s="290">
        <v>71.509571307192</v>
      </c>
      <c r="I92" s="290">
        <v>77.927933952695</v>
      </c>
      <c r="J92" s="385">
        <v>81.523216820331</v>
      </c>
      <c r="K92" s="290">
        <v>83.649694577592</v>
      </c>
      <c r="L92" s="385">
        <v>83.524985741647</v>
      </c>
      <c r="M92" s="290">
        <v>83.259448248091</v>
      </c>
      <c r="N92" s="300"/>
      <c r="O92" s="309"/>
      <c r="P92" s="309"/>
      <c r="Q92" s="309"/>
      <c r="R92" s="309"/>
    </row>
    <row r="93">
      <c r="B93" s="0" t="s">
        <v>224</v>
      </c>
      <c r="C93" s="0" t="s">
        <v>405</v>
      </c>
      <c r="D93" s="317" t="s">
        <v>146</v>
      </c>
      <c r="E93" s="290">
        <v>154.418987316838</v>
      </c>
      <c r="F93" s="290">
        <v>185.16901639901</v>
      </c>
      <c r="G93" s="290">
        <v>220.041278677795</v>
      </c>
      <c r="H93" s="290">
        <v>244.301079616861</v>
      </c>
      <c r="I93" s="290">
        <v>271.380376854985</v>
      </c>
      <c r="J93" s="385">
        <v>322.914032400294</v>
      </c>
      <c r="K93" s="290">
        <v>330.038275003421</v>
      </c>
      <c r="L93" s="385">
        <v>331.702297066992</v>
      </c>
      <c r="M93" s="290">
        <v>318.846793290453</v>
      </c>
      <c r="N93" s="300"/>
      <c r="O93" s="309"/>
      <c r="P93" s="309"/>
      <c r="Q93" s="309"/>
      <c r="R93" s="309"/>
      <c r="S93" s="56"/>
    </row>
    <row r="94">
      <c r="B94" s="0" t="s">
        <v>224</v>
      </c>
      <c r="C94" s="0" t="s">
        <v>405</v>
      </c>
      <c r="D94" s="317" t="s">
        <v>148</v>
      </c>
      <c r="E94" s="290">
        <v>36.3907821852</v>
      </c>
      <c r="F94" s="290">
        <v>81.9167543104</v>
      </c>
      <c r="G94" s="290">
        <v>80.384802053472</v>
      </c>
      <c r="H94" s="290">
        <v>67.722586177948</v>
      </c>
      <c r="I94" s="290">
        <v>62.189410960872</v>
      </c>
      <c r="J94" s="385">
        <v>62.189410960872</v>
      </c>
      <c r="K94" s="290">
        <v>53.259413991595</v>
      </c>
      <c r="L94" s="385">
        <v>16.843635543928</v>
      </c>
      <c r="M94" s="290">
        <v>11.799806684347</v>
      </c>
      <c r="N94" s="300"/>
      <c r="O94" s="309"/>
      <c r="P94" s="309"/>
      <c r="Q94" s="309"/>
      <c r="R94" s="309"/>
    </row>
    <row r="95">
      <c r="B95" s="0" t="s">
        <v>224</v>
      </c>
      <c r="C95" s="0" t="s">
        <v>405</v>
      </c>
      <c r="D95" s="317" t="s">
        <v>423</v>
      </c>
      <c r="E95" s="290">
        <v>155.9512201212</v>
      </c>
      <c r="F95" s="290">
        <v>191.323800927989</v>
      </c>
      <c r="G95" s="290">
        <v>227.035183370448</v>
      </c>
      <c r="H95" s="290">
        <v>255.622309150382</v>
      </c>
      <c r="I95" s="290">
        <v>277.221755035793</v>
      </c>
      <c r="J95" s="385">
        <v>290.011656883071</v>
      </c>
      <c r="K95" s="290">
        <v>297.576414037679</v>
      </c>
      <c r="L95" s="385">
        <v>297.132773347935</v>
      </c>
      <c r="M95" s="290">
        <v>296.188147123968</v>
      </c>
      <c r="N95" s="300"/>
      <c r="O95" s="309"/>
      <c r="P95" s="309"/>
      <c r="Q95" s="309"/>
      <c r="R95" s="309"/>
    </row>
    <row r="96">
      <c r="B96" s="0" t="s">
        <v>224</v>
      </c>
      <c r="C96" s="0" t="s">
        <v>407</v>
      </c>
      <c r="D96" s="317" t="s">
        <v>143</v>
      </c>
      <c r="E96" s="290">
        <v>0.30898584</v>
      </c>
      <c r="F96" s="290"/>
      <c r="G96" s="290">
        <v>1.898093840591</v>
      </c>
      <c r="H96" s="290">
        <v>1.743600920591</v>
      </c>
      <c r="I96" s="290">
        <v>1.743600920591</v>
      </c>
      <c r="J96" s="385">
        <v>1.743600920591</v>
      </c>
      <c r="K96" s="290">
        <v>1.743600920591</v>
      </c>
      <c r="L96" s="385">
        <v>1.793342023059</v>
      </c>
      <c r="M96" s="290">
        <v>5.965017523715</v>
      </c>
      <c r="N96" s="300"/>
      <c r="O96" s="309"/>
      <c r="P96" s="309"/>
      <c r="Q96" s="309"/>
      <c r="R96" s="309"/>
    </row>
    <row r="97">
      <c r="B97" s="0" t="s">
        <v>224</v>
      </c>
      <c r="C97" s="0" t="s">
        <v>407</v>
      </c>
      <c r="D97" s="317" t="s">
        <v>144</v>
      </c>
      <c r="E97" s="290">
        <v>88.912392048</v>
      </c>
      <c r="F97" s="290">
        <v>125.154211461567</v>
      </c>
      <c r="G97" s="290">
        <v>104.988356337634</v>
      </c>
      <c r="H97" s="290">
        <v>187.104552104008</v>
      </c>
      <c r="I97" s="290">
        <v>175.853996237866</v>
      </c>
      <c r="J97" s="385">
        <v>165.442594190506</v>
      </c>
      <c r="K97" s="290">
        <v>142.734549005751</v>
      </c>
      <c r="L97" s="385">
        <v>129.517011142876</v>
      </c>
      <c r="M97" s="290">
        <v>108.657831028959</v>
      </c>
      <c r="N97" s="300"/>
      <c r="O97" s="309"/>
      <c r="P97" s="309"/>
      <c r="Q97" s="309"/>
      <c r="R97" s="309"/>
    </row>
    <row r="98">
      <c r="B98" s="0" t="s">
        <v>224</v>
      </c>
      <c r="C98" s="0" t="s">
        <v>407</v>
      </c>
      <c r="D98" s="317" t="s">
        <v>145</v>
      </c>
      <c r="E98" s="290">
        <v>41.33543904</v>
      </c>
      <c r="F98" s="290">
        <v>42.482517462372</v>
      </c>
      <c r="G98" s="290">
        <v>44.867187139052</v>
      </c>
      <c r="H98" s="290">
        <v>47.558092569521</v>
      </c>
      <c r="I98" s="290">
        <v>50.364912476823</v>
      </c>
      <c r="J98" s="385">
        <v>52.90286804817</v>
      </c>
      <c r="K98" s="290">
        <v>55.568714608807</v>
      </c>
      <c r="L98" s="385">
        <v>58.368896757419</v>
      </c>
      <c r="M98" s="290">
        <v>61.310183844676</v>
      </c>
      <c r="N98" s="300"/>
      <c r="O98" s="309"/>
      <c r="P98" s="309"/>
      <c r="Q98" s="309"/>
      <c r="R98" s="309"/>
    </row>
    <row r="99">
      <c r="B99" s="0" t="s">
        <v>224</v>
      </c>
      <c r="C99" s="0" t="s">
        <v>407</v>
      </c>
      <c r="D99" s="317" t="s">
        <v>146</v>
      </c>
      <c r="E99" s="290">
        <v>19.240188192</v>
      </c>
      <c r="F99" s="290">
        <v>43.499612961658</v>
      </c>
      <c r="G99" s="290">
        <v>45.856635387749</v>
      </c>
      <c r="H99" s="290"/>
      <c r="I99" s="290"/>
      <c r="J99" s="385"/>
      <c r="K99" s="290">
        <v>1.904334676589</v>
      </c>
      <c r="L99" s="385">
        <v>1.904334676589</v>
      </c>
      <c r="M99" s="290">
        <v>3.55514046323</v>
      </c>
      <c r="N99" s="300"/>
      <c r="O99" s="309"/>
      <c r="P99" s="309"/>
      <c r="Q99" s="309"/>
      <c r="R99" s="309"/>
    </row>
    <row r="100">
      <c r="B100" s="0" t="s">
        <v>224</v>
      </c>
      <c r="C100" s="0" t="s">
        <v>407</v>
      </c>
      <c r="D100" s="317" t="s">
        <v>148</v>
      </c>
      <c r="E100" s="290">
        <v>7.5769817508</v>
      </c>
      <c r="F100" s="290"/>
      <c r="G100" s="290">
        <v>5.959429212689</v>
      </c>
      <c r="H100" s="290"/>
      <c r="I100" s="290">
        <v>0.794637467025</v>
      </c>
      <c r="J100" s="385">
        <v>1.629317783079</v>
      </c>
      <c r="K100" s="290">
        <v>12.084056412788</v>
      </c>
      <c r="L100" s="385">
        <v>15.801276579048</v>
      </c>
      <c r="M100" s="290">
        <v>19.652570032046</v>
      </c>
      <c r="N100" s="300"/>
      <c r="O100" s="309"/>
      <c r="P100" s="309"/>
      <c r="Q100" s="309"/>
      <c r="R100" s="309"/>
    </row>
    <row r="101">
      <c r="B101" s="0" t="s">
        <v>224</v>
      </c>
      <c r="C101" s="0" t="s">
        <v>407</v>
      </c>
      <c r="D101" s="317" t="s">
        <v>423</v>
      </c>
      <c r="E101" s="300"/>
      <c r="F101" s="300"/>
      <c r="G101" s="300"/>
      <c r="H101" s="300"/>
      <c r="I101" s="300"/>
      <c r="J101" s="375"/>
      <c r="K101" s="300"/>
      <c r="L101" s="375"/>
      <c r="M101" s="300"/>
      <c r="N101" s="300"/>
      <c r="O101" s="309"/>
      <c r="P101" s="309"/>
      <c r="Q101" s="309"/>
      <c r="R101" s="309"/>
    </row>
    <row r="102">
      <c r="B102" s="0" t="s">
        <v>224</v>
      </c>
      <c r="C102" s="0" t="s">
        <v>409</v>
      </c>
      <c r="D102" s="317" t="s">
        <v>143</v>
      </c>
      <c r="E102" s="290"/>
      <c r="F102" s="290"/>
      <c r="G102" s="290"/>
      <c r="H102" s="290"/>
      <c r="I102" s="290"/>
      <c r="J102" s="385"/>
      <c r="K102" s="290">
        <v>0.185456999696</v>
      </c>
      <c r="L102" s="385">
        <v>0.912861907165</v>
      </c>
      <c r="M102" s="290">
        <v>0.89611739343</v>
      </c>
      <c r="N102" s="300"/>
      <c r="O102" s="309"/>
      <c r="P102" s="309"/>
      <c r="Q102" s="309"/>
      <c r="R102" s="309"/>
    </row>
    <row r="103">
      <c r="B103" s="0" t="s">
        <v>224</v>
      </c>
      <c r="C103" s="0" t="s">
        <v>409</v>
      </c>
      <c r="D103" s="317" t="s">
        <v>144</v>
      </c>
      <c r="E103" s="290">
        <v>0.027172332</v>
      </c>
      <c r="F103" s="290">
        <v>1.145468929443</v>
      </c>
      <c r="G103" s="290">
        <v>1.135279304943</v>
      </c>
      <c r="H103" s="290">
        <v>1.063400410469</v>
      </c>
      <c r="I103" s="290">
        <v>1.004900636341</v>
      </c>
      <c r="J103" s="385">
        <v>0.965520160149</v>
      </c>
      <c r="K103" s="290">
        <v>0.750059786962</v>
      </c>
      <c r="L103" s="385"/>
      <c r="M103" s="290"/>
      <c r="N103" s="300"/>
      <c r="O103" s="309"/>
      <c r="P103" s="309"/>
      <c r="Q103" s="309"/>
      <c r="R103" s="309"/>
    </row>
    <row r="104">
      <c r="B104" s="0" t="s">
        <v>224</v>
      </c>
      <c r="C104" s="0" t="s">
        <v>409</v>
      </c>
      <c r="D104" s="317" t="s">
        <v>145</v>
      </c>
      <c r="E104" s="290">
        <v>15.731231112</v>
      </c>
      <c r="F104" s="290">
        <v>16.503719042054</v>
      </c>
      <c r="G104" s="290">
        <v>15.237277082293</v>
      </c>
      <c r="H104" s="290">
        <v>12.669391109413</v>
      </c>
      <c r="I104" s="290">
        <v>12.063471717262</v>
      </c>
      <c r="J104" s="385">
        <v>11.59072322494</v>
      </c>
      <c r="K104" s="290">
        <v>11.230543487327</v>
      </c>
      <c r="L104" s="385">
        <v>10.958579784511</v>
      </c>
      <c r="M104" s="290">
        <v>10.757567902783</v>
      </c>
      <c r="N104" s="300"/>
      <c r="O104" s="309"/>
      <c r="P104" s="309"/>
      <c r="Q104" s="309"/>
      <c r="R104" s="309"/>
    </row>
    <row r="105">
      <c r="B105" s="0" t="s">
        <v>224</v>
      </c>
      <c r="C105" s="0" t="s">
        <v>409</v>
      </c>
      <c r="D105" s="317" t="s">
        <v>146</v>
      </c>
      <c r="E105" s="290">
        <v>9.265555872</v>
      </c>
      <c r="F105" s="290">
        <v>6.504793703871</v>
      </c>
      <c r="G105" s="290">
        <v>5.631614017939</v>
      </c>
      <c r="H105" s="290">
        <v>3.937614243738</v>
      </c>
      <c r="I105" s="290">
        <v>1.968683620938</v>
      </c>
      <c r="J105" s="385">
        <v>6.649506780475</v>
      </c>
      <c r="K105" s="290">
        <v>6.710856808482</v>
      </c>
      <c r="L105" s="385">
        <v>6.581794258098</v>
      </c>
      <c r="M105" s="290">
        <v>5.975001111691</v>
      </c>
      <c r="N105" s="300"/>
      <c r="O105" s="309"/>
      <c r="P105" s="309"/>
      <c r="Q105" s="309"/>
      <c r="R105" s="309"/>
    </row>
    <row r="106">
      <c r="B106" s="0" t="s">
        <v>224</v>
      </c>
      <c r="C106" s="0" t="s">
        <v>409</v>
      </c>
      <c r="D106" s="317" t="s">
        <v>148</v>
      </c>
      <c r="E106" s="290">
        <v>1.1502018828</v>
      </c>
      <c r="F106" s="290">
        <v>2.001531830102</v>
      </c>
      <c r="G106" s="290">
        <v>1.778531081524</v>
      </c>
      <c r="H106" s="290">
        <v>1.490980610824</v>
      </c>
      <c r="I106" s="290">
        <v>1.407602218641</v>
      </c>
      <c r="J106" s="385">
        <v>1.343052496519</v>
      </c>
      <c r="K106" s="290">
        <v>1.02797541264</v>
      </c>
      <c r="L106" s="385">
        <v>0.968962042536</v>
      </c>
      <c r="M106" s="290">
        <v>1.446973876488</v>
      </c>
      <c r="N106" s="300"/>
      <c r="O106" s="309"/>
      <c r="P106" s="309"/>
      <c r="Q106" s="309"/>
      <c r="R106" s="309"/>
    </row>
    <row r="107">
      <c r="B107" s="0" t="s">
        <v>224</v>
      </c>
      <c r="C107" s="0" t="s">
        <v>409</v>
      </c>
      <c r="D107" s="317" t="s">
        <v>423</v>
      </c>
      <c r="E107" s="300"/>
      <c r="F107" s="300"/>
      <c r="G107" s="300"/>
      <c r="H107" s="300"/>
      <c r="I107" s="300"/>
      <c r="J107" s="375"/>
      <c r="K107" s="300"/>
      <c r="L107" s="375"/>
      <c r="M107" s="300"/>
      <c r="N107" s="300"/>
      <c r="O107" s="309"/>
      <c r="P107" s="309"/>
      <c r="Q107" s="309"/>
      <c r="R107" s="309"/>
    </row>
    <row r="108">
      <c r="B108" s="0" t="s">
        <v>224</v>
      </c>
      <c r="C108" s="0" t="s">
        <v>411</v>
      </c>
      <c r="D108" s="317" t="s">
        <v>143</v>
      </c>
      <c r="E108" s="290"/>
      <c r="F108" s="290"/>
      <c r="G108" s="290"/>
      <c r="H108" s="290"/>
      <c r="I108" s="290"/>
      <c r="J108" s="385">
        <v>0.336456220252</v>
      </c>
      <c r="K108" s="290">
        <v>3.234607271286</v>
      </c>
      <c r="L108" s="385">
        <v>9.718769145155</v>
      </c>
      <c r="M108" s="290">
        <v>11.165999176058</v>
      </c>
      <c r="N108" s="300"/>
      <c r="O108" s="309"/>
      <c r="P108" s="309"/>
      <c r="Q108" s="309"/>
      <c r="R108" s="309"/>
    </row>
    <row r="109">
      <c r="B109" s="0" t="s">
        <v>224</v>
      </c>
      <c r="C109" s="0" t="s">
        <v>411</v>
      </c>
      <c r="D109" s="317" t="s">
        <v>144</v>
      </c>
      <c r="E109" s="290">
        <v>44.991310932</v>
      </c>
      <c r="F109" s="290">
        <v>41.646987551104</v>
      </c>
      <c r="G109" s="290">
        <v>31.638033801122</v>
      </c>
      <c r="H109" s="290">
        <v>21.267146138254</v>
      </c>
      <c r="I109" s="290">
        <v>10.669887076692</v>
      </c>
      <c r="J109" s="385">
        <v>10.669887076692</v>
      </c>
      <c r="K109" s="290">
        <v>8.035385625991</v>
      </c>
      <c r="L109" s="385">
        <v>1.52750874157</v>
      </c>
      <c r="M109" s="290"/>
      <c r="N109" s="300"/>
      <c r="O109" s="309"/>
      <c r="P109" s="309"/>
      <c r="Q109" s="309"/>
      <c r="R109" s="309"/>
    </row>
    <row r="110">
      <c r="B110" s="0" t="s">
        <v>224</v>
      </c>
      <c r="C110" s="0" t="s">
        <v>411</v>
      </c>
      <c r="D110" s="317" t="s">
        <v>145</v>
      </c>
      <c r="E110" s="290">
        <v>26.414702393097</v>
      </c>
      <c r="F110" s="290">
        <v>31.963840136909</v>
      </c>
      <c r="G110" s="290">
        <v>34.404822430068</v>
      </c>
      <c r="H110" s="290">
        <v>33.433660003307</v>
      </c>
      <c r="I110" s="290">
        <v>34.682168957094</v>
      </c>
      <c r="J110" s="385">
        <v>33.16877618903</v>
      </c>
      <c r="K110" s="290">
        <v>33.963312062556</v>
      </c>
      <c r="L110" s="385">
        <v>33.891844377413</v>
      </c>
      <c r="M110" s="290">
        <v>33.649916017101</v>
      </c>
      <c r="N110" s="300"/>
      <c r="O110" s="309"/>
      <c r="P110" s="309"/>
      <c r="Q110" s="309"/>
      <c r="R110" s="309"/>
    </row>
    <row r="111">
      <c r="B111" s="0" t="s">
        <v>224</v>
      </c>
      <c r="C111" s="0" t="s">
        <v>411</v>
      </c>
      <c r="D111" s="317" t="s">
        <v>146</v>
      </c>
      <c r="E111" s="290">
        <v>74.735342964</v>
      </c>
      <c r="F111" s="290">
        <v>103.78197593325</v>
      </c>
      <c r="G111" s="290">
        <v>135.657977120002</v>
      </c>
      <c r="H111" s="290">
        <v>120.650846308402</v>
      </c>
      <c r="I111" s="290">
        <v>106.627835265306</v>
      </c>
      <c r="J111" s="385">
        <v>125.885156697607</v>
      </c>
      <c r="K111" s="290">
        <v>115.865177097283</v>
      </c>
      <c r="L111" s="385">
        <v>102.407061629853</v>
      </c>
      <c r="M111" s="290">
        <v>66.205765248604</v>
      </c>
      <c r="N111" s="300"/>
      <c r="O111" s="309"/>
      <c r="P111" s="309"/>
      <c r="Q111" s="309"/>
      <c r="R111" s="309"/>
    </row>
    <row r="112">
      <c r="B112" s="0" t="s">
        <v>224</v>
      </c>
      <c r="C112" s="0" t="s">
        <v>411</v>
      </c>
      <c r="D112" s="317" t="s">
        <v>148</v>
      </c>
      <c r="E112" s="290">
        <v>1.2261923028</v>
      </c>
      <c r="F112" s="290">
        <v>0.9196442271</v>
      </c>
      <c r="G112" s="290">
        <v>1.934416624432</v>
      </c>
      <c r="H112" s="290">
        <v>1.627868548732</v>
      </c>
      <c r="I112" s="290">
        <v>1.321320473032</v>
      </c>
      <c r="J112" s="385">
        <v>1.321320473032</v>
      </c>
      <c r="K112" s="290">
        <v>1.321320473032</v>
      </c>
      <c r="L112" s="385">
        <v>1.321320473032</v>
      </c>
      <c r="M112" s="290">
        <v>6.526444748413</v>
      </c>
      <c r="N112" s="300"/>
      <c r="O112" s="309"/>
      <c r="P112" s="309"/>
      <c r="Q112" s="309"/>
      <c r="R112" s="309"/>
    </row>
    <row r="113">
      <c r="B113" s="0" t="s">
        <v>224</v>
      </c>
      <c r="C113" s="0" t="s">
        <v>411</v>
      </c>
      <c r="D113" s="317" t="s">
        <v>423</v>
      </c>
      <c r="E113" s="300"/>
      <c r="F113" s="300"/>
      <c r="G113" s="300"/>
      <c r="H113" s="300"/>
      <c r="I113" s="300"/>
      <c r="J113" s="375"/>
      <c r="K113" s="300"/>
      <c r="L113" s="375"/>
      <c r="M113" s="300"/>
      <c r="N113" s="300"/>
      <c r="O113" s="309"/>
      <c r="P113" s="309"/>
      <c r="Q113" s="309"/>
      <c r="R113" s="309"/>
    </row>
    <row r="114">
      <c r="B114" s="0" t="s">
        <v>224</v>
      </c>
      <c r="C114" s="0" t="s">
        <v>413</v>
      </c>
      <c r="D114" s="317" t="s">
        <v>143</v>
      </c>
      <c r="E114" s="290">
        <v>42.40788786</v>
      </c>
      <c r="F114" s="290"/>
      <c r="G114" s="290">
        <v>22.755976154873</v>
      </c>
      <c r="H114" s="290">
        <v>12.154004189873</v>
      </c>
      <c r="I114" s="290">
        <v>1.619634053443</v>
      </c>
      <c r="J114" s="385">
        <v>1.619634053443</v>
      </c>
      <c r="K114" s="290">
        <v>10.619003968276</v>
      </c>
      <c r="L114" s="385">
        <v>29.006731813387</v>
      </c>
      <c r="M114" s="290">
        <v>28.092162333829</v>
      </c>
      <c r="N114" s="300"/>
      <c r="O114" s="309"/>
      <c r="P114" s="309"/>
      <c r="Q114" s="309"/>
      <c r="R114" s="309"/>
    </row>
    <row r="115">
      <c r="B115" s="0" t="s">
        <v>224</v>
      </c>
      <c r="C115" s="0" t="s">
        <v>413</v>
      </c>
      <c r="D115" s="317" t="s">
        <v>144</v>
      </c>
      <c r="E115" s="290">
        <v>40.495901904</v>
      </c>
      <c r="F115" s="290">
        <v>30.953046130941</v>
      </c>
      <c r="G115" s="290">
        <v>13.742287821741</v>
      </c>
      <c r="H115" s="290">
        <v>10.705095178941</v>
      </c>
      <c r="I115" s="290">
        <v>0.581119702941</v>
      </c>
      <c r="J115" s="385">
        <v>0.581119702941</v>
      </c>
      <c r="K115" s="290">
        <v>0.387413135294</v>
      </c>
      <c r="L115" s="385"/>
      <c r="M115" s="290"/>
      <c r="N115" s="300"/>
      <c r="O115" s="309"/>
      <c r="P115" s="309"/>
      <c r="Q115" s="309"/>
      <c r="R115" s="309"/>
    </row>
    <row r="116">
      <c r="B116" s="0" t="s">
        <v>224</v>
      </c>
      <c r="C116" s="0" t="s">
        <v>413</v>
      </c>
      <c r="D116" s="317" t="s">
        <v>145</v>
      </c>
      <c r="E116" s="290">
        <v>137.775195072</v>
      </c>
      <c r="F116" s="290">
        <v>118.536781054276</v>
      </c>
      <c r="G116" s="290">
        <v>111.056659549809</v>
      </c>
      <c r="H116" s="290">
        <v>94.264528162562</v>
      </c>
      <c r="I116" s="290">
        <v>85.409385874425</v>
      </c>
      <c r="J116" s="385">
        <v>81.920794594478</v>
      </c>
      <c r="K116" s="290">
        <v>80.909107824567</v>
      </c>
      <c r="L116" s="385">
        <v>77.975085519856</v>
      </c>
      <c r="M116" s="290">
        <v>75.51656541352</v>
      </c>
      <c r="N116" s="300"/>
      <c r="O116" s="309"/>
      <c r="P116" s="309"/>
      <c r="Q116" s="309"/>
      <c r="R116" s="309"/>
      <c r="S116" s="56"/>
    </row>
    <row r="117">
      <c r="B117" s="0" t="s">
        <v>224</v>
      </c>
      <c r="C117" s="0" t="s">
        <v>413</v>
      </c>
      <c r="D117" s="317" t="s">
        <v>146</v>
      </c>
      <c r="E117" s="290">
        <v>119.69830926</v>
      </c>
      <c r="F117" s="290">
        <v>214.519926422739</v>
      </c>
      <c r="G117" s="290">
        <v>229.566381120432</v>
      </c>
      <c r="H117" s="290">
        <v>222.903872405742</v>
      </c>
      <c r="I117" s="290">
        <v>195.971752822243</v>
      </c>
      <c r="J117" s="385">
        <v>230.920492188451</v>
      </c>
      <c r="K117" s="290">
        <v>202.532983507326</v>
      </c>
      <c r="L117" s="385">
        <v>172.140732778785</v>
      </c>
      <c r="M117" s="290">
        <v>146.265087819981</v>
      </c>
      <c r="N117" s="300"/>
      <c r="O117" s="309"/>
      <c r="P117" s="309"/>
      <c r="Q117" s="309"/>
      <c r="R117" s="309"/>
      <c r="S117" s="56"/>
    </row>
    <row r="118">
      <c r="B118" s="0" t="s">
        <v>224</v>
      </c>
      <c r="C118" s="0" t="s">
        <v>413</v>
      </c>
      <c r="D118" s="317" t="s">
        <v>148</v>
      </c>
      <c r="E118" s="290">
        <v>23.9381294832</v>
      </c>
      <c r="F118" s="290">
        <v>17.9535971124</v>
      </c>
      <c r="G118" s="290">
        <v>16.703284808833</v>
      </c>
      <c r="H118" s="290">
        <v>14.203176590056</v>
      </c>
      <c r="I118" s="290">
        <v>8.218644219256</v>
      </c>
      <c r="J118" s="385">
        <v>8.218644219256</v>
      </c>
      <c r="K118" s="290">
        <v>12.073776416235</v>
      </c>
      <c r="L118" s="385">
        <v>12.073776416235</v>
      </c>
      <c r="M118" s="290">
        <v>15.022102442581</v>
      </c>
      <c r="N118" s="300"/>
      <c r="O118" s="309"/>
      <c r="P118" s="309"/>
      <c r="Q118" s="309"/>
      <c r="R118" s="309"/>
    </row>
    <row r="119">
      <c r="B119" s="0" t="s">
        <v>224</v>
      </c>
      <c r="C119" s="0" t="s">
        <v>413</v>
      </c>
      <c r="D119" s="317" t="s">
        <v>423</v>
      </c>
      <c r="E119" s="300"/>
      <c r="F119" s="300"/>
      <c r="G119" s="300"/>
      <c r="H119" s="300"/>
      <c r="I119" s="300"/>
      <c r="J119" s="375"/>
      <c r="K119" s="300"/>
      <c r="L119" s="375"/>
      <c r="M119" s="300"/>
      <c r="N119" s="300"/>
      <c r="O119" s="309"/>
      <c r="P119" s="309"/>
      <c r="Q119" s="309"/>
      <c r="R119" s="309"/>
    </row>
    <row r="120">
      <c r="B120" s="0" t="s">
        <v>224</v>
      </c>
      <c r="C120" s="0" t="s">
        <v>413</v>
      </c>
      <c r="D120" s="317" t="s">
        <v>156</v>
      </c>
      <c r="E120" s="300"/>
      <c r="F120" s="300"/>
      <c r="G120" s="300"/>
      <c r="H120" s="300"/>
      <c r="I120" s="300"/>
      <c r="J120" s="375"/>
      <c r="K120" s="300"/>
      <c r="L120" s="375"/>
      <c r="M120" s="300"/>
      <c r="N120" s="300"/>
      <c r="O120" s="309"/>
      <c r="P120" s="309"/>
      <c r="Q120" s="309"/>
      <c r="R120" s="309"/>
    </row>
    <row r="121">
      <c r="B121" s="322" t="s">
        <v>224</v>
      </c>
      <c r="C121" s="322" t="s">
        <v>416</v>
      </c>
      <c r="D121" s="383" t="s">
        <v>143</v>
      </c>
      <c r="E121" s="300"/>
      <c r="F121" s="300"/>
      <c r="G121" s="300"/>
      <c r="H121" s="300"/>
      <c r="I121" s="300"/>
      <c r="J121" s="375"/>
      <c r="K121" s="300"/>
      <c r="L121" s="375"/>
      <c r="M121" s="300"/>
      <c r="N121" s="300"/>
      <c r="O121" s="309"/>
      <c r="P121" s="309"/>
      <c r="Q121" s="309"/>
      <c r="R121" s="309"/>
    </row>
    <row r="122">
      <c r="B122" s="322" t="s">
        <v>224</v>
      </c>
      <c r="C122" s="322" t="s">
        <v>416</v>
      </c>
      <c r="D122" s="383" t="s">
        <v>144</v>
      </c>
      <c r="E122" s="290">
        <v>0.110698992</v>
      </c>
      <c r="F122" s="290">
        <v>0.123159985319</v>
      </c>
      <c r="G122" s="290">
        <v>0.134784190204</v>
      </c>
      <c r="H122" s="290">
        <v>0.143306967311</v>
      </c>
      <c r="I122" s="290">
        <v>0.152188752267</v>
      </c>
      <c r="J122" s="385">
        <v>0.160438020274</v>
      </c>
      <c r="K122" s="290">
        <v>0.169058521029</v>
      </c>
      <c r="L122" s="385">
        <v>0.175461926674</v>
      </c>
      <c r="M122" s="290">
        <v>0.182040567775</v>
      </c>
      <c r="N122" s="300"/>
      <c r="O122" s="309"/>
      <c r="P122" s="309"/>
      <c r="Q122" s="309"/>
      <c r="R122" s="309"/>
    </row>
    <row r="123">
      <c r="B123" s="322" t="s">
        <v>224</v>
      </c>
      <c r="C123" s="322" t="s">
        <v>416</v>
      </c>
      <c r="D123" s="383" t="s">
        <v>145</v>
      </c>
      <c r="E123" s="290">
        <v>6.862835088</v>
      </c>
      <c r="F123" s="290">
        <v>7.635360118616</v>
      </c>
      <c r="G123" s="290">
        <v>8.356008064126</v>
      </c>
      <c r="H123" s="290">
        <v>8.884381563417</v>
      </c>
      <c r="I123" s="290">
        <v>9.435011920019</v>
      </c>
      <c r="J123" s="385">
        <v>9.946429096521</v>
      </c>
      <c r="K123" s="290">
        <v>10.480861018529</v>
      </c>
      <c r="L123" s="385">
        <v>10.877843106186</v>
      </c>
      <c r="M123" s="290">
        <v>11.285688996754</v>
      </c>
      <c r="N123" s="300"/>
      <c r="O123" s="309"/>
      <c r="P123" s="309"/>
      <c r="Q123" s="309"/>
      <c r="R123" s="309"/>
    </row>
    <row r="124">
      <c r="B124" s="322" t="s">
        <v>224</v>
      </c>
      <c r="C124" s="322" t="s">
        <v>416</v>
      </c>
      <c r="D124" s="383" t="s">
        <v>146</v>
      </c>
      <c r="E124" s="290">
        <v>2.546286156</v>
      </c>
      <c r="F124" s="290">
        <v>2.832912567009</v>
      </c>
      <c r="G124" s="290">
        <v>3.100291261597</v>
      </c>
      <c r="H124" s="290">
        <v>3.296331252241</v>
      </c>
      <c r="I124" s="290">
        <v>3.500629102344</v>
      </c>
      <c r="J124" s="385">
        <v>3.690377866487</v>
      </c>
      <c r="K124" s="290">
        <v>3.888665685863</v>
      </c>
      <c r="L124" s="385">
        <v>4.035956125021</v>
      </c>
      <c r="M124" s="290">
        <v>4.187277311035</v>
      </c>
      <c r="N124" s="300"/>
      <c r="O124" s="309"/>
      <c r="P124" s="309"/>
      <c r="Q124" s="309"/>
      <c r="R124" s="309"/>
    </row>
    <row r="125">
      <c r="B125" s="322" t="s">
        <v>224</v>
      </c>
      <c r="C125" s="322" t="s">
        <v>416</v>
      </c>
      <c r="D125" s="383" t="s">
        <v>423</v>
      </c>
      <c r="E125" s="300"/>
      <c r="F125" s="300"/>
      <c r="G125" s="300"/>
      <c r="H125" s="300"/>
      <c r="I125" s="300"/>
      <c r="J125" s="375"/>
      <c r="K125" s="300"/>
      <c r="L125" s="375"/>
      <c r="M125" s="300"/>
      <c r="N125" s="300"/>
      <c r="O125" s="309"/>
      <c r="P125" s="309"/>
      <c r="Q125" s="309"/>
      <c r="R125" s="309"/>
    </row>
    <row r="126">
      <c r="B126" s="0" t="s">
        <v>224</v>
      </c>
      <c r="C126" s="0" t="s">
        <v>415</v>
      </c>
      <c r="D126" s="317" t="s">
        <v>143</v>
      </c>
      <c r="E126" s="290">
        <v>43.90257546</v>
      </c>
      <c r="F126" s="290"/>
      <c r="G126" s="290">
        <v>21.95128773</v>
      </c>
      <c r="H126" s="290">
        <v>10.975643865</v>
      </c>
      <c r="I126" s="290"/>
      <c r="J126" s="385">
        <v>0.090900443076</v>
      </c>
      <c r="K126" s="290">
        <v>1.731985636532</v>
      </c>
      <c r="L126" s="385">
        <v>4.80740878156</v>
      </c>
      <c r="M126" s="290">
        <v>5.107862135687</v>
      </c>
      <c r="N126" s="300"/>
      <c r="O126" s="309"/>
      <c r="P126" s="309"/>
      <c r="Q126" s="309"/>
      <c r="R126" s="309"/>
    </row>
    <row r="127">
      <c r="B127" s="0" t="s">
        <v>224</v>
      </c>
      <c r="C127" s="0" t="s">
        <v>415</v>
      </c>
      <c r="D127" s="317" t="s">
        <v>144</v>
      </c>
      <c r="E127" s="290">
        <v>13.741747488</v>
      </c>
      <c r="F127" s="290">
        <v>15.05375565317</v>
      </c>
      <c r="G127" s="290">
        <v>5.363799833382</v>
      </c>
      <c r="H127" s="290">
        <v>9.189720698565</v>
      </c>
      <c r="I127" s="290">
        <v>6.016166936654</v>
      </c>
      <c r="J127" s="385">
        <v>6.016166936654</v>
      </c>
      <c r="K127" s="290">
        <v>4.433685257598</v>
      </c>
      <c r="L127" s="385">
        <v>1.268721899485</v>
      </c>
      <c r="M127" s="290">
        <v>0.85781870201</v>
      </c>
      <c r="N127" s="300"/>
      <c r="O127" s="309"/>
      <c r="P127" s="309"/>
      <c r="Q127" s="309"/>
      <c r="R127" s="309"/>
    </row>
    <row r="128">
      <c r="B128" s="0" t="s">
        <v>224</v>
      </c>
      <c r="C128" s="0" t="s">
        <v>415</v>
      </c>
      <c r="D128" s="317" t="s">
        <v>145</v>
      </c>
      <c r="E128" s="290">
        <v>25.903061712</v>
      </c>
      <c r="F128" s="290">
        <v>28.674276550603</v>
      </c>
      <c r="G128" s="290">
        <v>28.54271156193</v>
      </c>
      <c r="H128" s="290">
        <v>32.975014824935</v>
      </c>
      <c r="I128" s="290">
        <v>33.896610493416</v>
      </c>
      <c r="J128" s="385">
        <v>31.51875574886</v>
      </c>
      <c r="K128" s="290">
        <v>31.821210223571</v>
      </c>
      <c r="L128" s="385">
        <v>31.359090530037</v>
      </c>
      <c r="M128" s="290">
        <v>30.789055614988</v>
      </c>
      <c r="N128" s="300"/>
      <c r="O128" s="309"/>
      <c r="P128" s="309"/>
      <c r="Q128" s="309"/>
      <c r="R128" s="309"/>
      <c r="S128" s="56"/>
    </row>
    <row r="129">
      <c r="B129" s="0" t="s">
        <v>224</v>
      </c>
      <c r="C129" s="0" t="s">
        <v>415</v>
      </c>
      <c r="D129" s="317" t="s">
        <v>146</v>
      </c>
      <c r="E129" s="290">
        <v>15.544918512</v>
      </c>
      <c r="F129" s="290">
        <v>57.437875378486</v>
      </c>
      <c r="G129" s="290">
        <v>61.190837230682</v>
      </c>
      <c r="H129" s="290">
        <v>60.413591305082</v>
      </c>
      <c r="I129" s="290">
        <v>62.309277104923</v>
      </c>
      <c r="J129" s="385">
        <v>69.568430561379</v>
      </c>
      <c r="K129" s="290">
        <v>69.757912539958</v>
      </c>
      <c r="L129" s="385">
        <v>69.094760090899</v>
      </c>
      <c r="M129" s="290">
        <v>65.258753899377</v>
      </c>
      <c r="N129" s="300"/>
      <c r="O129" s="309"/>
      <c r="P129" s="309"/>
      <c r="Q129" s="309"/>
      <c r="R129" s="309"/>
    </row>
    <row r="130">
      <c r="B130" s="0" t="s">
        <v>224</v>
      </c>
      <c r="C130" s="0" t="s">
        <v>415</v>
      </c>
      <c r="D130" s="317" t="s">
        <v>148</v>
      </c>
      <c r="E130" s="290">
        <v>2.0424131496</v>
      </c>
      <c r="F130" s="290">
        <v>2.614734565972</v>
      </c>
      <c r="G130" s="290">
        <v>2.104131278572</v>
      </c>
      <c r="H130" s="290">
        <v>10.949892672271</v>
      </c>
      <c r="I130" s="290">
        <v>25.498273945159</v>
      </c>
      <c r="J130" s="385">
        <v>24.415349241386</v>
      </c>
      <c r="K130" s="290">
        <v>25.137299043901</v>
      </c>
      <c r="L130" s="385">
        <v>24.415349241386</v>
      </c>
      <c r="M130" s="290">
        <v>25.348218773297</v>
      </c>
      <c r="N130" s="300"/>
      <c r="O130" s="309"/>
      <c r="P130" s="309"/>
      <c r="Q130" s="309"/>
      <c r="R130" s="309"/>
    </row>
    <row r="131">
      <c r="B131" s="0" t="s">
        <v>224</v>
      </c>
      <c r="C131" s="0" t="s">
        <v>415</v>
      </c>
      <c r="D131" s="317" t="s">
        <v>423</v>
      </c>
      <c r="E131" s="300"/>
      <c r="F131" s="300"/>
      <c r="G131" s="300"/>
      <c r="H131" s="300"/>
      <c r="I131" s="300"/>
      <c r="J131" s="375"/>
      <c r="K131" s="300"/>
      <c r="L131" s="375"/>
      <c r="M131" s="300"/>
      <c r="N131" s="300"/>
      <c r="O131" s="309"/>
      <c r="P131" s="309"/>
      <c r="Q131" s="309"/>
      <c r="R131" s="309"/>
    </row>
    <row r="132">
      <c r="B132" s="0" t="s">
        <v>225</v>
      </c>
      <c r="C132" s="0" t="s">
        <v>405</v>
      </c>
      <c r="D132" s="317" t="s">
        <v>143</v>
      </c>
      <c r="E132" s="290">
        <v>1.53174078</v>
      </c>
      <c r="F132" s="290"/>
      <c r="G132" s="290">
        <v>1.072593488367</v>
      </c>
      <c r="H132" s="290">
        <v>15.001549390899</v>
      </c>
      <c r="I132" s="290">
        <v>31.817892927264</v>
      </c>
      <c r="J132" s="385">
        <v>32.934447776579</v>
      </c>
      <c r="K132" s="290">
        <v>43.118254547364</v>
      </c>
      <c r="L132" s="385">
        <v>67.365845876537</v>
      </c>
      <c r="M132" s="290">
        <v>67.971618971685</v>
      </c>
      <c r="N132" s="300"/>
      <c r="O132" s="309"/>
      <c r="P132" s="309"/>
      <c r="Q132" s="309"/>
      <c r="R132" s="309"/>
      <c r="S132" s="56"/>
    </row>
    <row r="133">
      <c r="B133" s="0" t="s">
        <v>225</v>
      </c>
      <c r="C133" s="0" t="s">
        <v>405</v>
      </c>
      <c r="D133" s="317" t="s">
        <v>144</v>
      </c>
      <c r="E133" s="290">
        <v>8.626439719471</v>
      </c>
      <c r="F133" s="290"/>
      <c r="G133" s="290"/>
      <c r="H133" s="290"/>
      <c r="I133" s="290"/>
      <c r="J133" s="385">
        <v>0.133027323234</v>
      </c>
      <c r="K133" s="290">
        <v>0.135491399093</v>
      </c>
      <c r="L133" s="385"/>
      <c r="M133" s="290">
        <v>0.138572252478</v>
      </c>
      <c r="N133" s="300"/>
      <c r="O133" s="309"/>
      <c r="P133" s="309"/>
      <c r="Q133" s="309"/>
      <c r="R133" s="309"/>
      <c r="S133" s="56"/>
    </row>
    <row r="134">
      <c r="B134" s="0" t="s">
        <v>225</v>
      </c>
      <c r="C134" s="0" t="s">
        <v>405</v>
      </c>
      <c r="D134" s="317" t="s">
        <v>145</v>
      </c>
      <c r="E134" s="290">
        <v>30.306654216</v>
      </c>
      <c r="F134" s="290">
        <v>29.452345720817</v>
      </c>
      <c r="G134" s="290">
        <v>32.347518017956</v>
      </c>
      <c r="H134" s="290">
        <v>32.368765186583</v>
      </c>
      <c r="I134" s="290">
        <v>34.299311779285</v>
      </c>
      <c r="J134" s="385">
        <v>34.715659226769</v>
      </c>
      <c r="K134" s="290">
        <v>35.35870018826</v>
      </c>
      <c r="L134" s="385">
        <v>35.840412037882</v>
      </c>
      <c r="M134" s="290">
        <v>36.162699349042</v>
      </c>
      <c r="N134" s="300"/>
      <c r="O134" s="309"/>
      <c r="P134" s="309"/>
      <c r="Q134" s="309"/>
      <c r="R134" s="309"/>
      <c r="S134" s="56"/>
    </row>
    <row r="135">
      <c r="B135" s="0" t="s">
        <v>225</v>
      </c>
      <c r="C135" s="0" t="s">
        <v>405</v>
      </c>
      <c r="D135" s="317" t="s">
        <v>146</v>
      </c>
      <c r="E135" s="290">
        <v>173.892961348529</v>
      </c>
      <c r="F135" s="290">
        <v>165.153252834612</v>
      </c>
      <c r="G135" s="290">
        <v>160.691101405764</v>
      </c>
      <c r="H135" s="290">
        <v>151.279010915229</v>
      </c>
      <c r="I135" s="290">
        <v>142.585315509003</v>
      </c>
      <c r="J135" s="385">
        <v>144.091423148008</v>
      </c>
      <c r="K135" s="290">
        <v>146.009975859588</v>
      </c>
      <c r="L135" s="385">
        <v>146.524593241225</v>
      </c>
      <c r="M135" s="290">
        <v>147.70361234692</v>
      </c>
      <c r="N135" s="300"/>
      <c r="O135" s="309"/>
      <c r="P135" s="309"/>
      <c r="Q135" s="309"/>
      <c r="R135" s="309"/>
      <c r="S135" s="56"/>
    </row>
    <row r="136">
      <c r="B136" s="0" t="s">
        <v>225</v>
      </c>
      <c r="C136" s="0" t="s">
        <v>405</v>
      </c>
      <c r="D136" s="317" t="s">
        <v>148</v>
      </c>
      <c r="E136" s="290">
        <v>28.6368411456</v>
      </c>
      <c r="F136" s="290">
        <v>35.816438169935</v>
      </c>
      <c r="G136" s="290">
        <v>34.883178896942</v>
      </c>
      <c r="H136" s="290">
        <v>27.723968610542</v>
      </c>
      <c r="I136" s="290">
        <v>20.564758324142</v>
      </c>
      <c r="J136" s="385">
        <v>20.564758324142</v>
      </c>
      <c r="K136" s="290">
        <v>15.78515588723</v>
      </c>
      <c r="L136" s="385"/>
      <c r="M136" s="290"/>
      <c r="N136" s="300"/>
      <c r="O136" s="309"/>
      <c r="P136" s="309"/>
      <c r="Q136" s="309"/>
      <c r="R136" s="309"/>
    </row>
    <row r="137">
      <c r="B137" s="0" t="s">
        <v>225</v>
      </c>
      <c r="C137" s="0" t="s">
        <v>405</v>
      </c>
      <c r="D137" s="317" t="s">
        <v>423</v>
      </c>
      <c r="E137" s="290">
        <v>92.413687284</v>
      </c>
      <c r="F137" s="290">
        <v>90.082731510366</v>
      </c>
      <c r="G137" s="290">
        <v>88.419284729603</v>
      </c>
      <c r="H137" s="290">
        <v>87.152880701242</v>
      </c>
      <c r="I137" s="290">
        <v>86.884443597081</v>
      </c>
      <c r="J137" s="385">
        <v>87.939103718268</v>
      </c>
      <c r="K137" s="290">
        <v>89.568006843462</v>
      </c>
      <c r="L137" s="385">
        <v>90.788243164759</v>
      </c>
      <c r="M137" s="290">
        <v>91.604637204636</v>
      </c>
      <c r="N137" s="300"/>
      <c r="O137" s="309"/>
      <c r="P137" s="309"/>
      <c r="Q137" s="309"/>
      <c r="R137" s="309"/>
      <c r="S137" s="56"/>
    </row>
    <row r="138">
      <c r="B138" s="0" t="s">
        <v>225</v>
      </c>
      <c r="C138" s="0" t="s">
        <v>407</v>
      </c>
      <c r="D138" s="317" t="s">
        <v>143</v>
      </c>
      <c r="E138" s="290">
        <v>0.10697274</v>
      </c>
      <c r="F138" s="290"/>
      <c r="G138" s="290">
        <v>10.273057192329</v>
      </c>
      <c r="H138" s="290">
        <v>8.875200614724</v>
      </c>
      <c r="I138" s="290">
        <v>7.898961794474</v>
      </c>
      <c r="J138" s="385">
        <v>9.5599298911</v>
      </c>
      <c r="K138" s="290">
        <v>10.8254192489</v>
      </c>
      <c r="L138" s="385">
        <v>12.325869538606</v>
      </c>
      <c r="M138" s="290">
        <v>11.46051434286</v>
      </c>
      <c r="N138" s="300"/>
      <c r="O138" s="309"/>
      <c r="P138" s="309"/>
      <c r="Q138" s="309"/>
      <c r="R138" s="309"/>
      <c r="S138" s="56"/>
    </row>
    <row r="139">
      <c r="B139" s="0" t="s">
        <v>225</v>
      </c>
      <c r="C139" s="0" t="s">
        <v>407</v>
      </c>
      <c r="D139" s="317" t="s">
        <v>144</v>
      </c>
      <c r="E139" s="290">
        <v>30.922323156</v>
      </c>
      <c r="F139" s="290">
        <v>23.221336246188</v>
      </c>
      <c r="G139" s="290">
        <v>29.194913492545</v>
      </c>
      <c r="H139" s="290">
        <v>23.872504924432</v>
      </c>
      <c r="I139" s="290">
        <v>28.209263623165</v>
      </c>
      <c r="J139" s="385">
        <v>28.721138104142</v>
      </c>
      <c r="K139" s="290">
        <v>28.310293053641</v>
      </c>
      <c r="L139" s="385">
        <v>26.406491551059</v>
      </c>
      <c r="M139" s="290">
        <v>28.492990704147</v>
      </c>
      <c r="N139" s="300"/>
      <c r="O139" s="309"/>
      <c r="P139" s="309"/>
      <c r="Q139" s="309"/>
      <c r="R139" s="309"/>
      <c r="S139" s="56"/>
    </row>
    <row r="140">
      <c r="B140" s="0" t="s">
        <v>225</v>
      </c>
      <c r="C140" s="0" t="s">
        <v>407</v>
      </c>
      <c r="D140" s="317" t="s">
        <v>145</v>
      </c>
      <c r="E140" s="290">
        <v>27.760462263</v>
      </c>
      <c r="F140" s="290">
        <v>34.691801569022</v>
      </c>
      <c r="G140" s="290">
        <v>46.060387969357</v>
      </c>
      <c r="H140" s="290">
        <v>43.836640242394</v>
      </c>
      <c r="I140" s="290">
        <v>37.749026795624</v>
      </c>
      <c r="J140" s="385">
        <v>43.839590635099</v>
      </c>
      <c r="K140" s="290">
        <v>41.649330726654</v>
      </c>
      <c r="L140" s="385">
        <v>43.748096430045</v>
      </c>
      <c r="M140" s="290">
        <v>45.95262175552</v>
      </c>
      <c r="N140" s="300"/>
      <c r="O140" s="309"/>
      <c r="P140" s="309"/>
      <c r="Q140" s="309"/>
      <c r="R140" s="309"/>
      <c r="S140" s="56"/>
    </row>
    <row r="141">
      <c r="B141" s="0" t="s">
        <v>225</v>
      </c>
      <c r="C141" s="0" t="s">
        <v>407</v>
      </c>
      <c r="D141" s="317" t="s">
        <v>146</v>
      </c>
      <c r="E141" s="290">
        <v>6.216686244</v>
      </c>
      <c r="F141" s="290">
        <v>1.040929439282</v>
      </c>
      <c r="G141" s="290">
        <v>17.47310654574</v>
      </c>
      <c r="H141" s="290">
        <v>11.565825383578</v>
      </c>
      <c r="I141" s="290">
        <v>15.475446774371</v>
      </c>
      <c r="J141" s="385">
        <v>18.168369394423</v>
      </c>
      <c r="K141" s="290">
        <v>19.013421988217</v>
      </c>
      <c r="L141" s="385">
        <v>18.928456342084</v>
      </c>
      <c r="M141" s="290">
        <v>20.612918403946</v>
      </c>
      <c r="N141" s="300"/>
      <c r="O141" s="309"/>
      <c r="P141" s="309"/>
      <c r="Q141" s="309"/>
      <c r="R141" s="309"/>
      <c r="S141" s="56"/>
    </row>
    <row r="142">
      <c r="B142" s="0" t="s">
        <v>225</v>
      </c>
      <c r="C142" s="0" t="s">
        <v>407</v>
      </c>
      <c r="D142" s="317" t="s">
        <v>148</v>
      </c>
      <c r="E142" s="290">
        <v>1.1436160464</v>
      </c>
      <c r="F142" s="290">
        <v>4.64500563013</v>
      </c>
      <c r="G142" s="290"/>
      <c r="H142" s="290"/>
      <c r="I142" s="290"/>
      <c r="J142" s="385"/>
      <c r="K142" s="290">
        <v>0.27842504864</v>
      </c>
      <c r="L142" s="385"/>
      <c r="M142" s="290"/>
      <c r="N142" s="300"/>
      <c r="O142" s="309"/>
      <c r="P142" s="309"/>
      <c r="Q142" s="309"/>
      <c r="R142" s="309"/>
      <c r="S142" s="56"/>
    </row>
    <row r="143">
      <c r="B143" s="0" t="s">
        <v>225</v>
      </c>
      <c r="C143" s="0" t="s">
        <v>407</v>
      </c>
      <c r="D143" s="317" t="s">
        <v>423</v>
      </c>
      <c r="E143" s="300"/>
      <c r="F143" s="300"/>
      <c r="G143" s="300"/>
      <c r="H143" s="300"/>
      <c r="I143" s="300"/>
      <c r="J143" s="375"/>
      <c r="K143" s="300"/>
      <c r="L143" s="375"/>
      <c r="M143" s="300"/>
      <c r="N143" s="300"/>
      <c r="O143" s="309"/>
      <c r="P143" s="309"/>
      <c r="Q143" s="309"/>
      <c r="R143" s="309"/>
    </row>
    <row r="144">
      <c r="B144" s="0" t="s">
        <v>225</v>
      </c>
      <c r="C144" s="0" t="s">
        <v>409</v>
      </c>
      <c r="D144" s="317" t="s">
        <v>143</v>
      </c>
      <c r="E144" s="290"/>
      <c r="F144" s="290"/>
      <c r="G144" s="290">
        <v>0.925539465039</v>
      </c>
      <c r="H144" s="290">
        <v>1.039949768588</v>
      </c>
      <c r="I144" s="290">
        <v>0.962900012612</v>
      </c>
      <c r="J144" s="385">
        <v>0.905597995863</v>
      </c>
      <c r="K144" s="290">
        <v>0.862277241572</v>
      </c>
      <c r="L144" s="385">
        <v>0.829269474229</v>
      </c>
      <c r="M144" s="290">
        <v>0.802569175214</v>
      </c>
      <c r="N144" s="300"/>
      <c r="O144" s="309"/>
      <c r="P144" s="309"/>
      <c r="Q144" s="309"/>
      <c r="R144" s="309"/>
    </row>
    <row r="145">
      <c r="B145" s="0" t="s">
        <v>225</v>
      </c>
      <c r="C145" s="0" t="s">
        <v>409</v>
      </c>
      <c r="D145" s="317" t="s">
        <v>144</v>
      </c>
      <c r="E145" s="290">
        <v>5.133100536</v>
      </c>
      <c r="F145" s="290"/>
      <c r="G145" s="290"/>
      <c r="H145" s="290">
        <v>0.9624563505</v>
      </c>
      <c r="I145" s="290"/>
      <c r="J145" s="385"/>
      <c r="K145" s="290"/>
      <c r="L145" s="385"/>
      <c r="M145" s="290"/>
      <c r="N145" s="300"/>
      <c r="O145" s="309"/>
      <c r="P145" s="309"/>
      <c r="Q145" s="309"/>
      <c r="R145" s="309"/>
    </row>
    <row r="146">
      <c r="B146" s="0" t="s">
        <v>225</v>
      </c>
      <c r="C146" s="0" t="s">
        <v>409</v>
      </c>
      <c r="D146" s="317" t="s">
        <v>145</v>
      </c>
      <c r="E146" s="290">
        <v>27.084074256</v>
      </c>
      <c r="F146" s="290">
        <v>20.695700279539</v>
      </c>
      <c r="G146" s="290">
        <v>21.420817662471</v>
      </c>
      <c r="H146" s="290">
        <v>19.870450245459</v>
      </c>
      <c r="I146" s="290">
        <v>20.426075888459</v>
      </c>
      <c r="J146" s="385">
        <v>19.04298303868</v>
      </c>
      <c r="K146" s="290">
        <v>18.935801838972</v>
      </c>
      <c r="L146" s="385">
        <v>20.015991502923</v>
      </c>
      <c r="M146" s="290">
        <v>19.37152914801</v>
      </c>
      <c r="N146" s="300"/>
      <c r="O146" s="309"/>
      <c r="P146" s="309"/>
      <c r="Q146" s="309"/>
      <c r="R146" s="309"/>
      <c r="S146" s="56"/>
    </row>
    <row r="147">
      <c r="B147" s="0" t="s">
        <v>225</v>
      </c>
      <c r="C147" s="0" t="s">
        <v>409</v>
      </c>
      <c r="D147" s="317" t="s">
        <v>146</v>
      </c>
      <c r="E147" s="290">
        <v>7.799003568</v>
      </c>
      <c r="F147" s="290">
        <v>10.042864516286</v>
      </c>
      <c r="G147" s="290">
        <v>8.288088713486</v>
      </c>
      <c r="H147" s="290">
        <v>5.350828273943</v>
      </c>
      <c r="I147" s="290">
        <v>4.752701082133</v>
      </c>
      <c r="J147" s="385">
        <v>4.590907639316</v>
      </c>
      <c r="K147" s="290">
        <v>1.8964891359</v>
      </c>
      <c r="L147" s="385"/>
      <c r="M147" s="290"/>
      <c r="N147" s="300"/>
      <c r="O147" s="309"/>
      <c r="P147" s="309"/>
      <c r="Q147" s="309"/>
      <c r="R147" s="309"/>
    </row>
    <row r="148">
      <c r="B148" s="0" t="s">
        <v>225</v>
      </c>
      <c r="C148" s="0" t="s">
        <v>409</v>
      </c>
      <c r="D148" s="317" t="s">
        <v>148</v>
      </c>
      <c r="E148" s="290">
        <v>2.3373983304</v>
      </c>
      <c r="F148" s="290">
        <v>1.7530487478</v>
      </c>
      <c r="G148" s="290">
        <v>1.212759884711</v>
      </c>
      <c r="H148" s="290">
        <v>1.268773422989</v>
      </c>
      <c r="I148" s="290">
        <v>0.684423840389</v>
      </c>
      <c r="J148" s="385">
        <v>0.684423840389</v>
      </c>
      <c r="K148" s="290">
        <v>2.388288899564</v>
      </c>
      <c r="L148" s="385">
        <v>2.388288899564</v>
      </c>
      <c r="M148" s="290">
        <v>2.311392269777</v>
      </c>
      <c r="N148" s="300"/>
      <c r="O148" s="309"/>
      <c r="P148" s="309"/>
      <c r="Q148" s="309"/>
      <c r="R148" s="309"/>
    </row>
    <row r="149">
      <c r="B149" s="0" t="s">
        <v>225</v>
      </c>
      <c r="C149" s="0" t="s">
        <v>409</v>
      </c>
      <c r="D149" s="317" t="s">
        <v>423</v>
      </c>
      <c r="E149" s="300"/>
      <c r="F149" s="300"/>
      <c r="G149" s="300"/>
      <c r="H149" s="300"/>
      <c r="I149" s="300"/>
      <c r="J149" s="375"/>
      <c r="K149" s="300"/>
      <c r="L149" s="375"/>
      <c r="M149" s="300"/>
      <c r="N149" s="300"/>
      <c r="O149" s="309"/>
      <c r="P149" s="309"/>
      <c r="Q149" s="309"/>
      <c r="R149" s="309"/>
    </row>
    <row r="150">
      <c r="B150" s="0" t="s">
        <v>225</v>
      </c>
      <c r="C150" s="0" t="s">
        <v>411</v>
      </c>
      <c r="D150" s="317" t="s">
        <v>143</v>
      </c>
      <c r="E150" s="290"/>
      <c r="F150" s="290"/>
      <c r="G150" s="290">
        <v>3.219106283677</v>
      </c>
      <c r="H150" s="290">
        <v>3.660708500814</v>
      </c>
      <c r="I150" s="290">
        <v>3.580132689306</v>
      </c>
      <c r="J150" s="385">
        <v>3.531124848436</v>
      </c>
      <c r="K150" s="290">
        <v>3.505091285418</v>
      </c>
      <c r="L150" s="385">
        <v>3.480601800579</v>
      </c>
      <c r="M150" s="290">
        <v>3.458005034287</v>
      </c>
      <c r="N150" s="300"/>
      <c r="O150" s="309"/>
      <c r="P150" s="309"/>
      <c r="Q150" s="309"/>
      <c r="R150" s="309"/>
    </row>
    <row r="151">
      <c r="B151" s="0" t="s">
        <v>225</v>
      </c>
      <c r="C151" s="0" t="s">
        <v>411</v>
      </c>
      <c r="D151" s="317" t="s">
        <v>144</v>
      </c>
      <c r="E151" s="290">
        <v>21.685656204</v>
      </c>
      <c r="F151" s="290"/>
      <c r="G151" s="290"/>
      <c r="H151" s="290">
        <v>0.056175988638</v>
      </c>
      <c r="I151" s="290"/>
      <c r="J151" s="385"/>
      <c r="K151" s="290"/>
      <c r="L151" s="385"/>
      <c r="M151" s="290"/>
      <c r="N151" s="300"/>
      <c r="O151" s="309"/>
      <c r="P151" s="309"/>
      <c r="Q151" s="309"/>
      <c r="R151" s="309"/>
      <c r="S151" s="56"/>
    </row>
    <row r="152">
      <c r="B152" s="0" t="s">
        <v>225</v>
      </c>
      <c r="C152" s="0" t="s">
        <v>411</v>
      </c>
      <c r="D152" s="317" t="s">
        <v>145</v>
      </c>
      <c r="E152" s="290">
        <v>21.8107829088</v>
      </c>
      <c r="F152" s="290">
        <v>20.120070519371</v>
      </c>
      <c r="G152" s="290">
        <v>17.10782615619</v>
      </c>
      <c r="H152" s="290">
        <v>15.598217418004</v>
      </c>
      <c r="I152" s="290">
        <v>14.653086709255</v>
      </c>
      <c r="J152" s="385">
        <v>14.069084126943</v>
      </c>
      <c r="K152" s="290">
        <v>13.936905956225</v>
      </c>
      <c r="L152" s="385">
        <v>13.8395311322</v>
      </c>
      <c r="M152" s="290">
        <v>13.749682115132</v>
      </c>
      <c r="N152" s="300"/>
      <c r="O152" s="309"/>
      <c r="P152" s="309"/>
      <c r="Q152" s="309"/>
      <c r="R152" s="309"/>
      <c r="S152" s="56"/>
    </row>
    <row r="153">
      <c r="B153" s="0" t="s">
        <v>225</v>
      </c>
      <c r="C153" s="0" t="s">
        <v>411</v>
      </c>
      <c r="D153" s="317" t="s">
        <v>146</v>
      </c>
      <c r="E153" s="290">
        <v>36.115671744</v>
      </c>
      <c r="F153" s="290">
        <v>57.426619967541</v>
      </c>
      <c r="G153" s="290">
        <v>55.104348338153</v>
      </c>
      <c r="H153" s="290">
        <v>42.370691004609</v>
      </c>
      <c r="I153" s="290">
        <v>38.013404877115</v>
      </c>
      <c r="J153" s="385">
        <v>36.310404971048</v>
      </c>
      <c r="K153" s="290">
        <v>35.957345542685</v>
      </c>
      <c r="L153" s="385">
        <v>35.706117601158</v>
      </c>
      <c r="M153" s="290">
        <v>35.474306310795</v>
      </c>
      <c r="N153" s="300"/>
      <c r="O153" s="309"/>
      <c r="P153" s="309"/>
      <c r="Q153" s="309"/>
      <c r="R153" s="309"/>
      <c r="S153" s="56"/>
    </row>
    <row r="154">
      <c r="B154" s="0" t="s">
        <v>225</v>
      </c>
      <c r="C154" s="0" t="s">
        <v>411</v>
      </c>
      <c r="D154" s="317" t="s">
        <v>148</v>
      </c>
      <c r="E154" s="290">
        <v>0.3027391344</v>
      </c>
      <c r="F154" s="290">
        <v>1.457352717769</v>
      </c>
      <c r="G154" s="290">
        <v>1.33495259254</v>
      </c>
      <c r="H154" s="290">
        <v>2.441407344944</v>
      </c>
      <c r="I154" s="290">
        <v>2.365722561344</v>
      </c>
      <c r="J154" s="385">
        <v>2.365722561344</v>
      </c>
      <c r="K154" s="290">
        <v>2.3482810405739998</v>
      </c>
      <c r="L154" s="385">
        <v>2.331873994863</v>
      </c>
      <c r="M154" s="290">
        <v>2.316735000315</v>
      </c>
      <c r="N154" s="300"/>
      <c r="O154" s="309"/>
      <c r="P154" s="309"/>
      <c r="Q154" s="309"/>
      <c r="R154" s="309"/>
      <c r="S154" s="56"/>
    </row>
    <row r="155">
      <c r="B155" s="0" t="s">
        <v>225</v>
      </c>
      <c r="C155" s="0" t="s">
        <v>411</v>
      </c>
      <c r="D155" s="317" t="s">
        <v>423</v>
      </c>
      <c r="E155" s="300"/>
      <c r="F155" s="300"/>
      <c r="G155" s="300"/>
      <c r="H155" s="300"/>
      <c r="I155" s="300"/>
      <c r="J155" s="375"/>
      <c r="K155" s="300"/>
      <c r="L155" s="375"/>
      <c r="M155" s="300"/>
      <c r="N155" s="300"/>
      <c r="O155" s="309"/>
      <c r="P155" s="309"/>
      <c r="Q155" s="309"/>
      <c r="R155" s="309"/>
    </row>
    <row r="156">
      <c r="B156" s="0" t="s">
        <v>225</v>
      </c>
      <c r="C156" s="0" t="s">
        <v>413</v>
      </c>
      <c r="D156" s="317" t="s">
        <v>143</v>
      </c>
      <c r="E156" s="290">
        <v>26.029084392</v>
      </c>
      <c r="F156" s="290"/>
      <c r="G156" s="290">
        <v>28.285449204765</v>
      </c>
      <c r="H156" s="290">
        <v>21.778178106765</v>
      </c>
      <c r="I156" s="290">
        <v>14.959996276401</v>
      </c>
      <c r="J156" s="385">
        <v>14.647380640064</v>
      </c>
      <c r="K156" s="290">
        <v>14.387307601625</v>
      </c>
      <c r="L156" s="385">
        <v>13.949493796965</v>
      </c>
      <c r="M156" s="290">
        <v>13.327379952085</v>
      </c>
      <c r="N156" s="300"/>
      <c r="O156" s="309"/>
      <c r="P156" s="309"/>
      <c r="Q156" s="309"/>
      <c r="R156" s="309"/>
      <c r="S156" s="56"/>
    </row>
    <row r="157">
      <c r="B157" s="0" t="s">
        <v>225</v>
      </c>
      <c r="C157" s="0" t="s">
        <v>413</v>
      </c>
      <c r="D157" s="317" t="s">
        <v>144</v>
      </c>
      <c r="E157" s="290">
        <v>1.423135188</v>
      </c>
      <c r="F157" s="290"/>
      <c r="G157" s="290"/>
      <c r="H157" s="290"/>
      <c r="I157" s="290"/>
      <c r="J157" s="385"/>
      <c r="K157" s="290"/>
      <c r="L157" s="385"/>
      <c r="M157" s="290"/>
      <c r="N157" s="300"/>
      <c r="O157" s="309"/>
      <c r="P157" s="309"/>
      <c r="Q157" s="309"/>
      <c r="R157" s="309"/>
      <c r="S157" s="56"/>
    </row>
    <row r="158">
      <c r="B158" s="0" t="s">
        <v>225</v>
      </c>
      <c r="C158" s="0" t="s">
        <v>413</v>
      </c>
      <c r="D158" s="317" t="s">
        <v>145</v>
      </c>
      <c r="E158" s="290">
        <v>93.49082532</v>
      </c>
      <c r="F158" s="290">
        <v>93.779912463891</v>
      </c>
      <c r="G158" s="290">
        <v>87.241189718232</v>
      </c>
      <c r="H158" s="290">
        <v>86.238377770574</v>
      </c>
      <c r="I158" s="290">
        <v>91.379025640776</v>
      </c>
      <c r="J158" s="385">
        <v>88.441452077638</v>
      </c>
      <c r="K158" s="290">
        <v>91.900491175968</v>
      </c>
      <c r="L158" s="385">
        <v>98.800435694263</v>
      </c>
      <c r="M158" s="290">
        <v>97.677023291556</v>
      </c>
      <c r="N158" s="300"/>
      <c r="O158" s="309"/>
      <c r="P158" s="309"/>
      <c r="Q158" s="309"/>
      <c r="R158" s="309"/>
      <c r="S158" s="56"/>
    </row>
    <row r="159">
      <c r="B159" s="0" t="s">
        <v>225</v>
      </c>
      <c r="C159" s="0" t="s">
        <v>413</v>
      </c>
      <c r="D159" s="317" t="s">
        <v>146</v>
      </c>
      <c r="E159" s="290">
        <v>79.949290608</v>
      </c>
      <c r="F159" s="290">
        <v>114.084936024975</v>
      </c>
      <c r="G159" s="290">
        <v>96.096345638175</v>
      </c>
      <c r="H159" s="290">
        <v>67.103565381891</v>
      </c>
      <c r="I159" s="290">
        <v>48.075241765179</v>
      </c>
      <c r="J159" s="385">
        <v>37.281433322404</v>
      </c>
      <c r="K159" s="290">
        <v>19.298454688706</v>
      </c>
      <c r="L159" s="385"/>
      <c r="M159" s="290"/>
      <c r="N159" s="300"/>
      <c r="O159" s="309"/>
      <c r="P159" s="309"/>
      <c r="Q159" s="309"/>
      <c r="R159" s="309"/>
    </row>
    <row r="160">
      <c r="B160" s="0" t="s">
        <v>225</v>
      </c>
      <c r="C160" s="0" t="s">
        <v>413</v>
      </c>
      <c r="D160" s="317" t="s">
        <v>148</v>
      </c>
      <c r="E160" s="290">
        <v>11.6570644056</v>
      </c>
      <c r="F160" s="290">
        <v>8.557398225843</v>
      </c>
      <c r="G160" s="290">
        <v>8.983724555508</v>
      </c>
      <c r="H160" s="290">
        <v>14.919436531909</v>
      </c>
      <c r="I160" s="290">
        <v>24.356966327075</v>
      </c>
      <c r="J160" s="385">
        <v>25.660194172158</v>
      </c>
      <c r="K160" s="290">
        <v>30.977253202379</v>
      </c>
      <c r="L160" s="385">
        <v>38.252957822161</v>
      </c>
      <c r="M160" s="290">
        <v>36.149496253689</v>
      </c>
      <c r="N160" s="300"/>
      <c r="O160" s="309"/>
      <c r="P160" s="309"/>
      <c r="Q160" s="309"/>
      <c r="R160" s="309"/>
      <c r="S160" s="56"/>
    </row>
    <row r="161">
      <c r="B161" s="0" t="s">
        <v>225</v>
      </c>
      <c r="C161" s="0" t="s">
        <v>413</v>
      </c>
      <c r="D161" s="317" t="s">
        <v>423</v>
      </c>
      <c r="E161" s="300"/>
      <c r="F161" s="300"/>
      <c r="G161" s="300"/>
      <c r="H161" s="300"/>
      <c r="I161" s="300"/>
      <c r="J161" s="375"/>
      <c r="K161" s="300"/>
      <c r="L161" s="375"/>
      <c r="M161" s="300"/>
      <c r="N161" s="300"/>
      <c r="O161" s="309"/>
      <c r="P161" s="309"/>
      <c r="Q161" s="309"/>
      <c r="R161" s="309"/>
    </row>
    <row r="162">
      <c r="B162" s="0" t="s">
        <v>225</v>
      </c>
      <c r="C162" s="0" t="s">
        <v>413</v>
      </c>
      <c r="D162" s="317" t="s">
        <v>156</v>
      </c>
      <c r="E162" s="290"/>
      <c r="F162" s="290">
        <v>0.20537258832</v>
      </c>
      <c r="G162" s="290"/>
      <c r="H162" s="290"/>
      <c r="I162" s="290"/>
      <c r="J162" s="385"/>
      <c r="K162" s="290"/>
      <c r="L162" s="385"/>
      <c r="M162" s="290">
        <v>0.24043620096</v>
      </c>
      <c r="N162" s="300"/>
      <c r="O162" s="309"/>
      <c r="P162" s="309"/>
      <c r="Q162" s="309"/>
      <c r="R162" s="309"/>
    </row>
    <row r="163">
      <c r="B163" s="0" t="s">
        <v>225</v>
      </c>
      <c r="C163" s="0" t="s">
        <v>416</v>
      </c>
      <c r="D163" s="383" t="s">
        <v>143</v>
      </c>
      <c r="E163" s="290">
        <v>5.19100398</v>
      </c>
      <c r="F163" s="290">
        <v>5.342242913887</v>
      </c>
      <c r="G163" s="290">
        <v>5.691460752319</v>
      </c>
      <c r="H163" s="290">
        <v>5.991111765802</v>
      </c>
      <c r="I163" s="290">
        <v>6.297120631999</v>
      </c>
      <c r="J163" s="385">
        <v>6.655545107859</v>
      </c>
      <c r="K163" s="290">
        <v>7.040987455121</v>
      </c>
      <c r="L163" s="385">
        <v>7.399138091201</v>
      </c>
      <c r="M163" s="290">
        <v>7.786543090358</v>
      </c>
      <c r="N163" s="300"/>
      <c r="O163" s="309"/>
      <c r="P163" s="309"/>
      <c r="Q163" s="309"/>
      <c r="R163" s="309"/>
    </row>
    <row r="164">
      <c r="B164" s="0" t="s">
        <v>225</v>
      </c>
      <c r="C164" s="0" t="s">
        <v>416</v>
      </c>
      <c r="D164" s="383" t="s">
        <v>144</v>
      </c>
      <c r="E164" s="290">
        <v>0.005191632</v>
      </c>
      <c r="F164" s="290">
        <v>0.005342889231</v>
      </c>
      <c r="G164" s="290">
        <v>0.005692149319</v>
      </c>
      <c r="H164" s="290">
        <v>0.005991836585</v>
      </c>
      <c r="I164" s="290">
        <v>0.006297882473</v>
      </c>
      <c r="J164" s="385">
        <v>0.006656350312</v>
      </c>
      <c r="K164" s="290">
        <v>0.007041839291</v>
      </c>
      <c r="L164" s="385">
        <v>0.007400033257</v>
      </c>
      <c r="M164" s="290">
        <v>0.007787485125</v>
      </c>
      <c r="N164" s="300"/>
      <c r="O164" s="309"/>
      <c r="P164" s="309"/>
      <c r="Q164" s="309"/>
      <c r="R164" s="309"/>
      <c r="S164" s="56"/>
    </row>
    <row r="165">
      <c r="B165" s="0" t="s">
        <v>225</v>
      </c>
      <c r="C165" s="0" t="s">
        <v>416</v>
      </c>
      <c r="D165" s="383" t="s">
        <v>145</v>
      </c>
      <c r="E165" s="290">
        <v>0.561701088</v>
      </c>
      <c r="F165" s="290">
        <v>0.578066144556</v>
      </c>
      <c r="G165" s="290">
        <v>0.615853832747</v>
      </c>
      <c r="H165" s="290">
        <v>0.648278061459</v>
      </c>
      <c r="I165" s="290">
        <v>0.681390252038</v>
      </c>
      <c r="J165" s="385">
        <v>0.720174159512</v>
      </c>
      <c r="K165" s="290">
        <v>0.761881580013</v>
      </c>
      <c r="L165" s="385">
        <v>0.800635856205</v>
      </c>
      <c r="M165" s="290">
        <v>0.842555648669</v>
      </c>
      <c r="N165" s="300"/>
      <c r="O165" s="309"/>
      <c r="P165" s="309"/>
      <c r="Q165" s="309"/>
      <c r="R165" s="309"/>
      <c r="S165" s="56"/>
    </row>
    <row r="166">
      <c r="B166" s="0" t="s">
        <v>225</v>
      </c>
      <c r="C166" s="0" t="s">
        <v>416</v>
      </c>
      <c r="D166" s="383" t="s">
        <v>146</v>
      </c>
      <c r="E166" s="300"/>
      <c r="F166" s="300"/>
      <c r="G166" s="300"/>
      <c r="H166" s="300"/>
      <c r="I166" s="300"/>
      <c r="J166" s="375"/>
      <c r="K166" s="300"/>
      <c r="L166" s="375"/>
      <c r="M166" s="300"/>
      <c r="N166" s="300"/>
      <c r="O166" s="309"/>
      <c r="P166" s="309"/>
      <c r="Q166" s="309"/>
      <c r="R166" s="309"/>
    </row>
    <row r="167">
      <c r="B167" s="0" t="s">
        <v>225</v>
      </c>
      <c r="C167" s="0" t="s">
        <v>416</v>
      </c>
      <c r="D167" s="383" t="s">
        <v>423</v>
      </c>
      <c r="E167" s="300"/>
      <c r="F167" s="300"/>
      <c r="G167" s="300"/>
      <c r="H167" s="300"/>
      <c r="I167" s="300"/>
      <c r="J167" s="375"/>
      <c r="K167" s="300"/>
      <c r="L167" s="375"/>
      <c r="M167" s="300"/>
      <c r="N167" s="300"/>
      <c r="O167" s="309"/>
      <c r="P167" s="309"/>
      <c r="Q167" s="309"/>
      <c r="R167" s="309"/>
    </row>
    <row r="168">
      <c r="B168" s="0" t="s">
        <v>225</v>
      </c>
      <c r="C168" s="0" t="s">
        <v>415</v>
      </c>
      <c r="D168" s="317" t="s">
        <v>143</v>
      </c>
      <c r="E168" s="290">
        <v>5.884882344</v>
      </c>
      <c r="F168" s="290"/>
      <c r="G168" s="290">
        <v>3.904054665063</v>
      </c>
      <c r="H168" s="290">
        <v>3.468148587167</v>
      </c>
      <c r="I168" s="290">
        <v>1.996928001167</v>
      </c>
      <c r="J168" s="385">
        <v>1.996928001167</v>
      </c>
      <c r="K168" s="290">
        <v>2.088211860578</v>
      </c>
      <c r="L168" s="385">
        <v>19.431984882391</v>
      </c>
      <c r="M168" s="290">
        <v>21.496465518216</v>
      </c>
      <c r="N168" s="300"/>
      <c r="O168" s="309"/>
      <c r="P168" s="309"/>
      <c r="Q168" s="309"/>
      <c r="R168" s="309"/>
      <c r="S168" s="56"/>
    </row>
    <row r="169">
      <c r="B169" s="0" t="s">
        <v>225</v>
      </c>
      <c r="C169" s="0" t="s">
        <v>415</v>
      </c>
      <c r="D169" s="317" t="s">
        <v>144</v>
      </c>
      <c r="E169" s="290">
        <v>1.070104212</v>
      </c>
      <c r="F169" s="290"/>
      <c r="G169" s="290"/>
      <c r="H169" s="290"/>
      <c r="I169" s="290"/>
      <c r="J169" s="385"/>
      <c r="K169" s="290"/>
      <c r="L169" s="385"/>
      <c r="M169" s="290"/>
      <c r="N169" s="300"/>
      <c r="O169" s="309"/>
      <c r="P169" s="309"/>
      <c r="Q169" s="309"/>
      <c r="R169" s="309"/>
    </row>
    <row r="170">
      <c r="B170" s="0" t="s">
        <v>225</v>
      </c>
      <c r="C170" s="0" t="s">
        <v>415</v>
      </c>
      <c r="D170" s="317" t="s">
        <v>145</v>
      </c>
      <c r="E170" s="290">
        <v>11.133203616</v>
      </c>
      <c r="F170" s="290">
        <v>17.343244192814</v>
      </c>
      <c r="G170" s="290">
        <v>10.373346710478</v>
      </c>
      <c r="H170" s="290">
        <v>16.698973595035</v>
      </c>
      <c r="I170" s="290">
        <v>17.961856280242</v>
      </c>
      <c r="J170" s="385">
        <v>17.178857684268</v>
      </c>
      <c r="K170" s="290">
        <v>16.337185017246</v>
      </c>
      <c r="L170" s="385">
        <v>6.33489891287</v>
      </c>
      <c r="M170" s="290">
        <v>6.207140626595</v>
      </c>
      <c r="N170" s="300"/>
      <c r="O170" s="309"/>
      <c r="P170" s="309"/>
      <c r="Q170" s="309"/>
      <c r="R170" s="309"/>
      <c r="S170" s="56"/>
    </row>
    <row r="171">
      <c r="B171" s="0" t="s">
        <v>225</v>
      </c>
      <c r="C171" s="0" t="s">
        <v>415</v>
      </c>
      <c r="D171" s="317" t="s">
        <v>146</v>
      </c>
      <c r="E171" s="290">
        <v>15.59520198</v>
      </c>
      <c r="F171" s="290">
        <v>9.105775799594</v>
      </c>
      <c r="G171" s="290">
        <v>7.936135651094</v>
      </c>
      <c r="H171" s="290">
        <v>0.779760099</v>
      </c>
      <c r="I171" s="290"/>
      <c r="J171" s="385"/>
      <c r="K171" s="290">
        <v>1.327331509171</v>
      </c>
      <c r="L171" s="385"/>
      <c r="M171" s="290"/>
      <c r="N171" s="300"/>
      <c r="O171" s="309"/>
      <c r="P171" s="309"/>
      <c r="Q171" s="309"/>
      <c r="R171" s="309"/>
    </row>
    <row r="172">
      <c r="B172" s="0" t="s">
        <v>225</v>
      </c>
      <c r="C172" s="0" t="s">
        <v>415</v>
      </c>
      <c r="D172" s="317" t="s">
        <v>148</v>
      </c>
      <c r="E172" s="290">
        <v>1.4533471368</v>
      </c>
      <c r="F172" s="290">
        <v>3.102084161294</v>
      </c>
      <c r="G172" s="290">
        <v>6.160700026363</v>
      </c>
      <c r="H172" s="290">
        <v>5.797363242163</v>
      </c>
      <c r="I172" s="290">
        <v>5.434026457963</v>
      </c>
      <c r="J172" s="385">
        <v>5.434026457963</v>
      </c>
      <c r="K172" s="290">
        <v>4.249417053892</v>
      </c>
      <c r="L172" s="385">
        <v>1.880198245752</v>
      </c>
      <c r="M172" s="290"/>
      <c r="N172" s="300"/>
      <c r="O172" s="309"/>
      <c r="P172" s="309"/>
      <c r="Q172" s="309"/>
      <c r="R172" s="309"/>
    </row>
    <row r="173">
      <c r="B173" s="0" t="s">
        <v>225</v>
      </c>
      <c r="C173" s="0" t="s">
        <v>415</v>
      </c>
      <c r="D173" s="317" t="s">
        <v>423</v>
      </c>
      <c r="E173" s="300"/>
      <c r="F173" s="300"/>
      <c r="G173" s="300"/>
      <c r="H173" s="300"/>
      <c r="I173" s="300"/>
      <c r="J173" s="375"/>
      <c r="K173" s="300"/>
      <c r="L173" s="375"/>
      <c r="M173" s="300"/>
      <c r="N173" s="300"/>
      <c r="O173" s="309"/>
      <c r="P173" s="309"/>
      <c r="Q173" s="309"/>
      <c r="R173" s="309"/>
    </row>
    <row r="174">
      <c r="B174" s="0" t="s">
        <v>226</v>
      </c>
      <c r="C174" s="0" t="s">
        <v>405</v>
      </c>
      <c r="D174" s="317" t="s">
        <v>143</v>
      </c>
      <c r="E174" s="290"/>
      <c r="F174" s="290">
        <v>0.069515978666</v>
      </c>
      <c r="G174" s="290">
        <v>9.032929905324</v>
      </c>
      <c r="H174" s="290">
        <v>37.90690144546</v>
      </c>
      <c r="I174" s="290">
        <v>69.53533841646</v>
      </c>
      <c r="J174" s="385">
        <v>117.814542584614</v>
      </c>
      <c r="K174" s="290">
        <v>122.67878602287</v>
      </c>
      <c r="L174" s="385">
        <v>127.778134344365</v>
      </c>
      <c r="M174" s="290">
        <v>132.842307829662</v>
      </c>
      <c r="N174" s="300"/>
      <c r="O174" s="309"/>
      <c r="P174" s="309"/>
      <c r="Q174" s="309"/>
      <c r="R174" s="309"/>
    </row>
    <row r="175">
      <c r="B175" s="0" t="s">
        <v>226</v>
      </c>
      <c r="C175" s="0" t="s">
        <v>405</v>
      </c>
      <c r="D175" s="317" t="s">
        <v>144</v>
      </c>
      <c r="E175" s="290">
        <v>10.374011172</v>
      </c>
      <c r="F175" s="290"/>
      <c r="G175" s="290"/>
      <c r="H175" s="290"/>
      <c r="I175" s="290">
        <v>0.078459925892</v>
      </c>
      <c r="J175" s="385"/>
      <c r="K175" s="290"/>
      <c r="L175" s="385"/>
      <c r="M175" s="290"/>
      <c r="N175" s="300"/>
      <c r="O175" s="309"/>
      <c r="P175" s="309"/>
      <c r="Q175" s="309"/>
      <c r="R175" s="309"/>
    </row>
    <row r="176">
      <c r="B176" s="0" t="s">
        <v>226</v>
      </c>
      <c r="C176" s="0" t="s">
        <v>405</v>
      </c>
      <c r="D176" s="317" t="s">
        <v>145</v>
      </c>
      <c r="E176" s="290">
        <v>99.52191072</v>
      </c>
      <c r="F176" s="290">
        <v>96.894476291077</v>
      </c>
      <c r="G176" s="290">
        <v>105.489540593281</v>
      </c>
      <c r="H176" s="290">
        <v>110.19852916352</v>
      </c>
      <c r="I176" s="290">
        <v>115.428142609658</v>
      </c>
      <c r="J176" s="385">
        <v>120.174221954051</v>
      </c>
      <c r="K176" s="290">
        <v>125.640999953991</v>
      </c>
      <c r="L176" s="385">
        <v>131.372005314194</v>
      </c>
      <c r="M176" s="290">
        <v>138.610820598413</v>
      </c>
      <c r="N176" s="300"/>
      <c r="O176" s="309"/>
      <c r="P176" s="309"/>
      <c r="Q176" s="309"/>
      <c r="R176" s="309"/>
      <c r="S176" s="56"/>
    </row>
    <row r="177">
      <c r="B177" s="0" t="s">
        <v>226</v>
      </c>
      <c r="C177" s="0" t="s">
        <v>405</v>
      </c>
      <c r="D177" s="317" t="s">
        <v>146</v>
      </c>
      <c r="E177" s="290">
        <v>89.529233292</v>
      </c>
      <c r="F177" s="290">
        <v>75.240527564379</v>
      </c>
      <c r="G177" s="290">
        <v>74.481506998518</v>
      </c>
      <c r="H177" s="290">
        <v>77.766216477286</v>
      </c>
      <c r="I177" s="290">
        <v>81.36239893676</v>
      </c>
      <c r="J177" s="385">
        <v>84.649343645672</v>
      </c>
      <c r="K177" s="290">
        <v>88.345041241978</v>
      </c>
      <c r="L177" s="385">
        <v>92.219364057786</v>
      </c>
      <c r="M177" s="290">
        <v>93.704861714393</v>
      </c>
      <c r="N177" s="300"/>
      <c r="O177" s="309"/>
      <c r="P177" s="309"/>
      <c r="Q177" s="309"/>
      <c r="R177" s="309"/>
      <c r="S177" s="56"/>
    </row>
    <row r="178">
      <c r="B178" s="0" t="s">
        <v>226</v>
      </c>
      <c r="C178" s="0" t="s">
        <v>405</v>
      </c>
      <c r="D178" s="317" t="s">
        <v>148</v>
      </c>
      <c r="E178" s="290">
        <v>49.678245126</v>
      </c>
      <c r="F178" s="290">
        <v>75.038072289059</v>
      </c>
      <c r="G178" s="290">
        <v>78.031361913128</v>
      </c>
      <c r="H178" s="290">
        <v>55.729093674655</v>
      </c>
      <c r="I178" s="290">
        <v>35.685542887457</v>
      </c>
      <c r="J178" s="385"/>
      <c r="K178" s="290"/>
      <c r="L178" s="385"/>
      <c r="M178" s="290"/>
      <c r="N178" s="300"/>
      <c r="O178" s="309"/>
      <c r="P178" s="309"/>
      <c r="Q178" s="309"/>
      <c r="R178" s="309"/>
    </row>
    <row r="179">
      <c r="B179" s="0" t="s">
        <v>226</v>
      </c>
      <c r="C179" s="0" t="s">
        <v>405</v>
      </c>
      <c r="D179" s="317" t="s">
        <v>423</v>
      </c>
      <c r="E179" s="290">
        <v>377.9240057064</v>
      </c>
      <c r="F179" s="290">
        <v>390.111478192361</v>
      </c>
      <c r="G179" s="290">
        <v>405.67313381972</v>
      </c>
      <c r="H179" s="290">
        <v>421.924638218629</v>
      </c>
      <c r="I179" s="290">
        <v>440.303341130827</v>
      </c>
      <c r="J179" s="385">
        <v>458.086583071909</v>
      </c>
      <c r="K179" s="290">
        <v>478.570234683419</v>
      </c>
      <c r="L179" s="385">
        <v>500.043928545393</v>
      </c>
      <c r="M179" s="290">
        <v>519.3654761094</v>
      </c>
      <c r="N179" s="300"/>
      <c r="O179" s="309"/>
      <c r="P179" s="309"/>
      <c r="Q179" s="309"/>
      <c r="R179" s="309"/>
      <c r="S179" s="56"/>
    </row>
    <row r="180">
      <c r="B180" s="0" t="s">
        <v>226</v>
      </c>
      <c r="C180" s="0" t="s">
        <v>407</v>
      </c>
      <c r="D180" s="317" t="s">
        <v>143</v>
      </c>
      <c r="E180" s="290"/>
      <c r="F180" s="290"/>
      <c r="G180" s="290">
        <v>11.171229465143</v>
      </c>
      <c r="H180" s="290">
        <v>10.482780533981</v>
      </c>
      <c r="I180" s="290">
        <v>9.062401852906</v>
      </c>
      <c r="J180" s="385">
        <v>12.946559563753</v>
      </c>
      <c r="K180" s="290">
        <v>13.598954085231</v>
      </c>
      <c r="L180" s="385">
        <v>14.284223642703</v>
      </c>
      <c r="M180" s="290">
        <v>14.249965684281</v>
      </c>
      <c r="N180" s="300"/>
      <c r="O180" s="309"/>
      <c r="P180" s="309"/>
      <c r="Q180" s="309"/>
      <c r="R180" s="309"/>
    </row>
    <row r="181">
      <c r="B181" s="0" t="s">
        <v>226</v>
      </c>
      <c r="C181" s="0" t="s">
        <v>407</v>
      </c>
      <c r="D181" s="317" t="s">
        <v>144</v>
      </c>
      <c r="E181" s="290">
        <v>85.953036204</v>
      </c>
      <c r="F181" s="290">
        <v>69.535127547882</v>
      </c>
      <c r="G181" s="290">
        <v>48.543698866079</v>
      </c>
      <c r="H181" s="290">
        <v>36.315166405018</v>
      </c>
      <c r="I181" s="290">
        <v>32.286638612839</v>
      </c>
      <c r="J181" s="385">
        <v>10.424149390033</v>
      </c>
      <c r="K181" s="290">
        <v>10.778741587409</v>
      </c>
      <c r="L181" s="385">
        <v>26.980885203299</v>
      </c>
      <c r="M181" s="290">
        <v>26.495246971542</v>
      </c>
      <c r="N181" s="300"/>
      <c r="O181" s="309"/>
      <c r="P181" s="309"/>
      <c r="Q181" s="309"/>
      <c r="R181" s="309"/>
      <c r="S181" s="56"/>
    </row>
    <row r="182">
      <c r="B182" s="0" t="s">
        <v>226</v>
      </c>
      <c r="C182" s="0" t="s">
        <v>407</v>
      </c>
      <c r="D182" s="317" t="s">
        <v>145</v>
      </c>
      <c r="E182" s="290">
        <v>36.787820616</v>
      </c>
      <c r="F182" s="290">
        <v>40.597518602713</v>
      </c>
      <c r="G182" s="290">
        <v>47.519090465974</v>
      </c>
      <c r="H182" s="290">
        <v>46.175175472573</v>
      </c>
      <c r="I182" s="290">
        <v>52.790607629592</v>
      </c>
      <c r="J182" s="385">
        <v>51.329649972843</v>
      </c>
      <c r="K182" s="290">
        <v>53.916219962096</v>
      </c>
      <c r="L182" s="385">
        <v>56.633130686437</v>
      </c>
      <c r="M182" s="290">
        <v>59.486950190534</v>
      </c>
      <c r="N182" s="300"/>
      <c r="O182" s="309"/>
      <c r="P182" s="309"/>
      <c r="Q182" s="309"/>
      <c r="R182" s="309"/>
      <c r="S182" s="56"/>
    </row>
    <row r="183">
      <c r="B183" s="0" t="s">
        <v>226</v>
      </c>
      <c r="C183" s="0" t="s">
        <v>407</v>
      </c>
      <c r="D183" s="317" t="s">
        <v>146</v>
      </c>
      <c r="E183" s="290">
        <v>14.378015484</v>
      </c>
      <c r="F183" s="290">
        <v>10.783511613</v>
      </c>
      <c r="G183" s="290">
        <v>24.868333103068</v>
      </c>
      <c r="H183" s="290">
        <v>20.585380300906</v>
      </c>
      <c r="I183" s="290">
        <v>19.486551242939</v>
      </c>
      <c r="J183" s="385">
        <v>23.370708953786</v>
      </c>
      <c r="K183" s="290">
        <v>24.023103475264</v>
      </c>
      <c r="L183" s="385">
        <v>39.662037571458</v>
      </c>
      <c r="M183" s="290">
        <v>35.289049015753</v>
      </c>
      <c r="N183" s="300"/>
      <c r="O183" s="309"/>
      <c r="P183" s="309"/>
      <c r="Q183" s="309"/>
      <c r="R183" s="309"/>
    </row>
    <row r="184">
      <c r="B184" s="0" t="s">
        <v>226</v>
      </c>
      <c r="C184" s="0" t="s">
        <v>407</v>
      </c>
      <c r="D184" s="317" t="s">
        <v>148</v>
      </c>
      <c r="E184" s="290"/>
      <c r="F184" s="290">
        <v>4.879564388848</v>
      </c>
      <c r="G184" s="290"/>
      <c r="H184" s="290"/>
      <c r="I184" s="290"/>
      <c r="J184" s="385"/>
      <c r="K184" s="290"/>
      <c r="L184" s="385"/>
      <c r="M184" s="290"/>
      <c r="N184" s="300"/>
      <c r="O184" s="309"/>
      <c r="P184" s="309"/>
      <c r="Q184" s="309"/>
      <c r="R184" s="309"/>
    </row>
    <row r="185">
      <c r="B185" s="0" t="s">
        <v>226</v>
      </c>
      <c r="C185" s="0" t="s">
        <v>407</v>
      </c>
      <c r="D185" s="317" t="s">
        <v>423</v>
      </c>
      <c r="E185" s="290"/>
      <c r="F185" s="290">
        <v>16.490283820309</v>
      </c>
      <c r="G185" s="290">
        <v>23.799512584035</v>
      </c>
      <c r="H185" s="290">
        <v>30.833837042281</v>
      </c>
      <c r="I185" s="290">
        <v>34.466638200903</v>
      </c>
      <c r="J185" s="385">
        <v>55.74013668298</v>
      </c>
      <c r="K185" s="290">
        <v>58.194364822725</v>
      </c>
      <c r="L185" s="385">
        <v>59.896246311241</v>
      </c>
      <c r="M185" s="290">
        <v>59.896246311241</v>
      </c>
      <c r="N185" s="300"/>
      <c r="O185" s="309"/>
      <c r="P185" s="309"/>
      <c r="Q185" s="309"/>
      <c r="R185" s="309"/>
    </row>
    <row r="186">
      <c r="B186" s="0" t="s">
        <v>226</v>
      </c>
      <c r="C186" s="0" t="s">
        <v>409</v>
      </c>
      <c r="D186" s="317" t="s">
        <v>143</v>
      </c>
      <c r="E186" s="290"/>
      <c r="F186" s="290"/>
      <c r="G186" s="290">
        <v>1.506636504779</v>
      </c>
      <c r="H186" s="290">
        <v>1.506636504779</v>
      </c>
      <c r="I186" s="290">
        <v>1.406527410549</v>
      </c>
      <c r="J186" s="385">
        <v>1.331383148493</v>
      </c>
      <c r="K186" s="290">
        <v>1.274294632676</v>
      </c>
      <c r="L186" s="385">
        <v>1.230761232198</v>
      </c>
      <c r="M186" s="290">
        <v>1.189577339385</v>
      </c>
      <c r="N186" s="300"/>
      <c r="O186" s="309"/>
      <c r="P186" s="309"/>
      <c r="Q186" s="309"/>
      <c r="R186" s="309"/>
    </row>
    <row r="187">
      <c r="B187" s="0" t="s">
        <v>226</v>
      </c>
      <c r="C187" s="0" t="s">
        <v>409</v>
      </c>
      <c r="D187" s="317" t="s">
        <v>144</v>
      </c>
      <c r="E187" s="290">
        <v>0.026000028</v>
      </c>
      <c r="F187" s="290">
        <v>0.01462501575</v>
      </c>
      <c r="G187" s="290"/>
      <c r="H187" s="290">
        <v>0.00487500525</v>
      </c>
      <c r="I187" s="290"/>
      <c r="J187" s="385"/>
      <c r="K187" s="290"/>
      <c r="L187" s="385"/>
      <c r="M187" s="290"/>
      <c r="N187" s="300"/>
      <c r="O187" s="309"/>
      <c r="P187" s="309"/>
      <c r="Q187" s="309"/>
      <c r="R187" s="309"/>
    </row>
    <row r="188">
      <c r="B188" s="0" t="s">
        <v>226</v>
      </c>
      <c r="C188" s="0" t="s">
        <v>409</v>
      </c>
      <c r="D188" s="317" t="s">
        <v>145</v>
      </c>
      <c r="E188" s="290">
        <v>26.889639264</v>
      </c>
      <c r="F188" s="290">
        <v>27.271557319453</v>
      </c>
      <c r="G188" s="290">
        <v>26.993267520624</v>
      </c>
      <c r="H188" s="290">
        <v>24.561331043691</v>
      </c>
      <c r="I188" s="290">
        <v>23.513262331085</v>
      </c>
      <c r="J188" s="385">
        <v>22.06965174134</v>
      </c>
      <c r="K188" s="290">
        <v>21.750762545518</v>
      </c>
      <c r="L188" s="385">
        <v>22.470132274651</v>
      </c>
      <c r="M188" s="290">
        <v>22.8531946082</v>
      </c>
      <c r="N188" s="300"/>
      <c r="O188" s="309"/>
      <c r="P188" s="309"/>
      <c r="Q188" s="309"/>
      <c r="R188" s="309"/>
    </row>
    <row r="189">
      <c r="B189" s="0" t="s">
        <v>226</v>
      </c>
      <c r="C189" s="0" t="s">
        <v>409</v>
      </c>
      <c r="D189" s="317" t="s">
        <v>146</v>
      </c>
      <c r="E189" s="290">
        <v>8.824685832</v>
      </c>
      <c r="F189" s="290">
        <v>9.303209611559</v>
      </c>
      <c r="G189" s="290">
        <v>5.072134937659</v>
      </c>
      <c r="H189" s="290">
        <v>4.752501111977</v>
      </c>
      <c r="I189" s="290">
        <v>4.005460066695</v>
      </c>
      <c r="J189" s="385">
        <v>4.005460066695</v>
      </c>
      <c r="K189" s="290">
        <v>3.046374942469</v>
      </c>
      <c r="L189" s="385">
        <v>1.128204694018</v>
      </c>
      <c r="M189" s="290"/>
      <c r="N189" s="300"/>
      <c r="O189" s="309"/>
      <c r="P189" s="309"/>
      <c r="Q189" s="309"/>
      <c r="R189" s="309"/>
    </row>
    <row r="190">
      <c r="B190" s="0" t="s">
        <v>226</v>
      </c>
      <c r="C190" s="0" t="s">
        <v>409</v>
      </c>
      <c r="D190" s="317" t="s">
        <v>148</v>
      </c>
      <c r="E190" s="290"/>
      <c r="F190" s="290">
        <v>0.232229505372</v>
      </c>
      <c r="G190" s="290">
        <v>0.232229505372</v>
      </c>
      <c r="H190" s="290">
        <v>0.085287923868</v>
      </c>
      <c r="I190" s="290">
        <v>0.036569331608</v>
      </c>
      <c r="J190" s="385"/>
      <c r="K190" s="290">
        <v>0.188192347606</v>
      </c>
      <c r="L190" s="385">
        <v>0.598956119849</v>
      </c>
      <c r="M190" s="290">
        <v>0.578913772078</v>
      </c>
      <c r="N190" s="300"/>
      <c r="O190" s="309"/>
      <c r="P190" s="309"/>
      <c r="Q190" s="309"/>
      <c r="R190" s="309"/>
    </row>
    <row r="191">
      <c r="B191" s="0" t="s">
        <v>226</v>
      </c>
      <c r="C191" s="0" t="s">
        <v>409</v>
      </c>
      <c r="D191" s="317" t="s">
        <v>423</v>
      </c>
      <c r="E191" s="300"/>
      <c r="F191" s="300"/>
      <c r="G191" s="300"/>
      <c r="H191" s="300"/>
      <c r="I191" s="300"/>
      <c r="J191" s="375"/>
      <c r="K191" s="300"/>
      <c r="L191" s="375"/>
      <c r="M191" s="300"/>
      <c r="N191" s="300"/>
      <c r="O191" s="309"/>
      <c r="P191" s="309"/>
      <c r="Q191" s="309"/>
      <c r="R191" s="309"/>
    </row>
    <row r="192">
      <c r="B192" s="0" t="s">
        <v>226</v>
      </c>
      <c r="C192" s="0" t="s">
        <v>411</v>
      </c>
      <c r="D192" s="317" t="s">
        <v>143</v>
      </c>
      <c r="E192" s="290"/>
      <c r="F192" s="290"/>
      <c r="G192" s="290">
        <v>4.867437763913</v>
      </c>
      <c r="H192" s="290">
        <v>4.867437763913</v>
      </c>
      <c r="I192" s="290">
        <v>4.401370572429</v>
      </c>
      <c r="J192" s="385">
        <v>3.992041473111</v>
      </c>
      <c r="K192" s="290">
        <v>3.630674964773</v>
      </c>
      <c r="L192" s="385">
        <v>3.31016834589</v>
      </c>
      <c r="M192" s="290">
        <v>3.041719558536</v>
      </c>
      <c r="N192" s="300"/>
      <c r="O192" s="309"/>
      <c r="P192" s="309"/>
      <c r="Q192" s="309"/>
      <c r="R192" s="309"/>
    </row>
    <row r="193">
      <c r="B193" s="0" t="s">
        <v>226</v>
      </c>
      <c r="C193" s="0" t="s">
        <v>411</v>
      </c>
      <c r="D193" s="317" t="s">
        <v>144</v>
      </c>
      <c r="E193" s="290">
        <v>13.364014392</v>
      </c>
      <c r="F193" s="290">
        <v>2.588583597258</v>
      </c>
      <c r="G193" s="290"/>
      <c r="H193" s="290">
        <v>3.341003598</v>
      </c>
      <c r="I193" s="290"/>
      <c r="J193" s="385"/>
      <c r="K193" s="290"/>
      <c r="L193" s="385"/>
      <c r="M193" s="290"/>
      <c r="N193" s="300"/>
      <c r="O193" s="309"/>
      <c r="P193" s="309"/>
      <c r="Q193" s="309"/>
      <c r="R193" s="309"/>
    </row>
    <row r="194">
      <c r="B194" s="0" t="s">
        <v>226</v>
      </c>
      <c r="C194" s="0" t="s">
        <v>411</v>
      </c>
      <c r="D194" s="317" t="s">
        <v>145</v>
      </c>
      <c r="E194" s="290">
        <v>33.032344752</v>
      </c>
      <c r="F194" s="290">
        <v>32.518163117508</v>
      </c>
      <c r="G194" s="290">
        <v>28.017299747096</v>
      </c>
      <c r="H194" s="290">
        <v>21.155749711313</v>
      </c>
      <c r="I194" s="290">
        <v>19.021820507117</v>
      </c>
      <c r="J194" s="385">
        <v>14.433766859256</v>
      </c>
      <c r="K194" s="290">
        <v>13.268413983703</v>
      </c>
      <c r="L194" s="385">
        <v>11.968362175414</v>
      </c>
      <c r="M194" s="290">
        <v>10.99774921049</v>
      </c>
      <c r="N194" s="300"/>
      <c r="O194" s="309"/>
      <c r="P194" s="309"/>
      <c r="Q194" s="309"/>
      <c r="R194" s="309"/>
      <c r="S194" s="56"/>
    </row>
    <row r="195">
      <c r="B195" s="0" t="s">
        <v>226</v>
      </c>
      <c r="C195" s="0" t="s">
        <v>411</v>
      </c>
      <c r="D195" s="317" t="s">
        <v>146</v>
      </c>
      <c r="E195" s="290">
        <v>62.642817864</v>
      </c>
      <c r="F195" s="290">
        <v>74.123655658676</v>
      </c>
      <c r="G195" s="290">
        <v>70.737859248612</v>
      </c>
      <c r="H195" s="290">
        <v>53.461170791604</v>
      </c>
      <c r="I195" s="290">
        <v>49.396060115917</v>
      </c>
      <c r="J195" s="385">
        <v>42.111735312001</v>
      </c>
      <c r="K195" s="290">
        <v>35.20502040487</v>
      </c>
      <c r="L195" s="385">
        <v>30.13710826892</v>
      </c>
      <c r="M195" s="290">
        <v>27.693042190168</v>
      </c>
      <c r="N195" s="300"/>
      <c r="O195" s="309"/>
      <c r="P195" s="309"/>
      <c r="Q195" s="309"/>
      <c r="R195" s="309"/>
      <c r="S195" s="56"/>
    </row>
    <row r="196">
      <c r="B196" s="0" t="s">
        <v>226</v>
      </c>
      <c r="C196" s="0" t="s">
        <v>411</v>
      </c>
      <c r="D196" s="317" t="s">
        <v>148</v>
      </c>
      <c r="E196" s="290"/>
      <c r="F196" s="290">
        <v>1.723014668605</v>
      </c>
      <c r="G196" s="290">
        <v>2.022000711607</v>
      </c>
      <c r="H196" s="290">
        <v>2.022000711607</v>
      </c>
      <c r="I196" s="290">
        <v>3.268030833006</v>
      </c>
      <c r="J196" s="385">
        <v>2.964102750741</v>
      </c>
      <c r="K196" s="290">
        <v>2.693692610138</v>
      </c>
      <c r="L196" s="385">
        <v>2.457809911434</v>
      </c>
      <c r="M196" s="290">
        <v>2.258485882766</v>
      </c>
      <c r="N196" s="300"/>
      <c r="O196" s="309"/>
      <c r="P196" s="309"/>
      <c r="Q196" s="309"/>
      <c r="R196" s="309"/>
    </row>
    <row r="197">
      <c r="B197" s="0" t="s">
        <v>226</v>
      </c>
      <c r="C197" s="0" t="s">
        <v>411</v>
      </c>
      <c r="D197" s="317" t="s">
        <v>423</v>
      </c>
      <c r="E197" s="300"/>
      <c r="F197" s="300"/>
      <c r="G197" s="300"/>
      <c r="H197" s="300"/>
      <c r="I197" s="300"/>
      <c r="J197" s="375"/>
      <c r="K197" s="300"/>
      <c r="L197" s="375"/>
      <c r="M197" s="300"/>
      <c r="N197" s="300"/>
      <c r="O197" s="309"/>
      <c r="P197" s="309"/>
      <c r="Q197" s="309"/>
      <c r="R197" s="309"/>
    </row>
    <row r="198">
      <c r="B198" s="0" t="s">
        <v>226</v>
      </c>
      <c r="C198" s="0" t="s">
        <v>413</v>
      </c>
      <c r="D198" s="317" t="s">
        <v>143</v>
      </c>
      <c r="E198" s="290">
        <v>55.8812196</v>
      </c>
      <c r="F198" s="290"/>
      <c r="G198" s="290">
        <v>67.535597523588</v>
      </c>
      <c r="H198" s="290">
        <v>51.383567623544</v>
      </c>
      <c r="I198" s="290">
        <v>39.854454373865</v>
      </c>
      <c r="J198" s="385">
        <v>72.460203603243</v>
      </c>
      <c r="K198" s="290">
        <v>73.953363531242</v>
      </c>
      <c r="L198" s="385">
        <v>143.522499765196</v>
      </c>
      <c r="M198" s="290">
        <v>148.708581549094</v>
      </c>
      <c r="N198" s="300"/>
      <c r="O198" s="309"/>
      <c r="P198" s="309"/>
      <c r="Q198" s="309"/>
      <c r="R198" s="309"/>
    </row>
    <row r="199">
      <c r="B199" s="0" t="s">
        <v>226</v>
      </c>
      <c r="C199" s="0" t="s">
        <v>413</v>
      </c>
      <c r="D199" s="317" t="s">
        <v>144</v>
      </c>
      <c r="E199" s="290">
        <v>14.16101364</v>
      </c>
      <c r="F199" s="290">
        <v>11.223494001108</v>
      </c>
      <c r="G199" s="290"/>
      <c r="H199" s="290">
        <v>2.3011647165</v>
      </c>
      <c r="I199" s="290"/>
      <c r="J199" s="385"/>
      <c r="K199" s="290"/>
      <c r="L199" s="385"/>
      <c r="M199" s="290"/>
      <c r="N199" s="300"/>
      <c r="O199" s="309"/>
      <c r="P199" s="309"/>
      <c r="Q199" s="309"/>
      <c r="R199" s="309"/>
    </row>
    <row r="200">
      <c r="B200" s="0" t="s">
        <v>226</v>
      </c>
      <c r="C200" s="0" t="s">
        <v>413</v>
      </c>
      <c r="D200" s="317" t="s">
        <v>145</v>
      </c>
      <c r="E200" s="290">
        <v>193.945303872</v>
      </c>
      <c r="F200" s="290">
        <v>231.867800896398</v>
      </c>
      <c r="G200" s="290">
        <v>254.311661176108</v>
      </c>
      <c r="H200" s="290">
        <v>200.919200995612</v>
      </c>
      <c r="I200" s="290">
        <v>191.079443139755</v>
      </c>
      <c r="J200" s="385">
        <v>192.024758282175</v>
      </c>
      <c r="K200" s="290">
        <v>187.161148425917</v>
      </c>
      <c r="L200" s="385">
        <v>181.777283375308</v>
      </c>
      <c r="M200" s="290">
        <v>172.08134722614</v>
      </c>
      <c r="N200" s="300"/>
      <c r="O200" s="309"/>
      <c r="P200" s="309"/>
      <c r="Q200" s="309"/>
      <c r="R200" s="309"/>
      <c r="S200" s="56"/>
    </row>
    <row r="201">
      <c r="B201" s="0" t="s">
        <v>226</v>
      </c>
      <c r="C201" s="0" t="s">
        <v>413</v>
      </c>
      <c r="D201" s="317" t="s">
        <v>146</v>
      </c>
      <c r="E201" s="290">
        <v>208.0818666</v>
      </c>
      <c r="F201" s="290">
        <v>233.722831236296</v>
      </c>
      <c r="G201" s="290">
        <v>170.042373792386</v>
      </c>
      <c r="H201" s="290">
        <v>140.085991266296</v>
      </c>
      <c r="I201" s="290">
        <v>116.910850357505</v>
      </c>
      <c r="J201" s="385">
        <v>116.910850357505</v>
      </c>
      <c r="K201" s="290">
        <v>85.821659930407</v>
      </c>
      <c r="L201" s="385">
        <v>23.643279076209</v>
      </c>
      <c r="M201" s="290">
        <v>11.456543720271</v>
      </c>
      <c r="N201" s="300"/>
      <c r="O201" s="309"/>
      <c r="P201" s="309"/>
      <c r="Q201" s="309"/>
      <c r="R201" s="309"/>
      <c r="S201" s="56"/>
    </row>
    <row r="202">
      <c r="B202" s="0" t="s">
        <v>226</v>
      </c>
      <c r="C202" s="0" t="s">
        <v>413</v>
      </c>
      <c r="D202" s="317" t="s">
        <v>148</v>
      </c>
      <c r="E202" s="290">
        <v>39.7425961008</v>
      </c>
      <c r="F202" s="290">
        <v>38.568141506643</v>
      </c>
      <c r="G202" s="290">
        <v>35.05726991793</v>
      </c>
      <c r="H202" s="290">
        <v>52.258129198659</v>
      </c>
      <c r="I202" s="290">
        <v>69.240097795145</v>
      </c>
      <c r="J202" s="385">
        <v>14.9223548435</v>
      </c>
      <c r="K202" s="290">
        <v>23.712665192509</v>
      </c>
      <c r="L202" s="385">
        <v>13.628025613095</v>
      </c>
      <c r="M202" s="290">
        <v>12.020456429173</v>
      </c>
      <c r="N202" s="300"/>
      <c r="O202" s="309"/>
      <c r="P202" s="309"/>
      <c r="Q202" s="309"/>
      <c r="R202" s="309"/>
    </row>
    <row r="203">
      <c r="B203" s="0" t="s">
        <v>226</v>
      </c>
      <c r="C203" s="0" t="s">
        <v>413</v>
      </c>
      <c r="D203" s="317" t="s">
        <v>423</v>
      </c>
      <c r="E203" s="300"/>
      <c r="F203" s="300"/>
      <c r="G203" s="300"/>
      <c r="H203" s="300"/>
      <c r="I203" s="300"/>
      <c r="J203" s="375"/>
      <c r="K203" s="300"/>
      <c r="L203" s="375"/>
      <c r="M203" s="300"/>
      <c r="N203" s="300"/>
      <c r="O203" s="309"/>
      <c r="P203" s="309"/>
      <c r="Q203" s="309"/>
      <c r="R203" s="309"/>
      <c r="S203" s="56"/>
    </row>
    <row r="204">
      <c r="B204" s="0" t="s">
        <v>226</v>
      </c>
      <c r="C204" s="0" t="s">
        <v>413</v>
      </c>
      <c r="D204" s="317" t="s">
        <v>156</v>
      </c>
      <c r="E204" s="300"/>
      <c r="F204" s="300"/>
      <c r="G204" s="300"/>
      <c r="H204" s="300"/>
      <c r="I204" s="300"/>
      <c r="J204" s="375"/>
      <c r="K204" s="300"/>
      <c r="L204" s="375"/>
      <c r="M204" s="300"/>
      <c r="N204" s="300"/>
      <c r="O204" s="309"/>
      <c r="P204" s="309"/>
      <c r="Q204" s="309"/>
      <c r="R204" s="309"/>
    </row>
    <row r="205">
      <c r="B205" s="0" t="s">
        <v>226</v>
      </c>
      <c r="C205" s="0" t="s">
        <v>416</v>
      </c>
      <c r="D205" s="317" t="s">
        <v>143</v>
      </c>
      <c r="E205" s="300"/>
      <c r="F205" s="300"/>
      <c r="G205" s="300"/>
      <c r="H205" s="300"/>
      <c r="I205" s="300"/>
      <c r="J205" s="375"/>
      <c r="K205" s="300"/>
      <c r="L205" s="375"/>
      <c r="M205" s="300"/>
      <c r="N205" s="300"/>
      <c r="O205" s="309"/>
      <c r="P205" s="309"/>
      <c r="Q205" s="309"/>
      <c r="R205" s="309"/>
    </row>
    <row r="206">
      <c r="B206" s="0" t="s">
        <v>226</v>
      </c>
      <c r="C206" s="0" t="s">
        <v>416</v>
      </c>
      <c r="D206" s="317" t="s">
        <v>144</v>
      </c>
      <c r="E206" s="290">
        <v>1.471995144</v>
      </c>
      <c r="F206" s="290">
        <v>1.576148428372</v>
      </c>
      <c r="G206" s="290">
        <v>1.686003303486</v>
      </c>
      <c r="H206" s="290">
        <v>1.793255596458</v>
      </c>
      <c r="I206" s="290">
        <v>1.905282363509</v>
      </c>
      <c r="J206" s="385">
        <v>2.018072640807</v>
      </c>
      <c r="K206" s="290">
        <v>2.136830804944</v>
      </c>
      <c r="L206" s="385">
        <v>2.264270998604</v>
      </c>
      <c r="M206" s="290">
        <v>2.398692542664</v>
      </c>
      <c r="N206" s="300"/>
      <c r="O206" s="309"/>
      <c r="P206" s="309"/>
      <c r="Q206" s="309"/>
      <c r="R206" s="309"/>
    </row>
    <row r="207">
      <c r="B207" s="0" t="s">
        <v>226</v>
      </c>
      <c r="C207" s="0" t="s">
        <v>416</v>
      </c>
      <c r="D207" s="317" t="s">
        <v>145</v>
      </c>
      <c r="E207" s="290">
        <v>9.66773988</v>
      </c>
      <c r="F207" s="290">
        <v>10.351795710657</v>
      </c>
      <c r="G207" s="290">
        <v>11.073298333464</v>
      </c>
      <c r="H207" s="290">
        <v>11.777707770012</v>
      </c>
      <c r="I207" s="290">
        <v>12.51347490067</v>
      </c>
      <c r="J207" s="385">
        <v>13.254256598462</v>
      </c>
      <c r="K207" s="290">
        <v>14.034234062509</v>
      </c>
      <c r="L207" s="385">
        <v>14.871233184132</v>
      </c>
      <c r="M207" s="290">
        <v>15.754084277449</v>
      </c>
      <c r="N207" s="300"/>
      <c r="O207" s="309"/>
      <c r="P207" s="309"/>
      <c r="Q207" s="309"/>
      <c r="R207" s="309"/>
    </row>
    <row r="208">
      <c r="B208" s="0" t="s">
        <v>226</v>
      </c>
      <c r="C208" s="0" t="s">
        <v>416</v>
      </c>
      <c r="D208" s="317" t="s">
        <v>146</v>
      </c>
      <c r="E208" s="290">
        <v>73.486546128</v>
      </c>
      <c r="F208" s="290">
        <v>78.68619992275</v>
      </c>
      <c r="G208" s="290">
        <v>84.170494745582</v>
      </c>
      <c r="H208" s="290">
        <v>89.524860625756</v>
      </c>
      <c r="I208" s="290">
        <v>95.117583005314</v>
      </c>
      <c r="J208" s="385">
        <v>100.748422175714</v>
      </c>
      <c r="K208" s="290">
        <v>106.677196698192</v>
      </c>
      <c r="L208" s="385">
        <v>113.039404962346</v>
      </c>
      <c r="M208" s="290">
        <v>119.750143811189</v>
      </c>
      <c r="N208" s="300"/>
      <c r="O208" s="309"/>
      <c r="P208" s="309"/>
      <c r="Q208" s="309"/>
      <c r="R208" s="309"/>
    </row>
    <row r="209">
      <c r="B209" s="0" t="s">
        <v>226</v>
      </c>
      <c r="C209" s="0" t="s">
        <v>416</v>
      </c>
      <c r="D209" s="317" t="s">
        <v>423</v>
      </c>
      <c r="E209" s="300"/>
      <c r="F209" s="300"/>
      <c r="G209" s="300"/>
      <c r="H209" s="300"/>
      <c r="I209" s="300"/>
      <c r="J209" s="375"/>
      <c r="K209" s="300"/>
      <c r="L209" s="375"/>
      <c r="M209" s="300"/>
      <c r="N209" s="300"/>
      <c r="O209" s="309"/>
      <c r="P209" s="309"/>
      <c r="Q209" s="309"/>
      <c r="R209" s="309"/>
    </row>
    <row r="210">
      <c r="B210" s="0" t="s">
        <v>226</v>
      </c>
      <c r="C210" s="0" t="s">
        <v>415</v>
      </c>
      <c r="D210" s="317" t="s">
        <v>143</v>
      </c>
      <c r="E210" s="290">
        <v>26.024018364</v>
      </c>
      <c r="F210" s="290"/>
      <c r="G210" s="290">
        <v>13.386793665003</v>
      </c>
      <c r="H210" s="290">
        <v>11.226800140791</v>
      </c>
      <c r="I210" s="290">
        <v>7.264425273479</v>
      </c>
      <c r="J210" s="385">
        <v>41.959541609206</v>
      </c>
      <c r="K210" s="290">
        <v>41.587987513098</v>
      </c>
      <c r="L210" s="385">
        <v>41.255880568611</v>
      </c>
      <c r="M210" s="290">
        <v>38.05493827981</v>
      </c>
      <c r="N210" s="300"/>
      <c r="O210" s="309"/>
      <c r="P210" s="309"/>
      <c r="Q210" s="309"/>
      <c r="R210" s="309"/>
      <c r="S210" s="56"/>
    </row>
    <row r="211">
      <c r="B211" s="0" t="s">
        <v>226</v>
      </c>
      <c r="C211" s="0" t="s">
        <v>415</v>
      </c>
      <c r="D211" s="317" t="s">
        <v>144</v>
      </c>
      <c r="E211" s="290">
        <v>1.04000112</v>
      </c>
      <c r="F211" s="290"/>
      <c r="G211" s="290"/>
      <c r="H211" s="290"/>
      <c r="I211" s="290"/>
      <c r="J211" s="385"/>
      <c r="K211" s="290"/>
      <c r="L211" s="385"/>
      <c r="M211" s="290"/>
      <c r="N211" s="300"/>
      <c r="O211" s="309"/>
      <c r="P211" s="309"/>
      <c r="Q211" s="309"/>
      <c r="R211" s="309"/>
    </row>
    <row r="212">
      <c r="B212" s="0" t="s">
        <v>226</v>
      </c>
      <c r="C212" s="0" t="s">
        <v>415</v>
      </c>
      <c r="D212" s="317" t="s">
        <v>145</v>
      </c>
      <c r="E212" s="290">
        <v>33.140364192</v>
      </c>
      <c r="F212" s="290">
        <v>57.089373709726</v>
      </c>
      <c r="G212" s="290">
        <v>43.097468524316</v>
      </c>
      <c r="H212" s="290">
        <v>37.804655573865</v>
      </c>
      <c r="I212" s="290">
        <v>37.756218382696</v>
      </c>
      <c r="J212" s="385">
        <v>20.502960517272</v>
      </c>
      <c r="K212" s="290">
        <v>17.483207857156</v>
      </c>
      <c r="L212" s="385">
        <v>14.219635595003</v>
      </c>
      <c r="M212" s="290">
        <v>13.116369047784</v>
      </c>
      <c r="N212" s="300"/>
      <c r="O212" s="309"/>
      <c r="P212" s="309"/>
      <c r="Q212" s="309"/>
      <c r="R212" s="309"/>
      <c r="S212" s="56"/>
    </row>
    <row r="213">
      <c r="B213" s="0" t="s">
        <v>226</v>
      </c>
      <c r="C213" s="0" t="s">
        <v>415</v>
      </c>
      <c r="D213" s="317" t="s">
        <v>146</v>
      </c>
      <c r="E213" s="290">
        <v>35.64243774</v>
      </c>
      <c r="F213" s="290">
        <v>8.0195484915</v>
      </c>
      <c r="G213" s="290">
        <v>1.818702682776</v>
      </c>
      <c r="H213" s="290">
        <v>1.782121887</v>
      </c>
      <c r="I213" s="290"/>
      <c r="J213" s="385"/>
      <c r="K213" s="290"/>
      <c r="L213" s="385"/>
      <c r="M213" s="290"/>
      <c r="N213" s="300"/>
      <c r="O213" s="309"/>
      <c r="P213" s="309"/>
      <c r="Q213" s="309"/>
      <c r="R213" s="309"/>
    </row>
    <row r="214">
      <c r="B214" s="0" t="s">
        <v>226</v>
      </c>
      <c r="C214" s="0" t="s">
        <v>415</v>
      </c>
      <c r="D214" s="317" t="s">
        <v>148</v>
      </c>
      <c r="E214" s="290"/>
      <c r="F214" s="290">
        <v>14.314897323537</v>
      </c>
      <c r="G214" s="290">
        <v>16.401560644033</v>
      </c>
      <c r="H214" s="290">
        <v>16.401560644033</v>
      </c>
      <c r="I214" s="290">
        <v>16.401560644033</v>
      </c>
      <c r="J214" s="385">
        <v>2.086663320496</v>
      </c>
      <c r="K214" s="290">
        <v>0.692772222405</v>
      </c>
      <c r="L214" s="385"/>
      <c r="M214" s="290"/>
      <c r="N214" s="300"/>
      <c r="O214" s="309"/>
      <c r="P214" s="309"/>
      <c r="Q214" s="309"/>
      <c r="R214" s="309"/>
    </row>
    <row r="215">
      <c r="B215" s="0" t="s">
        <v>226</v>
      </c>
      <c r="C215" s="0" t="s">
        <v>415</v>
      </c>
      <c r="D215" s="317" t="s">
        <v>423</v>
      </c>
      <c r="E215" s="300"/>
      <c r="F215" s="300"/>
      <c r="G215" s="300"/>
      <c r="H215" s="300"/>
      <c r="I215" s="300"/>
      <c r="J215" s="375"/>
      <c r="K215" s="300"/>
      <c r="L215" s="375"/>
      <c r="M215" s="300"/>
      <c r="N215" s="300"/>
      <c r="O215" s="309"/>
      <c r="P215" s="309"/>
      <c r="Q215" s="309"/>
      <c r="R215" s="309"/>
    </row>
    <row r="216">
      <c r="B216" s="0" t="s">
        <v>227</v>
      </c>
      <c r="C216" s="0" t="s">
        <v>405</v>
      </c>
      <c r="D216" s="317" t="s">
        <v>143</v>
      </c>
      <c r="E216" s="290">
        <v>7.401592512</v>
      </c>
      <c r="F216" s="290"/>
      <c r="G216" s="290">
        <v>3.700796256</v>
      </c>
      <c r="H216" s="290">
        <v>0.969475922049</v>
      </c>
      <c r="I216" s="290"/>
      <c r="J216" s="385">
        <v>0.357672044339</v>
      </c>
      <c r="K216" s="290">
        <v>0.710997416538</v>
      </c>
      <c r="L216" s="385">
        <v>2.398167311088</v>
      </c>
      <c r="M216" s="290">
        <v>33.982014997294</v>
      </c>
      <c r="N216" s="300"/>
      <c r="O216" s="309"/>
      <c r="P216" s="309"/>
      <c r="Q216" s="309"/>
      <c r="R216" s="309"/>
    </row>
    <row r="217">
      <c r="B217" s="0" t="s">
        <v>227</v>
      </c>
      <c r="C217" s="0" t="s">
        <v>405</v>
      </c>
      <c r="D217" s="317" t="s">
        <v>144</v>
      </c>
      <c r="E217" s="290">
        <v>0.02805156</v>
      </c>
      <c r="F217" s="290">
        <v>0.177097658506</v>
      </c>
      <c r="G217" s="290">
        <v>0.029548800651</v>
      </c>
      <c r="H217" s="290">
        <v>0.030686246068</v>
      </c>
      <c r="I217" s="290">
        <v>1.459866601481</v>
      </c>
      <c r="J217" s="385">
        <v>1.463211388648</v>
      </c>
      <c r="K217" s="290">
        <v>1.466528294335</v>
      </c>
      <c r="L217" s="385">
        <v>0.118442936639</v>
      </c>
      <c r="M217" s="290">
        <v>0.035499744432</v>
      </c>
      <c r="N217" s="300"/>
      <c r="O217" s="309"/>
      <c r="P217" s="309"/>
      <c r="Q217" s="309"/>
      <c r="R217" s="309"/>
    </row>
    <row r="218">
      <c r="B218" s="0" t="s">
        <v>227</v>
      </c>
      <c r="C218" s="0" t="s">
        <v>405</v>
      </c>
      <c r="D218" s="317" t="s">
        <v>145</v>
      </c>
      <c r="E218" s="290">
        <v>70.036204248</v>
      </c>
      <c r="F218" s="290">
        <v>70.124278890101</v>
      </c>
      <c r="G218" s="290">
        <v>81.250174231956</v>
      </c>
      <c r="H218" s="290">
        <v>85.708553047174</v>
      </c>
      <c r="I218" s="290">
        <v>93.752053385479</v>
      </c>
      <c r="J218" s="385">
        <v>96.640168272338</v>
      </c>
      <c r="K218" s="290">
        <v>99.504208409579</v>
      </c>
      <c r="L218" s="385">
        <v>102.27162194171</v>
      </c>
      <c r="M218" s="290">
        <v>104.488707931187</v>
      </c>
      <c r="N218" s="300"/>
      <c r="O218" s="309"/>
      <c r="P218" s="309"/>
      <c r="Q218" s="309"/>
      <c r="R218" s="309"/>
    </row>
    <row r="219">
      <c r="B219" s="0" t="s">
        <v>227</v>
      </c>
      <c r="C219" s="0" t="s">
        <v>405</v>
      </c>
      <c r="D219" s="317" t="s">
        <v>146</v>
      </c>
      <c r="E219" s="290">
        <v>119.970074448</v>
      </c>
      <c r="F219" s="290">
        <v>90.551608772075</v>
      </c>
      <c r="G219" s="290">
        <v>90.708526450302</v>
      </c>
      <c r="H219" s="290">
        <v>89.44084755769</v>
      </c>
      <c r="I219" s="290">
        <v>89.65659482101</v>
      </c>
      <c r="J219" s="385">
        <v>92.024715243583</v>
      </c>
      <c r="K219" s="290">
        <v>91.135518418606</v>
      </c>
      <c r="L219" s="385">
        <v>96.346775038482</v>
      </c>
      <c r="M219" s="290">
        <v>85.761411173791</v>
      </c>
      <c r="N219" s="300"/>
      <c r="O219" s="309"/>
      <c r="P219" s="309"/>
      <c r="Q219" s="309"/>
      <c r="R219" s="309"/>
      <c r="S219" s="56"/>
    </row>
    <row r="220">
      <c r="B220" s="0" t="s">
        <v>227</v>
      </c>
      <c r="C220" s="0" t="s">
        <v>405</v>
      </c>
      <c r="D220" s="317" t="s">
        <v>148</v>
      </c>
      <c r="E220" s="290"/>
      <c r="F220" s="290">
        <v>10.229612045396</v>
      </c>
      <c r="G220" s="290">
        <v>9.4234821568</v>
      </c>
      <c r="H220" s="290">
        <v>10.229612045396</v>
      </c>
      <c r="I220" s="290">
        <v>9.534195865536</v>
      </c>
      <c r="J220" s="385">
        <v>10.229612045396</v>
      </c>
      <c r="K220" s="290">
        <v>14.221559984119</v>
      </c>
      <c r="L220" s="385">
        <v>11.8869651969</v>
      </c>
      <c r="M220" s="290"/>
      <c r="N220" s="300"/>
      <c r="O220" s="309"/>
      <c r="P220" s="309"/>
      <c r="Q220" s="309"/>
      <c r="R220" s="309"/>
    </row>
    <row r="221">
      <c r="B221" s="0" t="s">
        <v>227</v>
      </c>
      <c r="C221" s="0" t="s">
        <v>405</v>
      </c>
      <c r="D221" s="317" t="s">
        <v>423</v>
      </c>
      <c r="E221" s="290">
        <v>255.2905675206</v>
      </c>
      <c r="F221" s="290">
        <v>259.408119230245</v>
      </c>
      <c r="G221" s="290">
        <v>268.916598136798</v>
      </c>
      <c r="H221" s="290">
        <v>279.26821801822</v>
      </c>
      <c r="I221" s="290">
        <v>289.877432992323</v>
      </c>
      <c r="J221" s="385">
        <v>298.807363584322</v>
      </c>
      <c r="K221" s="290">
        <v>307.662856056115</v>
      </c>
      <c r="L221" s="385">
        <v>316.21958310106</v>
      </c>
      <c r="M221" s="290">
        <v>323.074720371604</v>
      </c>
      <c r="N221" s="300"/>
      <c r="O221" s="309"/>
      <c r="P221" s="309"/>
      <c r="Q221" s="309"/>
      <c r="R221" s="309"/>
    </row>
    <row r="222">
      <c r="B222" s="0" t="s">
        <v>227</v>
      </c>
      <c r="C222" s="0" t="s">
        <v>407</v>
      </c>
      <c r="D222" s="317" t="s">
        <v>143</v>
      </c>
      <c r="E222" s="290">
        <v>0.567897552</v>
      </c>
      <c r="F222" s="290"/>
      <c r="G222" s="290">
        <v>7.224716957551</v>
      </c>
      <c r="H222" s="290">
        <v>6.524557394955</v>
      </c>
      <c r="I222" s="290"/>
      <c r="J222" s="385">
        <v>0.416210786596</v>
      </c>
      <c r="K222" s="290"/>
      <c r="L222" s="385">
        <v>16.822059706541</v>
      </c>
      <c r="M222" s="290">
        <v>22.218856293278</v>
      </c>
      <c r="N222" s="300"/>
      <c r="O222" s="309"/>
      <c r="P222" s="309"/>
      <c r="Q222" s="309"/>
      <c r="R222" s="309"/>
    </row>
    <row r="223">
      <c r="B223" s="0" t="s">
        <v>227</v>
      </c>
      <c r="C223" s="0" t="s">
        <v>407</v>
      </c>
      <c r="D223" s="317" t="s">
        <v>144</v>
      </c>
      <c r="E223" s="290">
        <v>83.50132986</v>
      </c>
      <c r="F223" s="290">
        <v>97.771780906401</v>
      </c>
      <c r="G223" s="290">
        <v>91.003946526091</v>
      </c>
      <c r="H223" s="290">
        <v>101.510269087805</v>
      </c>
      <c r="I223" s="290">
        <v>110.826274187626</v>
      </c>
      <c r="J223" s="385">
        <v>88.447063496005</v>
      </c>
      <c r="K223" s="290">
        <v>86.563297037108</v>
      </c>
      <c r="L223" s="385">
        <v>78.297830247872</v>
      </c>
      <c r="M223" s="290">
        <v>76.784823395406</v>
      </c>
      <c r="N223" s="300"/>
      <c r="O223" s="309"/>
      <c r="P223" s="309"/>
      <c r="Q223" s="309"/>
      <c r="R223" s="309"/>
      <c r="S223" s="56"/>
    </row>
    <row r="224">
      <c r="B224" s="0" t="s">
        <v>227</v>
      </c>
      <c r="C224" s="0" t="s">
        <v>407</v>
      </c>
      <c r="D224" s="317" t="s">
        <v>145</v>
      </c>
      <c r="E224" s="290">
        <v>40.463705412</v>
      </c>
      <c r="F224" s="290">
        <v>82.938641934594</v>
      </c>
      <c r="G224" s="290">
        <v>82.874469406521</v>
      </c>
      <c r="H224" s="290">
        <v>79.829994966727</v>
      </c>
      <c r="I224" s="290">
        <v>77.867253986428</v>
      </c>
      <c r="J224" s="385">
        <v>78.467969419671</v>
      </c>
      <c r="K224" s="290">
        <v>81.44492687987</v>
      </c>
      <c r="L224" s="385">
        <v>85.54904611224</v>
      </c>
      <c r="M224" s="290">
        <v>89.859977423873</v>
      </c>
      <c r="N224" s="300"/>
      <c r="O224" s="309"/>
      <c r="P224" s="309"/>
      <c r="Q224" s="309"/>
      <c r="R224" s="309"/>
      <c r="S224" s="56"/>
    </row>
    <row r="225">
      <c r="B225" s="0" t="s">
        <v>227</v>
      </c>
      <c r="C225" s="0" t="s">
        <v>407</v>
      </c>
      <c r="D225" s="317" t="s">
        <v>146</v>
      </c>
      <c r="E225" s="290">
        <v>15.326953704</v>
      </c>
      <c r="F225" s="290">
        <v>22.393473725828</v>
      </c>
      <c r="G225" s="290">
        <v>26.696312146211</v>
      </c>
      <c r="H225" s="290">
        <v>32.172467059409</v>
      </c>
      <c r="I225" s="290">
        <v>29.836912088129</v>
      </c>
      <c r="J225" s="385">
        <v>30.253122874725</v>
      </c>
      <c r="K225" s="290">
        <v>28.786773970301</v>
      </c>
      <c r="L225" s="385">
        <v>38.059379268956</v>
      </c>
      <c r="M225" s="290">
        <v>42.251797702147</v>
      </c>
      <c r="N225" s="300"/>
      <c r="O225" s="309"/>
      <c r="P225" s="309"/>
      <c r="Q225" s="309"/>
      <c r="R225" s="309"/>
    </row>
    <row r="226">
      <c r="B226" s="0" t="s">
        <v>227</v>
      </c>
      <c r="C226" s="0" t="s">
        <v>407</v>
      </c>
      <c r="D226" s="317" t="s">
        <v>148</v>
      </c>
      <c r="E226" s="290">
        <v>2.495500272</v>
      </c>
      <c r="F226" s="290">
        <v>5.43665918996</v>
      </c>
      <c r="G226" s="290">
        <v>0.115539364381</v>
      </c>
      <c r="H226" s="290"/>
      <c r="I226" s="290">
        <v>4.117113871873</v>
      </c>
      <c r="J226" s="385">
        <v>4.697679036621</v>
      </c>
      <c r="K226" s="290">
        <v>9.305869136184</v>
      </c>
      <c r="L226" s="385"/>
      <c r="M226" s="290"/>
      <c r="N226" s="300"/>
      <c r="O226" s="309"/>
      <c r="P226" s="309"/>
      <c r="Q226" s="309"/>
      <c r="R226" s="309"/>
    </row>
    <row r="227">
      <c r="B227" s="0" t="s">
        <v>227</v>
      </c>
      <c r="C227" s="0" t="s">
        <v>407</v>
      </c>
      <c r="D227" s="317" t="s">
        <v>423</v>
      </c>
      <c r="E227" s="290"/>
      <c r="F227" s="290"/>
      <c r="G227" s="290"/>
      <c r="H227" s="290"/>
      <c r="I227" s="290"/>
      <c r="J227" s="385">
        <v>25.583547470501</v>
      </c>
      <c r="K227" s="290">
        <v>25.700119804214</v>
      </c>
      <c r="L227" s="385">
        <v>25.86823233459</v>
      </c>
      <c r="M227" s="290">
        <v>25.806641344782</v>
      </c>
      <c r="N227" s="300"/>
      <c r="O227" s="309"/>
      <c r="P227" s="309"/>
      <c r="Q227" s="309"/>
      <c r="R227" s="309"/>
    </row>
    <row r="228">
      <c r="B228" s="0" t="s">
        <v>227</v>
      </c>
      <c r="C228" s="0" t="s">
        <v>409</v>
      </c>
      <c r="D228" s="317" t="s">
        <v>143</v>
      </c>
      <c r="E228" s="290"/>
      <c r="F228" s="290"/>
      <c r="G228" s="290">
        <v>0.70578043624</v>
      </c>
      <c r="H228" s="290">
        <v>0.882730126203</v>
      </c>
      <c r="I228" s="290">
        <v>0.055827159541</v>
      </c>
      <c r="J228" s="385"/>
      <c r="K228" s="290"/>
      <c r="L228" s="385">
        <v>0.921963822164</v>
      </c>
      <c r="M228" s="290">
        <v>0.8913176633</v>
      </c>
      <c r="N228" s="300"/>
      <c r="O228" s="309"/>
      <c r="P228" s="309"/>
      <c r="Q228" s="309"/>
      <c r="R228" s="309"/>
    </row>
    <row r="229">
      <c r="B229" s="0" t="s">
        <v>227</v>
      </c>
      <c r="C229" s="0" t="s">
        <v>409</v>
      </c>
      <c r="D229" s="317" t="s">
        <v>144</v>
      </c>
      <c r="E229" s="290">
        <v>0.15951708</v>
      </c>
      <c r="F229" s="290">
        <v>0.11963781</v>
      </c>
      <c r="G229" s="290"/>
      <c r="H229" s="290">
        <v>0.0299094525</v>
      </c>
      <c r="I229" s="290">
        <v>0.996737709505</v>
      </c>
      <c r="J229" s="385">
        <v>0.996737709505</v>
      </c>
      <c r="K229" s="290">
        <v>0.95431388548</v>
      </c>
      <c r="L229" s="385"/>
      <c r="M229" s="290"/>
      <c r="N229" s="300"/>
      <c r="O229" s="309"/>
      <c r="P229" s="309"/>
      <c r="Q229" s="309"/>
      <c r="R229" s="309"/>
    </row>
    <row r="230">
      <c r="B230" s="0" t="s">
        <v>227</v>
      </c>
      <c r="C230" s="0" t="s">
        <v>409</v>
      </c>
      <c r="D230" s="317" t="s">
        <v>145</v>
      </c>
      <c r="E230" s="290">
        <v>19.5335154</v>
      </c>
      <c r="F230" s="290">
        <v>14.21122807445</v>
      </c>
      <c r="G230" s="290">
        <v>11.282834876024</v>
      </c>
      <c r="H230" s="290">
        <v>14.131906280371</v>
      </c>
      <c r="I230" s="290">
        <v>17.059503404642</v>
      </c>
      <c r="J230" s="385">
        <v>16.544881042277</v>
      </c>
      <c r="K230" s="290">
        <v>15.200699005182</v>
      </c>
      <c r="L230" s="385">
        <v>14.588670119241</v>
      </c>
      <c r="M230" s="290">
        <v>16.862784816216</v>
      </c>
      <c r="N230" s="300"/>
      <c r="O230" s="309"/>
      <c r="P230" s="309"/>
      <c r="Q230" s="309"/>
      <c r="R230" s="309"/>
    </row>
    <row r="231">
      <c r="B231" s="0" t="s">
        <v>227</v>
      </c>
      <c r="C231" s="0" t="s">
        <v>409</v>
      </c>
      <c r="D231" s="317" t="s">
        <v>146</v>
      </c>
      <c r="E231" s="290">
        <v>20.887568388</v>
      </c>
      <c r="F231" s="290">
        <v>13.969526943173</v>
      </c>
      <c r="G231" s="290">
        <v>12.141395350651</v>
      </c>
      <c r="H231" s="290">
        <v>7.180597858501</v>
      </c>
      <c r="I231" s="290">
        <v>2.741989576051</v>
      </c>
      <c r="J231" s="385">
        <v>2.221659264705</v>
      </c>
      <c r="K231" s="290">
        <v>2.741989576051</v>
      </c>
      <c r="L231" s="385">
        <v>3.563785291913</v>
      </c>
      <c r="M231" s="290">
        <v>0.821795715862</v>
      </c>
      <c r="N231" s="300"/>
      <c r="O231" s="309"/>
      <c r="P231" s="309"/>
      <c r="Q231" s="309"/>
      <c r="R231" s="309"/>
    </row>
    <row r="232">
      <c r="B232" s="0" t="s">
        <v>227</v>
      </c>
      <c r="C232" s="0" t="s">
        <v>409</v>
      </c>
      <c r="D232" s="317" t="s">
        <v>148</v>
      </c>
      <c r="E232" s="290">
        <v>0.098975952</v>
      </c>
      <c r="F232" s="290">
        <v>1.377775552905</v>
      </c>
      <c r="G232" s="290">
        <v>1.169033510899</v>
      </c>
      <c r="H232" s="290">
        <v>1.072813793949</v>
      </c>
      <c r="I232" s="290">
        <v>1.002047247974</v>
      </c>
      <c r="J232" s="385">
        <v>0.948899500766</v>
      </c>
      <c r="K232" s="290">
        <v>0.908511798912</v>
      </c>
      <c r="L232" s="385">
        <v>0.039482739642</v>
      </c>
      <c r="M232" s="290">
        <v>0.010307436481</v>
      </c>
      <c r="N232" s="300"/>
      <c r="O232" s="309"/>
      <c r="P232" s="309"/>
      <c r="Q232" s="309"/>
      <c r="R232" s="309"/>
    </row>
    <row r="233">
      <c r="B233" s="0" t="s">
        <v>227</v>
      </c>
      <c r="C233" s="0" t="s">
        <v>409</v>
      </c>
      <c r="D233" s="317" t="s">
        <v>423</v>
      </c>
      <c r="E233" s="300"/>
      <c r="F233" s="300"/>
      <c r="G233" s="300"/>
      <c r="H233" s="300"/>
      <c r="I233" s="300"/>
      <c r="J233" s="375"/>
      <c r="K233" s="300"/>
      <c r="L233" s="375"/>
      <c r="M233" s="300"/>
      <c r="N233" s="300"/>
      <c r="O233" s="309"/>
      <c r="P233" s="309"/>
      <c r="Q233" s="309"/>
      <c r="R233" s="309"/>
    </row>
    <row r="234">
      <c r="B234" s="0" t="s">
        <v>227</v>
      </c>
      <c r="C234" s="0" t="s">
        <v>411</v>
      </c>
      <c r="D234" s="317" t="s">
        <v>143</v>
      </c>
      <c r="E234" s="290">
        <v>20.229863976</v>
      </c>
      <c r="F234" s="290"/>
      <c r="G234" s="290">
        <v>5.043194358713</v>
      </c>
      <c r="H234" s="290">
        <v>9.474521279688</v>
      </c>
      <c r="I234" s="290">
        <v>4.417055285688</v>
      </c>
      <c r="J234" s="385">
        <v>3.633405277034</v>
      </c>
      <c r="K234" s="290">
        <v>3.44646623839</v>
      </c>
      <c r="L234" s="385">
        <v>4.417055285688</v>
      </c>
      <c r="M234" s="290">
        <v>3.982946404859</v>
      </c>
      <c r="N234" s="300"/>
      <c r="O234" s="309"/>
      <c r="P234" s="309"/>
      <c r="Q234" s="309"/>
      <c r="R234" s="309"/>
    </row>
    <row r="235">
      <c r="B235" s="0" t="s">
        <v>227</v>
      </c>
      <c r="C235" s="0" t="s">
        <v>411</v>
      </c>
      <c r="D235" s="317" t="s">
        <v>144</v>
      </c>
      <c r="E235" s="290">
        <v>5.941739088</v>
      </c>
      <c r="F235" s="290">
        <v>5.871859413237</v>
      </c>
      <c r="G235" s="290"/>
      <c r="H235" s="290">
        <v>2.900989869237</v>
      </c>
      <c r="I235" s="290">
        <v>1.99340179724</v>
      </c>
      <c r="J235" s="385">
        <v>1.99340179724</v>
      </c>
      <c r="K235" s="290">
        <v>1.521550098161</v>
      </c>
      <c r="L235" s="385"/>
      <c r="M235" s="290"/>
      <c r="N235" s="300"/>
      <c r="O235" s="309"/>
      <c r="P235" s="309"/>
      <c r="Q235" s="309"/>
      <c r="R235" s="309"/>
    </row>
    <row r="236">
      <c r="B236" s="0" t="s">
        <v>227</v>
      </c>
      <c r="C236" s="0" t="s">
        <v>411</v>
      </c>
      <c r="D236" s="317" t="s">
        <v>145</v>
      </c>
      <c r="E236" s="290">
        <v>49.415293152</v>
      </c>
      <c r="F236" s="290">
        <v>40.99240870026</v>
      </c>
      <c r="G236" s="290">
        <v>47.625373980766</v>
      </c>
      <c r="H236" s="290">
        <v>36.866365794469</v>
      </c>
      <c r="I236" s="290">
        <v>22.211050546706</v>
      </c>
      <c r="J236" s="385">
        <v>25.560765132936</v>
      </c>
      <c r="K236" s="290">
        <v>20.676235288521</v>
      </c>
      <c r="L236" s="385">
        <v>16.696585471323</v>
      </c>
      <c r="M236" s="290">
        <v>13.566250589071</v>
      </c>
      <c r="N236" s="300"/>
      <c r="O236" s="309"/>
      <c r="P236" s="309"/>
      <c r="Q236" s="309"/>
      <c r="R236" s="309"/>
    </row>
    <row r="237">
      <c r="B237" s="0" t="s">
        <v>227</v>
      </c>
      <c r="C237" s="0" t="s">
        <v>411</v>
      </c>
      <c r="D237" s="317" t="s">
        <v>146</v>
      </c>
      <c r="E237" s="290">
        <v>111.321611028</v>
      </c>
      <c r="F237" s="290">
        <v>113.996966376723</v>
      </c>
      <c r="G237" s="290">
        <v>142.110400668651</v>
      </c>
      <c r="H237" s="290">
        <v>81.617754769249</v>
      </c>
      <c r="I237" s="290">
        <v>89.232635430351</v>
      </c>
      <c r="J237" s="385">
        <v>57.967765201465</v>
      </c>
      <c r="K237" s="290">
        <v>50.268471618634</v>
      </c>
      <c r="L237" s="385">
        <v>44.792897167521</v>
      </c>
      <c r="M237" s="290">
        <v>34.217927409125</v>
      </c>
      <c r="N237" s="300"/>
      <c r="O237" s="309"/>
      <c r="P237" s="309"/>
      <c r="Q237" s="309"/>
      <c r="R237" s="309"/>
    </row>
    <row r="238">
      <c r="B238" s="0" t="s">
        <v>227</v>
      </c>
      <c r="C238" s="0" t="s">
        <v>411</v>
      </c>
      <c r="D238" s="317" t="s">
        <v>148</v>
      </c>
      <c r="E238" s="290">
        <v>3.287349756</v>
      </c>
      <c r="F238" s="290">
        <v>15.553235440068</v>
      </c>
      <c r="G238" s="290">
        <v>11.991462397921</v>
      </c>
      <c r="H238" s="290">
        <v>5.835127881393</v>
      </c>
      <c r="I238" s="290">
        <v>7.765683641467</v>
      </c>
      <c r="J238" s="385">
        <v>13.087723123068</v>
      </c>
      <c r="K238" s="290">
        <v>6.792217910378</v>
      </c>
      <c r="L238" s="385">
        <v>0.87980396076</v>
      </c>
      <c r="M238" s="290">
        <v>2.497877953229</v>
      </c>
      <c r="N238" s="300"/>
      <c r="O238" s="309"/>
      <c r="P238" s="309"/>
      <c r="Q238" s="309"/>
      <c r="R238" s="309"/>
    </row>
    <row r="239">
      <c r="B239" s="0" t="s">
        <v>227</v>
      </c>
      <c r="C239" s="0" t="s">
        <v>411</v>
      </c>
      <c r="D239" s="317" t="s">
        <v>423</v>
      </c>
      <c r="E239" s="300"/>
      <c r="F239" s="300"/>
      <c r="G239" s="300"/>
      <c r="H239" s="300"/>
      <c r="I239" s="300"/>
      <c r="J239" s="375"/>
      <c r="K239" s="300"/>
      <c r="L239" s="375"/>
      <c r="M239" s="300"/>
      <c r="N239" s="300"/>
      <c r="O239" s="309"/>
      <c r="P239" s="309"/>
      <c r="Q239" s="309"/>
      <c r="R239" s="309"/>
    </row>
    <row r="240">
      <c r="B240" s="0" t="s">
        <v>227</v>
      </c>
      <c r="C240" s="0" t="s">
        <v>413</v>
      </c>
      <c r="D240" s="317" t="s">
        <v>143</v>
      </c>
      <c r="E240" s="290">
        <v>16.24499334</v>
      </c>
      <c r="F240" s="290"/>
      <c r="G240" s="290">
        <v>47.829447182039</v>
      </c>
      <c r="H240" s="290">
        <v>43.180771904281</v>
      </c>
      <c r="I240" s="290">
        <v>29.918733052785</v>
      </c>
      <c r="J240" s="385">
        <v>40.475980513171</v>
      </c>
      <c r="K240" s="290">
        <v>38.975347684362</v>
      </c>
      <c r="L240" s="385">
        <v>41.464985343872</v>
      </c>
      <c r="M240" s="290">
        <v>49.523283606865</v>
      </c>
      <c r="N240" s="300"/>
      <c r="O240" s="309"/>
      <c r="P240" s="309"/>
      <c r="Q240" s="309"/>
      <c r="R240" s="309"/>
    </row>
    <row r="241">
      <c r="B241" s="0" t="s">
        <v>227</v>
      </c>
      <c r="C241" s="0" t="s">
        <v>413</v>
      </c>
      <c r="D241" s="317" t="s">
        <v>144</v>
      </c>
      <c r="E241" s="300"/>
      <c r="F241" s="300"/>
      <c r="G241" s="300"/>
      <c r="H241" s="300"/>
      <c r="I241" s="300"/>
      <c r="J241" s="375"/>
      <c r="K241" s="300"/>
      <c r="L241" s="375"/>
      <c r="M241" s="300"/>
      <c r="N241" s="300"/>
      <c r="O241" s="309"/>
      <c r="P241" s="309"/>
      <c r="Q241" s="309"/>
      <c r="R241" s="309"/>
    </row>
    <row r="242">
      <c r="B242" s="0" t="s">
        <v>227</v>
      </c>
      <c r="C242" s="0" t="s">
        <v>413</v>
      </c>
      <c r="D242" s="317" t="s">
        <v>145</v>
      </c>
      <c r="E242" s="290">
        <v>286.849223568</v>
      </c>
      <c r="F242" s="290">
        <v>279.773410937467</v>
      </c>
      <c r="G242" s="290">
        <v>267.269399306358</v>
      </c>
      <c r="H242" s="290">
        <v>257.25338023431</v>
      </c>
      <c r="I242" s="290">
        <v>269.913184447186</v>
      </c>
      <c r="J242" s="385">
        <v>266.410920611283</v>
      </c>
      <c r="K242" s="290">
        <v>279.545328691823</v>
      </c>
      <c r="L242" s="385">
        <v>280.79574015322</v>
      </c>
      <c r="M242" s="290">
        <v>302.043395648781</v>
      </c>
      <c r="N242" s="300"/>
      <c r="O242" s="309"/>
      <c r="P242" s="309"/>
      <c r="Q242" s="309"/>
      <c r="R242" s="309"/>
      <c r="S242" s="56"/>
    </row>
    <row r="243">
      <c r="B243" s="0" t="s">
        <v>227</v>
      </c>
      <c r="C243" s="0" t="s">
        <v>413</v>
      </c>
      <c r="D243" s="317" t="s">
        <v>146</v>
      </c>
      <c r="E243" s="290">
        <v>184.992669432</v>
      </c>
      <c r="F243" s="290">
        <v>203.723763831322</v>
      </c>
      <c r="G243" s="290">
        <v>195.923407604129</v>
      </c>
      <c r="H243" s="290">
        <v>154.300056981929</v>
      </c>
      <c r="I243" s="290">
        <v>112.676706359729</v>
      </c>
      <c r="J243" s="385">
        <v>85.542401088893</v>
      </c>
      <c r="K243" s="290">
        <v>65.057339796672</v>
      </c>
      <c r="L243" s="385">
        <v>33.822994395007</v>
      </c>
      <c r="M243" s="290"/>
      <c r="N243" s="300"/>
      <c r="O243" s="309"/>
      <c r="P243" s="309"/>
      <c r="Q243" s="309"/>
      <c r="R243" s="309"/>
      <c r="S243" s="56"/>
    </row>
    <row r="244">
      <c r="B244" s="0" t="s">
        <v>227</v>
      </c>
      <c r="C244" s="0" t="s">
        <v>413</v>
      </c>
      <c r="D244" s="317" t="s">
        <v>148</v>
      </c>
      <c r="E244" s="290">
        <v>21.210873084</v>
      </c>
      <c r="F244" s="290">
        <v>41.503502178482</v>
      </c>
      <c r="G244" s="290">
        <v>36.200783907482</v>
      </c>
      <c r="H244" s="290">
        <v>24.938510152454</v>
      </c>
      <c r="I244" s="290">
        <v>25.595347365482</v>
      </c>
      <c r="J244" s="385">
        <v>24.137158662333</v>
      </c>
      <c r="K244" s="290"/>
      <c r="L244" s="385"/>
      <c r="M244" s="290"/>
      <c r="N244" s="300"/>
      <c r="O244" s="309"/>
      <c r="P244" s="309"/>
      <c r="Q244" s="309"/>
      <c r="R244" s="309"/>
    </row>
    <row r="245">
      <c r="B245" s="0" t="s">
        <v>227</v>
      </c>
      <c r="C245" s="0" t="s">
        <v>413</v>
      </c>
      <c r="D245" s="317" t="s">
        <v>423</v>
      </c>
      <c r="E245" s="300"/>
      <c r="F245" s="300"/>
      <c r="G245" s="300"/>
      <c r="H245" s="300"/>
      <c r="I245" s="300"/>
      <c r="J245" s="375"/>
      <c r="K245" s="300"/>
      <c r="L245" s="375"/>
      <c r="M245" s="300"/>
      <c r="N245" s="300"/>
      <c r="O245" s="309"/>
      <c r="P245" s="309"/>
      <c r="Q245" s="309"/>
      <c r="R245" s="309"/>
    </row>
    <row r="246">
      <c r="B246" s="0" t="s">
        <v>227</v>
      </c>
      <c r="C246" s="0" t="s">
        <v>413</v>
      </c>
      <c r="D246" s="317" t="s">
        <v>156</v>
      </c>
      <c r="E246" s="290">
        <v>1.4276988</v>
      </c>
      <c r="F246" s="290">
        <v>6.913252938006</v>
      </c>
      <c r="G246" s="290"/>
      <c r="H246" s="290"/>
      <c r="I246" s="290">
        <v>13.156531537879</v>
      </c>
      <c r="J246" s="385">
        <v>13.202991201439</v>
      </c>
      <c r="K246" s="290">
        <v>13.249450864999</v>
      </c>
      <c r="L246" s="385">
        <v>9.354464972995</v>
      </c>
      <c r="M246" s="290"/>
      <c r="N246" s="300"/>
      <c r="O246" s="309"/>
      <c r="P246" s="309"/>
      <c r="Q246" s="309"/>
      <c r="R246" s="309"/>
    </row>
    <row r="247">
      <c r="B247" s="0" t="s">
        <v>227</v>
      </c>
      <c r="C247" s="0" t="s">
        <v>416</v>
      </c>
      <c r="D247" s="317" t="s">
        <v>143</v>
      </c>
      <c r="E247" s="300"/>
      <c r="F247" s="300"/>
      <c r="G247" s="300"/>
      <c r="H247" s="300"/>
      <c r="I247" s="300"/>
      <c r="J247" s="375"/>
      <c r="K247" s="300"/>
      <c r="L247" s="375"/>
      <c r="M247" s="300"/>
      <c r="N247" s="300"/>
      <c r="O247" s="309"/>
      <c r="P247" s="309"/>
      <c r="Q247" s="309"/>
      <c r="R247" s="309"/>
    </row>
    <row r="248">
      <c r="B248" s="0" t="s">
        <v>227</v>
      </c>
      <c r="C248" s="0" t="s">
        <v>416</v>
      </c>
      <c r="D248" s="317" t="s">
        <v>144</v>
      </c>
      <c r="E248" s="300"/>
      <c r="F248" s="300"/>
      <c r="G248" s="300"/>
      <c r="H248" s="300"/>
      <c r="I248" s="300"/>
      <c r="J248" s="375"/>
      <c r="K248" s="300"/>
      <c r="L248" s="375"/>
      <c r="M248" s="300"/>
      <c r="N248" s="300"/>
      <c r="O248" s="309"/>
      <c r="P248" s="309"/>
      <c r="Q248" s="309"/>
      <c r="R248" s="309"/>
    </row>
    <row r="249">
      <c r="B249" s="0" t="s">
        <v>227</v>
      </c>
      <c r="C249" s="0" t="s">
        <v>416</v>
      </c>
      <c r="D249" s="317" t="s">
        <v>145</v>
      </c>
      <c r="E249" s="290">
        <v>0.615480868279</v>
      </c>
      <c r="F249" s="290">
        <v>0.615480868279</v>
      </c>
      <c r="G249" s="290">
        <v>0.149498899848</v>
      </c>
      <c r="H249" s="290">
        <v>0.157000283067</v>
      </c>
      <c r="I249" s="290">
        <v>0.164712075394</v>
      </c>
      <c r="J249" s="385">
        <v>0.172527040432</v>
      </c>
      <c r="K249" s="290">
        <v>0.180644308734</v>
      </c>
      <c r="L249" s="385">
        <v>0.189773567873</v>
      </c>
      <c r="M249" s="290">
        <v>0.199294822501</v>
      </c>
      <c r="N249" s="300"/>
      <c r="O249" s="309"/>
      <c r="P249" s="309"/>
      <c r="Q249" s="309"/>
      <c r="R249" s="309"/>
    </row>
    <row r="250">
      <c r="B250" s="0" t="s">
        <v>227</v>
      </c>
      <c r="C250" s="0" t="s">
        <v>416</v>
      </c>
      <c r="D250" s="317" t="s">
        <v>146</v>
      </c>
      <c r="E250" s="300"/>
      <c r="F250" s="300"/>
      <c r="G250" s="300"/>
      <c r="H250" s="300"/>
      <c r="I250" s="300"/>
      <c r="J250" s="375"/>
      <c r="K250" s="300"/>
      <c r="L250" s="375"/>
      <c r="M250" s="300"/>
      <c r="N250" s="300"/>
      <c r="O250" s="309"/>
      <c r="P250" s="309"/>
      <c r="Q250" s="309"/>
      <c r="R250" s="309"/>
    </row>
    <row r="251">
      <c r="B251" s="0" t="s">
        <v>227</v>
      </c>
      <c r="C251" s="0" t="s">
        <v>416</v>
      </c>
      <c r="D251" s="317" t="s">
        <v>423</v>
      </c>
      <c r="E251" s="300"/>
      <c r="F251" s="300"/>
      <c r="G251" s="300"/>
      <c r="H251" s="300"/>
      <c r="I251" s="300"/>
      <c r="J251" s="375"/>
      <c r="K251" s="300"/>
      <c r="L251" s="375"/>
      <c r="M251" s="300"/>
      <c r="N251" s="300"/>
      <c r="O251" s="309"/>
      <c r="P251" s="309"/>
      <c r="Q251" s="309"/>
      <c r="R251" s="309"/>
    </row>
    <row r="252">
      <c r="B252" s="0" t="s">
        <v>227</v>
      </c>
      <c r="C252" s="0" t="s">
        <v>415</v>
      </c>
      <c r="D252" s="317" t="s">
        <v>143</v>
      </c>
      <c r="E252" s="290">
        <v>25.75007604</v>
      </c>
      <c r="F252" s="290"/>
      <c r="G252" s="290">
        <v>8.60052539736</v>
      </c>
      <c r="H252" s="290">
        <v>2.284201149982</v>
      </c>
      <c r="I252" s="290"/>
      <c r="J252" s="385"/>
      <c r="K252" s="290"/>
      <c r="L252" s="385">
        <v>4.660497954857</v>
      </c>
      <c r="M252" s="290">
        <v>36.635474086564</v>
      </c>
      <c r="N252" s="300"/>
      <c r="O252" s="309"/>
      <c r="P252" s="309"/>
      <c r="Q252" s="309"/>
      <c r="R252" s="309"/>
    </row>
    <row r="253">
      <c r="B253" s="0" t="s">
        <v>227</v>
      </c>
      <c r="C253" s="0" t="s">
        <v>415</v>
      </c>
      <c r="D253" s="317" t="s">
        <v>144</v>
      </c>
      <c r="E253" s="290">
        <v>2.863813068</v>
      </c>
      <c r="F253" s="290">
        <v>2.147859801</v>
      </c>
      <c r="G253" s="290"/>
      <c r="H253" s="290"/>
      <c r="I253" s="290"/>
      <c r="J253" s="385"/>
      <c r="K253" s="290"/>
      <c r="L253" s="385"/>
      <c r="M253" s="290"/>
      <c r="N253" s="300"/>
      <c r="O253" s="309"/>
      <c r="P253" s="309"/>
      <c r="Q253" s="309"/>
      <c r="R253" s="309"/>
    </row>
    <row r="254">
      <c r="B254" s="0" t="s">
        <v>227</v>
      </c>
      <c r="C254" s="0" t="s">
        <v>415</v>
      </c>
      <c r="D254" s="317" t="s">
        <v>145</v>
      </c>
      <c r="E254" s="290">
        <v>52.46144136</v>
      </c>
      <c r="F254" s="290">
        <v>85.14469671329</v>
      </c>
      <c r="G254" s="290">
        <v>73.606898098309</v>
      </c>
      <c r="H254" s="290">
        <v>77.898130894037</v>
      </c>
      <c r="I254" s="290">
        <v>77.097173899769</v>
      </c>
      <c r="J254" s="385">
        <v>73.431202689014</v>
      </c>
      <c r="K254" s="290">
        <v>65.186733780894</v>
      </c>
      <c r="L254" s="385">
        <v>56.411039350982</v>
      </c>
      <c r="M254" s="290">
        <v>28.425009554186</v>
      </c>
      <c r="N254" s="300"/>
      <c r="O254" s="309"/>
      <c r="P254" s="309"/>
      <c r="Q254" s="309"/>
      <c r="R254" s="309"/>
    </row>
    <row r="255">
      <c r="B255" s="0" t="s">
        <v>227</v>
      </c>
      <c r="C255" s="0" t="s">
        <v>415</v>
      </c>
      <c r="D255" s="317" t="s">
        <v>146</v>
      </c>
      <c r="E255" s="290">
        <v>64.170581184</v>
      </c>
      <c r="F255" s="290">
        <v>19.716119104171</v>
      </c>
      <c r="G255" s="290">
        <v>17.320136555821</v>
      </c>
      <c r="H255" s="290">
        <v>12.507342967021</v>
      </c>
      <c r="I255" s="290">
        <v>7.694549378221</v>
      </c>
      <c r="J255" s="385">
        <v>4.544926230697</v>
      </c>
      <c r="K255" s="290">
        <v>5.935303265631</v>
      </c>
      <c r="L255" s="385">
        <v>2.41681104045</v>
      </c>
      <c r="M255" s="290"/>
      <c r="N255" s="300"/>
      <c r="O255" s="309"/>
      <c r="P255" s="309"/>
      <c r="Q255" s="309"/>
      <c r="R255" s="309"/>
    </row>
    <row r="256">
      <c r="B256" s="0" t="s">
        <v>227</v>
      </c>
      <c r="C256" s="0" t="s">
        <v>415</v>
      </c>
      <c r="D256" s="317" t="s">
        <v>148</v>
      </c>
      <c r="E256" s="290">
        <v>22.37572458</v>
      </c>
      <c r="F256" s="290">
        <v>28.964986690921</v>
      </c>
      <c r="G256" s="290">
        <v>20.13318158659</v>
      </c>
      <c r="H256" s="290">
        <v>11.256609977997</v>
      </c>
      <c r="I256" s="290">
        <v>6.387996379511</v>
      </c>
      <c r="J256" s="385">
        <v>2.424508050345</v>
      </c>
      <c r="K256" s="290"/>
      <c r="L256" s="385"/>
      <c r="M256" s="290"/>
      <c r="N256" s="300"/>
      <c r="O256" s="309"/>
      <c r="P256" s="309"/>
      <c r="Q256" s="309"/>
      <c r="R256" s="309"/>
    </row>
    <row r="257">
      <c r="B257" s="0" t="s">
        <v>227</v>
      </c>
      <c r="C257" s="0" t="s">
        <v>415</v>
      </c>
      <c r="D257" s="317" t="s">
        <v>423</v>
      </c>
      <c r="E257" s="300"/>
      <c r="F257" s="300"/>
      <c r="G257" s="300"/>
      <c r="H257" s="300"/>
      <c r="I257" s="300"/>
      <c r="J257" s="375"/>
      <c r="K257" s="300"/>
      <c r="L257" s="375"/>
      <c r="M257" s="300"/>
      <c r="N257" s="300"/>
      <c r="O257" s="309"/>
      <c r="P257" s="309"/>
      <c r="Q257" s="309"/>
      <c r="R257" s="309"/>
    </row>
    <row r="258">
      <c r="B258" s="0" t="s">
        <v>228</v>
      </c>
      <c r="C258" s="0" t="s">
        <v>405</v>
      </c>
      <c r="D258" s="317" t="s">
        <v>143</v>
      </c>
      <c r="E258" s="290">
        <v>2.447519544</v>
      </c>
      <c r="F258" s="290"/>
      <c r="G258" s="290">
        <v>43.343810516071</v>
      </c>
      <c r="H258" s="290">
        <v>36.442838832823</v>
      </c>
      <c r="I258" s="290">
        <v>44.811386591374</v>
      </c>
      <c r="J258" s="385">
        <v>45.59478007205</v>
      </c>
      <c r="K258" s="290">
        <v>46.710224745956</v>
      </c>
      <c r="L258" s="385">
        <v>48.048315685956</v>
      </c>
      <c r="M258" s="290">
        <v>49.428724997817</v>
      </c>
      <c r="N258" s="300"/>
      <c r="O258" s="309"/>
      <c r="P258" s="309"/>
      <c r="Q258" s="309"/>
      <c r="R258" s="309"/>
    </row>
    <row r="259">
      <c r="B259" s="0" t="s">
        <v>228</v>
      </c>
      <c r="C259" s="0" t="s">
        <v>405</v>
      </c>
      <c r="D259" s="317" t="s">
        <v>144</v>
      </c>
      <c r="E259" s="290">
        <v>1.353449055022</v>
      </c>
      <c r="F259" s="290">
        <v>11.731390114811</v>
      </c>
      <c r="G259" s="290"/>
      <c r="H259" s="290"/>
      <c r="I259" s="290">
        <v>7.378897504811</v>
      </c>
      <c r="J259" s="385"/>
      <c r="K259" s="290"/>
      <c r="L259" s="385"/>
      <c r="M259" s="290"/>
      <c r="N259" s="300"/>
      <c r="O259" s="309"/>
      <c r="P259" s="309"/>
      <c r="Q259" s="309"/>
      <c r="R259" s="309"/>
    </row>
    <row r="260">
      <c r="B260" s="0" t="s">
        <v>228</v>
      </c>
      <c r="C260" s="0" t="s">
        <v>405</v>
      </c>
      <c r="D260" s="317" t="s">
        <v>145</v>
      </c>
      <c r="E260" s="290">
        <v>43.575042096</v>
      </c>
      <c r="F260" s="290">
        <v>38.770899480011</v>
      </c>
      <c r="G260" s="290">
        <v>48.480725273662</v>
      </c>
      <c r="H260" s="290">
        <v>53.586458621577</v>
      </c>
      <c r="I260" s="290">
        <v>52.937291855672</v>
      </c>
      <c r="J260" s="385">
        <v>60.068248046754</v>
      </c>
      <c r="K260" s="290">
        <v>61.537776077128</v>
      </c>
      <c r="L260" s="385">
        <v>63.300626525491</v>
      </c>
      <c r="M260" s="290">
        <v>65.119228760656</v>
      </c>
      <c r="N260" s="300"/>
      <c r="O260" s="309"/>
      <c r="P260" s="309"/>
      <c r="Q260" s="309"/>
      <c r="R260" s="309"/>
      <c r="S260" s="56"/>
    </row>
    <row r="261">
      <c r="B261" s="0" t="s">
        <v>228</v>
      </c>
      <c r="C261" s="0" t="s">
        <v>405</v>
      </c>
      <c r="D261" s="317" t="s">
        <v>146</v>
      </c>
      <c r="E261" s="290">
        <v>97.900195608</v>
      </c>
      <c r="F261" s="290">
        <v>56.866346308207</v>
      </c>
      <c r="G261" s="290">
        <v>53.893339689224</v>
      </c>
      <c r="H261" s="290">
        <v>50.623624799942</v>
      </c>
      <c r="I261" s="290">
        <v>47.631442803</v>
      </c>
      <c r="J261" s="385">
        <v>48.46413655799</v>
      </c>
      <c r="K261" s="290">
        <v>49.64977804839</v>
      </c>
      <c r="L261" s="385">
        <v>51.072077310294</v>
      </c>
      <c r="M261" s="290">
        <v>52.539358110645</v>
      </c>
      <c r="N261" s="300"/>
      <c r="O261" s="309"/>
      <c r="P261" s="309"/>
      <c r="Q261" s="309"/>
      <c r="R261" s="309"/>
      <c r="S261" s="56"/>
    </row>
    <row r="262">
      <c r="B262" s="0" t="s">
        <v>228</v>
      </c>
      <c r="C262" s="0" t="s">
        <v>405</v>
      </c>
      <c r="D262" s="317" t="s">
        <v>148</v>
      </c>
      <c r="E262" s="290"/>
      <c r="F262" s="290">
        <v>25.41790038188</v>
      </c>
      <c r="G262" s="290"/>
      <c r="H262" s="290"/>
      <c r="I262" s="290"/>
      <c r="J262" s="385"/>
      <c r="K262" s="290"/>
      <c r="L262" s="385"/>
      <c r="M262" s="290"/>
      <c r="N262" s="300"/>
      <c r="O262" s="309"/>
      <c r="P262" s="309"/>
      <c r="Q262" s="309"/>
      <c r="R262" s="309"/>
    </row>
    <row r="263">
      <c r="B263" s="0" t="s">
        <v>228</v>
      </c>
      <c r="C263" s="0" t="s">
        <v>405</v>
      </c>
      <c r="D263" s="317" t="s">
        <v>423</v>
      </c>
      <c r="E263" s="290">
        <v>224.8465297428</v>
      </c>
      <c r="F263" s="290">
        <v>219.854065541419</v>
      </c>
      <c r="G263" s="290">
        <v>220.398071056431</v>
      </c>
      <c r="H263" s="290">
        <v>223.465460614492</v>
      </c>
      <c r="I263" s="290">
        <v>227.860519149345</v>
      </c>
      <c r="J263" s="385">
        <v>231.843980916171</v>
      </c>
      <c r="K263" s="290">
        <v>237.515883122553</v>
      </c>
      <c r="L263" s="385">
        <v>244.319914853096</v>
      </c>
      <c r="M263" s="290">
        <v>251.339130422287</v>
      </c>
      <c r="N263" s="300"/>
      <c r="O263" s="309"/>
      <c r="P263" s="309"/>
      <c r="Q263" s="309"/>
      <c r="R263" s="309"/>
      <c r="S263" s="56"/>
    </row>
    <row r="264">
      <c r="B264" s="0" t="s">
        <v>228</v>
      </c>
      <c r="C264" s="0" t="s">
        <v>407</v>
      </c>
      <c r="D264" s="317" t="s">
        <v>143</v>
      </c>
      <c r="E264" s="290">
        <v>0.032991984</v>
      </c>
      <c r="F264" s="290"/>
      <c r="G264" s="290">
        <v>7.474510395365</v>
      </c>
      <c r="H264" s="290">
        <v>7.839158352344</v>
      </c>
      <c r="I264" s="290">
        <v>10.491235454943</v>
      </c>
      <c r="J264" s="385">
        <v>15.899131359122</v>
      </c>
      <c r="K264" s="290">
        <v>16.49662047587</v>
      </c>
      <c r="L264" s="385">
        <v>23.629898537445</v>
      </c>
      <c r="M264" s="290">
        <v>18.657888935202</v>
      </c>
      <c r="N264" s="300"/>
      <c r="O264" s="309"/>
      <c r="P264" s="309"/>
      <c r="Q264" s="309"/>
      <c r="R264" s="309"/>
    </row>
    <row r="265">
      <c r="B265" s="0" t="s">
        <v>228</v>
      </c>
      <c r="C265" s="0" t="s">
        <v>407</v>
      </c>
      <c r="D265" s="317" t="s">
        <v>144</v>
      </c>
      <c r="E265" s="290">
        <v>25.665879492</v>
      </c>
      <c r="F265" s="290">
        <v>36.813928897821</v>
      </c>
      <c r="G265" s="290">
        <v>14.282465972481</v>
      </c>
      <c r="H265" s="290">
        <v>24.540412532305</v>
      </c>
      <c r="I265" s="290">
        <v>23.24943172669</v>
      </c>
      <c r="J265" s="385">
        <v>10.407565416556</v>
      </c>
      <c r="K265" s="290">
        <v>11.818925162788</v>
      </c>
      <c r="L265" s="385">
        <v>6.693883447748</v>
      </c>
      <c r="M265" s="290">
        <v>13.474968611632</v>
      </c>
      <c r="N265" s="300"/>
      <c r="O265" s="309"/>
      <c r="P265" s="309"/>
      <c r="Q265" s="309"/>
      <c r="R265" s="309"/>
      <c r="S265" s="56"/>
    </row>
    <row r="266">
      <c r="B266" s="0" t="s">
        <v>228</v>
      </c>
      <c r="C266" s="0" t="s">
        <v>407</v>
      </c>
      <c r="D266" s="317" t="s">
        <v>145</v>
      </c>
      <c r="E266" s="290">
        <v>23.901855048</v>
      </c>
      <c r="F266" s="290">
        <v>39.917997797168</v>
      </c>
      <c r="G266" s="290">
        <v>39.965695456646</v>
      </c>
      <c r="H266" s="290">
        <v>42.562867310421</v>
      </c>
      <c r="I266" s="290">
        <v>45.620758384091</v>
      </c>
      <c r="J266" s="385">
        <v>48.432375085719</v>
      </c>
      <c r="K266" s="290">
        <v>50.872947502854</v>
      </c>
      <c r="L266" s="385">
        <v>53.436503641369</v>
      </c>
      <c r="M266" s="290">
        <v>56.12924081613</v>
      </c>
      <c r="N266" s="300"/>
      <c r="O266" s="309"/>
      <c r="P266" s="309"/>
      <c r="Q266" s="309"/>
      <c r="R266" s="309"/>
      <c r="S266" s="56"/>
    </row>
    <row r="267">
      <c r="B267" s="0" t="s">
        <v>228</v>
      </c>
      <c r="C267" s="0" t="s">
        <v>407</v>
      </c>
      <c r="D267" s="317" t="s">
        <v>146</v>
      </c>
      <c r="E267" s="290">
        <v>3.09865068</v>
      </c>
      <c r="F267" s="290">
        <v>10.37790960615</v>
      </c>
      <c r="G267" s="290">
        <v>8.540731302468</v>
      </c>
      <c r="H267" s="290">
        <v>18.528635328367</v>
      </c>
      <c r="I267" s="290">
        <v>21.598616847731</v>
      </c>
      <c r="J267" s="385">
        <v>23.53235750484</v>
      </c>
      <c r="K267" s="290">
        <v>24.695009800639</v>
      </c>
      <c r="L267" s="385">
        <v>26.010303726175</v>
      </c>
      <c r="M267" s="290">
        <v>27.684448501065</v>
      </c>
      <c r="N267" s="300"/>
      <c r="O267" s="309"/>
      <c r="P267" s="309"/>
      <c r="Q267" s="309"/>
      <c r="R267" s="309"/>
      <c r="S267" s="56"/>
    </row>
    <row r="268">
      <c r="B268" s="0" t="s">
        <v>228</v>
      </c>
      <c r="C268" s="0" t="s">
        <v>407</v>
      </c>
      <c r="D268" s="317" t="s">
        <v>148</v>
      </c>
      <c r="E268" s="300"/>
      <c r="F268" s="300"/>
      <c r="G268" s="300"/>
      <c r="H268" s="300"/>
      <c r="I268" s="300"/>
      <c r="J268" s="375"/>
      <c r="K268" s="300"/>
      <c r="L268" s="375"/>
      <c r="M268" s="300"/>
      <c r="N268" s="300"/>
      <c r="O268" s="309"/>
      <c r="P268" s="309"/>
      <c r="Q268" s="309"/>
      <c r="R268" s="309"/>
    </row>
    <row r="269">
      <c r="B269" s="0" t="s">
        <v>228</v>
      </c>
      <c r="C269" s="0" t="s">
        <v>407</v>
      </c>
      <c r="D269" s="317" t="s">
        <v>423</v>
      </c>
      <c r="E269" s="290"/>
      <c r="F269" s="290"/>
      <c r="G269" s="290"/>
      <c r="H269" s="290"/>
      <c r="I269" s="290"/>
      <c r="J269" s="385">
        <v>10.031723382412</v>
      </c>
      <c r="K269" s="290">
        <v>9.877191106492</v>
      </c>
      <c r="L269" s="385">
        <v>9.722658830572</v>
      </c>
      <c r="M269" s="290">
        <v>9.568126554652</v>
      </c>
      <c r="N269" s="300"/>
      <c r="O269" s="309"/>
      <c r="P269" s="309"/>
      <c r="Q269" s="309"/>
      <c r="R269" s="309"/>
    </row>
    <row r="270">
      <c r="B270" s="0" t="s">
        <v>228</v>
      </c>
      <c r="C270" s="0" t="s">
        <v>409</v>
      </c>
      <c r="D270" s="317" t="s">
        <v>143</v>
      </c>
      <c r="E270" s="290">
        <v>0.290940732</v>
      </c>
      <c r="F270" s="290"/>
      <c r="G270" s="290">
        <v>1.613292554908</v>
      </c>
      <c r="H270" s="290">
        <v>1.419276585949</v>
      </c>
      <c r="I270" s="290">
        <v>1.257383575091</v>
      </c>
      <c r="J270" s="385">
        <v>1.190442069831</v>
      </c>
      <c r="K270" s="290">
        <v>1.139578994973</v>
      </c>
      <c r="L270" s="385">
        <v>1.100793185554</v>
      </c>
      <c r="M270" s="290">
        <v>1.06407637326</v>
      </c>
      <c r="N270" s="300"/>
      <c r="O270" s="309"/>
      <c r="P270" s="309"/>
      <c r="Q270" s="309"/>
      <c r="R270" s="309"/>
    </row>
    <row r="271">
      <c r="B271" s="0" t="s">
        <v>228</v>
      </c>
      <c r="C271" s="0" t="s">
        <v>409</v>
      </c>
      <c r="D271" s="317" t="s">
        <v>144</v>
      </c>
      <c r="E271" s="290"/>
      <c r="F271" s="290">
        <v>1.747356280119</v>
      </c>
      <c r="G271" s="290"/>
      <c r="H271" s="290"/>
      <c r="I271" s="290"/>
      <c r="J271" s="385"/>
      <c r="K271" s="290"/>
      <c r="L271" s="385"/>
      <c r="M271" s="290"/>
      <c r="N271" s="300"/>
      <c r="O271" s="309"/>
      <c r="P271" s="309"/>
      <c r="Q271" s="309"/>
      <c r="R271" s="309"/>
    </row>
    <row r="272">
      <c r="B272" s="0" t="s">
        <v>228</v>
      </c>
      <c r="C272" s="0" t="s">
        <v>409</v>
      </c>
      <c r="D272" s="317" t="s">
        <v>145</v>
      </c>
      <c r="E272" s="290">
        <v>37.709586504</v>
      </c>
      <c r="F272" s="290">
        <v>25.119230436081</v>
      </c>
      <c r="G272" s="290">
        <v>21.484886743291</v>
      </c>
      <c r="H272" s="290">
        <v>22.12692753936</v>
      </c>
      <c r="I272" s="290">
        <v>23.154104594551</v>
      </c>
      <c r="J272" s="385">
        <v>22.572777808008</v>
      </c>
      <c r="K272" s="290">
        <v>22.821693527141</v>
      </c>
      <c r="L272" s="385">
        <v>22.044952415151</v>
      </c>
      <c r="M272" s="290">
        <v>21.309645919358</v>
      </c>
      <c r="N272" s="300"/>
      <c r="O272" s="309"/>
      <c r="P272" s="309"/>
      <c r="Q272" s="309"/>
      <c r="R272" s="309"/>
      <c r="S272" s="56"/>
    </row>
    <row r="273">
      <c r="B273" s="0" t="s">
        <v>228</v>
      </c>
      <c r="C273" s="0" t="s">
        <v>409</v>
      </c>
      <c r="D273" s="317" t="s">
        <v>146</v>
      </c>
      <c r="E273" s="290">
        <v>12.80783988</v>
      </c>
      <c r="F273" s="290">
        <v>9.407589531767</v>
      </c>
      <c r="G273" s="290">
        <v>7.415420437203</v>
      </c>
      <c r="H273" s="290">
        <v>4.693754462703</v>
      </c>
      <c r="I273" s="290">
        <v>1.972088488203</v>
      </c>
      <c r="J273" s="385">
        <v>1.217814567284</v>
      </c>
      <c r="K273" s="290"/>
      <c r="L273" s="385"/>
      <c r="M273" s="290"/>
      <c r="N273" s="300"/>
      <c r="O273" s="309"/>
      <c r="P273" s="309"/>
      <c r="Q273" s="309"/>
      <c r="R273" s="309"/>
    </row>
    <row r="274">
      <c r="B274" s="0" t="s">
        <v>228</v>
      </c>
      <c r="C274" s="0" t="s">
        <v>409</v>
      </c>
      <c r="D274" s="317" t="s">
        <v>148</v>
      </c>
      <c r="E274" s="290">
        <v>0.00900162</v>
      </c>
      <c r="F274" s="290">
        <v>1.447752985229</v>
      </c>
      <c r="G274" s="290">
        <v>1.06663470478</v>
      </c>
      <c r="H274" s="290">
        <v>1.037129892113</v>
      </c>
      <c r="I274" s="290">
        <v>1.034704810758</v>
      </c>
      <c r="J274" s="385">
        <v>1.003545541847</v>
      </c>
      <c r="K274" s="290">
        <v>0.96066784682</v>
      </c>
      <c r="L274" s="385">
        <v>0.927971315745</v>
      </c>
      <c r="M274" s="290">
        <v>0.897018954246</v>
      </c>
      <c r="N274" s="300"/>
      <c r="O274" s="309"/>
      <c r="P274" s="309"/>
      <c r="Q274" s="309"/>
      <c r="R274" s="309"/>
    </row>
    <row r="275">
      <c r="B275" s="0" t="s">
        <v>228</v>
      </c>
      <c r="C275" s="0" t="s">
        <v>409</v>
      </c>
      <c r="D275" s="317" t="s">
        <v>423</v>
      </c>
      <c r="E275" s="300"/>
      <c r="F275" s="300"/>
      <c r="G275" s="300"/>
      <c r="H275" s="300"/>
      <c r="I275" s="300"/>
      <c r="J275" s="375"/>
      <c r="K275" s="300"/>
      <c r="L275" s="375"/>
      <c r="M275" s="300"/>
      <c r="N275" s="300"/>
      <c r="O275" s="309"/>
      <c r="P275" s="309"/>
      <c r="Q275" s="309"/>
      <c r="R275" s="309"/>
    </row>
    <row r="276">
      <c r="B276" s="0" t="s">
        <v>228</v>
      </c>
      <c r="C276" s="0" t="s">
        <v>411</v>
      </c>
      <c r="D276" s="317" t="s">
        <v>143</v>
      </c>
      <c r="E276" s="290">
        <v>23.13855954</v>
      </c>
      <c r="F276" s="290"/>
      <c r="G276" s="290">
        <v>18.082387203029</v>
      </c>
      <c r="H276" s="290">
        <v>11.586123071447</v>
      </c>
      <c r="I276" s="290">
        <v>5.124316113794</v>
      </c>
      <c r="J276" s="385">
        <v>4.52794039005</v>
      </c>
      <c r="K276" s="290">
        <v>4.021941522763</v>
      </c>
      <c r="L276" s="385">
        <v>3.58887045998</v>
      </c>
      <c r="M276" s="290">
        <v>3.24693524794</v>
      </c>
      <c r="N276" s="300"/>
      <c r="O276" s="309"/>
      <c r="P276" s="309"/>
      <c r="Q276" s="309"/>
      <c r="R276" s="309"/>
    </row>
    <row r="277">
      <c r="B277" s="0" t="s">
        <v>228</v>
      </c>
      <c r="C277" s="0" t="s">
        <v>411</v>
      </c>
      <c r="D277" s="317" t="s">
        <v>144</v>
      </c>
      <c r="E277" s="290">
        <v>2.35758708</v>
      </c>
      <c r="F277" s="290">
        <v>9.268260144431</v>
      </c>
      <c r="G277" s="290"/>
      <c r="H277" s="290">
        <v>0.58939677</v>
      </c>
      <c r="I277" s="290"/>
      <c r="J277" s="385"/>
      <c r="K277" s="290"/>
      <c r="L277" s="385"/>
      <c r="M277" s="290"/>
      <c r="N277" s="300"/>
      <c r="O277" s="309"/>
      <c r="P277" s="309"/>
      <c r="Q277" s="309"/>
      <c r="R277" s="309"/>
    </row>
    <row r="278">
      <c r="B278" s="0" t="s">
        <v>228</v>
      </c>
      <c r="C278" s="0" t="s">
        <v>411</v>
      </c>
      <c r="D278" s="317" t="s">
        <v>145</v>
      </c>
      <c r="E278" s="290">
        <v>38.56294008</v>
      </c>
      <c r="F278" s="290">
        <v>35.191696591885</v>
      </c>
      <c r="G278" s="290">
        <v>30.497902968028</v>
      </c>
      <c r="H278" s="290">
        <v>20.771040471531</v>
      </c>
      <c r="I278" s="290">
        <v>26.680221662854</v>
      </c>
      <c r="J278" s="385">
        <v>24.714090042355</v>
      </c>
      <c r="K278" s="290">
        <v>20.056538740567</v>
      </c>
      <c r="L278" s="385">
        <v>16.204391847014</v>
      </c>
      <c r="M278" s="290">
        <v>13.120739686896</v>
      </c>
      <c r="N278" s="300"/>
      <c r="O278" s="309"/>
      <c r="P278" s="309"/>
      <c r="Q278" s="309"/>
      <c r="R278" s="309"/>
      <c r="S278" s="56"/>
    </row>
    <row r="279">
      <c r="B279" s="0" t="s">
        <v>228</v>
      </c>
      <c r="C279" s="0" t="s">
        <v>411</v>
      </c>
      <c r="D279" s="317" t="s">
        <v>146</v>
      </c>
      <c r="E279" s="290">
        <v>80.332675884</v>
      </c>
      <c r="F279" s="290">
        <v>81.8040485706</v>
      </c>
      <c r="G279" s="290">
        <v>115.207595094506</v>
      </c>
      <c r="H279" s="290">
        <v>83.051034074981</v>
      </c>
      <c r="I279" s="290">
        <v>81.001760228871</v>
      </c>
      <c r="J279" s="385">
        <v>56.793422500448</v>
      </c>
      <c r="K279" s="290">
        <v>44.555445222891</v>
      </c>
      <c r="L279" s="385">
        <v>34.680293439809</v>
      </c>
      <c r="M279" s="290">
        <v>28.472610290735</v>
      </c>
      <c r="N279" s="300"/>
      <c r="O279" s="309"/>
      <c r="P279" s="309"/>
      <c r="Q279" s="309"/>
      <c r="R279" s="309"/>
      <c r="S279" s="56"/>
    </row>
    <row r="280">
      <c r="B280" s="0" t="s">
        <v>228</v>
      </c>
      <c r="C280" s="0" t="s">
        <v>411</v>
      </c>
      <c r="D280" s="317" t="s">
        <v>148</v>
      </c>
      <c r="E280" s="290">
        <v>0.400927968</v>
      </c>
      <c r="F280" s="290">
        <v>15.205610134798</v>
      </c>
      <c r="G280" s="290">
        <v>3.168813553332</v>
      </c>
      <c r="H280" s="290">
        <v>5.969254304298</v>
      </c>
      <c r="I280" s="290">
        <v>8.473313717825</v>
      </c>
      <c r="J280" s="385">
        <v>12.820907236566</v>
      </c>
      <c r="K280" s="290">
        <v>11.592229476047</v>
      </c>
      <c r="L280" s="385">
        <v>10.344011641253</v>
      </c>
      <c r="M280" s="290">
        <v>7.642673522012</v>
      </c>
      <c r="N280" s="300"/>
      <c r="O280" s="309"/>
      <c r="P280" s="309"/>
      <c r="Q280" s="309"/>
      <c r="R280" s="309"/>
    </row>
    <row r="281">
      <c r="B281" s="0" t="s">
        <v>228</v>
      </c>
      <c r="C281" s="0" t="s">
        <v>411</v>
      </c>
      <c r="D281" s="317" t="s">
        <v>423</v>
      </c>
      <c r="E281" s="300"/>
      <c r="F281" s="300"/>
      <c r="G281" s="300"/>
      <c r="H281" s="300"/>
      <c r="I281" s="300"/>
      <c r="J281" s="375"/>
      <c r="K281" s="300"/>
      <c r="L281" s="375"/>
      <c r="M281" s="300"/>
      <c r="N281" s="300"/>
      <c r="O281" s="309"/>
      <c r="P281" s="309"/>
      <c r="Q281" s="309"/>
      <c r="R281" s="309"/>
    </row>
    <row r="282">
      <c r="B282" s="0" t="s">
        <v>228</v>
      </c>
      <c r="C282" s="0" t="s">
        <v>413</v>
      </c>
      <c r="D282" s="317" t="s">
        <v>143</v>
      </c>
      <c r="E282" s="290">
        <v>44.973391428</v>
      </c>
      <c r="F282" s="290"/>
      <c r="G282" s="290">
        <v>68.267428250048</v>
      </c>
      <c r="H282" s="290">
        <v>55.301801514122</v>
      </c>
      <c r="I282" s="290">
        <v>85.845538974881</v>
      </c>
      <c r="J282" s="385">
        <v>98.328674403796</v>
      </c>
      <c r="K282" s="290">
        <v>92.082121771632</v>
      </c>
      <c r="L282" s="385">
        <v>86.55461194575</v>
      </c>
      <c r="M282" s="290">
        <v>82.684306900802</v>
      </c>
      <c r="N282" s="300"/>
      <c r="O282" s="309"/>
      <c r="P282" s="309"/>
      <c r="Q282" s="309"/>
      <c r="R282" s="309"/>
    </row>
    <row r="283">
      <c r="B283" s="0" t="s">
        <v>228</v>
      </c>
      <c r="C283" s="0" t="s">
        <v>413</v>
      </c>
      <c r="D283" s="317" t="s">
        <v>144</v>
      </c>
      <c r="E283" s="290"/>
      <c r="F283" s="290">
        <v>3.625782441921</v>
      </c>
      <c r="G283" s="290"/>
      <c r="H283" s="290"/>
      <c r="I283" s="290"/>
      <c r="J283" s="385"/>
      <c r="K283" s="290"/>
      <c r="L283" s="385"/>
      <c r="M283" s="290"/>
      <c r="N283" s="300"/>
      <c r="O283" s="309"/>
      <c r="P283" s="309"/>
      <c r="Q283" s="309"/>
      <c r="R283" s="309"/>
    </row>
    <row r="284">
      <c r="B284" s="0" t="s">
        <v>228</v>
      </c>
      <c r="C284" s="0" t="s">
        <v>413</v>
      </c>
      <c r="D284" s="317" t="s">
        <v>145</v>
      </c>
      <c r="E284" s="290">
        <v>155.144721024</v>
      </c>
      <c r="F284" s="290">
        <v>219.89931937176</v>
      </c>
      <c r="G284" s="290">
        <v>200.231538276437</v>
      </c>
      <c r="H284" s="290">
        <v>185.997390047405</v>
      </c>
      <c r="I284" s="290">
        <v>183.925471359793</v>
      </c>
      <c r="J284" s="385">
        <v>179.548396579624</v>
      </c>
      <c r="K284" s="290">
        <v>180.854157905856</v>
      </c>
      <c r="L284" s="385">
        <v>182.777193704429</v>
      </c>
      <c r="M284" s="290">
        <v>183.124780296667</v>
      </c>
      <c r="N284" s="300"/>
      <c r="O284" s="309"/>
      <c r="P284" s="309"/>
      <c r="Q284" s="309"/>
      <c r="R284" s="309"/>
      <c r="S284" s="56"/>
    </row>
    <row r="285">
      <c r="B285" s="0" t="s">
        <v>228</v>
      </c>
      <c r="C285" s="0" t="s">
        <v>413</v>
      </c>
      <c r="D285" s="317" t="s">
        <v>146</v>
      </c>
      <c r="E285" s="290">
        <v>166.02148314</v>
      </c>
      <c r="F285" s="290">
        <v>119.636173634739</v>
      </c>
      <c r="G285" s="290">
        <v>116.160496518521</v>
      </c>
      <c r="H285" s="290">
        <v>78.805662812021</v>
      </c>
      <c r="I285" s="290">
        <v>41.450829105521</v>
      </c>
      <c r="J285" s="385">
        <v>10.632617541476</v>
      </c>
      <c r="K285" s="290"/>
      <c r="L285" s="385"/>
      <c r="M285" s="290"/>
      <c r="N285" s="300"/>
      <c r="O285" s="309"/>
      <c r="P285" s="309"/>
      <c r="Q285" s="309"/>
      <c r="R285" s="309"/>
      <c r="S285" s="56"/>
    </row>
    <row r="286">
      <c r="B286" s="0" t="s">
        <v>228</v>
      </c>
      <c r="C286" s="0" t="s">
        <v>413</v>
      </c>
      <c r="D286" s="317" t="s">
        <v>148</v>
      </c>
      <c r="E286" s="290"/>
      <c r="F286" s="290">
        <v>7.126670156825</v>
      </c>
      <c r="G286" s="290"/>
      <c r="H286" s="290">
        <v>2.886950947441</v>
      </c>
      <c r="I286" s="290"/>
      <c r="J286" s="385"/>
      <c r="K286" s="290"/>
      <c r="L286" s="385"/>
      <c r="M286" s="290"/>
      <c r="N286" s="300"/>
      <c r="O286" s="309"/>
      <c r="P286" s="309"/>
      <c r="Q286" s="309"/>
      <c r="R286" s="309"/>
    </row>
    <row r="287">
      <c r="B287" s="0" t="s">
        <v>228</v>
      </c>
      <c r="C287" s="0" t="s">
        <v>413</v>
      </c>
      <c r="D287" s="317" t="s">
        <v>423</v>
      </c>
      <c r="E287" s="300"/>
      <c r="F287" s="300"/>
      <c r="G287" s="300"/>
      <c r="H287" s="300"/>
      <c r="I287" s="300"/>
      <c r="J287" s="375"/>
      <c r="K287" s="300"/>
      <c r="L287" s="375"/>
      <c r="M287" s="300"/>
      <c r="N287" s="300"/>
      <c r="O287" s="309"/>
      <c r="P287" s="309"/>
      <c r="Q287" s="309"/>
      <c r="R287" s="309"/>
    </row>
    <row r="288">
      <c r="B288" s="0" t="s">
        <v>228</v>
      </c>
      <c r="C288" s="0" t="s">
        <v>413</v>
      </c>
      <c r="D288" s="317" t="s">
        <v>156</v>
      </c>
      <c r="E288" s="290">
        <v>0.001004832</v>
      </c>
      <c r="F288" s="290">
        <v>5.001346570983</v>
      </c>
      <c r="G288" s="290"/>
      <c r="H288" s="290"/>
      <c r="I288" s="290"/>
      <c r="J288" s="385"/>
      <c r="K288" s="290"/>
      <c r="L288" s="385"/>
      <c r="M288" s="290"/>
      <c r="N288" s="300"/>
      <c r="O288" s="309"/>
      <c r="P288" s="309"/>
      <c r="Q288" s="309"/>
      <c r="R288" s="309"/>
    </row>
    <row r="289">
      <c r="B289" s="0" t="s">
        <v>228</v>
      </c>
      <c r="C289" s="0" t="s">
        <v>416</v>
      </c>
      <c r="D289" s="317" t="s">
        <v>143</v>
      </c>
      <c r="E289" s="290">
        <v>0.479932884</v>
      </c>
      <c r="F289" s="290">
        <v>0.497335902351</v>
      </c>
      <c r="G289" s="290">
        <v>0.532367240391</v>
      </c>
      <c r="H289" s="290">
        <v>0.578711512709</v>
      </c>
      <c r="I289" s="290">
        <v>0.628461613069</v>
      </c>
      <c r="J289" s="385">
        <v>0.663633742153</v>
      </c>
      <c r="K289" s="290">
        <v>0.700540508472</v>
      </c>
      <c r="L289" s="385">
        <v>0.731334144655</v>
      </c>
      <c r="M289" s="290">
        <v>0.763273599178</v>
      </c>
      <c r="N289" s="300"/>
      <c r="O289" s="309"/>
      <c r="P289" s="309"/>
      <c r="Q289" s="309"/>
      <c r="R289" s="309"/>
    </row>
    <row r="290">
      <c r="B290" s="0" t="s">
        <v>228</v>
      </c>
      <c r="C290" s="0" t="s">
        <v>416</v>
      </c>
      <c r="D290" s="317" t="s">
        <v>144</v>
      </c>
      <c r="E290" s="290">
        <v>1.86396336</v>
      </c>
      <c r="F290" s="290">
        <v>1.931553203584</v>
      </c>
      <c r="G290" s="290">
        <v>2.067607916096</v>
      </c>
      <c r="H290" s="290">
        <v>2.247599803352</v>
      </c>
      <c r="I290" s="290">
        <v>2.440819245732</v>
      </c>
      <c r="J290" s="385">
        <v>2.577420762509</v>
      </c>
      <c r="K290" s="290">
        <v>2.720759263473</v>
      </c>
      <c r="L290" s="385">
        <v>2.840355589292</v>
      </c>
      <c r="M290" s="290">
        <v>2.964402044441</v>
      </c>
      <c r="N290" s="300"/>
      <c r="O290" s="309"/>
      <c r="P290" s="309"/>
      <c r="Q290" s="309"/>
      <c r="R290" s="309"/>
    </row>
    <row r="291">
      <c r="B291" s="0" t="s">
        <v>228</v>
      </c>
      <c r="C291" s="0" t="s">
        <v>416</v>
      </c>
      <c r="D291" s="317" t="s">
        <v>145</v>
      </c>
      <c r="E291" s="290">
        <v>8.148266424</v>
      </c>
      <c r="F291" s="290">
        <v>8.443733633761</v>
      </c>
      <c r="G291" s="290">
        <v>9.038493203386</v>
      </c>
      <c r="H291" s="290">
        <v>9.82532296785</v>
      </c>
      <c r="I291" s="290">
        <v>10.669976638948</v>
      </c>
      <c r="J291" s="385">
        <v>11.267126548923</v>
      </c>
      <c r="K291" s="290">
        <v>11.893727006706</v>
      </c>
      <c r="L291" s="385">
        <v>12.416539175133</v>
      </c>
      <c r="M291" s="290">
        <v>12.958804965969</v>
      </c>
      <c r="N291" s="300"/>
      <c r="O291" s="309"/>
      <c r="P291" s="309"/>
      <c r="Q291" s="309"/>
      <c r="R291" s="309"/>
    </row>
    <row r="292">
      <c r="B292" s="0" t="s">
        <v>228</v>
      </c>
      <c r="C292" s="0" t="s">
        <v>416</v>
      </c>
      <c r="D292" s="317" t="s">
        <v>146</v>
      </c>
      <c r="E292" s="290">
        <v>33.76465794</v>
      </c>
      <c r="F292" s="290">
        <v>34.989010305391</v>
      </c>
      <c r="G292" s="290">
        <v>37.453565632864</v>
      </c>
      <c r="H292" s="290">
        <v>40.714018405479</v>
      </c>
      <c r="I292" s="290">
        <v>44.214080970736</v>
      </c>
      <c r="J292" s="385">
        <v>46.688541352864</v>
      </c>
      <c r="K292" s="290">
        <v>49.285038450673</v>
      </c>
      <c r="L292" s="385">
        <v>51.451459271404</v>
      </c>
      <c r="M292" s="290">
        <v>53.698491705959</v>
      </c>
      <c r="N292" s="300"/>
      <c r="O292" s="309"/>
      <c r="P292" s="309"/>
      <c r="Q292" s="309"/>
      <c r="R292" s="309"/>
      <c r="S292" s="56"/>
    </row>
    <row r="293">
      <c r="B293" s="0" t="s">
        <v>228</v>
      </c>
      <c r="C293" s="0" t="s">
        <v>416</v>
      </c>
      <c r="D293" s="317" t="s">
        <v>423</v>
      </c>
      <c r="E293" s="300"/>
      <c r="F293" s="300"/>
      <c r="G293" s="300"/>
      <c r="H293" s="300"/>
      <c r="I293" s="300"/>
      <c r="J293" s="375"/>
      <c r="K293" s="300"/>
      <c r="L293" s="375"/>
      <c r="M293" s="300"/>
      <c r="N293" s="300"/>
      <c r="O293" s="309"/>
      <c r="P293" s="309"/>
      <c r="Q293" s="309"/>
      <c r="R293" s="309"/>
    </row>
    <row r="294">
      <c r="B294" s="0" t="s">
        <v>228</v>
      </c>
      <c r="C294" s="0" t="s">
        <v>415</v>
      </c>
      <c r="D294" s="317" t="s">
        <v>143</v>
      </c>
      <c r="E294" s="290">
        <v>62.608946652</v>
      </c>
      <c r="F294" s="290"/>
      <c r="G294" s="290">
        <v>35.894913057689</v>
      </c>
      <c r="H294" s="290">
        <v>83.941888000292</v>
      </c>
      <c r="I294" s="290">
        <v>70.852564198723</v>
      </c>
      <c r="J294" s="385">
        <v>70.348098746952</v>
      </c>
      <c r="K294" s="290">
        <v>62.902627485388</v>
      </c>
      <c r="L294" s="385">
        <v>56.469817146131</v>
      </c>
      <c r="M294" s="290">
        <v>51.372966360537</v>
      </c>
      <c r="N294" s="300"/>
      <c r="O294" s="309"/>
      <c r="P294" s="309"/>
      <c r="Q294" s="309"/>
      <c r="R294" s="309"/>
    </row>
    <row r="295">
      <c r="B295" s="0" t="s">
        <v>228</v>
      </c>
      <c r="C295" s="0" t="s">
        <v>415</v>
      </c>
      <c r="D295" s="317" t="s">
        <v>144</v>
      </c>
      <c r="E295" s="290"/>
      <c r="F295" s="290">
        <v>1.17370203603</v>
      </c>
      <c r="G295" s="290"/>
      <c r="H295" s="290">
        <v>0.564668359707</v>
      </c>
      <c r="I295" s="290"/>
      <c r="J295" s="385"/>
      <c r="K295" s="290"/>
      <c r="L295" s="385"/>
      <c r="M295" s="290"/>
      <c r="N295" s="300"/>
      <c r="O295" s="309"/>
      <c r="P295" s="309"/>
      <c r="Q295" s="309"/>
      <c r="R295" s="309"/>
    </row>
    <row r="296">
      <c r="B296" s="0" t="s">
        <v>228</v>
      </c>
      <c r="C296" s="0" t="s">
        <v>415</v>
      </c>
      <c r="D296" s="317" t="s">
        <v>145</v>
      </c>
      <c r="E296" s="290">
        <v>36.640194048</v>
      </c>
      <c r="F296" s="290">
        <v>48.20991398284</v>
      </c>
      <c r="G296" s="290">
        <v>43.221141739457</v>
      </c>
      <c r="H296" s="290">
        <v>21.577281900952</v>
      </c>
      <c r="I296" s="290">
        <v>19.340523089581</v>
      </c>
      <c r="J296" s="385">
        <v>16.620217573841</v>
      </c>
      <c r="K296" s="290">
        <v>14.861174266187</v>
      </c>
      <c r="L296" s="385">
        <v>13.341379000159</v>
      </c>
      <c r="M296" s="290">
        <v>12.137213279879</v>
      </c>
      <c r="N296" s="300"/>
      <c r="O296" s="309"/>
      <c r="P296" s="309"/>
      <c r="Q296" s="309"/>
      <c r="R296" s="309"/>
    </row>
    <row r="297">
      <c r="B297" s="0" t="s">
        <v>228</v>
      </c>
      <c r="C297" s="0" t="s">
        <v>415</v>
      </c>
      <c r="D297" s="317" t="s">
        <v>146</v>
      </c>
      <c r="E297" s="290">
        <v>34.883915184</v>
      </c>
      <c r="F297" s="290">
        <v>7.8488809164</v>
      </c>
      <c r="G297" s="290">
        <v>4.282840164882</v>
      </c>
      <c r="H297" s="290">
        <v>1.315562756658</v>
      </c>
      <c r="I297" s="290">
        <v>0.794448646482</v>
      </c>
      <c r="J297" s="385"/>
      <c r="K297" s="290"/>
      <c r="L297" s="385"/>
      <c r="M297" s="290"/>
      <c r="N297" s="300"/>
      <c r="O297" s="309"/>
      <c r="P297" s="309"/>
      <c r="Q297" s="309"/>
      <c r="R297" s="309"/>
    </row>
    <row r="298">
      <c r="B298" s="0" t="s">
        <v>228</v>
      </c>
      <c r="C298" s="0" t="s">
        <v>415</v>
      </c>
      <c r="D298" s="317" t="s">
        <v>148</v>
      </c>
      <c r="E298" s="290">
        <v>3.503346768</v>
      </c>
      <c r="F298" s="290">
        <v>54.837264620266</v>
      </c>
      <c r="G298" s="290">
        <v>21.884244234637</v>
      </c>
      <c r="H298" s="290"/>
      <c r="I298" s="290">
        <v>4.670376534412</v>
      </c>
      <c r="J298" s="385"/>
      <c r="K298" s="290"/>
      <c r="L298" s="385"/>
      <c r="M298" s="290"/>
      <c r="N298" s="300"/>
      <c r="O298" s="309"/>
      <c r="P298" s="309"/>
      <c r="Q298" s="309"/>
      <c r="R298" s="309"/>
    </row>
    <row r="299">
      <c r="B299" s="0" t="s">
        <v>228</v>
      </c>
      <c r="C299" s="0" t="s">
        <v>415</v>
      </c>
      <c r="D299" s="317" t="s">
        <v>423</v>
      </c>
      <c r="E299" s="300"/>
      <c r="F299" s="300"/>
      <c r="G299" s="300"/>
      <c r="H299" s="300"/>
      <c r="I299" s="300"/>
      <c r="J299" s="375"/>
      <c r="K299" s="300"/>
      <c r="L299" s="375"/>
      <c r="M299" s="300"/>
      <c r="N299" s="300"/>
      <c r="O299" s="309"/>
      <c r="P299" s="309"/>
      <c r="Q299" s="309"/>
      <c r="R299" s="309"/>
    </row>
    <row r="300">
      <c r="B300" s="0" t="s">
        <v>229</v>
      </c>
      <c r="C300" s="0" t="s">
        <v>405</v>
      </c>
      <c r="D300" s="317" t="s">
        <v>143</v>
      </c>
      <c r="E300" s="290">
        <v>0.687538288573</v>
      </c>
      <c r="F300" s="290">
        <v>0.020307612104</v>
      </c>
      <c r="G300" s="290"/>
      <c r="H300" s="290">
        <v>26.173071899882</v>
      </c>
      <c r="I300" s="290">
        <v>26.51884437031</v>
      </c>
      <c r="J300" s="385">
        <v>27.540939295336</v>
      </c>
      <c r="K300" s="290">
        <v>28.354618394076</v>
      </c>
      <c r="L300" s="385">
        <v>29.318793674443</v>
      </c>
      <c r="M300" s="290">
        <v>30.198726527248</v>
      </c>
      <c r="N300" s="300"/>
      <c r="O300" s="309"/>
      <c r="P300" s="309"/>
      <c r="Q300" s="309"/>
      <c r="R300" s="309"/>
      <c r="S300" s="56"/>
    </row>
    <row r="301">
      <c r="B301" s="0" t="s">
        <v>229</v>
      </c>
      <c r="C301" s="0" t="s">
        <v>405</v>
      </c>
      <c r="D301" s="317" t="s">
        <v>144</v>
      </c>
      <c r="E301" s="290">
        <v>0.259204788</v>
      </c>
      <c r="F301" s="290">
        <v>7.970442467871</v>
      </c>
      <c r="G301" s="290"/>
      <c r="H301" s="290">
        <v>0.021123359554</v>
      </c>
      <c r="I301" s="290">
        <v>3.073070592096</v>
      </c>
      <c r="J301" s="385">
        <v>0.022227316893</v>
      </c>
      <c r="K301" s="290">
        <v>0.022884008482</v>
      </c>
      <c r="L301" s="385">
        <v>0.02366216021</v>
      </c>
      <c r="M301" s="290">
        <v>0.024372322857</v>
      </c>
      <c r="N301" s="300"/>
      <c r="O301" s="309"/>
      <c r="P301" s="309"/>
      <c r="Q301" s="309"/>
      <c r="R301" s="309"/>
    </row>
    <row r="302">
      <c r="B302" s="0" t="s">
        <v>229</v>
      </c>
      <c r="C302" s="0" t="s">
        <v>405</v>
      </c>
      <c r="D302" s="317" t="s">
        <v>145</v>
      </c>
      <c r="E302" s="290">
        <v>39.113839224</v>
      </c>
      <c r="F302" s="290">
        <v>36.702574157011</v>
      </c>
      <c r="G302" s="290">
        <v>39.74321217097</v>
      </c>
      <c r="H302" s="290">
        <v>40.873491531272</v>
      </c>
      <c r="I302" s="290">
        <v>40.222325634881</v>
      </c>
      <c r="J302" s="385">
        <v>43.653712497799</v>
      </c>
      <c r="K302" s="290">
        <v>44.94343297759</v>
      </c>
      <c r="L302" s="385">
        <v>46.471697138636</v>
      </c>
      <c r="M302" s="290">
        <v>47.866433003008</v>
      </c>
      <c r="N302" s="300"/>
      <c r="O302" s="309"/>
      <c r="P302" s="309"/>
      <c r="Q302" s="309"/>
      <c r="R302" s="309"/>
      <c r="S302" s="56"/>
    </row>
    <row r="303">
      <c r="B303" s="0" t="s">
        <v>229</v>
      </c>
      <c r="C303" s="0" t="s">
        <v>405</v>
      </c>
      <c r="D303" s="317" t="s">
        <v>146</v>
      </c>
      <c r="E303" s="290">
        <v>53.375647147427</v>
      </c>
      <c r="F303" s="290">
        <v>60.121734013101</v>
      </c>
      <c r="G303" s="290">
        <v>61.039265787355</v>
      </c>
      <c r="H303" s="290">
        <v>52.001469749059</v>
      </c>
      <c r="I303" s="290">
        <v>52.948163839476</v>
      </c>
      <c r="J303" s="385">
        <v>54.384459322551</v>
      </c>
      <c r="K303" s="290">
        <v>55.991212722372</v>
      </c>
      <c r="L303" s="385">
        <v>57.895147470299</v>
      </c>
      <c r="M303" s="290">
        <v>59.632730634283</v>
      </c>
      <c r="N303" s="300"/>
      <c r="O303" s="309"/>
      <c r="P303" s="309"/>
      <c r="Q303" s="309"/>
      <c r="R303" s="309"/>
      <c r="S303" s="56"/>
    </row>
    <row r="304">
      <c r="B304" s="0" t="s">
        <v>229</v>
      </c>
      <c r="C304" s="0" t="s">
        <v>405</v>
      </c>
      <c r="D304" s="317" t="s">
        <v>148</v>
      </c>
      <c r="E304" s="290">
        <v>11.948227038</v>
      </c>
      <c r="F304" s="290">
        <v>5.515357843542</v>
      </c>
      <c r="G304" s="290">
        <v>5.974113519</v>
      </c>
      <c r="H304" s="290"/>
      <c r="I304" s="290"/>
      <c r="J304" s="385"/>
      <c r="K304" s="290"/>
      <c r="L304" s="385"/>
      <c r="M304" s="290"/>
      <c r="N304" s="300"/>
      <c r="O304" s="309"/>
      <c r="P304" s="309"/>
      <c r="Q304" s="309"/>
      <c r="R304" s="309"/>
    </row>
    <row r="305">
      <c r="B305" s="0" t="s">
        <v>229</v>
      </c>
      <c r="C305" s="0" t="s">
        <v>405</v>
      </c>
      <c r="D305" s="317" t="s">
        <v>423</v>
      </c>
      <c r="E305" s="290">
        <v>73.7096230188</v>
      </c>
      <c r="F305" s="290">
        <v>76.137845552287</v>
      </c>
      <c r="G305" s="290">
        <v>77.56449495831</v>
      </c>
      <c r="H305" s="290">
        <v>79.196267835025</v>
      </c>
      <c r="I305" s="290">
        <v>81.134367388093</v>
      </c>
      <c r="J305" s="385">
        <v>83.335254386837</v>
      </c>
      <c r="K305" s="290">
        <v>85.797340155069</v>
      </c>
      <c r="L305" s="385">
        <v>88.714807544297</v>
      </c>
      <c r="M305" s="290">
        <v>91.377368444832</v>
      </c>
      <c r="N305" s="300"/>
      <c r="O305" s="309"/>
      <c r="P305" s="309"/>
      <c r="Q305" s="309"/>
      <c r="R305" s="309"/>
      <c r="S305" s="56"/>
    </row>
    <row r="306">
      <c r="B306" s="0" t="s">
        <v>229</v>
      </c>
      <c r="C306" s="0" t="s">
        <v>407</v>
      </c>
      <c r="D306" s="317" t="s">
        <v>143</v>
      </c>
      <c r="E306" s="290"/>
      <c r="F306" s="290"/>
      <c r="G306" s="290"/>
      <c r="H306" s="290">
        <v>4.33211501062</v>
      </c>
      <c r="I306" s="290">
        <v>4.33211501062</v>
      </c>
      <c r="J306" s="385">
        <v>4.33211501062</v>
      </c>
      <c r="K306" s="290">
        <v>2.823746486431</v>
      </c>
      <c r="L306" s="385">
        <v>4.351848183034</v>
      </c>
      <c r="M306" s="290">
        <v>6.059509520692</v>
      </c>
      <c r="N306" s="300"/>
      <c r="O306" s="309"/>
      <c r="P306" s="309"/>
      <c r="Q306" s="309"/>
      <c r="R306" s="309"/>
    </row>
    <row r="307">
      <c r="B307" s="0" t="s">
        <v>229</v>
      </c>
      <c r="C307" s="0" t="s">
        <v>407</v>
      </c>
      <c r="D307" s="317" t="s">
        <v>144</v>
      </c>
      <c r="E307" s="290">
        <v>37.841428836</v>
      </c>
      <c r="F307" s="290">
        <v>37.88645097686</v>
      </c>
      <c r="G307" s="290">
        <v>10.461926279169</v>
      </c>
      <c r="H307" s="290">
        <v>6.15798845344</v>
      </c>
      <c r="I307" s="290">
        <v>26.809506201149</v>
      </c>
      <c r="J307" s="385">
        <v>4.775461560957</v>
      </c>
      <c r="K307" s="290">
        <v>7.199077336029</v>
      </c>
      <c r="L307" s="385">
        <v>6.265290312099</v>
      </c>
      <c r="M307" s="290">
        <v>4.929288072774</v>
      </c>
      <c r="N307" s="300"/>
      <c r="O307" s="309"/>
      <c r="P307" s="309"/>
      <c r="Q307" s="309"/>
      <c r="R307" s="309"/>
      <c r="S307" s="56"/>
    </row>
    <row r="308">
      <c r="B308" s="0" t="s">
        <v>229</v>
      </c>
      <c r="C308" s="0" t="s">
        <v>407</v>
      </c>
      <c r="D308" s="317" t="s">
        <v>145</v>
      </c>
      <c r="E308" s="290">
        <v>21.395050416</v>
      </c>
      <c r="F308" s="290">
        <v>16.535000094904</v>
      </c>
      <c r="G308" s="290">
        <v>16.494312580888</v>
      </c>
      <c r="H308" s="290">
        <v>17.548042935924</v>
      </c>
      <c r="I308" s="290">
        <v>18.644683894257</v>
      </c>
      <c r="J308" s="385">
        <v>19.584214552375</v>
      </c>
      <c r="K308" s="290">
        <v>20.571089421989</v>
      </c>
      <c r="L308" s="385">
        <v>21.60769424149</v>
      </c>
      <c r="M308" s="290">
        <v>22.696534969832</v>
      </c>
      <c r="N308" s="300"/>
      <c r="O308" s="309"/>
      <c r="P308" s="309"/>
      <c r="Q308" s="309"/>
      <c r="R308" s="309"/>
      <c r="S308" s="56"/>
    </row>
    <row r="309">
      <c r="B309" s="0" t="s">
        <v>229</v>
      </c>
      <c r="C309" s="0" t="s">
        <v>407</v>
      </c>
      <c r="D309" s="317" t="s">
        <v>146</v>
      </c>
      <c r="E309" s="290">
        <v>3.22320798</v>
      </c>
      <c r="F309" s="290"/>
      <c r="G309" s="290">
        <v>1.61160399</v>
      </c>
      <c r="H309" s="290">
        <v>2.4564939498</v>
      </c>
      <c r="I309" s="290"/>
      <c r="J309" s="385">
        <v>1.61160399</v>
      </c>
      <c r="K309" s="290">
        <v>0.842106062252</v>
      </c>
      <c r="L309" s="385"/>
      <c r="M309" s="290"/>
      <c r="N309" s="300"/>
      <c r="O309" s="309"/>
      <c r="P309" s="309"/>
      <c r="Q309" s="309"/>
      <c r="R309" s="309"/>
    </row>
    <row r="310">
      <c r="B310" s="0" t="s">
        <v>229</v>
      </c>
      <c r="C310" s="0" t="s">
        <v>407</v>
      </c>
      <c r="D310" s="317" t="s">
        <v>148</v>
      </c>
      <c r="E310" s="290">
        <v>2.660460192</v>
      </c>
      <c r="F310" s="290">
        <v>2.365204801333</v>
      </c>
      <c r="G310" s="290">
        <v>4.012399437942</v>
      </c>
      <c r="H310" s="290"/>
      <c r="I310" s="290">
        <v>0.706449993642</v>
      </c>
      <c r="J310" s="385"/>
      <c r="K310" s="290"/>
      <c r="L310" s="385"/>
      <c r="M310" s="290">
        <v>0.055961123258</v>
      </c>
      <c r="N310" s="300"/>
      <c r="O310" s="309"/>
      <c r="P310" s="309"/>
      <c r="Q310" s="309"/>
      <c r="R310" s="309"/>
    </row>
    <row r="311">
      <c r="B311" s="0" t="s">
        <v>229</v>
      </c>
      <c r="C311" s="0" t="s">
        <v>407</v>
      </c>
      <c r="D311" s="317" t="s">
        <v>423</v>
      </c>
      <c r="E311" s="290"/>
      <c r="F311" s="290">
        <v>19.064176045407</v>
      </c>
      <c r="G311" s="290">
        <v>17.897440323673</v>
      </c>
      <c r="H311" s="290">
        <v>19.176903343411</v>
      </c>
      <c r="I311" s="290">
        <v>20.237300028725</v>
      </c>
      <c r="J311" s="385">
        <v>21.780814387011</v>
      </c>
      <c r="K311" s="290">
        <v>22.422074634467</v>
      </c>
      <c r="L311" s="385">
        <v>23.462701963102</v>
      </c>
      <c r="M311" s="290">
        <v>24.739283982485</v>
      </c>
      <c r="N311" s="300"/>
      <c r="O311" s="309"/>
      <c r="P311" s="309"/>
      <c r="Q311" s="309"/>
      <c r="R311" s="309"/>
    </row>
    <row r="312">
      <c r="B312" s="0" t="s">
        <v>229</v>
      </c>
      <c r="C312" s="0" t="s">
        <v>409</v>
      </c>
      <c r="D312" s="317" t="s">
        <v>143</v>
      </c>
      <c r="E312" s="290">
        <v>0.399923136</v>
      </c>
      <c r="F312" s="290"/>
      <c r="G312" s="290"/>
      <c r="H312" s="290">
        <v>0.506826701916</v>
      </c>
      <c r="I312" s="290">
        <v>0.406845917916</v>
      </c>
      <c r="J312" s="385">
        <v>0.385114439522</v>
      </c>
      <c r="K312" s="290">
        <v>0.368604504045</v>
      </c>
      <c r="L312" s="385">
        <v>0.356014698181</v>
      </c>
      <c r="M312" s="290">
        <v>0.344103909551</v>
      </c>
      <c r="N312" s="300"/>
      <c r="O312" s="309"/>
      <c r="P312" s="309"/>
      <c r="Q312" s="309"/>
      <c r="R312" s="309"/>
    </row>
    <row r="313">
      <c r="B313" s="0" t="s">
        <v>229</v>
      </c>
      <c r="C313" s="0" t="s">
        <v>409</v>
      </c>
      <c r="D313" s="317" t="s">
        <v>144</v>
      </c>
      <c r="E313" s="290">
        <v>1.369879092</v>
      </c>
      <c r="F313" s="290">
        <v>1.597809571217</v>
      </c>
      <c r="G313" s="290">
        <v>0.5137046595</v>
      </c>
      <c r="H313" s="290">
        <v>0.285803114855</v>
      </c>
      <c r="I313" s="290"/>
      <c r="J313" s="385"/>
      <c r="K313" s="290"/>
      <c r="L313" s="385"/>
      <c r="M313" s="290"/>
      <c r="N313" s="300"/>
      <c r="O313" s="309"/>
      <c r="P313" s="309"/>
      <c r="Q313" s="309"/>
      <c r="R313" s="309"/>
    </row>
    <row r="314">
      <c r="B314" s="0" t="s">
        <v>229</v>
      </c>
      <c r="C314" s="0" t="s">
        <v>409</v>
      </c>
      <c r="D314" s="317" t="s">
        <v>145</v>
      </c>
      <c r="E314" s="290">
        <v>16.296532848</v>
      </c>
      <c r="F314" s="290">
        <v>10.569746777416</v>
      </c>
      <c r="G314" s="290">
        <v>9.650901756721</v>
      </c>
      <c r="H314" s="290">
        <v>9.358330745922</v>
      </c>
      <c r="I314" s="290">
        <v>9.355921537443</v>
      </c>
      <c r="J314" s="385">
        <v>8.874199581639</v>
      </c>
      <c r="K314" s="290">
        <v>8.494073430759</v>
      </c>
      <c r="L314" s="385">
        <v>8.204116954469</v>
      </c>
      <c r="M314" s="290">
        <v>7.929640918944</v>
      </c>
      <c r="N314" s="300"/>
      <c r="O314" s="309"/>
      <c r="P314" s="309"/>
      <c r="Q314" s="309"/>
      <c r="R314" s="309"/>
    </row>
    <row r="315">
      <c r="B315" s="0" t="s">
        <v>229</v>
      </c>
      <c r="C315" s="0" t="s">
        <v>409</v>
      </c>
      <c r="D315" s="317" t="s">
        <v>146</v>
      </c>
      <c r="E315" s="290">
        <v>0.412985952</v>
      </c>
      <c r="F315" s="290">
        <v>0.245304538686</v>
      </c>
      <c r="G315" s="290">
        <v>0.245304538686</v>
      </c>
      <c r="H315" s="290">
        <v>0.333064053486</v>
      </c>
      <c r="I315" s="290">
        <v>0.245304538686</v>
      </c>
      <c r="J315" s="385">
        <v>0.139009137227</v>
      </c>
      <c r="K315" s="290">
        <v>0.058253921784</v>
      </c>
      <c r="L315" s="385"/>
      <c r="M315" s="290"/>
      <c r="N315" s="300"/>
      <c r="O315" s="309"/>
      <c r="P315" s="309"/>
      <c r="Q315" s="309"/>
      <c r="R315" s="309"/>
      <c r="S315" s="56"/>
    </row>
    <row r="316">
      <c r="B316" s="0" t="s">
        <v>229</v>
      </c>
      <c r="C316" s="0" t="s">
        <v>409</v>
      </c>
      <c r="D316" s="317" t="s">
        <v>148</v>
      </c>
      <c r="E316" s="290">
        <v>3.183391512</v>
      </c>
      <c r="F316" s="290">
        <v>2.387543634</v>
      </c>
      <c r="G316" s="290">
        <v>2.120597096166</v>
      </c>
      <c r="H316" s="290">
        <v>1.824057772679</v>
      </c>
      <c r="I316" s="290">
        <v>1.779599141427</v>
      </c>
      <c r="J316" s="385">
        <v>1.779599141427</v>
      </c>
      <c r="K316" s="290">
        <v>1.779599141427</v>
      </c>
      <c r="L316" s="385">
        <v>1.776205883173</v>
      </c>
      <c r="M316" s="290">
        <v>1.71678133428</v>
      </c>
      <c r="N316" s="300"/>
      <c r="O316" s="309"/>
      <c r="P316" s="309"/>
      <c r="Q316" s="309"/>
      <c r="R316" s="309"/>
    </row>
    <row r="317">
      <c r="B317" s="0" t="s">
        <v>229</v>
      </c>
      <c r="C317" s="0" t="s">
        <v>409</v>
      </c>
      <c r="D317" s="317" t="s">
        <v>423</v>
      </c>
      <c r="E317" s="300"/>
      <c r="F317" s="300"/>
      <c r="G317" s="300"/>
      <c r="H317" s="300"/>
      <c r="I317" s="300"/>
      <c r="J317" s="375"/>
      <c r="K317" s="300"/>
      <c r="L317" s="375"/>
      <c r="M317" s="300"/>
      <c r="N317" s="300"/>
      <c r="O317" s="309"/>
      <c r="P317" s="309"/>
      <c r="Q317" s="309"/>
      <c r="R317" s="309"/>
    </row>
    <row r="318">
      <c r="B318" s="0" t="s">
        <v>229</v>
      </c>
      <c r="C318" s="0" t="s">
        <v>411</v>
      </c>
      <c r="D318" s="317" t="s">
        <v>143</v>
      </c>
      <c r="E318" s="290">
        <v>1.5396957</v>
      </c>
      <c r="F318" s="290"/>
      <c r="G318" s="290"/>
      <c r="H318" s="290">
        <v>1.580986628655</v>
      </c>
      <c r="I318" s="290">
        <v>1.196062703655</v>
      </c>
      <c r="J318" s="385">
        <v>1.100878809464</v>
      </c>
      <c r="K318" s="290">
        <v>1.018841612163</v>
      </c>
      <c r="L318" s="385">
        <v>0.95045909112</v>
      </c>
      <c r="M318" s="290">
        <v>0.890913326211</v>
      </c>
      <c r="N318" s="300"/>
      <c r="O318" s="309"/>
      <c r="P318" s="309"/>
      <c r="Q318" s="309"/>
      <c r="R318" s="309"/>
    </row>
    <row r="319">
      <c r="B319" s="0" t="s">
        <v>229</v>
      </c>
      <c r="C319" s="0" t="s">
        <v>411</v>
      </c>
      <c r="D319" s="317" t="s">
        <v>144</v>
      </c>
      <c r="E319" s="290">
        <v>11.604427956</v>
      </c>
      <c r="F319" s="290">
        <v>10.283723938796</v>
      </c>
      <c r="G319" s="290">
        <v>5.802213978</v>
      </c>
      <c r="H319" s="290">
        <v>3.010891104589</v>
      </c>
      <c r="I319" s="290"/>
      <c r="J319" s="385"/>
      <c r="K319" s="290"/>
      <c r="L319" s="385"/>
      <c r="M319" s="290"/>
      <c r="N319" s="300"/>
      <c r="O319" s="309"/>
      <c r="P319" s="309"/>
      <c r="Q319" s="309"/>
      <c r="R319" s="309"/>
    </row>
    <row r="320">
      <c r="B320" s="0" t="s">
        <v>229</v>
      </c>
      <c r="C320" s="0" t="s">
        <v>411</v>
      </c>
      <c r="D320" s="317" t="s">
        <v>145</v>
      </c>
      <c r="E320" s="290">
        <v>9.887379408</v>
      </c>
      <c r="F320" s="290">
        <v>6.375141304908</v>
      </c>
      <c r="G320" s="290">
        <v>9.096039611864</v>
      </c>
      <c r="H320" s="290">
        <v>7.705104769454</v>
      </c>
      <c r="I320" s="290">
        <v>6.817452818467</v>
      </c>
      <c r="J320" s="385">
        <v>5.804108150989</v>
      </c>
      <c r="K320" s="290">
        <v>4.934984831872</v>
      </c>
      <c r="L320" s="385">
        <v>4.451378872383</v>
      </c>
      <c r="M320" s="290">
        <v>4.030267068765</v>
      </c>
      <c r="N320" s="300"/>
      <c r="O320" s="309"/>
      <c r="P320" s="309"/>
      <c r="Q320" s="309"/>
      <c r="R320" s="309"/>
      <c r="S320" s="56"/>
    </row>
    <row r="321">
      <c r="B321" s="0" t="s">
        <v>229</v>
      </c>
      <c r="C321" s="0" t="s">
        <v>411</v>
      </c>
      <c r="D321" s="317" t="s">
        <v>146</v>
      </c>
      <c r="E321" s="290">
        <v>7.493032224</v>
      </c>
      <c r="F321" s="290">
        <v>2.102635440892</v>
      </c>
      <c r="G321" s="290">
        <v>2.102635440892</v>
      </c>
      <c r="H321" s="290">
        <v>3.333312413018</v>
      </c>
      <c r="I321" s="290">
        <v>0.211726665839</v>
      </c>
      <c r="J321" s="385"/>
      <c r="K321" s="290"/>
      <c r="L321" s="385"/>
      <c r="M321" s="290"/>
      <c r="N321" s="300"/>
      <c r="O321" s="309"/>
      <c r="P321" s="309"/>
      <c r="Q321" s="309"/>
      <c r="R321" s="309"/>
      <c r="S321" s="56"/>
    </row>
    <row r="322">
      <c r="B322" s="0" t="s">
        <v>229</v>
      </c>
      <c r="C322" s="0" t="s">
        <v>411</v>
      </c>
      <c r="D322" s="317" t="s">
        <v>148</v>
      </c>
      <c r="E322" s="290">
        <v>1.108790244</v>
      </c>
      <c r="F322" s="290">
        <v>1.389991296182</v>
      </c>
      <c r="G322" s="290">
        <v>1.112793735182</v>
      </c>
      <c r="H322" s="290">
        <v>0.970698597798</v>
      </c>
      <c r="I322" s="290">
        <v>2.497766138248</v>
      </c>
      <c r="J322" s="385">
        <v>2.497766138248</v>
      </c>
      <c r="K322" s="290">
        <v>2.311633267188</v>
      </c>
      <c r="L322" s="385">
        <v>2.156481270401</v>
      </c>
      <c r="M322" s="290">
        <v>2.021378846785</v>
      </c>
      <c r="N322" s="300"/>
      <c r="O322" s="309"/>
      <c r="P322" s="309"/>
      <c r="Q322" s="309"/>
      <c r="R322" s="309"/>
    </row>
    <row r="323">
      <c r="B323" s="0" t="s">
        <v>229</v>
      </c>
      <c r="C323" s="0" t="s">
        <v>411</v>
      </c>
      <c r="D323" s="317" t="s">
        <v>423</v>
      </c>
      <c r="E323" s="300"/>
      <c r="F323" s="300"/>
      <c r="G323" s="300"/>
      <c r="H323" s="300"/>
      <c r="I323" s="300"/>
      <c r="J323" s="375"/>
      <c r="K323" s="300"/>
      <c r="L323" s="375"/>
      <c r="M323" s="300"/>
      <c r="N323" s="300"/>
      <c r="O323" s="309"/>
      <c r="P323" s="309"/>
      <c r="Q323" s="309"/>
      <c r="R323" s="309"/>
    </row>
    <row r="324">
      <c r="B324" s="0" t="s">
        <v>229</v>
      </c>
      <c r="C324" s="0" t="s">
        <v>413</v>
      </c>
      <c r="D324" s="317" t="s">
        <v>143</v>
      </c>
      <c r="E324" s="290">
        <v>27.407378952</v>
      </c>
      <c r="F324" s="290"/>
      <c r="G324" s="290"/>
      <c r="H324" s="290">
        <v>29.723926591528</v>
      </c>
      <c r="I324" s="290">
        <v>22.452191136166</v>
      </c>
      <c r="J324" s="385">
        <v>27.506106522717</v>
      </c>
      <c r="K324" s="290">
        <v>28.549252067603</v>
      </c>
      <c r="L324" s="385">
        <v>29.470788943943</v>
      </c>
      <c r="M324" s="290">
        <v>30.617313388209</v>
      </c>
      <c r="N324" s="300"/>
      <c r="O324" s="309"/>
      <c r="P324" s="309"/>
      <c r="Q324" s="309"/>
      <c r="R324" s="309"/>
      <c r="S324" s="56"/>
    </row>
    <row r="325">
      <c r="B325" s="0" t="s">
        <v>229</v>
      </c>
      <c r="C325" s="0" t="s">
        <v>413</v>
      </c>
      <c r="D325" s="317" t="s">
        <v>144</v>
      </c>
      <c r="E325" s="290">
        <v>6.614264772</v>
      </c>
      <c r="F325" s="290">
        <v>10.853291625214</v>
      </c>
      <c r="G325" s="290">
        <v>2.2134020616</v>
      </c>
      <c r="H325" s="290">
        <v>1.0156067298</v>
      </c>
      <c r="I325" s="290"/>
      <c r="J325" s="385"/>
      <c r="K325" s="290"/>
      <c r="L325" s="385"/>
      <c r="M325" s="290"/>
      <c r="N325" s="300"/>
      <c r="O325" s="309"/>
      <c r="P325" s="309"/>
      <c r="Q325" s="309"/>
      <c r="R325" s="309"/>
    </row>
    <row r="326">
      <c r="B326" s="0" t="s">
        <v>229</v>
      </c>
      <c r="C326" s="0" t="s">
        <v>413</v>
      </c>
      <c r="D326" s="317" t="s">
        <v>145</v>
      </c>
      <c r="E326" s="290">
        <v>118.583741232</v>
      </c>
      <c r="F326" s="290">
        <v>111.658780685717</v>
      </c>
      <c r="G326" s="290">
        <v>152.092501261387</v>
      </c>
      <c r="H326" s="290">
        <v>147.009401353293</v>
      </c>
      <c r="I326" s="290">
        <v>141.362720102911</v>
      </c>
      <c r="J326" s="385">
        <v>157.427579159226</v>
      </c>
      <c r="K326" s="290">
        <v>154.768438134616</v>
      </c>
      <c r="L326" s="385">
        <v>167.96626734998</v>
      </c>
      <c r="M326" s="290">
        <v>213.243754626481</v>
      </c>
      <c r="N326" s="300"/>
      <c r="O326" s="309"/>
      <c r="P326" s="309"/>
      <c r="Q326" s="309"/>
      <c r="R326" s="309"/>
      <c r="S326" s="56"/>
    </row>
    <row r="327">
      <c r="B327" s="0" t="s">
        <v>229</v>
      </c>
      <c r="C327" s="0" t="s">
        <v>413</v>
      </c>
      <c r="D327" s="317" t="s">
        <v>146</v>
      </c>
      <c r="E327" s="290">
        <v>28.887077808</v>
      </c>
      <c r="F327" s="290">
        <v>24.999847074415</v>
      </c>
      <c r="G327" s="290">
        <v>24.833933522858</v>
      </c>
      <c r="H327" s="290">
        <v>18.276314637175</v>
      </c>
      <c r="I327" s="290">
        <v>14.391954404994</v>
      </c>
      <c r="J327" s="385">
        <v>16.682401592844</v>
      </c>
      <c r="K327" s="290">
        <v>12.0121208591</v>
      </c>
      <c r="L327" s="385"/>
      <c r="M327" s="290"/>
      <c r="N327" s="300"/>
      <c r="O327" s="309"/>
      <c r="P327" s="309"/>
      <c r="Q327" s="309"/>
      <c r="R327" s="309"/>
      <c r="S327" s="56"/>
    </row>
    <row r="328">
      <c r="B328" s="0" t="s">
        <v>229</v>
      </c>
      <c r="C328" s="0" t="s">
        <v>413</v>
      </c>
      <c r="D328" s="317" t="s">
        <v>148</v>
      </c>
      <c r="E328" s="290">
        <v>50.4120613752</v>
      </c>
      <c r="F328" s="290">
        <v>46.484073355904</v>
      </c>
      <c r="G328" s="290">
        <v>33.881058012104</v>
      </c>
      <c r="H328" s="290">
        <v>48.750244297196</v>
      </c>
      <c r="I328" s="290">
        <v>53.682024618002</v>
      </c>
      <c r="J328" s="385">
        <v>53.682024618002</v>
      </c>
      <c r="K328" s="290">
        <v>67.699770612868</v>
      </c>
      <c r="L328" s="385">
        <v>100.706990527412</v>
      </c>
      <c r="M328" s="290">
        <v>115.690046501028</v>
      </c>
      <c r="N328" s="300"/>
      <c r="O328" s="309"/>
      <c r="P328" s="309"/>
      <c r="Q328" s="309"/>
      <c r="R328" s="309"/>
    </row>
    <row r="329">
      <c r="B329" s="0" t="s">
        <v>229</v>
      </c>
      <c r="C329" s="0" t="s">
        <v>413</v>
      </c>
      <c r="D329" s="317" t="s">
        <v>423</v>
      </c>
      <c r="E329" s="300"/>
      <c r="F329" s="300"/>
      <c r="G329" s="300"/>
      <c r="H329" s="300"/>
      <c r="I329" s="300"/>
      <c r="J329" s="375"/>
      <c r="K329" s="300"/>
      <c r="L329" s="375"/>
      <c r="M329" s="300"/>
      <c r="N329" s="300"/>
      <c r="O329" s="309"/>
      <c r="P329" s="309"/>
      <c r="Q329" s="309"/>
      <c r="R329" s="309"/>
    </row>
    <row r="330">
      <c r="B330" s="0" t="s">
        <v>229</v>
      </c>
      <c r="C330" s="0" t="s">
        <v>413</v>
      </c>
      <c r="D330" s="317" t="s">
        <v>156</v>
      </c>
      <c r="E330" s="300"/>
      <c r="F330" s="300"/>
      <c r="G330" s="300"/>
      <c r="H330" s="300"/>
      <c r="I330" s="300"/>
      <c r="J330" s="375"/>
      <c r="K330" s="300"/>
      <c r="L330" s="375"/>
      <c r="M330" s="300"/>
      <c r="N330" s="300"/>
      <c r="O330" s="309"/>
      <c r="P330" s="309"/>
      <c r="Q330" s="309"/>
      <c r="R330" s="309"/>
    </row>
    <row r="331">
      <c r="B331" s="322" t="s">
        <v>229</v>
      </c>
      <c r="C331" s="322" t="s">
        <v>416</v>
      </c>
      <c r="D331" s="383" t="s">
        <v>143</v>
      </c>
      <c r="E331" s="290">
        <v>0.65230344</v>
      </c>
      <c r="F331" s="290">
        <v>0.70239208491</v>
      </c>
      <c r="G331" s="290">
        <v>0.742022109193</v>
      </c>
      <c r="H331" s="290">
        <v>0.784958303896</v>
      </c>
      <c r="I331" s="290">
        <v>0.829430629474</v>
      </c>
      <c r="J331" s="385">
        <v>0.880358888705</v>
      </c>
      <c r="K331" s="290">
        <v>0.934167128425</v>
      </c>
      <c r="L331" s="385">
        <v>0.991499582561</v>
      </c>
      <c r="M331" s="290">
        <v>1.052097326709</v>
      </c>
      <c r="N331" s="300"/>
      <c r="O331" s="309"/>
      <c r="P331" s="309"/>
      <c r="Q331" s="309"/>
      <c r="R331" s="309"/>
      <c r="S331" s="56"/>
    </row>
    <row r="332">
      <c r="B332" s="322" t="s">
        <v>229</v>
      </c>
      <c r="C332" s="322" t="s">
        <v>416</v>
      </c>
      <c r="D332" s="383" t="s">
        <v>144</v>
      </c>
      <c r="E332" s="300"/>
      <c r="F332" s="300"/>
      <c r="G332" s="300"/>
      <c r="H332" s="300"/>
      <c r="I332" s="300"/>
      <c r="J332" s="375"/>
      <c r="K332" s="300"/>
      <c r="L332" s="375"/>
      <c r="M332" s="300"/>
      <c r="N332" s="300"/>
      <c r="O332" s="309"/>
      <c r="P332" s="309"/>
      <c r="Q332" s="309"/>
      <c r="R332" s="309"/>
      <c r="S332" s="56"/>
    </row>
    <row r="333">
      <c r="B333" s="322" t="s">
        <v>229</v>
      </c>
      <c r="C333" s="322" t="s">
        <v>416</v>
      </c>
      <c r="D333" s="383" t="s">
        <v>145</v>
      </c>
      <c r="E333" s="300"/>
      <c r="F333" s="300"/>
      <c r="G333" s="300"/>
      <c r="H333" s="300"/>
      <c r="I333" s="300"/>
      <c r="J333" s="375"/>
      <c r="K333" s="300"/>
      <c r="L333" s="375"/>
      <c r="M333" s="300"/>
      <c r="N333" s="300"/>
      <c r="O333" s="309"/>
      <c r="P333" s="309"/>
      <c r="Q333" s="309"/>
      <c r="R333" s="309"/>
    </row>
    <row r="334">
      <c r="B334" s="322" t="s">
        <v>229</v>
      </c>
      <c r="C334" s="322" t="s">
        <v>416</v>
      </c>
      <c r="D334" s="383" t="s">
        <v>146</v>
      </c>
      <c r="E334" s="290">
        <v>0.530844372</v>
      </c>
      <c r="F334" s="290">
        <v>0.571606498368</v>
      </c>
      <c r="G334" s="290">
        <v>0.603857401955</v>
      </c>
      <c r="H334" s="290">
        <v>0.638798866181</v>
      </c>
      <c r="I334" s="290">
        <v>0.674990433318</v>
      </c>
      <c r="J334" s="385">
        <v>0.716435837605</v>
      </c>
      <c r="K334" s="290">
        <v>0.760224969274</v>
      </c>
      <c r="L334" s="385">
        <v>0.806882105731</v>
      </c>
      <c r="M334" s="290">
        <v>0.856196534361</v>
      </c>
      <c r="N334" s="300"/>
      <c r="O334" s="309"/>
      <c r="P334" s="309"/>
      <c r="Q334" s="309"/>
      <c r="R334" s="309"/>
    </row>
    <row r="335">
      <c r="B335" s="322" t="s">
        <v>229</v>
      </c>
      <c r="C335" s="322" t="s">
        <v>416</v>
      </c>
      <c r="D335" s="383" t="s">
        <v>423</v>
      </c>
      <c r="E335" s="300"/>
      <c r="F335" s="300"/>
      <c r="G335" s="300"/>
      <c r="H335" s="300"/>
      <c r="I335" s="300"/>
      <c r="J335" s="375"/>
      <c r="K335" s="300"/>
      <c r="L335" s="375"/>
      <c r="M335" s="300"/>
      <c r="N335" s="300"/>
      <c r="O335" s="309"/>
      <c r="P335" s="309"/>
      <c r="Q335" s="309"/>
      <c r="R335" s="309"/>
    </row>
    <row r="336">
      <c r="B336" s="0" t="s">
        <v>229</v>
      </c>
      <c r="C336" s="0" t="s">
        <v>415</v>
      </c>
      <c r="D336" s="317" t="s">
        <v>143</v>
      </c>
      <c r="E336" s="290">
        <v>299.106541116001</v>
      </c>
      <c r="F336" s="290"/>
      <c r="G336" s="290"/>
      <c r="H336" s="290">
        <v>148.668577449389</v>
      </c>
      <c r="I336" s="290">
        <v>28.716407414735</v>
      </c>
      <c r="J336" s="385">
        <v>139.05602474054</v>
      </c>
      <c r="K336" s="290">
        <v>85.946430079749</v>
      </c>
      <c r="L336" s="385">
        <v>180.873421746536</v>
      </c>
      <c r="M336" s="290">
        <v>234.702569885119</v>
      </c>
      <c r="N336" s="300"/>
      <c r="O336" s="309"/>
      <c r="P336" s="309"/>
      <c r="Q336" s="309"/>
      <c r="R336" s="309"/>
    </row>
    <row r="337">
      <c r="B337" s="0" t="s">
        <v>229</v>
      </c>
      <c r="C337" s="0" t="s">
        <v>415</v>
      </c>
      <c r="D337" s="317" t="s">
        <v>144</v>
      </c>
      <c r="E337" s="290">
        <v>9.311610672</v>
      </c>
      <c r="F337" s="290">
        <v>25.02700287068</v>
      </c>
      <c r="G337" s="290"/>
      <c r="H337" s="290">
        <v>3.727850261719</v>
      </c>
      <c r="I337" s="290">
        <v>2.556662068595</v>
      </c>
      <c r="J337" s="385">
        <v>1.52967474948</v>
      </c>
      <c r="K337" s="290">
        <v>0.177859910803</v>
      </c>
      <c r="L337" s="385"/>
      <c r="M337" s="290"/>
      <c r="N337" s="300"/>
      <c r="O337" s="309"/>
      <c r="P337" s="309"/>
      <c r="Q337" s="309"/>
      <c r="R337" s="309"/>
    </row>
    <row r="338">
      <c r="B338" s="0" t="s">
        <v>229</v>
      </c>
      <c r="C338" s="0" t="s">
        <v>415</v>
      </c>
      <c r="D338" s="317" t="s">
        <v>145</v>
      </c>
      <c r="E338" s="290">
        <v>167.008856184</v>
      </c>
      <c r="F338" s="290">
        <v>183.492068265626</v>
      </c>
      <c r="G338" s="290">
        <v>196.483722331517</v>
      </c>
      <c r="H338" s="290">
        <v>144.190365405136</v>
      </c>
      <c r="I338" s="290">
        <v>152.038177854101</v>
      </c>
      <c r="J338" s="385">
        <v>133.238708066919</v>
      </c>
      <c r="K338" s="290">
        <v>134.87534102438</v>
      </c>
      <c r="L338" s="385">
        <v>121.363198413102</v>
      </c>
      <c r="M338" s="290">
        <v>75.858701892491</v>
      </c>
      <c r="N338" s="300"/>
      <c r="O338" s="309"/>
      <c r="P338" s="309"/>
      <c r="Q338" s="309"/>
      <c r="R338" s="309"/>
    </row>
    <row r="339">
      <c r="B339" s="0" t="s">
        <v>229</v>
      </c>
      <c r="C339" s="0" t="s">
        <v>415</v>
      </c>
      <c r="D339" s="317" t="s">
        <v>146</v>
      </c>
      <c r="E339" s="290">
        <v>22.911969924</v>
      </c>
      <c r="F339" s="290">
        <v>112.768771350507</v>
      </c>
      <c r="G339" s="290">
        <v>115.059968342907</v>
      </c>
      <c r="H339" s="290">
        <v>41.839240990545</v>
      </c>
      <c r="I339" s="290">
        <v>100.989342532919</v>
      </c>
      <c r="J339" s="385">
        <v>14.471446982004</v>
      </c>
      <c r="K339" s="290">
        <v>39.982349656305</v>
      </c>
      <c r="L339" s="385"/>
      <c r="M339" s="290"/>
      <c r="N339" s="300"/>
      <c r="O339" s="309"/>
      <c r="P339" s="309"/>
      <c r="Q339" s="309"/>
      <c r="R339" s="309"/>
    </row>
    <row r="340">
      <c r="B340" s="0" t="s">
        <v>229</v>
      </c>
      <c r="C340" s="0" t="s">
        <v>415</v>
      </c>
      <c r="D340" s="317" t="s">
        <v>148</v>
      </c>
      <c r="E340" s="290">
        <v>32.405748264</v>
      </c>
      <c r="F340" s="290">
        <v>62.337929517574</v>
      </c>
      <c r="G340" s="290">
        <v>74.837407948693</v>
      </c>
      <c r="H340" s="290">
        <v>71.049320494154</v>
      </c>
      <c r="I340" s="290">
        <v>66.711608247975</v>
      </c>
      <c r="J340" s="385">
        <v>68.708200946861</v>
      </c>
      <c r="K340" s="290">
        <v>56.03032817367</v>
      </c>
      <c r="L340" s="385">
        <v>25.936700312118</v>
      </c>
      <c r="M340" s="290">
        <v>13.931243346283</v>
      </c>
      <c r="N340" s="300"/>
      <c r="O340" s="309"/>
      <c r="P340" s="309"/>
      <c r="Q340" s="309"/>
      <c r="R340" s="309"/>
    </row>
    <row r="341">
      <c r="B341" s="0" t="s">
        <v>229</v>
      </c>
      <c r="C341" s="0" t="s">
        <v>415</v>
      </c>
      <c r="D341" s="317" t="s">
        <v>423</v>
      </c>
      <c r="E341" s="300"/>
      <c r="F341" s="300"/>
      <c r="G341" s="300"/>
      <c r="H341" s="300"/>
      <c r="I341" s="300"/>
      <c r="J341" s="375"/>
      <c r="K341" s="300"/>
      <c r="L341" s="375"/>
      <c r="M341" s="300"/>
      <c r="N341" s="300"/>
      <c r="O341" s="309"/>
      <c r="P341" s="309"/>
      <c r="Q341" s="309"/>
      <c r="R341" s="309"/>
    </row>
    <row r="342">
      <c r="B342" s="0" t="s">
        <v>230</v>
      </c>
      <c r="C342" s="0" t="s">
        <v>405</v>
      </c>
      <c r="D342" s="317" t="s">
        <v>143</v>
      </c>
      <c r="E342" s="290">
        <v>0.077288830416</v>
      </c>
      <c r="F342" s="290">
        <v>0.056724645911</v>
      </c>
      <c r="G342" s="290"/>
      <c r="H342" s="290">
        <v>0.004752018</v>
      </c>
      <c r="I342" s="290"/>
      <c r="J342" s="385">
        <v>67.050280240696</v>
      </c>
      <c r="K342" s="290">
        <v>67.072254020488</v>
      </c>
      <c r="L342" s="385">
        <v>68.222022084107</v>
      </c>
      <c r="M342" s="290">
        <v>68.864096583796</v>
      </c>
      <c r="N342" s="300"/>
      <c r="O342" s="309"/>
      <c r="P342" s="309"/>
      <c r="Q342" s="309"/>
      <c r="R342" s="309"/>
    </row>
    <row r="343">
      <c r="B343" s="0" t="s">
        <v>230</v>
      </c>
      <c r="C343" s="0" t="s">
        <v>405</v>
      </c>
      <c r="D343" s="317" t="s">
        <v>144</v>
      </c>
      <c r="E343" s="290">
        <v>2.06451108</v>
      </c>
      <c r="F343" s="290">
        <v>6.569443090538</v>
      </c>
      <c r="G343" s="290">
        <v>4.403469758586</v>
      </c>
      <c r="H343" s="290">
        <v>0.055340098085</v>
      </c>
      <c r="I343" s="290">
        <v>0.055194887083</v>
      </c>
      <c r="J343" s="385"/>
      <c r="K343" s="290"/>
      <c r="L343" s="385"/>
      <c r="M343" s="290"/>
      <c r="N343" s="300"/>
      <c r="O343" s="309"/>
      <c r="P343" s="309"/>
      <c r="Q343" s="309"/>
      <c r="R343" s="309"/>
    </row>
    <row r="344">
      <c r="B344" s="0" t="s">
        <v>230</v>
      </c>
      <c r="C344" s="0" t="s">
        <v>405</v>
      </c>
      <c r="D344" s="317" t="s">
        <v>145</v>
      </c>
      <c r="E344" s="290">
        <v>69.920983512</v>
      </c>
      <c r="F344" s="290">
        <v>66.332746216344</v>
      </c>
      <c r="G344" s="290">
        <v>66.836378158209</v>
      </c>
      <c r="H344" s="290">
        <v>78.484207039046</v>
      </c>
      <c r="I344" s="290">
        <v>81.53945122891</v>
      </c>
      <c r="J344" s="385">
        <v>76.017415792268</v>
      </c>
      <c r="K344" s="290">
        <v>78.52377128566</v>
      </c>
      <c r="L344" s="385">
        <v>75.415319877296</v>
      </c>
      <c r="M344" s="290">
        <v>77.541625442149</v>
      </c>
      <c r="N344" s="300"/>
      <c r="O344" s="309"/>
      <c r="P344" s="309"/>
      <c r="Q344" s="309"/>
      <c r="R344" s="309"/>
    </row>
    <row r="345">
      <c r="B345" s="0" t="s">
        <v>230</v>
      </c>
      <c r="C345" s="0" t="s">
        <v>405</v>
      </c>
      <c r="D345" s="317" t="s">
        <v>146</v>
      </c>
      <c r="E345" s="290">
        <v>170.128524097584</v>
      </c>
      <c r="F345" s="290">
        <v>158.961455787988</v>
      </c>
      <c r="G345" s="290">
        <v>159.594081934043</v>
      </c>
      <c r="H345" s="290">
        <v>154.540253559095</v>
      </c>
      <c r="I345" s="290">
        <v>149.865616288426</v>
      </c>
      <c r="J345" s="385">
        <v>109.321768639139</v>
      </c>
      <c r="K345" s="290">
        <v>105.999638461368</v>
      </c>
      <c r="L345" s="385">
        <v>108.507079981337</v>
      </c>
      <c r="M345" s="290">
        <v>106.878163504172</v>
      </c>
      <c r="N345" s="300"/>
      <c r="O345" s="309"/>
      <c r="P345" s="309"/>
      <c r="Q345" s="309"/>
      <c r="R345" s="309"/>
    </row>
    <row r="346">
      <c r="B346" s="0" t="s">
        <v>230</v>
      </c>
      <c r="C346" s="0" t="s">
        <v>405</v>
      </c>
      <c r="D346" s="317" t="s">
        <v>148</v>
      </c>
      <c r="E346" s="290">
        <v>19.543752126</v>
      </c>
      <c r="F346" s="290">
        <v>14.6578140945</v>
      </c>
      <c r="G346" s="290">
        <v>10.594513016837</v>
      </c>
      <c r="H346" s="290">
        <v>10.306842508898</v>
      </c>
      <c r="I346" s="290">
        <v>10.172976852689</v>
      </c>
      <c r="J346" s="385">
        <v>0.07169729541</v>
      </c>
      <c r="K346" s="290"/>
      <c r="L346" s="385"/>
      <c r="M346" s="290"/>
      <c r="N346" s="300"/>
      <c r="O346" s="309"/>
      <c r="P346" s="309"/>
      <c r="Q346" s="309"/>
      <c r="R346" s="309"/>
    </row>
    <row r="347">
      <c r="B347" s="0" t="s">
        <v>230</v>
      </c>
      <c r="C347" s="0" t="s">
        <v>405</v>
      </c>
      <c r="D347" s="317" t="s">
        <v>423</v>
      </c>
      <c r="E347" s="290">
        <v>130.2852757338</v>
      </c>
      <c r="F347" s="290">
        <v>126.806622532467</v>
      </c>
      <c r="G347" s="290">
        <v>124.409081079516</v>
      </c>
      <c r="H347" s="290">
        <v>123.711498169889</v>
      </c>
      <c r="I347" s="290">
        <v>123.386882363331</v>
      </c>
      <c r="J347" s="385">
        <v>122.563873769763</v>
      </c>
      <c r="K347" s="290">
        <v>122.043330544674</v>
      </c>
      <c r="L347" s="385">
        <v>121.721070536856</v>
      </c>
      <c r="M347" s="290">
        <v>121.999539276447</v>
      </c>
      <c r="N347" s="300"/>
      <c r="O347" s="309"/>
      <c r="P347" s="309"/>
      <c r="Q347" s="309"/>
      <c r="R347" s="309"/>
      <c r="S347" s="56"/>
    </row>
    <row r="348">
      <c r="B348" s="0" t="s">
        <v>230</v>
      </c>
      <c r="C348" s="0" t="s">
        <v>407</v>
      </c>
      <c r="D348" s="317" t="s">
        <v>143</v>
      </c>
      <c r="E348" s="290"/>
      <c r="F348" s="290"/>
      <c r="G348" s="290"/>
      <c r="H348" s="290">
        <v>4.657870289481</v>
      </c>
      <c r="I348" s="290">
        <v>1.27818566424</v>
      </c>
      <c r="J348" s="385">
        <v>5.139130638222</v>
      </c>
      <c r="K348" s="290">
        <v>5.398098332074</v>
      </c>
      <c r="L348" s="385">
        <v>5.670115755769</v>
      </c>
      <c r="M348" s="290">
        <v>5.748522678412</v>
      </c>
      <c r="N348" s="300"/>
      <c r="O348" s="309"/>
      <c r="P348" s="309"/>
      <c r="Q348" s="309"/>
      <c r="R348" s="309"/>
    </row>
    <row r="349">
      <c r="B349" s="0" t="s">
        <v>230</v>
      </c>
      <c r="C349" s="0" t="s">
        <v>407</v>
      </c>
      <c r="D349" s="317" t="s">
        <v>144</v>
      </c>
      <c r="E349" s="290">
        <v>38.003332392</v>
      </c>
      <c r="F349" s="290">
        <v>51.157429920467</v>
      </c>
      <c r="G349" s="290">
        <v>47.671387841475</v>
      </c>
      <c r="H349" s="290">
        <v>37.949209362185</v>
      </c>
      <c r="I349" s="290">
        <v>40.601337381199</v>
      </c>
      <c r="J349" s="385">
        <v>40.470678367355</v>
      </c>
      <c r="K349" s="290">
        <v>45.660349317459</v>
      </c>
      <c r="L349" s="385">
        <v>44.593883624468</v>
      </c>
      <c r="M349" s="290">
        <v>46.168462779568</v>
      </c>
      <c r="N349" s="300"/>
      <c r="O349" s="309"/>
      <c r="P349" s="309"/>
      <c r="Q349" s="309"/>
      <c r="R349" s="309"/>
      <c r="S349" s="56"/>
    </row>
    <row r="350">
      <c r="B350" s="0" t="s">
        <v>230</v>
      </c>
      <c r="C350" s="0" t="s">
        <v>407</v>
      </c>
      <c r="D350" s="317" t="s">
        <v>145</v>
      </c>
      <c r="E350" s="290">
        <v>12.461842728</v>
      </c>
      <c r="F350" s="290">
        <v>11.154020100991</v>
      </c>
      <c r="G350" s="290">
        <v>16.75403986469</v>
      </c>
      <c r="H350" s="290">
        <v>23.021835589094</v>
      </c>
      <c r="I350" s="290">
        <v>22.699924401532</v>
      </c>
      <c r="J350" s="385">
        <v>22.42808866855</v>
      </c>
      <c r="K350" s="290">
        <v>17.169604774451</v>
      </c>
      <c r="L350" s="385">
        <v>17.400478574597</v>
      </c>
      <c r="M350" s="290">
        <v>15.327094647449</v>
      </c>
      <c r="N350" s="300"/>
      <c r="O350" s="309"/>
      <c r="P350" s="309"/>
      <c r="Q350" s="309"/>
      <c r="R350" s="309"/>
      <c r="S350" s="56"/>
    </row>
    <row r="351">
      <c r="B351" s="0" t="s">
        <v>230</v>
      </c>
      <c r="C351" s="0" t="s">
        <v>407</v>
      </c>
      <c r="D351" s="317" t="s">
        <v>146</v>
      </c>
      <c r="E351" s="290">
        <v>5.702379732</v>
      </c>
      <c r="F351" s="290">
        <v>9.482186467285</v>
      </c>
      <c r="G351" s="290">
        <v>8.056591534285</v>
      </c>
      <c r="H351" s="290">
        <v>6.083465222481</v>
      </c>
      <c r="I351" s="290">
        <v>4.907098278593</v>
      </c>
      <c r="J351" s="385">
        <v>5.139130638222</v>
      </c>
      <c r="K351" s="290">
        <v>5.398098332074</v>
      </c>
      <c r="L351" s="385">
        <v>5.670115755769</v>
      </c>
      <c r="M351" s="290">
        <v>5.673952111099</v>
      </c>
      <c r="N351" s="300"/>
      <c r="O351" s="309"/>
      <c r="P351" s="309"/>
      <c r="Q351" s="309"/>
      <c r="R351" s="309"/>
    </row>
    <row r="352">
      <c r="B352" s="0" t="s">
        <v>230</v>
      </c>
      <c r="C352" s="0" t="s">
        <v>407</v>
      </c>
      <c r="D352" s="317" t="s">
        <v>148</v>
      </c>
      <c r="E352" s="290"/>
      <c r="F352" s="290"/>
      <c r="G352" s="290"/>
      <c r="H352" s="290"/>
      <c r="I352" s="290">
        <v>2.875493092204</v>
      </c>
      <c r="J352" s="385"/>
      <c r="K352" s="290"/>
      <c r="L352" s="385"/>
      <c r="M352" s="290">
        <v>0.167927437688</v>
      </c>
      <c r="N352" s="300"/>
      <c r="O352" s="309"/>
      <c r="P352" s="309"/>
      <c r="Q352" s="309"/>
      <c r="R352" s="309"/>
    </row>
    <row r="353">
      <c r="B353" s="0" t="s">
        <v>230</v>
      </c>
      <c r="C353" s="0" t="s">
        <v>407</v>
      </c>
      <c r="D353" s="317" t="s">
        <v>423</v>
      </c>
      <c r="E353" s="300"/>
      <c r="F353" s="300"/>
      <c r="G353" s="300"/>
      <c r="H353" s="300"/>
      <c r="I353" s="300"/>
      <c r="J353" s="375"/>
      <c r="K353" s="300"/>
      <c r="L353" s="375"/>
      <c r="M353" s="300"/>
      <c r="N353" s="300"/>
      <c r="O353" s="309"/>
      <c r="P353" s="309"/>
      <c r="Q353" s="309"/>
      <c r="R353" s="309"/>
    </row>
    <row r="354">
      <c r="B354" s="0" t="s">
        <v>230</v>
      </c>
      <c r="C354" s="0" t="s">
        <v>409</v>
      </c>
      <c r="D354" s="317" t="s">
        <v>143</v>
      </c>
      <c r="E354" s="290"/>
      <c r="F354" s="290"/>
      <c r="G354" s="290"/>
      <c r="H354" s="290"/>
      <c r="I354" s="290"/>
      <c r="J354" s="385">
        <v>1.13771956286</v>
      </c>
      <c r="K354" s="290">
        <v>1.089643317849</v>
      </c>
      <c r="L354" s="385">
        <v>1.05298406661</v>
      </c>
      <c r="M354" s="290">
        <v>1.018209110074</v>
      </c>
      <c r="N354" s="300"/>
      <c r="O354" s="309"/>
      <c r="P354" s="309"/>
      <c r="Q354" s="309"/>
      <c r="R354" s="309"/>
    </row>
    <row r="355">
      <c r="B355" s="0" t="s">
        <v>230</v>
      </c>
      <c r="C355" s="0" t="s">
        <v>409</v>
      </c>
      <c r="D355" s="317" t="s">
        <v>144</v>
      </c>
      <c r="E355" s="290">
        <v>0.62718264</v>
      </c>
      <c r="F355" s="290">
        <v>2.135951737992</v>
      </c>
      <c r="G355" s="290">
        <v>1.634691788835</v>
      </c>
      <c r="H355" s="290"/>
      <c r="I355" s="290"/>
      <c r="J355" s="385"/>
      <c r="K355" s="290"/>
      <c r="L355" s="385"/>
      <c r="M355" s="290"/>
      <c r="N355" s="300"/>
      <c r="O355" s="309"/>
      <c r="P355" s="309"/>
      <c r="Q355" s="309"/>
      <c r="R355" s="309"/>
    </row>
    <row r="356">
      <c r="B356" s="0" t="s">
        <v>230</v>
      </c>
      <c r="C356" s="0" t="s">
        <v>409</v>
      </c>
      <c r="D356" s="317" t="s">
        <v>145</v>
      </c>
      <c r="E356" s="290">
        <v>26.126301888</v>
      </c>
      <c r="F356" s="290">
        <v>20.02961603655</v>
      </c>
      <c r="G356" s="290">
        <v>19.242482992861</v>
      </c>
      <c r="H356" s="290">
        <v>23.733732934913</v>
      </c>
      <c r="I356" s="290">
        <v>24.863617831609</v>
      </c>
      <c r="J356" s="385">
        <v>23.451376416562</v>
      </c>
      <c r="K356" s="290">
        <v>22.872039709643</v>
      </c>
      <c r="L356" s="385">
        <v>22.432307974994</v>
      </c>
      <c r="M356" s="290">
        <v>22.168997821951</v>
      </c>
      <c r="N356" s="300"/>
      <c r="O356" s="309"/>
      <c r="P356" s="309"/>
      <c r="Q356" s="309"/>
      <c r="R356" s="309"/>
    </row>
    <row r="357">
      <c r="B357" s="0" t="s">
        <v>230</v>
      </c>
      <c r="C357" s="0" t="s">
        <v>409</v>
      </c>
      <c r="D357" s="317" t="s">
        <v>146</v>
      </c>
      <c r="E357" s="290">
        <v>15.163375428</v>
      </c>
      <c r="F357" s="290">
        <v>11.950127631038</v>
      </c>
      <c r="G357" s="290">
        <v>8.658867441536</v>
      </c>
      <c r="H357" s="290">
        <v>6.415262722679</v>
      </c>
      <c r="I357" s="290">
        <v>3.435449679563</v>
      </c>
      <c r="J357" s="385">
        <v>1.529909713878</v>
      </c>
      <c r="K357" s="290">
        <v>1.23719738575</v>
      </c>
      <c r="L357" s="385">
        <v>0.720027455691</v>
      </c>
      <c r="M357" s="290">
        <v>0.240009151897</v>
      </c>
      <c r="N357" s="300"/>
      <c r="O357" s="309"/>
      <c r="P357" s="309"/>
      <c r="Q357" s="309"/>
      <c r="R357" s="309"/>
    </row>
    <row r="358">
      <c r="B358" s="0" t="s">
        <v>230</v>
      </c>
      <c r="C358" s="0" t="s">
        <v>409</v>
      </c>
      <c r="D358" s="317" t="s">
        <v>148</v>
      </c>
      <c r="E358" s="290"/>
      <c r="F358" s="290">
        <v>1.693546985434</v>
      </c>
      <c r="G358" s="290">
        <v>1.38026120082</v>
      </c>
      <c r="H358" s="290">
        <v>1.204673124291</v>
      </c>
      <c r="I358" s="290">
        <v>1.075424987338</v>
      </c>
      <c r="J358" s="385">
        <v>1.746943160068</v>
      </c>
      <c r="K358" s="290">
        <v>1.502998073305</v>
      </c>
      <c r="L358" s="385">
        <v>1.616833684569</v>
      </c>
      <c r="M358" s="290">
        <v>1.563437509935</v>
      </c>
      <c r="N358" s="300"/>
      <c r="O358" s="309"/>
      <c r="P358" s="309"/>
      <c r="Q358" s="309"/>
      <c r="R358" s="309"/>
    </row>
    <row r="359">
      <c r="B359" s="0" t="s">
        <v>230</v>
      </c>
      <c r="C359" s="0" t="s">
        <v>409</v>
      </c>
      <c r="D359" s="317" t="s">
        <v>423</v>
      </c>
      <c r="E359" s="300"/>
      <c r="F359" s="300"/>
      <c r="G359" s="300"/>
      <c r="H359" s="300"/>
      <c r="I359" s="300"/>
      <c r="J359" s="375"/>
      <c r="K359" s="300"/>
      <c r="L359" s="375"/>
      <c r="M359" s="300"/>
      <c r="N359" s="300"/>
      <c r="O359" s="309"/>
      <c r="P359" s="309"/>
      <c r="Q359" s="309"/>
      <c r="R359" s="309"/>
    </row>
    <row r="360">
      <c r="B360" s="0" t="s">
        <v>230</v>
      </c>
      <c r="C360" s="0" t="s">
        <v>411</v>
      </c>
      <c r="D360" s="317" t="s">
        <v>143</v>
      </c>
      <c r="E360" s="290">
        <v>0.850841496</v>
      </c>
      <c r="F360" s="290"/>
      <c r="G360" s="290"/>
      <c r="H360" s="290">
        <v>1.454041083871</v>
      </c>
      <c r="I360" s="290">
        <v>2.18921744633</v>
      </c>
      <c r="J360" s="385">
        <v>4.230790789672</v>
      </c>
      <c r="K360" s="290">
        <v>3.966430910661</v>
      </c>
      <c r="L360" s="385">
        <v>3.713565976974</v>
      </c>
      <c r="M360" s="290">
        <v>3.484857736576</v>
      </c>
      <c r="N360" s="300"/>
      <c r="O360" s="309"/>
      <c r="P360" s="309"/>
      <c r="Q360" s="309"/>
      <c r="R360" s="309"/>
    </row>
    <row r="361">
      <c r="B361" s="0" t="s">
        <v>230</v>
      </c>
      <c r="C361" s="0" t="s">
        <v>411</v>
      </c>
      <c r="D361" s="317" t="s">
        <v>144</v>
      </c>
      <c r="E361" s="290">
        <v>30.981189564</v>
      </c>
      <c r="F361" s="290">
        <v>28.821718206272</v>
      </c>
      <c r="G361" s="290">
        <v>20.666504551329</v>
      </c>
      <c r="H361" s="290"/>
      <c r="I361" s="290"/>
      <c r="J361" s="385"/>
      <c r="K361" s="290"/>
      <c r="L361" s="385"/>
      <c r="M361" s="290"/>
      <c r="N361" s="300"/>
      <c r="O361" s="309"/>
      <c r="P361" s="309"/>
      <c r="Q361" s="309"/>
      <c r="R361" s="309"/>
    </row>
    <row r="362">
      <c r="B362" s="0" t="s">
        <v>230</v>
      </c>
      <c r="C362" s="0" t="s">
        <v>411</v>
      </c>
      <c r="D362" s="317" t="s">
        <v>145</v>
      </c>
      <c r="E362" s="290">
        <v>27.818606448</v>
      </c>
      <c r="F362" s="290">
        <v>23.431410501837</v>
      </c>
      <c r="G362" s="290">
        <v>20.54703180903</v>
      </c>
      <c r="H362" s="290">
        <v>20.540816694684</v>
      </c>
      <c r="I362" s="290">
        <v>17.872615560042</v>
      </c>
      <c r="J362" s="385">
        <v>14.993686009735</v>
      </c>
      <c r="K362" s="290">
        <v>13.662787149244</v>
      </c>
      <c r="L362" s="385">
        <v>12.514921395198</v>
      </c>
      <c r="M362" s="290">
        <v>11.727111881252</v>
      </c>
      <c r="N362" s="300"/>
      <c r="O362" s="309"/>
      <c r="P362" s="309"/>
      <c r="Q362" s="309"/>
      <c r="R362" s="309"/>
    </row>
    <row r="363">
      <c r="B363" s="0" t="s">
        <v>230</v>
      </c>
      <c r="C363" s="0" t="s">
        <v>411</v>
      </c>
      <c r="D363" s="317" t="s">
        <v>146</v>
      </c>
      <c r="E363" s="290">
        <v>51.6839526</v>
      </c>
      <c r="F363" s="290">
        <v>52.818479020305</v>
      </c>
      <c r="G363" s="290">
        <v>56.024996429583</v>
      </c>
      <c r="H363" s="290">
        <v>56.739591061996</v>
      </c>
      <c r="I363" s="290">
        <v>48.250233763313</v>
      </c>
      <c r="J363" s="385">
        <v>39.695495267783</v>
      </c>
      <c r="K363" s="290">
        <v>33.807361409651</v>
      </c>
      <c r="L363" s="385">
        <v>30.821561885413</v>
      </c>
      <c r="M363" s="290">
        <v>28.872196747173</v>
      </c>
      <c r="N363" s="300"/>
      <c r="O363" s="309"/>
      <c r="P363" s="309"/>
      <c r="Q363" s="309"/>
      <c r="R363" s="309"/>
    </row>
    <row r="364">
      <c r="B364" s="0" t="s">
        <v>230</v>
      </c>
      <c r="C364" s="0" t="s">
        <v>411</v>
      </c>
      <c r="D364" s="317" t="s">
        <v>148</v>
      </c>
      <c r="E364" s="290"/>
      <c r="F364" s="290">
        <v>3.428817938186</v>
      </c>
      <c r="G364" s="290">
        <v>3.096603865489</v>
      </c>
      <c r="H364" s="290">
        <v>3.428817938186</v>
      </c>
      <c r="I364" s="290">
        <v>3.178395470484</v>
      </c>
      <c r="J364" s="385">
        <v>3.016940069678</v>
      </c>
      <c r="K364" s="290">
        <v>3.21456912742</v>
      </c>
      <c r="L364" s="385">
        <v>3.009636323207</v>
      </c>
      <c r="M364" s="290">
        <v>2.824281160007</v>
      </c>
      <c r="N364" s="300"/>
      <c r="O364" s="309"/>
      <c r="P364" s="309"/>
      <c r="Q364" s="309"/>
      <c r="R364" s="309"/>
    </row>
    <row r="365">
      <c r="B365" s="0" t="s">
        <v>230</v>
      </c>
      <c r="C365" s="0" t="s">
        <v>411</v>
      </c>
      <c r="D365" s="317" t="s">
        <v>423</v>
      </c>
      <c r="E365" s="300"/>
      <c r="F365" s="300"/>
      <c r="G365" s="300"/>
      <c r="H365" s="300"/>
      <c r="I365" s="300"/>
      <c r="J365" s="375"/>
      <c r="K365" s="300"/>
      <c r="L365" s="375"/>
      <c r="M365" s="300"/>
      <c r="N365" s="300"/>
      <c r="O365" s="309"/>
      <c r="P365" s="309"/>
      <c r="Q365" s="309"/>
      <c r="R365" s="309"/>
    </row>
    <row r="366">
      <c r="B366" s="0" t="s">
        <v>230</v>
      </c>
      <c r="C366" s="0" t="s">
        <v>413</v>
      </c>
      <c r="D366" s="317" t="s">
        <v>143</v>
      </c>
      <c r="E366" s="290">
        <v>22.737631572</v>
      </c>
      <c r="F366" s="290"/>
      <c r="G366" s="290">
        <v>30.98481899625</v>
      </c>
      <c r="H366" s="290">
        <v>28.741257979429</v>
      </c>
      <c r="I366" s="290">
        <v>35.263620634742</v>
      </c>
      <c r="J366" s="385">
        <v>107.790547539218</v>
      </c>
      <c r="K366" s="290">
        <v>108.532278568689</v>
      </c>
      <c r="L366" s="385">
        <v>109.482944319675</v>
      </c>
      <c r="M366" s="290">
        <v>111.494858400156</v>
      </c>
      <c r="N366" s="300"/>
      <c r="O366" s="309"/>
      <c r="P366" s="309"/>
      <c r="Q366" s="309"/>
      <c r="R366" s="309"/>
    </row>
    <row r="367">
      <c r="B367" s="0" t="s">
        <v>230</v>
      </c>
      <c r="C367" s="0" t="s">
        <v>413</v>
      </c>
      <c r="D367" s="317" t="s">
        <v>144</v>
      </c>
      <c r="E367" s="290">
        <v>11.31817644</v>
      </c>
      <c r="F367" s="290">
        <v>31.1540154345</v>
      </c>
      <c r="G367" s="290">
        <v>3.4699193568</v>
      </c>
      <c r="H367" s="290"/>
      <c r="I367" s="290"/>
      <c r="J367" s="385"/>
      <c r="K367" s="290"/>
      <c r="L367" s="385"/>
      <c r="M367" s="290"/>
      <c r="N367" s="300"/>
      <c r="O367" s="309"/>
      <c r="P367" s="309"/>
      <c r="Q367" s="309"/>
      <c r="R367" s="309"/>
      <c r="S367" s="56"/>
    </row>
    <row r="368">
      <c r="B368" s="0" t="s">
        <v>230</v>
      </c>
      <c r="C368" s="0" t="s">
        <v>413</v>
      </c>
      <c r="D368" s="317" t="s">
        <v>145</v>
      </c>
      <c r="E368" s="290">
        <v>222.930520272</v>
      </c>
      <c r="F368" s="290">
        <v>241.133112899732</v>
      </c>
      <c r="G368" s="290">
        <v>230.880584325946</v>
      </c>
      <c r="H368" s="290">
        <v>214.320929161123</v>
      </c>
      <c r="I368" s="290">
        <v>215.142377733864</v>
      </c>
      <c r="J368" s="385">
        <v>230.007928802178</v>
      </c>
      <c r="K368" s="290">
        <v>236.632476389024</v>
      </c>
      <c r="L368" s="385">
        <v>251.61825378882</v>
      </c>
      <c r="M368" s="290">
        <v>253.328563401761</v>
      </c>
      <c r="N368" s="300"/>
      <c r="O368" s="309"/>
      <c r="P368" s="309"/>
      <c r="Q368" s="309"/>
      <c r="R368" s="309"/>
      <c r="S368" s="56"/>
    </row>
    <row r="369">
      <c r="B369" s="0" t="s">
        <v>230</v>
      </c>
      <c r="C369" s="0" t="s">
        <v>413</v>
      </c>
      <c r="D369" s="317" t="s">
        <v>146</v>
      </c>
      <c r="E369" s="290">
        <v>192.557672748</v>
      </c>
      <c r="F369" s="290">
        <v>304.290732993786</v>
      </c>
      <c r="G369" s="290">
        <v>294.041415942617</v>
      </c>
      <c r="H369" s="290">
        <v>247.224404334</v>
      </c>
      <c r="I369" s="290">
        <v>209.211690057225</v>
      </c>
      <c r="J369" s="385">
        <v>98.258068756579</v>
      </c>
      <c r="K369" s="290">
        <v>71.140900927998</v>
      </c>
      <c r="L369" s="385">
        <v>33.076159317131</v>
      </c>
      <c r="M369" s="290">
        <v>12.322620867395</v>
      </c>
      <c r="N369" s="300"/>
      <c r="O369" s="309"/>
      <c r="P369" s="309"/>
      <c r="Q369" s="309"/>
      <c r="R369" s="309"/>
    </row>
    <row r="370">
      <c r="B370" s="0" t="s">
        <v>230</v>
      </c>
      <c r="C370" s="0" t="s">
        <v>413</v>
      </c>
      <c r="D370" s="317" t="s">
        <v>148</v>
      </c>
      <c r="E370" s="290">
        <v>18.8647913304</v>
      </c>
      <c r="F370" s="290">
        <v>20.654371715132</v>
      </c>
      <c r="G370" s="290">
        <v>19.586418382931</v>
      </c>
      <c r="H370" s="290">
        <v>17.686807267441</v>
      </c>
      <c r="I370" s="290">
        <v>16.166555646324</v>
      </c>
      <c r="J370" s="385">
        <v>27.901041904215</v>
      </c>
      <c r="K370" s="290">
        <v>27.895553802364</v>
      </c>
      <c r="L370" s="385">
        <v>34.699647206235</v>
      </c>
      <c r="M370" s="290">
        <v>38.128245168463</v>
      </c>
      <c r="N370" s="300"/>
      <c r="O370" s="309"/>
      <c r="P370" s="309"/>
      <c r="Q370" s="309"/>
      <c r="R370" s="309"/>
    </row>
    <row r="371">
      <c r="B371" s="0" t="s">
        <v>230</v>
      </c>
      <c r="C371" s="0" t="s">
        <v>413</v>
      </c>
      <c r="D371" s="317" t="s">
        <v>423</v>
      </c>
      <c r="E371" s="300"/>
      <c r="F371" s="300"/>
      <c r="G371" s="300"/>
      <c r="H371" s="300"/>
      <c r="I371" s="300"/>
      <c r="J371" s="375"/>
      <c r="K371" s="300"/>
      <c r="L371" s="375"/>
      <c r="M371" s="300"/>
      <c r="N371" s="300"/>
      <c r="O371" s="309"/>
      <c r="P371" s="309"/>
      <c r="Q371" s="309"/>
      <c r="R371" s="309"/>
    </row>
    <row r="372">
      <c r="B372" s="0" t="s">
        <v>230</v>
      </c>
      <c r="C372" s="0" t="s">
        <v>413</v>
      </c>
      <c r="D372" s="317" t="s">
        <v>156</v>
      </c>
      <c r="E372" s="290"/>
      <c r="F372" s="290">
        <v>0.005311551113</v>
      </c>
      <c r="G372" s="290"/>
      <c r="H372" s="290"/>
      <c r="I372" s="290"/>
      <c r="J372" s="385"/>
      <c r="K372" s="290"/>
      <c r="L372" s="385"/>
      <c r="M372" s="290"/>
      <c r="N372" s="300"/>
      <c r="O372" s="309"/>
      <c r="P372" s="309"/>
      <c r="Q372" s="309"/>
      <c r="R372" s="309"/>
    </row>
    <row r="373">
      <c r="B373" s="0" t="s">
        <v>230</v>
      </c>
      <c r="C373" s="322" t="s">
        <v>416</v>
      </c>
      <c r="D373" s="383" t="s">
        <v>143</v>
      </c>
      <c r="E373" s="300"/>
      <c r="F373" s="300"/>
      <c r="G373" s="300"/>
      <c r="H373" s="300"/>
      <c r="I373" s="300"/>
      <c r="J373" s="375"/>
      <c r="K373" s="300"/>
      <c r="L373" s="375"/>
      <c r="M373" s="300"/>
      <c r="N373" s="300"/>
      <c r="O373" s="309"/>
      <c r="P373" s="309"/>
      <c r="Q373" s="309"/>
      <c r="R373" s="309"/>
    </row>
    <row r="374">
      <c r="B374" s="0" t="s">
        <v>230</v>
      </c>
      <c r="C374" s="322" t="s">
        <v>416</v>
      </c>
      <c r="D374" s="383" t="s">
        <v>144</v>
      </c>
      <c r="E374" s="290">
        <v>0.146914812</v>
      </c>
      <c r="F374" s="290">
        <v>0.157052638993</v>
      </c>
      <c r="G374" s="290">
        <v>0.16882607469</v>
      </c>
      <c r="H374" s="290">
        <v>0.180678910125</v>
      </c>
      <c r="I374" s="290">
        <v>0.193184324365</v>
      </c>
      <c r="J374" s="385">
        <v>0.206671707855</v>
      </c>
      <c r="K374" s="290">
        <v>0.221029871635</v>
      </c>
      <c r="L374" s="385">
        <v>0.23625564808399999</v>
      </c>
      <c r="M374" s="290">
        <v>0.252460337127</v>
      </c>
      <c r="N374" s="300"/>
      <c r="O374" s="309"/>
      <c r="P374" s="309"/>
      <c r="Q374" s="309"/>
      <c r="R374" s="309"/>
    </row>
    <row r="375">
      <c r="B375" s="0" t="s">
        <v>230</v>
      </c>
      <c r="C375" s="322" t="s">
        <v>416</v>
      </c>
      <c r="D375" s="383" t="s">
        <v>145</v>
      </c>
      <c r="E375" s="300"/>
      <c r="F375" s="300"/>
      <c r="G375" s="300"/>
      <c r="H375" s="300"/>
      <c r="I375" s="300"/>
      <c r="J375" s="375"/>
      <c r="K375" s="300"/>
      <c r="L375" s="375"/>
      <c r="M375" s="300"/>
      <c r="N375" s="300"/>
      <c r="O375" s="309"/>
      <c r="P375" s="309"/>
      <c r="Q375" s="309"/>
      <c r="R375" s="309"/>
    </row>
    <row r="376">
      <c r="B376" s="0" t="s">
        <v>230</v>
      </c>
      <c r="C376" s="322" t="s">
        <v>416</v>
      </c>
      <c r="D376" s="383" t="s">
        <v>146</v>
      </c>
      <c r="E376" s="290">
        <v>53.469036648</v>
      </c>
      <c r="F376" s="290">
        <v>57.15865674577</v>
      </c>
      <c r="G376" s="290">
        <v>61.443549849427</v>
      </c>
      <c r="H376" s="290">
        <v>65.757340158313</v>
      </c>
      <c r="I376" s="290">
        <v>70.308633817525</v>
      </c>
      <c r="J376" s="385">
        <v>75.217311113763</v>
      </c>
      <c r="K376" s="290">
        <v>80.44290528563</v>
      </c>
      <c r="L376" s="385">
        <v>85.984263490676</v>
      </c>
      <c r="M376" s="290">
        <v>91.881892875439</v>
      </c>
      <c r="N376" s="300"/>
      <c r="O376" s="309"/>
      <c r="P376" s="309"/>
      <c r="Q376" s="309"/>
      <c r="R376" s="309"/>
    </row>
    <row r="377">
      <c r="B377" s="0" t="s">
        <v>230</v>
      </c>
      <c r="C377" s="322" t="s">
        <v>416</v>
      </c>
      <c r="D377" s="383" t="s">
        <v>423</v>
      </c>
      <c r="E377" s="300"/>
      <c r="F377" s="300"/>
      <c r="G377" s="300"/>
      <c r="H377" s="300"/>
      <c r="I377" s="300"/>
      <c r="J377" s="375"/>
      <c r="K377" s="300"/>
      <c r="L377" s="375"/>
      <c r="M377" s="300"/>
      <c r="N377" s="300"/>
      <c r="O377" s="309"/>
      <c r="P377" s="309"/>
      <c r="Q377" s="309"/>
      <c r="R377" s="309"/>
    </row>
    <row r="378">
      <c r="B378" s="0" t="s">
        <v>230</v>
      </c>
      <c r="C378" s="0" t="s">
        <v>415</v>
      </c>
      <c r="D378" s="317" t="s">
        <v>143</v>
      </c>
      <c r="E378" s="290"/>
      <c r="F378" s="290"/>
      <c r="G378" s="290"/>
      <c r="H378" s="290"/>
      <c r="I378" s="290"/>
      <c r="J378" s="385">
        <v>6.455094308532</v>
      </c>
      <c r="K378" s="290">
        <v>10.007159331199</v>
      </c>
      <c r="L378" s="385">
        <v>25.225211165417</v>
      </c>
      <c r="M378" s="290">
        <v>27.018600261298</v>
      </c>
      <c r="N378" s="300"/>
      <c r="O378" s="309"/>
      <c r="P378" s="309"/>
      <c r="Q378" s="309"/>
      <c r="R378" s="309"/>
    </row>
    <row r="379">
      <c r="B379" s="0" t="s">
        <v>230</v>
      </c>
      <c r="C379" s="0" t="s">
        <v>415</v>
      </c>
      <c r="D379" s="317" t="s">
        <v>144</v>
      </c>
      <c r="E379" s="290">
        <v>3.216048552</v>
      </c>
      <c r="F379" s="290">
        <v>2.412036414</v>
      </c>
      <c r="G379" s="290"/>
      <c r="H379" s="290"/>
      <c r="I379" s="290"/>
      <c r="J379" s="385"/>
      <c r="K379" s="290"/>
      <c r="L379" s="385"/>
      <c r="M379" s="290"/>
      <c r="N379" s="300"/>
      <c r="O379" s="309"/>
      <c r="P379" s="309"/>
      <c r="Q379" s="309"/>
      <c r="R379" s="309"/>
    </row>
    <row r="380">
      <c r="B380" s="0" t="s">
        <v>230</v>
      </c>
      <c r="C380" s="0" t="s">
        <v>415</v>
      </c>
      <c r="D380" s="317" t="s">
        <v>145</v>
      </c>
      <c r="E380" s="290">
        <v>41.742312264</v>
      </c>
      <c r="F380" s="290">
        <v>41.91661126783</v>
      </c>
      <c r="G380" s="290">
        <v>49.52225256633</v>
      </c>
      <c r="H380" s="290">
        <v>43.485548518925</v>
      </c>
      <c r="I380" s="290">
        <v>41.234777961782</v>
      </c>
      <c r="J380" s="385">
        <v>35.008213000701</v>
      </c>
      <c r="K380" s="290">
        <v>30.832257474698</v>
      </c>
      <c r="L380" s="385">
        <v>21.619547673671</v>
      </c>
      <c r="M380" s="290">
        <v>20.312781973877</v>
      </c>
      <c r="N380" s="300"/>
      <c r="O380" s="309"/>
      <c r="P380" s="309"/>
      <c r="Q380" s="309"/>
      <c r="R380" s="309"/>
    </row>
    <row r="381">
      <c r="B381" s="0" t="s">
        <v>230</v>
      </c>
      <c r="C381" s="0" t="s">
        <v>415</v>
      </c>
      <c r="D381" s="317" t="s">
        <v>146</v>
      </c>
      <c r="E381" s="290">
        <v>48.46828086</v>
      </c>
      <c r="F381" s="290">
        <v>24.821169228699</v>
      </c>
      <c r="G381" s="290">
        <v>13.915806035199</v>
      </c>
      <c r="H381" s="290">
        <v>14.211126746136</v>
      </c>
      <c r="I381" s="290">
        <v>13.915806035199</v>
      </c>
      <c r="J381" s="385">
        <v>1.979312148539</v>
      </c>
      <c r="K381" s="290">
        <v>1.179267185399</v>
      </c>
      <c r="L381" s="385"/>
      <c r="M381" s="290"/>
      <c r="N381" s="300"/>
      <c r="O381" s="309"/>
      <c r="P381" s="309"/>
      <c r="Q381" s="309"/>
      <c r="R381" s="309"/>
    </row>
    <row r="382">
      <c r="B382" s="0" t="s">
        <v>230</v>
      </c>
      <c r="C382" s="0" t="s">
        <v>415</v>
      </c>
      <c r="D382" s="317" t="s">
        <v>148</v>
      </c>
      <c r="E382" s="290">
        <v>0.058992012</v>
      </c>
      <c r="F382" s="290">
        <v>12.801459887701</v>
      </c>
      <c r="G382" s="290">
        <v>12.684887802004</v>
      </c>
      <c r="H382" s="290">
        <v>13.678743429266</v>
      </c>
      <c r="I382" s="290">
        <v>12.107232778278</v>
      </c>
      <c r="J382" s="385">
        <v>19.978758717564</v>
      </c>
      <c r="K382" s="290">
        <v>18.487024532314</v>
      </c>
      <c r="L382" s="385">
        <v>13.716690462686</v>
      </c>
      <c r="M382" s="290">
        <v>10.399031923913</v>
      </c>
      <c r="N382" s="300"/>
      <c r="O382" s="309"/>
      <c r="P382" s="309"/>
      <c r="Q382" s="309"/>
      <c r="R382" s="309"/>
    </row>
    <row r="383">
      <c r="B383" s="0" t="s">
        <v>230</v>
      </c>
      <c r="C383" s="0" t="s">
        <v>415</v>
      </c>
      <c r="D383" s="317" t="s">
        <v>423</v>
      </c>
      <c r="E383" s="300"/>
      <c r="F383" s="300"/>
      <c r="G383" s="300"/>
      <c r="H383" s="300"/>
      <c r="I383" s="300"/>
      <c r="J383" s="375"/>
      <c r="K383" s="300"/>
      <c r="L383" s="375"/>
      <c r="M383" s="300"/>
      <c r="N383" s="300"/>
      <c r="O383" s="309"/>
      <c r="P383" s="309"/>
      <c r="Q383" s="309"/>
      <c r="R383" s="309"/>
    </row>
    <row r="384">
      <c r="B384" s="0" t="s">
        <v>231</v>
      </c>
      <c r="C384" s="0" t="s">
        <v>405</v>
      </c>
      <c r="D384" s="317" t="s">
        <v>143</v>
      </c>
      <c r="E384" s="375"/>
      <c r="F384" s="375"/>
      <c r="G384" s="375"/>
      <c r="H384" s="375"/>
      <c r="I384" s="375"/>
      <c r="J384" s="375"/>
      <c r="K384" s="375"/>
      <c r="L384" s="375"/>
      <c r="M384" s="375"/>
      <c r="N384" s="300"/>
      <c r="O384" s="309"/>
      <c r="P384" s="309"/>
      <c r="Q384" s="309"/>
      <c r="R384" s="309"/>
    </row>
    <row r="385">
      <c r="B385" s="0" t="s">
        <v>231</v>
      </c>
      <c r="C385" s="0" t="s">
        <v>405</v>
      </c>
      <c r="D385" s="317" t="s">
        <v>144</v>
      </c>
      <c r="E385" s="375"/>
      <c r="F385" s="375"/>
      <c r="G385" s="375"/>
      <c r="H385" s="375"/>
      <c r="I385" s="375"/>
      <c r="J385" s="375"/>
      <c r="K385" s="375"/>
      <c r="L385" s="375"/>
      <c r="M385" s="375"/>
      <c r="N385" s="300"/>
      <c r="O385" s="309"/>
      <c r="P385" s="309"/>
      <c r="Q385" s="309"/>
      <c r="R385" s="309"/>
      <c r="S385" s="56"/>
    </row>
    <row r="386">
      <c r="B386" s="0" t="s">
        <v>231</v>
      </c>
      <c r="C386" s="0" t="s">
        <v>405</v>
      </c>
      <c r="D386" s="317" t="s">
        <v>145</v>
      </c>
      <c r="E386" s="375"/>
      <c r="F386" s="375"/>
      <c r="G386" s="375"/>
      <c r="H386" s="375"/>
      <c r="I386" s="375"/>
      <c r="J386" s="375"/>
      <c r="K386" s="375"/>
      <c r="L386" s="375"/>
      <c r="M386" s="375"/>
      <c r="N386" s="300"/>
      <c r="O386" s="309"/>
      <c r="P386" s="309"/>
      <c r="Q386" s="309"/>
      <c r="R386" s="309"/>
      <c r="S386" s="56"/>
    </row>
    <row r="387">
      <c r="B387" s="0" t="s">
        <v>231</v>
      </c>
      <c r="C387" s="0" t="s">
        <v>405</v>
      </c>
      <c r="D387" s="317" t="s">
        <v>146</v>
      </c>
      <c r="E387" s="375"/>
      <c r="F387" s="375"/>
      <c r="G387" s="375"/>
      <c r="H387" s="375"/>
      <c r="I387" s="375"/>
      <c r="J387" s="375"/>
      <c r="K387" s="375"/>
      <c r="L387" s="375"/>
      <c r="M387" s="375"/>
      <c r="N387" s="300"/>
      <c r="O387" s="309"/>
      <c r="P387" s="309"/>
      <c r="Q387" s="309"/>
      <c r="R387" s="309"/>
      <c r="S387" s="56"/>
    </row>
    <row r="388">
      <c r="B388" s="0" t="s">
        <v>231</v>
      </c>
      <c r="C388" s="0" t="s">
        <v>405</v>
      </c>
      <c r="D388" s="317" t="s">
        <v>148</v>
      </c>
      <c r="E388" s="375"/>
      <c r="F388" s="375"/>
      <c r="G388" s="375"/>
      <c r="H388" s="375"/>
      <c r="I388" s="375"/>
      <c r="J388" s="375"/>
      <c r="K388" s="375"/>
      <c r="L388" s="375"/>
      <c r="M388" s="375"/>
      <c r="N388" s="300"/>
      <c r="O388" s="309"/>
      <c r="P388" s="309"/>
      <c r="Q388" s="309"/>
      <c r="R388" s="309"/>
    </row>
    <row r="389">
      <c r="B389" s="0" t="s">
        <v>231</v>
      </c>
      <c r="C389" s="0" t="s">
        <v>405</v>
      </c>
      <c r="D389" s="317" t="s">
        <v>423</v>
      </c>
      <c r="E389" s="375"/>
      <c r="F389" s="375"/>
      <c r="G389" s="375"/>
      <c r="H389" s="375"/>
      <c r="I389" s="375"/>
      <c r="J389" s="375"/>
      <c r="K389" s="375"/>
      <c r="L389" s="375"/>
      <c r="M389" s="375"/>
      <c r="N389" s="300"/>
      <c r="O389" s="309"/>
      <c r="P389" s="309"/>
      <c r="Q389" s="309"/>
      <c r="R389" s="309"/>
      <c r="S389" s="56"/>
    </row>
    <row r="390">
      <c r="B390" s="0" t="s">
        <v>231</v>
      </c>
      <c r="C390" s="0" t="s">
        <v>407</v>
      </c>
      <c r="D390" s="317" t="s">
        <v>143</v>
      </c>
      <c r="E390" s="375"/>
      <c r="F390" s="375"/>
      <c r="G390" s="375"/>
      <c r="H390" s="375"/>
      <c r="I390" s="375"/>
      <c r="J390" s="375"/>
      <c r="K390" s="375"/>
      <c r="L390" s="375"/>
      <c r="M390" s="375"/>
      <c r="N390" s="300"/>
      <c r="O390" s="309"/>
      <c r="P390" s="309"/>
      <c r="Q390" s="309"/>
      <c r="R390" s="309"/>
    </row>
    <row r="391">
      <c r="B391" s="0" t="s">
        <v>231</v>
      </c>
      <c r="C391" s="0" t="s">
        <v>407</v>
      </c>
      <c r="D391" s="317" t="s">
        <v>144</v>
      </c>
      <c r="E391" s="375"/>
      <c r="F391" s="375"/>
      <c r="G391" s="375"/>
      <c r="H391" s="375"/>
      <c r="I391" s="375"/>
      <c r="J391" s="375"/>
      <c r="K391" s="375"/>
      <c r="L391" s="375"/>
      <c r="M391" s="375"/>
      <c r="N391" s="300"/>
      <c r="O391" s="309"/>
      <c r="P391" s="309"/>
      <c r="Q391" s="309"/>
      <c r="R391" s="309"/>
    </row>
    <row r="392">
      <c r="B392" s="0" t="s">
        <v>231</v>
      </c>
      <c r="C392" s="0" t="s">
        <v>407</v>
      </c>
      <c r="D392" s="317" t="s">
        <v>145</v>
      </c>
      <c r="E392" s="375"/>
      <c r="F392" s="375"/>
      <c r="G392" s="375"/>
      <c r="H392" s="375"/>
      <c r="I392" s="375"/>
      <c r="J392" s="375"/>
      <c r="K392" s="375"/>
      <c r="L392" s="375"/>
      <c r="M392" s="375"/>
      <c r="N392" s="300"/>
      <c r="O392" s="309"/>
      <c r="P392" s="309"/>
      <c r="Q392" s="309"/>
      <c r="R392" s="309"/>
    </row>
    <row r="393">
      <c r="B393" s="0" t="s">
        <v>231</v>
      </c>
      <c r="C393" s="0" t="s">
        <v>407</v>
      </c>
      <c r="D393" s="317" t="s">
        <v>146</v>
      </c>
      <c r="E393" s="375"/>
      <c r="F393" s="375"/>
      <c r="G393" s="375"/>
      <c r="H393" s="375"/>
      <c r="I393" s="375"/>
      <c r="J393" s="375"/>
      <c r="K393" s="375"/>
      <c r="L393" s="375"/>
      <c r="M393" s="375"/>
      <c r="N393" s="300"/>
      <c r="O393" s="309"/>
      <c r="P393" s="309"/>
      <c r="Q393" s="309"/>
      <c r="R393" s="309"/>
    </row>
    <row r="394">
      <c r="B394" s="0" t="s">
        <v>231</v>
      </c>
      <c r="C394" s="0" t="s">
        <v>407</v>
      </c>
      <c r="D394" s="317" t="s">
        <v>148</v>
      </c>
      <c r="E394" s="375"/>
      <c r="F394" s="375"/>
      <c r="G394" s="375"/>
      <c r="H394" s="375"/>
      <c r="I394" s="375"/>
      <c r="J394" s="375"/>
      <c r="K394" s="375"/>
      <c r="L394" s="375"/>
      <c r="M394" s="375"/>
      <c r="N394" s="300"/>
      <c r="O394" s="309"/>
      <c r="P394" s="309"/>
      <c r="Q394" s="309"/>
      <c r="R394" s="309"/>
    </row>
    <row r="395">
      <c r="B395" s="0" t="s">
        <v>231</v>
      </c>
      <c r="C395" s="0" t="s">
        <v>407</v>
      </c>
      <c r="D395" s="317" t="s">
        <v>423</v>
      </c>
      <c r="E395" s="375"/>
      <c r="F395" s="375"/>
      <c r="G395" s="375"/>
      <c r="H395" s="375"/>
      <c r="I395" s="375"/>
      <c r="J395" s="375"/>
      <c r="K395" s="375"/>
      <c r="L395" s="375"/>
      <c r="M395" s="375"/>
      <c r="N395" s="300"/>
      <c r="O395" s="309"/>
      <c r="P395" s="309"/>
      <c r="Q395" s="309"/>
      <c r="R395" s="309"/>
    </row>
    <row r="396">
      <c r="B396" s="0" t="s">
        <v>231</v>
      </c>
      <c r="C396" s="0" t="s">
        <v>409</v>
      </c>
      <c r="D396" s="317" t="s">
        <v>143</v>
      </c>
      <c r="E396" s="375"/>
      <c r="F396" s="375"/>
      <c r="G396" s="375"/>
      <c r="H396" s="375"/>
      <c r="I396" s="375"/>
      <c r="J396" s="375"/>
      <c r="K396" s="375"/>
      <c r="L396" s="375"/>
      <c r="M396" s="375"/>
      <c r="N396" s="300"/>
      <c r="O396" s="309"/>
      <c r="P396" s="309"/>
      <c r="Q396" s="309"/>
      <c r="R396" s="309"/>
    </row>
    <row r="397">
      <c r="B397" s="0" t="s">
        <v>231</v>
      </c>
      <c r="C397" s="0" t="s">
        <v>409</v>
      </c>
      <c r="D397" s="317" t="s">
        <v>144</v>
      </c>
      <c r="E397" s="375"/>
      <c r="F397" s="375"/>
      <c r="G397" s="375"/>
      <c r="H397" s="375"/>
      <c r="I397" s="375"/>
      <c r="J397" s="375"/>
      <c r="K397" s="375"/>
      <c r="L397" s="375"/>
      <c r="M397" s="375"/>
      <c r="N397" s="300"/>
      <c r="O397" s="309"/>
      <c r="P397" s="309"/>
      <c r="Q397" s="309"/>
      <c r="R397" s="309"/>
    </row>
    <row r="398">
      <c r="B398" s="0" t="s">
        <v>231</v>
      </c>
      <c r="C398" s="0" t="s">
        <v>409</v>
      </c>
      <c r="D398" s="317" t="s">
        <v>145</v>
      </c>
      <c r="E398" s="375"/>
      <c r="F398" s="375"/>
      <c r="G398" s="375"/>
      <c r="H398" s="375"/>
      <c r="I398" s="375"/>
      <c r="J398" s="375"/>
      <c r="K398" s="375"/>
      <c r="L398" s="375"/>
      <c r="M398" s="375"/>
      <c r="N398" s="300"/>
      <c r="O398" s="309"/>
      <c r="P398" s="309"/>
      <c r="Q398" s="309"/>
      <c r="R398" s="309"/>
    </row>
    <row r="399">
      <c r="B399" s="0" t="s">
        <v>231</v>
      </c>
      <c r="C399" s="0" t="s">
        <v>409</v>
      </c>
      <c r="D399" s="317" t="s">
        <v>146</v>
      </c>
      <c r="E399" s="375"/>
      <c r="F399" s="375"/>
      <c r="G399" s="375"/>
      <c r="H399" s="375"/>
      <c r="I399" s="375"/>
      <c r="J399" s="375"/>
      <c r="K399" s="375"/>
      <c r="L399" s="375"/>
      <c r="M399" s="375"/>
      <c r="N399" s="300"/>
      <c r="O399" s="309"/>
      <c r="P399" s="309"/>
      <c r="Q399" s="309"/>
      <c r="R399" s="309"/>
    </row>
    <row r="400">
      <c r="B400" s="0" t="s">
        <v>231</v>
      </c>
      <c r="C400" s="0" t="s">
        <v>409</v>
      </c>
      <c r="D400" s="317" t="s">
        <v>148</v>
      </c>
      <c r="E400" s="375"/>
      <c r="F400" s="375"/>
      <c r="G400" s="375"/>
      <c r="H400" s="375"/>
      <c r="I400" s="375"/>
      <c r="J400" s="375"/>
      <c r="K400" s="375"/>
      <c r="L400" s="375"/>
      <c r="M400" s="375"/>
      <c r="N400" s="300"/>
      <c r="O400" s="309"/>
      <c r="P400" s="309"/>
      <c r="Q400" s="309"/>
      <c r="R400" s="309"/>
    </row>
    <row r="401">
      <c r="B401" s="0" t="s">
        <v>231</v>
      </c>
      <c r="C401" s="0" t="s">
        <v>409</v>
      </c>
      <c r="D401" s="317" t="s">
        <v>423</v>
      </c>
      <c r="E401" s="375"/>
      <c r="F401" s="375"/>
      <c r="G401" s="375"/>
      <c r="H401" s="375"/>
      <c r="I401" s="375"/>
      <c r="J401" s="375"/>
      <c r="K401" s="375"/>
      <c r="L401" s="375"/>
      <c r="M401" s="375"/>
      <c r="N401" s="300"/>
      <c r="O401" s="309"/>
      <c r="P401" s="309"/>
      <c r="Q401" s="309"/>
      <c r="R401" s="309"/>
    </row>
    <row r="402">
      <c r="B402" s="0" t="s">
        <v>231</v>
      </c>
      <c r="C402" s="0" t="s">
        <v>411</v>
      </c>
      <c r="D402" s="317" t="s">
        <v>143</v>
      </c>
      <c r="E402" s="375"/>
      <c r="F402" s="375"/>
      <c r="G402" s="375"/>
      <c r="H402" s="375"/>
      <c r="I402" s="375"/>
      <c r="J402" s="375"/>
      <c r="K402" s="375"/>
      <c r="L402" s="375"/>
      <c r="M402" s="375"/>
      <c r="N402" s="300"/>
      <c r="O402" s="309"/>
      <c r="P402" s="309"/>
      <c r="Q402" s="309"/>
      <c r="R402" s="309"/>
    </row>
    <row r="403">
      <c r="B403" s="0" t="s">
        <v>231</v>
      </c>
      <c r="C403" s="0" t="s">
        <v>411</v>
      </c>
      <c r="D403" s="317" t="s">
        <v>144</v>
      </c>
      <c r="E403" s="375"/>
      <c r="F403" s="375"/>
      <c r="G403" s="375"/>
      <c r="H403" s="375"/>
      <c r="I403" s="375"/>
      <c r="J403" s="375"/>
      <c r="K403" s="375"/>
      <c r="L403" s="375"/>
      <c r="M403" s="375"/>
      <c r="N403" s="300"/>
      <c r="O403" s="309"/>
      <c r="P403" s="309"/>
      <c r="Q403" s="309"/>
      <c r="R403" s="309"/>
    </row>
    <row r="404">
      <c r="B404" s="0" t="s">
        <v>231</v>
      </c>
      <c r="C404" s="0" t="s">
        <v>411</v>
      </c>
      <c r="D404" s="317" t="s">
        <v>145</v>
      </c>
      <c r="E404" s="375"/>
      <c r="F404" s="375"/>
      <c r="G404" s="375"/>
      <c r="H404" s="375"/>
      <c r="I404" s="375"/>
      <c r="J404" s="375"/>
      <c r="K404" s="375"/>
      <c r="L404" s="375"/>
      <c r="M404" s="375"/>
      <c r="N404" s="300"/>
      <c r="O404" s="309"/>
      <c r="P404" s="309"/>
      <c r="Q404" s="309"/>
      <c r="R404" s="309"/>
    </row>
    <row r="405">
      <c r="B405" s="0" t="s">
        <v>231</v>
      </c>
      <c r="C405" s="0" t="s">
        <v>411</v>
      </c>
      <c r="D405" s="317" t="s">
        <v>146</v>
      </c>
      <c r="E405" s="375"/>
      <c r="F405" s="375"/>
      <c r="G405" s="375"/>
      <c r="H405" s="375"/>
      <c r="I405" s="375"/>
      <c r="J405" s="375"/>
      <c r="K405" s="375"/>
      <c r="L405" s="375"/>
      <c r="M405" s="375"/>
      <c r="N405" s="300"/>
      <c r="O405" s="309"/>
      <c r="P405" s="309"/>
      <c r="Q405" s="309"/>
      <c r="R405" s="309"/>
    </row>
    <row r="406">
      <c r="B406" s="0" t="s">
        <v>231</v>
      </c>
      <c r="C406" s="0" t="s">
        <v>411</v>
      </c>
      <c r="D406" s="317" t="s">
        <v>148</v>
      </c>
      <c r="E406" s="375"/>
      <c r="F406" s="375"/>
      <c r="G406" s="375"/>
      <c r="H406" s="375"/>
      <c r="I406" s="375"/>
      <c r="J406" s="375"/>
      <c r="K406" s="375"/>
      <c r="L406" s="375"/>
      <c r="M406" s="375"/>
      <c r="N406" s="300"/>
      <c r="O406" s="309"/>
      <c r="P406" s="309"/>
      <c r="Q406" s="309"/>
      <c r="R406" s="309"/>
    </row>
    <row r="407">
      <c r="B407" s="0" t="s">
        <v>231</v>
      </c>
      <c r="C407" s="0" t="s">
        <v>411</v>
      </c>
      <c r="D407" s="317" t="s">
        <v>423</v>
      </c>
      <c r="E407" s="375"/>
      <c r="F407" s="375"/>
      <c r="G407" s="375"/>
      <c r="H407" s="375"/>
      <c r="I407" s="375"/>
      <c r="J407" s="375"/>
      <c r="K407" s="375"/>
      <c r="L407" s="375"/>
      <c r="M407" s="375"/>
      <c r="N407" s="300"/>
      <c r="O407" s="309"/>
      <c r="P407" s="309"/>
      <c r="Q407" s="309"/>
      <c r="R407" s="309"/>
    </row>
    <row r="408">
      <c r="B408" s="0" t="s">
        <v>231</v>
      </c>
      <c r="C408" s="0" t="s">
        <v>413</v>
      </c>
      <c r="D408" s="317" t="s">
        <v>143</v>
      </c>
      <c r="E408" s="375"/>
      <c r="F408" s="375"/>
      <c r="G408" s="375"/>
      <c r="H408" s="375"/>
      <c r="I408" s="375"/>
      <c r="J408" s="375"/>
      <c r="K408" s="375"/>
      <c r="L408" s="375"/>
      <c r="M408" s="375"/>
      <c r="N408" s="300"/>
      <c r="O408" s="309"/>
      <c r="P408" s="309"/>
      <c r="Q408" s="309"/>
      <c r="R408" s="309"/>
    </row>
    <row r="409">
      <c r="B409" s="0" t="s">
        <v>231</v>
      </c>
      <c r="C409" s="0" t="s">
        <v>413</v>
      </c>
      <c r="D409" s="317" t="s">
        <v>144</v>
      </c>
      <c r="E409" s="375"/>
      <c r="F409" s="375"/>
      <c r="G409" s="375"/>
      <c r="H409" s="375"/>
      <c r="I409" s="375"/>
      <c r="J409" s="375"/>
      <c r="K409" s="375"/>
      <c r="L409" s="375"/>
      <c r="M409" s="375"/>
      <c r="N409" s="300"/>
      <c r="O409" s="309"/>
      <c r="P409" s="309"/>
      <c r="Q409" s="309"/>
      <c r="R409" s="309"/>
    </row>
    <row r="410">
      <c r="B410" s="0" t="s">
        <v>231</v>
      </c>
      <c r="C410" s="0" t="s">
        <v>413</v>
      </c>
      <c r="D410" s="317" t="s">
        <v>145</v>
      </c>
      <c r="E410" s="375"/>
      <c r="F410" s="375"/>
      <c r="G410" s="375"/>
      <c r="H410" s="375"/>
      <c r="I410" s="375"/>
      <c r="J410" s="375"/>
      <c r="K410" s="375"/>
      <c r="L410" s="375"/>
      <c r="M410" s="375"/>
      <c r="N410" s="300"/>
      <c r="O410" s="309"/>
      <c r="P410" s="309"/>
      <c r="Q410" s="309"/>
      <c r="R410" s="309"/>
      <c r="S410" s="56"/>
    </row>
    <row r="411">
      <c r="B411" s="0" t="s">
        <v>231</v>
      </c>
      <c r="C411" s="0" t="s">
        <v>413</v>
      </c>
      <c r="D411" s="317" t="s">
        <v>146</v>
      </c>
      <c r="E411" s="375"/>
      <c r="F411" s="375"/>
      <c r="G411" s="375"/>
      <c r="H411" s="375"/>
      <c r="I411" s="375"/>
      <c r="J411" s="375"/>
      <c r="K411" s="375"/>
      <c r="L411" s="375"/>
      <c r="M411" s="375"/>
      <c r="N411" s="300"/>
      <c r="O411" s="309"/>
      <c r="P411" s="309"/>
      <c r="Q411" s="309"/>
      <c r="R411" s="309"/>
      <c r="S411" s="56"/>
    </row>
    <row r="412">
      <c r="B412" s="0" t="s">
        <v>231</v>
      </c>
      <c r="C412" s="0" t="s">
        <v>413</v>
      </c>
      <c r="D412" s="317" t="s">
        <v>148</v>
      </c>
      <c r="E412" s="375"/>
      <c r="F412" s="375"/>
      <c r="G412" s="375"/>
      <c r="H412" s="375"/>
      <c r="I412" s="375"/>
      <c r="J412" s="375"/>
      <c r="K412" s="375"/>
      <c r="L412" s="375"/>
      <c r="M412" s="375"/>
      <c r="N412" s="300"/>
      <c r="O412" s="309"/>
      <c r="P412" s="309"/>
      <c r="Q412" s="309"/>
      <c r="R412" s="309"/>
    </row>
    <row r="413">
      <c r="B413" s="0" t="s">
        <v>231</v>
      </c>
      <c r="C413" s="0" t="s">
        <v>413</v>
      </c>
      <c r="D413" s="317" t="s">
        <v>423</v>
      </c>
      <c r="E413" s="375"/>
      <c r="F413" s="375"/>
      <c r="G413" s="375"/>
      <c r="H413" s="375"/>
      <c r="I413" s="375"/>
      <c r="J413" s="375"/>
      <c r="K413" s="375"/>
      <c r="L413" s="375"/>
      <c r="M413" s="375"/>
      <c r="N413" s="300"/>
      <c r="O413" s="309"/>
      <c r="P413" s="309"/>
      <c r="Q413" s="309"/>
      <c r="R413" s="309"/>
    </row>
    <row r="414">
      <c r="B414" s="0" t="s">
        <v>231</v>
      </c>
      <c r="C414" s="0" t="s">
        <v>413</v>
      </c>
      <c r="D414" s="317" t="s">
        <v>156</v>
      </c>
      <c r="E414" s="375"/>
      <c r="F414" s="375"/>
      <c r="G414" s="375"/>
      <c r="H414" s="375"/>
      <c r="I414" s="375"/>
      <c r="J414" s="375"/>
      <c r="K414" s="375"/>
      <c r="L414" s="375"/>
      <c r="M414" s="375"/>
      <c r="N414" s="300"/>
      <c r="O414" s="309"/>
      <c r="P414" s="309"/>
      <c r="Q414" s="309"/>
      <c r="R414" s="309"/>
    </row>
    <row r="415">
      <c r="B415" s="0" t="s">
        <v>231</v>
      </c>
      <c r="C415" s="0" t="s">
        <v>416</v>
      </c>
      <c r="D415" s="317" t="s">
        <v>143</v>
      </c>
      <c r="E415" s="375"/>
      <c r="F415" s="375"/>
      <c r="G415" s="375"/>
      <c r="H415" s="375"/>
      <c r="I415" s="375"/>
      <c r="J415" s="375"/>
      <c r="K415" s="375"/>
      <c r="L415" s="375"/>
      <c r="M415" s="375"/>
      <c r="N415" s="300"/>
      <c r="O415" s="309"/>
      <c r="P415" s="309"/>
      <c r="Q415" s="309"/>
      <c r="R415" s="309"/>
    </row>
    <row r="416">
      <c r="B416" s="0" t="s">
        <v>231</v>
      </c>
      <c r="C416" s="0" t="s">
        <v>416</v>
      </c>
      <c r="D416" s="317" t="s">
        <v>145</v>
      </c>
      <c r="E416" s="375"/>
      <c r="F416" s="375"/>
      <c r="G416" s="375"/>
      <c r="H416" s="375"/>
      <c r="I416" s="375"/>
      <c r="J416" s="375"/>
      <c r="K416" s="375"/>
      <c r="L416" s="375"/>
      <c r="M416" s="375"/>
      <c r="N416" s="300"/>
      <c r="O416" s="309"/>
      <c r="P416" s="309"/>
      <c r="Q416" s="309"/>
      <c r="R416" s="309"/>
      <c r="S416" s="56"/>
    </row>
    <row r="417">
      <c r="B417" s="0" t="s">
        <v>231</v>
      </c>
      <c r="C417" s="0" t="s">
        <v>416</v>
      </c>
      <c r="D417" s="317" t="s">
        <v>146</v>
      </c>
      <c r="E417" s="375"/>
      <c r="F417" s="375"/>
      <c r="G417" s="375"/>
      <c r="H417" s="375"/>
      <c r="I417" s="375"/>
      <c r="J417" s="375"/>
      <c r="K417" s="375"/>
      <c r="L417" s="375"/>
      <c r="M417" s="375"/>
      <c r="N417" s="300"/>
      <c r="O417" s="309"/>
      <c r="P417" s="309"/>
      <c r="Q417" s="309"/>
      <c r="R417" s="309"/>
    </row>
    <row r="418">
      <c r="B418" s="0" t="s">
        <v>231</v>
      </c>
      <c r="C418" s="0" t="s">
        <v>416</v>
      </c>
      <c r="D418" s="317" t="s">
        <v>423</v>
      </c>
      <c r="E418" s="375"/>
      <c r="F418" s="375"/>
      <c r="G418" s="375"/>
      <c r="H418" s="375"/>
      <c r="I418" s="375"/>
      <c r="J418" s="375"/>
      <c r="K418" s="375"/>
      <c r="L418" s="375"/>
      <c r="M418" s="375"/>
      <c r="N418" s="300"/>
      <c r="O418" s="309"/>
      <c r="P418" s="309"/>
      <c r="Q418" s="309"/>
      <c r="R418" s="309"/>
    </row>
    <row r="419">
      <c r="B419" s="322" t="s">
        <v>231</v>
      </c>
      <c r="C419" s="322" t="s">
        <v>416</v>
      </c>
      <c r="D419" s="383" t="s">
        <v>144</v>
      </c>
      <c r="E419" s="375"/>
      <c r="F419" s="375"/>
      <c r="G419" s="375"/>
      <c r="H419" s="375"/>
      <c r="I419" s="375"/>
      <c r="J419" s="375"/>
      <c r="K419" s="375"/>
      <c r="L419" s="375"/>
      <c r="M419" s="375"/>
      <c r="N419" s="300"/>
      <c r="O419" s="309"/>
      <c r="P419" s="309"/>
      <c r="Q419" s="309"/>
      <c r="R419" s="309"/>
    </row>
    <row r="420">
      <c r="B420" s="0" t="s">
        <v>231</v>
      </c>
      <c r="C420" s="0" t="s">
        <v>415</v>
      </c>
      <c r="D420" s="317" t="s">
        <v>143</v>
      </c>
      <c r="E420" s="375"/>
      <c r="F420" s="375"/>
      <c r="G420" s="375"/>
      <c r="H420" s="375"/>
      <c r="I420" s="375"/>
      <c r="J420" s="375"/>
      <c r="K420" s="375"/>
      <c r="L420" s="375"/>
      <c r="M420" s="375"/>
      <c r="N420" s="300"/>
      <c r="O420" s="309"/>
      <c r="P420" s="309"/>
      <c r="Q420" s="309"/>
      <c r="R420" s="309"/>
    </row>
    <row r="421">
      <c r="B421" s="0" t="s">
        <v>231</v>
      </c>
      <c r="C421" s="0" t="s">
        <v>415</v>
      </c>
      <c r="D421" s="317" t="s">
        <v>144</v>
      </c>
      <c r="E421" s="375"/>
      <c r="F421" s="375"/>
      <c r="G421" s="375"/>
      <c r="H421" s="375"/>
      <c r="I421" s="375"/>
      <c r="J421" s="375"/>
      <c r="K421" s="375"/>
      <c r="L421" s="375"/>
      <c r="M421" s="375"/>
      <c r="N421" s="300"/>
      <c r="O421" s="309"/>
      <c r="P421" s="309"/>
      <c r="Q421" s="309"/>
      <c r="R421" s="309"/>
    </row>
    <row r="422">
      <c r="B422" s="0" t="s">
        <v>231</v>
      </c>
      <c r="C422" s="0" t="s">
        <v>415</v>
      </c>
      <c r="D422" s="317" t="s">
        <v>145</v>
      </c>
      <c r="E422" s="375"/>
      <c r="F422" s="375"/>
      <c r="G422" s="375"/>
      <c r="H422" s="375"/>
      <c r="I422" s="375"/>
      <c r="J422" s="375"/>
      <c r="K422" s="375"/>
      <c r="L422" s="375"/>
      <c r="M422" s="375"/>
      <c r="N422" s="300"/>
      <c r="O422" s="309"/>
      <c r="P422" s="309"/>
      <c r="Q422" s="309"/>
      <c r="R422" s="309"/>
    </row>
    <row r="423">
      <c r="B423" s="0" t="s">
        <v>231</v>
      </c>
      <c r="C423" s="0" t="s">
        <v>415</v>
      </c>
      <c r="D423" s="317" t="s">
        <v>146</v>
      </c>
      <c r="E423" s="375"/>
      <c r="F423" s="375"/>
      <c r="G423" s="375"/>
      <c r="H423" s="375"/>
      <c r="I423" s="375"/>
      <c r="J423" s="375"/>
      <c r="K423" s="375"/>
      <c r="L423" s="375"/>
      <c r="M423" s="375"/>
      <c r="N423" s="300"/>
      <c r="O423" s="309"/>
      <c r="P423" s="309"/>
      <c r="Q423" s="309"/>
      <c r="R423" s="309"/>
    </row>
    <row r="424">
      <c r="B424" s="0" t="s">
        <v>231</v>
      </c>
      <c r="C424" s="0" t="s">
        <v>415</v>
      </c>
      <c r="D424" s="317" t="s">
        <v>148</v>
      </c>
      <c r="E424" s="375"/>
      <c r="F424" s="375"/>
      <c r="G424" s="375"/>
      <c r="H424" s="375"/>
      <c r="I424" s="375"/>
      <c r="J424" s="375"/>
      <c r="K424" s="375"/>
      <c r="L424" s="375"/>
      <c r="M424" s="375"/>
      <c r="N424" s="300"/>
      <c r="O424" s="309"/>
      <c r="P424" s="309"/>
      <c r="Q424" s="309"/>
      <c r="R424" s="309"/>
    </row>
    <row r="425">
      <c r="B425" s="0" t="s">
        <v>231</v>
      </c>
      <c r="C425" s="0" t="s">
        <v>415</v>
      </c>
      <c r="D425" s="317" t="s">
        <v>423</v>
      </c>
      <c r="E425" s="375"/>
      <c r="F425" s="375"/>
      <c r="G425" s="375"/>
      <c r="H425" s="375"/>
      <c r="I425" s="375"/>
      <c r="J425" s="375"/>
      <c r="K425" s="375"/>
      <c r="L425" s="375"/>
      <c r="M425" s="375"/>
      <c r="N425" s="300"/>
      <c r="O425" s="309"/>
      <c r="P425" s="309"/>
      <c r="Q425" s="309"/>
      <c r="R425" s="309"/>
    </row>
    <row r="426">
      <c r="B426" s="0" t="s">
        <v>232</v>
      </c>
      <c r="C426" s="0" t="s">
        <v>405</v>
      </c>
      <c r="D426" s="317" t="s">
        <v>143</v>
      </c>
      <c r="E426" s="375"/>
      <c r="F426" s="375"/>
      <c r="G426" s="375"/>
      <c r="H426" s="375"/>
      <c r="I426" s="375"/>
      <c r="J426" s="375"/>
      <c r="K426" s="375"/>
      <c r="L426" s="375"/>
      <c r="M426" s="375"/>
      <c r="N426" s="300"/>
      <c r="O426" s="309"/>
      <c r="P426" s="309"/>
      <c r="Q426" s="309"/>
      <c r="R426" s="309"/>
    </row>
    <row r="427">
      <c r="B427" s="0" t="s">
        <v>232</v>
      </c>
      <c r="C427" s="0" t="s">
        <v>405</v>
      </c>
      <c r="D427" s="317" t="s">
        <v>144</v>
      </c>
      <c r="E427" s="375"/>
      <c r="F427" s="375"/>
      <c r="G427" s="375"/>
      <c r="H427" s="375"/>
      <c r="I427" s="375"/>
      <c r="J427" s="375"/>
      <c r="K427" s="375"/>
      <c r="L427" s="375"/>
      <c r="M427" s="375"/>
      <c r="N427" s="300"/>
      <c r="O427" s="309"/>
      <c r="P427" s="309"/>
      <c r="Q427" s="309"/>
      <c r="R427" s="309"/>
    </row>
    <row r="428">
      <c r="B428" s="0" t="s">
        <v>232</v>
      </c>
      <c r="C428" s="0" t="s">
        <v>405</v>
      </c>
      <c r="D428" s="317" t="s">
        <v>145</v>
      </c>
      <c r="E428" s="375"/>
      <c r="F428" s="375"/>
      <c r="G428" s="375"/>
      <c r="H428" s="375"/>
      <c r="I428" s="375"/>
      <c r="J428" s="375"/>
      <c r="K428" s="375"/>
      <c r="L428" s="375"/>
      <c r="M428" s="375"/>
      <c r="N428" s="300"/>
      <c r="O428" s="309"/>
      <c r="P428" s="309"/>
      <c r="Q428" s="309"/>
      <c r="R428" s="309"/>
    </row>
    <row r="429">
      <c r="B429" s="0" t="s">
        <v>232</v>
      </c>
      <c r="C429" s="0" t="s">
        <v>405</v>
      </c>
      <c r="D429" s="317" t="s">
        <v>146</v>
      </c>
      <c r="E429" s="375"/>
      <c r="F429" s="375"/>
      <c r="G429" s="375"/>
      <c r="H429" s="375"/>
      <c r="I429" s="375"/>
      <c r="J429" s="375"/>
      <c r="K429" s="375"/>
      <c r="L429" s="375"/>
      <c r="M429" s="375"/>
      <c r="N429" s="300"/>
      <c r="O429" s="309"/>
      <c r="P429" s="309"/>
      <c r="Q429" s="309"/>
      <c r="R429" s="309"/>
      <c r="S429" s="56"/>
    </row>
    <row r="430">
      <c r="B430" s="0" t="s">
        <v>232</v>
      </c>
      <c r="C430" s="0" t="s">
        <v>405</v>
      </c>
      <c r="D430" s="317" t="s">
        <v>148</v>
      </c>
      <c r="E430" s="375"/>
      <c r="F430" s="375"/>
      <c r="G430" s="375"/>
      <c r="H430" s="375"/>
      <c r="I430" s="375"/>
      <c r="J430" s="375"/>
      <c r="K430" s="375"/>
      <c r="L430" s="375"/>
      <c r="M430" s="375"/>
      <c r="N430" s="300"/>
      <c r="O430" s="309"/>
      <c r="P430" s="309"/>
      <c r="Q430" s="309"/>
      <c r="R430" s="309"/>
    </row>
    <row r="431">
      <c r="B431" s="0" t="s">
        <v>232</v>
      </c>
      <c r="C431" s="0" t="s">
        <v>405</v>
      </c>
      <c r="D431" s="317" t="s">
        <v>423</v>
      </c>
      <c r="E431" s="375"/>
      <c r="F431" s="375"/>
      <c r="G431" s="375"/>
      <c r="H431" s="375"/>
      <c r="I431" s="375"/>
      <c r="J431" s="375"/>
      <c r="K431" s="375"/>
      <c r="L431" s="375"/>
      <c r="M431" s="375"/>
      <c r="N431" s="300"/>
      <c r="O431" s="309"/>
      <c r="P431" s="309"/>
      <c r="Q431" s="309"/>
      <c r="R431" s="309"/>
    </row>
    <row r="432">
      <c r="B432" s="0" t="s">
        <v>232</v>
      </c>
      <c r="C432" s="0" t="s">
        <v>407</v>
      </c>
      <c r="D432" s="317" t="s">
        <v>143</v>
      </c>
      <c r="E432" s="375"/>
      <c r="F432" s="375"/>
      <c r="G432" s="375"/>
      <c r="H432" s="375"/>
      <c r="I432" s="375"/>
      <c r="J432" s="375"/>
      <c r="K432" s="375"/>
      <c r="L432" s="375"/>
      <c r="M432" s="375"/>
      <c r="N432" s="300"/>
      <c r="O432" s="309"/>
      <c r="P432" s="309"/>
      <c r="Q432" s="309"/>
      <c r="R432" s="309"/>
    </row>
    <row r="433">
      <c r="B433" s="0" t="s">
        <v>232</v>
      </c>
      <c r="C433" s="0" t="s">
        <v>407</v>
      </c>
      <c r="D433" s="317" t="s">
        <v>144</v>
      </c>
      <c r="E433" s="375"/>
      <c r="F433" s="375"/>
      <c r="G433" s="375"/>
      <c r="H433" s="375"/>
      <c r="I433" s="375"/>
      <c r="J433" s="375"/>
      <c r="K433" s="375"/>
      <c r="L433" s="375"/>
      <c r="M433" s="375"/>
      <c r="N433" s="300"/>
      <c r="O433" s="309"/>
      <c r="P433" s="309"/>
      <c r="Q433" s="309"/>
      <c r="R433" s="309"/>
      <c r="S433" s="56"/>
    </row>
    <row r="434">
      <c r="B434" s="0" t="s">
        <v>232</v>
      </c>
      <c r="C434" s="0" t="s">
        <v>407</v>
      </c>
      <c r="D434" s="317" t="s">
        <v>145</v>
      </c>
      <c r="E434" s="375"/>
      <c r="F434" s="375"/>
      <c r="G434" s="375"/>
      <c r="H434" s="375"/>
      <c r="I434" s="375"/>
      <c r="J434" s="375"/>
      <c r="K434" s="375"/>
      <c r="L434" s="375"/>
      <c r="M434" s="375"/>
      <c r="N434" s="300"/>
      <c r="O434" s="309"/>
      <c r="P434" s="309"/>
      <c r="Q434" s="309"/>
      <c r="R434" s="309"/>
    </row>
    <row r="435">
      <c r="B435" s="0" t="s">
        <v>232</v>
      </c>
      <c r="C435" s="0" t="s">
        <v>407</v>
      </c>
      <c r="D435" s="317" t="s">
        <v>146</v>
      </c>
      <c r="E435" s="375"/>
      <c r="F435" s="375"/>
      <c r="G435" s="375"/>
      <c r="H435" s="375"/>
      <c r="I435" s="375"/>
      <c r="J435" s="375"/>
      <c r="K435" s="375"/>
      <c r="L435" s="375"/>
      <c r="M435" s="375"/>
      <c r="N435" s="300"/>
      <c r="O435" s="309"/>
      <c r="P435" s="309"/>
      <c r="Q435" s="309"/>
      <c r="R435" s="309"/>
    </row>
    <row r="436">
      <c r="B436" s="0" t="s">
        <v>232</v>
      </c>
      <c r="C436" s="0" t="s">
        <v>407</v>
      </c>
      <c r="D436" s="317" t="s">
        <v>148</v>
      </c>
      <c r="E436" s="375"/>
      <c r="F436" s="375"/>
      <c r="G436" s="375"/>
      <c r="H436" s="375"/>
      <c r="I436" s="375"/>
      <c r="J436" s="375"/>
      <c r="K436" s="375"/>
      <c r="L436" s="375"/>
      <c r="M436" s="375"/>
      <c r="N436" s="300"/>
      <c r="O436" s="309"/>
      <c r="P436" s="309"/>
      <c r="Q436" s="309"/>
      <c r="R436" s="309"/>
    </row>
    <row r="437">
      <c r="B437" s="0" t="s">
        <v>232</v>
      </c>
      <c r="C437" s="0" t="s">
        <v>407</v>
      </c>
      <c r="D437" s="317" t="s">
        <v>423</v>
      </c>
      <c r="E437" s="375"/>
      <c r="F437" s="375"/>
      <c r="G437" s="375"/>
      <c r="H437" s="375"/>
      <c r="I437" s="375"/>
      <c r="J437" s="375"/>
      <c r="K437" s="375"/>
      <c r="L437" s="375"/>
      <c r="M437" s="375"/>
      <c r="N437" s="300"/>
      <c r="O437" s="309"/>
      <c r="P437" s="309"/>
      <c r="Q437" s="309"/>
      <c r="R437" s="309"/>
    </row>
    <row r="438">
      <c r="B438" s="0" t="s">
        <v>232</v>
      </c>
      <c r="C438" s="0" t="s">
        <v>409</v>
      </c>
      <c r="D438" s="317" t="s">
        <v>143</v>
      </c>
      <c r="E438" s="375"/>
      <c r="F438" s="375"/>
      <c r="G438" s="375"/>
      <c r="H438" s="375"/>
      <c r="I438" s="375"/>
      <c r="J438" s="375"/>
      <c r="K438" s="375"/>
      <c r="L438" s="375"/>
      <c r="M438" s="375"/>
      <c r="N438" s="300"/>
      <c r="O438" s="309"/>
      <c r="P438" s="309"/>
      <c r="Q438" s="309"/>
      <c r="R438" s="309"/>
    </row>
    <row r="439">
      <c r="B439" s="0" t="s">
        <v>232</v>
      </c>
      <c r="C439" s="0" t="s">
        <v>409</v>
      </c>
      <c r="D439" s="317" t="s">
        <v>144</v>
      </c>
      <c r="E439" s="375"/>
      <c r="F439" s="375"/>
      <c r="G439" s="375"/>
      <c r="H439" s="375"/>
      <c r="I439" s="375"/>
      <c r="J439" s="375"/>
      <c r="K439" s="375"/>
      <c r="L439" s="375"/>
      <c r="M439" s="375"/>
      <c r="N439" s="300"/>
      <c r="O439" s="309"/>
      <c r="P439" s="309"/>
      <c r="Q439" s="309"/>
      <c r="R439" s="309"/>
    </row>
    <row r="440">
      <c r="B440" s="0" t="s">
        <v>232</v>
      </c>
      <c r="C440" s="0" t="s">
        <v>409</v>
      </c>
      <c r="D440" s="317" t="s">
        <v>145</v>
      </c>
      <c r="E440" s="375"/>
      <c r="F440" s="375"/>
      <c r="G440" s="375"/>
      <c r="H440" s="375"/>
      <c r="I440" s="375"/>
      <c r="J440" s="375"/>
      <c r="K440" s="375"/>
      <c r="L440" s="375"/>
      <c r="M440" s="375"/>
      <c r="N440" s="300"/>
      <c r="O440" s="309"/>
      <c r="P440" s="309"/>
      <c r="Q440" s="309"/>
      <c r="R440" s="309"/>
    </row>
    <row r="441">
      <c r="B441" s="0" t="s">
        <v>232</v>
      </c>
      <c r="C441" s="0" t="s">
        <v>409</v>
      </c>
      <c r="D441" s="317" t="s">
        <v>146</v>
      </c>
      <c r="E441" s="375"/>
      <c r="F441" s="375"/>
      <c r="G441" s="375"/>
      <c r="H441" s="375"/>
      <c r="I441" s="375"/>
      <c r="J441" s="375"/>
      <c r="K441" s="375"/>
      <c r="L441" s="375"/>
      <c r="M441" s="375"/>
      <c r="N441" s="300"/>
      <c r="O441" s="309"/>
      <c r="P441" s="309"/>
      <c r="Q441" s="309"/>
      <c r="R441" s="309"/>
    </row>
    <row r="442">
      <c r="B442" s="0" t="s">
        <v>232</v>
      </c>
      <c r="C442" s="0" t="s">
        <v>409</v>
      </c>
      <c r="D442" s="317" t="s">
        <v>148</v>
      </c>
      <c r="E442" s="375"/>
      <c r="F442" s="375"/>
      <c r="G442" s="375"/>
      <c r="H442" s="375"/>
      <c r="I442" s="375"/>
      <c r="J442" s="375"/>
      <c r="K442" s="375"/>
      <c r="L442" s="375"/>
      <c r="M442" s="375"/>
      <c r="N442" s="300"/>
      <c r="O442" s="309"/>
      <c r="P442" s="309"/>
      <c r="Q442" s="309"/>
      <c r="R442" s="309"/>
    </row>
    <row r="443">
      <c r="B443" s="0" t="s">
        <v>232</v>
      </c>
      <c r="C443" s="0" t="s">
        <v>409</v>
      </c>
      <c r="D443" s="317" t="s">
        <v>423</v>
      </c>
      <c r="E443" s="375"/>
      <c r="F443" s="375"/>
      <c r="G443" s="375"/>
      <c r="H443" s="375"/>
      <c r="I443" s="375"/>
      <c r="J443" s="375"/>
      <c r="K443" s="375"/>
      <c r="L443" s="375"/>
      <c r="M443" s="375"/>
      <c r="N443" s="300"/>
      <c r="O443" s="309"/>
      <c r="P443" s="309"/>
      <c r="Q443" s="309"/>
      <c r="R443" s="309"/>
    </row>
    <row r="444">
      <c r="B444" s="0" t="s">
        <v>232</v>
      </c>
      <c r="C444" s="0" t="s">
        <v>411</v>
      </c>
      <c r="D444" s="317" t="s">
        <v>143</v>
      </c>
      <c r="E444" s="375"/>
      <c r="F444" s="375"/>
      <c r="G444" s="375"/>
      <c r="H444" s="375"/>
      <c r="I444" s="375"/>
      <c r="J444" s="375"/>
      <c r="K444" s="375"/>
      <c r="L444" s="375"/>
      <c r="M444" s="375"/>
      <c r="N444" s="300"/>
      <c r="O444" s="309"/>
      <c r="P444" s="309"/>
      <c r="Q444" s="309"/>
      <c r="R444" s="309"/>
    </row>
    <row r="445">
      <c r="B445" s="0" t="s">
        <v>232</v>
      </c>
      <c r="C445" s="0" t="s">
        <v>411</v>
      </c>
      <c r="D445" s="317" t="s">
        <v>144</v>
      </c>
      <c r="E445" s="375"/>
      <c r="F445" s="375"/>
      <c r="G445" s="375"/>
      <c r="H445" s="375"/>
      <c r="I445" s="375"/>
      <c r="J445" s="375"/>
      <c r="K445" s="375"/>
      <c r="L445" s="375"/>
      <c r="M445" s="375"/>
      <c r="N445" s="300"/>
      <c r="O445" s="309"/>
      <c r="P445" s="309"/>
      <c r="Q445" s="309"/>
      <c r="R445" s="309"/>
    </row>
    <row r="446">
      <c r="B446" s="0" t="s">
        <v>232</v>
      </c>
      <c r="C446" s="0" t="s">
        <v>411</v>
      </c>
      <c r="D446" s="317" t="s">
        <v>145</v>
      </c>
      <c r="E446" s="375"/>
      <c r="F446" s="375"/>
      <c r="G446" s="375"/>
      <c r="H446" s="375"/>
      <c r="I446" s="375"/>
      <c r="J446" s="375"/>
      <c r="K446" s="375"/>
      <c r="L446" s="375"/>
      <c r="M446" s="375"/>
      <c r="N446" s="300"/>
      <c r="O446" s="309"/>
      <c r="P446" s="309"/>
      <c r="Q446" s="309"/>
      <c r="R446" s="309"/>
    </row>
    <row r="447">
      <c r="B447" s="0" t="s">
        <v>232</v>
      </c>
      <c r="C447" s="0" t="s">
        <v>411</v>
      </c>
      <c r="D447" s="317" t="s">
        <v>146</v>
      </c>
      <c r="E447" s="375"/>
      <c r="F447" s="375"/>
      <c r="G447" s="375"/>
      <c r="H447" s="375"/>
      <c r="I447" s="375"/>
      <c r="J447" s="375"/>
      <c r="K447" s="375"/>
      <c r="L447" s="375"/>
      <c r="M447" s="375"/>
      <c r="N447" s="300"/>
      <c r="O447" s="309"/>
      <c r="P447" s="309"/>
      <c r="Q447" s="309"/>
      <c r="R447" s="309"/>
    </row>
    <row r="448">
      <c r="B448" s="0" t="s">
        <v>232</v>
      </c>
      <c r="C448" s="0" t="s">
        <v>411</v>
      </c>
      <c r="D448" s="317" t="s">
        <v>148</v>
      </c>
      <c r="E448" s="375"/>
      <c r="F448" s="375"/>
      <c r="G448" s="375"/>
      <c r="H448" s="375"/>
      <c r="I448" s="375"/>
      <c r="J448" s="375"/>
      <c r="K448" s="375"/>
      <c r="L448" s="375"/>
      <c r="M448" s="375"/>
      <c r="N448" s="300"/>
      <c r="O448" s="309"/>
      <c r="P448" s="309"/>
      <c r="Q448" s="309"/>
      <c r="R448" s="309"/>
    </row>
    <row r="449">
      <c r="B449" s="0" t="s">
        <v>232</v>
      </c>
      <c r="C449" s="0" t="s">
        <v>411</v>
      </c>
      <c r="D449" s="317" t="s">
        <v>423</v>
      </c>
      <c r="E449" s="375"/>
      <c r="F449" s="375"/>
      <c r="G449" s="375"/>
      <c r="H449" s="375"/>
      <c r="I449" s="375"/>
      <c r="J449" s="375"/>
      <c r="K449" s="375"/>
      <c r="L449" s="375"/>
      <c r="M449" s="375"/>
      <c r="N449" s="300"/>
      <c r="O449" s="309"/>
      <c r="P449" s="309"/>
      <c r="Q449" s="309"/>
      <c r="R449" s="309"/>
    </row>
    <row r="450">
      <c r="B450" s="0" t="s">
        <v>232</v>
      </c>
      <c r="C450" s="0" t="s">
        <v>413</v>
      </c>
      <c r="D450" s="317" t="s">
        <v>143</v>
      </c>
      <c r="E450" s="375"/>
      <c r="F450" s="375"/>
      <c r="G450" s="375"/>
      <c r="H450" s="375"/>
      <c r="I450" s="375"/>
      <c r="J450" s="375"/>
      <c r="K450" s="375"/>
      <c r="L450" s="375"/>
      <c r="M450" s="375"/>
      <c r="N450" s="300"/>
      <c r="O450" s="309"/>
      <c r="P450" s="309"/>
      <c r="Q450" s="309"/>
      <c r="R450" s="309"/>
    </row>
    <row r="451">
      <c r="B451" s="0" t="s">
        <v>232</v>
      </c>
      <c r="C451" s="0" t="s">
        <v>413</v>
      </c>
      <c r="D451" s="317" t="s">
        <v>144</v>
      </c>
      <c r="E451" s="375"/>
      <c r="F451" s="375"/>
      <c r="G451" s="375"/>
      <c r="H451" s="375"/>
      <c r="I451" s="375"/>
      <c r="J451" s="375"/>
      <c r="K451" s="375"/>
      <c r="L451" s="375"/>
      <c r="M451" s="375"/>
      <c r="N451" s="300"/>
      <c r="O451" s="309"/>
      <c r="P451" s="309"/>
      <c r="Q451" s="309"/>
      <c r="R451" s="309"/>
    </row>
    <row r="452">
      <c r="B452" s="0" t="s">
        <v>232</v>
      </c>
      <c r="C452" s="0" t="s">
        <v>413</v>
      </c>
      <c r="D452" s="317" t="s">
        <v>145</v>
      </c>
      <c r="E452" s="375"/>
      <c r="F452" s="375"/>
      <c r="G452" s="375"/>
      <c r="H452" s="375"/>
      <c r="I452" s="375"/>
      <c r="J452" s="375"/>
      <c r="K452" s="375"/>
      <c r="L452" s="375"/>
      <c r="M452" s="375"/>
      <c r="N452" s="300"/>
      <c r="O452" s="309"/>
      <c r="P452" s="309"/>
      <c r="Q452" s="309"/>
      <c r="R452" s="309"/>
      <c r="S452" s="56"/>
    </row>
    <row r="453">
      <c r="B453" s="0" t="s">
        <v>232</v>
      </c>
      <c r="C453" s="0" t="s">
        <v>413</v>
      </c>
      <c r="D453" s="317" t="s">
        <v>146</v>
      </c>
      <c r="E453" s="375"/>
      <c r="F453" s="375"/>
      <c r="G453" s="375"/>
      <c r="H453" s="375"/>
      <c r="I453" s="375"/>
      <c r="J453" s="375"/>
      <c r="K453" s="375"/>
      <c r="L453" s="375"/>
      <c r="M453" s="375"/>
      <c r="N453" s="300"/>
      <c r="O453" s="309"/>
      <c r="P453" s="309"/>
      <c r="Q453" s="309"/>
      <c r="R453" s="309"/>
    </row>
    <row r="454">
      <c r="B454" s="0" t="s">
        <v>232</v>
      </c>
      <c r="C454" s="0" t="s">
        <v>413</v>
      </c>
      <c r="D454" s="317" t="s">
        <v>148</v>
      </c>
      <c r="E454" s="375"/>
      <c r="F454" s="375"/>
      <c r="G454" s="375"/>
      <c r="H454" s="375"/>
      <c r="I454" s="375"/>
      <c r="J454" s="375"/>
      <c r="K454" s="375"/>
      <c r="L454" s="375"/>
      <c r="M454" s="375"/>
      <c r="N454" s="300"/>
      <c r="O454" s="309"/>
      <c r="P454" s="309"/>
      <c r="Q454" s="309"/>
      <c r="R454" s="309"/>
    </row>
    <row r="455">
      <c r="B455" s="0" t="s">
        <v>232</v>
      </c>
      <c r="C455" s="0" t="s">
        <v>413</v>
      </c>
      <c r="D455" s="317" t="s">
        <v>423</v>
      </c>
      <c r="E455" s="375"/>
      <c r="F455" s="375"/>
      <c r="G455" s="375"/>
      <c r="H455" s="375"/>
      <c r="I455" s="375"/>
      <c r="J455" s="375"/>
      <c r="K455" s="375"/>
      <c r="L455" s="375"/>
      <c r="M455" s="375"/>
      <c r="N455" s="300"/>
      <c r="O455" s="309"/>
      <c r="P455" s="309"/>
      <c r="Q455" s="309"/>
      <c r="R455" s="309"/>
    </row>
    <row r="456">
      <c r="B456" s="0" t="s">
        <v>232</v>
      </c>
      <c r="C456" s="0" t="s">
        <v>413</v>
      </c>
      <c r="D456" s="317" t="s">
        <v>156</v>
      </c>
      <c r="E456" s="375"/>
      <c r="F456" s="375"/>
      <c r="G456" s="375"/>
      <c r="H456" s="375"/>
      <c r="I456" s="375"/>
      <c r="J456" s="375"/>
      <c r="K456" s="375"/>
      <c r="L456" s="375"/>
      <c r="M456" s="375"/>
      <c r="N456" s="300"/>
      <c r="O456" s="309"/>
      <c r="P456" s="309"/>
      <c r="Q456" s="309"/>
      <c r="R456" s="309"/>
    </row>
    <row r="457">
      <c r="B457" s="322" t="s">
        <v>232</v>
      </c>
      <c r="C457" s="322" t="s">
        <v>416</v>
      </c>
      <c r="D457" s="383" t="s">
        <v>143</v>
      </c>
      <c r="E457" s="375"/>
      <c r="F457" s="375"/>
      <c r="G457" s="375"/>
      <c r="H457" s="375"/>
      <c r="I457" s="375"/>
      <c r="J457" s="375"/>
      <c r="K457" s="375"/>
      <c r="L457" s="375"/>
      <c r="M457" s="375"/>
      <c r="N457" s="300"/>
      <c r="O457" s="309"/>
      <c r="P457" s="309"/>
      <c r="Q457" s="309"/>
      <c r="R457" s="309"/>
    </row>
    <row r="458">
      <c r="B458" s="322" t="s">
        <v>232</v>
      </c>
      <c r="C458" s="322" t="s">
        <v>416</v>
      </c>
      <c r="D458" s="383" t="s">
        <v>145</v>
      </c>
      <c r="E458" s="375"/>
      <c r="F458" s="375"/>
      <c r="G458" s="375"/>
      <c r="H458" s="375"/>
      <c r="I458" s="375"/>
      <c r="J458" s="375"/>
      <c r="K458" s="375"/>
      <c r="L458" s="375"/>
      <c r="M458" s="375"/>
      <c r="N458" s="300"/>
      <c r="O458" s="309"/>
      <c r="P458" s="309"/>
      <c r="Q458" s="309"/>
      <c r="R458" s="309"/>
    </row>
    <row r="459">
      <c r="B459" s="322" t="s">
        <v>232</v>
      </c>
      <c r="C459" s="322" t="s">
        <v>416</v>
      </c>
      <c r="D459" s="383" t="s">
        <v>146</v>
      </c>
      <c r="E459" s="375"/>
      <c r="F459" s="375"/>
      <c r="G459" s="375"/>
      <c r="H459" s="375"/>
      <c r="I459" s="375"/>
      <c r="J459" s="375"/>
      <c r="K459" s="375"/>
      <c r="L459" s="375"/>
      <c r="M459" s="375"/>
      <c r="N459" s="300"/>
      <c r="O459" s="309"/>
      <c r="P459" s="309"/>
      <c r="Q459" s="309"/>
      <c r="R459" s="309"/>
    </row>
    <row r="460">
      <c r="B460" s="322" t="s">
        <v>232</v>
      </c>
      <c r="C460" s="322" t="s">
        <v>416</v>
      </c>
      <c r="D460" s="383" t="s">
        <v>423</v>
      </c>
      <c r="E460" s="375"/>
      <c r="F460" s="375"/>
      <c r="G460" s="375"/>
      <c r="H460" s="375"/>
      <c r="I460" s="375"/>
      <c r="J460" s="375"/>
      <c r="K460" s="375"/>
      <c r="L460" s="375"/>
      <c r="M460" s="375"/>
      <c r="N460" s="300"/>
      <c r="O460" s="309"/>
      <c r="P460" s="309"/>
      <c r="Q460" s="309"/>
      <c r="R460" s="309"/>
    </row>
    <row r="461">
      <c r="B461" s="322" t="s">
        <v>232</v>
      </c>
      <c r="C461" s="322" t="s">
        <v>416</v>
      </c>
      <c r="D461" s="383" t="s">
        <v>144</v>
      </c>
      <c r="E461" s="375"/>
      <c r="F461" s="375"/>
      <c r="G461" s="375"/>
      <c r="H461" s="375"/>
      <c r="I461" s="375"/>
      <c r="J461" s="375"/>
      <c r="K461" s="375"/>
      <c r="L461" s="375"/>
      <c r="M461" s="375"/>
      <c r="N461" s="300"/>
      <c r="O461" s="309"/>
      <c r="P461" s="309"/>
      <c r="Q461" s="309"/>
      <c r="R461" s="309"/>
    </row>
    <row r="462">
      <c r="B462" s="0" t="s">
        <v>232</v>
      </c>
      <c r="C462" s="0" t="s">
        <v>415</v>
      </c>
      <c r="D462" s="317" t="s">
        <v>143</v>
      </c>
      <c r="E462" s="375"/>
      <c r="F462" s="375"/>
      <c r="G462" s="375"/>
      <c r="H462" s="375"/>
      <c r="I462" s="375"/>
      <c r="J462" s="375"/>
      <c r="K462" s="375"/>
      <c r="L462" s="375"/>
      <c r="M462" s="375"/>
      <c r="N462" s="300"/>
      <c r="O462" s="309"/>
      <c r="P462" s="309"/>
      <c r="Q462" s="309"/>
      <c r="R462" s="309"/>
    </row>
    <row r="463">
      <c r="B463" s="0" t="s">
        <v>232</v>
      </c>
      <c r="C463" s="0" t="s">
        <v>415</v>
      </c>
      <c r="D463" s="317" t="s">
        <v>144</v>
      </c>
      <c r="E463" s="375"/>
      <c r="F463" s="375"/>
      <c r="G463" s="375"/>
      <c r="H463" s="375"/>
      <c r="I463" s="375"/>
      <c r="J463" s="375"/>
      <c r="K463" s="375"/>
      <c r="L463" s="375"/>
      <c r="M463" s="375"/>
      <c r="N463" s="300"/>
      <c r="O463" s="309"/>
      <c r="P463" s="309"/>
      <c r="Q463" s="309"/>
      <c r="R463" s="309"/>
    </row>
    <row r="464">
      <c r="B464" s="0" t="s">
        <v>232</v>
      </c>
      <c r="C464" s="0" t="s">
        <v>415</v>
      </c>
      <c r="D464" s="317" t="s">
        <v>145</v>
      </c>
      <c r="E464" s="375"/>
      <c r="F464" s="375"/>
      <c r="G464" s="375"/>
      <c r="H464" s="375"/>
      <c r="I464" s="375"/>
      <c r="J464" s="375"/>
      <c r="K464" s="375"/>
      <c r="L464" s="375"/>
      <c r="M464" s="375"/>
      <c r="N464" s="300"/>
      <c r="O464" s="309"/>
      <c r="P464" s="309"/>
      <c r="Q464" s="309"/>
      <c r="R464" s="309"/>
    </row>
    <row r="465">
      <c r="B465" s="0" t="s">
        <v>232</v>
      </c>
      <c r="C465" s="0" t="s">
        <v>415</v>
      </c>
      <c r="D465" s="317" t="s">
        <v>146</v>
      </c>
      <c r="E465" s="375"/>
      <c r="F465" s="375"/>
      <c r="G465" s="375"/>
      <c r="H465" s="375"/>
      <c r="I465" s="375"/>
      <c r="J465" s="375"/>
      <c r="K465" s="375"/>
      <c r="L465" s="375"/>
      <c r="M465" s="375"/>
      <c r="N465" s="300"/>
      <c r="O465" s="309"/>
      <c r="P465" s="309"/>
      <c r="Q465" s="309"/>
      <c r="R465" s="309"/>
    </row>
    <row r="466">
      <c r="B466" s="0" t="s">
        <v>232</v>
      </c>
      <c r="C466" s="0" t="s">
        <v>415</v>
      </c>
      <c r="D466" s="317" t="s">
        <v>148</v>
      </c>
      <c r="E466" s="375"/>
      <c r="F466" s="375"/>
      <c r="G466" s="375"/>
      <c r="H466" s="375"/>
      <c r="I466" s="375"/>
      <c r="J466" s="375"/>
      <c r="K466" s="375"/>
      <c r="L466" s="375"/>
      <c r="M466" s="375"/>
      <c r="N466" s="300"/>
      <c r="O466" s="309"/>
      <c r="P466" s="309"/>
      <c r="Q466" s="309"/>
      <c r="R466" s="309"/>
    </row>
    <row r="467">
      <c r="B467" s="0" t="s">
        <v>232</v>
      </c>
      <c r="C467" s="0" t="s">
        <v>415</v>
      </c>
      <c r="D467" s="317" t="s">
        <v>423</v>
      </c>
      <c r="E467" s="375"/>
      <c r="F467" s="375"/>
      <c r="G467" s="375"/>
      <c r="H467" s="375"/>
      <c r="I467" s="375"/>
      <c r="J467" s="375"/>
      <c r="K467" s="375"/>
      <c r="L467" s="375"/>
      <c r="M467" s="375"/>
      <c r="N467" s="300"/>
      <c r="O467" s="309"/>
      <c r="P467" s="309"/>
      <c r="Q467" s="309"/>
      <c r="R467" s="309"/>
    </row>
    <row r="468">
      <c r="D468" s="317"/>
      <c r="E468" s="300"/>
      <c r="F468" s="300"/>
      <c r="G468" s="300"/>
      <c r="H468" s="300"/>
      <c r="I468" s="300"/>
      <c r="J468" s="300"/>
      <c r="K468" s="300"/>
      <c r="L468" s="300"/>
      <c r="M468" s="300"/>
      <c r="N468" s="300"/>
      <c r="O468" s="309"/>
      <c r="P468" s="309"/>
      <c r="Q468" s="309"/>
      <c r="R468" s="309"/>
    </row>
    <row r="469">
      <c r="D469" s="317"/>
      <c r="E469" s="290"/>
      <c r="F469" s="290"/>
      <c r="G469" s="290"/>
      <c r="H469" s="290"/>
      <c r="I469" s="290"/>
      <c r="J469" s="290"/>
      <c r="K469" s="290"/>
      <c r="L469" s="290"/>
      <c r="M469" s="290"/>
      <c r="N469" s="309"/>
      <c r="O469" s="309"/>
      <c r="P469" s="309"/>
      <c r="Q469" s="309"/>
      <c r="R469" s="309"/>
    </row>
    <row r="470">
      <c r="D470" s="317"/>
      <c r="E470" s="290"/>
      <c r="F470" s="290"/>
      <c r="G470" s="290"/>
      <c r="H470" s="290"/>
      <c r="I470" s="290"/>
      <c r="J470" s="290"/>
      <c r="K470" s="290"/>
      <c r="L470" s="290"/>
      <c r="M470" s="290"/>
      <c r="N470" s="309"/>
      <c r="O470" s="309"/>
      <c r="P470" s="309"/>
      <c r="Q470" s="309"/>
      <c r="R470" s="309"/>
      <c r="S470" s="56"/>
    </row>
    <row r="471">
      <c r="D471" s="317"/>
      <c r="E471" s="290"/>
      <c r="F471" s="290"/>
      <c r="G471" s="290"/>
      <c r="H471" s="290"/>
      <c r="I471" s="290"/>
      <c r="J471" s="290"/>
      <c r="K471" s="290"/>
      <c r="L471" s="290"/>
      <c r="M471" s="290"/>
      <c r="N471" s="309"/>
      <c r="O471" s="309"/>
      <c r="P471" s="309"/>
      <c r="Q471" s="309"/>
      <c r="R471" s="309"/>
      <c r="S471" s="56"/>
    </row>
    <row r="472">
      <c r="D472" s="317"/>
      <c r="E472" s="290"/>
      <c r="F472" s="290"/>
      <c r="G472" s="290"/>
      <c r="H472" s="290"/>
      <c r="I472" s="290"/>
      <c r="J472" s="290"/>
      <c r="K472" s="290"/>
      <c r="L472" s="290"/>
      <c r="M472" s="290"/>
      <c r="N472" s="309"/>
      <c r="O472" s="309"/>
      <c r="P472" s="309"/>
      <c r="Q472" s="309"/>
      <c r="R472" s="309"/>
    </row>
    <row r="473">
      <c r="D473" s="317"/>
      <c r="E473" s="290"/>
      <c r="F473" s="290"/>
      <c r="G473" s="290"/>
      <c r="H473" s="290"/>
      <c r="I473" s="290"/>
      <c r="J473" s="290"/>
      <c r="K473" s="290"/>
      <c r="L473" s="290"/>
      <c r="M473" s="290"/>
      <c r="N473" s="309"/>
      <c r="O473" s="309"/>
      <c r="P473" s="309"/>
      <c r="Q473" s="309"/>
      <c r="R473" s="309"/>
      <c r="S473" s="56"/>
    </row>
    <row r="474">
      <c r="D474" s="317"/>
      <c r="E474" s="290"/>
      <c r="F474" s="290"/>
      <c r="G474" s="290"/>
      <c r="H474" s="290"/>
      <c r="I474" s="290"/>
      <c r="J474" s="290"/>
      <c r="K474" s="290"/>
      <c r="L474" s="290"/>
      <c r="M474" s="290"/>
      <c r="N474" s="309"/>
      <c r="O474" s="309"/>
      <c r="P474" s="309"/>
      <c r="Q474" s="309"/>
      <c r="R474" s="309"/>
    </row>
    <row r="475">
      <c r="D475" s="317"/>
      <c r="E475" s="290"/>
      <c r="F475" s="290"/>
      <c r="G475" s="290"/>
      <c r="H475" s="290"/>
      <c r="I475" s="290"/>
      <c r="J475" s="290"/>
      <c r="K475" s="290"/>
      <c r="L475" s="290"/>
      <c r="M475" s="290"/>
      <c r="N475" s="309"/>
      <c r="O475" s="309"/>
      <c r="P475" s="309"/>
      <c r="Q475" s="309"/>
      <c r="R475" s="309"/>
      <c r="S475" s="56"/>
    </row>
    <row r="476">
      <c r="D476" s="317"/>
      <c r="E476" s="290"/>
      <c r="F476" s="290"/>
      <c r="G476" s="290"/>
      <c r="H476" s="290"/>
      <c r="I476" s="290"/>
      <c r="J476" s="290"/>
      <c r="K476" s="290"/>
      <c r="L476" s="290"/>
      <c r="M476" s="290"/>
      <c r="N476" s="309"/>
      <c r="O476" s="309"/>
      <c r="P476" s="309"/>
      <c r="Q476" s="309"/>
      <c r="R476" s="309"/>
      <c r="S476" s="56"/>
    </row>
    <row r="477">
      <c r="D477" s="317"/>
      <c r="E477" s="290"/>
      <c r="F477" s="290"/>
      <c r="G477" s="290"/>
      <c r="H477" s="290"/>
      <c r="I477" s="290"/>
      <c r="J477" s="290"/>
      <c r="K477" s="290"/>
      <c r="L477" s="290"/>
      <c r="M477" s="290"/>
      <c r="N477" s="309"/>
      <c r="O477" s="309"/>
      <c r="P477" s="309"/>
      <c r="Q477" s="309"/>
      <c r="R477" s="309"/>
    </row>
    <row r="478">
      <c r="D478" s="317"/>
      <c r="E478" s="290"/>
      <c r="F478" s="290"/>
      <c r="G478" s="290"/>
      <c r="H478" s="290"/>
      <c r="I478" s="290"/>
      <c r="J478" s="290"/>
      <c r="K478" s="290"/>
      <c r="L478" s="290"/>
      <c r="M478" s="290"/>
      <c r="N478" s="309"/>
      <c r="O478" s="309"/>
      <c r="P478" s="309"/>
      <c r="Q478" s="309"/>
      <c r="R478" s="309"/>
    </row>
    <row r="479">
      <c r="D479" s="317"/>
      <c r="E479" s="300"/>
      <c r="F479" s="300"/>
      <c r="G479" s="300"/>
      <c r="H479" s="300"/>
      <c r="I479" s="300"/>
      <c r="J479" s="300"/>
      <c r="K479" s="300"/>
      <c r="L479" s="300"/>
      <c r="M479" s="300"/>
      <c r="N479" s="309"/>
      <c r="O479" s="309"/>
      <c r="P479" s="309"/>
      <c r="Q479" s="309"/>
      <c r="R479" s="309"/>
    </row>
    <row r="480">
      <c r="D480" s="317"/>
      <c r="E480" s="290"/>
      <c r="F480" s="290"/>
      <c r="G480" s="290"/>
      <c r="H480" s="290"/>
      <c r="I480" s="290"/>
      <c r="J480" s="290"/>
      <c r="K480" s="290"/>
      <c r="L480" s="290"/>
      <c r="M480" s="290"/>
      <c r="N480" s="309"/>
      <c r="O480" s="309"/>
      <c r="P480" s="309"/>
      <c r="Q480" s="309"/>
      <c r="R480" s="309"/>
    </row>
    <row r="481">
      <c r="D481" s="317"/>
      <c r="E481" s="290"/>
      <c r="F481" s="290"/>
      <c r="G481" s="290"/>
      <c r="H481" s="290"/>
      <c r="I481" s="290"/>
      <c r="J481" s="290"/>
      <c r="K481" s="290"/>
      <c r="L481" s="290"/>
      <c r="M481" s="290"/>
      <c r="N481" s="309"/>
      <c r="O481" s="309"/>
      <c r="P481" s="309"/>
      <c r="Q481" s="309"/>
      <c r="R481" s="309"/>
    </row>
    <row r="482">
      <c r="D482" s="317"/>
      <c r="E482" s="290"/>
      <c r="F482" s="290"/>
      <c r="G482" s="290"/>
      <c r="H482" s="290"/>
      <c r="I482" s="290"/>
      <c r="J482" s="290"/>
      <c r="K482" s="290"/>
      <c r="L482" s="290"/>
      <c r="M482" s="290"/>
      <c r="N482" s="309"/>
      <c r="O482" s="309"/>
      <c r="P482" s="309"/>
      <c r="Q482" s="309"/>
      <c r="R482" s="309"/>
    </row>
    <row r="483">
      <c r="D483" s="317"/>
      <c r="E483" s="290"/>
      <c r="F483" s="290"/>
      <c r="G483" s="290"/>
      <c r="H483" s="290"/>
      <c r="I483" s="290"/>
      <c r="J483" s="290"/>
      <c r="K483" s="290"/>
      <c r="L483" s="290"/>
      <c r="M483" s="290"/>
      <c r="N483" s="309"/>
      <c r="O483" s="309"/>
      <c r="P483" s="309"/>
      <c r="Q483" s="309"/>
      <c r="R483" s="309"/>
    </row>
    <row r="484">
      <c r="D484" s="317"/>
      <c r="E484" s="290"/>
      <c r="F484" s="290"/>
      <c r="G484" s="290"/>
      <c r="H484" s="290"/>
      <c r="I484" s="290"/>
      <c r="J484" s="290"/>
      <c r="K484" s="290"/>
      <c r="L484" s="290"/>
      <c r="M484" s="290"/>
      <c r="N484" s="309"/>
      <c r="O484" s="309"/>
      <c r="P484" s="309"/>
      <c r="Q484" s="309"/>
      <c r="R484" s="309"/>
    </row>
    <row r="485">
      <c r="D485" s="317"/>
      <c r="E485" s="300"/>
      <c r="F485" s="300"/>
      <c r="G485" s="300"/>
      <c r="H485" s="300"/>
      <c r="I485" s="300"/>
      <c r="J485" s="300"/>
      <c r="K485" s="300"/>
      <c r="L485" s="300"/>
      <c r="M485" s="300"/>
      <c r="N485" s="309"/>
      <c r="O485" s="309"/>
      <c r="P485" s="309"/>
      <c r="Q485" s="309"/>
      <c r="R485" s="309"/>
    </row>
    <row r="486">
      <c r="D486" s="317"/>
      <c r="E486" s="290"/>
      <c r="F486" s="290"/>
      <c r="G486" s="290"/>
      <c r="H486" s="290"/>
      <c r="I486" s="290"/>
      <c r="J486" s="290"/>
      <c r="K486" s="290"/>
      <c r="L486" s="290"/>
      <c r="M486" s="290"/>
      <c r="N486" s="309"/>
      <c r="O486" s="309"/>
      <c r="P486" s="309"/>
      <c r="Q486" s="309"/>
      <c r="R486" s="309"/>
    </row>
    <row r="487">
      <c r="D487" s="317"/>
      <c r="E487" s="290"/>
      <c r="F487" s="290"/>
      <c r="G487" s="290"/>
      <c r="H487" s="290"/>
      <c r="I487" s="290"/>
      <c r="J487" s="290"/>
      <c r="K487" s="290"/>
      <c r="L487" s="290"/>
      <c r="M487" s="290"/>
      <c r="N487" s="309"/>
      <c r="O487" s="309"/>
      <c r="P487" s="309"/>
      <c r="Q487" s="309"/>
      <c r="R487" s="309"/>
    </row>
    <row r="488">
      <c r="D488" s="317"/>
      <c r="E488" s="290"/>
      <c r="F488" s="290"/>
      <c r="G488" s="290"/>
      <c r="H488" s="290"/>
      <c r="I488" s="290"/>
      <c r="J488" s="290"/>
      <c r="K488" s="290"/>
      <c r="L488" s="290"/>
      <c r="M488" s="290"/>
      <c r="N488" s="309"/>
      <c r="O488" s="309"/>
      <c r="P488" s="309"/>
      <c r="Q488" s="309"/>
      <c r="R488" s="309"/>
      <c r="S488" s="56"/>
    </row>
    <row r="489">
      <c r="D489" s="317"/>
      <c r="E489" s="290"/>
      <c r="F489" s="290"/>
      <c r="G489" s="290"/>
      <c r="H489" s="290"/>
      <c r="I489" s="290"/>
      <c r="J489" s="290"/>
      <c r="K489" s="290"/>
      <c r="L489" s="290"/>
      <c r="M489" s="290"/>
      <c r="N489" s="309"/>
      <c r="O489" s="309"/>
      <c r="P489" s="309"/>
      <c r="Q489" s="309"/>
      <c r="R489" s="309"/>
      <c r="S489" s="56"/>
    </row>
    <row r="490">
      <c r="D490" s="317"/>
      <c r="E490" s="290"/>
      <c r="F490" s="290"/>
      <c r="G490" s="290"/>
      <c r="H490" s="290"/>
      <c r="I490" s="290"/>
      <c r="J490" s="290"/>
      <c r="K490" s="290"/>
      <c r="L490" s="290"/>
      <c r="M490" s="290"/>
      <c r="N490" s="309"/>
      <c r="O490" s="309"/>
      <c r="P490" s="309"/>
      <c r="Q490" s="309"/>
      <c r="R490" s="309"/>
    </row>
    <row r="491">
      <c r="D491" s="317"/>
      <c r="E491" s="300"/>
      <c r="F491" s="300"/>
      <c r="G491" s="300"/>
      <c r="H491" s="300"/>
      <c r="I491" s="300"/>
      <c r="J491" s="300"/>
      <c r="K491" s="300"/>
      <c r="L491" s="300"/>
      <c r="M491" s="300"/>
      <c r="N491" s="309"/>
      <c r="O491" s="309"/>
      <c r="P491" s="309"/>
      <c r="Q491" s="309"/>
      <c r="R491" s="309"/>
    </row>
    <row r="492">
      <c r="D492" s="317"/>
      <c r="E492" s="290"/>
      <c r="F492" s="290"/>
      <c r="G492" s="290"/>
      <c r="H492" s="290"/>
      <c r="I492" s="290"/>
      <c r="J492" s="290"/>
      <c r="K492" s="290"/>
      <c r="L492" s="290"/>
      <c r="M492" s="290"/>
      <c r="N492" s="309"/>
      <c r="O492" s="309"/>
      <c r="P492" s="309"/>
      <c r="Q492" s="309"/>
      <c r="R492" s="309"/>
    </row>
    <row r="493">
      <c r="D493" s="317"/>
      <c r="E493" s="290"/>
      <c r="F493" s="290"/>
      <c r="G493" s="290"/>
      <c r="H493" s="290"/>
      <c r="I493" s="290"/>
      <c r="J493" s="290"/>
      <c r="K493" s="290"/>
      <c r="L493" s="290"/>
      <c r="M493" s="290"/>
      <c r="N493" s="309"/>
      <c r="O493" s="309"/>
      <c r="P493" s="309"/>
      <c r="Q493" s="309"/>
      <c r="R493" s="309"/>
    </row>
    <row r="494">
      <c r="D494" s="317"/>
      <c r="E494" s="290"/>
      <c r="F494" s="290"/>
      <c r="G494" s="290"/>
      <c r="H494" s="290"/>
      <c r="I494" s="290"/>
      <c r="J494" s="290"/>
      <c r="K494" s="290"/>
      <c r="L494" s="290"/>
      <c r="M494" s="290"/>
      <c r="N494" s="309"/>
      <c r="O494" s="309"/>
      <c r="P494" s="309"/>
      <c r="Q494" s="309"/>
      <c r="R494" s="309"/>
      <c r="S494" s="56"/>
    </row>
    <row r="495">
      <c r="D495" s="317"/>
      <c r="E495" s="290"/>
      <c r="F495" s="290"/>
      <c r="G495" s="290"/>
      <c r="H495" s="290"/>
      <c r="I495" s="290"/>
      <c r="J495" s="290"/>
      <c r="K495" s="290"/>
      <c r="L495" s="290"/>
      <c r="M495" s="290"/>
      <c r="N495" s="309"/>
      <c r="O495" s="309"/>
      <c r="P495" s="309"/>
      <c r="Q495" s="309"/>
      <c r="R495" s="309"/>
      <c r="S495" s="56"/>
    </row>
    <row r="496">
      <c r="D496" s="317"/>
      <c r="E496" s="290"/>
      <c r="F496" s="290"/>
      <c r="G496" s="290"/>
      <c r="H496" s="290"/>
      <c r="I496" s="290"/>
      <c r="J496" s="290"/>
      <c r="K496" s="290"/>
      <c r="L496" s="290"/>
      <c r="M496" s="290"/>
      <c r="N496" s="309"/>
      <c r="O496" s="309"/>
      <c r="P496" s="309"/>
      <c r="Q496" s="309"/>
      <c r="R496" s="309"/>
    </row>
    <row r="497">
      <c r="D497" s="317"/>
      <c r="E497" s="300"/>
      <c r="F497" s="300"/>
      <c r="G497" s="300"/>
      <c r="H497" s="300"/>
      <c r="I497" s="300"/>
      <c r="J497" s="300"/>
      <c r="K497" s="300"/>
      <c r="L497" s="300"/>
      <c r="M497" s="300"/>
      <c r="N497" s="309"/>
      <c r="O497" s="309"/>
      <c r="P497" s="309"/>
      <c r="Q497" s="309"/>
      <c r="R497" s="309"/>
      <c r="S497" s="56"/>
    </row>
    <row r="498">
      <c r="D498" s="317"/>
      <c r="E498" s="290"/>
      <c r="F498" s="290"/>
      <c r="G498" s="290"/>
      <c r="H498" s="290"/>
      <c r="I498" s="290"/>
      <c r="J498" s="290"/>
      <c r="K498" s="290"/>
      <c r="L498" s="290"/>
      <c r="M498" s="290"/>
      <c r="N498" s="309"/>
      <c r="O498" s="309"/>
      <c r="P498" s="309"/>
      <c r="Q498" s="309"/>
      <c r="R498" s="309"/>
    </row>
    <row r="499">
      <c r="D499" s="317"/>
      <c r="E499" s="290"/>
      <c r="F499" s="290"/>
      <c r="G499" s="290"/>
      <c r="H499" s="290"/>
      <c r="I499" s="290"/>
      <c r="J499" s="290"/>
      <c r="K499" s="290"/>
      <c r="L499" s="290"/>
      <c r="M499" s="290"/>
      <c r="N499" s="309"/>
      <c r="O499" s="309"/>
      <c r="P499" s="309"/>
      <c r="Q499" s="309"/>
      <c r="R499" s="309"/>
      <c r="S499" s="56"/>
    </row>
    <row r="500">
      <c r="D500" s="317"/>
      <c r="E500" s="290"/>
      <c r="F500" s="290"/>
      <c r="G500" s="290"/>
      <c r="H500" s="290"/>
      <c r="I500" s="290"/>
      <c r="J500" s="290"/>
      <c r="K500" s="290"/>
      <c r="L500" s="290"/>
      <c r="M500" s="290"/>
      <c r="N500" s="309"/>
      <c r="O500" s="309"/>
      <c r="P500" s="309"/>
      <c r="Q500" s="309"/>
      <c r="R500" s="309"/>
      <c r="S500" s="56"/>
    </row>
    <row r="501">
      <c r="D501" s="317"/>
      <c r="E501" s="290"/>
      <c r="F501" s="290"/>
      <c r="G501" s="290"/>
      <c r="H501" s="290"/>
      <c r="I501" s="290"/>
      <c r="J501" s="290"/>
      <c r="K501" s="290"/>
      <c r="L501" s="290"/>
      <c r="M501" s="290"/>
      <c r="N501" s="309"/>
      <c r="O501" s="309"/>
      <c r="P501" s="309"/>
      <c r="Q501" s="309"/>
      <c r="R501" s="309"/>
      <c r="S501" s="56"/>
    </row>
    <row r="502">
      <c r="D502" s="317"/>
      <c r="E502" s="290"/>
      <c r="F502" s="290"/>
      <c r="G502" s="290"/>
      <c r="H502" s="290"/>
      <c r="I502" s="290"/>
      <c r="J502" s="290"/>
      <c r="K502" s="290"/>
      <c r="L502" s="290"/>
      <c r="M502" s="290"/>
      <c r="N502" s="309"/>
      <c r="O502" s="309"/>
      <c r="P502" s="309"/>
      <c r="Q502" s="309"/>
      <c r="R502" s="309"/>
    </row>
    <row r="503">
      <c r="D503" s="317"/>
      <c r="E503" s="300"/>
      <c r="F503" s="300"/>
      <c r="G503" s="300"/>
      <c r="H503" s="300"/>
      <c r="I503" s="300"/>
      <c r="J503" s="300"/>
      <c r="K503" s="300"/>
      <c r="L503" s="300"/>
      <c r="M503" s="300"/>
      <c r="N503" s="309"/>
      <c r="O503" s="309"/>
      <c r="P503" s="309"/>
      <c r="Q503" s="309"/>
      <c r="R503" s="309"/>
    </row>
    <row r="504">
      <c r="D504" s="317"/>
      <c r="E504" s="290"/>
      <c r="F504" s="290"/>
      <c r="G504" s="290"/>
      <c r="H504" s="290"/>
      <c r="I504" s="290"/>
      <c r="J504" s="290"/>
      <c r="K504" s="290"/>
      <c r="L504" s="290"/>
      <c r="M504" s="290"/>
      <c r="N504" s="309"/>
      <c r="O504" s="309"/>
      <c r="P504" s="309"/>
      <c r="Q504" s="309"/>
      <c r="R504" s="309"/>
    </row>
    <row r="505">
      <c r="D505" s="317"/>
      <c r="E505" s="290"/>
      <c r="F505" s="290"/>
      <c r="G505" s="290"/>
      <c r="H505" s="290"/>
      <c r="I505" s="290"/>
      <c r="J505" s="290"/>
      <c r="K505" s="290"/>
      <c r="L505" s="290"/>
      <c r="M505" s="290"/>
      <c r="N505" s="309"/>
      <c r="O505" s="309"/>
      <c r="P505" s="309"/>
      <c r="Q505" s="309"/>
      <c r="R505" s="309"/>
    </row>
    <row r="506">
      <c r="D506" s="317"/>
      <c r="E506" s="290"/>
      <c r="F506" s="290"/>
      <c r="G506" s="290"/>
      <c r="H506" s="290"/>
      <c r="I506" s="290"/>
      <c r="J506" s="290"/>
      <c r="K506" s="290"/>
      <c r="L506" s="290"/>
      <c r="M506" s="290"/>
      <c r="N506" s="309"/>
      <c r="O506" s="309"/>
      <c r="P506" s="309"/>
      <c r="Q506" s="309"/>
      <c r="R506" s="309"/>
    </row>
    <row r="507">
      <c r="D507" s="317"/>
      <c r="E507" s="290"/>
      <c r="F507" s="290"/>
      <c r="G507" s="290"/>
      <c r="H507" s="290"/>
      <c r="I507" s="290"/>
      <c r="J507" s="290"/>
      <c r="K507" s="290"/>
      <c r="L507" s="290"/>
      <c r="M507" s="290"/>
      <c r="N507" s="309"/>
      <c r="O507" s="309"/>
      <c r="P507" s="309"/>
      <c r="Q507" s="309"/>
      <c r="R507" s="309"/>
    </row>
    <row r="508">
      <c r="D508" s="317"/>
      <c r="E508" s="290"/>
      <c r="F508" s="290"/>
      <c r="G508" s="290"/>
      <c r="H508" s="290"/>
      <c r="I508" s="290"/>
      <c r="J508" s="290"/>
      <c r="K508" s="290"/>
      <c r="L508" s="290"/>
      <c r="M508" s="290"/>
      <c r="N508" s="309"/>
      <c r="O508" s="309"/>
      <c r="P508" s="309"/>
      <c r="Q508" s="309"/>
      <c r="R508" s="309"/>
    </row>
    <row r="509">
      <c r="D509" s="317"/>
      <c r="E509" s="300"/>
      <c r="F509" s="300"/>
      <c r="G509" s="300"/>
      <c r="H509" s="300"/>
      <c r="I509" s="300"/>
      <c r="J509" s="300"/>
      <c r="K509" s="300"/>
      <c r="L509" s="300"/>
      <c r="M509" s="300"/>
      <c r="N509" s="309"/>
      <c r="O509" s="309"/>
      <c r="P509" s="309"/>
      <c r="Q509" s="309"/>
      <c r="R509" s="309"/>
    </row>
    <row r="510">
      <c r="D510" s="317"/>
      <c r="E510" s="290"/>
      <c r="F510" s="290"/>
      <c r="G510" s="290"/>
      <c r="H510" s="290"/>
      <c r="I510" s="290"/>
      <c r="J510" s="290"/>
      <c r="K510" s="290"/>
      <c r="L510" s="290"/>
      <c r="M510" s="290"/>
      <c r="N510" s="309"/>
      <c r="O510" s="309"/>
      <c r="P510" s="309"/>
      <c r="Q510" s="309"/>
      <c r="R510" s="309"/>
    </row>
    <row r="511">
      <c r="D511" s="317"/>
      <c r="E511" s="290"/>
      <c r="F511" s="290"/>
      <c r="G511" s="290"/>
      <c r="H511" s="290"/>
      <c r="I511" s="290"/>
      <c r="J511" s="290"/>
      <c r="K511" s="290"/>
      <c r="L511" s="290"/>
      <c r="M511" s="290"/>
      <c r="N511" s="309"/>
      <c r="O511" s="309"/>
      <c r="P511" s="309"/>
      <c r="Q511" s="309"/>
      <c r="R511" s="309"/>
    </row>
    <row r="512">
      <c r="D512" s="317"/>
      <c r="E512" s="290"/>
      <c r="F512" s="290"/>
      <c r="G512" s="290"/>
      <c r="H512" s="290"/>
      <c r="I512" s="290"/>
      <c r="J512" s="290"/>
      <c r="K512" s="290"/>
      <c r="L512" s="290"/>
      <c r="M512" s="290"/>
      <c r="N512" s="309"/>
      <c r="O512" s="309"/>
      <c r="P512" s="309"/>
      <c r="Q512" s="309"/>
      <c r="R512" s="309"/>
    </row>
    <row r="513">
      <c r="D513" s="317"/>
      <c r="E513" s="290"/>
      <c r="F513" s="290"/>
      <c r="G513" s="290"/>
      <c r="H513" s="290"/>
      <c r="I513" s="290"/>
      <c r="J513" s="290"/>
      <c r="K513" s="290"/>
      <c r="L513" s="290"/>
      <c r="M513" s="290"/>
      <c r="N513" s="309"/>
      <c r="O513" s="309"/>
      <c r="P513" s="309"/>
      <c r="Q513" s="309"/>
      <c r="R513" s="309"/>
    </row>
    <row r="514">
      <c r="D514" s="317"/>
      <c r="E514" s="290"/>
      <c r="F514" s="290"/>
      <c r="G514" s="290"/>
      <c r="H514" s="290"/>
      <c r="I514" s="290"/>
      <c r="J514" s="290"/>
      <c r="K514" s="290"/>
      <c r="L514" s="290"/>
      <c r="M514" s="290"/>
      <c r="N514" s="309"/>
      <c r="O514" s="309"/>
      <c r="P514" s="309"/>
      <c r="Q514" s="309"/>
      <c r="R514" s="309"/>
    </row>
    <row r="515">
      <c r="D515" s="317"/>
      <c r="E515" s="290"/>
      <c r="F515" s="290"/>
      <c r="G515" s="290"/>
      <c r="H515" s="290"/>
      <c r="I515" s="290"/>
      <c r="J515" s="290"/>
      <c r="K515" s="290"/>
      <c r="L515" s="290"/>
      <c r="M515" s="290"/>
      <c r="N515" s="309"/>
      <c r="O515" s="309"/>
      <c r="P515" s="309"/>
      <c r="Q515" s="309"/>
      <c r="R515" s="309"/>
      <c r="S515" s="56"/>
    </row>
    <row r="516">
      <c r="D516" s="317"/>
      <c r="E516" s="290"/>
      <c r="F516" s="290"/>
      <c r="G516" s="290"/>
      <c r="H516" s="290"/>
      <c r="I516" s="290"/>
      <c r="J516" s="290"/>
      <c r="K516" s="290"/>
      <c r="L516" s="290"/>
      <c r="M516" s="290"/>
      <c r="N516" s="309"/>
      <c r="O516" s="309"/>
      <c r="P516" s="309"/>
      <c r="Q516" s="309"/>
      <c r="R516" s="309"/>
    </row>
    <row r="517">
      <c r="D517" s="317"/>
      <c r="E517" s="290"/>
      <c r="F517" s="290"/>
      <c r="G517" s="290"/>
      <c r="H517" s="290"/>
      <c r="I517" s="290"/>
      <c r="J517" s="290"/>
      <c r="K517" s="290"/>
      <c r="L517" s="290"/>
      <c r="M517" s="290"/>
      <c r="N517" s="309"/>
      <c r="O517" s="309"/>
      <c r="P517" s="309"/>
      <c r="Q517" s="309"/>
      <c r="R517" s="309"/>
    </row>
    <row r="518">
      <c r="D518" s="317"/>
      <c r="E518" s="290"/>
      <c r="F518" s="290"/>
      <c r="G518" s="290"/>
      <c r="H518" s="290"/>
      <c r="I518" s="290"/>
      <c r="J518" s="290"/>
      <c r="K518" s="290"/>
      <c r="L518" s="290"/>
      <c r="M518" s="290"/>
      <c r="N518" s="309"/>
      <c r="O518" s="309"/>
      <c r="P518" s="309"/>
      <c r="Q518" s="309"/>
      <c r="R518" s="309"/>
    </row>
    <row r="519">
      <c r="D519" s="317"/>
      <c r="E519" s="290"/>
      <c r="F519" s="290"/>
      <c r="G519" s="290"/>
      <c r="H519" s="290"/>
      <c r="I519" s="290"/>
      <c r="J519" s="290"/>
      <c r="K519" s="290"/>
      <c r="L519" s="290"/>
      <c r="M519" s="290"/>
      <c r="N519" s="309"/>
      <c r="O519" s="309"/>
      <c r="P519" s="309"/>
      <c r="Q519" s="309"/>
      <c r="R519" s="309"/>
    </row>
    <row r="520">
      <c r="D520" s="317"/>
      <c r="E520" s="290"/>
      <c r="F520" s="290"/>
      <c r="G520" s="290"/>
      <c r="H520" s="290"/>
      <c r="I520" s="290"/>
      <c r="J520" s="290"/>
      <c r="K520" s="290"/>
      <c r="L520" s="290"/>
      <c r="M520" s="290"/>
      <c r="N520" s="309"/>
      <c r="O520" s="309"/>
      <c r="P520" s="309"/>
      <c r="Q520" s="309"/>
      <c r="R520" s="309"/>
    </row>
    <row r="521">
      <c r="D521" s="317"/>
      <c r="E521" s="300"/>
      <c r="F521" s="300"/>
      <c r="G521" s="300"/>
      <c r="H521" s="300"/>
      <c r="I521" s="300"/>
      <c r="J521" s="300"/>
      <c r="K521" s="300"/>
      <c r="L521" s="300"/>
      <c r="M521" s="300"/>
      <c r="N521" s="309"/>
      <c r="O521" s="309"/>
      <c r="P521" s="309"/>
      <c r="Q521" s="309"/>
      <c r="R521" s="309"/>
    </row>
    <row r="522">
      <c r="D522" s="317"/>
      <c r="E522" s="290"/>
      <c r="F522" s="290"/>
      <c r="G522" s="290"/>
      <c r="H522" s="290"/>
      <c r="I522" s="290"/>
      <c r="J522" s="290"/>
      <c r="K522" s="290"/>
      <c r="L522" s="290"/>
      <c r="M522" s="290"/>
      <c r="N522" s="309"/>
      <c r="O522" s="309"/>
      <c r="P522" s="309"/>
      <c r="Q522" s="309"/>
      <c r="R522" s="309"/>
    </row>
    <row r="523">
      <c r="D523" s="317"/>
      <c r="E523" s="290"/>
      <c r="F523" s="290"/>
      <c r="G523" s="290"/>
      <c r="H523" s="290"/>
      <c r="I523" s="290"/>
      <c r="J523" s="290"/>
      <c r="K523" s="290"/>
      <c r="L523" s="290"/>
      <c r="M523" s="290"/>
      <c r="N523" s="309"/>
      <c r="O523" s="309"/>
      <c r="P523" s="309"/>
      <c r="Q523" s="309"/>
      <c r="R523" s="309"/>
    </row>
    <row r="524">
      <c r="D524" s="317"/>
      <c r="E524" s="290"/>
      <c r="F524" s="290"/>
      <c r="G524" s="290"/>
      <c r="H524" s="290"/>
      <c r="I524" s="290"/>
      <c r="J524" s="290"/>
      <c r="K524" s="290"/>
      <c r="L524" s="290"/>
      <c r="M524" s="290"/>
      <c r="N524" s="309"/>
      <c r="O524" s="309"/>
      <c r="P524" s="309"/>
      <c r="Q524" s="309"/>
      <c r="R524" s="309"/>
    </row>
    <row r="525">
      <c r="D525" s="317"/>
      <c r="E525" s="290"/>
      <c r="F525" s="290"/>
      <c r="G525" s="290"/>
      <c r="H525" s="290"/>
      <c r="I525" s="290"/>
      <c r="J525" s="290"/>
      <c r="K525" s="290"/>
      <c r="L525" s="290"/>
      <c r="M525" s="290"/>
      <c r="N525" s="309"/>
      <c r="O525" s="309"/>
      <c r="P525" s="309"/>
      <c r="Q525" s="309"/>
      <c r="R525" s="309"/>
    </row>
    <row r="526">
      <c r="D526" s="317"/>
      <c r="E526" s="290"/>
      <c r="F526" s="290"/>
      <c r="G526" s="290"/>
      <c r="H526" s="290"/>
      <c r="I526" s="290"/>
      <c r="J526" s="290"/>
      <c r="K526" s="290"/>
      <c r="L526" s="290"/>
      <c r="M526" s="290"/>
      <c r="N526" s="309"/>
      <c r="O526" s="309"/>
      <c r="P526" s="309"/>
      <c r="Q526" s="309"/>
      <c r="R526" s="309"/>
    </row>
    <row r="527">
      <c r="D527" s="317"/>
      <c r="E527" s="300"/>
      <c r="F527" s="300"/>
      <c r="G527" s="300"/>
      <c r="H527" s="300"/>
      <c r="I527" s="300"/>
      <c r="J527" s="300"/>
      <c r="K527" s="300"/>
      <c r="L527" s="300"/>
      <c r="M527" s="300"/>
      <c r="N527" s="309"/>
      <c r="O527" s="309"/>
      <c r="P527" s="309"/>
      <c r="Q527" s="309"/>
      <c r="R527" s="309"/>
    </row>
    <row r="528">
      <c r="D528" s="317"/>
      <c r="E528" s="290"/>
      <c r="F528" s="290"/>
      <c r="G528" s="290"/>
      <c r="H528" s="290"/>
      <c r="I528" s="290"/>
      <c r="J528" s="290"/>
      <c r="K528" s="290"/>
      <c r="L528" s="290"/>
      <c r="M528" s="290"/>
      <c r="N528" s="309"/>
      <c r="O528" s="309"/>
      <c r="P528" s="309"/>
      <c r="Q528" s="309"/>
      <c r="R528" s="309"/>
    </row>
    <row r="529">
      <c r="D529" s="317"/>
      <c r="E529" s="290"/>
      <c r="F529" s="290"/>
      <c r="G529" s="290"/>
      <c r="H529" s="290"/>
      <c r="I529" s="290"/>
      <c r="J529" s="290"/>
      <c r="K529" s="290"/>
      <c r="L529" s="290"/>
      <c r="M529" s="290"/>
      <c r="N529" s="309"/>
      <c r="O529" s="309"/>
      <c r="P529" s="309"/>
      <c r="Q529" s="309"/>
      <c r="R529" s="309"/>
    </row>
    <row r="530">
      <c r="D530" s="317"/>
      <c r="E530" s="290"/>
      <c r="F530" s="290"/>
      <c r="G530" s="290"/>
      <c r="H530" s="290"/>
      <c r="I530" s="290"/>
      <c r="J530" s="290"/>
      <c r="K530" s="290"/>
      <c r="L530" s="290"/>
      <c r="M530" s="290"/>
      <c r="N530" s="309"/>
      <c r="O530" s="309"/>
      <c r="P530" s="309"/>
      <c r="Q530" s="309"/>
      <c r="R530" s="309"/>
    </row>
    <row r="531">
      <c r="D531" s="317"/>
      <c r="E531" s="290"/>
      <c r="F531" s="290"/>
      <c r="G531" s="290"/>
      <c r="H531" s="290"/>
      <c r="I531" s="290"/>
      <c r="J531" s="290"/>
      <c r="K531" s="290"/>
      <c r="L531" s="290"/>
      <c r="M531" s="290"/>
      <c r="N531" s="309"/>
      <c r="O531" s="309"/>
      <c r="P531" s="309"/>
      <c r="Q531" s="309"/>
      <c r="R531" s="309"/>
    </row>
    <row r="532">
      <c r="D532" s="317"/>
      <c r="E532" s="290"/>
      <c r="F532" s="290"/>
      <c r="G532" s="290"/>
      <c r="H532" s="290"/>
      <c r="I532" s="290"/>
      <c r="J532" s="290"/>
      <c r="K532" s="290"/>
      <c r="L532" s="290"/>
      <c r="M532" s="290"/>
      <c r="N532" s="309"/>
      <c r="O532" s="309"/>
      <c r="P532" s="309"/>
      <c r="Q532" s="309"/>
      <c r="R532" s="309"/>
    </row>
    <row r="533">
      <c r="D533" s="317"/>
      <c r="E533" s="300"/>
      <c r="F533" s="300"/>
      <c r="G533" s="300"/>
      <c r="H533" s="300"/>
      <c r="I533" s="300"/>
      <c r="J533" s="300"/>
      <c r="K533" s="300"/>
      <c r="L533" s="300"/>
      <c r="M533" s="300"/>
      <c r="N533" s="309"/>
      <c r="O533" s="309"/>
      <c r="P533" s="309"/>
      <c r="Q533" s="309"/>
      <c r="R533" s="309"/>
    </row>
    <row r="534">
      <c r="D534" s="317"/>
      <c r="E534" s="290"/>
      <c r="F534" s="290"/>
      <c r="G534" s="290"/>
      <c r="H534" s="290"/>
      <c r="I534" s="290"/>
      <c r="J534" s="290"/>
      <c r="K534" s="290"/>
      <c r="L534" s="290"/>
      <c r="M534" s="290"/>
      <c r="N534" s="309"/>
      <c r="O534" s="309"/>
      <c r="P534" s="309"/>
      <c r="Q534" s="309"/>
      <c r="R534" s="309"/>
    </row>
    <row r="535">
      <c r="D535" s="317"/>
      <c r="E535" s="290"/>
      <c r="F535" s="290"/>
      <c r="G535" s="290"/>
      <c r="H535" s="290"/>
      <c r="I535" s="290"/>
      <c r="J535" s="290"/>
      <c r="K535" s="290"/>
      <c r="L535" s="290"/>
      <c r="M535" s="290"/>
      <c r="N535" s="309"/>
      <c r="O535" s="309"/>
      <c r="P535" s="309"/>
      <c r="Q535" s="309"/>
      <c r="R535" s="309"/>
    </row>
    <row r="536">
      <c r="D536" s="317"/>
      <c r="E536" s="290"/>
      <c r="F536" s="290"/>
      <c r="G536" s="290"/>
      <c r="H536" s="290"/>
      <c r="I536" s="290"/>
      <c r="J536" s="290"/>
      <c r="K536" s="290"/>
      <c r="L536" s="290"/>
      <c r="M536" s="290"/>
      <c r="N536" s="309"/>
      <c r="O536" s="309"/>
      <c r="P536" s="309"/>
      <c r="Q536" s="309"/>
      <c r="R536" s="309"/>
      <c r="S536" s="56"/>
    </row>
    <row r="537">
      <c r="D537" s="317"/>
      <c r="E537" s="290"/>
      <c r="F537" s="290"/>
      <c r="G537" s="290"/>
      <c r="H537" s="290"/>
      <c r="I537" s="290"/>
      <c r="J537" s="290"/>
      <c r="K537" s="290"/>
      <c r="L537" s="290"/>
      <c r="M537" s="290"/>
      <c r="N537" s="309"/>
      <c r="O537" s="309"/>
      <c r="P537" s="309"/>
      <c r="Q537" s="309"/>
      <c r="R537" s="309"/>
    </row>
    <row r="538">
      <c r="D538" s="317"/>
      <c r="E538" s="290"/>
      <c r="F538" s="290"/>
      <c r="G538" s="290"/>
      <c r="H538" s="290"/>
      <c r="I538" s="290"/>
      <c r="J538" s="290"/>
      <c r="K538" s="290"/>
      <c r="L538" s="290"/>
      <c r="M538" s="290"/>
      <c r="N538" s="309"/>
      <c r="O538" s="309"/>
      <c r="P538" s="309"/>
      <c r="Q538" s="309"/>
      <c r="R538" s="309"/>
    </row>
    <row r="539">
      <c r="D539" s="317"/>
      <c r="E539" s="300"/>
      <c r="F539" s="300"/>
      <c r="G539" s="300"/>
      <c r="H539" s="300"/>
      <c r="I539" s="300"/>
      <c r="J539" s="300"/>
      <c r="K539" s="300"/>
      <c r="L539" s="300"/>
      <c r="M539" s="300"/>
      <c r="N539" s="309"/>
      <c r="O539" s="309"/>
      <c r="P539" s="309"/>
      <c r="Q539" s="309"/>
      <c r="R539" s="309"/>
    </row>
    <row r="540">
      <c r="D540" s="317"/>
      <c r="E540" s="290"/>
      <c r="F540" s="290"/>
      <c r="G540" s="290"/>
      <c r="H540" s="290"/>
      <c r="I540" s="290"/>
      <c r="J540" s="290"/>
      <c r="K540" s="290"/>
      <c r="L540" s="290"/>
      <c r="M540" s="290"/>
      <c r="N540" s="309"/>
      <c r="O540" s="309"/>
      <c r="P540" s="309"/>
      <c r="Q540" s="309"/>
      <c r="R540" s="309"/>
    </row>
    <row r="541">
      <c r="D541" s="317"/>
      <c r="E541" s="300"/>
      <c r="F541" s="300"/>
      <c r="G541" s="300"/>
      <c r="H541" s="300"/>
      <c r="I541" s="300"/>
      <c r="J541" s="300"/>
      <c r="K541" s="300"/>
      <c r="L541" s="300"/>
      <c r="M541" s="300"/>
      <c r="N541" s="309"/>
      <c r="O541" s="309"/>
      <c r="P541" s="309"/>
      <c r="Q541" s="309"/>
      <c r="R541" s="309"/>
    </row>
    <row r="542">
      <c r="D542" s="317"/>
      <c r="E542" s="290"/>
      <c r="F542" s="290"/>
      <c r="G542" s="290"/>
      <c r="H542" s="290"/>
      <c r="I542" s="290"/>
      <c r="J542" s="290"/>
      <c r="K542" s="290"/>
      <c r="L542" s="290"/>
      <c r="M542" s="290"/>
      <c r="N542" s="309"/>
      <c r="O542" s="309"/>
      <c r="P542" s="309"/>
      <c r="Q542" s="309"/>
      <c r="R542" s="309"/>
    </row>
    <row r="543">
      <c r="D543" s="317"/>
      <c r="E543" s="290"/>
      <c r="F543" s="290"/>
      <c r="G543" s="290"/>
      <c r="H543" s="290"/>
      <c r="I543" s="290"/>
      <c r="J543" s="290"/>
      <c r="K543" s="290"/>
      <c r="L543" s="290"/>
      <c r="M543" s="290"/>
      <c r="N543" s="309"/>
      <c r="O543" s="309"/>
      <c r="P543" s="309"/>
      <c r="Q543" s="309"/>
      <c r="R543" s="309"/>
    </row>
    <row r="544">
      <c r="D544" s="317"/>
      <c r="E544" s="290"/>
      <c r="F544" s="290"/>
      <c r="G544" s="290"/>
      <c r="H544" s="290"/>
      <c r="I544" s="290"/>
      <c r="J544" s="290"/>
      <c r="K544" s="290"/>
      <c r="L544" s="290"/>
      <c r="M544" s="290"/>
      <c r="N544" s="309"/>
      <c r="O544" s="309"/>
      <c r="P544" s="309"/>
      <c r="Q544" s="309"/>
      <c r="R544" s="309"/>
    </row>
    <row r="545">
      <c r="D545" s="317"/>
      <c r="E545" s="290"/>
      <c r="F545" s="290"/>
      <c r="G545" s="290"/>
      <c r="H545" s="290"/>
      <c r="I545" s="290"/>
      <c r="J545" s="290"/>
      <c r="K545" s="290"/>
      <c r="L545" s="290"/>
      <c r="M545" s="290"/>
      <c r="N545" s="309"/>
      <c r="O545" s="309"/>
      <c r="P545" s="309"/>
      <c r="Q545" s="309"/>
      <c r="R545" s="309"/>
    </row>
    <row r="546">
      <c r="D546" s="317"/>
      <c r="E546" s="290"/>
      <c r="F546" s="290"/>
      <c r="G546" s="290"/>
      <c r="H546" s="290"/>
      <c r="I546" s="290"/>
      <c r="J546" s="290"/>
      <c r="K546" s="290"/>
      <c r="L546" s="290"/>
      <c r="M546" s="290"/>
      <c r="N546" s="309"/>
      <c r="O546" s="309"/>
      <c r="P546" s="309"/>
      <c r="Q546" s="309"/>
      <c r="R546" s="309"/>
    </row>
    <row r="547">
      <c r="D547" s="317"/>
      <c r="E547" s="300"/>
      <c r="F547" s="300"/>
      <c r="G547" s="300"/>
      <c r="H547" s="300"/>
      <c r="I547" s="300"/>
      <c r="J547" s="300"/>
      <c r="K547" s="300"/>
      <c r="L547" s="300"/>
      <c r="M547" s="300"/>
      <c r="N547" s="309"/>
      <c r="O547" s="309"/>
      <c r="P547" s="309"/>
      <c r="Q547" s="309"/>
      <c r="R547" s="309"/>
    </row>
    <row r="548">
      <c r="D548" s="317"/>
      <c r="E548" s="290"/>
      <c r="F548" s="290"/>
      <c r="G548" s="290"/>
      <c r="H548" s="290"/>
      <c r="I548" s="290"/>
      <c r="J548" s="290"/>
      <c r="K548" s="290"/>
      <c r="L548" s="290"/>
      <c r="M548" s="290"/>
      <c r="N548" s="309"/>
      <c r="O548" s="309"/>
      <c r="P548" s="309"/>
      <c r="Q548" s="309"/>
      <c r="R548" s="309"/>
    </row>
    <row r="549">
      <c r="D549" s="317"/>
      <c r="E549" s="290"/>
      <c r="F549" s="290"/>
      <c r="G549" s="290"/>
      <c r="H549" s="290"/>
      <c r="I549" s="290"/>
      <c r="J549" s="290"/>
      <c r="K549" s="290"/>
      <c r="L549" s="290"/>
      <c r="M549" s="290"/>
      <c r="N549" s="309"/>
      <c r="O549" s="309"/>
      <c r="P549" s="309"/>
      <c r="Q549" s="309"/>
      <c r="R549" s="309"/>
    </row>
    <row r="550">
      <c r="D550" s="317"/>
      <c r="E550" s="290"/>
      <c r="F550" s="290"/>
      <c r="G550" s="290"/>
      <c r="H550" s="290"/>
      <c r="I550" s="290"/>
      <c r="J550" s="290"/>
      <c r="K550" s="290"/>
      <c r="L550" s="290"/>
      <c r="M550" s="290"/>
      <c r="N550" s="309"/>
      <c r="O550" s="309"/>
      <c r="P550" s="309"/>
      <c r="Q550" s="309"/>
      <c r="R550" s="309"/>
    </row>
    <row r="551">
      <c r="D551" s="317"/>
      <c r="E551" s="290"/>
      <c r="F551" s="290"/>
      <c r="G551" s="290"/>
      <c r="H551" s="290"/>
      <c r="I551" s="290"/>
      <c r="J551" s="290"/>
      <c r="K551" s="290"/>
      <c r="L551" s="290"/>
      <c r="M551" s="290"/>
      <c r="N551" s="309"/>
      <c r="O551" s="309"/>
      <c r="P551" s="309"/>
      <c r="Q551" s="309"/>
      <c r="R551" s="309"/>
    </row>
    <row r="552">
      <c r="D552" s="317"/>
      <c r="E552" s="290"/>
      <c r="F552" s="290"/>
      <c r="G552" s="290"/>
      <c r="H552" s="290"/>
      <c r="I552" s="290"/>
      <c r="J552" s="290"/>
      <c r="K552" s="290"/>
      <c r="L552" s="290"/>
      <c r="M552" s="290"/>
      <c r="N552" s="309"/>
      <c r="O552" s="309"/>
      <c r="P552" s="309"/>
      <c r="Q552" s="309"/>
      <c r="R552" s="309"/>
    </row>
    <row r="553">
      <c r="D553" s="317"/>
      <c r="E553" s="290"/>
      <c r="F553" s="290"/>
      <c r="G553" s="290"/>
      <c r="H553" s="290"/>
      <c r="I553" s="290"/>
      <c r="J553" s="290"/>
      <c r="K553" s="290"/>
      <c r="L553" s="290"/>
      <c r="M553" s="290"/>
      <c r="N553" s="309"/>
      <c r="O553" s="309"/>
      <c r="P553" s="309"/>
      <c r="Q553" s="309"/>
      <c r="R553" s="309"/>
    </row>
    <row r="554">
      <c r="D554" s="317"/>
      <c r="E554" s="290"/>
      <c r="F554" s="290"/>
      <c r="G554" s="290"/>
      <c r="H554" s="290"/>
      <c r="I554" s="290"/>
      <c r="J554" s="290"/>
      <c r="K554" s="290"/>
      <c r="L554" s="290"/>
      <c r="M554" s="290"/>
      <c r="N554" s="309"/>
      <c r="O554" s="309"/>
      <c r="P554" s="309"/>
      <c r="Q554" s="309"/>
      <c r="R554" s="309"/>
    </row>
    <row r="555">
      <c r="D555" s="317"/>
      <c r="E555" s="290"/>
      <c r="F555" s="290"/>
      <c r="G555" s="290"/>
      <c r="H555" s="290"/>
      <c r="I555" s="290"/>
      <c r="J555" s="290"/>
      <c r="K555" s="290"/>
      <c r="L555" s="290"/>
      <c r="M555" s="290"/>
      <c r="N555" s="309"/>
      <c r="O555" s="309"/>
      <c r="P555" s="309"/>
      <c r="Q555" s="309"/>
      <c r="R555" s="309"/>
    </row>
    <row r="556">
      <c r="D556" s="317"/>
      <c r="E556" s="290"/>
      <c r="F556" s="290"/>
      <c r="G556" s="290"/>
      <c r="H556" s="290"/>
      <c r="I556" s="290"/>
      <c r="J556" s="290"/>
      <c r="K556" s="290"/>
      <c r="L556" s="290"/>
      <c r="M556" s="290"/>
      <c r="N556" s="309"/>
      <c r="O556" s="309"/>
      <c r="P556" s="309"/>
      <c r="Q556" s="309"/>
      <c r="R556" s="309"/>
    </row>
    <row r="557">
      <c r="D557" s="317"/>
      <c r="E557" s="290"/>
      <c r="F557" s="290"/>
      <c r="G557" s="290"/>
      <c r="H557" s="290"/>
      <c r="I557" s="290"/>
      <c r="J557" s="290"/>
      <c r="K557" s="290"/>
      <c r="L557" s="290"/>
      <c r="M557" s="290"/>
      <c r="N557" s="309"/>
      <c r="O557" s="309"/>
      <c r="P557" s="309"/>
      <c r="Q557" s="309"/>
      <c r="R557" s="309"/>
    </row>
    <row r="558">
      <c r="D558" s="317"/>
      <c r="E558" s="290"/>
      <c r="F558" s="290"/>
      <c r="G558" s="290"/>
      <c r="H558" s="290"/>
      <c r="I558" s="290"/>
      <c r="J558" s="290"/>
      <c r="K558" s="290"/>
      <c r="L558" s="290"/>
      <c r="M558" s="290"/>
      <c r="N558" s="309"/>
      <c r="O558" s="309"/>
      <c r="P558" s="309"/>
      <c r="Q558" s="309"/>
      <c r="R558" s="309"/>
    </row>
    <row r="559">
      <c r="D559" s="317"/>
      <c r="E559" s="300"/>
      <c r="F559" s="300"/>
      <c r="G559" s="300"/>
      <c r="H559" s="300"/>
      <c r="I559" s="300"/>
      <c r="J559" s="300"/>
      <c r="K559" s="300"/>
      <c r="L559" s="300"/>
      <c r="M559" s="300"/>
      <c r="N559" s="309"/>
      <c r="O559" s="309"/>
      <c r="P559" s="309"/>
      <c r="Q559" s="309"/>
      <c r="R559" s="309"/>
    </row>
    <row r="560">
      <c r="D560" s="317"/>
      <c r="E560" s="290"/>
      <c r="F560" s="290"/>
      <c r="G560" s="290"/>
      <c r="H560" s="290"/>
      <c r="I560" s="290"/>
      <c r="J560" s="290"/>
      <c r="K560" s="290"/>
      <c r="L560" s="290"/>
      <c r="M560" s="290"/>
      <c r="N560" s="309"/>
      <c r="O560" s="309"/>
      <c r="P560" s="309"/>
      <c r="Q560" s="309"/>
      <c r="R560" s="309"/>
    </row>
    <row r="561">
      <c r="D561" s="317"/>
      <c r="E561" s="290"/>
      <c r="F561" s="290"/>
      <c r="G561" s="290"/>
      <c r="H561" s="290"/>
      <c r="I561" s="290"/>
      <c r="J561" s="290"/>
      <c r="K561" s="290"/>
      <c r="L561" s="290"/>
      <c r="M561" s="290"/>
      <c r="N561" s="309"/>
      <c r="O561" s="309"/>
      <c r="P561" s="309"/>
      <c r="Q561" s="309"/>
      <c r="R561" s="309"/>
    </row>
    <row r="562">
      <c r="D562" s="317"/>
      <c r="E562" s="290"/>
      <c r="F562" s="290"/>
      <c r="G562" s="290"/>
      <c r="H562" s="290"/>
      <c r="I562" s="290"/>
      <c r="J562" s="290"/>
      <c r="K562" s="290"/>
      <c r="L562" s="290"/>
      <c r="M562" s="290"/>
      <c r="N562" s="309"/>
      <c r="O562" s="309"/>
      <c r="P562" s="309"/>
      <c r="Q562" s="309"/>
      <c r="R562" s="309"/>
    </row>
    <row r="563">
      <c r="D563" s="317"/>
      <c r="E563" s="290"/>
      <c r="F563" s="290"/>
      <c r="G563" s="290"/>
      <c r="H563" s="290"/>
      <c r="I563" s="290"/>
      <c r="J563" s="290"/>
      <c r="K563" s="290"/>
      <c r="L563" s="290"/>
      <c r="M563" s="290"/>
      <c r="N563" s="309"/>
      <c r="O563" s="309"/>
      <c r="P563" s="309"/>
      <c r="Q563" s="309"/>
      <c r="R563" s="309"/>
    </row>
    <row r="564">
      <c r="D564" s="317"/>
      <c r="E564" s="290"/>
      <c r="F564" s="290"/>
      <c r="G564" s="290"/>
      <c r="H564" s="290"/>
      <c r="I564" s="290"/>
      <c r="J564" s="290"/>
      <c r="K564" s="290"/>
      <c r="L564" s="290"/>
      <c r="M564" s="290"/>
      <c r="N564" s="309"/>
      <c r="O564" s="309"/>
      <c r="P564" s="309"/>
      <c r="Q564" s="309"/>
      <c r="R564" s="309"/>
    </row>
    <row r="565">
      <c r="D565" s="317"/>
      <c r="E565" s="300"/>
      <c r="F565" s="300"/>
      <c r="G565" s="300"/>
      <c r="H565" s="300"/>
      <c r="I565" s="300"/>
      <c r="J565" s="300"/>
      <c r="K565" s="300"/>
      <c r="L565" s="300"/>
      <c r="M565" s="300"/>
      <c r="N565" s="309"/>
      <c r="O565" s="309"/>
      <c r="P565" s="309"/>
      <c r="Q565" s="309"/>
      <c r="R565" s="309"/>
    </row>
    <row r="566">
      <c r="D566" s="317"/>
      <c r="E566" s="290"/>
      <c r="F566" s="290"/>
      <c r="G566" s="290"/>
      <c r="H566" s="290"/>
      <c r="I566" s="290"/>
      <c r="J566" s="290"/>
      <c r="K566" s="290"/>
      <c r="L566" s="290"/>
      <c r="M566" s="290"/>
      <c r="N566" s="309"/>
      <c r="O566" s="309"/>
      <c r="P566" s="309"/>
      <c r="Q566" s="309"/>
      <c r="R566" s="309"/>
    </row>
    <row r="567">
      <c r="D567" s="317"/>
      <c r="E567" s="290"/>
      <c r="F567" s="290"/>
      <c r="G567" s="290"/>
      <c r="H567" s="290"/>
      <c r="I567" s="290"/>
      <c r="J567" s="290"/>
      <c r="K567" s="290"/>
      <c r="L567" s="290"/>
      <c r="M567" s="290"/>
      <c r="N567" s="309"/>
      <c r="O567" s="309"/>
      <c r="P567" s="309"/>
      <c r="Q567" s="309"/>
      <c r="R567" s="309"/>
    </row>
    <row r="568">
      <c r="D568" s="317"/>
      <c r="E568" s="290"/>
      <c r="F568" s="290"/>
      <c r="G568" s="290"/>
      <c r="H568" s="290"/>
      <c r="I568" s="290"/>
      <c r="J568" s="290"/>
      <c r="K568" s="290"/>
      <c r="L568" s="290"/>
      <c r="M568" s="290"/>
      <c r="N568" s="309"/>
      <c r="O568" s="309"/>
      <c r="P568" s="309"/>
      <c r="Q568" s="309"/>
      <c r="R568" s="309"/>
    </row>
    <row r="569">
      <c r="D569" s="317"/>
      <c r="E569" s="290"/>
      <c r="F569" s="290"/>
      <c r="G569" s="290"/>
      <c r="H569" s="290"/>
      <c r="I569" s="290"/>
      <c r="J569" s="290"/>
      <c r="K569" s="290"/>
      <c r="L569" s="290"/>
      <c r="M569" s="290"/>
      <c r="N569" s="309"/>
      <c r="O569" s="309"/>
      <c r="P569" s="309"/>
      <c r="Q569" s="309"/>
      <c r="R569" s="309"/>
    </row>
    <row r="570">
      <c r="D570" s="317"/>
      <c r="E570" s="290"/>
      <c r="F570" s="290"/>
      <c r="G570" s="290"/>
      <c r="H570" s="290"/>
      <c r="I570" s="290"/>
      <c r="J570" s="290"/>
      <c r="K570" s="290"/>
      <c r="L570" s="290"/>
      <c r="M570" s="290"/>
      <c r="N570" s="309"/>
      <c r="O570" s="309"/>
      <c r="P570" s="309"/>
      <c r="Q570" s="309"/>
      <c r="R570" s="309"/>
    </row>
    <row r="571">
      <c r="D571" s="317"/>
      <c r="E571" s="300"/>
      <c r="F571" s="300"/>
      <c r="G571" s="300"/>
      <c r="H571" s="300"/>
      <c r="I571" s="300"/>
      <c r="J571" s="300"/>
      <c r="K571" s="300"/>
      <c r="L571" s="300"/>
      <c r="M571" s="300"/>
      <c r="N571" s="309"/>
      <c r="O571" s="309"/>
      <c r="P571" s="309"/>
      <c r="Q571" s="309"/>
      <c r="R571" s="309"/>
    </row>
    <row r="572">
      <c r="D572" s="317"/>
      <c r="E572" s="290"/>
      <c r="F572" s="290"/>
      <c r="G572" s="290"/>
      <c r="H572" s="290"/>
      <c r="I572" s="290"/>
      <c r="J572" s="290"/>
      <c r="K572" s="290"/>
      <c r="L572" s="290"/>
      <c r="M572" s="290"/>
      <c r="N572" s="309"/>
      <c r="O572" s="309"/>
      <c r="P572" s="309"/>
      <c r="Q572" s="309"/>
      <c r="R572" s="309"/>
    </row>
    <row r="573">
      <c r="D573" s="317"/>
      <c r="E573" s="290"/>
      <c r="F573" s="290"/>
      <c r="G573" s="290"/>
      <c r="H573" s="290"/>
      <c r="I573" s="290"/>
      <c r="J573" s="290"/>
      <c r="K573" s="290"/>
      <c r="L573" s="290"/>
      <c r="M573" s="290"/>
      <c r="N573" s="309"/>
      <c r="O573" s="309"/>
      <c r="P573" s="309"/>
      <c r="Q573" s="309"/>
      <c r="R573" s="309"/>
    </row>
    <row r="574">
      <c r="D574" s="317"/>
      <c r="E574" s="290"/>
      <c r="F574" s="290"/>
      <c r="G574" s="290"/>
      <c r="H574" s="290"/>
      <c r="I574" s="290"/>
      <c r="J574" s="290"/>
      <c r="K574" s="290"/>
      <c r="L574" s="290"/>
      <c r="M574" s="290"/>
      <c r="N574" s="309"/>
      <c r="O574" s="309"/>
      <c r="P574" s="309"/>
      <c r="Q574" s="309"/>
      <c r="R574" s="309"/>
      <c r="S574" s="56"/>
    </row>
    <row r="575">
      <c r="D575" s="317"/>
      <c r="E575" s="290"/>
      <c r="F575" s="290"/>
      <c r="G575" s="290"/>
      <c r="H575" s="290"/>
      <c r="I575" s="290"/>
      <c r="J575" s="290"/>
      <c r="K575" s="290"/>
      <c r="L575" s="290"/>
      <c r="M575" s="290"/>
      <c r="N575" s="309"/>
      <c r="O575" s="309"/>
      <c r="P575" s="309"/>
      <c r="Q575" s="309"/>
      <c r="R575" s="309"/>
    </row>
    <row r="576">
      <c r="D576" s="317"/>
      <c r="E576" s="290"/>
      <c r="F576" s="290"/>
      <c r="G576" s="290"/>
      <c r="H576" s="290"/>
      <c r="I576" s="290"/>
      <c r="J576" s="290"/>
      <c r="K576" s="290"/>
      <c r="L576" s="290"/>
      <c r="M576" s="290"/>
      <c r="N576" s="309"/>
      <c r="O576" s="309"/>
      <c r="P576" s="309"/>
      <c r="Q576" s="309"/>
      <c r="R576" s="309"/>
    </row>
    <row r="577">
      <c r="D577" s="317"/>
      <c r="E577" s="300"/>
      <c r="F577" s="300"/>
      <c r="G577" s="300"/>
      <c r="H577" s="300"/>
      <c r="I577" s="300"/>
      <c r="J577" s="300"/>
      <c r="K577" s="300"/>
      <c r="L577" s="300"/>
      <c r="M577" s="300"/>
      <c r="N577" s="309"/>
      <c r="O577" s="309"/>
      <c r="P577" s="309"/>
      <c r="Q577" s="309"/>
      <c r="R577" s="309"/>
    </row>
    <row r="578">
      <c r="D578" s="317"/>
      <c r="E578" s="290"/>
      <c r="F578" s="290"/>
      <c r="G578" s="290"/>
      <c r="H578" s="290"/>
      <c r="I578" s="290"/>
      <c r="J578" s="290"/>
      <c r="K578" s="290"/>
      <c r="L578" s="290"/>
      <c r="M578" s="290"/>
      <c r="N578" s="309"/>
      <c r="O578" s="309"/>
      <c r="P578" s="309"/>
      <c r="Q578" s="309"/>
      <c r="R578" s="309"/>
    </row>
    <row r="579">
      <c r="D579" s="317"/>
      <c r="E579" s="290"/>
      <c r="F579" s="290"/>
      <c r="G579" s="290"/>
      <c r="H579" s="290"/>
      <c r="I579" s="290"/>
      <c r="J579" s="290"/>
      <c r="K579" s="290"/>
      <c r="L579" s="290"/>
      <c r="M579" s="290"/>
      <c r="N579" s="309"/>
      <c r="O579" s="309"/>
      <c r="P579" s="309"/>
      <c r="Q579" s="309"/>
      <c r="R579" s="309"/>
    </row>
    <row r="580">
      <c r="D580" s="317"/>
      <c r="E580" s="290"/>
      <c r="F580" s="290"/>
      <c r="G580" s="290"/>
      <c r="H580" s="290"/>
      <c r="I580" s="290"/>
      <c r="J580" s="290"/>
      <c r="K580" s="290"/>
      <c r="L580" s="290"/>
      <c r="M580" s="290"/>
      <c r="N580" s="309"/>
      <c r="O580" s="309"/>
      <c r="P580" s="309"/>
      <c r="Q580" s="309"/>
      <c r="R580" s="309"/>
    </row>
    <row r="581">
      <c r="D581" s="317"/>
      <c r="E581" s="290"/>
      <c r="F581" s="290"/>
      <c r="G581" s="290"/>
      <c r="H581" s="290"/>
      <c r="I581" s="290"/>
      <c r="J581" s="290"/>
      <c r="K581" s="290"/>
      <c r="L581" s="290"/>
      <c r="M581" s="290"/>
      <c r="N581" s="309"/>
      <c r="O581" s="309"/>
      <c r="P581" s="309"/>
      <c r="Q581" s="309"/>
      <c r="R581" s="309"/>
    </row>
    <row r="582">
      <c r="D582" s="317"/>
      <c r="E582" s="300"/>
      <c r="F582" s="300"/>
      <c r="G582" s="300"/>
      <c r="H582" s="300"/>
      <c r="I582" s="300"/>
      <c r="J582" s="300"/>
      <c r="K582" s="300"/>
      <c r="L582" s="300"/>
      <c r="M582" s="300"/>
      <c r="N582" s="309"/>
      <c r="O582" s="309"/>
      <c r="P582" s="309"/>
      <c r="Q582" s="309"/>
      <c r="R582" s="309"/>
    </row>
    <row r="583">
      <c r="D583" s="317"/>
      <c r="E583" s="290"/>
      <c r="F583" s="290"/>
      <c r="G583" s="290"/>
      <c r="H583" s="290"/>
      <c r="I583" s="290"/>
      <c r="J583" s="290"/>
      <c r="K583" s="290"/>
      <c r="L583" s="290"/>
      <c r="M583" s="290"/>
      <c r="N583" s="309"/>
      <c r="O583" s="309"/>
      <c r="P583" s="309"/>
      <c r="Q583" s="309"/>
      <c r="R583" s="309"/>
    </row>
    <row r="584">
      <c r="D584" s="317"/>
      <c r="E584" s="290"/>
      <c r="F584" s="290"/>
      <c r="G584" s="290"/>
      <c r="H584" s="290"/>
      <c r="I584" s="290"/>
      <c r="J584" s="290"/>
      <c r="K584" s="290"/>
      <c r="L584" s="290"/>
      <c r="M584" s="290"/>
      <c r="N584" s="309"/>
      <c r="O584" s="309"/>
      <c r="P584" s="309"/>
      <c r="Q584" s="309"/>
      <c r="R584" s="309"/>
    </row>
    <row r="585">
      <c r="D585" s="317"/>
      <c r="E585" s="290"/>
      <c r="F585" s="290"/>
      <c r="G585" s="290"/>
      <c r="H585" s="290"/>
      <c r="I585" s="290"/>
      <c r="J585" s="290"/>
      <c r="K585" s="290"/>
      <c r="L585" s="290"/>
      <c r="M585" s="290"/>
      <c r="N585" s="309"/>
      <c r="O585" s="309"/>
      <c r="P585" s="309"/>
      <c r="Q585" s="309"/>
      <c r="R585" s="309"/>
    </row>
    <row r="586">
      <c r="D586" s="317"/>
      <c r="E586" s="290"/>
      <c r="F586" s="290"/>
      <c r="G586" s="290"/>
      <c r="H586" s="290"/>
      <c r="I586" s="290"/>
      <c r="J586" s="290"/>
      <c r="K586" s="290"/>
      <c r="L586" s="290"/>
      <c r="M586" s="290"/>
      <c r="N586" s="309"/>
      <c r="O586" s="309"/>
      <c r="P586" s="309"/>
      <c r="Q586" s="309"/>
      <c r="R586" s="309"/>
    </row>
    <row r="587">
      <c r="D587" s="317"/>
      <c r="E587" s="290"/>
      <c r="F587" s="290"/>
      <c r="G587" s="290"/>
      <c r="H587" s="290"/>
      <c r="I587" s="290"/>
      <c r="J587" s="290"/>
      <c r="K587" s="290"/>
      <c r="L587" s="290"/>
      <c r="M587" s="290"/>
      <c r="N587" s="309"/>
      <c r="O587" s="309"/>
      <c r="P587" s="309"/>
      <c r="Q587" s="309"/>
      <c r="R587" s="309"/>
    </row>
    <row r="588">
      <c r="D588" s="317"/>
      <c r="E588" s="290"/>
      <c r="F588" s="290"/>
      <c r="G588" s="290"/>
      <c r="H588" s="290"/>
      <c r="I588" s="290"/>
      <c r="J588" s="290"/>
      <c r="K588" s="290"/>
      <c r="L588" s="290"/>
      <c r="M588" s="290"/>
      <c r="N588" s="309"/>
      <c r="O588" s="309"/>
      <c r="P588" s="309"/>
      <c r="Q588" s="309"/>
      <c r="R588" s="309"/>
    </row>
    <row r="589">
      <c r="D589" s="317"/>
      <c r="E589" s="300"/>
      <c r="F589" s="300"/>
      <c r="G589" s="300"/>
      <c r="H589" s="300"/>
      <c r="I589" s="300"/>
      <c r="J589" s="300"/>
      <c r="K589" s="300"/>
      <c r="L589" s="300"/>
      <c r="M589" s="300"/>
      <c r="N589" s="309"/>
      <c r="O589" s="309"/>
      <c r="P589" s="309"/>
      <c r="Q589" s="309"/>
      <c r="R589" s="309"/>
    </row>
    <row r="590">
      <c r="D590" s="317"/>
      <c r="E590" s="290"/>
      <c r="F590" s="290"/>
      <c r="G590" s="290"/>
      <c r="H590" s="290"/>
      <c r="I590" s="290"/>
      <c r="J590" s="290"/>
      <c r="K590" s="290"/>
      <c r="L590" s="290"/>
      <c r="M590" s="290"/>
      <c r="N590" s="309"/>
      <c r="O590" s="309"/>
      <c r="P590" s="309"/>
      <c r="Q590" s="309"/>
      <c r="R590" s="309"/>
    </row>
    <row r="591">
      <c r="D591" s="317"/>
      <c r="E591" s="290"/>
      <c r="F591" s="290"/>
      <c r="G591" s="290"/>
      <c r="H591" s="290"/>
      <c r="I591" s="290"/>
      <c r="J591" s="290"/>
      <c r="K591" s="290"/>
      <c r="L591" s="290"/>
      <c r="M591" s="290"/>
      <c r="N591" s="309"/>
      <c r="O591" s="309"/>
      <c r="P591" s="309"/>
      <c r="Q591" s="309"/>
      <c r="R591" s="309"/>
      <c r="S591" s="56"/>
    </row>
    <row r="592">
      <c r="D592" s="317"/>
      <c r="E592" s="290"/>
      <c r="F592" s="290"/>
      <c r="G592" s="290"/>
      <c r="H592" s="290"/>
      <c r="I592" s="290"/>
      <c r="J592" s="290"/>
      <c r="K592" s="290"/>
      <c r="L592" s="290"/>
      <c r="M592" s="290"/>
      <c r="N592" s="309"/>
      <c r="O592" s="309"/>
      <c r="P592" s="309"/>
      <c r="Q592" s="309"/>
      <c r="R592" s="309"/>
      <c r="S592" s="56"/>
    </row>
    <row r="593">
      <c r="D593" s="317"/>
      <c r="E593" s="290"/>
      <c r="F593" s="290"/>
      <c r="G593" s="290"/>
      <c r="H593" s="290"/>
      <c r="I593" s="290"/>
      <c r="J593" s="290"/>
      <c r="K593" s="290"/>
      <c r="L593" s="290"/>
      <c r="M593" s="290"/>
      <c r="N593" s="309"/>
      <c r="O593" s="309"/>
      <c r="P593" s="309"/>
      <c r="Q593" s="309"/>
      <c r="R593" s="309"/>
      <c r="S593" s="56"/>
    </row>
    <row r="594">
      <c r="D594" s="317"/>
      <c r="E594" s="290"/>
      <c r="F594" s="290"/>
      <c r="G594" s="290"/>
      <c r="H594" s="290"/>
      <c r="I594" s="290"/>
      <c r="J594" s="290"/>
      <c r="K594" s="290"/>
      <c r="L594" s="290"/>
      <c r="M594" s="290"/>
      <c r="N594" s="309"/>
      <c r="O594" s="309"/>
      <c r="P594" s="309"/>
      <c r="Q594" s="309"/>
      <c r="R594" s="309"/>
    </row>
    <row r="595">
      <c r="D595" s="317"/>
      <c r="E595" s="290"/>
      <c r="F595" s="290"/>
      <c r="G595" s="290"/>
      <c r="H595" s="290"/>
      <c r="I595" s="290"/>
      <c r="J595" s="290"/>
      <c r="K595" s="290"/>
      <c r="L595" s="290"/>
      <c r="M595" s="290"/>
      <c r="N595" s="309"/>
      <c r="O595" s="309"/>
      <c r="P595" s="309"/>
      <c r="Q595" s="309"/>
      <c r="R595" s="309"/>
      <c r="S595" s="56"/>
    </row>
    <row r="596">
      <c r="D596" s="317"/>
      <c r="E596" s="290"/>
      <c r="F596" s="290"/>
      <c r="G596" s="290"/>
      <c r="H596" s="290"/>
      <c r="I596" s="290"/>
      <c r="J596" s="290"/>
      <c r="K596" s="290"/>
      <c r="L596" s="290"/>
      <c r="M596" s="290"/>
      <c r="N596" s="309"/>
      <c r="O596" s="309"/>
      <c r="P596" s="309"/>
      <c r="Q596" s="309"/>
      <c r="R596" s="309"/>
    </row>
    <row r="597">
      <c r="D597" s="317"/>
      <c r="E597" s="290"/>
      <c r="F597" s="290"/>
      <c r="G597" s="290"/>
      <c r="H597" s="290"/>
      <c r="I597" s="290"/>
      <c r="J597" s="290"/>
      <c r="K597" s="290"/>
      <c r="L597" s="290"/>
      <c r="M597" s="290"/>
      <c r="N597" s="309"/>
      <c r="O597" s="309"/>
      <c r="P597" s="309"/>
      <c r="Q597" s="309"/>
      <c r="R597" s="309"/>
      <c r="S597" s="56"/>
    </row>
    <row r="598">
      <c r="D598" s="317"/>
      <c r="E598" s="290"/>
      <c r="F598" s="290"/>
      <c r="G598" s="290"/>
      <c r="H598" s="290"/>
      <c r="I598" s="290"/>
      <c r="J598" s="290"/>
      <c r="K598" s="290"/>
      <c r="L598" s="290"/>
      <c r="M598" s="290"/>
      <c r="N598" s="309"/>
      <c r="O598" s="309"/>
      <c r="P598" s="309"/>
      <c r="Q598" s="309"/>
      <c r="R598" s="309"/>
      <c r="S598" s="56"/>
    </row>
    <row r="599">
      <c r="D599" s="317"/>
      <c r="E599" s="290"/>
      <c r="F599" s="290"/>
      <c r="G599" s="290"/>
      <c r="H599" s="290"/>
      <c r="I599" s="290"/>
      <c r="J599" s="290"/>
      <c r="K599" s="290"/>
      <c r="L599" s="290"/>
      <c r="M599" s="290"/>
      <c r="N599" s="309"/>
      <c r="O599" s="309"/>
      <c r="P599" s="309"/>
      <c r="Q599" s="309"/>
      <c r="R599" s="309"/>
    </row>
    <row r="600">
      <c r="D600" s="317"/>
      <c r="E600" s="290"/>
      <c r="F600" s="290"/>
      <c r="G600" s="290"/>
      <c r="H600" s="290"/>
      <c r="I600" s="290"/>
      <c r="J600" s="290"/>
      <c r="K600" s="290"/>
      <c r="L600" s="290"/>
      <c r="M600" s="290"/>
      <c r="N600" s="309"/>
      <c r="O600" s="309"/>
      <c r="P600" s="309"/>
      <c r="Q600" s="309"/>
      <c r="R600" s="309"/>
    </row>
    <row r="601">
      <c r="D601" s="317"/>
      <c r="E601" s="300"/>
      <c r="F601" s="300"/>
      <c r="G601" s="300"/>
      <c r="H601" s="300"/>
      <c r="I601" s="300"/>
      <c r="J601" s="300"/>
      <c r="K601" s="300"/>
      <c r="L601" s="300"/>
      <c r="M601" s="300"/>
      <c r="N601" s="309"/>
      <c r="O601" s="309"/>
      <c r="P601" s="309"/>
      <c r="Q601" s="309"/>
      <c r="R601" s="309"/>
    </row>
    <row r="602">
      <c r="D602" s="317"/>
      <c r="E602" s="290"/>
      <c r="F602" s="290"/>
      <c r="G602" s="290"/>
      <c r="H602" s="290"/>
      <c r="I602" s="290"/>
      <c r="J602" s="290"/>
      <c r="K602" s="290"/>
      <c r="L602" s="290"/>
      <c r="M602" s="290"/>
      <c r="N602" s="309"/>
      <c r="O602" s="309"/>
      <c r="P602" s="309"/>
      <c r="Q602" s="309"/>
      <c r="R602" s="309"/>
    </row>
    <row r="603">
      <c r="D603" s="317"/>
      <c r="E603" s="290"/>
      <c r="F603" s="290"/>
      <c r="G603" s="290"/>
      <c r="H603" s="290"/>
      <c r="I603" s="290"/>
      <c r="J603" s="290"/>
      <c r="K603" s="290"/>
      <c r="L603" s="290"/>
      <c r="M603" s="290"/>
      <c r="N603" s="309"/>
      <c r="O603" s="309"/>
      <c r="P603" s="309"/>
      <c r="Q603" s="309"/>
      <c r="R603" s="309"/>
    </row>
    <row r="604">
      <c r="D604" s="317"/>
      <c r="E604" s="290"/>
      <c r="F604" s="290"/>
      <c r="G604" s="290"/>
      <c r="H604" s="290"/>
      <c r="I604" s="290"/>
      <c r="J604" s="290"/>
      <c r="K604" s="290"/>
      <c r="L604" s="290"/>
      <c r="M604" s="290"/>
      <c r="N604" s="309"/>
      <c r="O604" s="309"/>
      <c r="P604" s="309"/>
      <c r="Q604" s="309"/>
      <c r="R604" s="309"/>
    </row>
    <row r="605">
      <c r="D605" s="317"/>
      <c r="E605" s="290"/>
      <c r="F605" s="290"/>
      <c r="G605" s="290"/>
      <c r="H605" s="290"/>
      <c r="I605" s="290"/>
      <c r="J605" s="290"/>
      <c r="K605" s="290"/>
      <c r="L605" s="290"/>
      <c r="M605" s="290"/>
      <c r="N605" s="309"/>
      <c r="O605" s="309"/>
      <c r="P605" s="309"/>
      <c r="Q605" s="309"/>
      <c r="R605" s="309"/>
    </row>
    <row r="606">
      <c r="D606" s="317"/>
      <c r="E606" s="290"/>
      <c r="F606" s="290"/>
      <c r="G606" s="290"/>
      <c r="H606" s="290"/>
      <c r="I606" s="290"/>
      <c r="J606" s="290"/>
      <c r="K606" s="290"/>
      <c r="L606" s="290"/>
      <c r="M606" s="290"/>
      <c r="N606" s="309"/>
      <c r="O606" s="309"/>
      <c r="P606" s="309"/>
      <c r="Q606" s="309"/>
      <c r="R606" s="309"/>
    </row>
    <row r="607">
      <c r="D607" s="317"/>
      <c r="E607" s="300"/>
      <c r="F607" s="300"/>
      <c r="G607" s="300"/>
      <c r="H607" s="300"/>
      <c r="I607" s="300"/>
      <c r="J607" s="300"/>
      <c r="K607" s="300"/>
      <c r="L607" s="300"/>
      <c r="M607" s="300"/>
      <c r="N607" s="309"/>
      <c r="O607" s="309"/>
      <c r="P607" s="309"/>
      <c r="Q607" s="309"/>
      <c r="R607" s="309"/>
    </row>
    <row r="608">
      <c r="D608" s="317"/>
      <c r="E608" s="290"/>
      <c r="F608" s="290"/>
      <c r="G608" s="290"/>
      <c r="H608" s="290"/>
      <c r="I608" s="290"/>
      <c r="J608" s="290"/>
      <c r="K608" s="290"/>
      <c r="L608" s="290"/>
      <c r="M608" s="290"/>
      <c r="N608" s="309"/>
      <c r="O608" s="309"/>
      <c r="P608" s="309"/>
      <c r="Q608" s="309"/>
      <c r="R608" s="309"/>
    </row>
    <row r="609">
      <c r="D609" s="317"/>
      <c r="E609" s="290"/>
      <c r="F609" s="290"/>
      <c r="G609" s="290"/>
      <c r="H609" s="290"/>
      <c r="I609" s="290"/>
      <c r="J609" s="290"/>
      <c r="K609" s="290"/>
      <c r="L609" s="290"/>
      <c r="M609" s="290"/>
      <c r="N609" s="309"/>
      <c r="O609" s="309"/>
      <c r="P609" s="309"/>
      <c r="Q609" s="309"/>
      <c r="R609" s="309"/>
    </row>
    <row r="610">
      <c r="D610" s="317"/>
      <c r="E610" s="290"/>
      <c r="F610" s="290"/>
      <c r="G610" s="290"/>
      <c r="H610" s="290"/>
      <c r="I610" s="290"/>
      <c r="J610" s="290"/>
      <c r="K610" s="290"/>
      <c r="L610" s="290"/>
      <c r="M610" s="290"/>
      <c r="N610" s="309"/>
      <c r="O610" s="309"/>
      <c r="P610" s="309"/>
      <c r="Q610" s="309"/>
      <c r="R610" s="309"/>
      <c r="S610" s="56"/>
    </row>
    <row r="611">
      <c r="D611" s="317"/>
      <c r="E611" s="290"/>
      <c r="F611" s="290"/>
      <c r="G611" s="290"/>
      <c r="H611" s="290"/>
      <c r="I611" s="290"/>
      <c r="J611" s="290"/>
      <c r="K611" s="290"/>
      <c r="L611" s="290"/>
      <c r="M611" s="290"/>
      <c r="N611" s="309"/>
      <c r="O611" s="309"/>
      <c r="P611" s="309"/>
      <c r="Q611" s="309"/>
      <c r="R611" s="309"/>
      <c r="S611" s="56"/>
    </row>
    <row r="612">
      <c r="D612" s="317"/>
      <c r="E612" s="290"/>
      <c r="F612" s="290"/>
      <c r="G612" s="290"/>
      <c r="H612" s="290"/>
      <c r="I612" s="290"/>
      <c r="J612" s="290"/>
      <c r="K612" s="290"/>
      <c r="L612" s="290"/>
      <c r="M612" s="290"/>
      <c r="N612" s="309"/>
      <c r="O612" s="309"/>
      <c r="P612" s="309"/>
      <c r="Q612" s="309"/>
      <c r="R612" s="309"/>
    </row>
    <row r="613">
      <c r="D613" s="317"/>
      <c r="E613" s="300"/>
      <c r="F613" s="300"/>
      <c r="G613" s="300"/>
      <c r="H613" s="300"/>
      <c r="I613" s="300"/>
      <c r="J613" s="300"/>
      <c r="K613" s="300"/>
      <c r="L613" s="300"/>
      <c r="M613" s="300"/>
      <c r="N613" s="309"/>
      <c r="O613" s="309"/>
      <c r="P613" s="309"/>
      <c r="Q613" s="309"/>
      <c r="R613" s="309"/>
    </row>
    <row r="614">
      <c r="D614" s="317"/>
      <c r="E614" s="290"/>
      <c r="F614" s="290"/>
      <c r="G614" s="290"/>
      <c r="H614" s="290"/>
      <c r="I614" s="290"/>
      <c r="J614" s="290"/>
      <c r="K614" s="290"/>
      <c r="L614" s="290"/>
      <c r="M614" s="290"/>
      <c r="N614" s="309"/>
      <c r="O614" s="309"/>
      <c r="P614" s="309"/>
      <c r="Q614" s="309"/>
      <c r="R614" s="309"/>
    </row>
    <row r="615">
      <c r="D615" s="317"/>
      <c r="E615" s="290"/>
      <c r="F615" s="290"/>
      <c r="G615" s="290"/>
      <c r="H615" s="290"/>
      <c r="I615" s="290"/>
      <c r="J615" s="290"/>
      <c r="K615" s="290"/>
      <c r="L615" s="290"/>
      <c r="M615" s="290"/>
      <c r="N615" s="309"/>
      <c r="O615" s="309"/>
      <c r="P615" s="309"/>
      <c r="Q615" s="309"/>
      <c r="R615" s="309"/>
    </row>
    <row r="616">
      <c r="D616" s="317"/>
      <c r="E616" s="290"/>
      <c r="F616" s="290"/>
      <c r="G616" s="290"/>
      <c r="H616" s="290"/>
      <c r="I616" s="290"/>
      <c r="J616" s="290"/>
      <c r="K616" s="290"/>
      <c r="L616" s="290"/>
      <c r="M616" s="290"/>
      <c r="N616" s="309"/>
      <c r="O616" s="309"/>
      <c r="P616" s="309"/>
      <c r="Q616" s="309"/>
      <c r="R616" s="309"/>
      <c r="S616" s="56"/>
    </row>
    <row r="617">
      <c r="D617" s="317"/>
      <c r="E617" s="290"/>
      <c r="F617" s="290"/>
      <c r="G617" s="290"/>
      <c r="H617" s="290"/>
      <c r="I617" s="290"/>
      <c r="J617" s="290"/>
      <c r="K617" s="290"/>
      <c r="L617" s="290"/>
      <c r="M617" s="290"/>
      <c r="N617" s="309"/>
      <c r="O617" s="309"/>
      <c r="P617" s="309"/>
      <c r="Q617" s="309"/>
      <c r="R617" s="309"/>
      <c r="S617" s="56"/>
    </row>
    <row r="618">
      <c r="D618" s="317"/>
      <c r="E618" s="290"/>
      <c r="F618" s="290"/>
      <c r="G618" s="290"/>
      <c r="H618" s="290"/>
      <c r="I618" s="290"/>
      <c r="J618" s="290"/>
      <c r="K618" s="290"/>
      <c r="L618" s="290"/>
      <c r="M618" s="290"/>
      <c r="N618" s="309"/>
      <c r="O618" s="309"/>
      <c r="P618" s="309"/>
      <c r="Q618" s="309"/>
      <c r="R618" s="309"/>
    </row>
    <row r="619">
      <c r="D619" s="317"/>
      <c r="E619" s="300"/>
      <c r="F619" s="300"/>
      <c r="G619" s="300"/>
      <c r="H619" s="300"/>
      <c r="I619" s="300"/>
      <c r="J619" s="300"/>
      <c r="K619" s="300"/>
      <c r="L619" s="300"/>
      <c r="M619" s="300"/>
      <c r="N619" s="309"/>
      <c r="O619" s="309"/>
      <c r="P619" s="309"/>
      <c r="Q619" s="309"/>
      <c r="R619" s="309"/>
    </row>
    <row r="620">
      <c r="D620" s="317"/>
      <c r="E620" s="290"/>
      <c r="F620" s="290"/>
      <c r="G620" s="290"/>
      <c r="H620" s="290"/>
      <c r="I620" s="290"/>
      <c r="J620" s="290"/>
      <c r="K620" s="290"/>
      <c r="L620" s="290"/>
      <c r="M620" s="290"/>
      <c r="N620" s="309"/>
      <c r="O620" s="309"/>
      <c r="P620" s="309"/>
      <c r="Q620" s="309"/>
      <c r="R620" s="309"/>
    </row>
    <row r="621">
      <c r="D621" s="317"/>
      <c r="E621" s="290"/>
      <c r="F621" s="290"/>
      <c r="G621" s="290"/>
      <c r="H621" s="290"/>
      <c r="I621" s="290"/>
      <c r="J621" s="290"/>
      <c r="K621" s="290"/>
      <c r="L621" s="290"/>
      <c r="M621" s="290"/>
      <c r="N621" s="309"/>
      <c r="O621" s="309"/>
      <c r="P621" s="309"/>
      <c r="Q621" s="309"/>
      <c r="R621" s="309"/>
      <c r="S621" s="56"/>
    </row>
    <row r="622">
      <c r="D622" s="317"/>
      <c r="E622" s="290"/>
      <c r="F622" s="290"/>
      <c r="G622" s="290"/>
      <c r="H622" s="290"/>
      <c r="I622" s="290"/>
      <c r="J622" s="290"/>
      <c r="K622" s="290"/>
      <c r="L622" s="290"/>
      <c r="M622" s="290"/>
      <c r="N622" s="309"/>
      <c r="O622" s="309"/>
      <c r="P622" s="309"/>
      <c r="Q622" s="309"/>
      <c r="R622" s="309"/>
      <c r="S622" s="56"/>
    </row>
    <row r="623">
      <c r="D623" s="317"/>
      <c r="E623" s="290"/>
      <c r="F623" s="290"/>
      <c r="G623" s="290"/>
      <c r="H623" s="290"/>
      <c r="I623" s="290"/>
      <c r="J623" s="290"/>
      <c r="K623" s="290"/>
      <c r="L623" s="290"/>
      <c r="M623" s="290"/>
      <c r="N623" s="309"/>
      <c r="O623" s="309"/>
      <c r="P623" s="309"/>
      <c r="Q623" s="309"/>
      <c r="R623" s="309"/>
    </row>
    <row r="624">
      <c r="D624" s="317"/>
      <c r="E624" s="290"/>
      <c r="F624" s="290"/>
      <c r="G624" s="290"/>
      <c r="H624" s="290"/>
      <c r="I624" s="290"/>
      <c r="J624" s="290"/>
      <c r="K624" s="290"/>
      <c r="L624" s="290"/>
      <c r="M624" s="290"/>
      <c r="N624" s="309"/>
      <c r="O624" s="309"/>
      <c r="P624" s="309"/>
      <c r="Q624" s="309"/>
      <c r="R624" s="309"/>
      <c r="S624" s="56"/>
    </row>
    <row r="625">
      <c r="D625" s="317"/>
      <c r="E625" s="290"/>
      <c r="F625" s="290"/>
      <c r="G625" s="290"/>
      <c r="H625" s="290"/>
      <c r="I625" s="290"/>
      <c r="J625" s="290"/>
      <c r="K625" s="290"/>
      <c r="L625" s="290"/>
      <c r="M625" s="290"/>
      <c r="N625" s="309"/>
      <c r="O625" s="309"/>
      <c r="P625" s="309"/>
      <c r="Q625" s="309"/>
      <c r="R625" s="309"/>
    </row>
    <row r="626">
      <c r="D626" s="317"/>
      <c r="E626" s="290"/>
      <c r="F626" s="290"/>
      <c r="G626" s="290"/>
      <c r="H626" s="290"/>
      <c r="I626" s="290"/>
      <c r="J626" s="290"/>
      <c r="K626" s="290"/>
      <c r="L626" s="290"/>
      <c r="M626" s="290"/>
      <c r="N626" s="309"/>
      <c r="O626" s="309"/>
      <c r="P626" s="309"/>
      <c r="Q626" s="309"/>
      <c r="R626" s="309"/>
    </row>
    <row r="627">
      <c r="D627" s="317"/>
      <c r="E627" s="300"/>
      <c r="F627" s="300"/>
      <c r="G627" s="300"/>
      <c r="H627" s="300"/>
      <c r="I627" s="300"/>
      <c r="J627" s="300"/>
      <c r="K627" s="300"/>
      <c r="L627" s="300"/>
      <c r="M627" s="300"/>
      <c r="N627" s="309"/>
      <c r="O627" s="309"/>
      <c r="P627" s="309"/>
      <c r="Q627" s="309"/>
      <c r="R627" s="309"/>
    </row>
    <row r="628">
      <c r="D628" s="317"/>
      <c r="E628" s="290"/>
      <c r="F628" s="290"/>
      <c r="G628" s="290"/>
      <c r="H628" s="290"/>
      <c r="I628" s="290"/>
      <c r="J628" s="290"/>
      <c r="K628" s="290"/>
      <c r="L628" s="290"/>
      <c r="M628" s="290"/>
      <c r="N628" s="309"/>
      <c r="O628" s="309"/>
      <c r="P628" s="309"/>
      <c r="Q628" s="309"/>
      <c r="R628" s="309"/>
      <c r="S628" s="56"/>
    </row>
    <row r="629">
      <c r="D629" s="317"/>
      <c r="E629" s="290"/>
      <c r="F629" s="290"/>
      <c r="G629" s="290"/>
      <c r="H629" s="290"/>
      <c r="I629" s="290"/>
      <c r="J629" s="290"/>
      <c r="K629" s="290"/>
      <c r="L629" s="290"/>
      <c r="M629" s="290"/>
      <c r="N629" s="309"/>
      <c r="O629" s="309"/>
      <c r="P629" s="309"/>
      <c r="Q629" s="309"/>
      <c r="R629" s="309"/>
    </row>
    <row r="630">
      <c r="D630" s="317"/>
      <c r="E630" s="290"/>
      <c r="F630" s="290"/>
      <c r="G630" s="290"/>
      <c r="H630" s="290"/>
      <c r="I630" s="290"/>
      <c r="J630" s="290"/>
      <c r="K630" s="290"/>
      <c r="L630" s="290"/>
      <c r="M630" s="290"/>
      <c r="N630" s="309"/>
      <c r="O630" s="309"/>
      <c r="P630" s="309"/>
      <c r="Q630" s="309"/>
      <c r="R630" s="309"/>
      <c r="S630" s="56"/>
    </row>
    <row r="631">
      <c r="D631" s="317"/>
      <c r="E631" s="290"/>
      <c r="F631" s="290"/>
      <c r="G631" s="290"/>
      <c r="H631" s="290"/>
      <c r="I631" s="290"/>
      <c r="J631" s="290"/>
      <c r="K631" s="290"/>
      <c r="L631" s="290"/>
      <c r="M631" s="290"/>
      <c r="N631" s="309"/>
      <c r="O631" s="309"/>
      <c r="P631" s="309"/>
      <c r="Q631" s="309"/>
      <c r="R631" s="309"/>
      <c r="S631" s="56"/>
    </row>
    <row r="632">
      <c r="D632" s="317"/>
      <c r="E632" s="290"/>
      <c r="F632" s="290"/>
      <c r="G632" s="290"/>
      <c r="H632" s="290"/>
      <c r="I632" s="290"/>
      <c r="J632" s="290"/>
      <c r="K632" s="290"/>
      <c r="L632" s="290"/>
      <c r="M632" s="290"/>
      <c r="N632" s="309"/>
      <c r="O632" s="309"/>
      <c r="P632" s="309"/>
      <c r="Q632" s="309"/>
      <c r="R632" s="309"/>
    </row>
    <row r="633">
      <c r="D633" s="317"/>
      <c r="E633" s="290"/>
      <c r="F633" s="290"/>
      <c r="G633" s="290"/>
      <c r="H633" s="290"/>
      <c r="I633" s="290"/>
      <c r="J633" s="290"/>
      <c r="K633" s="290"/>
      <c r="L633" s="290"/>
      <c r="M633" s="290"/>
      <c r="N633" s="309"/>
      <c r="O633" s="309"/>
      <c r="P633" s="309"/>
      <c r="Q633" s="309"/>
      <c r="R633" s="309"/>
      <c r="S633" s="56"/>
    </row>
    <row r="634">
      <c r="D634" s="317"/>
      <c r="E634" s="290"/>
      <c r="F634" s="290"/>
      <c r="G634" s="290"/>
      <c r="H634" s="290"/>
      <c r="I634" s="290"/>
      <c r="J634" s="290"/>
      <c r="K634" s="290"/>
      <c r="L634" s="290"/>
      <c r="M634" s="290"/>
      <c r="N634" s="309"/>
      <c r="O634" s="309"/>
      <c r="P634" s="309"/>
      <c r="Q634" s="309"/>
      <c r="R634" s="309"/>
    </row>
    <row r="635">
      <c r="D635" s="317"/>
      <c r="E635" s="290"/>
      <c r="F635" s="290"/>
      <c r="G635" s="290"/>
      <c r="H635" s="290"/>
      <c r="I635" s="290"/>
      <c r="J635" s="290"/>
      <c r="K635" s="290"/>
      <c r="L635" s="290"/>
      <c r="M635" s="290"/>
      <c r="N635" s="309"/>
      <c r="O635" s="309"/>
      <c r="P635" s="309"/>
      <c r="Q635" s="309"/>
      <c r="R635" s="309"/>
      <c r="S635" s="56"/>
    </row>
    <row r="636">
      <c r="D636" s="317"/>
      <c r="E636" s="290"/>
      <c r="F636" s="290"/>
      <c r="G636" s="290"/>
      <c r="H636" s="290"/>
      <c r="I636" s="290"/>
      <c r="J636" s="290"/>
      <c r="K636" s="290"/>
      <c r="L636" s="290"/>
      <c r="M636" s="290"/>
      <c r="N636" s="309"/>
      <c r="O636" s="309"/>
      <c r="P636" s="309"/>
      <c r="Q636" s="309"/>
      <c r="R636" s="309"/>
    </row>
    <row r="637">
      <c r="D637" s="317"/>
      <c r="E637" s="290"/>
      <c r="F637" s="290"/>
      <c r="G637" s="290"/>
      <c r="H637" s="290"/>
      <c r="I637" s="290"/>
      <c r="J637" s="290"/>
      <c r="K637" s="290"/>
      <c r="L637" s="290"/>
      <c r="M637" s="290"/>
      <c r="N637" s="309"/>
      <c r="O637" s="309"/>
      <c r="P637" s="309"/>
      <c r="Q637" s="309"/>
      <c r="R637" s="309"/>
    </row>
    <row r="638">
      <c r="D638" s="317"/>
      <c r="E638" s="290"/>
      <c r="F638" s="290"/>
      <c r="G638" s="290"/>
      <c r="H638" s="290"/>
      <c r="I638" s="290"/>
      <c r="J638" s="290"/>
      <c r="K638" s="290"/>
      <c r="L638" s="290"/>
      <c r="M638" s="290"/>
      <c r="N638" s="309"/>
      <c r="O638" s="309"/>
      <c r="P638" s="309"/>
      <c r="Q638" s="309"/>
      <c r="R638" s="309"/>
      <c r="S638" s="56"/>
    </row>
    <row r="639">
      <c r="D639" s="317"/>
      <c r="E639" s="290"/>
      <c r="F639" s="290"/>
      <c r="G639" s="290"/>
      <c r="H639" s="290"/>
      <c r="I639" s="290"/>
      <c r="J639" s="290"/>
      <c r="K639" s="290"/>
      <c r="L639" s="290"/>
      <c r="M639" s="290"/>
      <c r="N639" s="309"/>
      <c r="O639" s="309"/>
      <c r="P639" s="309"/>
      <c r="Q639" s="309"/>
      <c r="R639" s="309"/>
    </row>
    <row r="640">
      <c r="D640" s="317"/>
      <c r="E640" s="290"/>
      <c r="F640" s="290"/>
      <c r="G640" s="290"/>
      <c r="H640" s="290"/>
      <c r="I640" s="290"/>
      <c r="J640" s="290"/>
      <c r="K640" s="290"/>
      <c r="L640" s="290"/>
      <c r="M640" s="290"/>
      <c r="N640" s="309"/>
      <c r="O640" s="309"/>
      <c r="P640" s="309"/>
      <c r="Q640" s="309"/>
      <c r="R640" s="309"/>
    </row>
    <row r="641">
      <c r="D641" s="317"/>
      <c r="E641" s="290"/>
      <c r="F641" s="290"/>
      <c r="G641" s="290"/>
      <c r="H641" s="290"/>
      <c r="I641" s="290"/>
      <c r="J641" s="290"/>
      <c r="K641" s="290"/>
      <c r="L641" s="290"/>
      <c r="M641" s="290"/>
      <c r="N641" s="309"/>
      <c r="O641" s="309"/>
      <c r="P641" s="309"/>
      <c r="Q641" s="309"/>
      <c r="R641" s="309"/>
    </row>
    <row r="642">
      <c r="D642" s="317"/>
      <c r="E642" s="290"/>
      <c r="F642" s="290"/>
      <c r="G642" s="290"/>
      <c r="H642" s="290"/>
      <c r="I642" s="290"/>
      <c r="J642" s="290"/>
      <c r="K642" s="290"/>
      <c r="L642" s="290"/>
      <c r="M642" s="290"/>
      <c r="N642" s="309"/>
      <c r="O642" s="309"/>
      <c r="P642" s="309"/>
      <c r="Q642" s="309"/>
      <c r="R642" s="309"/>
    </row>
    <row r="643">
      <c r="D643" s="317"/>
      <c r="E643" s="290"/>
      <c r="F643" s="290"/>
      <c r="G643" s="290"/>
      <c r="H643" s="290"/>
      <c r="I643" s="290"/>
      <c r="J643" s="290"/>
      <c r="K643" s="290"/>
      <c r="L643" s="290"/>
      <c r="M643" s="290"/>
      <c r="N643" s="309"/>
      <c r="O643" s="309"/>
      <c r="P643" s="309"/>
      <c r="Q643" s="309"/>
      <c r="R643" s="309"/>
    </row>
    <row r="644">
      <c r="D644" s="317"/>
      <c r="E644" s="290"/>
      <c r="F644" s="290"/>
      <c r="G644" s="290"/>
      <c r="H644" s="290"/>
      <c r="I644" s="290"/>
      <c r="J644" s="290"/>
      <c r="K644" s="290"/>
      <c r="L644" s="290"/>
      <c r="M644" s="290"/>
      <c r="N644" s="309"/>
      <c r="O644" s="309"/>
      <c r="P644" s="309"/>
      <c r="Q644" s="309"/>
      <c r="R644" s="309"/>
    </row>
    <row r="645">
      <c r="D645" s="317"/>
      <c r="E645" s="300"/>
      <c r="F645" s="300"/>
      <c r="G645" s="300"/>
      <c r="H645" s="300"/>
      <c r="I645" s="300"/>
      <c r="J645" s="300"/>
      <c r="K645" s="300"/>
      <c r="L645" s="300"/>
      <c r="M645" s="300"/>
      <c r="N645" s="309"/>
      <c r="O645" s="309"/>
      <c r="P645" s="309"/>
      <c r="Q645" s="309"/>
      <c r="R645" s="309"/>
    </row>
    <row r="646">
      <c r="D646" s="317"/>
      <c r="E646" s="290"/>
      <c r="F646" s="290"/>
      <c r="G646" s="290"/>
      <c r="H646" s="290"/>
      <c r="I646" s="290"/>
      <c r="J646" s="290"/>
      <c r="K646" s="290"/>
      <c r="L646" s="290"/>
      <c r="M646" s="290"/>
      <c r="N646" s="309"/>
      <c r="O646" s="309"/>
      <c r="P646" s="309"/>
      <c r="Q646" s="309"/>
      <c r="R646" s="309"/>
    </row>
    <row r="647">
      <c r="D647" s="317"/>
      <c r="E647" s="290"/>
      <c r="F647" s="290"/>
      <c r="G647" s="290"/>
      <c r="H647" s="290"/>
      <c r="I647" s="290"/>
      <c r="J647" s="290"/>
      <c r="K647" s="290"/>
      <c r="L647" s="290"/>
      <c r="M647" s="290"/>
      <c r="N647" s="309"/>
      <c r="O647" s="309"/>
      <c r="P647" s="309"/>
      <c r="Q647" s="309"/>
      <c r="R647" s="309"/>
    </row>
    <row r="648">
      <c r="D648" s="317"/>
      <c r="E648" s="290"/>
      <c r="F648" s="290"/>
      <c r="G648" s="290"/>
      <c r="H648" s="290"/>
      <c r="I648" s="290"/>
      <c r="J648" s="290"/>
      <c r="K648" s="290"/>
      <c r="L648" s="290"/>
      <c r="M648" s="290"/>
      <c r="N648" s="309"/>
      <c r="O648" s="309"/>
      <c r="P648" s="309"/>
      <c r="Q648" s="309"/>
      <c r="R648" s="309"/>
      <c r="S648" s="56"/>
    </row>
    <row r="649">
      <c r="D649" s="317"/>
      <c r="E649" s="290"/>
      <c r="F649" s="290"/>
      <c r="G649" s="290"/>
      <c r="H649" s="290"/>
      <c r="I649" s="290"/>
      <c r="J649" s="290"/>
      <c r="K649" s="290"/>
      <c r="L649" s="290"/>
      <c r="M649" s="290"/>
      <c r="N649" s="309"/>
      <c r="O649" s="309"/>
      <c r="P649" s="309"/>
      <c r="Q649" s="309"/>
      <c r="R649" s="309"/>
      <c r="S649" s="56"/>
    </row>
    <row r="650">
      <c r="D650" s="317"/>
      <c r="E650" s="290"/>
      <c r="F650" s="290"/>
      <c r="G650" s="290"/>
      <c r="H650" s="290"/>
      <c r="I650" s="290"/>
      <c r="J650" s="290"/>
      <c r="K650" s="290"/>
      <c r="L650" s="290"/>
      <c r="M650" s="290"/>
      <c r="N650" s="309"/>
      <c r="O650" s="309"/>
      <c r="P650" s="309"/>
      <c r="Q650" s="309"/>
      <c r="R650" s="309"/>
    </row>
    <row r="651">
      <c r="D651" s="317"/>
      <c r="E651" s="300"/>
      <c r="F651" s="300"/>
      <c r="G651" s="300"/>
      <c r="H651" s="300"/>
      <c r="I651" s="300"/>
      <c r="J651" s="300"/>
      <c r="K651" s="300"/>
      <c r="L651" s="300"/>
      <c r="M651" s="300"/>
      <c r="N651" s="309"/>
      <c r="O651" s="309"/>
      <c r="P651" s="309"/>
      <c r="Q651" s="309"/>
      <c r="R651" s="309"/>
    </row>
    <row r="652">
      <c r="D652" s="317"/>
      <c r="E652" s="290"/>
      <c r="F652" s="290"/>
      <c r="G652" s="290"/>
      <c r="H652" s="290"/>
      <c r="I652" s="290"/>
      <c r="J652" s="290"/>
      <c r="K652" s="290"/>
      <c r="L652" s="290"/>
      <c r="M652" s="290"/>
      <c r="N652" s="309"/>
      <c r="O652" s="309"/>
      <c r="P652" s="309"/>
      <c r="Q652" s="309"/>
      <c r="R652" s="309"/>
    </row>
    <row r="653">
      <c r="D653" s="317"/>
      <c r="E653" s="290"/>
      <c r="F653" s="290"/>
      <c r="G653" s="290"/>
      <c r="H653" s="290"/>
      <c r="I653" s="290"/>
      <c r="J653" s="290"/>
      <c r="K653" s="290"/>
      <c r="L653" s="290"/>
      <c r="M653" s="290"/>
      <c r="N653" s="309"/>
      <c r="O653" s="309"/>
      <c r="P653" s="309"/>
      <c r="Q653" s="309"/>
      <c r="R653" s="309"/>
    </row>
    <row r="654">
      <c r="D654" s="317"/>
      <c r="E654" s="290"/>
      <c r="F654" s="290"/>
      <c r="G654" s="290"/>
      <c r="H654" s="290"/>
      <c r="I654" s="290"/>
      <c r="J654" s="290"/>
      <c r="K654" s="290"/>
      <c r="L654" s="290"/>
      <c r="M654" s="290"/>
      <c r="N654" s="309"/>
      <c r="O654" s="309"/>
      <c r="P654" s="309"/>
      <c r="Q654" s="309"/>
      <c r="R654" s="309"/>
      <c r="S654" s="56"/>
    </row>
    <row r="655">
      <c r="D655" s="317"/>
      <c r="E655" s="290"/>
      <c r="F655" s="290"/>
      <c r="G655" s="290"/>
      <c r="H655" s="290"/>
      <c r="I655" s="290"/>
      <c r="J655" s="290"/>
      <c r="K655" s="290"/>
      <c r="L655" s="290"/>
      <c r="M655" s="290"/>
      <c r="N655" s="309"/>
      <c r="O655" s="309"/>
      <c r="P655" s="309"/>
      <c r="Q655" s="309"/>
      <c r="R655" s="309"/>
      <c r="S655" s="56"/>
    </row>
    <row r="656">
      <c r="D656" s="317"/>
      <c r="E656" s="290"/>
      <c r="F656" s="290"/>
      <c r="G656" s="290"/>
      <c r="H656" s="290"/>
      <c r="I656" s="290"/>
      <c r="J656" s="290"/>
      <c r="K656" s="290"/>
      <c r="L656" s="290"/>
      <c r="M656" s="290"/>
      <c r="N656" s="309"/>
      <c r="O656" s="309"/>
      <c r="P656" s="309"/>
      <c r="Q656" s="309"/>
      <c r="R656" s="309"/>
      <c r="S656" s="56"/>
    </row>
    <row r="657">
      <c r="D657" s="317"/>
      <c r="E657" s="300"/>
      <c r="F657" s="300"/>
      <c r="G657" s="300"/>
      <c r="H657" s="300"/>
      <c r="I657" s="300"/>
      <c r="J657" s="300"/>
      <c r="K657" s="300"/>
      <c r="L657" s="300"/>
      <c r="M657" s="300"/>
      <c r="N657" s="309"/>
      <c r="O657" s="309"/>
      <c r="P657" s="309"/>
      <c r="Q657" s="309"/>
      <c r="R657" s="309"/>
    </row>
    <row r="658">
      <c r="D658" s="317"/>
      <c r="E658" s="290"/>
      <c r="F658" s="290"/>
      <c r="G658" s="290"/>
      <c r="H658" s="290"/>
      <c r="I658" s="290"/>
      <c r="J658" s="290"/>
      <c r="K658" s="290"/>
      <c r="L658" s="290"/>
      <c r="M658" s="290"/>
      <c r="N658" s="309"/>
      <c r="O658" s="309"/>
      <c r="P658" s="309"/>
      <c r="Q658" s="309"/>
      <c r="R658" s="309"/>
    </row>
    <row r="659">
      <c r="D659" s="317"/>
      <c r="E659" s="290"/>
      <c r="F659" s="290"/>
      <c r="G659" s="290"/>
      <c r="H659" s="290"/>
      <c r="I659" s="290"/>
      <c r="J659" s="290"/>
      <c r="K659" s="290"/>
      <c r="L659" s="290"/>
      <c r="M659" s="290"/>
      <c r="N659" s="309"/>
      <c r="O659" s="309"/>
      <c r="P659" s="309"/>
      <c r="Q659" s="309"/>
      <c r="R659" s="309"/>
    </row>
    <row r="660">
      <c r="D660" s="317"/>
      <c r="E660" s="290"/>
      <c r="F660" s="290"/>
      <c r="G660" s="290"/>
      <c r="H660" s="290"/>
      <c r="I660" s="290"/>
      <c r="J660" s="290"/>
      <c r="K660" s="290"/>
      <c r="L660" s="290"/>
      <c r="M660" s="290"/>
      <c r="N660" s="309"/>
      <c r="O660" s="309"/>
      <c r="P660" s="309"/>
      <c r="Q660" s="309"/>
      <c r="R660" s="309"/>
    </row>
    <row r="661">
      <c r="D661" s="317"/>
      <c r="E661" s="290"/>
      <c r="F661" s="290"/>
      <c r="G661" s="290"/>
      <c r="H661" s="290"/>
      <c r="I661" s="290"/>
      <c r="J661" s="290"/>
      <c r="K661" s="290"/>
      <c r="L661" s="290"/>
      <c r="M661" s="290"/>
      <c r="N661" s="309"/>
      <c r="O661" s="309"/>
      <c r="P661" s="309"/>
      <c r="Q661" s="309"/>
      <c r="R661" s="309"/>
    </row>
    <row r="662">
      <c r="D662" s="317"/>
      <c r="E662" s="290"/>
      <c r="F662" s="290"/>
      <c r="G662" s="290"/>
      <c r="H662" s="290"/>
      <c r="I662" s="290"/>
      <c r="J662" s="290"/>
      <c r="K662" s="290"/>
      <c r="L662" s="290"/>
      <c r="M662" s="290"/>
      <c r="N662" s="309"/>
      <c r="O662" s="309"/>
      <c r="P662" s="309"/>
      <c r="Q662" s="309"/>
      <c r="R662" s="309"/>
    </row>
    <row r="663">
      <c r="D663" s="317"/>
      <c r="E663" s="300"/>
      <c r="F663" s="300"/>
      <c r="G663" s="300"/>
      <c r="H663" s="300"/>
      <c r="I663" s="300"/>
      <c r="J663" s="300"/>
      <c r="K663" s="300"/>
      <c r="L663" s="300"/>
      <c r="M663" s="300"/>
      <c r="N663" s="309"/>
      <c r="O663" s="309"/>
      <c r="P663" s="309"/>
      <c r="Q663" s="309"/>
      <c r="R663" s="309"/>
    </row>
    <row r="664">
      <c r="D664" s="317"/>
      <c r="E664" s="290"/>
      <c r="F664" s="290"/>
      <c r="G664" s="290"/>
      <c r="H664" s="290"/>
      <c r="I664" s="290"/>
      <c r="J664" s="290"/>
      <c r="K664" s="290"/>
      <c r="L664" s="290"/>
      <c r="M664" s="290"/>
      <c r="N664" s="309"/>
      <c r="O664" s="309"/>
      <c r="P664" s="309"/>
      <c r="Q664" s="309"/>
      <c r="R664" s="309"/>
    </row>
    <row r="665">
      <c r="D665" s="317"/>
      <c r="E665" s="290"/>
      <c r="F665" s="290"/>
      <c r="G665" s="290"/>
      <c r="H665" s="290"/>
      <c r="I665" s="290"/>
      <c r="J665" s="290"/>
      <c r="K665" s="290"/>
      <c r="L665" s="290"/>
      <c r="M665" s="290"/>
      <c r="N665" s="309"/>
      <c r="O665" s="309"/>
      <c r="P665" s="309"/>
      <c r="Q665" s="309"/>
      <c r="R665" s="309"/>
    </row>
    <row r="666">
      <c r="D666" s="317"/>
      <c r="E666" s="290"/>
      <c r="F666" s="290"/>
      <c r="G666" s="290"/>
      <c r="H666" s="290"/>
      <c r="I666" s="290"/>
      <c r="J666" s="290"/>
      <c r="K666" s="290"/>
      <c r="L666" s="290"/>
      <c r="M666" s="290"/>
      <c r="N666" s="309"/>
      <c r="O666" s="309"/>
      <c r="P666" s="309"/>
      <c r="Q666" s="309"/>
      <c r="R666" s="309"/>
    </row>
    <row r="667">
      <c r="D667" s="317"/>
      <c r="E667" s="290"/>
      <c r="F667" s="290"/>
      <c r="G667" s="290"/>
      <c r="H667" s="290"/>
      <c r="I667" s="290"/>
      <c r="J667" s="290"/>
      <c r="K667" s="290"/>
      <c r="L667" s="290"/>
      <c r="M667" s="290"/>
      <c r="N667" s="309"/>
      <c r="O667" s="309"/>
      <c r="P667" s="309"/>
      <c r="Q667" s="309"/>
      <c r="R667" s="309"/>
      <c r="S667" s="56"/>
    </row>
    <row r="668">
      <c r="D668" s="317"/>
      <c r="E668" s="290"/>
      <c r="F668" s="290"/>
      <c r="G668" s="290"/>
      <c r="H668" s="290"/>
      <c r="I668" s="290"/>
      <c r="J668" s="290"/>
      <c r="K668" s="290"/>
      <c r="L668" s="290"/>
      <c r="M668" s="290"/>
      <c r="N668" s="309"/>
      <c r="O668" s="309"/>
      <c r="P668" s="309"/>
      <c r="Q668" s="309"/>
      <c r="R668" s="309"/>
    </row>
    <row r="669">
      <c r="D669" s="317"/>
      <c r="E669" s="290"/>
      <c r="F669" s="290"/>
      <c r="G669" s="290"/>
      <c r="H669" s="290"/>
      <c r="I669" s="290"/>
      <c r="J669" s="290"/>
      <c r="K669" s="290"/>
      <c r="L669" s="290"/>
      <c r="M669" s="290"/>
      <c r="N669" s="309"/>
      <c r="O669" s="309"/>
      <c r="P669" s="309"/>
      <c r="Q669" s="309"/>
      <c r="R669" s="309"/>
    </row>
    <row r="670">
      <c r="D670" s="317"/>
      <c r="E670" s="300"/>
      <c r="F670" s="300"/>
      <c r="G670" s="300"/>
      <c r="H670" s="300"/>
      <c r="I670" s="300"/>
      <c r="J670" s="300"/>
      <c r="K670" s="300"/>
      <c r="L670" s="300"/>
      <c r="M670" s="300"/>
      <c r="N670" s="309"/>
      <c r="O670" s="309"/>
      <c r="P670" s="309"/>
      <c r="Q670" s="309"/>
      <c r="R670" s="309"/>
    </row>
    <row r="671">
      <c r="D671" s="317"/>
      <c r="E671" s="300"/>
      <c r="F671" s="300"/>
      <c r="G671" s="300"/>
      <c r="H671" s="300"/>
      <c r="I671" s="300"/>
      <c r="J671" s="300"/>
      <c r="K671" s="300"/>
      <c r="L671" s="300"/>
      <c r="M671" s="300"/>
      <c r="N671" s="309"/>
      <c r="O671" s="309"/>
      <c r="P671" s="309"/>
      <c r="Q671" s="309"/>
      <c r="R671" s="309"/>
    </row>
    <row r="672">
      <c r="D672" s="317"/>
      <c r="E672" s="305"/>
      <c r="F672" s="305"/>
      <c r="G672" s="305"/>
      <c r="H672" s="305"/>
      <c r="I672" s="305"/>
      <c r="J672" s="305"/>
      <c r="K672" s="305"/>
      <c r="L672" s="305"/>
      <c r="M672" s="305"/>
      <c r="N672" s="309"/>
      <c r="O672" s="309"/>
      <c r="P672" s="309"/>
      <c r="Q672" s="309"/>
      <c r="R672" s="309"/>
    </row>
    <row r="673">
      <c r="D673" s="317"/>
      <c r="E673" s="305"/>
      <c r="F673" s="305"/>
      <c r="G673" s="305"/>
      <c r="H673" s="305"/>
      <c r="I673" s="305"/>
      <c r="J673" s="305"/>
      <c r="K673" s="305"/>
      <c r="L673" s="305"/>
      <c r="M673" s="305"/>
      <c r="N673" s="309"/>
      <c r="O673" s="309"/>
      <c r="P673" s="309"/>
      <c r="Q673" s="309"/>
      <c r="R673" s="309"/>
    </row>
    <row r="674">
      <c r="D674" s="317"/>
      <c r="E674" s="305"/>
      <c r="F674" s="305"/>
      <c r="G674" s="305"/>
      <c r="H674" s="305"/>
      <c r="I674" s="305"/>
      <c r="J674" s="305"/>
      <c r="K674" s="305"/>
      <c r="L674" s="305"/>
      <c r="M674" s="305"/>
      <c r="N674" s="309"/>
      <c r="O674" s="309"/>
      <c r="P674" s="309"/>
      <c r="Q674" s="309"/>
      <c r="R674" s="309"/>
    </row>
    <row r="675">
      <c r="D675" s="317"/>
      <c r="E675" s="305"/>
      <c r="F675" s="305"/>
      <c r="G675" s="305"/>
      <c r="H675" s="305"/>
      <c r="I675" s="305"/>
      <c r="J675" s="305"/>
      <c r="K675" s="305"/>
      <c r="L675" s="305"/>
      <c r="M675" s="305"/>
      <c r="N675" s="309"/>
      <c r="O675" s="309"/>
      <c r="P675" s="309"/>
      <c r="Q675" s="309"/>
      <c r="R675" s="309"/>
    </row>
    <row r="676">
      <c r="D676" s="317"/>
      <c r="E676" s="305"/>
      <c r="F676" s="305"/>
      <c r="G676" s="305"/>
      <c r="H676" s="305"/>
      <c r="I676" s="305"/>
      <c r="J676" s="305"/>
      <c r="K676" s="305"/>
      <c r="L676" s="305"/>
      <c r="M676" s="305"/>
      <c r="N676" s="309"/>
      <c r="O676" s="309"/>
      <c r="P676" s="309"/>
      <c r="Q676" s="309"/>
      <c r="R676" s="309"/>
    </row>
    <row r="677">
      <c r="D677" s="317"/>
      <c r="E677" s="305"/>
      <c r="F677" s="305"/>
      <c r="G677" s="305"/>
      <c r="H677" s="305"/>
      <c r="I677" s="305"/>
      <c r="J677" s="305"/>
      <c r="K677" s="305"/>
      <c r="L677" s="305"/>
      <c r="M677" s="305"/>
      <c r="N677" s="309"/>
      <c r="O677" s="309"/>
      <c r="P677" s="309"/>
      <c r="Q677" s="309"/>
      <c r="R677" s="309"/>
    </row>
    <row r="678">
      <c r="D678" s="317"/>
      <c r="E678" s="305"/>
      <c r="F678" s="305"/>
      <c r="G678" s="305"/>
      <c r="H678" s="305"/>
      <c r="I678" s="305"/>
      <c r="J678" s="305"/>
      <c r="K678" s="305"/>
      <c r="L678" s="305"/>
      <c r="M678" s="305"/>
      <c r="N678" s="309"/>
      <c r="O678" s="309"/>
      <c r="P678" s="309"/>
      <c r="Q678" s="309"/>
      <c r="R678" s="309"/>
    </row>
    <row r="679">
      <c r="D679" s="317"/>
      <c r="E679" s="305"/>
      <c r="F679" s="305"/>
      <c r="G679" s="305"/>
      <c r="H679" s="305"/>
      <c r="I679" s="305"/>
      <c r="J679" s="305"/>
      <c r="K679" s="305"/>
      <c r="L679" s="305"/>
      <c r="M679" s="305"/>
      <c r="N679" s="309"/>
      <c r="O679" s="309"/>
      <c r="P679" s="309"/>
      <c r="Q679" s="309"/>
      <c r="R679" s="309"/>
    </row>
    <row r="680">
      <c r="D680" s="317"/>
      <c r="E680" s="305"/>
      <c r="F680" s="305"/>
      <c r="G680" s="305"/>
      <c r="H680" s="305"/>
      <c r="I680" s="305"/>
      <c r="J680" s="305"/>
      <c r="K680" s="305"/>
      <c r="L680" s="305"/>
      <c r="M680" s="305"/>
      <c r="N680" s="309"/>
      <c r="O680" s="309"/>
      <c r="P680" s="309"/>
      <c r="Q680" s="309"/>
      <c r="R680" s="309"/>
    </row>
    <row r="681">
      <c r="D681" s="317"/>
      <c r="E681" s="305"/>
      <c r="F681" s="305"/>
      <c r="G681" s="305"/>
      <c r="H681" s="305"/>
      <c r="I681" s="305"/>
      <c r="J681" s="305"/>
      <c r="K681" s="305"/>
      <c r="L681" s="305"/>
      <c r="M681" s="305"/>
      <c r="N681" s="309"/>
      <c r="O681" s="309"/>
      <c r="P681" s="309"/>
      <c r="Q681" s="309"/>
      <c r="R681" s="309"/>
    </row>
    <row r="682">
      <c r="D682" s="317"/>
      <c r="E682" s="305"/>
      <c r="F682" s="305"/>
      <c r="G682" s="305"/>
      <c r="H682" s="305"/>
      <c r="I682" s="305"/>
      <c r="J682" s="305"/>
      <c r="K682" s="305"/>
      <c r="L682" s="305"/>
      <c r="M682" s="305"/>
      <c r="N682" s="309"/>
      <c r="O682" s="309"/>
      <c r="P682" s="309"/>
      <c r="Q682" s="309"/>
      <c r="R682" s="309"/>
    </row>
    <row r="683">
      <c r="D683" s="317"/>
      <c r="E683" s="305"/>
      <c r="F683" s="305"/>
      <c r="G683" s="305"/>
      <c r="H683" s="305"/>
      <c r="I683" s="305"/>
      <c r="J683" s="305"/>
      <c r="K683" s="305"/>
      <c r="L683" s="305"/>
      <c r="M683" s="305"/>
      <c r="N683" s="309"/>
      <c r="O683" s="309"/>
      <c r="P683" s="309"/>
      <c r="Q683" s="309"/>
      <c r="R683" s="309"/>
    </row>
    <row r="684">
      <c r="D684" s="317"/>
      <c r="E684" s="305"/>
      <c r="F684" s="305"/>
      <c r="G684" s="305"/>
      <c r="H684" s="305"/>
      <c r="I684" s="305"/>
      <c r="J684" s="305"/>
      <c r="K684" s="305"/>
      <c r="L684" s="305"/>
      <c r="M684" s="305"/>
      <c r="N684" s="309"/>
      <c r="O684" s="309"/>
      <c r="P684" s="309"/>
      <c r="Q684" s="309"/>
      <c r="R684" s="309"/>
    </row>
    <row r="685">
      <c r="D685" s="317"/>
      <c r="E685" s="305"/>
      <c r="F685" s="305"/>
      <c r="G685" s="305"/>
      <c r="H685" s="305"/>
      <c r="I685" s="305"/>
      <c r="J685" s="305"/>
      <c r="K685" s="305"/>
      <c r="L685" s="305"/>
      <c r="M685" s="305"/>
      <c r="N685" s="309"/>
      <c r="O685" s="309"/>
      <c r="P685" s="309"/>
      <c r="Q685" s="309"/>
      <c r="R685" s="309"/>
    </row>
    <row r="686">
      <c r="D686" s="317"/>
      <c r="E686" s="305"/>
      <c r="F686" s="305"/>
      <c r="G686" s="305"/>
      <c r="H686" s="305"/>
      <c r="I686" s="305"/>
      <c r="J686" s="305"/>
      <c r="K686" s="305"/>
      <c r="L686" s="305"/>
      <c r="M686" s="305"/>
      <c r="N686" s="309"/>
      <c r="O686" s="309"/>
      <c r="P686" s="309"/>
      <c r="Q686" s="309"/>
      <c r="R686" s="309"/>
    </row>
    <row r="687">
      <c r="D687" s="317"/>
      <c r="E687" s="305"/>
      <c r="F687" s="305"/>
      <c r="G687" s="305"/>
      <c r="H687" s="305"/>
      <c r="I687" s="305"/>
      <c r="J687" s="305"/>
      <c r="K687" s="305"/>
      <c r="L687" s="305"/>
      <c r="M687" s="305"/>
      <c r="N687" s="309"/>
      <c r="O687" s="309"/>
      <c r="P687" s="309"/>
      <c r="Q687" s="309"/>
      <c r="R687" s="309"/>
    </row>
    <row r="688">
      <c r="D688" s="317"/>
      <c r="E688" s="305"/>
      <c r="F688" s="305"/>
      <c r="G688" s="305"/>
      <c r="H688" s="305"/>
      <c r="I688" s="305"/>
      <c r="J688" s="305"/>
      <c r="K688" s="305"/>
      <c r="L688" s="305"/>
      <c r="M688" s="305"/>
      <c r="N688" s="309"/>
      <c r="O688" s="309"/>
      <c r="P688" s="309"/>
      <c r="Q688" s="309"/>
      <c r="R688" s="309"/>
    </row>
    <row r="689">
      <c r="D689" s="317"/>
      <c r="E689" s="305"/>
      <c r="F689" s="305"/>
      <c r="G689" s="305"/>
      <c r="H689" s="305"/>
      <c r="I689" s="305"/>
      <c r="J689" s="305"/>
      <c r="K689" s="305"/>
      <c r="L689" s="305"/>
      <c r="M689" s="305"/>
      <c r="N689" s="309"/>
      <c r="O689" s="309"/>
      <c r="P689" s="309"/>
      <c r="Q689" s="309"/>
      <c r="R689" s="309"/>
    </row>
    <row r="690">
      <c r="D690" s="317"/>
      <c r="E690" s="305"/>
      <c r="F690" s="305"/>
      <c r="G690" s="305"/>
      <c r="H690" s="305"/>
      <c r="I690" s="305"/>
      <c r="J690" s="305"/>
      <c r="K690" s="305"/>
      <c r="L690" s="305"/>
      <c r="M690" s="305"/>
      <c r="N690" s="309"/>
      <c r="O690" s="309"/>
      <c r="P690" s="309"/>
      <c r="Q690" s="309"/>
      <c r="R690" s="309"/>
    </row>
    <row r="691">
      <c r="D691" s="317"/>
      <c r="E691" s="305"/>
      <c r="F691" s="305"/>
      <c r="G691" s="305"/>
      <c r="H691" s="305"/>
      <c r="I691" s="305"/>
      <c r="J691" s="305"/>
      <c r="K691" s="305"/>
      <c r="L691" s="305"/>
      <c r="M691" s="305"/>
      <c r="N691" s="309"/>
      <c r="O691" s="309"/>
      <c r="P691" s="309"/>
      <c r="Q691" s="309"/>
      <c r="R691" s="309"/>
    </row>
    <row r="692">
      <c r="D692" s="317"/>
      <c r="E692" s="305"/>
      <c r="F692" s="305"/>
      <c r="G692" s="305"/>
      <c r="H692" s="305"/>
      <c r="I692" s="305"/>
      <c r="J692" s="305"/>
      <c r="K692" s="305"/>
      <c r="L692" s="305"/>
      <c r="M692" s="305"/>
      <c r="N692" s="309"/>
      <c r="O692" s="309"/>
      <c r="P692" s="309"/>
      <c r="Q692" s="309"/>
      <c r="R692" s="309"/>
    </row>
    <row r="693">
      <c r="D693" s="317"/>
      <c r="E693" s="305"/>
      <c r="F693" s="305"/>
      <c r="G693" s="305"/>
      <c r="H693" s="305"/>
      <c r="I693" s="305"/>
      <c r="J693" s="305"/>
      <c r="K693" s="305"/>
      <c r="L693" s="305"/>
      <c r="M693" s="305"/>
      <c r="N693" s="309"/>
      <c r="O693" s="309"/>
      <c r="P693" s="309"/>
      <c r="Q693" s="309"/>
      <c r="R693" s="309"/>
    </row>
    <row r="694">
      <c r="D694" s="317"/>
      <c r="E694" s="305"/>
      <c r="F694" s="305"/>
      <c r="G694" s="305"/>
      <c r="H694" s="305"/>
      <c r="I694" s="305"/>
      <c r="J694" s="305"/>
      <c r="K694" s="305"/>
      <c r="L694" s="305"/>
      <c r="M694" s="305"/>
      <c r="N694" s="309"/>
      <c r="O694" s="309"/>
      <c r="P694" s="309"/>
      <c r="Q694" s="309"/>
      <c r="R694" s="309"/>
    </row>
    <row r="695">
      <c r="D695" s="317"/>
      <c r="E695" s="305"/>
      <c r="F695" s="305"/>
      <c r="G695" s="305"/>
      <c r="H695" s="305"/>
      <c r="I695" s="305"/>
      <c r="J695" s="305"/>
      <c r="K695" s="305"/>
      <c r="L695" s="305"/>
      <c r="M695" s="305"/>
      <c r="N695" s="309"/>
      <c r="O695" s="309"/>
      <c r="P695" s="309"/>
      <c r="Q695" s="309"/>
      <c r="R695" s="309"/>
    </row>
    <row r="696">
      <c r="D696" s="317"/>
      <c r="E696" s="305"/>
      <c r="F696" s="305"/>
      <c r="G696" s="305"/>
      <c r="H696" s="305"/>
      <c r="I696" s="305"/>
      <c r="J696" s="305"/>
      <c r="K696" s="305"/>
      <c r="L696" s="305"/>
      <c r="M696" s="305"/>
      <c r="N696" s="309"/>
      <c r="O696" s="309"/>
      <c r="P696" s="309"/>
      <c r="Q696" s="309"/>
      <c r="R696" s="309"/>
    </row>
    <row r="697">
      <c r="D697" s="317"/>
      <c r="E697" s="305"/>
      <c r="F697" s="305"/>
      <c r="G697" s="305"/>
      <c r="H697" s="305"/>
      <c r="I697" s="305"/>
      <c r="J697" s="305"/>
      <c r="K697" s="305"/>
      <c r="L697" s="305"/>
      <c r="M697" s="305"/>
      <c r="N697" s="309"/>
      <c r="O697" s="309"/>
      <c r="P697" s="309"/>
      <c r="Q697" s="309"/>
      <c r="R697" s="309"/>
    </row>
    <row r="698">
      <c r="D698" s="317"/>
      <c r="E698" s="305"/>
      <c r="F698" s="305"/>
      <c r="G698" s="305"/>
      <c r="H698" s="305"/>
      <c r="I698" s="305"/>
      <c r="J698" s="305"/>
      <c r="K698" s="305"/>
      <c r="L698" s="305"/>
      <c r="M698" s="305"/>
      <c r="N698" s="309"/>
      <c r="O698" s="309"/>
      <c r="P698" s="309"/>
      <c r="Q698" s="309"/>
      <c r="R698" s="309"/>
    </row>
    <row r="699">
      <c r="D699" s="317"/>
      <c r="E699" s="305"/>
      <c r="F699" s="305"/>
      <c r="G699" s="305"/>
      <c r="H699" s="305"/>
      <c r="I699" s="305"/>
      <c r="J699" s="305"/>
      <c r="K699" s="305"/>
      <c r="L699" s="305"/>
      <c r="M699" s="305"/>
      <c r="N699" s="309"/>
      <c r="O699" s="309"/>
      <c r="P699" s="309"/>
      <c r="Q699" s="309"/>
      <c r="R699" s="309"/>
    </row>
    <row r="700">
      <c r="D700" s="317"/>
      <c r="E700" s="305"/>
      <c r="F700" s="305"/>
      <c r="G700" s="305"/>
      <c r="H700" s="305"/>
      <c r="I700" s="305"/>
      <c r="J700" s="305"/>
      <c r="K700" s="305"/>
      <c r="L700" s="305"/>
      <c r="M700" s="305"/>
      <c r="N700" s="309"/>
      <c r="O700" s="309"/>
      <c r="P700" s="309"/>
      <c r="Q700" s="309"/>
      <c r="R700" s="309"/>
    </row>
    <row r="701">
      <c r="D701" s="317"/>
      <c r="E701" s="305"/>
      <c r="F701" s="305"/>
      <c r="G701" s="305"/>
      <c r="H701" s="305"/>
      <c r="I701" s="305"/>
      <c r="J701" s="305"/>
      <c r="K701" s="305"/>
      <c r="L701" s="305"/>
      <c r="M701" s="305"/>
      <c r="N701" s="309"/>
      <c r="O701" s="309"/>
      <c r="P701" s="309"/>
      <c r="Q701" s="309"/>
      <c r="R701" s="309"/>
    </row>
    <row r="702">
      <c r="D702" s="317"/>
      <c r="E702" s="305"/>
      <c r="F702" s="305"/>
      <c r="G702" s="305"/>
      <c r="H702" s="305"/>
      <c r="I702" s="305"/>
      <c r="J702" s="305"/>
      <c r="K702" s="305"/>
      <c r="L702" s="305"/>
      <c r="M702" s="305"/>
      <c r="N702" s="309"/>
      <c r="O702" s="309"/>
      <c r="P702" s="309"/>
      <c r="Q702" s="309"/>
      <c r="R702" s="309"/>
    </row>
    <row r="703">
      <c r="D703" s="317"/>
      <c r="E703" s="305"/>
      <c r="F703" s="305"/>
      <c r="G703" s="305"/>
      <c r="H703" s="305"/>
      <c r="I703" s="305"/>
      <c r="J703" s="305"/>
      <c r="K703" s="305"/>
      <c r="L703" s="305"/>
      <c r="M703" s="305"/>
      <c r="N703" s="309"/>
      <c r="O703" s="309"/>
      <c r="P703" s="309"/>
      <c r="Q703" s="309"/>
      <c r="R703" s="309"/>
    </row>
    <row r="704">
      <c r="D704" s="317"/>
      <c r="E704" s="305"/>
      <c r="F704" s="305"/>
      <c r="G704" s="305"/>
      <c r="H704" s="305"/>
      <c r="I704" s="305"/>
      <c r="J704" s="305"/>
      <c r="K704" s="305"/>
      <c r="L704" s="305"/>
      <c r="M704" s="305"/>
      <c r="N704" s="309"/>
      <c r="O704" s="309"/>
      <c r="P704" s="309"/>
      <c r="Q704" s="309"/>
      <c r="R704" s="309"/>
    </row>
    <row r="705">
      <c r="D705" s="317"/>
      <c r="E705" s="305"/>
      <c r="F705" s="305"/>
      <c r="G705" s="305"/>
      <c r="H705" s="305"/>
      <c r="I705" s="305"/>
      <c r="J705" s="305"/>
      <c r="K705" s="305"/>
      <c r="L705" s="305"/>
      <c r="M705" s="305"/>
      <c r="N705" s="309"/>
      <c r="O705" s="309"/>
      <c r="P705" s="309"/>
      <c r="Q705" s="309"/>
      <c r="R705" s="309"/>
    </row>
    <row r="706">
      <c r="D706" s="317"/>
      <c r="E706" s="305"/>
      <c r="F706" s="305"/>
      <c r="G706" s="305"/>
      <c r="H706" s="305"/>
      <c r="I706" s="305"/>
      <c r="J706" s="305"/>
      <c r="K706" s="305"/>
      <c r="L706" s="305"/>
      <c r="M706" s="305"/>
      <c r="N706" s="309"/>
      <c r="O706" s="309"/>
      <c r="P706" s="309"/>
      <c r="Q706" s="309"/>
      <c r="R706" s="309"/>
    </row>
    <row r="707">
      <c r="D707" s="317"/>
      <c r="E707" s="305"/>
      <c r="F707" s="305"/>
      <c r="G707" s="305"/>
      <c r="H707" s="305"/>
      <c r="I707" s="305"/>
      <c r="J707" s="305"/>
      <c r="K707" s="305"/>
      <c r="L707" s="305"/>
      <c r="M707" s="305"/>
      <c r="N707" s="309"/>
      <c r="O707" s="309"/>
      <c r="P707" s="309"/>
      <c r="Q707" s="309"/>
      <c r="R707" s="309"/>
    </row>
    <row r="708">
      <c r="D708" s="317"/>
      <c r="E708" s="305"/>
      <c r="F708" s="305"/>
      <c r="G708" s="305"/>
      <c r="H708" s="305"/>
      <c r="I708" s="305"/>
      <c r="J708" s="305"/>
      <c r="K708" s="305"/>
      <c r="L708" s="305"/>
      <c r="M708" s="305"/>
      <c r="N708" s="309"/>
      <c r="O708" s="309"/>
      <c r="P708" s="309"/>
      <c r="Q708" s="309"/>
      <c r="R708" s="309"/>
    </row>
    <row r="709">
      <c r="D709" s="317"/>
      <c r="E709" s="305"/>
      <c r="F709" s="305"/>
      <c r="G709" s="305"/>
      <c r="H709" s="305"/>
      <c r="I709" s="305"/>
      <c r="J709" s="305"/>
      <c r="K709" s="305"/>
      <c r="L709" s="305"/>
      <c r="M709" s="305"/>
      <c r="N709" s="309"/>
      <c r="O709" s="309"/>
      <c r="P709" s="309"/>
      <c r="Q709" s="309"/>
      <c r="R709" s="309"/>
    </row>
    <row r="710">
      <c r="D710" s="317"/>
      <c r="E710" s="305"/>
      <c r="F710" s="305"/>
      <c r="G710" s="305"/>
      <c r="H710" s="305"/>
      <c r="I710" s="305"/>
      <c r="J710" s="305"/>
      <c r="K710" s="305"/>
      <c r="L710" s="305"/>
      <c r="M710" s="305"/>
      <c r="N710" s="309"/>
      <c r="O710" s="309"/>
      <c r="P710" s="309"/>
      <c r="Q710" s="309"/>
      <c r="R710" s="309"/>
    </row>
    <row r="711">
      <c r="D711" s="317"/>
      <c r="E711" s="305"/>
      <c r="F711" s="305"/>
      <c r="G711" s="305"/>
      <c r="H711" s="305"/>
      <c r="I711" s="305"/>
      <c r="J711" s="305"/>
      <c r="K711" s="305"/>
      <c r="L711" s="305"/>
      <c r="M711" s="305"/>
      <c r="N711" s="309"/>
      <c r="O711" s="309"/>
      <c r="P711" s="309"/>
      <c r="Q711" s="309"/>
      <c r="R711" s="309"/>
    </row>
    <row r="712">
      <c r="D712" s="317"/>
      <c r="E712" s="305"/>
      <c r="F712" s="305"/>
      <c r="G712" s="305"/>
      <c r="H712" s="305"/>
      <c r="I712" s="305"/>
      <c r="J712" s="305"/>
      <c r="K712" s="305"/>
      <c r="L712" s="305"/>
      <c r="M712" s="305"/>
      <c r="N712" s="309"/>
      <c r="O712" s="309"/>
      <c r="P712" s="309"/>
      <c r="Q712" s="309"/>
      <c r="R712" s="309"/>
    </row>
    <row r="713">
      <c r="D713" s="317"/>
      <c r="E713" s="305"/>
      <c r="F713" s="305"/>
      <c r="G713" s="305"/>
      <c r="H713" s="305"/>
      <c r="I713" s="305"/>
      <c r="J713" s="305"/>
      <c r="K713" s="305"/>
      <c r="L713" s="305"/>
      <c r="M713" s="305"/>
      <c r="N713" s="309"/>
      <c r="O713" s="309"/>
      <c r="P713" s="309"/>
      <c r="Q713" s="309"/>
      <c r="R713" s="309"/>
    </row>
    <row r="714">
      <c r="D714" s="317"/>
      <c r="E714" s="305"/>
      <c r="F714" s="305"/>
      <c r="G714" s="305"/>
      <c r="H714" s="305"/>
      <c r="I714" s="305"/>
      <c r="J714" s="305"/>
      <c r="K714" s="305"/>
      <c r="L714" s="305"/>
      <c r="M714" s="305"/>
      <c r="N714" s="309"/>
      <c r="O714" s="309"/>
      <c r="P714" s="309"/>
      <c r="Q714" s="309"/>
      <c r="R714" s="309"/>
    </row>
    <row r="715">
      <c r="D715" s="317"/>
      <c r="E715" s="305"/>
      <c r="F715" s="305"/>
      <c r="G715" s="305"/>
      <c r="H715" s="305"/>
      <c r="I715" s="305"/>
      <c r="J715" s="305"/>
      <c r="K715" s="305"/>
      <c r="L715" s="305"/>
      <c r="M715" s="305"/>
      <c r="N715" s="309"/>
      <c r="O715" s="309"/>
      <c r="P715" s="309"/>
      <c r="Q715" s="309"/>
      <c r="R715" s="309"/>
    </row>
    <row r="716">
      <c r="D716" s="317"/>
      <c r="E716" s="305"/>
      <c r="F716" s="305"/>
      <c r="G716" s="305"/>
      <c r="H716" s="305"/>
      <c r="I716" s="305"/>
      <c r="J716" s="305"/>
      <c r="K716" s="305"/>
      <c r="L716" s="305"/>
      <c r="M716" s="305"/>
      <c r="N716" s="309"/>
      <c r="O716" s="309"/>
      <c r="P716" s="309"/>
      <c r="Q716" s="309"/>
      <c r="R716" s="309"/>
    </row>
    <row r="717">
      <c r="D717" s="317"/>
      <c r="E717" s="305"/>
      <c r="F717" s="305"/>
      <c r="G717" s="305"/>
      <c r="H717" s="305"/>
      <c r="I717" s="305"/>
      <c r="J717" s="305"/>
      <c r="K717" s="305"/>
      <c r="L717" s="305"/>
      <c r="M717" s="305"/>
      <c r="N717" s="309"/>
      <c r="O717" s="309"/>
      <c r="P717" s="309"/>
      <c r="Q717" s="309"/>
      <c r="R717" s="309"/>
    </row>
    <row r="718">
      <c r="D718" s="317"/>
      <c r="E718" s="305"/>
      <c r="F718" s="305"/>
      <c r="G718" s="305"/>
      <c r="H718" s="305"/>
      <c r="I718" s="305"/>
      <c r="J718" s="305"/>
      <c r="K718" s="305"/>
      <c r="L718" s="305"/>
      <c r="M718" s="305"/>
      <c r="N718" s="309"/>
      <c r="O718" s="309"/>
      <c r="P718" s="309"/>
      <c r="Q718" s="309"/>
      <c r="R718" s="309"/>
    </row>
    <row r="719">
      <c r="D719" s="317"/>
      <c r="E719" s="305"/>
      <c r="F719" s="305"/>
      <c r="G719" s="305"/>
      <c r="H719" s="305"/>
      <c r="I719" s="305"/>
      <c r="J719" s="305"/>
      <c r="K719" s="305"/>
      <c r="L719" s="305"/>
      <c r="M719" s="305"/>
      <c r="N719" s="309"/>
      <c r="O719" s="309"/>
      <c r="P719" s="309"/>
      <c r="Q719" s="309"/>
      <c r="R719" s="309"/>
    </row>
    <row r="720">
      <c r="D720" s="317"/>
      <c r="E720" s="305"/>
      <c r="F720" s="305"/>
      <c r="G720" s="305"/>
      <c r="H720" s="305"/>
      <c r="I720" s="305"/>
      <c r="J720" s="305"/>
      <c r="K720" s="305"/>
      <c r="L720" s="305"/>
      <c r="M720" s="305"/>
      <c r="N720" s="309"/>
      <c r="O720" s="309"/>
      <c r="P720" s="309"/>
      <c r="Q720" s="309"/>
      <c r="R720" s="309"/>
    </row>
    <row r="721">
      <c r="D721" s="317"/>
      <c r="E721" s="305"/>
      <c r="F721" s="305"/>
      <c r="G721" s="305"/>
      <c r="H721" s="305"/>
      <c r="I721" s="305"/>
      <c r="J721" s="305"/>
      <c r="K721" s="305"/>
      <c r="L721" s="305"/>
      <c r="M721" s="305"/>
      <c r="N721" s="309"/>
      <c r="O721" s="309"/>
      <c r="P721" s="309"/>
      <c r="Q721" s="309"/>
      <c r="R721" s="309"/>
    </row>
    <row r="722">
      <c r="D722" s="317"/>
      <c r="E722" s="305"/>
      <c r="F722" s="305"/>
      <c r="G722" s="305"/>
      <c r="H722" s="305"/>
      <c r="I722" s="305"/>
      <c r="J722" s="305"/>
      <c r="K722" s="305"/>
      <c r="L722" s="305"/>
      <c r="M722" s="305"/>
      <c r="N722" s="309"/>
      <c r="O722" s="309"/>
      <c r="P722" s="309"/>
      <c r="Q722" s="309"/>
      <c r="R722" s="309"/>
    </row>
    <row r="723">
      <c r="D723" s="317"/>
      <c r="E723" s="305"/>
      <c r="F723" s="305"/>
      <c r="G723" s="305"/>
      <c r="H723" s="305"/>
      <c r="I723" s="305"/>
      <c r="J723" s="305"/>
      <c r="K723" s="305"/>
      <c r="L723" s="305"/>
      <c r="M723" s="305"/>
      <c r="N723" s="309"/>
      <c r="O723" s="309"/>
      <c r="P723" s="309"/>
      <c r="Q723" s="309"/>
      <c r="R723" s="309"/>
    </row>
    <row r="724">
      <c r="D724" s="317"/>
      <c r="E724" s="305"/>
      <c r="F724" s="305"/>
      <c r="G724" s="305"/>
      <c r="H724" s="305"/>
      <c r="I724" s="305"/>
      <c r="J724" s="305"/>
      <c r="K724" s="305"/>
      <c r="L724" s="305"/>
      <c r="M724" s="305"/>
      <c r="N724" s="309"/>
      <c r="O724" s="309"/>
      <c r="P724" s="309"/>
      <c r="Q724" s="309"/>
      <c r="R724" s="309"/>
    </row>
    <row r="725">
      <c r="D725" s="317"/>
      <c r="E725" s="305"/>
      <c r="F725" s="305"/>
      <c r="G725" s="305"/>
      <c r="H725" s="305"/>
      <c r="I725" s="305"/>
      <c r="J725" s="305"/>
      <c r="K725" s="305"/>
      <c r="L725" s="305"/>
      <c r="M725" s="305"/>
      <c r="N725" s="309"/>
      <c r="O725" s="309"/>
      <c r="P725" s="309"/>
      <c r="Q725" s="309"/>
      <c r="R725" s="309"/>
    </row>
    <row r="726">
      <c r="D726" s="317"/>
      <c r="E726" s="305"/>
      <c r="F726" s="305"/>
      <c r="G726" s="305"/>
      <c r="H726" s="305"/>
      <c r="I726" s="305"/>
      <c r="J726" s="305"/>
      <c r="K726" s="305"/>
      <c r="L726" s="305"/>
      <c r="M726" s="305"/>
      <c r="N726" s="309"/>
      <c r="O726" s="309"/>
      <c r="P726" s="309"/>
      <c r="Q726" s="309"/>
      <c r="R726" s="309"/>
    </row>
    <row r="727">
      <c r="D727" s="317"/>
      <c r="E727" s="305"/>
      <c r="F727" s="305"/>
      <c r="G727" s="305"/>
      <c r="H727" s="305"/>
      <c r="I727" s="305"/>
      <c r="J727" s="305"/>
      <c r="K727" s="305"/>
      <c r="L727" s="305"/>
      <c r="M727" s="305"/>
      <c r="N727" s="309"/>
      <c r="O727" s="309"/>
      <c r="P727" s="309"/>
      <c r="Q727" s="309"/>
      <c r="R727" s="309"/>
    </row>
    <row r="728">
      <c r="D728" s="317"/>
      <c r="E728" s="305"/>
      <c r="F728" s="305"/>
      <c r="G728" s="305"/>
      <c r="H728" s="305"/>
      <c r="I728" s="305"/>
      <c r="J728" s="305"/>
      <c r="K728" s="305"/>
      <c r="L728" s="305"/>
      <c r="M728" s="305"/>
      <c r="N728" s="309"/>
      <c r="O728" s="309"/>
      <c r="P728" s="309"/>
      <c r="Q728" s="309"/>
      <c r="R728" s="309"/>
    </row>
    <row r="729">
      <c r="D729" s="317"/>
      <c r="E729" s="305"/>
      <c r="F729" s="305"/>
      <c r="G729" s="305"/>
      <c r="H729" s="305"/>
      <c r="I729" s="305"/>
      <c r="J729" s="305"/>
      <c r="K729" s="305"/>
      <c r="L729" s="305"/>
      <c r="M729" s="305"/>
      <c r="N729" s="309"/>
      <c r="O729" s="309"/>
      <c r="P729" s="309"/>
      <c r="Q729" s="309"/>
      <c r="R729" s="309"/>
    </row>
    <row r="730">
      <c r="D730" s="317"/>
      <c r="E730" s="305"/>
      <c r="F730" s="305"/>
      <c r="G730" s="305"/>
      <c r="H730" s="305"/>
      <c r="I730" s="305"/>
      <c r="J730" s="305"/>
      <c r="K730" s="305"/>
      <c r="L730" s="305"/>
      <c r="M730" s="305"/>
      <c r="N730" s="309"/>
      <c r="O730" s="309"/>
      <c r="P730" s="309"/>
      <c r="Q730" s="309"/>
      <c r="R730" s="309"/>
    </row>
    <row r="731">
      <c r="D731" s="317"/>
      <c r="E731" s="305"/>
      <c r="F731" s="305"/>
      <c r="G731" s="305"/>
      <c r="H731" s="305"/>
      <c r="I731" s="305"/>
      <c r="J731" s="305"/>
      <c r="K731" s="305"/>
      <c r="L731" s="305"/>
      <c r="M731" s="305"/>
      <c r="N731" s="309"/>
      <c r="O731" s="309"/>
      <c r="P731" s="309"/>
      <c r="Q731" s="309"/>
      <c r="R731" s="309"/>
    </row>
    <row r="732">
      <c r="D732" s="317"/>
      <c r="E732" s="305"/>
      <c r="F732" s="305"/>
      <c r="G732" s="305"/>
      <c r="H732" s="305"/>
      <c r="I732" s="305"/>
      <c r="J732" s="305"/>
      <c r="K732" s="305"/>
      <c r="L732" s="305"/>
      <c r="M732" s="305"/>
      <c r="N732" s="309"/>
      <c r="O732" s="309"/>
      <c r="P732" s="309"/>
      <c r="Q732" s="309"/>
      <c r="R732" s="309"/>
    </row>
    <row r="733">
      <c r="D733" s="317"/>
      <c r="E733" s="305"/>
      <c r="F733" s="305"/>
      <c r="G733" s="305"/>
      <c r="H733" s="305"/>
      <c r="I733" s="305"/>
      <c r="J733" s="305"/>
      <c r="K733" s="305"/>
      <c r="L733" s="305"/>
      <c r="M733" s="305"/>
      <c r="N733" s="309"/>
      <c r="O733" s="309"/>
      <c r="P733" s="309"/>
      <c r="Q733" s="309"/>
      <c r="R733" s="309"/>
    </row>
    <row r="734">
      <c r="D734" s="317"/>
      <c r="E734" s="305"/>
      <c r="F734" s="305"/>
      <c r="G734" s="305"/>
      <c r="H734" s="305"/>
      <c r="I734" s="305"/>
      <c r="J734" s="305"/>
      <c r="K734" s="305"/>
      <c r="L734" s="305"/>
      <c r="M734" s="305"/>
      <c r="N734" s="309"/>
      <c r="O734" s="309"/>
      <c r="P734" s="309"/>
      <c r="Q734" s="309"/>
      <c r="R734" s="309"/>
    </row>
    <row r="735">
      <c r="D735" s="317"/>
      <c r="E735" s="305"/>
      <c r="F735" s="305"/>
      <c r="G735" s="305"/>
      <c r="H735" s="305"/>
      <c r="I735" s="305"/>
      <c r="J735" s="305"/>
      <c r="K735" s="305"/>
      <c r="L735" s="305"/>
      <c r="M735" s="305"/>
      <c r="N735" s="309"/>
      <c r="O735" s="309"/>
      <c r="P735" s="309"/>
      <c r="Q735" s="309"/>
      <c r="R735" s="309"/>
    </row>
    <row r="736">
      <c r="D736" s="317"/>
      <c r="E736" s="305"/>
      <c r="F736" s="305"/>
      <c r="G736" s="305"/>
      <c r="H736" s="305"/>
      <c r="I736" s="305"/>
      <c r="J736" s="305"/>
      <c r="K736" s="305"/>
      <c r="L736" s="305"/>
      <c r="M736" s="305"/>
      <c r="N736" s="309"/>
      <c r="O736" s="309"/>
      <c r="P736" s="309"/>
      <c r="Q736" s="309"/>
      <c r="R736" s="309"/>
    </row>
    <row r="737">
      <c r="D737" s="317"/>
      <c r="E737" s="305"/>
      <c r="F737" s="305"/>
      <c r="G737" s="305"/>
      <c r="H737" s="305"/>
      <c r="I737" s="305"/>
      <c r="J737" s="305"/>
      <c r="K737" s="305"/>
      <c r="L737" s="305"/>
      <c r="M737" s="305"/>
      <c r="N737" s="309"/>
      <c r="O737" s="309"/>
      <c r="P737" s="309"/>
      <c r="Q737" s="309"/>
      <c r="R737" s="309"/>
    </row>
    <row r="738">
      <c r="D738" s="317"/>
      <c r="E738" s="305"/>
      <c r="F738" s="305"/>
      <c r="G738" s="305"/>
      <c r="H738" s="305"/>
      <c r="I738" s="305"/>
      <c r="J738" s="305"/>
      <c r="K738" s="305"/>
      <c r="L738" s="305"/>
      <c r="M738" s="305"/>
      <c r="N738" s="309"/>
      <c r="O738" s="309"/>
      <c r="P738" s="309"/>
      <c r="Q738" s="309"/>
      <c r="R738" s="309"/>
    </row>
    <row r="739">
      <c r="D739" s="317"/>
      <c r="E739" s="305"/>
      <c r="F739" s="305"/>
      <c r="G739" s="305"/>
      <c r="H739" s="305"/>
      <c r="I739" s="305"/>
      <c r="J739" s="305"/>
      <c r="K739" s="305"/>
      <c r="L739" s="305"/>
      <c r="M739" s="305"/>
      <c r="N739" s="309"/>
      <c r="O739" s="309"/>
      <c r="P739" s="309"/>
      <c r="Q739" s="309"/>
      <c r="R739" s="309"/>
    </row>
    <row r="740">
      <c r="D740" s="317"/>
      <c r="E740" s="305"/>
      <c r="F740" s="305"/>
      <c r="G740" s="305"/>
      <c r="H740" s="305"/>
      <c r="I740" s="305"/>
      <c r="J740" s="305"/>
      <c r="K740" s="305"/>
      <c r="L740" s="305"/>
      <c r="M740" s="305"/>
      <c r="N740" s="309"/>
      <c r="O740" s="309"/>
      <c r="P740" s="309"/>
      <c r="Q740" s="309"/>
      <c r="R740" s="309"/>
    </row>
    <row r="741">
      <c r="D741" s="317"/>
      <c r="E741" s="305"/>
      <c r="F741" s="305"/>
      <c r="G741" s="305"/>
      <c r="H741" s="305"/>
      <c r="I741" s="305"/>
      <c r="J741" s="305"/>
      <c r="K741" s="305"/>
      <c r="L741" s="305"/>
      <c r="M741" s="305"/>
      <c r="N741" s="309"/>
      <c r="O741" s="309"/>
      <c r="P741" s="309"/>
      <c r="Q741" s="309"/>
      <c r="R741" s="309"/>
    </row>
    <row r="742">
      <c r="D742" s="317"/>
      <c r="E742" s="305"/>
      <c r="F742" s="305"/>
      <c r="G742" s="305"/>
      <c r="H742" s="305"/>
      <c r="I742" s="305"/>
      <c r="J742" s="305"/>
      <c r="K742" s="305"/>
      <c r="L742" s="305"/>
      <c r="M742" s="305"/>
      <c r="N742" s="309"/>
      <c r="O742" s="309"/>
      <c r="P742" s="309"/>
      <c r="Q742" s="309"/>
      <c r="R742" s="309"/>
    </row>
    <row r="743">
      <c r="D743" s="317"/>
      <c r="E743" s="305"/>
      <c r="F743" s="305"/>
      <c r="G743" s="305"/>
      <c r="H743" s="305"/>
      <c r="I743" s="305"/>
      <c r="J743" s="305"/>
      <c r="K743" s="305"/>
      <c r="L743" s="305"/>
      <c r="M743" s="305"/>
      <c r="N743" s="309"/>
      <c r="O743" s="309"/>
      <c r="P743" s="309"/>
      <c r="Q743" s="309"/>
      <c r="R743" s="309"/>
    </row>
    <row r="744">
      <c r="D744" s="317"/>
      <c r="E744" s="305"/>
      <c r="F744" s="305"/>
      <c r="G744" s="305"/>
      <c r="H744" s="305"/>
      <c r="I744" s="305"/>
      <c r="J744" s="305"/>
      <c r="K744" s="305"/>
      <c r="L744" s="305"/>
      <c r="M744" s="305"/>
      <c r="N744" s="309"/>
      <c r="O744" s="309"/>
      <c r="P744" s="309"/>
      <c r="Q744" s="309"/>
      <c r="R744" s="309"/>
    </row>
    <row r="745">
      <c r="D745" s="317"/>
      <c r="E745" s="305"/>
      <c r="F745" s="305"/>
      <c r="G745" s="305"/>
      <c r="H745" s="305"/>
      <c r="I745" s="305"/>
      <c r="J745" s="305"/>
      <c r="K745" s="305"/>
      <c r="L745" s="305"/>
      <c r="M745" s="305"/>
      <c r="N745" s="309"/>
      <c r="O745" s="309"/>
      <c r="P745" s="309"/>
      <c r="Q745" s="309"/>
      <c r="R745" s="309"/>
    </row>
    <row r="746">
      <c r="D746" s="317"/>
      <c r="E746" s="305"/>
      <c r="F746" s="305"/>
      <c r="G746" s="305"/>
      <c r="H746" s="305"/>
      <c r="I746" s="305"/>
      <c r="J746" s="305"/>
      <c r="K746" s="305"/>
      <c r="L746" s="305"/>
      <c r="M746" s="305"/>
      <c r="N746" s="309"/>
      <c r="O746" s="309"/>
      <c r="P746" s="309"/>
      <c r="Q746" s="309"/>
      <c r="R746" s="309"/>
    </row>
    <row r="747">
      <c r="D747" s="317"/>
      <c r="E747" s="305"/>
      <c r="F747" s="305"/>
      <c r="G747" s="305"/>
      <c r="H747" s="305"/>
      <c r="I747" s="305"/>
      <c r="J747" s="305"/>
      <c r="K747" s="305"/>
      <c r="L747" s="305"/>
      <c r="M747" s="305"/>
      <c r="N747" s="309"/>
      <c r="O747" s="309"/>
      <c r="P747" s="309"/>
      <c r="Q747" s="309"/>
      <c r="R747" s="309"/>
    </row>
    <row r="748">
      <c r="D748" s="317"/>
      <c r="E748" s="305"/>
      <c r="F748" s="305"/>
      <c r="G748" s="305"/>
      <c r="H748" s="305"/>
      <c r="I748" s="305"/>
      <c r="J748" s="305"/>
      <c r="K748" s="305"/>
      <c r="L748" s="305"/>
      <c r="M748" s="305"/>
      <c r="N748" s="309"/>
      <c r="O748" s="309"/>
      <c r="P748" s="309"/>
      <c r="Q748" s="309"/>
      <c r="R748" s="309"/>
    </row>
    <row r="749">
      <c r="D749" s="317"/>
      <c r="E749" s="305"/>
      <c r="F749" s="305"/>
      <c r="G749" s="305"/>
      <c r="H749" s="305"/>
      <c r="I749" s="305"/>
      <c r="J749" s="305"/>
      <c r="K749" s="305"/>
      <c r="L749" s="305"/>
      <c r="M749" s="305"/>
      <c r="N749" s="309"/>
      <c r="O749" s="309"/>
      <c r="P749" s="309"/>
      <c r="Q749" s="309"/>
      <c r="R749" s="309"/>
    </row>
    <row r="750">
      <c r="D750" s="317"/>
      <c r="E750" s="305"/>
      <c r="F750" s="305"/>
      <c r="G750" s="305"/>
      <c r="H750" s="305"/>
      <c r="I750" s="305"/>
      <c r="J750" s="305"/>
      <c r="K750" s="305"/>
      <c r="L750" s="305"/>
      <c r="M750" s="305"/>
      <c r="N750" s="309"/>
      <c r="O750" s="309"/>
      <c r="P750" s="309"/>
      <c r="Q750" s="309"/>
      <c r="R750" s="309"/>
    </row>
    <row r="751">
      <c r="D751" s="317"/>
      <c r="E751" s="305"/>
      <c r="F751" s="305"/>
      <c r="G751" s="305"/>
      <c r="H751" s="305"/>
      <c r="I751" s="305"/>
      <c r="J751" s="305"/>
      <c r="K751" s="305"/>
      <c r="L751" s="305"/>
      <c r="M751" s="305"/>
      <c r="N751" s="309"/>
      <c r="O751" s="309"/>
      <c r="P751" s="309"/>
      <c r="Q751" s="309"/>
      <c r="R751" s="309"/>
    </row>
    <row r="752">
      <c r="D752" s="317"/>
      <c r="E752" s="305"/>
      <c r="F752" s="305"/>
      <c r="G752" s="305"/>
      <c r="H752" s="305"/>
      <c r="I752" s="305"/>
      <c r="J752" s="305"/>
      <c r="K752" s="305"/>
      <c r="L752" s="305"/>
      <c r="M752" s="305"/>
      <c r="N752" s="309"/>
      <c r="O752" s="309"/>
      <c r="P752" s="309"/>
      <c r="Q752" s="309"/>
      <c r="R752" s="309"/>
    </row>
    <row r="753">
      <c r="D753" s="317"/>
      <c r="E753" s="305"/>
      <c r="F753" s="305"/>
      <c r="G753" s="305"/>
      <c r="H753" s="305"/>
      <c r="I753" s="305"/>
      <c r="J753" s="305"/>
      <c r="K753" s="305"/>
      <c r="L753" s="305"/>
      <c r="M753" s="305"/>
      <c r="N753" s="309"/>
      <c r="O753" s="309"/>
      <c r="P753" s="309"/>
      <c r="Q753" s="309"/>
      <c r="R753" s="309"/>
    </row>
    <row r="754">
      <c r="D754" s="317"/>
      <c r="E754" s="305"/>
      <c r="F754" s="305"/>
      <c r="G754" s="305"/>
      <c r="H754" s="305"/>
      <c r="I754" s="305"/>
      <c r="J754" s="305"/>
      <c r="K754" s="305"/>
      <c r="L754" s="305"/>
      <c r="M754" s="305"/>
      <c r="N754" s="309"/>
      <c r="O754" s="309"/>
      <c r="P754" s="309"/>
      <c r="Q754" s="309"/>
      <c r="R754" s="309"/>
    </row>
    <row r="755">
      <c r="D755" s="317"/>
      <c r="E755" s="305"/>
      <c r="F755" s="305"/>
      <c r="G755" s="305"/>
      <c r="H755" s="305"/>
      <c r="I755" s="305"/>
      <c r="J755" s="305"/>
      <c r="K755" s="305"/>
      <c r="L755" s="305"/>
      <c r="M755" s="305"/>
      <c r="N755" s="309"/>
      <c r="O755" s="309"/>
      <c r="P755" s="309"/>
      <c r="Q755" s="309"/>
      <c r="R755" s="309"/>
    </row>
    <row r="756">
      <c r="D756" s="317"/>
      <c r="E756" s="305"/>
      <c r="F756" s="305"/>
      <c r="G756" s="305"/>
      <c r="H756" s="305"/>
      <c r="I756" s="305"/>
      <c r="J756" s="305"/>
      <c r="K756" s="305"/>
      <c r="L756" s="305"/>
      <c r="M756" s="305"/>
      <c r="N756" s="309"/>
      <c r="O756" s="309"/>
      <c r="P756" s="309"/>
      <c r="Q756" s="309"/>
      <c r="R756" s="309"/>
    </row>
    <row r="757">
      <c r="D757" s="317"/>
      <c r="E757" s="305"/>
      <c r="F757" s="305"/>
      <c r="G757" s="305"/>
      <c r="H757" s="305"/>
      <c r="I757" s="305"/>
      <c r="J757" s="305"/>
      <c r="K757" s="305"/>
      <c r="L757" s="305"/>
      <c r="M757" s="305"/>
      <c r="N757" s="309"/>
      <c r="O757" s="309"/>
      <c r="P757" s="309"/>
      <c r="Q757" s="309"/>
      <c r="R757" s="309"/>
    </row>
    <row r="758">
      <c r="D758" s="317"/>
      <c r="E758" s="305"/>
      <c r="F758" s="305"/>
      <c r="G758" s="305"/>
      <c r="H758" s="305"/>
      <c r="I758" s="305"/>
      <c r="J758" s="305"/>
      <c r="K758" s="305"/>
      <c r="L758" s="305"/>
      <c r="M758" s="305"/>
      <c r="N758" s="309"/>
      <c r="O758" s="309"/>
      <c r="P758" s="309"/>
      <c r="Q758" s="309"/>
      <c r="R758" s="309"/>
    </row>
    <row r="759">
      <c r="D759" s="317"/>
      <c r="E759" s="305"/>
      <c r="F759" s="305"/>
      <c r="G759" s="305"/>
      <c r="H759" s="305"/>
      <c r="I759" s="305"/>
      <c r="J759" s="305"/>
      <c r="K759" s="305"/>
      <c r="L759" s="305"/>
      <c r="M759" s="305"/>
      <c r="N759" s="309"/>
      <c r="O759" s="309"/>
      <c r="P759" s="309"/>
      <c r="Q759" s="309"/>
      <c r="R759" s="309"/>
    </row>
    <row r="760">
      <c r="D760" s="317"/>
      <c r="E760" s="305"/>
      <c r="F760" s="305"/>
      <c r="G760" s="305"/>
      <c r="H760" s="305"/>
      <c r="I760" s="305"/>
      <c r="J760" s="305"/>
      <c r="K760" s="305"/>
      <c r="L760" s="305"/>
      <c r="M760" s="305"/>
      <c r="N760" s="309"/>
      <c r="O760" s="309"/>
      <c r="P760" s="309"/>
      <c r="Q760" s="309"/>
      <c r="R760" s="309"/>
    </row>
    <row r="761">
      <c r="D761" s="317"/>
      <c r="E761" s="305"/>
      <c r="F761" s="305"/>
      <c r="G761" s="305"/>
      <c r="H761" s="305"/>
      <c r="I761" s="305"/>
      <c r="J761" s="305"/>
      <c r="K761" s="305"/>
      <c r="L761" s="305"/>
      <c r="M761" s="305"/>
      <c r="N761" s="309"/>
      <c r="O761" s="309"/>
      <c r="P761" s="309"/>
      <c r="Q761" s="309"/>
      <c r="R761" s="309"/>
    </row>
    <row r="762">
      <c r="D762" s="317"/>
      <c r="E762" s="305"/>
      <c r="F762" s="305"/>
      <c r="G762" s="305"/>
      <c r="H762" s="305"/>
      <c r="I762" s="305"/>
      <c r="J762" s="305"/>
      <c r="K762" s="305"/>
      <c r="L762" s="305"/>
      <c r="M762" s="305"/>
      <c r="N762" s="309"/>
      <c r="O762" s="309"/>
      <c r="P762" s="309"/>
      <c r="Q762" s="309"/>
      <c r="R762" s="309"/>
    </row>
    <row r="763">
      <c r="D763" s="317"/>
      <c r="E763" s="305"/>
      <c r="F763" s="305"/>
      <c r="G763" s="305"/>
      <c r="H763" s="305"/>
      <c r="I763" s="305"/>
      <c r="J763" s="305"/>
      <c r="K763" s="305"/>
      <c r="L763" s="305"/>
      <c r="M763" s="305"/>
      <c r="N763" s="309"/>
      <c r="O763" s="309"/>
      <c r="P763" s="309"/>
      <c r="Q763" s="309"/>
      <c r="R763" s="309"/>
    </row>
    <row r="764">
      <c r="D764" s="317"/>
      <c r="E764" s="305"/>
      <c r="F764" s="305"/>
      <c r="G764" s="305"/>
      <c r="H764" s="305"/>
      <c r="I764" s="305"/>
      <c r="J764" s="305"/>
      <c r="K764" s="305"/>
      <c r="L764" s="305"/>
      <c r="M764" s="305"/>
      <c r="N764" s="309"/>
      <c r="O764" s="309"/>
      <c r="P764" s="309"/>
      <c r="Q764" s="309"/>
      <c r="R764" s="309"/>
    </row>
    <row r="765">
      <c r="D765" s="317"/>
      <c r="E765" s="305"/>
      <c r="F765" s="305"/>
      <c r="G765" s="305"/>
      <c r="H765" s="305"/>
      <c r="I765" s="305"/>
      <c r="J765" s="305"/>
      <c r="K765" s="305"/>
      <c r="L765" s="305"/>
      <c r="M765" s="305"/>
      <c r="N765" s="309"/>
      <c r="O765" s="309"/>
      <c r="P765" s="309"/>
      <c r="Q765" s="309"/>
      <c r="R765" s="309"/>
    </row>
    <row r="766">
      <c r="D766" s="317"/>
      <c r="E766" s="305"/>
      <c r="F766" s="305"/>
      <c r="G766" s="305"/>
      <c r="H766" s="305"/>
      <c r="I766" s="305"/>
      <c r="J766" s="305"/>
      <c r="K766" s="305"/>
      <c r="L766" s="305"/>
      <c r="M766" s="305"/>
      <c r="N766" s="309"/>
      <c r="O766" s="309"/>
      <c r="P766" s="309"/>
      <c r="Q766" s="309"/>
      <c r="R766" s="309"/>
    </row>
    <row r="767">
      <c r="D767" s="317"/>
      <c r="E767" s="305"/>
      <c r="F767" s="305"/>
      <c r="G767" s="305"/>
      <c r="H767" s="305"/>
      <c r="I767" s="305"/>
      <c r="J767" s="305"/>
      <c r="K767" s="305"/>
      <c r="L767" s="305"/>
      <c r="M767" s="305"/>
      <c r="N767" s="309"/>
      <c r="O767" s="309"/>
      <c r="P767" s="309"/>
      <c r="Q767" s="309"/>
      <c r="R767" s="309"/>
    </row>
    <row r="768">
      <c r="D768" s="317"/>
      <c r="E768" s="305"/>
      <c r="F768" s="305"/>
      <c r="G768" s="305"/>
      <c r="H768" s="305"/>
      <c r="I768" s="305"/>
      <c r="J768" s="305"/>
      <c r="K768" s="305"/>
      <c r="L768" s="305"/>
      <c r="M768" s="305"/>
      <c r="N768" s="309"/>
      <c r="O768" s="309"/>
      <c r="P768" s="309"/>
      <c r="Q768" s="309"/>
      <c r="R768" s="309"/>
    </row>
    <row r="769">
      <c r="D769" s="317"/>
      <c r="E769" s="305"/>
      <c r="F769" s="305"/>
      <c r="G769" s="305"/>
      <c r="H769" s="305"/>
      <c r="I769" s="305"/>
      <c r="J769" s="305"/>
      <c r="K769" s="305"/>
      <c r="L769" s="305"/>
      <c r="M769" s="305"/>
      <c r="N769" s="309"/>
      <c r="O769" s="309"/>
      <c r="P769" s="309"/>
      <c r="Q769" s="309"/>
      <c r="R769" s="309"/>
    </row>
    <row r="770">
      <c r="D770" s="317"/>
      <c r="E770" s="305"/>
      <c r="F770" s="305"/>
      <c r="G770" s="305"/>
      <c r="H770" s="305"/>
      <c r="I770" s="305"/>
      <c r="J770" s="305"/>
      <c r="K770" s="305"/>
      <c r="L770" s="305"/>
      <c r="M770" s="305"/>
      <c r="N770" s="309"/>
      <c r="O770" s="309"/>
      <c r="P770" s="309"/>
      <c r="Q770" s="309"/>
      <c r="R770" s="309"/>
    </row>
    <row r="771">
      <c r="D771" s="317"/>
      <c r="E771" s="305"/>
      <c r="F771" s="305"/>
      <c r="G771" s="305"/>
      <c r="H771" s="305"/>
      <c r="I771" s="305"/>
      <c r="J771" s="305"/>
      <c r="K771" s="305"/>
      <c r="L771" s="305"/>
      <c r="M771" s="305"/>
      <c r="N771" s="309"/>
      <c r="O771" s="309"/>
      <c r="P771" s="309"/>
      <c r="Q771" s="309"/>
      <c r="R771" s="309"/>
    </row>
    <row r="772">
      <c r="D772" s="317"/>
      <c r="E772" s="305"/>
      <c r="F772" s="305"/>
      <c r="G772" s="305"/>
      <c r="H772" s="305"/>
      <c r="I772" s="305"/>
      <c r="J772" s="305"/>
      <c r="K772" s="305"/>
      <c r="L772" s="305"/>
      <c r="M772" s="305"/>
      <c r="N772" s="309"/>
      <c r="O772" s="309"/>
      <c r="P772" s="309"/>
      <c r="Q772" s="309"/>
      <c r="R772" s="309"/>
    </row>
    <row r="773">
      <c r="D773" s="317"/>
      <c r="E773" s="305"/>
      <c r="F773" s="305"/>
      <c r="G773" s="305"/>
      <c r="H773" s="305"/>
      <c r="I773" s="305"/>
      <c r="J773" s="305"/>
      <c r="K773" s="305"/>
      <c r="L773" s="305"/>
      <c r="M773" s="305"/>
      <c r="N773" s="309"/>
      <c r="O773" s="309"/>
      <c r="P773" s="309"/>
      <c r="Q773" s="309"/>
      <c r="R773" s="309"/>
    </row>
    <row r="774">
      <c r="D774" s="317"/>
      <c r="E774" s="305"/>
      <c r="F774" s="305"/>
      <c r="G774" s="305"/>
      <c r="H774" s="305"/>
      <c r="I774" s="305"/>
      <c r="J774" s="305"/>
      <c r="K774" s="305"/>
      <c r="L774" s="305"/>
      <c r="M774" s="305"/>
      <c r="N774" s="309"/>
      <c r="O774" s="309"/>
      <c r="P774" s="309"/>
      <c r="Q774" s="309"/>
      <c r="R774" s="309"/>
    </row>
    <row r="775">
      <c r="D775" s="317"/>
      <c r="E775" s="305"/>
      <c r="F775" s="305"/>
      <c r="G775" s="305"/>
      <c r="H775" s="305"/>
      <c r="I775" s="305"/>
      <c r="J775" s="305"/>
      <c r="K775" s="305"/>
      <c r="L775" s="305"/>
      <c r="M775" s="305"/>
      <c r="N775" s="309"/>
      <c r="O775" s="309"/>
      <c r="P775" s="309"/>
      <c r="Q775" s="309"/>
      <c r="R775" s="309"/>
    </row>
    <row r="776">
      <c r="D776" s="317"/>
      <c r="E776" s="305"/>
      <c r="F776" s="305"/>
      <c r="G776" s="305"/>
      <c r="H776" s="305"/>
      <c r="I776" s="305"/>
      <c r="J776" s="305"/>
      <c r="K776" s="305"/>
      <c r="L776" s="305"/>
      <c r="M776" s="305"/>
      <c r="N776" s="309"/>
      <c r="O776" s="309"/>
      <c r="P776" s="309"/>
      <c r="Q776" s="309"/>
      <c r="R776" s="309"/>
    </row>
    <row r="777">
      <c r="D777" s="317"/>
      <c r="E777" s="305"/>
      <c r="F777" s="305"/>
      <c r="G777" s="305"/>
      <c r="H777" s="305"/>
      <c r="I777" s="305"/>
      <c r="J777" s="305"/>
      <c r="K777" s="305"/>
      <c r="L777" s="305"/>
      <c r="M777" s="305"/>
      <c r="N777" s="309"/>
      <c r="O777" s="309"/>
      <c r="P777" s="309"/>
      <c r="Q777" s="309"/>
      <c r="R777" s="309"/>
    </row>
    <row r="778">
      <c r="D778" s="317"/>
      <c r="E778" s="305"/>
      <c r="F778" s="305"/>
      <c r="G778" s="305"/>
      <c r="H778" s="305"/>
      <c r="I778" s="305"/>
      <c r="J778" s="305"/>
      <c r="K778" s="305"/>
      <c r="L778" s="305"/>
      <c r="M778" s="305"/>
      <c r="N778" s="309"/>
      <c r="O778" s="309"/>
      <c r="P778" s="309"/>
      <c r="Q778" s="309"/>
      <c r="R778" s="309"/>
    </row>
    <row r="779">
      <c r="D779" s="317"/>
      <c r="E779" s="305"/>
      <c r="F779" s="305"/>
      <c r="G779" s="305"/>
      <c r="H779" s="305"/>
      <c r="I779" s="305"/>
      <c r="J779" s="305"/>
      <c r="K779" s="305"/>
      <c r="L779" s="305"/>
      <c r="M779" s="305"/>
      <c r="N779" s="309"/>
      <c r="O779" s="309"/>
      <c r="P779" s="309"/>
      <c r="Q779" s="309"/>
      <c r="R779" s="309"/>
    </row>
    <row r="780">
      <c r="D780" s="317"/>
      <c r="E780" s="305"/>
      <c r="F780" s="305"/>
      <c r="G780" s="305"/>
      <c r="H780" s="305"/>
      <c r="I780" s="305"/>
      <c r="J780" s="305"/>
      <c r="K780" s="305"/>
      <c r="L780" s="305"/>
      <c r="M780" s="305"/>
      <c r="N780" s="309"/>
      <c r="O780" s="309"/>
      <c r="P780" s="309"/>
      <c r="Q780" s="309"/>
      <c r="R780" s="309"/>
    </row>
    <row r="781">
      <c r="D781" s="317"/>
      <c r="E781" s="305"/>
      <c r="F781" s="305"/>
      <c r="G781" s="305"/>
      <c r="H781" s="305"/>
      <c r="I781" s="305"/>
      <c r="J781" s="305"/>
      <c r="K781" s="305"/>
      <c r="L781" s="305"/>
      <c r="M781" s="305"/>
      <c r="N781" s="309"/>
      <c r="O781" s="309"/>
      <c r="P781" s="309"/>
      <c r="Q781" s="309"/>
      <c r="R781" s="309"/>
    </row>
    <row r="782">
      <c r="D782" s="317"/>
      <c r="E782" s="305"/>
      <c r="F782" s="305"/>
      <c r="G782" s="305"/>
      <c r="H782" s="305"/>
      <c r="I782" s="305"/>
      <c r="J782" s="305"/>
      <c r="K782" s="305"/>
      <c r="L782" s="305"/>
      <c r="M782" s="305"/>
      <c r="N782" s="309"/>
      <c r="O782" s="309"/>
      <c r="P782" s="309"/>
      <c r="Q782" s="309"/>
      <c r="R782" s="309"/>
    </row>
    <row r="783">
      <c r="D783" s="317"/>
      <c r="E783" s="305"/>
      <c r="F783" s="305"/>
      <c r="G783" s="305"/>
      <c r="H783" s="305"/>
      <c r="I783" s="305"/>
      <c r="J783" s="305"/>
      <c r="K783" s="305"/>
      <c r="L783" s="305"/>
      <c r="M783" s="305"/>
      <c r="N783" s="309"/>
      <c r="O783" s="309"/>
      <c r="P783" s="309"/>
      <c r="Q783" s="309"/>
      <c r="R783" s="309"/>
    </row>
    <row r="784">
      <c r="D784" s="317"/>
      <c r="E784" s="305"/>
      <c r="F784" s="305"/>
      <c r="G784" s="305"/>
      <c r="H784" s="305"/>
      <c r="I784" s="305"/>
      <c r="J784" s="305"/>
      <c r="K784" s="305"/>
      <c r="L784" s="305"/>
      <c r="M784" s="305"/>
      <c r="N784" s="309"/>
      <c r="O784" s="309"/>
      <c r="P784" s="309"/>
      <c r="Q784" s="309"/>
      <c r="R784" s="309"/>
    </row>
    <row r="785">
      <c r="D785" s="317"/>
      <c r="E785" s="305"/>
      <c r="F785" s="305"/>
      <c r="G785" s="305"/>
      <c r="H785" s="305"/>
      <c r="I785" s="305"/>
      <c r="J785" s="305"/>
      <c r="K785" s="305"/>
      <c r="L785" s="305"/>
      <c r="M785" s="305"/>
      <c r="N785" s="309"/>
      <c r="O785" s="309"/>
      <c r="P785" s="309"/>
      <c r="Q785" s="309"/>
      <c r="R785" s="309"/>
    </row>
    <row r="786">
      <c r="D786" s="317"/>
      <c r="E786" s="305"/>
      <c r="F786" s="305"/>
      <c r="G786" s="305"/>
      <c r="H786" s="305"/>
      <c r="I786" s="305"/>
      <c r="J786" s="305"/>
      <c r="K786" s="305"/>
      <c r="L786" s="305"/>
      <c r="M786" s="305"/>
      <c r="N786" s="309"/>
      <c r="O786" s="309"/>
      <c r="P786" s="309"/>
      <c r="Q786" s="309"/>
      <c r="R786" s="309"/>
    </row>
    <row r="787">
      <c r="D787" s="317"/>
      <c r="E787" s="305"/>
      <c r="F787" s="305"/>
      <c r="G787" s="305"/>
      <c r="H787" s="305"/>
      <c r="I787" s="305"/>
      <c r="J787" s="305"/>
      <c r="K787" s="305"/>
      <c r="L787" s="305"/>
      <c r="M787" s="305"/>
      <c r="N787" s="309"/>
      <c r="O787" s="309"/>
      <c r="P787" s="309"/>
      <c r="Q787" s="309"/>
      <c r="R787" s="309"/>
    </row>
    <row r="788">
      <c r="D788" s="317"/>
      <c r="E788" s="305"/>
      <c r="F788" s="305"/>
      <c r="G788" s="305"/>
      <c r="H788" s="305"/>
      <c r="I788" s="305"/>
      <c r="J788" s="305"/>
      <c r="K788" s="305"/>
      <c r="L788" s="305"/>
      <c r="M788" s="305"/>
      <c r="N788" s="309"/>
      <c r="O788" s="309"/>
      <c r="P788" s="309"/>
      <c r="Q788" s="309"/>
      <c r="R788" s="309"/>
    </row>
    <row r="789">
      <c r="D789" s="317"/>
      <c r="E789" s="305"/>
      <c r="F789" s="305"/>
      <c r="G789" s="305"/>
      <c r="H789" s="305"/>
      <c r="I789" s="305"/>
      <c r="J789" s="305"/>
      <c r="K789" s="305"/>
      <c r="L789" s="305"/>
      <c r="M789" s="305"/>
      <c r="N789" s="309"/>
      <c r="O789" s="309"/>
      <c r="P789" s="309"/>
      <c r="Q789" s="309"/>
      <c r="R789" s="309"/>
    </row>
    <row r="790">
      <c r="D790" s="317"/>
      <c r="E790" s="305"/>
      <c r="F790" s="305"/>
      <c r="G790" s="305"/>
      <c r="H790" s="305"/>
      <c r="I790" s="305"/>
      <c r="J790" s="305"/>
      <c r="K790" s="305"/>
      <c r="L790" s="305"/>
      <c r="M790" s="305"/>
      <c r="N790" s="309"/>
      <c r="O790" s="309"/>
      <c r="P790" s="309"/>
      <c r="Q790" s="309"/>
      <c r="R790" s="309"/>
    </row>
    <row r="791">
      <c r="D791" s="317"/>
      <c r="E791" s="305"/>
      <c r="F791" s="305"/>
      <c r="G791" s="305"/>
      <c r="H791" s="305"/>
      <c r="I791" s="305"/>
      <c r="J791" s="305"/>
      <c r="K791" s="305"/>
      <c r="L791" s="305"/>
      <c r="M791" s="305"/>
      <c r="N791" s="309"/>
      <c r="O791" s="309"/>
      <c r="P791" s="309"/>
      <c r="Q791" s="309"/>
      <c r="R791" s="309"/>
    </row>
    <row r="792">
      <c r="D792" s="317"/>
      <c r="E792" s="305"/>
      <c r="F792" s="305"/>
      <c r="G792" s="305"/>
      <c r="H792" s="305"/>
      <c r="I792" s="305"/>
      <c r="J792" s="305"/>
      <c r="K792" s="305"/>
      <c r="L792" s="305"/>
      <c r="M792" s="305"/>
      <c r="N792" s="309"/>
      <c r="O792" s="309"/>
      <c r="P792" s="309"/>
      <c r="Q792" s="309"/>
      <c r="R792" s="309"/>
    </row>
    <row r="793">
      <c r="D793" s="317"/>
      <c r="E793" s="305"/>
      <c r="F793" s="305"/>
      <c r="G793" s="305"/>
      <c r="H793" s="305"/>
      <c r="I793" s="305"/>
      <c r="J793" s="305"/>
      <c r="K793" s="305"/>
      <c r="L793" s="305"/>
      <c r="M793" s="305"/>
      <c r="N793" s="309"/>
      <c r="O793" s="309"/>
      <c r="P793" s="309"/>
      <c r="Q793" s="309"/>
      <c r="R793" s="309"/>
    </row>
    <row r="794">
      <c r="D794" s="317"/>
      <c r="E794" s="305"/>
      <c r="F794" s="305"/>
      <c r="G794" s="305"/>
      <c r="H794" s="305"/>
      <c r="I794" s="305"/>
      <c r="J794" s="305"/>
      <c r="K794" s="305"/>
      <c r="L794" s="305"/>
      <c r="M794" s="305"/>
      <c r="N794" s="309"/>
      <c r="O794" s="309"/>
      <c r="P794" s="309"/>
      <c r="Q794" s="309"/>
      <c r="R794" s="309"/>
    </row>
    <row r="795">
      <c r="D795" s="317"/>
      <c r="E795" s="305"/>
      <c r="F795" s="305"/>
      <c r="G795" s="305"/>
      <c r="H795" s="305"/>
      <c r="I795" s="305"/>
      <c r="J795" s="305"/>
      <c r="K795" s="305"/>
      <c r="L795" s="305"/>
      <c r="M795" s="305"/>
      <c r="N795" s="309"/>
      <c r="O795" s="309"/>
      <c r="P795" s="309"/>
      <c r="Q795" s="309"/>
      <c r="R795" s="309"/>
    </row>
    <row r="796">
      <c r="D796" s="317"/>
      <c r="E796" s="305"/>
      <c r="F796" s="305"/>
      <c r="G796" s="305"/>
      <c r="H796" s="305"/>
      <c r="I796" s="305"/>
      <c r="J796" s="305"/>
      <c r="K796" s="305"/>
      <c r="L796" s="305"/>
      <c r="M796" s="305"/>
      <c r="N796" s="309"/>
      <c r="O796" s="309"/>
      <c r="P796" s="309"/>
      <c r="Q796" s="309"/>
      <c r="R796" s="309"/>
    </row>
    <row r="797">
      <c r="D797" s="317"/>
      <c r="E797" s="305"/>
      <c r="F797" s="305"/>
      <c r="G797" s="305"/>
      <c r="H797" s="305"/>
      <c r="I797" s="305"/>
      <c r="J797" s="305"/>
      <c r="K797" s="305"/>
      <c r="L797" s="305"/>
      <c r="M797" s="305"/>
      <c r="N797" s="309"/>
      <c r="O797" s="309"/>
      <c r="P797" s="309"/>
      <c r="Q797" s="309"/>
      <c r="R797" s="309"/>
    </row>
    <row r="798">
      <c r="D798" s="317"/>
      <c r="E798" s="305"/>
      <c r="F798" s="305"/>
      <c r="G798" s="305"/>
      <c r="H798" s="305"/>
      <c r="I798" s="305"/>
      <c r="J798" s="305"/>
      <c r="K798" s="305"/>
      <c r="L798" s="305"/>
      <c r="M798" s="305"/>
      <c r="N798" s="309"/>
      <c r="O798" s="309"/>
      <c r="P798" s="309"/>
      <c r="Q798" s="309"/>
      <c r="R798" s="309"/>
    </row>
    <row r="799">
      <c r="D799" s="317"/>
      <c r="E799" s="305"/>
      <c r="F799" s="305"/>
      <c r="G799" s="305"/>
      <c r="H799" s="305"/>
      <c r="I799" s="305"/>
      <c r="J799" s="305"/>
      <c r="K799" s="305"/>
      <c r="L799" s="305"/>
      <c r="M799" s="305"/>
      <c r="N799" s="309"/>
      <c r="O799" s="309"/>
      <c r="P799" s="309"/>
      <c r="Q799" s="309"/>
      <c r="R799" s="309"/>
    </row>
    <row r="800">
      <c r="D800" s="317"/>
      <c r="E800" s="305"/>
      <c r="F800" s="305"/>
      <c r="G800" s="305"/>
      <c r="H800" s="305"/>
      <c r="I800" s="305"/>
      <c r="J800" s="305"/>
      <c r="K800" s="305"/>
      <c r="L800" s="305"/>
      <c r="M800" s="305"/>
      <c r="N800" s="309"/>
      <c r="O800" s="309"/>
      <c r="P800" s="309"/>
      <c r="Q800" s="309"/>
      <c r="R800" s="309"/>
    </row>
    <row r="801">
      <c r="D801" s="317"/>
      <c r="E801" s="305"/>
      <c r="F801" s="305"/>
      <c r="G801" s="305"/>
      <c r="H801" s="305"/>
      <c r="I801" s="305"/>
      <c r="J801" s="305"/>
      <c r="K801" s="305"/>
      <c r="L801" s="305"/>
      <c r="M801" s="305"/>
      <c r="N801" s="309"/>
      <c r="O801" s="309"/>
      <c r="P801" s="309"/>
      <c r="Q801" s="309"/>
      <c r="R801" s="309"/>
    </row>
    <row r="802">
      <c r="D802" s="317"/>
      <c r="E802" s="305"/>
      <c r="F802" s="305"/>
      <c r="G802" s="305"/>
      <c r="H802" s="305"/>
      <c r="I802" s="305"/>
      <c r="J802" s="305"/>
      <c r="K802" s="305"/>
      <c r="L802" s="305"/>
      <c r="M802" s="305"/>
      <c r="N802" s="309"/>
      <c r="O802" s="309"/>
      <c r="P802" s="309"/>
      <c r="Q802" s="309"/>
      <c r="R802" s="309"/>
    </row>
    <row r="803">
      <c r="D803" s="317"/>
      <c r="E803" s="305"/>
      <c r="F803" s="305"/>
      <c r="G803" s="305"/>
      <c r="H803" s="305"/>
      <c r="I803" s="305"/>
      <c r="J803" s="305"/>
      <c r="K803" s="305"/>
      <c r="L803" s="305"/>
      <c r="M803" s="305"/>
      <c r="N803" s="309"/>
      <c r="O803" s="309"/>
      <c r="P803" s="309"/>
      <c r="Q803" s="309"/>
      <c r="R803" s="309"/>
    </row>
    <row r="804">
      <c r="D804" s="317"/>
      <c r="E804" s="305"/>
      <c r="F804" s="305"/>
      <c r="G804" s="305"/>
      <c r="H804" s="305"/>
      <c r="I804" s="305"/>
      <c r="J804" s="305"/>
      <c r="K804" s="305"/>
      <c r="L804" s="305"/>
      <c r="M804" s="305"/>
      <c r="N804" s="309"/>
      <c r="O804" s="309"/>
      <c r="P804" s="309"/>
      <c r="Q804" s="309"/>
      <c r="R804" s="309"/>
    </row>
    <row r="805">
      <c r="D805" s="317"/>
      <c r="E805" s="305"/>
      <c r="F805" s="305"/>
      <c r="G805" s="305"/>
      <c r="H805" s="305"/>
      <c r="I805" s="305"/>
      <c r="J805" s="305"/>
      <c r="K805" s="305"/>
      <c r="L805" s="305"/>
      <c r="M805" s="305"/>
      <c r="N805" s="309"/>
      <c r="O805" s="309"/>
      <c r="P805" s="309"/>
      <c r="Q805" s="309"/>
      <c r="R805" s="309"/>
    </row>
    <row r="806">
      <c r="D806" s="317"/>
      <c r="E806" s="305"/>
      <c r="F806" s="305"/>
      <c r="G806" s="305"/>
      <c r="H806" s="305"/>
      <c r="I806" s="305"/>
      <c r="J806" s="305"/>
      <c r="K806" s="305"/>
      <c r="L806" s="305"/>
      <c r="M806" s="305"/>
      <c r="N806" s="309"/>
      <c r="O806" s="309"/>
      <c r="P806" s="309"/>
      <c r="Q806" s="309"/>
      <c r="R806" s="309"/>
    </row>
    <row r="807">
      <c r="D807" s="317"/>
      <c r="E807" s="305"/>
      <c r="F807" s="305"/>
      <c r="G807" s="305"/>
      <c r="H807" s="305"/>
      <c r="I807" s="305"/>
      <c r="J807" s="305"/>
      <c r="K807" s="305"/>
      <c r="L807" s="305"/>
      <c r="M807" s="305"/>
      <c r="N807" s="309"/>
      <c r="O807" s="309"/>
      <c r="P807" s="309"/>
      <c r="Q807" s="309"/>
      <c r="R807" s="309"/>
    </row>
    <row r="808">
      <c r="D808" s="317"/>
      <c r="E808" s="305"/>
      <c r="F808" s="305"/>
      <c r="G808" s="305"/>
      <c r="H808" s="305"/>
      <c r="I808" s="305"/>
      <c r="J808" s="305"/>
      <c r="K808" s="305"/>
      <c r="L808" s="305"/>
      <c r="M808" s="305"/>
      <c r="N808" s="309"/>
      <c r="O808" s="309"/>
      <c r="P808" s="309"/>
      <c r="Q808" s="309"/>
      <c r="R808" s="309"/>
    </row>
    <row r="809">
      <c r="D809" s="317"/>
      <c r="E809" s="305"/>
      <c r="F809" s="305"/>
      <c r="G809" s="305"/>
      <c r="H809" s="305"/>
      <c r="I809" s="305"/>
      <c r="J809" s="305"/>
      <c r="K809" s="305"/>
      <c r="L809" s="305"/>
      <c r="M809" s="305"/>
      <c r="N809" s="309"/>
      <c r="O809" s="309"/>
      <c r="P809" s="309"/>
      <c r="Q809" s="309"/>
      <c r="R809" s="309"/>
    </row>
    <row r="810">
      <c r="D810" s="317"/>
      <c r="E810" s="305"/>
      <c r="F810" s="305"/>
      <c r="G810" s="305"/>
      <c r="H810" s="305"/>
      <c r="I810" s="305"/>
      <c r="J810" s="305"/>
      <c r="K810" s="305"/>
      <c r="L810" s="305"/>
      <c r="M810" s="305"/>
      <c r="N810" s="309"/>
      <c r="O810" s="309"/>
      <c r="P810" s="309"/>
      <c r="Q810" s="309"/>
      <c r="R810" s="309"/>
    </row>
    <row r="811">
      <c r="D811" s="317"/>
      <c r="E811" s="305"/>
      <c r="F811" s="305"/>
      <c r="G811" s="305"/>
      <c r="H811" s="305"/>
      <c r="I811" s="305"/>
      <c r="J811" s="305"/>
      <c r="K811" s="305"/>
      <c r="L811" s="305"/>
      <c r="M811" s="305"/>
      <c r="N811" s="309"/>
      <c r="O811" s="309"/>
      <c r="P811" s="309"/>
      <c r="Q811" s="309"/>
      <c r="R811" s="309"/>
    </row>
    <row r="812">
      <c r="D812" s="317"/>
      <c r="E812" s="305"/>
      <c r="F812" s="305"/>
      <c r="G812" s="305"/>
      <c r="H812" s="305"/>
      <c r="I812" s="305"/>
      <c r="J812" s="305"/>
      <c r="K812" s="305"/>
      <c r="L812" s="305"/>
      <c r="M812" s="305"/>
      <c r="N812" s="309"/>
      <c r="O812" s="309"/>
      <c r="P812" s="309"/>
      <c r="Q812" s="309"/>
      <c r="R812" s="309"/>
    </row>
    <row r="813">
      <c r="D813" s="317"/>
      <c r="E813" s="305"/>
      <c r="F813" s="305"/>
      <c r="G813" s="305"/>
      <c r="H813" s="305"/>
      <c r="I813" s="305"/>
      <c r="J813" s="305"/>
      <c r="K813" s="305"/>
      <c r="L813" s="305"/>
      <c r="M813" s="305"/>
      <c r="N813" s="309"/>
      <c r="O813" s="309"/>
      <c r="P813" s="309"/>
      <c r="Q813" s="309"/>
      <c r="R813" s="309"/>
    </row>
    <row r="814">
      <c r="D814" s="317"/>
      <c r="E814" s="305"/>
      <c r="F814" s="305"/>
      <c r="G814" s="305"/>
      <c r="H814" s="305"/>
      <c r="I814" s="305"/>
      <c r="J814" s="305"/>
      <c r="K814" s="305"/>
      <c r="L814" s="305"/>
      <c r="M814" s="305"/>
      <c r="N814" s="309"/>
      <c r="O814" s="309"/>
      <c r="P814" s="309"/>
      <c r="Q814" s="309"/>
      <c r="R814" s="309"/>
    </row>
    <row r="815">
      <c r="D815" s="317"/>
      <c r="E815" s="305"/>
      <c r="F815" s="305"/>
      <c r="G815" s="305"/>
      <c r="H815" s="305"/>
      <c r="I815" s="305"/>
      <c r="J815" s="305"/>
      <c r="K815" s="305"/>
      <c r="L815" s="305"/>
      <c r="M815" s="305"/>
      <c r="N815" s="309"/>
      <c r="O815" s="309"/>
      <c r="P815" s="309"/>
      <c r="Q815" s="309"/>
      <c r="R815" s="309"/>
    </row>
    <row r="816">
      <c r="D816" s="317"/>
      <c r="E816" s="305"/>
      <c r="F816" s="305"/>
      <c r="G816" s="305"/>
      <c r="H816" s="305"/>
      <c r="I816" s="305"/>
      <c r="J816" s="305"/>
      <c r="K816" s="305"/>
      <c r="L816" s="305"/>
      <c r="M816" s="305"/>
      <c r="N816" s="309"/>
      <c r="O816" s="309"/>
      <c r="P816" s="309"/>
      <c r="Q816" s="309"/>
      <c r="R816" s="309"/>
    </row>
    <row r="817">
      <c r="D817" s="317"/>
      <c r="E817" s="305"/>
      <c r="F817" s="305"/>
      <c r="G817" s="305"/>
      <c r="H817" s="305"/>
      <c r="I817" s="305"/>
      <c r="J817" s="305"/>
      <c r="K817" s="305"/>
      <c r="L817" s="305"/>
      <c r="M817" s="305"/>
      <c r="N817" s="309"/>
      <c r="O817" s="309"/>
      <c r="P817" s="309"/>
      <c r="Q817" s="309"/>
      <c r="R817" s="309"/>
    </row>
    <row r="818">
      <c r="D818" s="317"/>
      <c r="E818" s="305"/>
      <c r="F818" s="305"/>
      <c r="G818" s="305"/>
      <c r="H818" s="305"/>
      <c r="I818" s="305"/>
      <c r="J818" s="305"/>
      <c r="K818" s="305"/>
      <c r="L818" s="305"/>
      <c r="M818" s="305"/>
      <c r="N818" s="309"/>
      <c r="O818" s="309"/>
      <c r="P818" s="309"/>
      <c r="Q818" s="309"/>
      <c r="R818" s="309"/>
    </row>
    <row r="819">
      <c r="D819" s="317"/>
      <c r="E819" s="305"/>
      <c r="F819" s="305"/>
      <c r="G819" s="305"/>
      <c r="H819" s="305"/>
      <c r="I819" s="305"/>
      <c r="J819" s="305"/>
      <c r="K819" s="305"/>
      <c r="L819" s="305"/>
      <c r="M819" s="305"/>
      <c r="N819" s="309"/>
      <c r="O819" s="309"/>
      <c r="P819" s="309"/>
      <c r="Q819" s="309"/>
      <c r="R819" s="309"/>
    </row>
    <row r="820">
      <c r="D820" s="317"/>
      <c r="E820" s="305"/>
      <c r="F820" s="305"/>
      <c r="G820" s="305"/>
      <c r="H820" s="305"/>
      <c r="I820" s="305"/>
      <c r="J820" s="305"/>
      <c r="K820" s="305"/>
      <c r="L820" s="305"/>
      <c r="M820" s="305"/>
      <c r="N820" s="309"/>
      <c r="O820" s="309"/>
      <c r="P820" s="309"/>
      <c r="Q820" s="309"/>
      <c r="R820" s="309"/>
    </row>
    <row r="821">
      <c r="D821" s="317"/>
      <c r="E821" s="305"/>
      <c r="F821" s="305"/>
      <c r="G821" s="305"/>
      <c r="H821" s="305"/>
      <c r="I821" s="305"/>
      <c r="J821" s="305"/>
      <c r="K821" s="305"/>
      <c r="L821" s="305"/>
      <c r="M821" s="305"/>
      <c r="N821" s="309"/>
      <c r="O821" s="309"/>
      <c r="P821" s="309"/>
      <c r="Q821" s="309"/>
      <c r="R821" s="309"/>
    </row>
    <row r="822">
      <c r="D822" s="317"/>
      <c r="E822" s="305"/>
      <c r="F822" s="305"/>
      <c r="G822" s="305"/>
      <c r="H822" s="305"/>
      <c r="I822" s="305"/>
      <c r="J822" s="305"/>
      <c r="K822" s="305"/>
      <c r="L822" s="305"/>
      <c r="M822" s="305"/>
      <c r="N822" s="309"/>
      <c r="O822" s="309"/>
      <c r="P822" s="309"/>
      <c r="Q822" s="309"/>
      <c r="R822" s="309"/>
    </row>
    <row r="823">
      <c r="D823" s="317"/>
      <c r="E823" s="305"/>
      <c r="F823" s="305"/>
      <c r="G823" s="305"/>
      <c r="H823" s="305"/>
      <c r="I823" s="305"/>
      <c r="J823" s="305"/>
      <c r="K823" s="305"/>
      <c r="L823" s="305"/>
      <c r="M823" s="305"/>
      <c r="N823" s="309"/>
      <c r="O823" s="309"/>
      <c r="P823" s="309"/>
      <c r="Q823" s="309"/>
      <c r="R823" s="309"/>
    </row>
    <row r="824">
      <c r="D824" s="317"/>
      <c r="E824" s="305"/>
      <c r="F824" s="305"/>
      <c r="G824" s="305"/>
      <c r="H824" s="305"/>
      <c r="I824" s="305"/>
      <c r="J824" s="305"/>
      <c r="K824" s="305"/>
      <c r="L824" s="305"/>
      <c r="M824" s="305"/>
      <c r="N824" s="309"/>
      <c r="O824" s="309"/>
      <c r="P824" s="309"/>
      <c r="Q824" s="309"/>
      <c r="R824" s="309"/>
    </row>
    <row r="825">
      <c r="D825" s="317"/>
      <c r="E825" s="305"/>
      <c r="F825" s="305"/>
      <c r="G825" s="305"/>
      <c r="H825" s="305"/>
      <c r="I825" s="305"/>
      <c r="J825" s="305"/>
      <c r="K825" s="305"/>
      <c r="L825" s="305"/>
      <c r="M825" s="305"/>
      <c r="N825" s="309"/>
      <c r="O825" s="309"/>
      <c r="P825" s="309"/>
      <c r="Q825" s="309"/>
      <c r="R825" s="309"/>
    </row>
    <row r="826">
      <c r="D826" s="317"/>
      <c r="E826" s="305"/>
      <c r="F826" s="305"/>
      <c r="G826" s="305"/>
      <c r="H826" s="305"/>
      <c r="I826" s="305"/>
      <c r="J826" s="305"/>
      <c r="K826" s="305"/>
      <c r="L826" s="305"/>
      <c r="M826" s="305"/>
      <c r="N826" s="309"/>
      <c r="O826" s="309"/>
      <c r="P826" s="309"/>
      <c r="Q826" s="309"/>
      <c r="R826" s="309"/>
    </row>
    <row r="827">
      <c r="D827" s="317"/>
      <c r="E827" s="305"/>
      <c r="F827" s="305"/>
      <c r="G827" s="305"/>
      <c r="H827" s="305"/>
      <c r="I827" s="305"/>
      <c r="J827" s="305"/>
      <c r="K827" s="305"/>
      <c r="L827" s="305"/>
      <c r="M827" s="305"/>
      <c r="N827" s="309"/>
      <c r="O827" s="309"/>
      <c r="P827" s="309"/>
      <c r="Q827" s="309"/>
      <c r="R827" s="309"/>
    </row>
    <row r="828">
      <c r="D828" s="317"/>
      <c r="E828" s="305"/>
      <c r="F828" s="305"/>
      <c r="G828" s="305"/>
      <c r="H828" s="305"/>
      <c r="I828" s="305"/>
      <c r="J828" s="305"/>
      <c r="K828" s="305"/>
      <c r="L828" s="305"/>
      <c r="M828" s="305"/>
      <c r="N828" s="309"/>
      <c r="O828" s="309"/>
      <c r="P828" s="309"/>
      <c r="Q828" s="309"/>
      <c r="R828" s="309"/>
    </row>
    <row r="829">
      <c r="D829" s="317"/>
      <c r="E829" s="305"/>
      <c r="F829" s="305"/>
      <c r="G829" s="305"/>
      <c r="H829" s="305"/>
      <c r="I829" s="305"/>
      <c r="J829" s="305"/>
      <c r="K829" s="305"/>
      <c r="L829" s="305"/>
      <c r="M829" s="305"/>
      <c r="N829" s="309"/>
      <c r="O829" s="309"/>
      <c r="P829" s="309"/>
      <c r="Q829" s="309"/>
      <c r="R829" s="309"/>
    </row>
    <row r="830">
      <c r="D830" s="317"/>
      <c r="E830" s="305"/>
      <c r="F830" s="305"/>
      <c r="G830" s="305"/>
      <c r="H830" s="305"/>
      <c r="I830" s="305"/>
      <c r="J830" s="305"/>
      <c r="K830" s="305"/>
      <c r="L830" s="305"/>
      <c r="M830" s="305"/>
      <c r="N830" s="309"/>
      <c r="O830" s="309"/>
      <c r="P830" s="309"/>
      <c r="Q830" s="309"/>
      <c r="R830" s="309"/>
    </row>
    <row r="831">
      <c r="D831" s="317"/>
      <c r="E831" s="305"/>
      <c r="F831" s="305"/>
      <c r="G831" s="305"/>
      <c r="H831" s="305"/>
      <c r="I831" s="305"/>
      <c r="J831" s="305"/>
      <c r="K831" s="305"/>
      <c r="L831" s="305"/>
      <c r="M831" s="305"/>
      <c r="N831" s="309"/>
      <c r="O831" s="309"/>
      <c r="P831" s="309"/>
      <c r="Q831" s="309"/>
      <c r="R831" s="309"/>
    </row>
    <row r="832">
      <c r="D832" s="317"/>
      <c r="E832" s="305"/>
      <c r="F832" s="305"/>
      <c r="G832" s="305"/>
      <c r="H832" s="305"/>
      <c r="I832" s="305"/>
      <c r="J832" s="305"/>
      <c r="K832" s="305"/>
      <c r="L832" s="305"/>
      <c r="M832" s="305"/>
      <c r="N832" s="309"/>
      <c r="O832" s="309"/>
      <c r="P832" s="309"/>
      <c r="Q832" s="309"/>
      <c r="R832" s="309"/>
    </row>
    <row r="833">
      <c r="D833" s="317"/>
      <c r="E833" s="305"/>
      <c r="F833" s="305"/>
      <c r="G833" s="305"/>
      <c r="H833" s="305"/>
      <c r="I833" s="305"/>
      <c r="J833" s="305"/>
      <c r="K833" s="305"/>
      <c r="L833" s="305"/>
      <c r="M833" s="305"/>
      <c r="N833" s="309"/>
      <c r="O833" s="309"/>
      <c r="P833" s="309"/>
      <c r="Q833" s="309"/>
      <c r="R833" s="309"/>
    </row>
    <row r="834">
      <c r="D834" s="317"/>
      <c r="E834" s="305"/>
      <c r="F834" s="305"/>
      <c r="G834" s="305"/>
      <c r="H834" s="305"/>
      <c r="I834" s="305"/>
      <c r="J834" s="305"/>
      <c r="K834" s="305"/>
      <c r="L834" s="305"/>
      <c r="M834" s="305"/>
      <c r="N834" s="309"/>
      <c r="O834" s="309"/>
      <c r="P834" s="309"/>
      <c r="Q834" s="309"/>
      <c r="R834" s="309"/>
    </row>
    <row r="835">
      <c r="D835" s="317"/>
      <c r="E835" s="305"/>
      <c r="F835" s="305"/>
      <c r="G835" s="305"/>
      <c r="H835" s="305"/>
      <c r="I835" s="305"/>
      <c r="J835" s="305"/>
      <c r="K835" s="305"/>
      <c r="L835" s="305"/>
      <c r="M835" s="305"/>
      <c r="N835" s="309"/>
      <c r="O835" s="309"/>
      <c r="P835" s="309"/>
      <c r="Q835" s="309"/>
      <c r="R835" s="309"/>
    </row>
    <row r="836">
      <c r="D836" s="317"/>
      <c r="E836" s="305"/>
      <c r="F836" s="305"/>
      <c r="G836" s="305"/>
      <c r="H836" s="305"/>
      <c r="I836" s="305"/>
      <c r="J836" s="305"/>
      <c r="K836" s="305"/>
      <c r="L836" s="305"/>
      <c r="M836" s="305"/>
      <c r="N836" s="309"/>
      <c r="O836" s="309"/>
      <c r="P836" s="309"/>
      <c r="Q836" s="309"/>
      <c r="R836" s="309"/>
    </row>
    <row r="837">
      <c r="D837" s="317"/>
      <c r="E837" s="305"/>
      <c r="F837" s="305"/>
      <c r="G837" s="305"/>
      <c r="H837" s="305"/>
      <c r="I837" s="305"/>
      <c r="J837" s="305"/>
      <c r="K837" s="305"/>
      <c r="L837" s="305"/>
      <c r="M837" s="305"/>
      <c r="N837" s="309"/>
      <c r="O837" s="309"/>
      <c r="P837" s="309"/>
      <c r="Q837" s="309"/>
      <c r="R837" s="309"/>
    </row>
    <row r="838">
      <c r="D838" s="317"/>
      <c r="E838" s="305"/>
      <c r="F838" s="305"/>
      <c r="G838" s="305"/>
      <c r="H838" s="305"/>
      <c r="I838" s="305"/>
      <c r="J838" s="305"/>
      <c r="K838" s="305"/>
      <c r="L838" s="305"/>
      <c r="M838" s="305"/>
      <c r="N838" s="309"/>
      <c r="O838" s="309"/>
      <c r="P838" s="309"/>
      <c r="Q838" s="309"/>
      <c r="R838" s="309"/>
    </row>
    <row r="839">
      <c r="D839" s="317"/>
      <c r="E839" s="305"/>
      <c r="F839" s="305"/>
      <c r="G839" s="305"/>
      <c r="H839" s="305"/>
      <c r="I839" s="305"/>
      <c r="J839" s="305"/>
      <c r="K839" s="305"/>
      <c r="L839" s="305"/>
      <c r="M839" s="305"/>
      <c r="N839" s="309"/>
      <c r="O839" s="309"/>
      <c r="P839" s="309"/>
      <c r="Q839" s="309"/>
      <c r="R839" s="309"/>
    </row>
    <row r="840">
      <c r="D840" s="317"/>
      <c r="E840" s="305"/>
      <c r="F840" s="305"/>
      <c r="G840" s="305"/>
      <c r="H840" s="305"/>
      <c r="I840" s="305"/>
      <c r="J840" s="305"/>
      <c r="K840" s="305"/>
      <c r="L840" s="305"/>
      <c r="M840" s="305"/>
      <c r="N840" s="309"/>
      <c r="O840" s="309"/>
      <c r="P840" s="309"/>
      <c r="Q840" s="309"/>
      <c r="R840" s="309"/>
    </row>
    <row r="841">
      <c r="D841" s="317"/>
      <c r="E841" s="305"/>
      <c r="F841" s="305"/>
      <c r="G841" s="305"/>
      <c r="H841" s="305"/>
      <c r="I841" s="305"/>
      <c r="J841" s="305"/>
      <c r="K841" s="305"/>
      <c r="L841" s="305"/>
      <c r="M841" s="305"/>
      <c r="N841" s="309"/>
      <c r="O841" s="309"/>
      <c r="P841" s="309"/>
      <c r="Q841" s="309"/>
      <c r="R841" s="309"/>
    </row>
    <row r="842">
      <c r="D842" s="317"/>
      <c r="E842" s="305"/>
      <c r="F842" s="305"/>
      <c r="G842" s="305"/>
      <c r="H842" s="305"/>
      <c r="I842" s="305"/>
      <c r="J842" s="305"/>
      <c r="K842" s="305"/>
      <c r="L842" s="305"/>
      <c r="M842" s="305"/>
      <c r="N842" s="309"/>
      <c r="O842" s="309"/>
      <c r="P842" s="309"/>
      <c r="Q842" s="309"/>
      <c r="R842" s="309"/>
    </row>
    <row r="843">
      <c r="D843" s="317"/>
      <c r="E843" s="305"/>
      <c r="F843" s="305"/>
      <c r="G843" s="305"/>
      <c r="H843" s="305"/>
      <c r="I843" s="305"/>
      <c r="J843" s="305"/>
      <c r="K843" s="305"/>
      <c r="L843" s="305"/>
      <c r="M843" s="305"/>
      <c r="N843" s="309"/>
      <c r="O843" s="309"/>
      <c r="P843" s="309"/>
      <c r="Q843" s="309"/>
      <c r="R843" s="309"/>
    </row>
    <row r="844">
      <c r="D844" s="317"/>
      <c r="E844" s="305"/>
      <c r="F844" s="305"/>
      <c r="G844" s="305"/>
      <c r="H844" s="305"/>
      <c r="I844" s="305"/>
      <c r="J844" s="305"/>
      <c r="K844" s="305"/>
      <c r="L844" s="305"/>
      <c r="M844" s="305"/>
      <c r="N844" s="309"/>
      <c r="O844" s="309"/>
      <c r="P844" s="309"/>
      <c r="Q844" s="309"/>
      <c r="R844" s="309"/>
    </row>
    <row r="845">
      <c r="D845" s="317"/>
      <c r="E845" s="305"/>
      <c r="F845" s="305"/>
      <c r="G845" s="305"/>
      <c r="H845" s="305"/>
      <c r="I845" s="305"/>
      <c r="J845" s="305"/>
      <c r="K845" s="305"/>
      <c r="L845" s="305"/>
      <c r="M845" s="305"/>
      <c r="N845" s="309"/>
      <c r="O845" s="309"/>
      <c r="P845" s="309"/>
      <c r="Q845" s="309"/>
      <c r="R845" s="309"/>
    </row>
    <row r="846">
      <c r="D846" s="317"/>
      <c r="E846" s="305"/>
      <c r="F846" s="305"/>
      <c r="G846" s="305"/>
      <c r="H846" s="305"/>
      <c r="I846" s="305"/>
      <c r="J846" s="305"/>
      <c r="K846" s="305"/>
      <c r="L846" s="305"/>
      <c r="M846" s="305"/>
      <c r="N846" s="309"/>
      <c r="O846" s="309"/>
      <c r="P846" s="309"/>
      <c r="Q846" s="309"/>
      <c r="R846" s="309"/>
    </row>
    <row r="847">
      <c r="D847" s="317"/>
      <c r="E847" s="305"/>
      <c r="F847" s="305"/>
      <c r="G847" s="305"/>
      <c r="H847" s="305"/>
      <c r="I847" s="305"/>
      <c r="J847" s="305"/>
      <c r="K847" s="305"/>
      <c r="L847" s="305"/>
      <c r="M847" s="305"/>
      <c r="N847" s="309"/>
      <c r="O847" s="309"/>
      <c r="P847" s="309"/>
      <c r="Q847" s="309"/>
      <c r="R847" s="309"/>
    </row>
    <row r="848">
      <c r="D848" s="317"/>
      <c r="E848" s="305"/>
      <c r="F848" s="305"/>
      <c r="G848" s="305"/>
      <c r="H848" s="305"/>
      <c r="I848" s="305"/>
      <c r="J848" s="305"/>
      <c r="K848" s="305"/>
      <c r="L848" s="305"/>
      <c r="M848" s="305"/>
      <c r="N848" s="309"/>
      <c r="O848" s="309"/>
      <c r="P848" s="309"/>
      <c r="Q848" s="309"/>
      <c r="R848" s="309"/>
    </row>
    <row r="849">
      <c r="D849" s="317"/>
      <c r="E849" s="305"/>
      <c r="F849" s="305"/>
      <c r="G849" s="305"/>
      <c r="H849" s="305"/>
      <c r="I849" s="305"/>
      <c r="J849" s="305"/>
      <c r="K849" s="305"/>
      <c r="L849" s="305"/>
      <c r="M849" s="305"/>
      <c r="N849" s="309"/>
      <c r="O849" s="309"/>
      <c r="P849" s="309"/>
      <c r="Q849" s="309"/>
      <c r="R849" s="309"/>
    </row>
    <row r="850">
      <c r="D850" s="317"/>
      <c r="E850" s="305"/>
      <c r="F850" s="305"/>
      <c r="G850" s="305"/>
      <c r="H850" s="305"/>
      <c r="I850" s="305"/>
      <c r="J850" s="305"/>
      <c r="K850" s="305"/>
      <c r="L850" s="305"/>
      <c r="M850" s="305"/>
      <c r="N850" s="309"/>
      <c r="O850" s="309"/>
      <c r="P850" s="309"/>
      <c r="Q850" s="309"/>
      <c r="R850" s="309"/>
    </row>
    <row r="851">
      <c r="D851" s="317"/>
      <c r="E851" s="305"/>
      <c r="F851" s="305"/>
      <c r="G851" s="305"/>
      <c r="H851" s="305"/>
      <c r="I851" s="305"/>
      <c r="J851" s="305"/>
      <c r="K851" s="305"/>
      <c r="L851" s="305"/>
      <c r="M851" s="305"/>
      <c r="N851" s="309"/>
      <c r="O851" s="309"/>
      <c r="P851" s="309"/>
      <c r="Q851" s="309"/>
      <c r="R851" s="309"/>
    </row>
    <row r="852">
      <c r="D852" s="317"/>
      <c r="E852" s="305"/>
      <c r="F852" s="305"/>
      <c r="G852" s="305"/>
      <c r="H852" s="305"/>
      <c r="I852" s="305"/>
      <c r="J852" s="305"/>
      <c r="K852" s="305"/>
      <c r="L852" s="305"/>
      <c r="M852" s="305"/>
      <c r="N852" s="309"/>
      <c r="O852" s="309"/>
      <c r="P852" s="309"/>
      <c r="Q852" s="309"/>
      <c r="R852" s="309"/>
    </row>
    <row r="853">
      <c r="D853" s="317"/>
      <c r="E853" s="305"/>
      <c r="F853" s="305"/>
      <c r="G853" s="305"/>
      <c r="H853" s="305"/>
      <c r="I853" s="305"/>
      <c r="J853" s="305"/>
      <c r="K853" s="305"/>
      <c r="L853" s="305"/>
      <c r="M853" s="305"/>
      <c r="N853" s="309"/>
      <c r="O853" s="309"/>
      <c r="P853" s="309"/>
      <c r="Q853" s="309"/>
      <c r="R853" s="309"/>
    </row>
    <row r="854">
      <c r="D854" s="317"/>
      <c r="E854" s="305"/>
      <c r="F854" s="305"/>
      <c r="G854" s="305"/>
      <c r="H854" s="305"/>
      <c r="I854" s="305"/>
      <c r="J854" s="305"/>
      <c r="K854" s="305"/>
      <c r="L854" s="305"/>
      <c r="M854" s="305"/>
      <c r="N854" s="309"/>
      <c r="O854" s="309"/>
      <c r="P854" s="309"/>
      <c r="Q854" s="309"/>
      <c r="R854" s="309"/>
    </row>
    <row r="855">
      <c r="D855" s="317"/>
      <c r="E855" s="305"/>
      <c r="F855" s="305"/>
      <c r="G855" s="305"/>
      <c r="H855" s="305"/>
      <c r="I855" s="305"/>
      <c r="J855" s="305"/>
      <c r="K855" s="305"/>
      <c r="L855" s="305"/>
      <c r="M855" s="305"/>
      <c r="N855" s="309"/>
      <c r="O855" s="309"/>
      <c r="P855" s="309"/>
      <c r="Q855" s="309"/>
      <c r="R855" s="309"/>
    </row>
    <row r="856">
      <c r="D856" s="317"/>
      <c r="E856" s="305"/>
      <c r="F856" s="305"/>
      <c r="G856" s="305"/>
      <c r="H856" s="305"/>
      <c r="I856" s="305"/>
      <c r="J856" s="305"/>
      <c r="K856" s="305"/>
      <c r="L856" s="305"/>
      <c r="M856" s="305"/>
      <c r="N856" s="309"/>
      <c r="O856" s="309"/>
      <c r="P856" s="309"/>
      <c r="Q856" s="309"/>
      <c r="R856" s="309"/>
    </row>
    <row r="857">
      <c r="D857" s="317"/>
      <c r="E857" s="305"/>
      <c r="F857" s="305"/>
      <c r="G857" s="305"/>
      <c r="H857" s="305"/>
      <c r="I857" s="305"/>
      <c r="J857" s="305"/>
      <c r="K857" s="305"/>
      <c r="L857" s="305"/>
      <c r="M857" s="305"/>
      <c r="N857" s="309"/>
      <c r="O857" s="309"/>
      <c r="P857" s="309"/>
      <c r="Q857" s="309"/>
      <c r="R857" s="309"/>
    </row>
    <row r="858">
      <c r="D858" s="317"/>
      <c r="E858" s="305"/>
      <c r="F858" s="305"/>
      <c r="G858" s="305"/>
      <c r="H858" s="305"/>
      <c r="I858" s="305"/>
      <c r="J858" s="305"/>
      <c r="K858" s="305"/>
      <c r="L858" s="305"/>
      <c r="M858" s="305"/>
      <c r="N858" s="309"/>
      <c r="O858" s="309"/>
      <c r="P858" s="309"/>
      <c r="Q858" s="309"/>
      <c r="R858" s="309"/>
    </row>
    <row r="859">
      <c r="D859" s="317"/>
      <c r="E859" s="305"/>
      <c r="F859" s="305"/>
      <c r="G859" s="305"/>
      <c r="H859" s="305"/>
      <c r="I859" s="305"/>
      <c r="J859" s="305"/>
      <c r="K859" s="305"/>
      <c r="L859" s="305"/>
      <c r="M859" s="305"/>
      <c r="N859" s="309"/>
      <c r="O859" s="309"/>
      <c r="P859" s="309"/>
      <c r="Q859" s="309"/>
      <c r="R859" s="309"/>
    </row>
    <row r="860">
      <c r="D860" s="317"/>
      <c r="E860" s="305"/>
      <c r="F860" s="305"/>
      <c r="G860" s="305"/>
      <c r="H860" s="305"/>
      <c r="I860" s="305"/>
      <c r="J860" s="305"/>
      <c r="K860" s="305"/>
      <c r="L860" s="305"/>
      <c r="M860" s="305"/>
      <c r="N860" s="309"/>
      <c r="O860" s="309"/>
      <c r="P860" s="309"/>
      <c r="Q860" s="309"/>
      <c r="R860" s="309"/>
    </row>
    <row r="861">
      <c r="D861" s="317"/>
      <c r="E861" s="305"/>
      <c r="F861" s="305"/>
      <c r="G861" s="305"/>
      <c r="H861" s="305"/>
      <c r="I861" s="305"/>
      <c r="J861" s="305"/>
      <c r="K861" s="305"/>
      <c r="L861" s="305"/>
      <c r="M861" s="305"/>
      <c r="N861" s="309"/>
      <c r="O861" s="309"/>
      <c r="P861" s="309"/>
      <c r="Q861" s="309"/>
      <c r="R861" s="309"/>
    </row>
    <row r="862">
      <c r="D862" s="317"/>
      <c r="E862" s="305"/>
      <c r="F862" s="305"/>
      <c r="G862" s="305"/>
      <c r="H862" s="305"/>
      <c r="I862" s="305"/>
      <c r="J862" s="305"/>
      <c r="K862" s="305"/>
      <c r="L862" s="305"/>
      <c r="M862" s="305"/>
      <c r="N862" s="309"/>
      <c r="O862" s="309"/>
      <c r="P862" s="309"/>
      <c r="Q862" s="309"/>
      <c r="R862" s="309"/>
    </row>
    <row r="863">
      <c r="D863" s="317"/>
      <c r="E863" s="305"/>
      <c r="F863" s="305"/>
      <c r="G863" s="305"/>
      <c r="H863" s="305"/>
      <c r="I863" s="305"/>
      <c r="J863" s="305"/>
      <c r="K863" s="305"/>
      <c r="L863" s="305"/>
      <c r="M863" s="305"/>
      <c r="N863" s="309"/>
      <c r="O863" s="309"/>
      <c r="P863" s="309"/>
      <c r="Q863" s="309"/>
      <c r="R863" s="309"/>
    </row>
    <row r="864">
      <c r="D864" s="317"/>
      <c r="E864" s="305"/>
      <c r="F864" s="305"/>
      <c r="G864" s="305"/>
      <c r="H864" s="305"/>
      <c r="I864" s="305"/>
      <c r="J864" s="305"/>
      <c r="K864" s="305"/>
      <c r="L864" s="305"/>
      <c r="M864" s="305"/>
      <c r="N864" s="309"/>
      <c r="O864" s="309"/>
      <c r="P864" s="309"/>
      <c r="Q864" s="309"/>
      <c r="R864" s="309"/>
    </row>
    <row r="865">
      <c r="D865" s="317"/>
      <c r="E865" s="305"/>
      <c r="F865" s="305"/>
      <c r="G865" s="305"/>
      <c r="H865" s="305"/>
      <c r="I865" s="305"/>
      <c r="J865" s="305"/>
      <c r="K865" s="305"/>
      <c r="L865" s="305"/>
      <c r="M865" s="305"/>
      <c r="N865" s="309"/>
      <c r="O865" s="309"/>
      <c r="P865" s="309"/>
      <c r="Q865" s="309"/>
      <c r="R865" s="309"/>
    </row>
    <row r="866">
      <c r="D866" s="317"/>
      <c r="E866" s="305"/>
      <c r="F866" s="305"/>
      <c r="G866" s="305"/>
      <c r="H866" s="305"/>
      <c r="I866" s="305"/>
      <c r="J866" s="305"/>
      <c r="K866" s="305"/>
      <c r="L866" s="305"/>
      <c r="M866" s="305"/>
      <c r="N866" s="309"/>
      <c r="O866" s="309"/>
      <c r="P866" s="309"/>
      <c r="Q866" s="309"/>
      <c r="R866" s="309"/>
    </row>
    <row r="867">
      <c r="D867" s="317"/>
      <c r="E867" s="305"/>
      <c r="F867" s="305"/>
      <c r="G867" s="305"/>
      <c r="H867" s="305"/>
      <c r="I867" s="305"/>
      <c r="J867" s="305"/>
      <c r="K867" s="305"/>
      <c r="L867" s="305"/>
      <c r="M867" s="305"/>
      <c r="N867" s="309"/>
      <c r="O867" s="309"/>
      <c r="P867" s="309"/>
      <c r="Q867" s="309"/>
      <c r="R867" s="309"/>
    </row>
    <row r="868">
      <c r="D868" s="317"/>
      <c r="E868" s="305"/>
      <c r="F868" s="305"/>
      <c r="G868" s="305"/>
      <c r="H868" s="305"/>
      <c r="I868" s="305"/>
      <c r="J868" s="305"/>
      <c r="K868" s="305"/>
      <c r="L868" s="305"/>
      <c r="M868" s="305"/>
      <c r="N868" s="309"/>
      <c r="O868" s="309"/>
      <c r="P868" s="309"/>
      <c r="Q868" s="309"/>
      <c r="R868" s="309"/>
    </row>
    <row r="869">
      <c r="D869" s="317"/>
      <c r="E869" s="305"/>
      <c r="F869" s="305"/>
      <c r="G869" s="305"/>
      <c r="H869" s="305"/>
      <c r="I869" s="305"/>
      <c r="J869" s="305"/>
      <c r="K869" s="305"/>
      <c r="L869" s="305"/>
      <c r="M869" s="305"/>
      <c r="N869" s="309"/>
      <c r="O869" s="309"/>
      <c r="P869" s="309"/>
      <c r="Q869" s="309"/>
      <c r="R869" s="309"/>
    </row>
    <row r="870">
      <c r="D870" s="317"/>
      <c r="E870" s="305"/>
      <c r="F870" s="305"/>
      <c r="G870" s="305"/>
      <c r="H870" s="305"/>
      <c r="I870" s="305"/>
      <c r="J870" s="305"/>
      <c r="K870" s="305"/>
      <c r="L870" s="305"/>
      <c r="M870" s="305"/>
      <c r="N870" s="309"/>
      <c r="O870" s="309"/>
      <c r="P870" s="309"/>
      <c r="Q870" s="309"/>
      <c r="R870" s="309"/>
    </row>
    <row r="871">
      <c r="D871" s="317"/>
      <c r="E871" s="305"/>
      <c r="F871" s="305"/>
      <c r="G871" s="305"/>
      <c r="H871" s="305"/>
      <c r="I871" s="305"/>
      <c r="J871" s="305"/>
      <c r="K871" s="305"/>
      <c r="L871" s="305"/>
      <c r="M871" s="305"/>
      <c r="N871" s="309"/>
      <c r="O871" s="309"/>
      <c r="P871" s="309"/>
      <c r="Q871" s="309"/>
      <c r="R871" s="309"/>
    </row>
    <row r="872">
      <c r="D872" s="317"/>
      <c r="E872" s="305"/>
      <c r="F872" s="305"/>
      <c r="G872" s="305"/>
      <c r="H872" s="305"/>
      <c r="I872" s="305"/>
      <c r="J872" s="305"/>
      <c r="K872" s="305"/>
      <c r="L872" s="305"/>
      <c r="M872" s="305"/>
      <c r="N872" s="309"/>
      <c r="O872" s="309"/>
      <c r="P872" s="309"/>
      <c r="Q872" s="309"/>
      <c r="R872" s="309"/>
    </row>
    <row r="873">
      <c r="D873" s="317"/>
      <c r="E873" s="305"/>
      <c r="F873" s="305"/>
      <c r="G873" s="305"/>
      <c r="H873" s="305"/>
      <c r="I873" s="305"/>
      <c r="J873" s="305"/>
      <c r="K873" s="305"/>
      <c r="L873" s="305"/>
      <c r="M873" s="305"/>
      <c r="N873" s="309"/>
      <c r="O873" s="309"/>
      <c r="P873" s="309"/>
      <c r="Q873" s="309"/>
      <c r="R873" s="309"/>
    </row>
    <row r="874">
      <c r="D874" s="317"/>
      <c r="E874" s="305"/>
      <c r="F874" s="305"/>
      <c r="G874" s="305"/>
      <c r="H874" s="305"/>
      <c r="I874" s="305"/>
      <c r="J874" s="305"/>
      <c r="K874" s="305"/>
      <c r="L874" s="305"/>
      <c r="M874" s="305"/>
      <c r="N874" s="309"/>
      <c r="O874" s="309"/>
      <c r="P874" s="309"/>
      <c r="Q874" s="309"/>
      <c r="R874" s="309"/>
    </row>
    <row r="875">
      <c r="D875" s="317"/>
      <c r="E875" s="305"/>
      <c r="F875" s="305"/>
      <c r="G875" s="305"/>
      <c r="H875" s="305"/>
      <c r="I875" s="305"/>
      <c r="J875" s="305"/>
      <c r="K875" s="305"/>
      <c r="L875" s="305"/>
      <c r="M875" s="305"/>
      <c r="N875" s="309"/>
      <c r="O875" s="309"/>
      <c r="P875" s="309"/>
      <c r="Q875" s="309"/>
      <c r="R875" s="309"/>
    </row>
    <row r="876">
      <c r="D876" s="317"/>
      <c r="E876" s="305"/>
      <c r="F876" s="305"/>
      <c r="G876" s="305"/>
      <c r="H876" s="305"/>
      <c r="I876" s="305"/>
      <c r="J876" s="305"/>
      <c r="K876" s="305"/>
      <c r="L876" s="305"/>
      <c r="M876" s="305"/>
      <c r="N876" s="309"/>
      <c r="O876" s="309"/>
      <c r="P876" s="309"/>
      <c r="Q876" s="309"/>
      <c r="R876" s="309"/>
    </row>
    <row r="877">
      <c r="D877" s="317"/>
      <c r="E877" s="305"/>
      <c r="F877" s="305"/>
      <c r="G877" s="305"/>
      <c r="H877" s="305"/>
      <c r="I877" s="305"/>
      <c r="J877" s="305"/>
      <c r="K877" s="305"/>
      <c r="L877" s="305"/>
      <c r="M877" s="305"/>
      <c r="N877" s="309"/>
      <c r="O877" s="309"/>
      <c r="P877" s="309"/>
      <c r="Q877" s="309"/>
      <c r="R877" s="309"/>
    </row>
    <row r="878">
      <c r="D878" s="317"/>
      <c r="E878" s="305"/>
      <c r="F878" s="305"/>
      <c r="G878" s="305"/>
      <c r="H878" s="305"/>
      <c r="I878" s="305"/>
      <c r="J878" s="305"/>
      <c r="K878" s="305"/>
      <c r="L878" s="305"/>
      <c r="M878" s="305"/>
      <c r="N878" s="309"/>
      <c r="O878" s="309"/>
      <c r="P878" s="309"/>
      <c r="Q878" s="309"/>
      <c r="R878" s="309"/>
    </row>
    <row r="879">
      <c r="D879" s="317"/>
      <c r="E879" s="305"/>
      <c r="F879" s="305"/>
      <c r="G879" s="305"/>
      <c r="H879" s="305"/>
      <c r="I879" s="305"/>
      <c r="J879" s="305"/>
      <c r="K879" s="305"/>
      <c r="L879" s="305"/>
      <c r="M879" s="305"/>
      <c r="N879" s="309"/>
      <c r="O879" s="309"/>
      <c r="P879" s="309"/>
      <c r="Q879" s="309"/>
      <c r="R879" s="309"/>
    </row>
    <row r="880">
      <c r="D880" s="317"/>
      <c r="E880" s="305"/>
      <c r="F880" s="305"/>
      <c r="G880" s="305"/>
      <c r="H880" s="305"/>
      <c r="I880" s="305"/>
      <c r="J880" s="305"/>
      <c r="K880" s="305"/>
      <c r="L880" s="305"/>
      <c r="M880" s="305"/>
      <c r="N880" s="309"/>
      <c r="O880" s="309"/>
      <c r="P880" s="309"/>
      <c r="Q880" s="309"/>
      <c r="R880" s="309"/>
    </row>
    <row r="881">
      <c r="D881" s="317"/>
      <c r="E881" s="305"/>
      <c r="F881" s="305"/>
      <c r="G881" s="305"/>
      <c r="H881" s="305"/>
      <c r="I881" s="305"/>
      <c r="J881" s="305"/>
      <c r="K881" s="305"/>
      <c r="L881" s="305"/>
      <c r="M881" s="305"/>
      <c r="N881" s="309"/>
      <c r="O881" s="309"/>
      <c r="P881" s="309"/>
      <c r="Q881" s="309"/>
      <c r="R881" s="309"/>
    </row>
    <row r="882">
      <c r="D882" s="317"/>
      <c r="E882" s="305"/>
      <c r="F882" s="305"/>
      <c r="G882" s="305"/>
      <c r="H882" s="305"/>
      <c r="I882" s="305"/>
      <c r="J882" s="305"/>
      <c r="K882" s="305"/>
      <c r="L882" s="305"/>
      <c r="M882" s="305"/>
      <c r="N882" s="309"/>
      <c r="O882" s="309"/>
      <c r="P882" s="309"/>
      <c r="Q882" s="309"/>
      <c r="R882" s="309"/>
    </row>
    <row r="883">
      <c r="D883" s="317"/>
      <c r="E883" s="305"/>
      <c r="F883" s="305"/>
      <c r="G883" s="305"/>
      <c r="H883" s="305"/>
      <c r="I883" s="305"/>
      <c r="J883" s="305"/>
      <c r="K883" s="305"/>
      <c r="L883" s="305"/>
      <c r="M883" s="305"/>
      <c r="N883" s="309"/>
      <c r="O883" s="309"/>
      <c r="P883" s="309"/>
      <c r="Q883" s="309"/>
      <c r="R883" s="309"/>
    </row>
    <row r="884">
      <c r="D884" s="317"/>
      <c r="E884" s="305"/>
      <c r="F884" s="305"/>
      <c r="G884" s="305"/>
      <c r="H884" s="305"/>
      <c r="I884" s="305"/>
      <c r="J884" s="305"/>
      <c r="K884" s="305"/>
      <c r="L884" s="305"/>
      <c r="M884" s="305"/>
      <c r="N884" s="309"/>
      <c r="O884" s="309"/>
      <c r="P884" s="309"/>
      <c r="Q884" s="309"/>
      <c r="R884" s="309"/>
    </row>
    <row r="885">
      <c r="D885" s="317"/>
      <c r="E885" s="305"/>
      <c r="F885" s="305"/>
      <c r="G885" s="305"/>
      <c r="H885" s="305"/>
      <c r="I885" s="305"/>
      <c r="J885" s="305"/>
      <c r="K885" s="305"/>
      <c r="L885" s="305"/>
      <c r="M885" s="305"/>
      <c r="N885" s="309"/>
      <c r="O885" s="309"/>
      <c r="P885" s="309"/>
      <c r="Q885" s="309"/>
      <c r="R885" s="309"/>
    </row>
    <row r="886">
      <c r="D886" s="317"/>
      <c r="E886" s="305"/>
      <c r="F886" s="305"/>
      <c r="G886" s="305"/>
      <c r="H886" s="305"/>
      <c r="I886" s="305"/>
      <c r="J886" s="305"/>
      <c r="K886" s="305"/>
      <c r="L886" s="305"/>
      <c r="M886" s="305"/>
      <c r="N886" s="309"/>
      <c r="O886" s="309"/>
      <c r="P886" s="309"/>
      <c r="Q886" s="309"/>
      <c r="R886" s="309"/>
    </row>
    <row r="887">
      <c r="D887" s="317"/>
      <c r="E887" s="305"/>
      <c r="F887" s="305"/>
      <c r="G887" s="305"/>
      <c r="H887" s="305"/>
      <c r="I887" s="305"/>
      <c r="J887" s="305"/>
      <c r="K887" s="305"/>
      <c r="L887" s="305"/>
      <c r="M887" s="305"/>
      <c r="N887" s="309"/>
      <c r="O887" s="309"/>
      <c r="P887" s="309"/>
      <c r="Q887" s="309"/>
      <c r="R887" s="309"/>
    </row>
    <row r="888">
      <c r="D888" s="317"/>
      <c r="E888" s="305"/>
      <c r="F888" s="305"/>
      <c r="G888" s="305"/>
      <c r="H888" s="305"/>
      <c r="I888" s="305"/>
      <c r="J888" s="305"/>
      <c r="K888" s="305"/>
      <c r="L888" s="305"/>
      <c r="M888" s="305"/>
      <c r="N888" s="309"/>
      <c r="O888" s="309"/>
      <c r="P888" s="309"/>
      <c r="Q888" s="309"/>
      <c r="R888" s="309"/>
    </row>
    <row r="889">
      <c r="D889" s="317"/>
      <c r="E889" s="305"/>
      <c r="F889" s="305"/>
      <c r="G889" s="305"/>
      <c r="H889" s="305"/>
      <c r="I889" s="305"/>
      <c r="J889" s="305"/>
      <c r="K889" s="305"/>
      <c r="L889" s="305"/>
      <c r="M889" s="305"/>
      <c r="N889" s="309"/>
      <c r="O889" s="309"/>
      <c r="P889" s="309"/>
      <c r="Q889" s="309"/>
      <c r="R889" s="309"/>
    </row>
    <row r="890">
      <c r="D890" s="317"/>
      <c r="E890" s="305"/>
      <c r="F890" s="305"/>
      <c r="G890" s="305"/>
      <c r="H890" s="305"/>
      <c r="I890" s="305"/>
      <c r="J890" s="305"/>
      <c r="K890" s="305"/>
      <c r="L890" s="305"/>
      <c r="M890" s="305"/>
      <c r="N890" s="309"/>
      <c r="O890" s="309"/>
      <c r="P890" s="309"/>
      <c r="Q890" s="309"/>
      <c r="R890" s="309"/>
    </row>
    <row r="891">
      <c r="D891" s="317"/>
      <c r="E891" s="305"/>
      <c r="F891" s="305"/>
      <c r="G891" s="305"/>
      <c r="H891" s="305"/>
      <c r="I891" s="305"/>
      <c r="J891" s="305"/>
      <c r="K891" s="305"/>
      <c r="L891" s="305"/>
      <c r="M891" s="305"/>
      <c r="N891" s="309"/>
      <c r="O891" s="309"/>
      <c r="P891" s="309"/>
      <c r="Q891" s="309"/>
      <c r="R891" s="309"/>
    </row>
    <row r="892">
      <c r="D892" s="317"/>
      <c r="E892" s="305"/>
      <c r="F892" s="305"/>
      <c r="G892" s="305"/>
      <c r="H892" s="305"/>
      <c r="I892" s="305"/>
      <c r="J892" s="305"/>
      <c r="K892" s="305"/>
      <c r="L892" s="305"/>
      <c r="M892" s="305"/>
      <c r="N892" s="309"/>
      <c r="O892" s="309"/>
      <c r="P892" s="309"/>
      <c r="Q892" s="309"/>
      <c r="R892" s="309"/>
    </row>
    <row r="893">
      <c r="D893" s="317"/>
      <c r="E893" s="305"/>
      <c r="F893" s="305"/>
      <c r="G893" s="305"/>
      <c r="H893" s="305"/>
      <c r="I893" s="305"/>
      <c r="J893" s="305"/>
      <c r="K893" s="305"/>
      <c r="L893" s="305"/>
      <c r="M893" s="305"/>
      <c r="N893" s="309"/>
      <c r="O893" s="309"/>
      <c r="P893" s="309"/>
      <c r="Q893" s="309"/>
      <c r="R893" s="309"/>
    </row>
    <row r="894">
      <c r="D894" s="317"/>
      <c r="E894" s="305"/>
      <c r="F894" s="305"/>
      <c r="G894" s="305"/>
      <c r="H894" s="305"/>
      <c r="I894" s="305"/>
      <c r="J894" s="305"/>
      <c r="K894" s="305"/>
      <c r="L894" s="305"/>
      <c r="M894" s="305"/>
      <c r="N894" s="309"/>
      <c r="O894" s="309"/>
      <c r="P894" s="309"/>
      <c r="Q894" s="309"/>
      <c r="R894" s="309"/>
    </row>
    <row r="895">
      <c r="D895" s="317"/>
      <c r="E895" s="305"/>
      <c r="F895" s="305"/>
      <c r="G895" s="305"/>
      <c r="H895" s="305"/>
      <c r="I895" s="305"/>
      <c r="J895" s="305"/>
      <c r="K895" s="305"/>
      <c r="L895" s="305"/>
      <c r="M895" s="305"/>
      <c r="N895" s="309"/>
      <c r="O895" s="309"/>
      <c r="P895" s="309"/>
      <c r="Q895" s="309"/>
      <c r="R895" s="309"/>
    </row>
    <row r="896">
      <c r="D896" s="317"/>
      <c r="E896" s="305"/>
      <c r="F896" s="305"/>
      <c r="G896" s="305"/>
      <c r="H896" s="305"/>
      <c r="I896" s="305"/>
      <c r="J896" s="305"/>
      <c r="K896" s="305"/>
      <c r="L896" s="305"/>
      <c r="M896" s="305"/>
      <c r="N896" s="309"/>
      <c r="O896" s="309"/>
      <c r="P896" s="309"/>
      <c r="Q896" s="309"/>
      <c r="R896" s="309"/>
    </row>
    <row r="897">
      <c r="D897" s="317"/>
      <c r="E897" s="305"/>
      <c r="F897" s="305"/>
      <c r="G897" s="305"/>
      <c r="H897" s="305"/>
      <c r="I897" s="305"/>
      <c r="J897" s="305"/>
      <c r="K897" s="305"/>
      <c r="L897" s="305"/>
      <c r="M897" s="305"/>
      <c r="N897" s="309"/>
      <c r="O897" s="309"/>
      <c r="P897" s="309"/>
      <c r="Q897" s="309"/>
      <c r="R897" s="309"/>
    </row>
    <row r="898">
      <c r="D898" s="317"/>
      <c r="E898" s="305"/>
      <c r="F898" s="305"/>
      <c r="G898" s="305"/>
      <c r="H898" s="305"/>
      <c r="I898" s="305"/>
      <c r="J898" s="305"/>
      <c r="K898" s="305"/>
      <c r="L898" s="305"/>
      <c r="M898" s="305"/>
      <c r="N898" s="309"/>
      <c r="O898" s="309"/>
      <c r="P898" s="309"/>
      <c r="Q898" s="309"/>
      <c r="R898" s="309"/>
    </row>
    <row r="899">
      <c r="D899" s="317"/>
      <c r="E899" s="305"/>
      <c r="F899" s="305"/>
      <c r="G899" s="305"/>
      <c r="H899" s="305"/>
      <c r="I899" s="305"/>
      <c r="J899" s="305"/>
      <c r="K899" s="305"/>
      <c r="L899" s="305"/>
      <c r="M899" s="305"/>
      <c r="N899" s="309"/>
      <c r="O899" s="309"/>
      <c r="P899" s="309"/>
      <c r="Q899" s="309"/>
      <c r="R899" s="309"/>
    </row>
    <row r="900">
      <c r="D900" s="317"/>
      <c r="E900" s="305"/>
      <c r="F900" s="305"/>
      <c r="G900" s="305"/>
      <c r="H900" s="305"/>
      <c r="I900" s="305"/>
      <c r="J900" s="305"/>
      <c r="K900" s="305"/>
      <c r="L900" s="305"/>
      <c r="M900" s="305"/>
      <c r="N900" s="309"/>
      <c r="O900" s="309"/>
      <c r="P900" s="309"/>
      <c r="Q900" s="309"/>
      <c r="R900" s="309"/>
    </row>
    <row r="901">
      <c r="D901" s="317"/>
      <c r="E901" s="305"/>
      <c r="F901" s="305"/>
      <c r="G901" s="305"/>
      <c r="H901" s="305"/>
      <c r="I901" s="305"/>
      <c r="J901" s="305"/>
      <c r="K901" s="305"/>
      <c r="L901" s="305"/>
      <c r="M901" s="305"/>
      <c r="N901" s="309"/>
      <c r="O901" s="309"/>
      <c r="P901" s="309"/>
      <c r="Q901" s="309"/>
      <c r="R901" s="309"/>
    </row>
    <row r="902">
      <c r="D902" s="317"/>
      <c r="E902" s="305"/>
      <c r="F902" s="305"/>
      <c r="G902" s="305"/>
      <c r="H902" s="305"/>
      <c r="I902" s="305"/>
      <c r="J902" s="305"/>
      <c r="K902" s="305"/>
      <c r="L902" s="305"/>
      <c r="M902" s="305"/>
      <c r="N902" s="309"/>
      <c r="O902" s="309"/>
      <c r="P902" s="309"/>
      <c r="Q902" s="309"/>
      <c r="R902" s="309"/>
    </row>
    <row r="903">
      <c r="D903" s="317"/>
      <c r="E903" s="305"/>
      <c r="F903" s="305"/>
      <c r="G903" s="305"/>
      <c r="H903" s="305"/>
      <c r="I903" s="305"/>
      <c r="J903" s="305"/>
      <c r="K903" s="305"/>
      <c r="L903" s="305"/>
      <c r="M903" s="305"/>
      <c r="N903" s="309"/>
      <c r="O903" s="309"/>
      <c r="P903" s="309"/>
      <c r="Q903" s="309"/>
      <c r="R903" s="309"/>
    </row>
    <row r="904">
      <c r="D904" s="317"/>
      <c r="E904" s="305"/>
      <c r="F904" s="305"/>
      <c r="G904" s="305"/>
      <c r="H904" s="305"/>
      <c r="I904" s="305"/>
      <c r="J904" s="305"/>
      <c r="K904" s="305"/>
      <c r="L904" s="305"/>
      <c r="M904" s="305"/>
      <c r="N904" s="309"/>
      <c r="O904" s="309"/>
      <c r="P904" s="309"/>
      <c r="Q904" s="309"/>
      <c r="R904" s="309"/>
    </row>
    <row r="905">
      <c r="D905" s="317"/>
      <c r="E905" s="305"/>
      <c r="F905" s="305"/>
      <c r="G905" s="305"/>
      <c r="H905" s="305"/>
      <c r="I905" s="305"/>
      <c r="J905" s="305"/>
      <c r="K905" s="305"/>
      <c r="L905" s="305"/>
      <c r="M905" s="305"/>
      <c r="N905" s="309"/>
      <c r="O905" s="309"/>
      <c r="P905" s="309"/>
      <c r="Q905" s="309"/>
      <c r="R905" s="309"/>
    </row>
    <row r="906">
      <c r="D906" s="317"/>
      <c r="E906" s="305"/>
      <c r="F906" s="305"/>
      <c r="G906" s="305"/>
      <c r="H906" s="305"/>
      <c r="I906" s="305"/>
      <c r="J906" s="305"/>
      <c r="K906" s="305"/>
      <c r="L906" s="305"/>
      <c r="M906" s="305"/>
      <c r="N906" s="309"/>
      <c r="O906" s="309"/>
      <c r="P906" s="309"/>
      <c r="Q906" s="309"/>
      <c r="R906" s="309"/>
    </row>
    <row r="907">
      <c r="D907" s="317"/>
      <c r="E907" s="305"/>
      <c r="F907" s="305"/>
      <c r="G907" s="305"/>
      <c r="H907" s="305"/>
      <c r="I907" s="305"/>
      <c r="J907" s="305"/>
      <c r="K907" s="305"/>
      <c r="L907" s="305"/>
      <c r="M907" s="305"/>
      <c r="N907" s="309"/>
      <c r="O907" s="309"/>
      <c r="P907" s="309"/>
      <c r="Q907" s="309"/>
      <c r="R907" s="309"/>
    </row>
    <row r="908">
      <c r="D908" s="317"/>
      <c r="E908" s="305"/>
      <c r="F908" s="305"/>
      <c r="G908" s="305"/>
      <c r="H908" s="305"/>
      <c r="I908" s="305"/>
      <c r="J908" s="305"/>
      <c r="K908" s="305"/>
      <c r="L908" s="305"/>
      <c r="M908" s="305"/>
      <c r="N908" s="309"/>
      <c r="O908" s="309"/>
      <c r="P908" s="309"/>
      <c r="Q908" s="309"/>
      <c r="R908" s="309"/>
    </row>
    <row r="909">
      <c r="D909" s="317"/>
      <c r="E909" s="305"/>
      <c r="F909" s="305"/>
      <c r="G909" s="305"/>
      <c r="H909" s="305"/>
      <c r="I909" s="305"/>
      <c r="J909" s="305"/>
      <c r="K909" s="305"/>
      <c r="L909" s="305"/>
      <c r="M909" s="305"/>
      <c r="N909" s="309"/>
      <c r="O909" s="309"/>
      <c r="P909" s="309"/>
      <c r="Q909" s="309"/>
      <c r="R909" s="309"/>
    </row>
    <row r="910">
      <c r="D910" s="317"/>
      <c r="E910" s="305"/>
      <c r="F910" s="305"/>
      <c r="G910" s="305"/>
      <c r="H910" s="305"/>
      <c r="I910" s="305"/>
      <c r="J910" s="305"/>
      <c r="K910" s="305"/>
      <c r="L910" s="305"/>
      <c r="M910" s="305"/>
      <c r="N910" s="309"/>
      <c r="O910" s="309"/>
      <c r="P910" s="309"/>
      <c r="Q910" s="309"/>
      <c r="R910" s="309"/>
    </row>
    <row r="911">
      <c r="D911" s="317"/>
      <c r="E911" s="305"/>
      <c r="F911" s="305"/>
      <c r="G911" s="305"/>
      <c r="H911" s="305"/>
      <c r="I911" s="305"/>
      <c r="J911" s="305"/>
      <c r="K911" s="305"/>
      <c r="L911" s="305"/>
      <c r="M911" s="305"/>
      <c r="N911" s="309"/>
      <c r="O911" s="309"/>
      <c r="P911" s="309"/>
      <c r="Q911" s="309"/>
      <c r="R911" s="309"/>
    </row>
    <row r="912">
      <c r="D912" s="317"/>
      <c r="E912" s="305"/>
      <c r="F912" s="305"/>
      <c r="G912" s="305"/>
      <c r="H912" s="305"/>
      <c r="I912" s="305"/>
      <c r="J912" s="305"/>
      <c r="K912" s="305"/>
      <c r="L912" s="305"/>
      <c r="M912" s="305"/>
      <c r="N912" s="309"/>
      <c r="O912" s="309"/>
      <c r="P912" s="309"/>
      <c r="Q912" s="309"/>
      <c r="R912" s="309"/>
    </row>
    <row r="913">
      <c r="D913" s="317"/>
      <c r="E913" s="305"/>
      <c r="F913" s="305"/>
      <c r="G913" s="305"/>
      <c r="H913" s="305"/>
      <c r="I913" s="305"/>
      <c r="J913" s="305"/>
      <c r="K913" s="305"/>
      <c r="L913" s="305"/>
      <c r="M913" s="305"/>
      <c r="N913" s="309"/>
      <c r="O913" s="309"/>
      <c r="P913" s="309"/>
      <c r="Q913" s="309"/>
      <c r="R913" s="309"/>
    </row>
    <row r="914">
      <c r="D914" s="317"/>
      <c r="E914" s="305"/>
      <c r="F914" s="305"/>
      <c r="G914" s="305"/>
      <c r="H914" s="305"/>
      <c r="I914" s="305"/>
      <c r="J914" s="305"/>
      <c r="K914" s="305"/>
      <c r="L914" s="305"/>
      <c r="M914" s="305"/>
      <c r="N914" s="309"/>
      <c r="O914" s="309"/>
      <c r="P914" s="309"/>
      <c r="Q914" s="309"/>
      <c r="R914" s="309"/>
    </row>
    <row r="915">
      <c r="D915" s="317"/>
      <c r="E915" s="305"/>
      <c r="F915" s="305"/>
      <c r="G915" s="305"/>
      <c r="H915" s="305"/>
      <c r="I915" s="305"/>
      <c r="J915" s="305"/>
      <c r="K915" s="305"/>
      <c r="L915" s="305"/>
      <c r="M915" s="305"/>
      <c r="N915" s="309"/>
      <c r="O915" s="309"/>
      <c r="P915" s="309"/>
      <c r="Q915" s="309"/>
      <c r="R915" s="309"/>
    </row>
    <row r="916">
      <c r="D916" s="317"/>
      <c r="E916" s="305"/>
      <c r="F916" s="305"/>
      <c r="G916" s="305"/>
      <c r="H916" s="305"/>
      <c r="I916" s="305"/>
      <c r="J916" s="305"/>
      <c r="K916" s="305"/>
      <c r="L916" s="305"/>
      <c r="M916" s="305"/>
      <c r="N916" s="309"/>
      <c r="O916" s="309"/>
      <c r="P916" s="309"/>
      <c r="Q916" s="309"/>
      <c r="R916" s="309"/>
    </row>
    <row r="917">
      <c r="D917" s="317"/>
      <c r="E917" s="305"/>
      <c r="F917" s="305"/>
      <c r="G917" s="305"/>
      <c r="H917" s="305"/>
      <c r="I917" s="305"/>
      <c r="J917" s="305"/>
      <c r="K917" s="305"/>
      <c r="L917" s="305"/>
      <c r="M917" s="305"/>
      <c r="N917" s="309"/>
      <c r="O917" s="309"/>
      <c r="P917" s="309"/>
      <c r="Q917" s="309"/>
      <c r="R917" s="309"/>
    </row>
    <row r="918">
      <c r="D918" s="317"/>
      <c r="E918" s="305"/>
      <c r="F918" s="305"/>
      <c r="G918" s="305"/>
      <c r="H918" s="305"/>
      <c r="I918" s="305"/>
      <c r="J918" s="305"/>
      <c r="K918" s="305"/>
      <c r="L918" s="305"/>
      <c r="M918" s="305"/>
      <c r="N918" s="309"/>
      <c r="O918" s="309"/>
      <c r="P918" s="309"/>
      <c r="Q918" s="309"/>
      <c r="R918" s="309"/>
    </row>
    <row r="919">
      <c r="D919" s="317"/>
      <c r="E919" s="305"/>
      <c r="F919" s="305"/>
      <c r="G919" s="305"/>
      <c r="H919" s="305"/>
      <c r="I919" s="305"/>
      <c r="J919" s="305"/>
      <c r="K919" s="305"/>
      <c r="L919" s="305"/>
      <c r="M919" s="305"/>
      <c r="N919" s="309"/>
      <c r="O919" s="309"/>
      <c r="P919" s="309"/>
      <c r="Q919" s="309"/>
      <c r="R919" s="309"/>
    </row>
    <row r="920">
      <c r="D920" s="317"/>
      <c r="E920" s="305"/>
      <c r="F920" s="305"/>
      <c r="G920" s="305"/>
      <c r="H920" s="305"/>
      <c r="I920" s="305"/>
      <c r="J920" s="305"/>
      <c r="K920" s="305"/>
      <c r="L920" s="305"/>
      <c r="M920" s="305"/>
      <c r="N920" s="309"/>
      <c r="O920" s="309"/>
      <c r="P920" s="309"/>
      <c r="Q920" s="309"/>
      <c r="R920" s="309"/>
    </row>
    <row r="921">
      <c r="D921" s="317"/>
      <c r="E921" s="305"/>
      <c r="F921" s="305"/>
      <c r="G921" s="305"/>
      <c r="H921" s="305"/>
      <c r="I921" s="305"/>
      <c r="J921" s="305"/>
      <c r="K921" s="305"/>
      <c r="L921" s="305"/>
      <c r="M921" s="305"/>
      <c r="N921" s="309"/>
      <c r="O921" s="309"/>
      <c r="P921" s="309"/>
      <c r="Q921" s="309"/>
      <c r="R921" s="309"/>
    </row>
    <row r="922">
      <c r="D922" s="317"/>
      <c r="E922" s="305"/>
      <c r="F922" s="305"/>
      <c r="G922" s="305"/>
      <c r="H922" s="305"/>
      <c r="I922" s="305"/>
      <c r="J922" s="305"/>
      <c r="K922" s="305"/>
      <c r="L922" s="305"/>
      <c r="M922" s="305"/>
      <c r="N922" s="309"/>
      <c r="O922" s="309"/>
      <c r="P922" s="309"/>
      <c r="Q922" s="309"/>
      <c r="R922" s="309"/>
    </row>
    <row r="923">
      <c r="D923" s="317"/>
      <c r="E923" s="305"/>
      <c r="F923" s="305"/>
      <c r="G923" s="305"/>
      <c r="H923" s="305"/>
      <c r="I923" s="305"/>
      <c r="J923" s="305"/>
      <c r="K923" s="305"/>
      <c r="L923" s="305"/>
      <c r="M923" s="305"/>
      <c r="N923" s="309"/>
      <c r="O923" s="309"/>
      <c r="P923" s="309"/>
      <c r="Q923" s="309"/>
      <c r="R923" s="309"/>
    </row>
    <row r="924">
      <c r="D924" s="317"/>
      <c r="E924" s="305"/>
      <c r="F924" s="305"/>
      <c r="G924" s="305"/>
      <c r="H924" s="305"/>
      <c r="I924" s="305"/>
      <c r="J924" s="305"/>
      <c r="K924" s="305"/>
      <c r="L924" s="305"/>
      <c r="M924" s="305"/>
      <c r="N924" s="309"/>
      <c r="O924" s="309"/>
      <c r="P924" s="309"/>
      <c r="Q924" s="309"/>
      <c r="R924" s="309"/>
    </row>
    <row r="925">
      <c r="D925" s="317"/>
      <c r="E925" s="305"/>
      <c r="F925" s="305"/>
      <c r="G925" s="305"/>
      <c r="H925" s="305"/>
      <c r="I925" s="305"/>
      <c r="J925" s="305"/>
      <c r="K925" s="305"/>
      <c r="L925" s="305"/>
      <c r="M925" s="305"/>
      <c r="N925" s="309"/>
      <c r="O925" s="309"/>
      <c r="P925" s="309"/>
      <c r="Q925" s="309"/>
      <c r="R925" s="309"/>
    </row>
    <row r="926">
      <c r="D926" s="317"/>
      <c r="E926" s="305"/>
      <c r="F926" s="305"/>
      <c r="G926" s="305"/>
      <c r="H926" s="305"/>
      <c r="I926" s="305"/>
      <c r="J926" s="305"/>
      <c r="K926" s="305"/>
      <c r="L926" s="305"/>
      <c r="M926" s="305"/>
      <c r="N926" s="309"/>
      <c r="O926" s="309"/>
      <c r="P926" s="309"/>
      <c r="Q926" s="309"/>
      <c r="R926" s="309"/>
    </row>
    <row r="927">
      <c r="D927" s="317"/>
      <c r="E927" s="305"/>
      <c r="F927" s="305"/>
      <c r="G927" s="305"/>
      <c r="H927" s="305"/>
      <c r="I927" s="305"/>
      <c r="J927" s="305"/>
      <c r="K927" s="305"/>
      <c r="L927" s="305"/>
      <c r="M927" s="305"/>
      <c r="N927" s="309"/>
      <c r="O927" s="309"/>
      <c r="P927" s="309"/>
      <c r="Q927" s="309"/>
      <c r="R927" s="309"/>
    </row>
    <row r="928">
      <c r="D928" s="317"/>
      <c r="E928" s="305"/>
      <c r="F928" s="305"/>
      <c r="G928" s="305"/>
      <c r="H928" s="305"/>
      <c r="I928" s="305"/>
      <c r="J928" s="305"/>
      <c r="K928" s="305"/>
      <c r="L928" s="305"/>
      <c r="M928" s="305"/>
      <c r="N928" s="309"/>
      <c r="O928" s="309"/>
      <c r="P928" s="309"/>
      <c r="Q928" s="309"/>
      <c r="R928" s="309"/>
    </row>
    <row r="929">
      <c r="D929" s="317"/>
      <c r="E929" s="305"/>
      <c r="F929" s="305"/>
      <c r="G929" s="305"/>
      <c r="H929" s="305"/>
      <c r="I929" s="305"/>
      <c r="J929" s="305"/>
      <c r="K929" s="305"/>
      <c r="L929" s="305"/>
      <c r="M929" s="305"/>
      <c r="N929" s="309"/>
      <c r="O929" s="309"/>
      <c r="P929" s="309"/>
      <c r="Q929" s="309"/>
      <c r="R929" s="309"/>
    </row>
    <row r="930">
      <c r="D930" s="317"/>
      <c r="E930" s="305"/>
      <c r="F930" s="305"/>
      <c r="G930" s="305"/>
      <c r="H930" s="305"/>
      <c r="I930" s="305"/>
      <c r="J930" s="305"/>
      <c r="K930" s="305"/>
      <c r="L930" s="305"/>
      <c r="M930" s="305"/>
      <c r="N930" s="309"/>
      <c r="O930" s="309"/>
      <c r="P930" s="309"/>
      <c r="Q930" s="309"/>
      <c r="R930" s="309"/>
    </row>
    <row r="931">
      <c r="D931" s="317"/>
      <c r="E931" s="305"/>
      <c r="F931" s="305"/>
      <c r="G931" s="305"/>
      <c r="H931" s="305"/>
      <c r="I931" s="305"/>
      <c r="J931" s="305"/>
      <c r="K931" s="305"/>
      <c r="L931" s="305"/>
      <c r="M931" s="305"/>
      <c r="N931" s="309"/>
      <c r="O931" s="309"/>
      <c r="P931" s="309"/>
      <c r="Q931" s="309"/>
      <c r="R931" s="309"/>
    </row>
    <row r="932">
      <c r="D932" s="317"/>
      <c r="E932" s="305"/>
      <c r="F932" s="305"/>
      <c r="G932" s="305"/>
      <c r="H932" s="305"/>
      <c r="I932" s="305"/>
      <c r="J932" s="305"/>
      <c r="K932" s="305"/>
      <c r="L932" s="305"/>
      <c r="M932" s="305"/>
      <c r="N932" s="309"/>
      <c r="O932" s="309"/>
      <c r="P932" s="309"/>
      <c r="Q932" s="309"/>
      <c r="R932" s="309"/>
    </row>
    <row r="933">
      <c r="D933" s="317"/>
      <c r="E933" s="305"/>
      <c r="F933" s="305"/>
      <c r="G933" s="305"/>
      <c r="H933" s="305"/>
      <c r="I933" s="305"/>
      <c r="J933" s="305"/>
      <c r="K933" s="305"/>
      <c r="L933" s="305"/>
      <c r="M933" s="305"/>
      <c r="N933" s="309"/>
      <c r="O933" s="309"/>
      <c r="P933" s="309"/>
      <c r="Q933" s="309"/>
      <c r="R933" s="309"/>
    </row>
    <row r="934">
      <c r="D934" s="317"/>
      <c r="E934" s="305"/>
      <c r="F934" s="305"/>
      <c r="G934" s="305"/>
      <c r="H934" s="305"/>
      <c r="I934" s="305"/>
      <c r="J934" s="305"/>
      <c r="K934" s="305"/>
      <c r="L934" s="305"/>
      <c r="M934" s="305"/>
      <c r="N934" s="309"/>
      <c r="O934" s="309"/>
      <c r="P934" s="309"/>
      <c r="Q934" s="309"/>
      <c r="R934" s="309"/>
    </row>
    <row r="935">
      <c r="D935" s="317"/>
      <c r="E935" s="305"/>
      <c r="F935" s="305"/>
      <c r="G935" s="305"/>
      <c r="H935" s="305"/>
      <c r="I935" s="305"/>
      <c r="J935" s="305"/>
      <c r="K935" s="305"/>
      <c r="L935" s="305"/>
      <c r="M935" s="305"/>
      <c r="N935" s="309"/>
      <c r="O935" s="309"/>
      <c r="P935" s="309"/>
      <c r="Q935" s="309"/>
      <c r="R935" s="309"/>
    </row>
    <row r="936">
      <c r="D936" s="317"/>
      <c r="E936" s="305"/>
      <c r="F936" s="305"/>
      <c r="G936" s="305"/>
      <c r="H936" s="305"/>
      <c r="I936" s="305"/>
      <c r="J936" s="305"/>
      <c r="K936" s="305"/>
      <c r="L936" s="305"/>
      <c r="M936" s="305"/>
      <c r="N936" s="309"/>
      <c r="O936" s="309"/>
      <c r="P936" s="309"/>
      <c r="Q936" s="309"/>
      <c r="R936" s="309"/>
    </row>
    <row r="937">
      <c r="D937" s="317"/>
      <c r="E937" s="305"/>
      <c r="F937" s="305"/>
      <c r="G937" s="305"/>
      <c r="H937" s="305"/>
      <c r="I937" s="305"/>
      <c r="J937" s="305"/>
      <c r="K937" s="305"/>
      <c r="L937" s="305"/>
      <c r="M937" s="305"/>
      <c r="N937" s="309"/>
      <c r="O937" s="309"/>
      <c r="P937" s="309"/>
      <c r="Q937" s="309"/>
      <c r="R937" s="309"/>
    </row>
    <row r="938">
      <c r="D938" s="317"/>
      <c r="E938" s="305"/>
      <c r="F938" s="305"/>
      <c r="G938" s="305"/>
      <c r="H938" s="305"/>
      <c r="I938" s="305"/>
      <c r="J938" s="305"/>
      <c r="K938" s="305"/>
      <c r="L938" s="305"/>
      <c r="M938" s="305"/>
      <c r="N938" s="309"/>
      <c r="O938" s="309"/>
      <c r="P938" s="309"/>
      <c r="Q938" s="309"/>
      <c r="R938" s="309"/>
    </row>
    <row r="939">
      <c r="D939" s="317"/>
      <c r="E939" s="305"/>
      <c r="F939" s="305"/>
      <c r="G939" s="305"/>
      <c r="H939" s="305"/>
      <c r="I939" s="305"/>
      <c r="J939" s="305"/>
      <c r="K939" s="305"/>
      <c r="L939" s="305"/>
      <c r="M939" s="305"/>
      <c r="N939" s="309"/>
      <c r="O939" s="309"/>
      <c r="P939" s="309"/>
      <c r="Q939" s="309"/>
      <c r="R939" s="309"/>
    </row>
    <row r="940">
      <c r="D940" s="317"/>
      <c r="E940" s="305"/>
      <c r="F940" s="305"/>
      <c r="G940" s="305"/>
      <c r="H940" s="305"/>
      <c r="I940" s="305"/>
      <c r="J940" s="305"/>
      <c r="K940" s="305"/>
      <c r="L940" s="305"/>
      <c r="M940" s="305"/>
      <c r="N940" s="309"/>
      <c r="O940" s="309"/>
      <c r="P940" s="309"/>
      <c r="Q940" s="309"/>
      <c r="R940" s="309"/>
    </row>
    <row r="941">
      <c r="D941" s="317"/>
      <c r="E941" s="305"/>
      <c r="F941" s="305"/>
      <c r="G941" s="305"/>
      <c r="H941" s="305"/>
      <c r="I941" s="305"/>
      <c r="J941" s="305"/>
      <c r="K941" s="305"/>
      <c r="L941" s="305"/>
      <c r="M941" s="305"/>
      <c r="N941" s="309"/>
      <c r="O941" s="309"/>
      <c r="P941" s="309"/>
      <c r="Q941" s="309"/>
      <c r="R941" s="309"/>
    </row>
    <row r="942">
      <c r="D942" s="317"/>
      <c r="E942" s="305"/>
      <c r="F942" s="305"/>
      <c r="G942" s="305"/>
      <c r="H942" s="305"/>
      <c r="I942" s="305"/>
      <c r="J942" s="305"/>
      <c r="K942" s="305"/>
      <c r="L942" s="305"/>
      <c r="M942" s="305"/>
      <c r="N942" s="309"/>
      <c r="O942" s="309"/>
      <c r="P942" s="309"/>
      <c r="Q942" s="309"/>
      <c r="R942" s="309"/>
    </row>
    <row r="943">
      <c r="D943" s="317"/>
      <c r="E943" s="305"/>
      <c r="F943" s="305"/>
      <c r="G943" s="305"/>
      <c r="H943" s="305"/>
      <c r="I943" s="305"/>
      <c r="J943" s="305"/>
      <c r="K943" s="305"/>
      <c r="L943" s="305"/>
      <c r="M943" s="305"/>
      <c r="N943" s="309"/>
      <c r="O943" s="309"/>
      <c r="P943" s="309"/>
      <c r="Q943" s="309"/>
      <c r="R943" s="309"/>
    </row>
    <row r="944">
      <c r="D944" s="317"/>
      <c r="E944" s="305"/>
      <c r="F944" s="305"/>
      <c r="G944" s="305"/>
      <c r="H944" s="305"/>
      <c r="I944" s="305"/>
      <c r="J944" s="305"/>
      <c r="K944" s="305"/>
      <c r="L944" s="305"/>
      <c r="M944" s="305"/>
      <c r="N944" s="309"/>
      <c r="O944" s="309"/>
      <c r="P944" s="309"/>
      <c r="Q944" s="309"/>
      <c r="R944" s="309"/>
    </row>
    <row r="945">
      <c r="D945" s="317"/>
      <c r="E945" s="305"/>
      <c r="F945" s="305"/>
      <c r="G945" s="305"/>
      <c r="H945" s="305"/>
      <c r="I945" s="305"/>
      <c r="J945" s="305"/>
      <c r="K945" s="305"/>
      <c r="L945" s="305"/>
      <c r="M945" s="305"/>
      <c r="N945" s="309"/>
      <c r="O945" s="309"/>
      <c r="P945" s="309"/>
      <c r="Q945" s="309"/>
      <c r="R945" s="309"/>
    </row>
    <row r="946">
      <c r="D946" s="317"/>
      <c r="E946" s="305"/>
      <c r="F946" s="305"/>
      <c r="G946" s="305"/>
      <c r="H946" s="305"/>
      <c r="I946" s="305"/>
      <c r="J946" s="305"/>
      <c r="K946" s="305"/>
      <c r="L946" s="305"/>
      <c r="M946" s="305"/>
      <c r="N946" s="309"/>
      <c r="O946" s="309"/>
      <c r="P946" s="309"/>
      <c r="Q946" s="309"/>
      <c r="R946" s="309"/>
    </row>
    <row r="947">
      <c r="D947" s="317"/>
      <c r="E947" s="305"/>
      <c r="F947" s="305"/>
      <c r="G947" s="305"/>
      <c r="H947" s="305"/>
      <c r="I947" s="305"/>
      <c r="J947" s="305"/>
      <c r="K947" s="305"/>
      <c r="L947" s="305"/>
      <c r="M947" s="305"/>
      <c r="N947" s="309"/>
      <c r="O947" s="309"/>
      <c r="P947" s="309"/>
      <c r="Q947" s="309"/>
      <c r="R947" s="309"/>
    </row>
    <row r="948">
      <c r="D948" s="317"/>
      <c r="E948" s="305"/>
      <c r="F948" s="305"/>
      <c r="G948" s="305"/>
      <c r="H948" s="305"/>
      <c r="I948" s="305"/>
      <c r="J948" s="305"/>
      <c r="K948" s="305"/>
      <c r="L948" s="305"/>
      <c r="M948" s="305"/>
      <c r="N948" s="309"/>
      <c r="O948" s="309"/>
      <c r="P948" s="309"/>
      <c r="Q948" s="309"/>
      <c r="R948" s="309"/>
    </row>
    <row r="949">
      <c r="D949" s="317"/>
      <c r="E949" s="305"/>
      <c r="F949" s="305"/>
      <c r="G949" s="305"/>
      <c r="H949" s="305"/>
      <c r="I949" s="305"/>
      <c r="J949" s="305"/>
      <c r="K949" s="305"/>
      <c r="L949" s="305"/>
      <c r="M949" s="305"/>
      <c r="N949" s="309"/>
      <c r="O949" s="309"/>
      <c r="P949" s="309"/>
      <c r="Q949" s="309"/>
      <c r="R949" s="309"/>
    </row>
    <row r="950">
      <c r="D950" s="317"/>
      <c r="E950" s="305"/>
      <c r="F950" s="305"/>
      <c r="G950" s="305"/>
      <c r="H950" s="305"/>
      <c r="I950" s="305"/>
      <c r="J950" s="305"/>
      <c r="K950" s="305"/>
      <c r="L950" s="305"/>
      <c r="M950" s="305"/>
      <c r="N950" s="309"/>
      <c r="O950" s="309"/>
      <c r="P950" s="309"/>
      <c r="Q950" s="309"/>
      <c r="R950" s="309"/>
    </row>
    <row r="951">
      <c r="D951" s="317"/>
      <c r="E951" s="305"/>
      <c r="F951" s="305"/>
      <c r="G951" s="305"/>
      <c r="H951" s="305"/>
      <c r="I951" s="305"/>
      <c r="J951" s="305"/>
      <c r="K951" s="305"/>
      <c r="L951" s="305"/>
      <c r="M951" s="305"/>
      <c r="N951" s="309"/>
      <c r="O951" s="309"/>
      <c r="P951" s="309"/>
      <c r="Q951" s="309"/>
      <c r="R951" s="309"/>
    </row>
    <row r="952">
      <c r="D952" s="317"/>
      <c r="E952" s="305"/>
      <c r="F952" s="305"/>
      <c r="G952" s="305"/>
      <c r="H952" s="305"/>
      <c r="I952" s="305"/>
      <c r="J952" s="305"/>
      <c r="K952" s="305"/>
      <c r="L952" s="305"/>
      <c r="M952" s="305"/>
      <c r="N952" s="309"/>
      <c r="O952" s="309"/>
      <c r="P952" s="309"/>
      <c r="Q952" s="309"/>
      <c r="R952" s="309"/>
    </row>
    <row r="953">
      <c r="D953" s="317"/>
      <c r="E953" s="305"/>
      <c r="F953" s="305"/>
      <c r="G953" s="305"/>
      <c r="H953" s="305"/>
      <c r="I953" s="305"/>
      <c r="J953" s="305"/>
      <c r="K953" s="305"/>
      <c r="L953" s="305"/>
      <c r="M953" s="305"/>
      <c r="N953" s="309"/>
      <c r="O953" s="309"/>
      <c r="P953" s="309"/>
      <c r="Q953" s="309"/>
      <c r="R953" s="309"/>
    </row>
    <row r="954">
      <c r="D954" s="317"/>
      <c r="E954" s="305"/>
      <c r="F954" s="305"/>
      <c r="G954" s="305"/>
      <c r="H954" s="305"/>
      <c r="I954" s="305"/>
      <c r="J954" s="305"/>
      <c r="K954" s="305"/>
      <c r="L954" s="305"/>
      <c r="M954" s="305"/>
      <c r="N954" s="309"/>
      <c r="O954" s="309"/>
      <c r="P954" s="309"/>
      <c r="Q954" s="309"/>
      <c r="R954" s="309"/>
    </row>
    <row r="955">
      <c r="D955" s="317"/>
      <c r="E955" s="305"/>
      <c r="F955" s="305"/>
      <c r="G955" s="305"/>
      <c r="H955" s="305"/>
      <c r="I955" s="305"/>
      <c r="J955" s="305"/>
      <c r="K955" s="305"/>
      <c r="L955" s="305"/>
      <c r="M955" s="305"/>
      <c r="N955" s="309"/>
      <c r="O955" s="309"/>
      <c r="P955" s="309"/>
      <c r="Q955" s="309"/>
      <c r="R955" s="309"/>
    </row>
    <row r="956">
      <c r="D956" s="317"/>
      <c r="E956" s="305"/>
      <c r="F956" s="305"/>
      <c r="G956" s="305"/>
      <c r="H956" s="305"/>
      <c r="I956" s="305"/>
      <c r="J956" s="305"/>
      <c r="K956" s="305"/>
      <c r="L956" s="305"/>
      <c r="M956" s="305"/>
      <c r="N956" s="309"/>
      <c r="O956" s="309"/>
      <c r="P956" s="309"/>
      <c r="Q956" s="309"/>
      <c r="R956" s="309"/>
    </row>
    <row r="957">
      <c r="D957" s="317"/>
      <c r="E957" s="305"/>
      <c r="F957" s="305"/>
      <c r="G957" s="305"/>
      <c r="H957" s="305"/>
      <c r="I957" s="305"/>
      <c r="J957" s="305"/>
      <c r="K957" s="305"/>
      <c r="L957" s="305"/>
      <c r="M957" s="305"/>
      <c r="N957" s="309"/>
      <c r="O957" s="309"/>
      <c r="P957" s="309"/>
      <c r="Q957" s="309"/>
      <c r="R957" s="309"/>
    </row>
    <row r="958">
      <c r="D958" s="317"/>
      <c r="E958" s="305"/>
      <c r="F958" s="305"/>
      <c r="G958" s="305"/>
      <c r="H958" s="305"/>
      <c r="I958" s="305"/>
      <c r="J958" s="305"/>
      <c r="K958" s="305"/>
      <c r="L958" s="305"/>
      <c r="M958" s="305"/>
      <c r="N958" s="309"/>
      <c r="O958" s="309"/>
      <c r="P958" s="309"/>
      <c r="Q958" s="309"/>
      <c r="R958" s="309"/>
    </row>
    <row r="959">
      <c r="D959" s="317"/>
      <c r="E959" s="305"/>
      <c r="F959" s="305"/>
      <c r="G959" s="305"/>
      <c r="H959" s="305"/>
      <c r="I959" s="305"/>
      <c r="J959" s="305"/>
      <c r="K959" s="305"/>
      <c r="L959" s="305"/>
      <c r="M959" s="305"/>
      <c r="N959" s="309"/>
      <c r="O959" s="309"/>
      <c r="P959" s="309"/>
      <c r="Q959" s="309"/>
      <c r="R959" s="309"/>
    </row>
    <row r="960">
      <c r="D960" s="317"/>
      <c r="E960" s="305"/>
      <c r="F960" s="305"/>
      <c r="G960" s="305"/>
      <c r="H960" s="305"/>
      <c r="I960" s="305"/>
      <c r="J960" s="305"/>
      <c r="K960" s="305"/>
      <c r="L960" s="305"/>
      <c r="M960" s="305"/>
      <c r="N960" s="309"/>
      <c r="O960" s="309"/>
      <c r="P960" s="309"/>
      <c r="Q960" s="309"/>
      <c r="R960" s="309"/>
    </row>
    <row r="961">
      <c r="D961" s="317"/>
      <c r="E961" s="305"/>
      <c r="F961" s="305"/>
      <c r="G961" s="305"/>
      <c r="H961" s="305"/>
      <c r="I961" s="305"/>
      <c r="J961" s="305"/>
      <c r="K961" s="305"/>
      <c r="L961" s="305"/>
      <c r="M961" s="305"/>
      <c r="N961" s="309"/>
      <c r="O961" s="309"/>
      <c r="P961" s="309"/>
      <c r="Q961" s="309"/>
      <c r="R961" s="309"/>
    </row>
    <row r="962">
      <c r="D962" s="317"/>
      <c r="E962" s="305"/>
      <c r="F962" s="305"/>
      <c r="G962" s="305"/>
      <c r="H962" s="305"/>
      <c r="I962" s="305"/>
      <c r="J962" s="305"/>
      <c r="K962" s="305"/>
      <c r="L962" s="305"/>
      <c r="M962" s="305"/>
      <c r="N962" s="309"/>
      <c r="O962" s="309"/>
      <c r="P962" s="309"/>
      <c r="Q962" s="309"/>
      <c r="R962" s="309"/>
    </row>
    <row r="963">
      <c r="D963" s="317"/>
      <c r="E963" s="305"/>
      <c r="F963" s="305"/>
      <c r="G963" s="305"/>
      <c r="H963" s="305"/>
      <c r="I963" s="305"/>
      <c r="J963" s="305"/>
      <c r="K963" s="305"/>
      <c r="L963" s="305"/>
      <c r="M963" s="305"/>
      <c r="N963" s="309"/>
      <c r="O963" s="309"/>
      <c r="P963" s="309"/>
      <c r="Q963" s="309"/>
      <c r="R963" s="309"/>
    </row>
    <row r="964">
      <c r="D964" s="317"/>
      <c r="E964" s="305"/>
      <c r="F964" s="305"/>
      <c r="G964" s="305"/>
      <c r="H964" s="305"/>
      <c r="I964" s="305"/>
      <c r="J964" s="305"/>
      <c r="K964" s="305"/>
      <c r="L964" s="305"/>
      <c r="M964" s="305"/>
      <c r="N964" s="309"/>
      <c r="O964" s="309"/>
      <c r="P964" s="309"/>
      <c r="Q964" s="309"/>
      <c r="R964" s="309"/>
    </row>
    <row r="965">
      <c r="D965" s="317"/>
      <c r="E965" s="305"/>
      <c r="F965" s="305"/>
      <c r="G965" s="305"/>
      <c r="H965" s="305"/>
      <c r="I965" s="305"/>
      <c r="J965" s="305"/>
      <c r="K965" s="305"/>
      <c r="L965" s="305"/>
      <c r="M965" s="305"/>
      <c r="N965" s="309"/>
      <c r="O965" s="309"/>
      <c r="P965" s="309"/>
      <c r="Q965" s="309"/>
      <c r="R965" s="309"/>
    </row>
    <row r="966">
      <c r="D966" s="317"/>
      <c r="E966" s="305"/>
      <c r="F966" s="305"/>
      <c r="G966" s="305"/>
      <c r="H966" s="305"/>
      <c r="I966" s="305"/>
      <c r="J966" s="305"/>
      <c r="K966" s="305"/>
      <c r="L966" s="305"/>
      <c r="M966" s="305"/>
      <c r="N966" s="309"/>
      <c r="O966" s="309"/>
      <c r="P966" s="309"/>
      <c r="Q966" s="309"/>
      <c r="R966" s="309"/>
    </row>
    <row r="967">
      <c r="D967" s="317"/>
      <c r="E967" s="305"/>
      <c r="F967" s="305"/>
      <c r="G967" s="305"/>
      <c r="H967" s="305"/>
      <c r="I967" s="305"/>
      <c r="J967" s="305"/>
      <c r="K967" s="305"/>
      <c r="L967" s="305"/>
      <c r="M967" s="305"/>
      <c r="N967" s="309"/>
      <c r="O967" s="309"/>
      <c r="P967" s="309"/>
      <c r="Q967" s="309"/>
      <c r="R967" s="309"/>
    </row>
    <row r="968">
      <c r="D968" s="317"/>
      <c r="E968" s="305"/>
      <c r="F968" s="305"/>
      <c r="G968" s="305"/>
      <c r="H968" s="305"/>
      <c r="I968" s="305"/>
      <c r="J968" s="305"/>
      <c r="K968" s="305"/>
      <c r="L968" s="305"/>
      <c r="M968" s="305"/>
      <c r="N968" s="309"/>
      <c r="O968" s="309"/>
      <c r="P968" s="309"/>
      <c r="Q968" s="309"/>
      <c r="R968" s="309"/>
    </row>
    <row r="969">
      <c r="D969" s="317"/>
      <c r="E969" s="305"/>
      <c r="F969" s="305"/>
      <c r="G969" s="305"/>
      <c r="H969" s="305"/>
      <c r="I969" s="305"/>
      <c r="J969" s="305"/>
      <c r="K969" s="305"/>
      <c r="L969" s="305"/>
      <c r="M969" s="305"/>
      <c r="N969" s="309"/>
      <c r="O969" s="309"/>
      <c r="P969" s="309"/>
      <c r="Q969" s="309"/>
      <c r="R969" s="309"/>
    </row>
    <row r="970">
      <c r="D970" s="317"/>
      <c r="E970" s="305"/>
      <c r="F970" s="305"/>
      <c r="G970" s="305"/>
      <c r="H970" s="305"/>
      <c r="I970" s="305"/>
      <c r="J970" s="305"/>
      <c r="K970" s="305"/>
      <c r="L970" s="305"/>
      <c r="M970" s="305"/>
      <c r="N970" s="309"/>
      <c r="O970" s="309"/>
      <c r="P970" s="309"/>
      <c r="Q970" s="309"/>
      <c r="R970" s="309"/>
    </row>
    <row r="971">
      <c r="D971" s="317"/>
      <c r="E971" s="305"/>
      <c r="F971" s="305"/>
      <c r="G971" s="305"/>
      <c r="H971" s="305"/>
      <c r="I971" s="305"/>
      <c r="J971" s="305"/>
      <c r="K971" s="305"/>
      <c r="L971" s="305"/>
      <c r="M971" s="305"/>
      <c r="N971" s="309"/>
      <c r="O971" s="309"/>
      <c r="P971" s="309"/>
      <c r="Q971" s="309"/>
      <c r="R971" s="309"/>
    </row>
    <row r="972">
      <c r="D972" s="317"/>
      <c r="E972" s="305"/>
      <c r="F972" s="305"/>
      <c r="G972" s="305"/>
      <c r="H972" s="305"/>
      <c r="I972" s="305"/>
      <c r="J972" s="305"/>
      <c r="K972" s="305"/>
      <c r="L972" s="305"/>
      <c r="M972" s="305"/>
      <c r="N972" s="309"/>
      <c r="O972" s="309"/>
      <c r="P972" s="309"/>
      <c r="Q972" s="309"/>
      <c r="R972" s="309"/>
    </row>
    <row r="973">
      <c r="D973" s="317"/>
      <c r="E973" s="305"/>
      <c r="F973" s="305"/>
      <c r="G973" s="305"/>
      <c r="H973" s="305"/>
      <c r="I973" s="305"/>
      <c r="J973" s="305"/>
      <c r="K973" s="305"/>
      <c r="L973" s="305"/>
      <c r="M973" s="305"/>
      <c r="N973" s="309"/>
      <c r="O973" s="309"/>
      <c r="P973" s="309"/>
      <c r="Q973" s="309"/>
      <c r="R973" s="309"/>
    </row>
    <row r="974">
      <c r="D974" s="317"/>
      <c r="E974" s="305"/>
      <c r="F974" s="305"/>
      <c r="G974" s="305"/>
      <c r="H974" s="305"/>
      <c r="I974" s="305"/>
      <c r="J974" s="305"/>
      <c r="K974" s="305"/>
      <c r="L974" s="305"/>
      <c r="M974" s="305"/>
      <c r="N974" s="309"/>
      <c r="O974" s="309"/>
      <c r="P974" s="309"/>
      <c r="Q974" s="309"/>
      <c r="R974" s="309"/>
    </row>
    <row r="975">
      <c r="D975" s="317"/>
      <c r="E975" s="305"/>
      <c r="F975" s="305"/>
      <c r="G975" s="305"/>
      <c r="H975" s="305"/>
      <c r="I975" s="305"/>
      <c r="J975" s="305"/>
      <c r="K975" s="305"/>
      <c r="L975" s="305"/>
      <c r="M975" s="305"/>
      <c r="N975" s="309"/>
      <c r="O975" s="309"/>
      <c r="P975" s="309"/>
      <c r="Q975" s="309"/>
      <c r="R975" s="309"/>
    </row>
    <row r="976">
      <c r="D976" s="317"/>
      <c r="E976" s="305"/>
      <c r="F976" s="305"/>
      <c r="G976" s="305"/>
      <c r="H976" s="305"/>
      <c r="I976" s="305"/>
      <c r="J976" s="305"/>
      <c r="K976" s="305"/>
      <c r="L976" s="305"/>
      <c r="M976" s="305"/>
      <c r="N976" s="309"/>
      <c r="O976" s="309"/>
      <c r="P976" s="309"/>
      <c r="Q976" s="309"/>
      <c r="R976" s="309"/>
    </row>
    <row r="977">
      <c r="D977" s="317"/>
      <c r="E977" s="305"/>
      <c r="F977" s="305"/>
      <c r="G977" s="305"/>
      <c r="H977" s="305"/>
      <c r="I977" s="305"/>
      <c r="J977" s="305"/>
      <c r="K977" s="305"/>
      <c r="L977" s="305"/>
      <c r="M977" s="305"/>
      <c r="N977" s="309"/>
      <c r="O977" s="309"/>
      <c r="P977" s="309"/>
      <c r="Q977" s="309"/>
      <c r="R977" s="309"/>
    </row>
    <row r="978">
      <c r="D978" s="317"/>
      <c r="E978" s="305"/>
      <c r="F978" s="305"/>
      <c r="G978" s="305"/>
      <c r="H978" s="305"/>
      <c r="I978" s="305"/>
      <c r="J978" s="305"/>
      <c r="K978" s="305"/>
      <c r="L978" s="305"/>
      <c r="M978" s="305"/>
      <c r="N978" s="309"/>
      <c r="O978" s="309"/>
      <c r="P978" s="309"/>
      <c r="Q978" s="309"/>
      <c r="R978" s="309"/>
    </row>
    <row r="979">
      <c r="D979" s="317"/>
      <c r="E979" s="305"/>
      <c r="F979" s="305"/>
      <c r="G979" s="305"/>
      <c r="H979" s="305"/>
      <c r="I979" s="305"/>
      <c r="J979" s="305"/>
      <c r="K979" s="305"/>
      <c r="L979" s="305"/>
      <c r="M979" s="305"/>
      <c r="N979" s="309"/>
      <c r="O979" s="309"/>
      <c r="P979" s="309"/>
      <c r="Q979" s="309"/>
      <c r="R979" s="309"/>
    </row>
    <row r="980">
      <c r="D980" s="317"/>
      <c r="E980" s="305"/>
      <c r="F980" s="305"/>
      <c r="G980" s="305"/>
      <c r="H980" s="305"/>
      <c r="I980" s="305"/>
      <c r="J980" s="305"/>
      <c r="K980" s="305"/>
      <c r="L980" s="305"/>
      <c r="M980" s="305"/>
      <c r="N980" s="309"/>
      <c r="O980" s="309"/>
      <c r="P980" s="309"/>
      <c r="Q980" s="309"/>
      <c r="R980" s="309"/>
    </row>
    <row r="981">
      <c r="D981" s="317"/>
      <c r="E981" s="305"/>
      <c r="F981" s="305"/>
      <c r="G981" s="305"/>
      <c r="H981" s="305"/>
      <c r="I981" s="305"/>
      <c r="J981" s="305"/>
      <c r="K981" s="305"/>
      <c r="L981" s="305"/>
      <c r="M981" s="305"/>
      <c r="N981" s="309"/>
      <c r="O981" s="309"/>
      <c r="P981" s="309"/>
      <c r="Q981" s="309"/>
      <c r="R981" s="309"/>
    </row>
    <row r="982">
      <c r="D982" s="317"/>
      <c r="E982" s="305"/>
      <c r="F982" s="305"/>
      <c r="G982" s="305"/>
      <c r="H982" s="305"/>
      <c r="I982" s="305"/>
      <c r="J982" s="305"/>
      <c r="K982" s="305"/>
      <c r="L982" s="305"/>
      <c r="M982" s="305"/>
      <c r="N982" s="309"/>
      <c r="O982" s="309"/>
      <c r="P982" s="309"/>
      <c r="Q982" s="309"/>
      <c r="R982" s="309"/>
    </row>
    <row r="983">
      <c r="D983" s="317"/>
      <c r="E983" s="305"/>
      <c r="F983" s="305"/>
      <c r="G983" s="305"/>
      <c r="H983" s="305"/>
      <c r="I983" s="305"/>
      <c r="J983" s="305"/>
      <c r="K983" s="305"/>
      <c r="L983" s="305"/>
      <c r="M983" s="305"/>
      <c r="N983" s="309"/>
      <c r="O983" s="309"/>
      <c r="P983" s="309"/>
      <c r="Q983" s="309"/>
      <c r="R983" s="309"/>
    </row>
    <row r="984">
      <c r="D984" s="317"/>
      <c r="E984" s="305"/>
      <c r="F984" s="305"/>
      <c r="G984" s="305"/>
      <c r="H984" s="305"/>
      <c r="I984" s="305"/>
      <c r="J984" s="305"/>
      <c r="K984" s="305"/>
      <c r="L984" s="305"/>
      <c r="M984" s="305"/>
      <c r="N984" s="309"/>
      <c r="O984" s="309"/>
      <c r="P984" s="309"/>
      <c r="Q984" s="309"/>
      <c r="R984" s="309"/>
    </row>
    <row r="985">
      <c r="D985" s="317"/>
      <c r="E985" s="305"/>
      <c r="F985" s="305"/>
      <c r="G985" s="305"/>
      <c r="H985" s="305"/>
      <c r="I985" s="305"/>
      <c r="J985" s="305"/>
      <c r="K985" s="305"/>
      <c r="L985" s="305"/>
      <c r="M985" s="305"/>
      <c r="N985" s="309"/>
      <c r="O985" s="309"/>
      <c r="P985" s="309"/>
      <c r="Q985" s="309"/>
      <c r="R985" s="309"/>
    </row>
    <row r="986">
      <c r="D986" s="317"/>
      <c r="E986" s="305"/>
      <c r="F986" s="305"/>
      <c r="G986" s="305"/>
      <c r="H986" s="305"/>
      <c r="I986" s="305"/>
      <c r="J986" s="305"/>
      <c r="K986" s="305"/>
      <c r="L986" s="305"/>
      <c r="M986" s="305"/>
      <c r="N986" s="309"/>
      <c r="O986" s="309"/>
      <c r="P986" s="309"/>
      <c r="Q986" s="309"/>
      <c r="R986" s="309"/>
    </row>
    <row r="987">
      <c r="D987" s="317"/>
      <c r="E987" s="305"/>
      <c r="F987" s="305"/>
      <c r="G987" s="305"/>
      <c r="H987" s="305"/>
      <c r="I987" s="305"/>
      <c r="J987" s="305"/>
      <c r="K987" s="305"/>
      <c r="L987" s="305"/>
      <c r="M987" s="305"/>
      <c r="N987" s="309"/>
      <c r="O987" s="309"/>
      <c r="P987" s="309"/>
      <c r="Q987" s="309"/>
      <c r="R987" s="309"/>
    </row>
    <row r="988">
      <c r="D988" s="317"/>
      <c r="E988" s="305"/>
      <c r="F988" s="305"/>
      <c r="G988" s="305"/>
      <c r="H988" s="305"/>
      <c r="I988" s="305"/>
      <c r="J988" s="305"/>
      <c r="K988" s="305"/>
      <c r="L988" s="305"/>
      <c r="M988" s="305"/>
      <c r="N988" s="309"/>
      <c r="O988" s="309"/>
      <c r="P988" s="309"/>
      <c r="Q988" s="309"/>
      <c r="R988" s="309"/>
    </row>
    <row r="989">
      <c r="D989" s="317"/>
      <c r="E989" s="305"/>
      <c r="F989" s="305"/>
      <c r="G989" s="305"/>
      <c r="H989" s="305"/>
      <c r="I989" s="305"/>
      <c r="J989" s="305"/>
      <c r="K989" s="305"/>
      <c r="L989" s="305"/>
      <c r="M989" s="305"/>
      <c r="N989" s="309"/>
      <c r="O989" s="309"/>
      <c r="P989" s="309"/>
      <c r="Q989" s="309"/>
      <c r="R989" s="309"/>
    </row>
    <row r="990">
      <c r="D990" s="317"/>
      <c r="E990" s="305"/>
      <c r="F990" s="305"/>
      <c r="G990" s="305"/>
      <c r="H990" s="305"/>
      <c r="I990" s="305"/>
      <c r="J990" s="305"/>
      <c r="K990" s="305"/>
      <c r="L990" s="305"/>
      <c r="M990" s="305"/>
      <c r="N990" s="309"/>
      <c r="O990" s="309"/>
      <c r="P990" s="309"/>
      <c r="Q990" s="309"/>
      <c r="R990" s="309"/>
    </row>
    <row r="991">
      <c r="D991" s="317"/>
      <c r="E991" s="305"/>
      <c r="F991" s="305"/>
      <c r="G991" s="305"/>
      <c r="H991" s="305"/>
      <c r="I991" s="305"/>
      <c r="J991" s="305"/>
      <c r="K991" s="305"/>
      <c r="L991" s="305"/>
      <c r="M991" s="305"/>
      <c r="N991" s="309"/>
      <c r="O991" s="309"/>
      <c r="P991" s="309"/>
      <c r="Q991" s="309"/>
      <c r="R991" s="309"/>
    </row>
    <row r="992">
      <c r="D992" s="317"/>
      <c r="E992" s="305"/>
      <c r="F992" s="305"/>
      <c r="G992" s="305"/>
      <c r="H992" s="305"/>
      <c r="I992" s="305"/>
      <c r="J992" s="305"/>
      <c r="K992" s="305"/>
      <c r="L992" s="305"/>
      <c r="M992" s="305"/>
      <c r="N992" s="309"/>
      <c r="O992" s="309"/>
      <c r="P992" s="309"/>
      <c r="Q992" s="309"/>
      <c r="R992" s="309"/>
    </row>
    <row r="993">
      <c r="D993" s="317"/>
      <c r="E993" s="305"/>
      <c r="F993" s="305"/>
      <c r="G993" s="305"/>
      <c r="H993" s="305"/>
      <c r="I993" s="305"/>
      <c r="J993" s="305"/>
      <c r="K993" s="305"/>
      <c r="L993" s="305"/>
      <c r="M993" s="305"/>
      <c r="N993" s="309"/>
      <c r="O993" s="309"/>
      <c r="P993" s="309"/>
      <c r="Q993" s="309"/>
      <c r="R993" s="309"/>
    </row>
    <row r="994">
      <c r="D994" s="317"/>
      <c r="E994" s="305"/>
      <c r="F994" s="305"/>
      <c r="G994" s="305"/>
      <c r="H994" s="305"/>
      <c r="I994" s="305"/>
      <c r="J994" s="305"/>
      <c r="K994" s="305"/>
      <c r="L994" s="305"/>
      <c r="M994" s="305"/>
      <c r="N994" s="309"/>
      <c r="O994" s="309"/>
      <c r="P994" s="309"/>
      <c r="Q994" s="309"/>
      <c r="R994" s="309"/>
    </row>
    <row r="995">
      <c r="D995" s="317"/>
      <c r="E995" s="305"/>
      <c r="F995" s="305"/>
      <c r="G995" s="305"/>
      <c r="H995" s="305"/>
      <c r="I995" s="305"/>
      <c r="J995" s="305"/>
      <c r="K995" s="305"/>
      <c r="L995" s="305"/>
      <c r="M995" s="305"/>
      <c r="N995" s="309"/>
      <c r="O995" s="309"/>
      <c r="P995" s="309"/>
      <c r="Q995" s="309"/>
      <c r="R995" s="309"/>
    </row>
    <row r="996">
      <c r="D996" s="317"/>
      <c r="E996" s="305"/>
      <c r="F996" s="305"/>
      <c r="G996" s="305"/>
      <c r="H996" s="305"/>
      <c r="I996" s="305"/>
      <c r="J996" s="305"/>
      <c r="K996" s="305"/>
      <c r="L996" s="305"/>
      <c r="M996" s="305"/>
      <c r="N996" s="309"/>
      <c r="O996" s="309"/>
      <c r="P996" s="309"/>
      <c r="Q996" s="309"/>
      <c r="R996" s="309"/>
    </row>
    <row r="997">
      <c r="D997" s="317"/>
      <c r="E997" s="305"/>
      <c r="F997" s="305"/>
      <c r="G997" s="305"/>
      <c r="H997" s="305"/>
      <c r="I997" s="305"/>
      <c r="J997" s="305"/>
      <c r="K997" s="305"/>
      <c r="L997" s="305"/>
      <c r="M997" s="305"/>
      <c r="N997" s="309"/>
      <c r="O997" s="309"/>
      <c r="P997" s="309"/>
      <c r="Q997" s="309"/>
      <c r="R997" s="309"/>
    </row>
    <row r="998">
      <c r="D998" s="317"/>
      <c r="E998" s="305"/>
      <c r="F998" s="305"/>
      <c r="G998" s="305"/>
      <c r="H998" s="305"/>
      <c r="I998" s="305"/>
      <c r="J998" s="305"/>
      <c r="K998" s="305"/>
      <c r="L998" s="305"/>
      <c r="M998" s="305"/>
      <c r="N998" s="309"/>
      <c r="O998" s="309"/>
      <c r="P998" s="309"/>
      <c r="Q998" s="309"/>
      <c r="R998" s="309"/>
    </row>
    <row r="999">
      <c r="D999" s="317"/>
      <c r="E999" s="305"/>
      <c r="F999" s="305"/>
      <c r="G999" s="305"/>
      <c r="H999" s="305"/>
      <c r="I999" s="305"/>
      <c r="J999" s="305"/>
      <c r="K999" s="305"/>
      <c r="L999" s="305"/>
      <c r="M999" s="305"/>
      <c r="N999" s="309"/>
      <c r="O999" s="309"/>
      <c r="P999" s="309"/>
      <c r="Q999" s="309"/>
      <c r="R999" s="309"/>
    </row>
    <row r="1000">
      <c r="D1000" s="317"/>
      <c r="E1000" s="305"/>
      <c r="F1000" s="305"/>
      <c r="G1000" s="305"/>
      <c r="H1000" s="305"/>
      <c r="I1000" s="305"/>
      <c r="J1000" s="305"/>
      <c r="K1000" s="305"/>
      <c r="L1000" s="305"/>
      <c r="M1000" s="305"/>
      <c r="N1000" s="309"/>
      <c r="O1000" s="309"/>
      <c r="P1000" s="309"/>
      <c r="Q1000" s="309"/>
      <c r="R1000" s="309"/>
    </row>
    <row r="1001">
      <c r="D1001" s="317"/>
      <c r="E1001" s="305"/>
      <c r="F1001" s="305"/>
      <c r="G1001" s="305"/>
      <c r="H1001" s="305"/>
      <c r="I1001" s="305"/>
      <c r="J1001" s="305"/>
      <c r="K1001" s="305"/>
      <c r="L1001" s="305"/>
      <c r="M1001" s="305"/>
      <c r="N1001" s="309"/>
      <c r="O1001" s="309"/>
      <c r="P1001" s="309"/>
      <c r="Q1001" s="309"/>
      <c r="R1001" s="309"/>
    </row>
    <row r="1002">
      <c r="D1002" s="317"/>
      <c r="E1002" s="305"/>
      <c r="F1002" s="305"/>
      <c r="G1002" s="305"/>
      <c r="H1002" s="305"/>
      <c r="I1002" s="305"/>
      <c r="J1002" s="305"/>
      <c r="K1002" s="305"/>
      <c r="L1002" s="305"/>
      <c r="M1002" s="305"/>
      <c r="N1002" s="309"/>
      <c r="O1002" s="309"/>
      <c r="P1002" s="309"/>
      <c r="Q1002" s="309"/>
      <c r="R1002" s="309"/>
    </row>
    <row r="1003">
      <c r="D1003" s="317"/>
      <c r="E1003" s="305"/>
      <c r="F1003" s="305"/>
      <c r="G1003" s="305"/>
      <c r="H1003" s="305"/>
      <c r="I1003" s="305"/>
      <c r="J1003" s="305"/>
      <c r="K1003" s="305"/>
      <c r="L1003" s="305"/>
      <c r="M1003" s="305"/>
      <c r="N1003" s="309"/>
      <c r="O1003" s="309"/>
      <c r="P1003" s="309"/>
      <c r="Q1003" s="309"/>
      <c r="R1003" s="309"/>
    </row>
    <row r="1004">
      <c r="D1004" s="317"/>
      <c r="E1004" s="305"/>
      <c r="F1004" s="305"/>
      <c r="G1004" s="305"/>
      <c r="H1004" s="305"/>
      <c r="I1004" s="305"/>
      <c r="J1004" s="305"/>
      <c r="K1004" s="305"/>
      <c r="L1004" s="305"/>
      <c r="M1004" s="305"/>
      <c r="N1004" s="309"/>
      <c r="O1004" s="309"/>
      <c r="P1004" s="309"/>
      <c r="Q1004" s="309"/>
      <c r="R1004" s="309"/>
    </row>
    <row r="1005">
      <c r="D1005" s="317"/>
      <c r="E1005" s="305"/>
      <c r="F1005" s="305"/>
      <c r="G1005" s="305"/>
      <c r="H1005" s="305"/>
      <c r="I1005" s="305"/>
      <c r="J1005" s="305"/>
      <c r="K1005" s="305"/>
      <c r="L1005" s="305"/>
      <c r="M1005" s="305"/>
      <c r="N1005" s="309"/>
      <c r="O1005" s="309"/>
      <c r="P1005" s="309"/>
      <c r="Q1005" s="309"/>
      <c r="R1005" s="309"/>
    </row>
    <row r="1006">
      <c r="D1006" s="317"/>
      <c r="E1006" s="305"/>
      <c r="F1006" s="305"/>
      <c r="G1006" s="305"/>
      <c r="H1006" s="305"/>
      <c r="I1006" s="305"/>
      <c r="J1006" s="305"/>
      <c r="K1006" s="305"/>
      <c r="L1006" s="305"/>
      <c r="M1006" s="305"/>
      <c r="N1006" s="309"/>
      <c r="O1006" s="309"/>
      <c r="P1006" s="309"/>
      <c r="Q1006" s="309"/>
      <c r="R1006" s="309"/>
    </row>
    <row r="1007">
      <c r="D1007" s="317"/>
      <c r="E1007" s="305"/>
      <c r="F1007" s="305"/>
      <c r="G1007" s="305"/>
      <c r="H1007" s="305"/>
      <c r="I1007" s="305"/>
      <c r="J1007" s="305"/>
      <c r="K1007" s="305"/>
      <c r="L1007" s="305"/>
      <c r="M1007" s="305"/>
      <c r="N1007" s="309"/>
      <c r="O1007" s="309"/>
      <c r="P1007" s="309"/>
      <c r="Q1007" s="309"/>
      <c r="R1007" s="309"/>
    </row>
    <row r="1008">
      <c r="D1008" s="317"/>
      <c r="E1008" s="305"/>
      <c r="F1008" s="305"/>
      <c r="G1008" s="305"/>
      <c r="H1008" s="305"/>
      <c r="I1008" s="305"/>
      <c r="J1008" s="305"/>
      <c r="K1008" s="305"/>
      <c r="L1008" s="305"/>
      <c r="M1008" s="305"/>
      <c r="N1008" s="309"/>
      <c r="O1008" s="309"/>
      <c r="P1008" s="309"/>
      <c r="Q1008" s="309"/>
      <c r="R1008" s="309"/>
    </row>
    <row r="1009">
      <c r="D1009" s="317"/>
      <c r="E1009" s="305"/>
      <c r="F1009" s="305"/>
      <c r="G1009" s="305"/>
      <c r="H1009" s="305"/>
      <c r="I1009" s="305"/>
      <c r="J1009" s="305"/>
      <c r="K1009" s="305"/>
      <c r="L1009" s="305"/>
      <c r="M1009" s="305"/>
      <c r="N1009" s="309"/>
      <c r="O1009" s="309"/>
      <c r="P1009" s="309"/>
      <c r="Q1009" s="309"/>
      <c r="R1009" s="309"/>
    </row>
    <row r="1010">
      <c r="D1010" s="317"/>
      <c r="E1010" s="305"/>
      <c r="F1010" s="305"/>
      <c r="G1010" s="305"/>
      <c r="H1010" s="305"/>
      <c r="I1010" s="305"/>
      <c r="J1010" s="305"/>
      <c r="K1010" s="305"/>
      <c r="L1010" s="305"/>
      <c r="M1010" s="305"/>
      <c r="N1010" s="309"/>
      <c r="O1010" s="309"/>
      <c r="P1010" s="309"/>
      <c r="Q1010" s="309"/>
      <c r="R1010" s="309"/>
    </row>
    <row r="1011">
      <c r="D1011" s="317"/>
      <c r="E1011" s="305"/>
      <c r="F1011" s="305"/>
      <c r="G1011" s="305"/>
      <c r="H1011" s="305"/>
      <c r="I1011" s="305"/>
      <c r="J1011" s="305"/>
      <c r="K1011" s="305"/>
      <c r="L1011" s="305"/>
      <c r="M1011" s="305"/>
      <c r="N1011" s="309"/>
      <c r="O1011" s="309"/>
      <c r="P1011" s="309"/>
      <c r="Q1011" s="309"/>
      <c r="R1011" s="309"/>
    </row>
    <row r="1012">
      <c r="D1012" s="317"/>
      <c r="E1012" s="305"/>
      <c r="F1012" s="305"/>
      <c r="G1012" s="305"/>
      <c r="H1012" s="305"/>
      <c r="I1012" s="305"/>
      <c r="J1012" s="305"/>
      <c r="K1012" s="305"/>
      <c r="L1012" s="305"/>
      <c r="M1012" s="305"/>
      <c r="N1012" s="309"/>
      <c r="O1012" s="309"/>
      <c r="P1012" s="309"/>
      <c r="Q1012" s="309"/>
      <c r="R1012" s="309"/>
    </row>
    <row r="1013">
      <c r="D1013" s="317"/>
      <c r="E1013" s="305"/>
      <c r="F1013" s="305"/>
      <c r="G1013" s="305"/>
      <c r="H1013" s="305"/>
      <c r="I1013" s="305"/>
      <c r="J1013" s="305"/>
      <c r="K1013" s="305"/>
      <c r="L1013" s="305"/>
      <c r="M1013" s="305"/>
      <c r="N1013" s="309"/>
      <c r="O1013" s="309"/>
      <c r="P1013" s="309"/>
      <c r="Q1013" s="309"/>
      <c r="R1013" s="309"/>
    </row>
    <row r="1014">
      <c r="D1014" s="317"/>
      <c r="E1014" s="305"/>
      <c r="F1014" s="305"/>
      <c r="G1014" s="305"/>
      <c r="H1014" s="305"/>
      <c r="I1014" s="305"/>
      <c r="J1014" s="305"/>
      <c r="K1014" s="305"/>
      <c r="L1014" s="305"/>
      <c r="M1014" s="305"/>
      <c r="N1014" s="309"/>
      <c r="O1014" s="309"/>
      <c r="P1014" s="309"/>
      <c r="Q1014" s="309"/>
      <c r="R1014" s="309"/>
    </row>
    <row r="1015">
      <c r="D1015" s="317"/>
      <c r="E1015" s="305"/>
      <c r="F1015" s="305"/>
      <c r="G1015" s="305"/>
      <c r="H1015" s="305"/>
      <c r="I1015" s="305"/>
      <c r="J1015" s="305"/>
      <c r="K1015" s="305"/>
      <c r="L1015" s="305"/>
      <c r="M1015" s="305"/>
      <c r="N1015" s="309"/>
      <c r="O1015" s="309"/>
      <c r="P1015" s="309"/>
      <c r="Q1015" s="309"/>
      <c r="R1015" s="309"/>
    </row>
    <row r="1016">
      <c r="D1016" s="317"/>
      <c r="E1016" s="305"/>
      <c r="F1016" s="305"/>
      <c r="G1016" s="305"/>
      <c r="H1016" s="305"/>
      <c r="I1016" s="305"/>
      <c r="J1016" s="305"/>
      <c r="K1016" s="305"/>
      <c r="L1016" s="305"/>
      <c r="M1016" s="305"/>
      <c r="N1016" s="309"/>
      <c r="O1016" s="309"/>
      <c r="P1016" s="309"/>
      <c r="Q1016" s="309"/>
      <c r="R1016" s="309"/>
    </row>
    <row r="1017">
      <c r="D1017" s="317"/>
      <c r="E1017" s="305"/>
      <c r="F1017" s="305"/>
      <c r="G1017" s="305"/>
      <c r="H1017" s="305"/>
      <c r="I1017" s="305"/>
      <c r="J1017" s="305"/>
      <c r="K1017" s="305"/>
      <c r="L1017" s="305"/>
      <c r="M1017" s="305"/>
      <c r="N1017" s="309"/>
      <c r="O1017" s="309"/>
      <c r="P1017" s="309"/>
      <c r="Q1017" s="309"/>
      <c r="R1017" s="309"/>
    </row>
    <row r="1018">
      <c r="D1018" s="317"/>
      <c r="E1018" s="305"/>
      <c r="F1018" s="305"/>
      <c r="G1018" s="305"/>
      <c r="H1018" s="305"/>
      <c r="I1018" s="305"/>
      <c r="J1018" s="305"/>
      <c r="K1018" s="305"/>
      <c r="L1018" s="305"/>
      <c r="M1018" s="305"/>
      <c r="N1018" s="309"/>
      <c r="O1018" s="309"/>
      <c r="P1018" s="309"/>
      <c r="Q1018" s="309"/>
      <c r="R1018" s="309"/>
    </row>
    <row r="1019">
      <c r="D1019" s="317"/>
      <c r="E1019" s="305"/>
      <c r="F1019" s="305"/>
      <c r="G1019" s="305"/>
      <c r="H1019" s="305"/>
      <c r="I1019" s="305"/>
      <c r="J1019" s="305"/>
      <c r="K1019" s="305"/>
      <c r="L1019" s="305"/>
      <c r="M1019" s="305"/>
      <c r="N1019" s="309"/>
      <c r="O1019" s="309"/>
      <c r="P1019" s="309"/>
      <c r="Q1019" s="309"/>
      <c r="R1019" s="309"/>
    </row>
    <row r="1020">
      <c r="D1020" s="317"/>
      <c r="E1020" s="305"/>
      <c r="F1020" s="305"/>
      <c r="G1020" s="305"/>
      <c r="H1020" s="305"/>
      <c r="I1020" s="305"/>
      <c r="J1020" s="305"/>
      <c r="K1020" s="305"/>
      <c r="L1020" s="305"/>
      <c r="M1020" s="305"/>
      <c r="N1020" s="309"/>
      <c r="O1020" s="309"/>
      <c r="P1020" s="309"/>
      <c r="Q1020" s="309"/>
      <c r="R1020" s="309"/>
    </row>
    <row r="1021">
      <c r="D1021" s="317"/>
      <c r="E1021" s="305"/>
      <c r="F1021" s="305"/>
      <c r="G1021" s="305"/>
      <c r="H1021" s="305"/>
      <c r="I1021" s="305"/>
      <c r="J1021" s="305"/>
      <c r="K1021" s="305"/>
      <c r="L1021" s="305"/>
      <c r="M1021" s="305"/>
      <c r="N1021" s="309"/>
      <c r="O1021" s="309"/>
      <c r="P1021" s="309"/>
      <c r="Q1021" s="309"/>
      <c r="R1021" s="309"/>
    </row>
    <row r="1022">
      <c r="D1022" s="317"/>
      <c r="E1022" s="305"/>
      <c r="F1022" s="305"/>
      <c r="G1022" s="305"/>
      <c r="H1022" s="305"/>
      <c r="I1022" s="305"/>
      <c r="J1022" s="305"/>
      <c r="K1022" s="305"/>
      <c r="L1022" s="305"/>
      <c r="M1022" s="305"/>
      <c r="N1022" s="309"/>
      <c r="O1022" s="309"/>
      <c r="P1022" s="309"/>
      <c r="Q1022" s="309"/>
      <c r="R1022" s="309"/>
    </row>
    <row r="1023">
      <c r="D1023" s="317"/>
      <c r="E1023" s="305"/>
      <c r="F1023" s="305"/>
      <c r="G1023" s="305"/>
      <c r="H1023" s="305"/>
      <c r="I1023" s="305"/>
      <c r="J1023" s="305"/>
      <c r="K1023" s="305"/>
      <c r="L1023" s="305"/>
      <c r="M1023" s="305"/>
      <c r="N1023" s="309"/>
      <c r="O1023" s="309"/>
      <c r="P1023" s="309"/>
      <c r="Q1023" s="309"/>
      <c r="R1023" s="309"/>
    </row>
    <row r="1024">
      <c r="D1024" s="317"/>
      <c r="E1024" s="305"/>
      <c r="F1024" s="305"/>
      <c r="G1024" s="305"/>
      <c r="H1024" s="305"/>
      <c r="I1024" s="305"/>
      <c r="J1024" s="305"/>
      <c r="K1024" s="305"/>
      <c r="L1024" s="305"/>
      <c r="M1024" s="305"/>
      <c r="N1024" s="309"/>
      <c r="O1024" s="309"/>
      <c r="P1024" s="309"/>
      <c r="Q1024" s="309"/>
      <c r="R1024" s="309"/>
    </row>
    <row r="1025">
      <c r="D1025" s="317"/>
      <c r="E1025" s="305"/>
      <c r="F1025" s="305"/>
      <c r="G1025" s="305"/>
      <c r="H1025" s="305"/>
      <c r="I1025" s="305"/>
      <c r="J1025" s="305"/>
      <c r="K1025" s="305"/>
      <c r="L1025" s="305"/>
      <c r="M1025" s="305"/>
      <c r="N1025" s="309"/>
      <c r="O1025" s="309"/>
      <c r="P1025" s="309"/>
      <c r="Q1025" s="309"/>
      <c r="R1025" s="309"/>
    </row>
    <row r="1026">
      <c r="D1026" s="317"/>
      <c r="E1026" s="305"/>
      <c r="F1026" s="305"/>
      <c r="G1026" s="305"/>
      <c r="H1026" s="305"/>
      <c r="I1026" s="305"/>
      <c r="J1026" s="305"/>
      <c r="K1026" s="305"/>
      <c r="L1026" s="305"/>
      <c r="M1026" s="305"/>
      <c r="N1026" s="309"/>
      <c r="O1026" s="309"/>
      <c r="P1026" s="309"/>
      <c r="Q1026" s="309"/>
      <c r="R1026" s="309"/>
    </row>
    <row r="1027">
      <c r="D1027" s="317"/>
      <c r="E1027" s="305"/>
      <c r="F1027" s="305"/>
      <c r="G1027" s="305"/>
      <c r="H1027" s="305"/>
      <c r="I1027" s="305"/>
      <c r="J1027" s="305"/>
      <c r="K1027" s="305"/>
      <c r="L1027" s="305"/>
      <c r="M1027" s="305"/>
      <c r="N1027" s="309"/>
      <c r="O1027" s="309"/>
      <c r="P1027" s="309"/>
      <c r="Q1027" s="309"/>
      <c r="R1027" s="309"/>
    </row>
    <row r="1028">
      <c r="D1028" s="317"/>
      <c r="E1028" s="305"/>
      <c r="F1028" s="305"/>
      <c r="G1028" s="305"/>
      <c r="H1028" s="305"/>
      <c r="I1028" s="305"/>
      <c r="J1028" s="305"/>
      <c r="K1028" s="305"/>
      <c r="L1028" s="305"/>
      <c r="M1028" s="305"/>
      <c r="N1028" s="309"/>
      <c r="O1028" s="309"/>
      <c r="P1028" s="309"/>
      <c r="Q1028" s="309"/>
      <c r="R1028" s="309"/>
    </row>
    <row r="1029">
      <c r="D1029" s="317"/>
      <c r="E1029" s="305"/>
      <c r="F1029" s="305"/>
      <c r="G1029" s="305"/>
      <c r="H1029" s="305"/>
      <c r="I1029" s="305"/>
      <c r="J1029" s="305"/>
      <c r="K1029" s="305"/>
      <c r="L1029" s="305"/>
      <c r="M1029" s="305"/>
      <c r="N1029" s="309"/>
      <c r="O1029" s="309"/>
      <c r="P1029" s="309"/>
      <c r="Q1029" s="309"/>
      <c r="R1029" s="309"/>
    </row>
    <row r="1030">
      <c r="D1030" s="317"/>
      <c r="E1030" s="305"/>
      <c r="F1030" s="305"/>
      <c r="G1030" s="305"/>
      <c r="H1030" s="305"/>
      <c r="I1030" s="305"/>
      <c r="J1030" s="305"/>
      <c r="K1030" s="305"/>
      <c r="L1030" s="305"/>
      <c r="M1030" s="305"/>
      <c r="N1030" s="309"/>
      <c r="O1030" s="309"/>
      <c r="P1030" s="309"/>
      <c r="Q1030" s="309"/>
      <c r="R1030" s="309"/>
    </row>
    <row r="1031">
      <c r="D1031" s="317"/>
      <c r="E1031" s="305"/>
      <c r="F1031" s="305"/>
      <c r="G1031" s="305"/>
      <c r="H1031" s="305"/>
      <c r="I1031" s="305"/>
      <c r="J1031" s="305"/>
      <c r="K1031" s="305"/>
      <c r="L1031" s="305"/>
      <c r="M1031" s="305"/>
      <c r="N1031" s="309"/>
      <c r="O1031" s="309"/>
      <c r="P1031" s="309"/>
      <c r="Q1031" s="309"/>
      <c r="R1031" s="309"/>
    </row>
    <row r="1032">
      <c r="D1032" s="317"/>
      <c r="E1032" s="305"/>
      <c r="F1032" s="305"/>
      <c r="G1032" s="305"/>
      <c r="H1032" s="305"/>
      <c r="I1032" s="305"/>
      <c r="J1032" s="305"/>
      <c r="K1032" s="305"/>
      <c r="L1032" s="305"/>
      <c r="M1032" s="305"/>
      <c r="N1032" s="309"/>
      <c r="O1032" s="309"/>
      <c r="P1032" s="309"/>
      <c r="Q1032" s="309"/>
      <c r="R1032" s="309"/>
    </row>
    <row r="1033">
      <c r="D1033" s="317"/>
      <c r="E1033" s="305"/>
      <c r="F1033" s="305"/>
      <c r="G1033" s="305"/>
      <c r="H1033" s="305"/>
      <c r="I1033" s="305"/>
      <c r="J1033" s="305"/>
      <c r="K1033" s="305"/>
      <c r="L1033" s="305"/>
      <c r="M1033" s="305"/>
      <c r="N1033" s="309"/>
      <c r="O1033" s="309"/>
      <c r="P1033" s="309"/>
      <c r="Q1033" s="309"/>
      <c r="R1033" s="309"/>
    </row>
    <row r="1034">
      <c r="D1034" s="317"/>
      <c r="E1034" s="305"/>
      <c r="F1034" s="305"/>
      <c r="G1034" s="305"/>
      <c r="H1034" s="305"/>
      <c r="I1034" s="305"/>
      <c r="J1034" s="305"/>
      <c r="K1034" s="305"/>
      <c r="L1034" s="305"/>
      <c r="M1034" s="305"/>
      <c r="N1034" s="309"/>
      <c r="O1034" s="309"/>
      <c r="P1034" s="309"/>
      <c r="Q1034" s="309"/>
      <c r="R1034" s="309"/>
    </row>
    <row r="1035">
      <c r="D1035" s="317"/>
      <c r="E1035" s="305"/>
      <c r="F1035" s="305"/>
      <c r="G1035" s="305"/>
      <c r="H1035" s="305"/>
      <c r="I1035" s="305"/>
      <c r="J1035" s="305"/>
      <c r="K1035" s="305"/>
      <c r="L1035" s="305"/>
      <c r="M1035" s="305"/>
      <c r="N1035" s="309"/>
      <c r="O1035" s="309"/>
      <c r="P1035" s="309"/>
      <c r="Q1035" s="309"/>
      <c r="R1035" s="309"/>
    </row>
    <row r="1036">
      <c r="D1036" s="317"/>
      <c r="E1036" s="305"/>
      <c r="F1036" s="305"/>
      <c r="G1036" s="305"/>
      <c r="H1036" s="305"/>
      <c r="I1036" s="305"/>
      <c r="J1036" s="305"/>
      <c r="K1036" s="305"/>
      <c r="L1036" s="305"/>
      <c r="M1036" s="305"/>
      <c r="N1036" s="309"/>
      <c r="O1036" s="309"/>
      <c r="P1036" s="309"/>
      <c r="Q1036" s="309"/>
      <c r="R1036" s="309"/>
    </row>
    <row r="1037">
      <c r="D1037" s="317"/>
      <c r="E1037" s="305"/>
      <c r="F1037" s="305"/>
      <c r="G1037" s="305"/>
      <c r="H1037" s="305"/>
      <c r="I1037" s="305"/>
      <c r="J1037" s="305"/>
      <c r="K1037" s="305"/>
      <c r="L1037" s="305"/>
      <c r="M1037" s="305"/>
      <c r="N1037" s="309"/>
      <c r="O1037" s="309"/>
      <c r="P1037" s="309"/>
      <c r="Q1037" s="309"/>
      <c r="R1037" s="309"/>
    </row>
    <row r="1038">
      <c r="D1038" s="317"/>
      <c r="E1038" s="305"/>
      <c r="F1038" s="305"/>
      <c r="G1038" s="305"/>
      <c r="H1038" s="305"/>
      <c r="I1038" s="305"/>
      <c r="J1038" s="305"/>
      <c r="K1038" s="305"/>
      <c r="L1038" s="305"/>
      <c r="M1038" s="305"/>
      <c r="N1038" s="309"/>
      <c r="O1038" s="309"/>
      <c r="P1038" s="309"/>
      <c r="Q1038" s="309"/>
      <c r="R1038" s="309"/>
    </row>
    <row r="1039">
      <c r="D1039" s="317"/>
      <c r="E1039" s="305"/>
      <c r="F1039" s="305"/>
      <c r="G1039" s="305"/>
      <c r="H1039" s="305"/>
      <c r="I1039" s="305"/>
      <c r="J1039" s="305"/>
      <c r="K1039" s="305"/>
      <c r="L1039" s="305"/>
      <c r="M1039" s="305"/>
      <c r="N1039" s="309"/>
      <c r="O1039" s="309"/>
      <c r="P1039" s="309"/>
      <c r="Q1039" s="309"/>
      <c r="R1039" s="309"/>
    </row>
    <row r="1040">
      <c r="D1040" s="317"/>
      <c r="E1040" s="305"/>
      <c r="F1040" s="305"/>
      <c r="G1040" s="305"/>
      <c r="H1040" s="305"/>
      <c r="I1040" s="305"/>
      <c r="J1040" s="305"/>
      <c r="K1040" s="305"/>
      <c r="L1040" s="305"/>
      <c r="M1040" s="305"/>
      <c r="N1040" s="309"/>
      <c r="O1040" s="309"/>
      <c r="P1040" s="309"/>
      <c r="Q1040" s="309"/>
      <c r="R1040" s="309"/>
    </row>
    <row r="1041">
      <c r="D1041" s="317"/>
      <c r="E1041" s="305"/>
      <c r="F1041" s="305"/>
      <c r="G1041" s="305"/>
      <c r="H1041" s="305"/>
      <c r="I1041" s="305"/>
      <c r="J1041" s="305"/>
      <c r="K1041" s="305"/>
      <c r="L1041" s="305"/>
      <c r="M1041" s="305"/>
      <c r="N1041" s="309"/>
      <c r="O1041" s="309"/>
      <c r="P1041" s="309"/>
      <c r="Q1041" s="309"/>
      <c r="R1041" s="309"/>
    </row>
    <row r="1042">
      <c r="D1042" s="317"/>
      <c r="E1042" s="305"/>
      <c r="F1042" s="305"/>
      <c r="G1042" s="305"/>
      <c r="H1042" s="305"/>
      <c r="I1042" s="305"/>
      <c r="J1042" s="305"/>
      <c r="K1042" s="305"/>
      <c r="L1042" s="305"/>
      <c r="M1042" s="305"/>
      <c r="N1042" s="309"/>
      <c r="O1042" s="309"/>
      <c r="P1042" s="309"/>
      <c r="Q1042" s="309"/>
      <c r="R1042" s="309"/>
    </row>
    <row r="1043">
      <c r="D1043" s="317"/>
      <c r="E1043" s="305"/>
      <c r="F1043" s="305"/>
      <c r="G1043" s="305"/>
      <c r="H1043" s="305"/>
      <c r="I1043" s="305"/>
      <c r="J1043" s="305"/>
      <c r="K1043" s="305"/>
      <c r="L1043" s="305"/>
      <c r="M1043" s="305"/>
      <c r="N1043" s="309"/>
      <c r="O1043" s="309"/>
      <c r="P1043" s="309"/>
      <c r="Q1043" s="309"/>
      <c r="R1043" s="309"/>
    </row>
    <row r="1044">
      <c r="D1044" s="317"/>
      <c r="E1044" s="305"/>
      <c r="F1044" s="305"/>
      <c r="G1044" s="305"/>
      <c r="H1044" s="305"/>
      <c r="I1044" s="305"/>
      <c r="J1044" s="305"/>
      <c r="K1044" s="305"/>
      <c r="L1044" s="305"/>
      <c r="M1044" s="305"/>
      <c r="N1044" s="309"/>
      <c r="O1044" s="309"/>
      <c r="P1044" s="309"/>
      <c r="Q1044" s="309"/>
      <c r="R1044" s="309"/>
    </row>
    <row r="1045">
      <c r="D1045" s="317"/>
      <c r="E1045" s="305"/>
      <c r="F1045" s="305"/>
      <c r="G1045" s="305"/>
      <c r="H1045" s="305"/>
      <c r="I1045" s="305"/>
      <c r="J1045" s="305"/>
      <c r="K1045" s="305"/>
      <c r="L1045" s="305"/>
      <c r="M1045" s="305"/>
      <c r="N1045" s="309"/>
      <c r="O1045" s="309"/>
      <c r="P1045" s="309"/>
      <c r="Q1045" s="309"/>
      <c r="R1045" s="309"/>
    </row>
    <row r="1046">
      <c r="D1046" s="317"/>
      <c r="E1046" s="305"/>
      <c r="F1046" s="305"/>
      <c r="G1046" s="305"/>
      <c r="H1046" s="305"/>
      <c r="I1046" s="305"/>
      <c r="J1046" s="305"/>
      <c r="K1046" s="305"/>
      <c r="L1046" s="305"/>
      <c r="M1046" s="305"/>
      <c r="N1046" s="309"/>
      <c r="O1046" s="309"/>
      <c r="P1046" s="309"/>
      <c r="Q1046" s="309"/>
      <c r="R1046" s="309"/>
    </row>
    <row r="1047">
      <c r="D1047" s="317"/>
      <c r="E1047" s="305"/>
      <c r="F1047" s="305"/>
      <c r="G1047" s="305"/>
      <c r="H1047" s="305"/>
      <c r="I1047" s="305"/>
      <c r="J1047" s="305"/>
      <c r="K1047" s="305"/>
      <c r="L1047" s="305"/>
      <c r="M1047" s="305"/>
      <c r="N1047" s="309"/>
      <c r="O1047" s="309"/>
      <c r="P1047" s="309"/>
      <c r="Q1047" s="309"/>
      <c r="R1047" s="309"/>
    </row>
    <row r="1048">
      <c r="D1048" s="317"/>
      <c r="E1048" s="305"/>
      <c r="F1048" s="305"/>
      <c r="G1048" s="305"/>
      <c r="H1048" s="305"/>
      <c r="I1048" s="305"/>
      <c r="J1048" s="305"/>
      <c r="K1048" s="305"/>
      <c r="L1048" s="305"/>
      <c r="M1048" s="305"/>
      <c r="N1048" s="309"/>
      <c r="O1048" s="309"/>
      <c r="P1048" s="309"/>
      <c r="Q1048" s="309"/>
      <c r="R1048" s="309"/>
    </row>
    <row r="1049">
      <c r="D1049" s="317"/>
      <c r="E1049" s="305"/>
      <c r="F1049" s="305"/>
      <c r="G1049" s="305"/>
      <c r="H1049" s="305"/>
      <c r="I1049" s="305"/>
      <c r="J1049" s="305"/>
      <c r="K1049" s="305"/>
      <c r="L1049" s="305"/>
      <c r="M1049" s="305"/>
      <c r="N1049" s="309"/>
      <c r="O1049" s="309"/>
      <c r="P1049" s="309"/>
      <c r="Q1049" s="309"/>
      <c r="R1049" s="309"/>
    </row>
    <row r="1050">
      <c r="D1050" s="317"/>
      <c r="E1050" s="305"/>
      <c r="F1050" s="305"/>
      <c r="G1050" s="305"/>
      <c r="H1050" s="305"/>
      <c r="I1050" s="305"/>
      <c r="J1050" s="305"/>
      <c r="K1050" s="305"/>
      <c r="L1050" s="305"/>
      <c r="M1050" s="305"/>
      <c r="N1050" s="309"/>
      <c r="O1050" s="309"/>
      <c r="P1050" s="309"/>
      <c r="Q1050" s="309"/>
      <c r="R1050" s="309"/>
    </row>
    <row r="1051">
      <c r="D1051" s="317"/>
      <c r="E1051" s="305"/>
      <c r="F1051" s="305"/>
      <c r="G1051" s="305"/>
      <c r="H1051" s="305"/>
      <c r="I1051" s="305"/>
      <c r="J1051" s="305"/>
      <c r="K1051" s="305"/>
      <c r="L1051" s="305"/>
      <c r="M1051" s="305"/>
      <c r="N1051" s="309"/>
      <c r="O1051" s="309"/>
      <c r="P1051" s="309"/>
      <c r="Q1051" s="309"/>
      <c r="R1051" s="309"/>
    </row>
    <row r="1052">
      <c r="D1052" s="317"/>
      <c r="E1052" s="305"/>
      <c r="F1052" s="305"/>
      <c r="G1052" s="305"/>
      <c r="H1052" s="305"/>
      <c r="I1052" s="305"/>
      <c r="J1052" s="305"/>
      <c r="K1052" s="305"/>
      <c r="L1052" s="305"/>
      <c r="M1052" s="305"/>
      <c r="N1052" s="309"/>
      <c r="O1052" s="309"/>
      <c r="P1052" s="309"/>
      <c r="Q1052" s="309"/>
      <c r="R1052" s="309"/>
    </row>
    <row r="1053">
      <c r="D1053" s="317"/>
      <c r="E1053" s="305"/>
      <c r="F1053" s="305"/>
      <c r="G1053" s="305"/>
      <c r="H1053" s="305"/>
      <c r="I1053" s="305"/>
      <c r="J1053" s="305"/>
      <c r="K1053" s="305"/>
      <c r="L1053" s="305"/>
      <c r="M1053" s="305"/>
      <c r="N1053" s="309"/>
      <c r="O1053" s="309"/>
      <c r="P1053" s="309"/>
      <c r="Q1053" s="309"/>
      <c r="R1053" s="309"/>
    </row>
    <row r="1054">
      <c r="D1054" s="317"/>
      <c r="E1054" s="305"/>
      <c r="F1054" s="305"/>
      <c r="G1054" s="305"/>
      <c r="H1054" s="305"/>
      <c r="I1054" s="305"/>
      <c r="J1054" s="305"/>
      <c r="K1054" s="305"/>
      <c r="L1054" s="305"/>
      <c r="M1054" s="305"/>
      <c r="N1054" s="309"/>
      <c r="O1054" s="309"/>
      <c r="P1054" s="309"/>
      <c r="Q1054" s="309"/>
      <c r="R1054" s="309"/>
    </row>
    <row r="1055">
      <c r="D1055" s="317"/>
      <c r="E1055" s="305"/>
      <c r="F1055" s="305"/>
      <c r="G1055" s="305"/>
      <c r="H1055" s="305"/>
      <c r="I1055" s="305"/>
      <c r="J1055" s="305"/>
      <c r="K1055" s="305"/>
      <c r="L1055" s="305"/>
      <c r="M1055" s="305"/>
      <c r="N1055" s="309"/>
      <c r="O1055" s="309"/>
      <c r="P1055" s="309"/>
      <c r="Q1055" s="309"/>
      <c r="R1055" s="309"/>
    </row>
    <row r="1056">
      <c r="D1056" s="317"/>
      <c r="E1056" s="305"/>
      <c r="F1056" s="305"/>
      <c r="G1056" s="305"/>
      <c r="H1056" s="305"/>
      <c r="I1056" s="305"/>
      <c r="J1056" s="305"/>
      <c r="K1056" s="305"/>
      <c r="L1056" s="305"/>
      <c r="M1056" s="305"/>
      <c r="N1056" s="309"/>
      <c r="O1056" s="309"/>
      <c r="P1056" s="309"/>
      <c r="Q1056" s="309"/>
      <c r="R1056" s="309"/>
    </row>
    <row r="1057">
      <c r="D1057" s="317"/>
      <c r="E1057" s="305"/>
      <c r="F1057" s="305"/>
      <c r="G1057" s="305"/>
      <c r="H1057" s="305"/>
      <c r="I1057" s="305"/>
      <c r="J1057" s="305"/>
      <c r="K1057" s="305"/>
      <c r="L1057" s="305"/>
      <c r="M1057" s="305"/>
      <c r="N1057" s="309"/>
      <c r="O1057" s="309"/>
      <c r="P1057" s="309"/>
      <c r="Q1057" s="309"/>
      <c r="R1057" s="309"/>
    </row>
    <row r="1058">
      <c r="D1058" s="317"/>
      <c r="E1058" s="305"/>
      <c r="F1058" s="305"/>
      <c r="G1058" s="305"/>
      <c r="H1058" s="305"/>
      <c r="I1058" s="305"/>
      <c r="J1058" s="305"/>
      <c r="K1058" s="305"/>
      <c r="L1058" s="305"/>
      <c r="M1058" s="305"/>
      <c r="N1058" s="309"/>
      <c r="O1058" s="309"/>
      <c r="P1058" s="309"/>
      <c r="Q1058" s="309"/>
      <c r="R1058" s="309"/>
    </row>
    <row r="1059">
      <c r="D1059" s="317"/>
      <c r="E1059" s="305"/>
      <c r="F1059" s="305"/>
      <c r="G1059" s="305"/>
      <c r="H1059" s="305"/>
      <c r="I1059" s="305"/>
      <c r="J1059" s="305"/>
      <c r="K1059" s="305"/>
      <c r="L1059" s="305"/>
      <c r="M1059" s="305"/>
      <c r="N1059" s="309"/>
      <c r="O1059" s="309"/>
      <c r="P1059" s="309"/>
      <c r="Q1059" s="309"/>
      <c r="R1059" s="309"/>
    </row>
    <row r="1060">
      <c r="D1060" s="317"/>
      <c r="E1060" s="305"/>
      <c r="F1060" s="305"/>
      <c r="G1060" s="305"/>
      <c r="H1060" s="305"/>
      <c r="I1060" s="305"/>
      <c r="J1060" s="305"/>
      <c r="K1060" s="305"/>
      <c r="L1060" s="305"/>
      <c r="M1060" s="305"/>
      <c r="N1060" s="309"/>
      <c r="O1060" s="309"/>
      <c r="P1060" s="309"/>
      <c r="Q1060" s="309"/>
      <c r="R1060" s="309"/>
    </row>
    <row r="1061">
      <c r="D1061" s="317"/>
      <c r="E1061" s="305"/>
      <c r="F1061" s="305"/>
      <c r="G1061" s="305"/>
      <c r="H1061" s="305"/>
      <c r="I1061" s="305"/>
      <c r="J1061" s="305"/>
      <c r="K1061" s="305"/>
      <c r="L1061" s="305"/>
      <c r="M1061" s="305"/>
      <c r="N1061" s="309"/>
      <c r="O1061" s="309"/>
      <c r="P1061" s="309"/>
      <c r="Q1061" s="309"/>
      <c r="R1061" s="309"/>
    </row>
    <row r="1062">
      <c r="D1062" s="317"/>
      <c r="E1062" s="305"/>
      <c r="F1062" s="305"/>
      <c r="G1062" s="305"/>
      <c r="H1062" s="305"/>
      <c r="I1062" s="305"/>
      <c r="J1062" s="305"/>
      <c r="K1062" s="305"/>
      <c r="L1062" s="305"/>
      <c r="M1062" s="305"/>
      <c r="N1062" s="309"/>
      <c r="O1062" s="309"/>
      <c r="P1062" s="309"/>
      <c r="Q1062" s="309"/>
      <c r="R1062" s="309"/>
    </row>
    <row r="1063">
      <c r="D1063" s="317"/>
      <c r="E1063" s="305"/>
      <c r="F1063" s="305"/>
      <c r="G1063" s="305"/>
      <c r="H1063" s="305"/>
      <c r="I1063" s="305"/>
      <c r="J1063" s="305"/>
      <c r="K1063" s="305"/>
      <c r="L1063" s="305"/>
      <c r="M1063" s="305"/>
      <c r="N1063" s="309"/>
      <c r="O1063" s="309"/>
      <c r="P1063" s="309"/>
      <c r="Q1063" s="309"/>
      <c r="R1063" s="309"/>
    </row>
    <row r="1064">
      <c r="D1064" s="317"/>
      <c r="E1064" s="305"/>
      <c r="F1064" s="305"/>
      <c r="G1064" s="305"/>
      <c r="H1064" s="305"/>
      <c r="I1064" s="305"/>
      <c r="J1064" s="305"/>
      <c r="K1064" s="305"/>
      <c r="L1064" s="305"/>
      <c r="M1064" s="305"/>
      <c r="N1064" s="309"/>
      <c r="O1064" s="309"/>
      <c r="P1064" s="309"/>
      <c r="Q1064" s="309"/>
      <c r="R1064" s="309"/>
    </row>
    <row r="1065">
      <c r="D1065" s="317"/>
      <c r="E1065" s="305"/>
      <c r="F1065" s="305"/>
      <c r="G1065" s="305"/>
      <c r="H1065" s="305"/>
      <c r="I1065" s="305"/>
      <c r="J1065" s="305"/>
      <c r="K1065" s="305"/>
      <c r="L1065" s="305"/>
      <c r="M1065" s="305"/>
      <c r="N1065" s="309"/>
      <c r="O1065" s="309"/>
      <c r="P1065" s="309"/>
      <c r="Q1065" s="309"/>
      <c r="R1065" s="309"/>
    </row>
    <row r="1066">
      <c r="D1066" s="317"/>
      <c r="E1066" s="305"/>
      <c r="F1066" s="305"/>
      <c r="G1066" s="305"/>
      <c r="H1066" s="305"/>
      <c r="I1066" s="305"/>
      <c r="J1066" s="305"/>
      <c r="K1066" s="305"/>
      <c r="L1066" s="305"/>
      <c r="M1066" s="305"/>
      <c r="N1066" s="309"/>
      <c r="O1066" s="309"/>
      <c r="P1066" s="309"/>
      <c r="Q1066" s="309"/>
      <c r="R1066" s="309"/>
    </row>
    <row r="1067">
      <c r="D1067" s="317"/>
      <c r="E1067" s="305"/>
      <c r="F1067" s="305"/>
      <c r="G1067" s="305"/>
      <c r="H1067" s="305"/>
      <c r="I1067" s="305"/>
      <c r="J1067" s="305"/>
      <c r="K1067" s="305"/>
      <c r="L1067" s="305"/>
      <c r="M1067" s="305"/>
      <c r="N1067" s="309"/>
      <c r="O1067" s="309"/>
      <c r="P1067" s="309"/>
      <c r="Q1067" s="309"/>
      <c r="R1067" s="309"/>
    </row>
    <row r="1068">
      <c r="D1068" s="317"/>
      <c r="E1068" s="305"/>
      <c r="F1068" s="305"/>
      <c r="G1068" s="305"/>
      <c r="H1068" s="305"/>
      <c r="I1068" s="305"/>
      <c r="J1068" s="305"/>
      <c r="K1068" s="305"/>
      <c r="L1068" s="305"/>
      <c r="M1068" s="305"/>
      <c r="N1068" s="309"/>
      <c r="O1068" s="309"/>
      <c r="P1068" s="309"/>
      <c r="Q1068" s="309"/>
      <c r="R1068" s="309"/>
    </row>
    <row r="1069">
      <c r="D1069" s="317"/>
      <c r="E1069" s="305"/>
      <c r="F1069" s="305"/>
      <c r="G1069" s="305"/>
      <c r="H1069" s="305"/>
      <c r="I1069" s="305"/>
      <c r="J1069" s="305"/>
      <c r="K1069" s="305"/>
      <c r="L1069" s="305"/>
      <c r="M1069" s="305"/>
      <c r="N1069" s="309"/>
      <c r="O1069" s="309"/>
      <c r="P1069" s="309"/>
      <c r="Q1069" s="309"/>
      <c r="R1069" s="309"/>
    </row>
    <row r="1070">
      <c r="D1070" s="317"/>
      <c r="E1070" s="305"/>
      <c r="F1070" s="305"/>
      <c r="G1070" s="305"/>
      <c r="H1070" s="305"/>
      <c r="I1070" s="305"/>
      <c r="J1070" s="305"/>
      <c r="K1070" s="305"/>
      <c r="L1070" s="305"/>
      <c r="M1070" s="305"/>
      <c r="N1070" s="309"/>
      <c r="O1070" s="309"/>
      <c r="P1070" s="309"/>
      <c r="Q1070" s="309"/>
      <c r="R1070" s="309"/>
    </row>
    <row r="1071">
      <c r="D1071" s="317"/>
      <c r="E1071" s="305"/>
      <c r="F1071" s="305"/>
      <c r="G1071" s="305"/>
      <c r="H1071" s="305"/>
      <c r="I1071" s="305"/>
      <c r="J1071" s="305"/>
      <c r="K1071" s="305"/>
      <c r="L1071" s="305"/>
      <c r="M1071" s="305"/>
      <c r="N1071" s="309"/>
      <c r="O1071" s="309"/>
      <c r="P1071" s="309"/>
      <c r="Q1071" s="309"/>
      <c r="R1071" s="309"/>
    </row>
    <row r="1072">
      <c r="D1072" s="317"/>
      <c r="E1072" s="305"/>
      <c r="F1072" s="305"/>
      <c r="G1072" s="305"/>
      <c r="H1072" s="305"/>
      <c r="I1072" s="305"/>
      <c r="J1072" s="305"/>
      <c r="K1072" s="305"/>
      <c r="L1072" s="305"/>
      <c r="M1072" s="305"/>
      <c r="N1072" s="309"/>
      <c r="O1072" s="309"/>
      <c r="P1072" s="309"/>
      <c r="Q1072" s="309"/>
      <c r="R1072" s="309"/>
    </row>
    <row r="1073">
      <c r="D1073" s="317"/>
      <c r="E1073" s="305"/>
      <c r="F1073" s="305"/>
      <c r="G1073" s="305"/>
      <c r="H1073" s="305"/>
      <c r="I1073" s="305"/>
      <c r="J1073" s="305"/>
      <c r="K1073" s="305"/>
      <c r="L1073" s="305"/>
      <c r="M1073" s="305"/>
      <c r="N1073" s="309"/>
      <c r="O1073" s="309"/>
      <c r="P1073" s="309"/>
      <c r="Q1073" s="309"/>
      <c r="R1073" s="309"/>
    </row>
    <row r="1074">
      <c r="D1074" s="317"/>
      <c r="E1074" s="305"/>
      <c r="F1074" s="305"/>
      <c r="G1074" s="305"/>
      <c r="H1074" s="305"/>
      <c r="I1074" s="305"/>
      <c r="J1074" s="305"/>
      <c r="K1074" s="305"/>
      <c r="L1074" s="305"/>
      <c r="M1074" s="305"/>
      <c r="N1074" s="309"/>
      <c r="O1074" s="309"/>
      <c r="P1074" s="309"/>
      <c r="Q1074" s="309"/>
      <c r="R1074" s="309"/>
    </row>
    <row r="1075">
      <c r="D1075" s="317"/>
      <c r="E1075" s="305"/>
      <c r="F1075" s="305"/>
      <c r="G1075" s="305"/>
      <c r="H1075" s="305"/>
      <c r="I1075" s="305"/>
      <c r="J1075" s="305"/>
      <c r="K1075" s="305"/>
      <c r="L1075" s="305"/>
      <c r="M1075" s="305"/>
      <c r="N1075" s="309"/>
      <c r="O1075" s="309"/>
      <c r="P1075" s="309"/>
      <c r="Q1075" s="309"/>
      <c r="R1075" s="309"/>
    </row>
    <row r="1076">
      <c r="D1076" s="317"/>
      <c r="E1076" s="305"/>
      <c r="F1076" s="305"/>
      <c r="G1076" s="305"/>
      <c r="H1076" s="305"/>
      <c r="I1076" s="305"/>
      <c r="J1076" s="305"/>
      <c r="K1076" s="305"/>
      <c r="L1076" s="305"/>
      <c r="M1076" s="305"/>
      <c r="N1076" s="309"/>
      <c r="O1076" s="309"/>
      <c r="P1076" s="309"/>
      <c r="Q1076" s="309"/>
      <c r="R1076" s="309"/>
    </row>
    <row r="1077">
      <c r="D1077" s="317"/>
      <c r="E1077" s="305"/>
      <c r="F1077" s="305"/>
      <c r="G1077" s="305"/>
      <c r="H1077" s="305"/>
      <c r="I1077" s="305"/>
      <c r="J1077" s="305"/>
      <c r="K1077" s="305"/>
      <c r="L1077" s="305"/>
      <c r="M1077" s="305"/>
      <c r="N1077" s="309"/>
      <c r="O1077" s="309"/>
      <c r="P1077" s="309"/>
      <c r="Q1077" s="309"/>
      <c r="R1077" s="309"/>
    </row>
    <row r="1078">
      <c r="D1078" s="317"/>
      <c r="E1078" s="305"/>
      <c r="F1078" s="305"/>
      <c r="G1078" s="305"/>
      <c r="H1078" s="305"/>
      <c r="I1078" s="305"/>
      <c r="J1078" s="305"/>
      <c r="K1078" s="305"/>
      <c r="L1078" s="305"/>
      <c r="M1078" s="305"/>
      <c r="N1078" s="309"/>
      <c r="O1078" s="309"/>
      <c r="P1078" s="309"/>
      <c r="Q1078" s="309"/>
      <c r="R1078" s="309"/>
    </row>
    <row r="1079">
      <c r="D1079" s="317"/>
      <c r="E1079" s="305"/>
      <c r="F1079" s="305"/>
      <c r="G1079" s="305"/>
      <c r="H1079" s="305"/>
      <c r="I1079" s="305"/>
      <c r="J1079" s="305"/>
      <c r="K1079" s="305"/>
      <c r="L1079" s="305"/>
      <c r="M1079" s="305"/>
      <c r="N1079" s="309"/>
      <c r="O1079" s="309"/>
      <c r="P1079" s="309"/>
      <c r="Q1079" s="309"/>
      <c r="R1079" s="309"/>
    </row>
    <row r="1080">
      <c r="D1080" s="317"/>
      <c r="E1080" s="305"/>
      <c r="F1080" s="305"/>
      <c r="G1080" s="305"/>
      <c r="H1080" s="305"/>
      <c r="I1080" s="305"/>
      <c r="J1080" s="305"/>
      <c r="K1080" s="305"/>
      <c r="L1080" s="305"/>
      <c r="M1080" s="305"/>
      <c r="N1080" s="309"/>
      <c r="O1080" s="309"/>
      <c r="P1080" s="309"/>
      <c r="Q1080" s="309"/>
      <c r="R1080" s="309"/>
    </row>
    <row r="1081">
      <c r="D1081" s="317"/>
      <c r="E1081" s="305"/>
      <c r="F1081" s="305"/>
      <c r="G1081" s="305"/>
      <c r="H1081" s="305"/>
      <c r="I1081" s="305"/>
      <c r="J1081" s="305"/>
      <c r="K1081" s="305"/>
      <c r="L1081" s="305"/>
      <c r="M1081" s="305"/>
      <c r="N1081" s="309"/>
      <c r="O1081" s="309"/>
      <c r="P1081" s="309"/>
      <c r="Q1081" s="309"/>
      <c r="R1081" s="309"/>
    </row>
    <row r="1082">
      <c r="D1082" s="317"/>
      <c r="E1082" s="305"/>
      <c r="F1082" s="305"/>
      <c r="G1082" s="305"/>
      <c r="H1082" s="305"/>
      <c r="I1082" s="305"/>
      <c r="J1082" s="305"/>
      <c r="K1082" s="305"/>
      <c r="L1082" s="305"/>
      <c r="M1082" s="305"/>
      <c r="N1082" s="309"/>
      <c r="O1082" s="309"/>
      <c r="P1082" s="309"/>
      <c r="Q1082" s="309"/>
      <c r="R1082" s="309"/>
    </row>
    <row r="1083">
      <c r="D1083" s="317"/>
      <c r="E1083" s="305"/>
      <c r="F1083" s="305"/>
      <c r="G1083" s="305"/>
      <c r="H1083" s="305"/>
      <c r="I1083" s="305"/>
      <c r="J1083" s="305"/>
      <c r="K1083" s="305"/>
      <c r="L1083" s="305"/>
      <c r="M1083" s="305"/>
      <c r="N1083" s="309"/>
      <c r="O1083" s="309"/>
      <c r="P1083" s="309"/>
      <c r="Q1083" s="309"/>
      <c r="R1083" s="309"/>
    </row>
    <row r="1084">
      <c r="D1084" s="317"/>
      <c r="E1084" s="305"/>
      <c r="F1084" s="305"/>
      <c r="G1084" s="305"/>
      <c r="H1084" s="305"/>
      <c r="I1084" s="305"/>
      <c r="J1084" s="305"/>
      <c r="K1084" s="305"/>
      <c r="L1084" s="305"/>
      <c r="M1084" s="305"/>
      <c r="N1084" s="309"/>
      <c r="O1084" s="309"/>
      <c r="P1084" s="309"/>
      <c r="Q1084" s="309"/>
      <c r="R1084" s="309"/>
    </row>
    <row r="1085">
      <c r="D1085" s="317"/>
      <c r="E1085" s="305"/>
      <c r="F1085" s="305"/>
      <c r="G1085" s="305"/>
      <c r="H1085" s="305"/>
      <c r="I1085" s="305"/>
      <c r="J1085" s="305"/>
      <c r="K1085" s="305"/>
      <c r="L1085" s="305"/>
      <c r="M1085" s="305"/>
      <c r="N1085" s="309"/>
      <c r="O1085" s="309"/>
      <c r="P1085" s="309"/>
      <c r="Q1085" s="309"/>
      <c r="R1085" s="309"/>
    </row>
    <row r="1086">
      <c r="D1086" s="317"/>
      <c r="E1086" s="305"/>
      <c r="F1086" s="305"/>
      <c r="G1086" s="305"/>
      <c r="H1086" s="305"/>
      <c r="I1086" s="305"/>
      <c r="J1086" s="305"/>
      <c r="K1086" s="305"/>
      <c r="L1086" s="305"/>
      <c r="M1086" s="305"/>
      <c r="N1086" s="309"/>
      <c r="O1086" s="309"/>
      <c r="P1086" s="309"/>
      <c r="Q1086" s="309"/>
      <c r="R1086" s="309"/>
    </row>
    <row r="1087">
      <c r="D1087" s="317"/>
      <c r="E1087" s="305"/>
      <c r="F1087" s="305"/>
      <c r="G1087" s="305"/>
      <c r="H1087" s="305"/>
      <c r="I1087" s="305"/>
      <c r="J1087" s="305"/>
      <c r="K1087" s="305"/>
      <c r="L1087" s="305"/>
      <c r="M1087" s="305"/>
      <c r="N1087" s="309"/>
      <c r="O1087" s="309"/>
      <c r="P1087" s="309"/>
      <c r="Q1087" s="309"/>
      <c r="R1087" s="309"/>
    </row>
    <row r="1088">
      <c r="D1088" s="317"/>
      <c r="E1088" s="305"/>
      <c r="F1088" s="305"/>
      <c r="G1088" s="305"/>
      <c r="H1088" s="305"/>
      <c r="I1088" s="305"/>
      <c r="J1088" s="305"/>
      <c r="K1088" s="305"/>
      <c r="L1088" s="305"/>
      <c r="M1088" s="305"/>
      <c r="N1088" s="309"/>
      <c r="O1088" s="309"/>
      <c r="P1088" s="309"/>
      <c r="Q1088" s="309"/>
      <c r="R1088" s="309"/>
    </row>
    <row r="1089">
      <c r="D1089" s="317"/>
      <c r="E1089" s="305"/>
      <c r="F1089" s="305"/>
      <c r="G1089" s="305"/>
      <c r="H1089" s="305"/>
      <c r="I1089" s="305"/>
      <c r="J1089" s="305"/>
      <c r="K1089" s="305"/>
      <c r="L1089" s="305"/>
      <c r="M1089" s="305"/>
      <c r="N1089" s="309"/>
      <c r="O1089" s="309"/>
      <c r="P1089" s="309"/>
      <c r="Q1089" s="309"/>
      <c r="R1089" s="309"/>
    </row>
    <row r="1090">
      <c r="D1090" s="317"/>
      <c r="E1090" s="305"/>
      <c r="F1090" s="305"/>
      <c r="G1090" s="305"/>
      <c r="H1090" s="305"/>
      <c r="I1090" s="305"/>
      <c r="J1090" s="305"/>
      <c r="K1090" s="305"/>
      <c r="L1090" s="305"/>
      <c r="M1090" s="305"/>
      <c r="N1090" s="309"/>
      <c r="O1090" s="309"/>
      <c r="P1090" s="309"/>
      <c r="Q1090" s="309"/>
      <c r="R1090" s="309"/>
    </row>
    <row r="1091">
      <c r="D1091" s="317"/>
      <c r="E1091" s="305"/>
      <c r="F1091" s="305"/>
      <c r="G1091" s="305"/>
      <c r="H1091" s="305"/>
      <c r="I1091" s="305"/>
      <c r="J1091" s="305"/>
      <c r="K1091" s="305"/>
      <c r="L1091" s="305"/>
      <c r="M1091" s="305"/>
      <c r="N1091" s="309"/>
      <c r="O1091" s="309"/>
      <c r="P1091" s="309"/>
      <c r="Q1091" s="309"/>
      <c r="R1091" s="309"/>
    </row>
    <row r="1092">
      <c r="D1092" s="317"/>
      <c r="E1092" s="305"/>
      <c r="F1092" s="305"/>
      <c r="G1092" s="305"/>
      <c r="H1092" s="305"/>
      <c r="I1092" s="305"/>
      <c r="J1092" s="305"/>
      <c r="K1092" s="305"/>
      <c r="L1092" s="305"/>
      <c r="M1092" s="305"/>
      <c r="N1092" s="309"/>
      <c r="O1092" s="309"/>
      <c r="P1092" s="309"/>
      <c r="Q1092" s="309"/>
      <c r="R1092" s="309"/>
    </row>
    <row r="1093">
      <c r="D1093" s="317"/>
      <c r="E1093" s="305"/>
      <c r="F1093" s="305"/>
      <c r="G1093" s="305"/>
      <c r="H1093" s="305"/>
      <c r="I1093" s="305"/>
      <c r="J1093" s="305"/>
      <c r="K1093" s="305"/>
      <c r="L1093" s="305"/>
      <c r="M1093" s="305"/>
      <c r="N1093" s="309"/>
      <c r="O1093" s="309"/>
      <c r="P1093" s="309"/>
      <c r="Q1093" s="309"/>
      <c r="R1093" s="309"/>
    </row>
    <row r="1094">
      <c r="D1094" s="317"/>
      <c r="E1094" s="305"/>
      <c r="F1094" s="305"/>
      <c r="G1094" s="305"/>
      <c r="H1094" s="305"/>
      <c r="I1094" s="305"/>
      <c r="J1094" s="305"/>
      <c r="K1094" s="305"/>
      <c r="L1094" s="305"/>
      <c r="M1094" s="305"/>
      <c r="N1094" s="309"/>
      <c r="O1094" s="309"/>
      <c r="P1094" s="309"/>
      <c r="Q1094" s="309"/>
      <c r="R1094" s="309"/>
    </row>
    <row r="1095">
      <c r="D1095" s="317"/>
      <c r="E1095" s="305"/>
      <c r="F1095" s="305"/>
      <c r="G1095" s="305"/>
      <c r="H1095" s="305"/>
      <c r="I1095" s="305"/>
      <c r="J1095" s="305"/>
      <c r="K1095" s="305"/>
      <c r="L1095" s="305"/>
      <c r="M1095" s="305"/>
      <c r="N1095" s="309"/>
      <c r="O1095" s="309"/>
      <c r="P1095" s="309"/>
      <c r="Q1095" s="309"/>
      <c r="R1095" s="309"/>
    </row>
    <row r="1096">
      <c r="D1096" s="317"/>
      <c r="E1096" s="305"/>
      <c r="F1096" s="305"/>
      <c r="G1096" s="305"/>
      <c r="H1096" s="305"/>
      <c r="I1096" s="305"/>
      <c r="J1096" s="305"/>
      <c r="K1096" s="305"/>
      <c r="L1096" s="305"/>
      <c r="M1096" s="305"/>
      <c r="N1096" s="309"/>
      <c r="O1096" s="309"/>
      <c r="P1096" s="309"/>
      <c r="Q1096" s="309"/>
      <c r="R1096" s="309"/>
    </row>
    <row r="1097">
      <c r="D1097" s="317"/>
      <c r="E1097" s="305"/>
      <c r="F1097" s="305"/>
      <c r="G1097" s="305"/>
      <c r="H1097" s="305"/>
      <c r="I1097" s="305"/>
      <c r="J1097" s="305"/>
      <c r="K1097" s="305"/>
      <c r="L1097" s="305"/>
      <c r="M1097" s="305"/>
      <c r="N1097" s="309"/>
      <c r="O1097" s="309"/>
      <c r="P1097" s="309"/>
      <c r="Q1097" s="309"/>
      <c r="R1097" s="309"/>
    </row>
    <row r="1098">
      <c r="D1098" s="317"/>
      <c r="E1098" s="305"/>
      <c r="F1098" s="305"/>
      <c r="G1098" s="305"/>
      <c r="H1098" s="305"/>
      <c r="I1098" s="305"/>
      <c r="J1098" s="305"/>
      <c r="K1098" s="305"/>
      <c r="L1098" s="305"/>
      <c r="M1098" s="305"/>
      <c r="N1098" s="309"/>
      <c r="O1098" s="309"/>
      <c r="P1098" s="309"/>
      <c r="Q1098" s="309"/>
      <c r="R1098" s="309"/>
    </row>
    <row r="1099">
      <c r="D1099" s="317"/>
      <c r="E1099" s="305"/>
      <c r="F1099" s="305"/>
      <c r="G1099" s="305"/>
      <c r="H1099" s="305"/>
      <c r="I1099" s="305"/>
      <c r="J1099" s="305"/>
      <c r="K1099" s="305"/>
      <c r="L1099" s="305"/>
      <c r="M1099" s="305"/>
      <c r="N1099" s="309"/>
      <c r="O1099" s="309"/>
      <c r="P1099" s="309"/>
      <c r="Q1099" s="309"/>
      <c r="R1099" s="309"/>
    </row>
    <row r="1100">
      <c r="D1100" s="317"/>
      <c r="E1100" s="305"/>
      <c r="F1100" s="305"/>
      <c r="G1100" s="305"/>
      <c r="H1100" s="305"/>
      <c r="I1100" s="305"/>
      <c r="J1100" s="305"/>
      <c r="K1100" s="305"/>
      <c r="L1100" s="305"/>
      <c r="M1100" s="305"/>
      <c r="N1100" s="309"/>
      <c r="O1100" s="309"/>
      <c r="P1100" s="309"/>
      <c r="Q1100" s="309"/>
      <c r="R1100" s="309"/>
    </row>
    <row r="1101">
      <c r="D1101" s="317"/>
      <c r="E1101" s="305"/>
      <c r="F1101" s="305"/>
      <c r="G1101" s="305"/>
      <c r="H1101" s="305"/>
      <c r="I1101" s="305"/>
      <c r="J1101" s="305"/>
      <c r="K1101" s="305"/>
      <c r="L1101" s="305"/>
      <c r="M1101" s="305"/>
      <c r="N1101" s="309"/>
      <c r="O1101" s="309"/>
      <c r="P1101" s="309"/>
      <c r="Q1101" s="309"/>
      <c r="R1101" s="309"/>
    </row>
    <row r="1102">
      <c r="D1102" s="317"/>
      <c r="E1102" s="305"/>
      <c r="F1102" s="305"/>
      <c r="G1102" s="305"/>
      <c r="H1102" s="305"/>
      <c r="I1102" s="305"/>
      <c r="J1102" s="305"/>
      <c r="K1102" s="305"/>
      <c r="L1102" s="305"/>
      <c r="M1102" s="305"/>
      <c r="N1102" s="309"/>
      <c r="O1102" s="309"/>
      <c r="P1102" s="309"/>
      <c r="Q1102" s="309"/>
      <c r="R1102" s="309"/>
    </row>
    <row r="1103">
      <c r="D1103" s="317"/>
      <c r="E1103" s="305"/>
      <c r="F1103" s="305"/>
      <c r="G1103" s="305"/>
      <c r="H1103" s="305"/>
      <c r="I1103" s="305"/>
      <c r="J1103" s="305"/>
      <c r="K1103" s="305"/>
      <c r="L1103" s="305"/>
      <c r="M1103" s="305"/>
      <c r="N1103" s="309"/>
      <c r="O1103" s="309"/>
      <c r="P1103" s="309"/>
      <c r="Q1103" s="309"/>
      <c r="R1103" s="309"/>
    </row>
    <row r="1104">
      <c r="D1104" s="317"/>
      <c r="E1104" s="305"/>
      <c r="F1104" s="305"/>
      <c r="G1104" s="305"/>
      <c r="H1104" s="305"/>
      <c r="I1104" s="305"/>
      <c r="J1104" s="305"/>
      <c r="K1104" s="305"/>
      <c r="L1104" s="305"/>
      <c r="M1104" s="305"/>
      <c r="N1104" s="309"/>
      <c r="O1104" s="309"/>
      <c r="P1104" s="309"/>
      <c r="Q1104" s="309"/>
      <c r="R1104" s="309"/>
    </row>
    <row r="1105">
      <c r="D1105" s="317"/>
      <c r="E1105" s="305"/>
      <c r="F1105" s="305"/>
      <c r="G1105" s="305"/>
      <c r="H1105" s="305"/>
      <c r="I1105" s="305"/>
      <c r="J1105" s="305"/>
      <c r="K1105" s="305"/>
      <c r="L1105" s="305"/>
      <c r="M1105" s="305"/>
      <c r="N1105" s="309"/>
      <c r="O1105" s="309"/>
      <c r="P1105" s="309"/>
      <c r="Q1105" s="309"/>
      <c r="R1105" s="309"/>
    </row>
    <row r="1106">
      <c r="D1106" s="317"/>
      <c r="E1106" s="305"/>
      <c r="F1106" s="305"/>
      <c r="G1106" s="305"/>
      <c r="H1106" s="305"/>
      <c r="I1106" s="305"/>
      <c r="J1106" s="305"/>
      <c r="K1106" s="305"/>
      <c r="L1106" s="305"/>
      <c r="M1106" s="305"/>
      <c r="N1106" s="309"/>
      <c r="O1106" s="309"/>
      <c r="P1106" s="309"/>
      <c r="Q1106" s="309"/>
      <c r="R1106" s="309"/>
    </row>
    <row r="1107">
      <c r="D1107" s="317"/>
      <c r="E1107" s="305"/>
      <c r="F1107" s="305"/>
      <c r="G1107" s="305"/>
      <c r="H1107" s="305"/>
      <c r="I1107" s="305"/>
      <c r="J1107" s="305"/>
      <c r="K1107" s="305"/>
      <c r="L1107" s="305"/>
      <c r="M1107" s="305"/>
      <c r="N1107" s="309"/>
      <c r="O1107" s="309"/>
      <c r="P1107" s="309"/>
      <c r="Q1107" s="309"/>
      <c r="R1107" s="309"/>
    </row>
    <row r="1108">
      <c r="D1108" s="317"/>
      <c r="E1108" s="305"/>
      <c r="F1108" s="305"/>
      <c r="G1108" s="305"/>
      <c r="H1108" s="305"/>
      <c r="I1108" s="305"/>
      <c r="J1108" s="305"/>
      <c r="K1108" s="305"/>
      <c r="L1108" s="305"/>
      <c r="M1108" s="305"/>
      <c r="N1108" s="309"/>
      <c r="O1108" s="309"/>
      <c r="P1108" s="309"/>
      <c r="Q1108" s="309"/>
      <c r="R1108" s="309"/>
    </row>
    <row r="1109">
      <c r="D1109" s="317"/>
      <c r="E1109" s="305"/>
      <c r="F1109" s="305"/>
      <c r="G1109" s="305"/>
      <c r="H1109" s="305"/>
      <c r="I1109" s="305"/>
      <c r="J1109" s="305"/>
      <c r="K1109" s="305"/>
      <c r="L1109" s="305"/>
      <c r="M1109" s="305"/>
      <c r="N1109" s="309"/>
      <c r="O1109" s="309"/>
      <c r="P1109" s="309"/>
      <c r="Q1109" s="309"/>
      <c r="R1109" s="309"/>
    </row>
    <row r="1110">
      <c r="D1110" s="317"/>
      <c r="E1110" s="305"/>
      <c r="F1110" s="305"/>
      <c r="G1110" s="305"/>
      <c r="H1110" s="305"/>
      <c r="I1110" s="305"/>
      <c r="J1110" s="305"/>
      <c r="K1110" s="305"/>
      <c r="L1110" s="305"/>
      <c r="M1110" s="305"/>
      <c r="N1110" s="309"/>
      <c r="O1110" s="309"/>
      <c r="P1110" s="309"/>
      <c r="Q1110" s="309"/>
      <c r="R1110" s="309"/>
    </row>
    <row r="1111">
      <c r="D1111" s="317"/>
      <c r="E1111" s="305"/>
      <c r="F1111" s="305"/>
      <c r="G1111" s="305"/>
      <c r="H1111" s="305"/>
      <c r="I1111" s="305"/>
      <c r="J1111" s="305"/>
      <c r="K1111" s="305"/>
      <c r="L1111" s="305"/>
      <c r="M1111" s="305"/>
      <c r="N1111" s="309"/>
      <c r="O1111" s="309"/>
      <c r="P1111" s="309"/>
      <c r="Q1111" s="309"/>
      <c r="R1111" s="309"/>
    </row>
    <row r="1112">
      <c r="D1112" s="317"/>
      <c r="E1112" s="305"/>
      <c r="F1112" s="305"/>
      <c r="G1112" s="305"/>
      <c r="H1112" s="305"/>
      <c r="I1112" s="305"/>
      <c r="J1112" s="305"/>
      <c r="K1112" s="305"/>
      <c r="L1112" s="305"/>
      <c r="M1112" s="305"/>
      <c r="N1112" s="309"/>
      <c r="O1112" s="309"/>
      <c r="P1112" s="309"/>
      <c r="Q1112" s="309"/>
      <c r="R1112" s="309"/>
    </row>
    <row r="1113">
      <c r="D1113" s="317"/>
      <c r="E1113" s="305"/>
      <c r="F1113" s="305"/>
      <c r="G1113" s="305"/>
      <c r="H1113" s="305"/>
      <c r="I1113" s="305"/>
      <c r="J1113" s="305"/>
      <c r="K1113" s="305"/>
      <c r="L1113" s="305"/>
      <c r="M1113" s="305"/>
      <c r="N1113" s="309"/>
      <c r="O1113" s="309"/>
      <c r="P1113" s="309"/>
      <c r="Q1113" s="309"/>
      <c r="R1113" s="309"/>
    </row>
    <row r="1114">
      <c r="D1114" s="317"/>
      <c r="E1114" s="305"/>
      <c r="F1114" s="305"/>
      <c r="G1114" s="305"/>
      <c r="H1114" s="305"/>
      <c r="I1114" s="305"/>
      <c r="J1114" s="305"/>
      <c r="K1114" s="305"/>
      <c r="L1114" s="305"/>
      <c r="M1114" s="305"/>
      <c r="N1114" s="309"/>
      <c r="O1114" s="309"/>
      <c r="P1114" s="309"/>
      <c r="Q1114" s="309"/>
      <c r="R1114" s="309"/>
    </row>
    <row r="1115">
      <c r="D1115" s="317"/>
      <c r="E1115" s="305"/>
      <c r="F1115" s="305"/>
      <c r="G1115" s="305"/>
      <c r="H1115" s="305"/>
      <c r="I1115" s="305"/>
      <c r="J1115" s="305"/>
      <c r="K1115" s="305"/>
      <c r="L1115" s="305"/>
      <c r="M1115" s="305"/>
      <c r="N1115" s="309"/>
      <c r="O1115" s="309"/>
      <c r="P1115" s="309"/>
      <c r="Q1115" s="309"/>
      <c r="R1115" s="309"/>
    </row>
    <row r="1116">
      <c r="D1116" s="317"/>
      <c r="E1116" s="305"/>
      <c r="F1116" s="305"/>
      <c r="G1116" s="305"/>
      <c r="H1116" s="305"/>
      <c r="I1116" s="305"/>
      <c r="J1116" s="305"/>
      <c r="K1116" s="305"/>
      <c r="L1116" s="305"/>
      <c r="M1116" s="305"/>
      <c r="N1116" s="309"/>
      <c r="O1116" s="309"/>
      <c r="P1116" s="309"/>
      <c r="Q1116" s="309"/>
      <c r="R1116" s="309"/>
    </row>
    <row r="1117">
      <c r="D1117" s="317"/>
      <c r="E1117" s="305"/>
      <c r="F1117" s="305"/>
      <c r="G1117" s="305"/>
      <c r="H1117" s="305"/>
      <c r="I1117" s="305"/>
      <c r="J1117" s="305"/>
      <c r="K1117" s="305"/>
      <c r="L1117" s="305"/>
      <c r="M1117" s="305"/>
      <c r="N1117" s="309"/>
      <c r="O1117" s="309"/>
      <c r="P1117" s="309"/>
      <c r="Q1117" s="309"/>
      <c r="R1117" s="309"/>
    </row>
    <row r="1118">
      <c r="D1118" s="317"/>
      <c r="E1118" s="305"/>
      <c r="F1118" s="305"/>
      <c r="G1118" s="305"/>
      <c r="H1118" s="305"/>
      <c r="I1118" s="305"/>
      <c r="J1118" s="305"/>
      <c r="K1118" s="305"/>
      <c r="L1118" s="305"/>
      <c r="M1118" s="305"/>
      <c r="N1118" s="309"/>
      <c r="O1118" s="309"/>
      <c r="P1118" s="309"/>
      <c r="Q1118" s="309"/>
      <c r="R1118" s="309"/>
    </row>
    <row r="1119">
      <c r="D1119" s="317"/>
      <c r="E1119" s="305"/>
      <c r="F1119" s="305"/>
      <c r="G1119" s="305"/>
      <c r="H1119" s="305"/>
      <c r="I1119" s="305"/>
      <c r="J1119" s="305"/>
      <c r="K1119" s="305"/>
      <c r="L1119" s="305"/>
      <c r="M1119" s="305"/>
      <c r="N1119" s="309"/>
      <c r="O1119" s="309"/>
      <c r="P1119" s="309"/>
      <c r="Q1119" s="309"/>
      <c r="R1119" s="309"/>
    </row>
    <row r="1120">
      <c r="D1120" s="317"/>
      <c r="E1120" s="305"/>
      <c r="F1120" s="305"/>
      <c r="G1120" s="305"/>
      <c r="H1120" s="305"/>
      <c r="I1120" s="305"/>
      <c r="J1120" s="305"/>
      <c r="K1120" s="305"/>
      <c r="L1120" s="305"/>
      <c r="M1120" s="305"/>
      <c r="N1120" s="309"/>
      <c r="O1120" s="309"/>
      <c r="P1120" s="309"/>
      <c r="Q1120" s="309"/>
      <c r="R1120" s="309"/>
    </row>
    <row r="1121">
      <c r="D1121" s="317"/>
      <c r="E1121" s="305"/>
      <c r="F1121" s="305"/>
      <c r="G1121" s="305"/>
      <c r="H1121" s="305"/>
      <c r="I1121" s="305"/>
      <c r="J1121" s="305"/>
      <c r="K1121" s="305"/>
      <c r="L1121" s="305"/>
      <c r="M1121" s="305"/>
      <c r="N1121" s="309"/>
      <c r="O1121" s="309"/>
      <c r="P1121" s="309"/>
      <c r="Q1121" s="309"/>
      <c r="R1121" s="309"/>
    </row>
    <row r="1122">
      <c r="D1122" s="317"/>
      <c r="E1122" s="305"/>
      <c r="F1122" s="305"/>
      <c r="G1122" s="305"/>
      <c r="H1122" s="305"/>
      <c r="I1122" s="305"/>
      <c r="J1122" s="305"/>
      <c r="K1122" s="305"/>
      <c r="L1122" s="305"/>
      <c r="M1122" s="305"/>
      <c r="N1122" s="309"/>
      <c r="O1122" s="309"/>
      <c r="P1122" s="309"/>
      <c r="Q1122" s="309"/>
      <c r="R1122" s="309"/>
    </row>
    <row r="1123">
      <c r="D1123" s="317"/>
      <c r="E1123" s="305"/>
      <c r="F1123" s="305"/>
      <c r="G1123" s="305"/>
      <c r="H1123" s="305"/>
      <c r="I1123" s="305"/>
      <c r="J1123" s="305"/>
      <c r="K1123" s="305"/>
      <c r="L1123" s="305"/>
      <c r="M1123" s="305"/>
      <c r="N1123" s="309"/>
      <c r="O1123" s="309"/>
      <c r="P1123" s="309"/>
      <c r="Q1123" s="309"/>
      <c r="R1123" s="309"/>
    </row>
    <row r="1124">
      <c r="D1124" s="317"/>
      <c r="E1124" s="305"/>
      <c r="F1124" s="305"/>
      <c r="G1124" s="305"/>
      <c r="H1124" s="305"/>
      <c r="I1124" s="305"/>
      <c r="J1124" s="305"/>
      <c r="K1124" s="305"/>
      <c r="L1124" s="305"/>
      <c r="M1124" s="305"/>
      <c r="N1124" s="309"/>
      <c r="O1124" s="309"/>
      <c r="P1124" s="309"/>
      <c r="Q1124" s="309"/>
      <c r="R1124" s="309"/>
    </row>
    <row r="1125">
      <c r="D1125" s="317"/>
      <c r="E1125" s="305"/>
      <c r="F1125" s="305"/>
      <c r="G1125" s="305"/>
      <c r="H1125" s="305"/>
      <c r="I1125" s="305"/>
      <c r="J1125" s="305"/>
      <c r="K1125" s="305"/>
      <c r="L1125" s="305"/>
      <c r="M1125" s="305"/>
      <c r="N1125" s="309"/>
      <c r="O1125" s="309"/>
      <c r="P1125" s="309"/>
      <c r="Q1125" s="309"/>
      <c r="R1125" s="309"/>
    </row>
    <row r="1126">
      <c r="D1126" s="317"/>
      <c r="E1126" s="305"/>
      <c r="F1126" s="305"/>
      <c r="G1126" s="305"/>
      <c r="H1126" s="305"/>
      <c r="I1126" s="305"/>
      <c r="J1126" s="305"/>
      <c r="K1126" s="305"/>
      <c r="L1126" s="305"/>
      <c r="M1126" s="305"/>
      <c r="N1126" s="309"/>
      <c r="O1126" s="309"/>
      <c r="P1126" s="309"/>
      <c r="Q1126" s="309"/>
      <c r="R1126" s="309"/>
    </row>
    <row r="1127">
      <c r="D1127" s="317"/>
      <c r="E1127" s="305"/>
      <c r="F1127" s="305"/>
      <c r="G1127" s="305"/>
      <c r="H1127" s="305"/>
      <c r="I1127" s="305"/>
      <c r="J1127" s="305"/>
      <c r="K1127" s="305"/>
      <c r="L1127" s="305"/>
      <c r="M1127" s="305"/>
      <c r="N1127" s="309"/>
      <c r="O1127" s="309"/>
      <c r="P1127" s="309"/>
      <c r="Q1127" s="309"/>
      <c r="R1127" s="309"/>
    </row>
    <row r="1128">
      <c r="D1128" s="317"/>
      <c r="E1128" s="305"/>
      <c r="F1128" s="305"/>
      <c r="G1128" s="305"/>
      <c r="H1128" s="305"/>
      <c r="I1128" s="305"/>
      <c r="J1128" s="305"/>
      <c r="K1128" s="305"/>
      <c r="L1128" s="305"/>
      <c r="M1128" s="305"/>
      <c r="N1128" s="309"/>
      <c r="O1128" s="309"/>
      <c r="P1128" s="309"/>
      <c r="Q1128" s="309"/>
      <c r="R1128" s="309"/>
    </row>
    <row r="1129">
      <c r="D1129" s="317"/>
      <c r="E1129" s="305"/>
      <c r="F1129" s="305"/>
      <c r="G1129" s="305"/>
      <c r="H1129" s="305"/>
      <c r="I1129" s="305"/>
      <c r="J1129" s="305"/>
      <c r="K1129" s="305"/>
      <c r="L1129" s="305"/>
      <c r="M1129" s="305"/>
      <c r="N1129" s="309"/>
      <c r="O1129" s="309"/>
      <c r="P1129" s="309"/>
      <c r="Q1129" s="309"/>
      <c r="R1129" s="309"/>
    </row>
    <row r="1130">
      <c r="D1130" s="317"/>
      <c r="E1130" s="305"/>
      <c r="F1130" s="305"/>
      <c r="G1130" s="305"/>
      <c r="H1130" s="305"/>
      <c r="I1130" s="305"/>
      <c r="J1130" s="305"/>
      <c r="K1130" s="305"/>
      <c r="L1130" s="305"/>
      <c r="M1130" s="305"/>
      <c r="N1130" s="309"/>
      <c r="O1130" s="309"/>
      <c r="P1130" s="309"/>
      <c r="Q1130" s="309"/>
      <c r="R1130" s="309"/>
    </row>
    <row r="1131">
      <c r="D1131" s="317"/>
      <c r="E1131" s="305"/>
      <c r="F1131" s="305"/>
      <c r="G1131" s="305"/>
      <c r="H1131" s="305"/>
      <c r="I1131" s="305"/>
      <c r="J1131" s="305"/>
      <c r="K1131" s="305"/>
      <c r="L1131" s="305"/>
      <c r="M1131" s="305"/>
      <c r="N1131" s="309"/>
      <c r="O1131" s="309"/>
      <c r="P1131" s="309"/>
      <c r="Q1131" s="309"/>
      <c r="R1131" s="309"/>
    </row>
    <row r="1132">
      <c r="D1132" s="317"/>
      <c r="E1132" s="305"/>
      <c r="F1132" s="305"/>
      <c r="G1132" s="305"/>
      <c r="H1132" s="305"/>
      <c r="I1132" s="305"/>
      <c r="J1132" s="305"/>
      <c r="K1132" s="305"/>
      <c r="L1132" s="305"/>
      <c r="M1132" s="305"/>
      <c r="N1132" s="309"/>
      <c r="O1132" s="309"/>
      <c r="P1132" s="309"/>
      <c r="Q1132" s="309"/>
      <c r="R1132" s="309"/>
    </row>
    <row r="1133">
      <c r="D1133" s="317"/>
      <c r="E1133" s="305"/>
      <c r="F1133" s="305"/>
      <c r="G1133" s="305"/>
      <c r="H1133" s="305"/>
      <c r="I1133" s="305"/>
      <c r="J1133" s="305"/>
      <c r="K1133" s="305"/>
      <c r="L1133" s="305"/>
      <c r="M1133" s="305"/>
      <c r="N1133" s="309"/>
      <c r="O1133" s="309"/>
      <c r="P1133" s="309"/>
      <c r="Q1133" s="309"/>
      <c r="R1133" s="309"/>
    </row>
    <row r="1134">
      <c r="D1134" s="317"/>
      <c r="E1134" s="305"/>
      <c r="F1134" s="305"/>
      <c r="G1134" s="305"/>
      <c r="H1134" s="305"/>
      <c r="I1134" s="305"/>
      <c r="J1134" s="305"/>
      <c r="K1134" s="305"/>
      <c r="L1134" s="305"/>
      <c r="M1134" s="305"/>
      <c r="N1134" s="309"/>
      <c r="O1134" s="309"/>
      <c r="P1134" s="309"/>
      <c r="Q1134" s="309"/>
      <c r="R1134" s="309"/>
    </row>
    <row r="1135">
      <c r="D1135" s="317"/>
      <c r="E1135" s="305"/>
      <c r="F1135" s="305"/>
      <c r="G1135" s="305"/>
      <c r="H1135" s="305"/>
      <c r="I1135" s="305"/>
      <c r="J1135" s="305"/>
      <c r="K1135" s="305"/>
      <c r="L1135" s="305"/>
      <c r="M1135" s="305"/>
      <c r="N1135" s="309"/>
      <c r="O1135" s="309"/>
      <c r="P1135" s="309"/>
      <c r="Q1135" s="309"/>
      <c r="R1135" s="309"/>
    </row>
    <row r="1136">
      <c r="D1136" s="317"/>
      <c r="E1136" s="305"/>
      <c r="F1136" s="305"/>
      <c r="G1136" s="305"/>
      <c r="H1136" s="305"/>
      <c r="I1136" s="305"/>
      <c r="J1136" s="305"/>
      <c r="K1136" s="305"/>
      <c r="L1136" s="305"/>
      <c r="M1136" s="305"/>
      <c r="N1136" s="309"/>
      <c r="O1136" s="309"/>
      <c r="P1136" s="309"/>
      <c r="Q1136" s="309"/>
      <c r="R1136" s="309"/>
    </row>
    <row r="1137">
      <c r="D1137" s="317"/>
      <c r="E1137" s="305"/>
      <c r="F1137" s="305"/>
      <c r="G1137" s="305"/>
      <c r="H1137" s="305"/>
      <c r="I1137" s="305"/>
      <c r="J1137" s="305"/>
      <c r="K1137" s="305"/>
      <c r="L1137" s="305"/>
      <c r="M1137" s="305"/>
      <c r="N1137" s="309"/>
      <c r="O1137" s="309"/>
      <c r="P1137" s="309"/>
      <c r="Q1137" s="309"/>
      <c r="R1137" s="309"/>
    </row>
    <row r="1138">
      <c r="D1138" s="317"/>
      <c r="E1138" s="305"/>
      <c r="F1138" s="305"/>
      <c r="G1138" s="305"/>
      <c r="H1138" s="305"/>
      <c r="I1138" s="305"/>
      <c r="J1138" s="305"/>
      <c r="K1138" s="305"/>
      <c r="L1138" s="305"/>
      <c r="M1138" s="305"/>
      <c r="N1138" s="309"/>
      <c r="O1138" s="309"/>
      <c r="P1138" s="309"/>
      <c r="Q1138" s="309"/>
      <c r="R1138" s="309"/>
    </row>
    <row r="1139">
      <c r="D1139" s="317"/>
      <c r="E1139" s="305"/>
      <c r="F1139" s="305"/>
      <c r="G1139" s="305"/>
      <c r="H1139" s="305"/>
      <c r="I1139" s="305"/>
      <c r="J1139" s="305"/>
      <c r="K1139" s="305"/>
      <c r="L1139" s="305"/>
      <c r="M1139" s="305"/>
      <c r="N1139" s="309"/>
      <c r="O1139" s="309"/>
      <c r="P1139" s="309"/>
      <c r="Q1139" s="309"/>
      <c r="R1139" s="309"/>
    </row>
    <row r="1140">
      <c r="D1140" s="317"/>
      <c r="E1140" s="305"/>
      <c r="F1140" s="305"/>
      <c r="G1140" s="305"/>
      <c r="H1140" s="305"/>
      <c r="I1140" s="305"/>
      <c r="J1140" s="305"/>
      <c r="K1140" s="305"/>
      <c r="L1140" s="305"/>
      <c r="M1140" s="305"/>
      <c r="N1140" s="309"/>
      <c r="O1140" s="309"/>
      <c r="P1140" s="309"/>
      <c r="Q1140" s="309"/>
      <c r="R1140" s="309"/>
    </row>
    <row r="1141">
      <c r="D1141" s="317"/>
      <c r="E1141" s="305"/>
      <c r="F1141" s="305"/>
      <c r="G1141" s="305"/>
      <c r="H1141" s="305"/>
      <c r="I1141" s="305"/>
      <c r="J1141" s="305"/>
      <c r="K1141" s="305"/>
      <c r="L1141" s="305"/>
      <c r="M1141" s="305"/>
      <c r="N1141" s="309"/>
      <c r="O1141" s="309"/>
      <c r="P1141" s="309"/>
      <c r="Q1141" s="309"/>
      <c r="R1141" s="309"/>
    </row>
    <row r="1142">
      <c r="D1142" s="317"/>
      <c r="E1142" s="305"/>
      <c r="F1142" s="305"/>
      <c r="G1142" s="305"/>
      <c r="H1142" s="305"/>
      <c r="I1142" s="305"/>
      <c r="J1142" s="305"/>
      <c r="K1142" s="305"/>
      <c r="L1142" s="305"/>
      <c r="M1142" s="305"/>
      <c r="N1142" s="309"/>
      <c r="O1142" s="309"/>
      <c r="P1142" s="309"/>
      <c r="Q1142" s="309"/>
      <c r="R1142" s="309"/>
    </row>
    <row r="1143">
      <c r="D1143" s="317"/>
      <c r="E1143" s="305"/>
      <c r="F1143" s="305"/>
      <c r="G1143" s="305"/>
      <c r="H1143" s="305"/>
      <c r="I1143" s="305"/>
      <c r="J1143" s="305"/>
      <c r="K1143" s="305"/>
      <c r="L1143" s="305"/>
      <c r="M1143" s="305"/>
      <c r="N1143" s="309"/>
      <c r="O1143" s="309"/>
      <c r="P1143" s="309"/>
      <c r="Q1143" s="309"/>
      <c r="R1143" s="309"/>
    </row>
    <row r="1144">
      <c r="D1144" s="317"/>
      <c r="E1144" s="305"/>
      <c r="F1144" s="305"/>
      <c r="G1144" s="305"/>
      <c r="H1144" s="305"/>
      <c r="I1144" s="305"/>
      <c r="J1144" s="305"/>
      <c r="K1144" s="305"/>
      <c r="L1144" s="305"/>
      <c r="M1144" s="305"/>
      <c r="N1144" s="309"/>
      <c r="O1144" s="309"/>
      <c r="P1144" s="309"/>
      <c r="Q1144" s="309"/>
      <c r="R1144" s="309"/>
    </row>
    <row r="1145">
      <c r="D1145" s="317"/>
      <c r="E1145" s="305"/>
      <c r="F1145" s="305"/>
      <c r="G1145" s="305"/>
      <c r="H1145" s="305"/>
      <c r="I1145" s="305"/>
      <c r="J1145" s="305"/>
      <c r="K1145" s="305"/>
      <c r="L1145" s="305"/>
      <c r="M1145" s="305"/>
      <c r="N1145" s="309"/>
      <c r="O1145" s="309"/>
      <c r="P1145" s="309"/>
      <c r="Q1145" s="309"/>
      <c r="R1145" s="309"/>
    </row>
    <row r="1146">
      <c r="D1146" s="317"/>
      <c r="E1146" s="305"/>
      <c r="F1146" s="305"/>
      <c r="G1146" s="305"/>
      <c r="H1146" s="305"/>
      <c r="I1146" s="305"/>
      <c r="J1146" s="305"/>
      <c r="K1146" s="305"/>
      <c r="L1146" s="305"/>
      <c r="M1146" s="305"/>
      <c r="N1146" s="309"/>
      <c r="O1146" s="309"/>
      <c r="P1146" s="309"/>
      <c r="Q1146" s="309"/>
      <c r="R1146" s="309"/>
    </row>
    <row r="1147">
      <c r="D1147" s="317"/>
      <c r="E1147" s="305"/>
      <c r="F1147" s="305"/>
      <c r="G1147" s="305"/>
      <c r="H1147" s="305"/>
      <c r="I1147" s="305"/>
      <c r="J1147" s="305"/>
      <c r="K1147" s="305"/>
      <c r="L1147" s="305"/>
      <c r="M1147" s="305"/>
      <c r="N1147" s="309"/>
      <c r="O1147" s="309"/>
      <c r="P1147" s="309"/>
      <c r="Q1147" s="309"/>
      <c r="R1147" s="309"/>
    </row>
    <row r="1148">
      <c r="D1148" s="317"/>
      <c r="E1148" s="305"/>
      <c r="F1148" s="305"/>
      <c r="G1148" s="305"/>
      <c r="H1148" s="305"/>
      <c r="I1148" s="305"/>
      <c r="J1148" s="305"/>
      <c r="K1148" s="305"/>
      <c r="L1148" s="305"/>
      <c r="M1148" s="305"/>
      <c r="N1148" s="309"/>
      <c r="O1148" s="309"/>
      <c r="P1148" s="309"/>
      <c r="Q1148" s="309"/>
      <c r="R1148" s="309"/>
    </row>
    <row r="1149">
      <c r="D1149" s="317"/>
      <c r="E1149" s="305"/>
      <c r="F1149" s="305"/>
      <c r="G1149" s="305"/>
      <c r="H1149" s="305"/>
      <c r="I1149" s="305"/>
      <c r="J1149" s="305"/>
      <c r="K1149" s="305"/>
      <c r="L1149" s="305"/>
      <c r="M1149" s="305"/>
      <c r="N1149" s="309"/>
      <c r="O1149" s="309"/>
      <c r="P1149" s="309"/>
      <c r="Q1149" s="309"/>
      <c r="R1149" s="309"/>
    </row>
    <row r="1150">
      <c r="D1150" s="317"/>
      <c r="E1150" s="305"/>
      <c r="F1150" s="305"/>
      <c r="G1150" s="305"/>
      <c r="H1150" s="305"/>
      <c r="I1150" s="305"/>
      <c r="J1150" s="305"/>
      <c r="K1150" s="305"/>
      <c r="L1150" s="305"/>
      <c r="M1150" s="305"/>
      <c r="N1150" s="309"/>
      <c r="O1150" s="309"/>
      <c r="P1150" s="309"/>
      <c r="Q1150" s="309"/>
      <c r="R1150" s="309"/>
    </row>
    <row r="1151">
      <c r="D1151" s="317"/>
      <c r="E1151" s="305"/>
      <c r="F1151" s="305"/>
      <c r="G1151" s="305"/>
      <c r="H1151" s="305"/>
      <c r="I1151" s="305"/>
      <c r="J1151" s="305"/>
      <c r="K1151" s="305"/>
      <c r="L1151" s="305"/>
      <c r="M1151" s="305"/>
      <c r="N1151" s="309"/>
      <c r="O1151" s="309"/>
      <c r="P1151" s="309"/>
      <c r="Q1151" s="309"/>
      <c r="R1151" s="309"/>
    </row>
    <row r="1152">
      <c r="D1152" s="317"/>
      <c r="E1152" s="305"/>
      <c r="F1152" s="305"/>
      <c r="G1152" s="305"/>
      <c r="H1152" s="305"/>
      <c r="I1152" s="305"/>
      <c r="J1152" s="305"/>
      <c r="K1152" s="305"/>
      <c r="L1152" s="305"/>
      <c r="M1152" s="305"/>
      <c r="N1152" s="309"/>
      <c r="O1152" s="309"/>
      <c r="P1152" s="309"/>
      <c r="Q1152" s="309"/>
      <c r="R1152" s="309"/>
    </row>
    <row r="1153">
      <c r="D1153" s="317"/>
      <c r="E1153" s="305"/>
      <c r="F1153" s="305"/>
      <c r="G1153" s="305"/>
      <c r="H1153" s="305"/>
      <c r="I1153" s="305"/>
      <c r="J1153" s="305"/>
      <c r="K1153" s="305"/>
      <c r="L1153" s="305"/>
      <c r="M1153" s="305"/>
      <c r="N1153" s="309"/>
      <c r="O1153" s="309"/>
      <c r="P1153" s="309"/>
      <c r="Q1153" s="309"/>
      <c r="R1153" s="309"/>
    </row>
    <row r="1154">
      <c r="D1154" s="317"/>
      <c r="E1154" s="305"/>
      <c r="F1154" s="305"/>
      <c r="G1154" s="305"/>
      <c r="H1154" s="305"/>
      <c r="I1154" s="305"/>
      <c r="J1154" s="305"/>
      <c r="K1154" s="305"/>
      <c r="L1154" s="305"/>
      <c r="M1154" s="305"/>
      <c r="N1154" s="309"/>
      <c r="O1154" s="309"/>
      <c r="P1154" s="309"/>
      <c r="Q1154" s="309"/>
      <c r="R1154" s="309"/>
    </row>
    <row r="1155">
      <c r="D1155" s="317"/>
      <c r="E1155" s="305"/>
      <c r="F1155" s="305"/>
      <c r="G1155" s="305"/>
      <c r="H1155" s="305"/>
      <c r="I1155" s="305"/>
      <c r="J1155" s="305"/>
      <c r="K1155" s="305"/>
      <c r="L1155" s="305"/>
      <c r="M1155" s="305"/>
      <c r="N1155" s="309"/>
      <c r="O1155" s="309"/>
      <c r="P1155" s="309"/>
      <c r="Q1155" s="309"/>
      <c r="R1155" s="309"/>
    </row>
    <row r="1156">
      <c r="D1156" s="317"/>
      <c r="E1156" s="305"/>
      <c r="F1156" s="305"/>
      <c r="G1156" s="305"/>
      <c r="H1156" s="305"/>
      <c r="I1156" s="305"/>
      <c r="J1156" s="305"/>
      <c r="K1156" s="305"/>
      <c r="L1156" s="305"/>
      <c r="M1156" s="305"/>
      <c r="N1156" s="309"/>
      <c r="O1156" s="309"/>
      <c r="P1156" s="309"/>
      <c r="Q1156" s="309"/>
      <c r="R1156" s="309"/>
    </row>
    <row r="1157">
      <c r="D1157" s="317"/>
      <c r="E1157" s="305"/>
      <c r="F1157" s="305"/>
      <c r="G1157" s="305"/>
      <c r="H1157" s="305"/>
      <c r="I1157" s="305"/>
      <c r="J1157" s="305"/>
      <c r="K1157" s="305"/>
      <c r="L1157" s="305"/>
      <c r="M1157" s="305"/>
      <c r="N1157" s="309"/>
      <c r="O1157" s="309"/>
      <c r="P1157" s="309"/>
      <c r="Q1157" s="309"/>
      <c r="R1157" s="309"/>
    </row>
    <row r="1158">
      <c r="D1158" s="317"/>
      <c r="E1158" s="305"/>
      <c r="F1158" s="305"/>
      <c r="G1158" s="305"/>
      <c r="H1158" s="305"/>
      <c r="I1158" s="305"/>
      <c r="J1158" s="305"/>
      <c r="K1158" s="305"/>
      <c r="L1158" s="305"/>
      <c r="M1158" s="305"/>
      <c r="N1158" s="309"/>
      <c r="O1158" s="309"/>
      <c r="P1158" s="309"/>
      <c r="Q1158" s="309"/>
      <c r="R1158" s="309"/>
    </row>
    <row r="1159">
      <c r="D1159" s="317"/>
      <c r="E1159" s="305"/>
      <c r="F1159" s="305"/>
      <c r="G1159" s="305"/>
      <c r="H1159" s="305"/>
      <c r="I1159" s="305"/>
      <c r="J1159" s="305"/>
      <c r="K1159" s="305"/>
      <c r="L1159" s="305"/>
      <c r="M1159" s="305"/>
      <c r="N1159" s="309"/>
      <c r="O1159" s="309"/>
      <c r="P1159" s="309"/>
      <c r="Q1159" s="309"/>
      <c r="R1159" s="309"/>
    </row>
    <row r="1160">
      <c r="D1160" s="317"/>
      <c r="E1160" s="305"/>
      <c r="F1160" s="305"/>
      <c r="G1160" s="305"/>
      <c r="H1160" s="305"/>
      <c r="I1160" s="305"/>
      <c r="J1160" s="305"/>
      <c r="K1160" s="305"/>
      <c r="L1160" s="305"/>
      <c r="M1160" s="305"/>
      <c r="N1160" s="309"/>
      <c r="O1160" s="309"/>
      <c r="P1160" s="309"/>
      <c r="Q1160" s="309"/>
      <c r="R1160" s="309"/>
    </row>
    <row r="1161">
      <c r="D1161" s="317"/>
      <c r="E1161" s="305"/>
      <c r="F1161" s="305"/>
      <c r="G1161" s="305"/>
      <c r="H1161" s="305"/>
      <c r="I1161" s="305"/>
      <c r="J1161" s="305"/>
      <c r="K1161" s="305"/>
      <c r="L1161" s="305"/>
      <c r="M1161" s="305"/>
      <c r="N1161" s="309"/>
      <c r="O1161" s="309"/>
      <c r="P1161" s="309"/>
      <c r="Q1161" s="309"/>
      <c r="R1161" s="309"/>
    </row>
    <row r="1162">
      <c r="D1162" s="317"/>
      <c r="E1162" s="305"/>
      <c r="F1162" s="305"/>
      <c r="G1162" s="305"/>
      <c r="H1162" s="305"/>
      <c r="I1162" s="305"/>
      <c r="J1162" s="305"/>
      <c r="K1162" s="305"/>
      <c r="L1162" s="305"/>
      <c r="M1162" s="305"/>
      <c r="N1162" s="309"/>
      <c r="O1162" s="309"/>
      <c r="P1162" s="309"/>
      <c r="Q1162" s="309"/>
      <c r="R1162" s="309"/>
    </row>
    <row r="1163">
      <c r="D1163" s="317"/>
      <c r="E1163" s="305"/>
      <c r="F1163" s="305"/>
      <c r="G1163" s="305"/>
      <c r="H1163" s="305"/>
      <c r="I1163" s="305"/>
      <c r="J1163" s="305"/>
      <c r="K1163" s="305"/>
      <c r="L1163" s="305"/>
      <c r="M1163" s="305"/>
      <c r="N1163" s="309"/>
      <c r="O1163" s="309"/>
      <c r="P1163" s="309"/>
      <c r="Q1163" s="309"/>
      <c r="R1163" s="309"/>
    </row>
    <row r="1164">
      <c r="D1164" s="317"/>
      <c r="E1164" s="305"/>
      <c r="F1164" s="305"/>
      <c r="G1164" s="305"/>
      <c r="H1164" s="305"/>
      <c r="I1164" s="305"/>
      <c r="J1164" s="305"/>
      <c r="K1164" s="305"/>
      <c r="L1164" s="305"/>
      <c r="M1164" s="305"/>
      <c r="N1164" s="309"/>
      <c r="O1164" s="309"/>
      <c r="P1164" s="309"/>
      <c r="Q1164" s="309"/>
      <c r="R1164" s="309"/>
    </row>
    <row r="1165">
      <c r="D1165" s="317"/>
      <c r="E1165" s="305"/>
      <c r="F1165" s="305"/>
      <c r="G1165" s="305"/>
      <c r="H1165" s="305"/>
      <c r="I1165" s="305"/>
      <c r="J1165" s="305"/>
      <c r="K1165" s="305"/>
      <c r="L1165" s="305"/>
      <c r="M1165" s="305"/>
      <c r="N1165" s="309"/>
      <c r="O1165" s="309"/>
      <c r="P1165" s="309"/>
      <c r="Q1165" s="309"/>
      <c r="R1165" s="309"/>
    </row>
    <row r="1166">
      <c r="D1166" s="317"/>
      <c r="E1166" s="305"/>
      <c r="F1166" s="305"/>
      <c r="G1166" s="305"/>
      <c r="H1166" s="305"/>
      <c r="I1166" s="305"/>
      <c r="J1166" s="305"/>
      <c r="K1166" s="305"/>
      <c r="L1166" s="305"/>
      <c r="M1166" s="305"/>
      <c r="N1166" s="309"/>
      <c r="O1166" s="309"/>
      <c r="P1166" s="309"/>
      <c r="Q1166" s="309"/>
      <c r="R1166" s="309"/>
    </row>
    <row r="1167">
      <c r="D1167" s="317"/>
      <c r="E1167" s="305"/>
      <c r="F1167" s="305"/>
      <c r="G1167" s="305"/>
      <c r="H1167" s="305"/>
      <c r="I1167" s="305"/>
      <c r="J1167" s="305"/>
      <c r="K1167" s="305"/>
      <c r="L1167" s="305"/>
      <c r="M1167" s="305"/>
      <c r="N1167" s="309"/>
      <c r="O1167" s="309"/>
      <c r="P1167" s="309"/>
      <c r="Q1167" s="309"/>
      <c r="R1167" s="309"/>
    </row>
    <row r="1168">
      <c r="D1168" s="317"/>
      <c r="E1168" s="305"/>
      <c r="F1168" s="305"/>
      <c r="G1168" s="305"/>
      <c r="H1168" s="305"/>
      <c r="I1168" s="305"/>
      <c r="J1168" s="305"/>
      <c r="K1168" s="305"/>
      <c r="L1168" s="305"/>
      <c r="M1168" s="305"/>
      <c r="N1168" s="309"/>
      <c r="O1168" s="309"/>
      <c r="P1168" s="309"/>
      <c r="Q1168" s="309"/>
      <c r="R1168" s="309"/>
    </row>
    <row r="1169">
      <c r="D1169" s="317"/>
      <c r="E1169" s="305"/>
      <c r="F1169" s="305"/>
      <c r="G1169" s="305"/>
      <c r="H1169" s="305"/>
      <c r="I1169" s="305"/>
      <c r="J1169" s="305"/>
      <c r="K1169" s="305"/>
      <c r="L1169" s="305"/>
      <c r="M1169" s="305"/>
      <c r="N1169" s="309"/>
      <c r="O1169" s="309"/>
      <c r="P1169" s="309"/>
      <c r="Q1169" s="309"/>
      <c r="R1169" s="309"/>
    </row>
    <row r="1170">
      <c r="D1170" s="317"/>
      <c r="E1170" s="305"/>
      <c r="F1170" s="305"/>
      <c r="G1170" s="305"/>
      <c r="H1170" s="305"/>
      <c r="I1170" s="305"/>
      <c r="J1170" s="305"/>
      <c r="K1170" s="305"/>
      <c r="L1170" s="305"/>
      <c r="M1170" s="305"/>
      <c r="N1170" s="309"/>
      <c r="O1170" s="309"/>
      <c r="P1170" s="309"/>
      <c r="Q1170" s="309"/>
      <c r="R1170" s="309"/>
    </row>
    <row r="1171">
      <c r="D1171" s="317"/>
      <c r="E1171" s="305"/>
      <c r="F1171" s="305"/>
      <c r="G1171" s="305"/>
      <c r="H1171" s="305"/>
      <c r="I1171" s="305"/>
      <c r="J1171" s="305"/>
      <c r="K1171" s="305"/>
      <c r="L1171" s="305"/>
      <c r="M1171" s="305"/>
      <c r="N1171" s="309"/>
      <c r="O1171" s="309"/>
      <c r="P1171" s="309"/>
      <c r="Q1171" s="309"/>
      <c r="R1171" s="309"/>
    </row>
    <row r="1172">
      <c r="D1172" s="317"/>
      <c r="E1172" s="305"/>
      <c r="F1172" s="305"/>
      <c r="G1172" s="305"/>
      <c r="H1172" s="305"/>
      <c r="I1172" s="305"/>
      <c r="J1172" s="305"/>
      <c r="K1172" s="305"/>
      <c r="L1172" s="305"/>
      <c r="M1172" s="305"/>
      <c r="N1172" s="309"/>
      <c r="O1172" s="309"/>
      <c r="P1172" s="309"/>
      <c r="Q1172" s="309"/>
      <c r="R1172" s="309"/>
    </row>
    <row r="1173">
      <c r="D1173" s="317"/>
      <c r="E1173" s="305"/>
      <c r="F1173" s="305"/>
      <c r="G1173" s="305"/>
      <c r="H1173" s="305"/>
      <c r="I1173" s="305"/>
      <c r="J1173" s="305"/>
      <c r="K1173" s="305"/>
      <c r="L1173" s="305"/>
      <c r="M1173" s="305"/>
      <c r="N1173" s="309"/>
      <c r="O1173" s="309"/>
      <c r="P1173" s="309"/>
      <c r="Q1173" s="309"/>
      <c r="R1173" s="309"/>
    </row>
    <row r="1174">
      <c r="D1174" s="317"/>
      <c r="E1174" s="305"/>
      <c r="F1174" s="305"/>
      <c r="G1174" s="305"/>
      <c r="H1174" s="305"/>
      <c r="I1174" s="305"/>
      <c r="J1174" s="305"/>
      <c r="K1174" s="305"/>
      <c r="L1174" s="305"/>
      <c r="M1174" s="305"/>
      <c r="N1174" s="309"/>
      <c r="O1174" s="309"/>
      <c r="P1174" s="309"/>
      <c r="Q1174" s="309"/>
      <c r="R1174" s="309"/>
    </row>
    <row r="1175">
      <c r="D1175" s="317"/>
      <c r="E1175" s="305"/>
      <c r="F1175" s="305"/>
      <c r="G1175" s="305"/>
      <c r="H1175" s="305"/>
      <c r="I1175" s="305"/>
      <c r="J1175" s="305"/>
      <c r="K1175" s="305"/>
      <c r="L1175" s="305"/>
      <c r="M1175" s="305"/>
      <c r="N1175" s="309"/>
      <c r="O1175" s="309"/>
      <c r="P1175" s="309"/>
      <c r="Q1175" s="309"/>
      <c r="R1175" s="309"/>
    </row>
    <row r="1176">
      <c r="D1176" s="317"/>
      <c r="E1176" s="305"/>
      <c r="F1176" s="305"/>
      <c r="G1176" s="305"/>
      <c r="H1176" s="305"/>
      <c r="I1176" s="305"/>
      <c r="J1176" s="305"/>
      <c r="K1176" s="305"/>
      <c r="L1176" s="305"/>
      <c r="M1176" s="305"/>
      <c r="N1176" s="309"/>
      <c r="O1176" s="309"/>
      <c r="P1176" s="309"/>
      <c r="Q1176" s="309"/>
      <c r="R1176" s="309"/>
    </row>
    <row r="1177">
      <c r="D1177" s="317"/>
      <c r="E1177" s="305"/>
      <c r="F1177" s="305"/>
      <c r="G1177" s="305"/>
      <c r="H1177" s="305"/>
      <c r="I1177" s="305"/>
      <c r="J1177" s="305"/>
      <c r="K1177" s="305"/>
      <c r="L1177" s="305"/>
      <c r="M1177" s="305"/>
      <c r="N1177" s="309"/>
      <c r="O1177" s="309"/>
      <c r="P1177" s="309"/>
      <c r="Q1177" s="309"/>
      <c r="R1177" s="309"/>
    </row>
    <row r="1178">
      <c r="D1178" s="317"/>
      <c r="E1178" s="305"/>
      <c r="F1178" s="305"/>
      <c r="G1178" s="305"/>
      <c r="H1178" s="305"/>
      <c r="I1178" s="305"/>
      <c r="J1178" s="305"/>
      <c r="K1178" s="305"/>
      <c r="L1178" s="305"/>
      <c r="M1178" s="305"/>
      <c r="N1178" s="309"/>
      <c r="O1178" s="309"/>
      <c r="P1178" s="309"/>
      <c r="Q1178" s="309"/>
      <c r="R1178" s="309"/>
    </row>
    <row r="1179">
      <c r="D1179" s="317"/>
      <c r="E1179" s="305"/>
      <c r="F1179" s="305"/>
      <c r="G1179" s="305"/>
      <c r="H1179" s="305"/>
      <c r="I1179" s="305"/>
      <c r="J1179" s="305"/>
      <c r="K1179" s="305"/>
      <c r="L1179" s="305"/>
      <c r="M1179" s="305"/>
      <c r="N1179" s="309"/>
      <c r="O1179" s="309"/>
      <c r="P1179" s="309"/>
      <c r="Q1179" s="309"/>
      <c r="R1179" s="309"/>
    </row>
    <row r="1180">
      <c r="D1180" s="317"/>
      <c r="E1180" s="305"/>
      <c r="F1180" s="305"/>
      <c r="G1180" s="305"/>
      <c r="H1180" s="305"/>
      <c r="I1180" s="305"/>
      <c r="J1180" s="305"/>
      <c r="K1180" s="305"/>
      <c r="L1180" s="305"/>
      <c r="M1180" s="305"/>
      <c r="N1180" s="309"/>
      <c r="O1180" s="309"/>
      <c r="P1180" s="309"/>
      <c r="Q1180" s="309"/>
      <c r="R1180" s="309"/>
    </row>
    <row r="1181">
      <c r="D1181" s="317"/>
      <c r="E1181" s="305"/>
      <c r="F1181" s="305"/>
      <c r="G1181" s="305"/>
      <c r="H1181" s="305"/>
      <c r="I1181" s="305"/>
      <c r="J1181" s="305"/>
      <c r="K1181" s="305"/>
      <c r="L1181" s="305"/>
      <c r="M1181" s="305"/>
      <c r="N1181" s="309"/>
      <c r="O1181" s="309"/>
      <c r="P1181" s="309"/>
      <c r="Q1181" s="309"/>
      <c r="R1181" s="309"/>
    </row>
    <row r="1182">
      <c r="D1182" s="317"/>
      <c r="E1182" s="305"/>
      <c r="F1182" s="305"/>
      <c r="G1182" s="305"/>
      <c r="H1182" s="305"/>
      <c r="I1182" s="305"/>
      <c r="J1182" s="305"/>
      <c r="K1182" s="305"/>
      <c r="L1182" s="305"/>
      <c r="M1182" s="305"/>
      <c r="N1182" s="309"/>
      <c r="O1182" s="309"/>
      <c r="P1182" s="309"/>
      <c r="Q1182" s="309"/>
      <c r="R1182" s="309"/>
    </row>
    <row r="1183">
      <c r="D1183" s="317"/>
      <c r="E1183" s="305"/>
      <c r="F1183" s="305"/>
      <c r="G1183" s="305"/>
      <c r="H1183" s="305"/>
      <c r="I1183" s="305"/>
      <c r="J1183" s="305"/>
      <c r="K1183" s="305"/>
      <c r="L1183" s="305"/>
      <c r="M1183" s="305"/>
      <c r="N1183" s="309"/>
      <c r="O1183" s="309"/>
      <c r="P1183" s="309"/>
      <c r="Q1183" s="309"/>
      <c r="R1183" s="309"/>
    </row>
    <row r="1184">
      <c r="D1184" s="317"/>
      <c r="E1184" s="305"/>
      <c r="F1184" s="305"/>
      <c r="G1184" s="305"/>
      <c r="H1184" s="305"/>
      <c r="I1184" s="305"/>
      <c r="J1184" s="305"/>
      <c r="K1184" s="305"/>
      <c r="L1184" s="305"/>
      <c r="M1184" s="305"/>
      <c r="N1184" s="309"/>
      <c r="O1184" s="309"/>
      <c r="P1184" s="309"/>
      <c r="Q1184" s="309"/>
      <c r="R1184" s="309"/>
    </row>
    <row r="1185">
      <c r="D1185" s="317"/>
      <c r="E1185" s="305"/>
      <c r="F1185" s="305"/>
      <c r="G1185" s="305"/>
      <c r="H1185" s="305"/>
      <c r="I1185" s="305"/>
      <c r="J1185" s="305"/>
      <c r="K1185" s="305"/>
      <c r="L1185" s="305"/>
      <c r="M1185" s="305"/>
      <c r="N1185" s="309"/>
      <c r="O1185" s="309"/>
      <c r="P1185" s="309"/>
      <c r="Q1185" s="309"/>
      <c r="R1185" s="309"/>
    </row>
    <row r="1186">
      <c r="D1186" s="317"/>
      <c r="E1186" s="305"/>
      <c r="F1186" s="305"/>
      <c r="G1186" s="305"/>
      <c r="H1186" s="305"/>
      <c r="I1186" s="305"/>
      <c r="J1186" s="305"/>
      <c r="K1186" s="305"/>
      <c r="L1186" s="305"/>
      <c r="M1186" s="305"/>
      <c r="N1186" s="309"/>
      <c r="O1186" s="309"/>
      <c r="P1186" s="309"/>
      <c r="Q1186" s="309"/>
      <c r="R1186" s="309"/>
    </row>
    <row r="1187">
      <c r="D1187" s="317"/>
      <c r="E1187" s="305"/>
      <c r="F1187" s="305"/>
      <c r="G1187" s="305"/>
      <c r="H1187" s="305"/>
      <c r="I1187" s="305"/>
      <c r="J1187" s="305"/>
      <c r="K1187" s="305"/>
      <c r="L1187" s="305"/>
      <c r="M1187" s="305"/>
      <c r="N1187" s="309"/>
      <c r="O1187" s="309"/>
      <c r="P1187" s="309"/>
      <c r="Q1187" s="309"/>
      <c r="R1187" s="309"/>
    </row>
    <row r="1188">
      <c r="D1188" s="317"/>
      <c r="E1188" s="305"/>
      <c r="F1188" s="305"/>
      <c r="G1188" s="305"/>
      <c r="H1188" s="305"/>
      <c r="I1188" s="305"/>
      <c r="J1188" s="305"/>
      <c r="K1188" s="305"/>
      <c r="L1188" s="305"/>
      <c r="M1188" s="305"/>
      <c r="N1188" s="309"/>
      <c r="O1188" s="309"/>
      <c r="P1188" s="309"/>
      <c r="Q1188" s="309"/>
      <c r="R1188" s="309"/>
    </row>
    <row r="1189">
      <c r="D1189" s="317"/>
      <c r="E1189" s="305"/>
      <c r="F1189" s="305"/>
      <c r="G1189" s="305"/>
      <c r="H1189" s="305"/>
      <c r="I1189" s="305"/>
      <c r="J1189" s="305"/>
      <c r="K1189" s="305"/>
      <c r="L1189" s="305"/>
      <c r="M1189" s="305"/>
      <c r="N1189" s="309"/>
      <c r="O1189" s="309"/>
      <c r="P1189" s="309"/>
      <c r="Q1189" s="309"/>
      <c r="R1189" s="309"/>
    </row>
    <row r="1190">
      <c r="D1190" s="317"/>
      <c r="E1190" s="305"/>
      <c r="F1190" s="305"/>
      <c r="G1190" s="305"/>
      <c r="H1190" s="305"/>
      <c r="I1190" s="305"/>
      <c r="J1190" s="305"/>
      <c r="K1190" s="305"/>
      <c r="L1190" s="305"/>
      <c r="M1190" s="305"/>
      <c r="N1190" s="309"/>
      <c r="O1190" s="309"/>
      <c r="P1190" s="309"/>
      <c r="Q1190" s="309"/>
      <c r="R1190" s="309"/>
    </row>
    <row r="1191">
      <c r="D1191" s="317"/>
      <c r="E1191" s="305"/>
      <c r="F1191" s="305"/>
      <c r="G1191" s="305"/>
      <c r="H1191" s="305"/>
      <c r="I1191" s="305"/>
      <c r="J1191" s="305"/>
      <c r="K1191" s="305"/>
      <c r="L1191" s="305"/>
      <c r="M1191" s="305"/>
      <c r="N1191" s="309"/>
      <c r="O1191" s="309"/>
      <c r="P1191" s="309"/>
      <c r="Q1191" s="309"/>
      <c r="R1191" s="309"/>
    </row>
    <row r="1192">
      <c r="D1192" s="317"/>
      <c r="E1192" s="305"/>
      <c r="F1192" s="305"/>
      <c r="G1192" s="305"/>
      <c r="H1192" s="305"/>
      <c r="I1192" s="305"/>
      <c r="J1192" s="305"/>
      <c r="K1192" s="305"/>
      <c r="L1192" s="305"/>
      <c r="M1192" s="305"/>
      <c r="N1192" s="309"/>
      <c r="O1192" s="309"/>
      <c r="P1192" s="309"/>
      <c r="Q1192" s="309"/>
      <c r="R1192" s="309"/>
    </row>
    <row r="1193">
      <c r="D1193" s="317"/>
      <c r="E1193" s="305"/>
      <c r="F1193" s="305"/>
      <c r="G1193" s="305"/>
      <c r="H1193" s="305"/>
      <c r="I1193" s="305"/>
      <c r="J1193" s="305"/>
      <c r="K1193" s="305"/>
      <c r="L1193" s="305"/>
      <c r="M1193" s="305"/>
      <c r="N1193" s="309"/>
      <c r="O1193" s="309"/>
      <c r="P1193" s="309"/>
      <c r="Q1193" s="309"/>
      <c r="R1193" s="309"/>
    </row>
    <row r="1194">
      <c r="D1194" s="317"/>
      <c r="E1194" s="305"/>
      <c r="F1194" s="305"/>
      <c r="G1194" s="305"/>
      <c r="H1194" s="305"/>
      <c r="I1194" s="305"/>
      <c r="J1194" s="305"/>
      <c r="K1194" s="305"/>
      <c r="L1194" s="305"/>
      <c r="M1194" s="305"/>
      <c r="N1194" s="309"/>
      <c r="O1194" s="309"/>
      <c r="P1194" s="309"/>
      <c r="Q1194" s="309"/>
      <c r="R1194" s="309"/>
    </row>
    <row r="1195">
      <c r="D1195" s="317"/>
      <c r="E1195" s="305"/>
      <c r="F1195" s="305"/>
      <c r="G1195" s="305"/>
      <c r="H1195" s="305"/>
      <c r="I1195" s="305"/>
      <c r="J1195" s="305"/>
      <c r="K1195" s="305"/>
      <c r="L1195" s="305"/>
      <c r="M1195" s="305"/>
      <c r="N1195" s="309"/>
      <c r="O1195" s="309"/>
      <c r="P1195" s="309"/>
      <c r="Q1195" s="309"/>
      <c r="R1195" s="309"/>
    </row>
    <row r="1196">
      <c r="D1196" s="317"/>
      <c r="E1196" s="305"/>
      <c r="F1196" s="305"/>
      <c r="G1196" s="305"/>
      <c r="H1196" s="305"/>
      <c r="I1196" s="305"/>
      <c r="J1196" s="305"/>
      <c r="K1196" s="305"/>
      <c r="L1196" s="305"/>
      <c r="M1196" s="305"/>
      <c r="N1196" s="309"/>
      <c r="O1196" s="309"/>
      <c r="P1196" s="309"/>
      <c r="Q1196" s="309"/>
      <c r="R1196" s="309"/>
    </row>
    <row r="1197">
      <c r="D1197" s="317"/>
      <c r="E1197" s="305"/>
      <c r="F1197" s="305"/>
      <c r="G1197" s="305"/>
      <c r="H1197" s="305"/>
      <c r="I1197" s="305"/>
      <c r="J1197" s="305"/>
      <c r="K1197" s="305"/>
      <c r="L1197" s="305"/>
      <c r="M1197" s="305"/>
      <c r="N1197" s="309"/>
      <c r="O1197" s="309"/>
      <c r="P1197" s="309"/>
      <c r="Q1197" s="309"/>
      <c r="R1197" s="309"/>
    </row>
    <row r="1198">
      <c r="D1198" s="317"/>
      <c r="E1198" s="305"/>
      <c r="F1198" s="305"/>
      <c r="G1198" s="305"/>
      <c r="H1198" s="305"/>
      <c r="I1198" s="305"/>
      <c r="J1198" s="305"/>
      <c r="K1198" s="305"/>
      <c r="L1198" s="305"/>
      <c r="M1198" s="305"/>
      <c r="N1198" s="309"/>
      <c r="O1198" s="309"/>
      <c r="P1198" s="309"/>
      <c r="Q1198" s="309"/>
      <c r="R1198" s="309"/>
    </row>
    <row r="1199">
      <c r="D1199" s="317"/>
      <c r="E1199" s="305"/>
      <c r="F1199" s="305"/>
      <c r="G1199" s="305"/>
      <c r="H1199" s="305"/>
      <c r="I1199" s="305"/>
      <c r="J1199" s="305"/>
      <c r="K1199" s="305"/>
      <c r="L1199" s="305"/>
      <c r="M1199" s="305"/>
      <c r="N1199" s="309"/>
      <c r="O1199" s="309"/>
      <c r="P1199" s="309"/>
      <c r="Q1199" s="309"/>
      <c r="R1199" s="309"/>
    </row>
    <row r="1200">
      <c r="D1200" s="317"/>
      <c r="E1200" s="305"/>
      <c r="F1200" s="305"/>
      <c r="G1200" s="305"/>
      <c r="H1200" s="305"/>
      <c r="I1200" s="305"/>
      <c r="J1200" s="305"/>
      <c r="K1200" s="305"/>
      <c r="L1200" s="305"/>
      <c r="M1200" s="305"/>
      <c r="N1200" s="309"/>
      <c r="O1200" s="309"/>
      <c r="P1200" s="309"/>
      <c r="Q1200" s="309"/>
      <c r="R1200" s="309"/>
    </row>
    <row r="1201">
      <c r="D1201" s="317"/>
      <c r="E1201" s="305"/>
      <c r="F1201" s="305"/>
      <c r="G1201" s="305"/>
      <c r="H1201" s="305"/>
      <c r="I1201" s="305"/>
      <c r="J1201" s="305"/>
      <c r="K1201" s="305"/>
      <c r="L1201" s="305"/>
      <c r="M1201" s="305"/>
      <c r="N1201" s="309"/>
      <c r="O1201" s="309"/>
      <c r="P1201" s="309"/>
      <c r="Q1201" s="309"/>
      <c r="R1201" s="309"/>
    </row>
    <row r="1202">
      <c r="D1202" s="317"/>
      <c r="E1202" s="305"/>
      <c r="F1202" s="305"/>
      <c r="G1202" s="305"/>
      <c r="H1202" s="305"/>
      <c r="I1202" s="305"/>
      <c r="J1202" s="305"/>
      <c r="K1202" s="305"/>
      <c r="L1202" s="305"/>
      <c r="M1202" s="305"/>
      <c r="N1202" s="309"/>
      <c r="O1202" s="309"/>
      <c r="P1202" s="309"/>
      <c r="Q1202" s="309"/>
      <c r="R1202" s="309"/>
    </row>
    <row r="1203">
      <c r="D1203" s="317"/>
      <c r="E1203" s="305"/>
      <c r="F1203" s="305"/>
      <c r="G1203" s="305"/>
      <c r="H1203" s="305"/>
      <c r="I1203" s="305"/>
      <c r="J1203" s="305"/>
      <c r="K1203" s="305"/>
      <c r="L1203" s="305"/>
      <c r="M1203" s="305"/>
      <c r="N1203" s="309"/>
      <c r="O1203" s="309"/>
      <c r="P1203" s="309"/>
      <c r="Q1203" s="309"/>
      <c r="R1203" s="309"/>
    </row>
    <row r="1204">
      <c r="D1204" s="317"/>
      <c r="E1204" s="305"/>
      <c r="F1204" s="305"/>
      <c r="G1204" s="305"/>
      <c r="H1204" s="305"/>
      <c r="I1204" s="305"/>
      <c r="J1204" s="305"/>
      <c r="K1204" s="305"/>
      <c r="L1204" s="305"/>
      <c r="M1204" s="305"/>
      <c r="N1204" s="309"/>
      <c r="O1204" s="309"/>
      <c r="P1204" s="309"/>
      <c r="Q1204" s="309"/>
      <c r="R1204" s="309"/>
    </row>
    <row r="1205">
      <c r="D1205" s="317"/>
      <c r="E1205" s="305"/>
      <c r="F1205" s="305"/>
      <c r="G1205" s="305"/>
      <c r="H1205" s="305"/>
      <c r="I1205" s="305"/>
      <c r="J1205" s="305"/>
      <c r="K1205" s="305"/>
      <c r="L1205" s="305"/>
      <c r="M1205" s="305"/>
      <c r="N1205" s="309"/>
      <c r="O1205" s="309"/>
      <c r="P1205" s="309"/>
      <c r="Q1205" s="309"/>
      <c r="R1205" s="309"/>
    </row>
    <row r="1206">
      <c r="D1206" s="317"/>
      <c r="E1206" s="305"/>
      <c r="F1206" s="305"/>
      <c r="G1206" s="305"/>
      <c r="H1206" s="305"/>
      <c r="I1206" s="305"/>
      <c r="J1206" s="305"/>
      <c r="K1206" s="305"/>
      <c r="L1206" s="305"/>
      <c r="M1206" s="305"/>
      <c r="N1206" s="309"/>
      <c r="O1206" s="309"/>
      <c r="P1206" s="309"/>
      <c r="Q1206" s="309"/>
      <c r="R1206" s="309"/>
    </row>
    <row r="1207">
      <c r="D1207" s="317"/>
      <c r="E1207" s="305"/>
      <c r="F1207" s="305"/>
      <c r="G1207" s="305"/>
      <c r="H1207" s="305"/>
      <c r="I1207" s="305"/>
      <c r="J1207" s="305"/>
      <c r="K1207" s="305"/>
      <c r="L1207" s="305"/>
      <c r="M1207" s="305"/>
      <c r="N1207" s="309"/>
      <c r="O1207" s="309"/>
      <c r="P1207" s="309"/>
      <c r="Q1207" s="309"/>
      <c r="R1207" s="309"/>
    </row>
    <row r="1208">
      <c r="D1208" s="317"/>
      <c r="E1208" s="305"/>
      <c r="F1208" s="305"/>
      <c r="G1208" s="305"/>
      <c r="H1208" s="305"/>
      <c r="I1208" s="305"/>
      <c r="J1208" s="305"/>
      <c r="K1208" s="305"/>
      <c r="L1208" s="305"/>
      <c r="M1208" s="305"/>
      <c r="N1208" s="309"/>
      <c r="O1208" s="309"/>
      <c r="P1208" s="309"/>
      <c r="Q1208" s="309"/>
      <c r="R1208" s="309"/>
    </row>
    <row r="1209">
      <c r="D1209" s="317"/>
      <c r="E1209" s="305"/>
      <c r="F1209" s="305"/>
      <c r="G1209" s="305"/>
      <c r="H1209" s="305"/>
      <c r="I1209" s="305"/>
      <c r="J1209" s="305"/>
      <c r="K1209" s="305"/>
      <c r="L1209" s="305"/>
      <c r="M1209" s="305"/>
      <c r="N1209" s="309"/>
      <c r="O1209" s="309"/>
      <c r="P1209" s="309"/>
      <c r="Q1209" s="309"/>
      <c r="R1209" s="309"/>
    </row>
    <row r="1210">
      <c r="D1210" s="317"/>
      <c r="E1210" s="305"/>
      <c r="F1210" s="305"/>
      <c r="G1210" s="305"/>
      <c r="H1210" s="305"/>
      <c r="I1210" s="305"/>
      <c r="J1210" s="305"/>
      <c r="K1210" s="305"/>
      <c r="L1210" s="305"/>
      <c r="M1210" s="305"/>
      <c r="N1210" s="309"/>
      <c r="O1210" s="309"/>
      <c r="P1210" s="309"/>
      <c r="Q1210" s="309"/>
      <c r="R1210" s="309"/>
    </row>
    <row r="1211">
      <c r="D1211" s="317"/>
      <c r="E1211" s="305"/>
      <c r="F1211" s="305"/>
      <c r="G1211" s="305"/>
      <c r="H1211" s="305"/>
      <c r="I1211" s="305"/>
      <c r="J1211" s="305"/>
      <c r="K1211" s="305"/>
      <c r="L1211" s="305"/>
      <c r="M1211" s="305"/>
      <c r="N1211" s="309"/>
      <c r="O1211" s="309"/>
      <c r="P1211" s="309"/>
      <c r="Q1211" s="309"/>
      <c r="R1211" s="309"/>
    </row>
    <row r="1212">
      <c r="D1212" s="317"/>
      <c r="E1212" s="305"/>
      <c r="F1212" s="305"/>
      <c r="G1212" s="305"/>
      <c r="H1212" s="305"/>
      <c r="I1212" s="305"/>
      <c r="J1212" s="305"/>
      <c r="K1212" s="305"/>
      <c r="L1212" s="305"/>
      <c r="M1212" s="305"/>
      <c r="N1212" s="309"/>
      <c r="O1212" s="309"/>
      <c r="P1212" s="309"/>
      <c r="Q1212" s="309"/>
      <c r="R1212" s="309"/>
    </row>
    <row r="1213">
      <c r="D1213" s="317"/>
      <c r="E1213" s="305"/>
      <c r="F1213" s="305"/>
      <c r="G1213" s="305"/>
      <c r="H1213" s="305"/>
      <c r="I1213" s="305"/>
      <c r="J1213" s="305"/>
      <c r="K1213" s="305"/>
      <c r="L1213" s="305"/>
      <c r="M1213" s="305"/>
      <c r="N1213" s="309"/>
      <c r="O1213" s="309"/>
      <c r="P1213" s="309"/>
      <c r="Q1213" s="309"/>
      <c r="R1213" s="309"/>
    </row>
    <row r="1214">
      <c r="D1214" s="317"/>
      <c r="E1214" s="305"/>
      <c r="F1214" s="305"/>
      <c r="G1214" s="305"/>
      <c r="H1214" s="305"/>
      <c r="I1214" s="305"/>
      <c r="J1214" s="305"/>
      <c r="K1214" s="305"/>
      <c r="L1214" s="305"/>
      <c r="M1214" s="305"/>
      <c r="N1214" s="309"/>
      <c r="O1214" s="309"/>
      <c r="P1214" s="309"/>
      <c r="Q1214" s="309"/>
      <c r="R1214" s="309"/>
    </row>
    <row r="1215">
      <c r="D1215" s="317"/>
      <c r="E1215" s="305"/>
      <c r="F1215" s="305"/>
      <c r="G1215" s="305"/>
      <c r="H1215" s="305"/>
      <c r="I1215" s="305"/>
      <c r="J1215" s="305"/>
      <c r="K1215" s="305"/>
      <c r="L1215" s="305"/>
      <c r="M1215" s="305"/>
      <c r="N1215" s="309"/>
      <c r="O1215" s="309"/>
      <c r="P1215" s="309"/>
      <c r="Q1215" s="309"/>
      <c r="R1215" s="309"/>
    </row>
    <row r="1216">
      <c r="D1216" s="317"/>
      <c r="E1216" s="305"/>
      <c r="F1216" s="305"/>
      <c r="G1216" s="305"/>
      <c r="H1216" s="305"/>
      <c r="I1216" s="305"/>
      <c r="J1216" s="305"/>
      <c r="K1216" s="305"/>
      <c r="L1216" s="305"/>
      <c r="M1216" s="305"/>
      <c r="N1216" s="309"/>
      <c r="O1216" s="309"/>
      <c r="P1216" s="309"/>
      <c r="Q1216" s="309"/>
      <c r="R1216" s="309"/>
    </row>
    <row r="1217">
      <c r="D1217" s="317"/>
      <c r="E1217" s="305"/>
      <c r="F1217" s="305"/>
      <c r="G1217" s="305"/>
      <c r="H1217" s="305"/>
      <c r="I1217" s="305"/>
      <c r="J1217" s="305"/>
      <c r="K1217" s="305"/>
      <c r="L1217" s="305"/>
      <c r="M1217" s="305"/>
      <c r="N1217" s="309"/>
      <c r="O1217" s="309"/>
      <c r="P1217" s="309"/>
      <c r="Q1217" s="309"/>
      <c r="R1217" s="309"/>
    </row>
    <row r="1218">
      <c r="D1218" s="317"/>
      <c r="E1218" s="305"/>
      <c r="F1218" s="305"/>
      <c r="G1218" s="305"/>
      <c r="H1218" s="305"/>
      <c r="I1218" s="305"/>
      <c r="J1218" s="305"/>
      <c r="K1218" s="305"/>
      <c r="L1218" s="305"/>
      <c r="M1218" s="305"/>
      <c r="N1218" s="309"/>
      <c r="O1218" s="309"/>
      <c r="P1218" s="309"/>
      <c r="Q1218" s="309"/>
      <c r="R1218" s="309"/>
    </row>
    <row r="1219">
      <c r="D1219" s="317"/>
      <c r="E1219" s="305"/>
      <c r="F1219" s="305"/>
      <c r="G1219" s="305"/>
      <c r="H1219" s="305"/>
      <c r="I1219" s="305"/>
      <c r="J1219" s="305"/>
      <c r="K1219" s="305"/>
      <c r="L1219" s="305"/>
      <c r="M1219" s="305"/>
      <c r="N1219" s="309"/>
      <c r="O1219" s="309"/>
      <c r="P1219" s="309"/>
      <c r="Q1219" s="309"/>
      <c r="R1219" s="309"/>
    </row>
    <row r="1220">
      <c r="D1220" s="317"/>
      <c r="E1220" s="305"/>
      <c r="F1220" s="305"/>
      <c r="G1220" s="305"/>
      <c r="H1220" s="305"/>
      <c r="I1220" s="305"/>
      <c r="J1220" s="305"/>
      <c r="K1220" s="305"/>
      <c r="L1220" s="305"/>
      <c r="M1220" s="305"/>
      <c r="N1220" s="309"/>
      <c r="O1220" s="309"/>
      <c r="P1220" s="309"/>
      <c r="Q1220" s="309"/>
      <c r="R1220" s="309"/>
    </row>
    <row r="1221">
      <c r="D1221" s="317"/>
      <c r="E1221" s="305"/>
      <c r="F1221" s="305"/>
      <c r="G1221" s="305"/>
      <c r="H1221" s="305"/>
      <c r="I1221" s="305"/>
      <c r="J1221" s="305"/>
      <c r="K1221" s="305"/>
      <c r="L1221" s="305"/>
      <c r="M1221" s="305"/>
      <c r="N1221" s="309"/>
      <c r="O1221" s="309"/>
      <c r="P1221" s="309"/>
      <c r="Q1221" s="309"/>
      <c r="R1221" s="309"/>
    </row>
    <row r="1222">
      <c r="D1222" s="317"/>
      <c r="E1222" s="305"/>
      <c r="F1222" s="305"/>
      <c r="G1222" s="305"/>
      <c r="H1222" s="305"/>
      <c r="I1222" s="305"/>
      <c r="J1222" s="305"/>
      <c r="K1222" s="305"/>
      <c r="L1222" s="305"/>
      <c r="M1222" s="305"/>
      <c r="N1222" s="309"/>
      <c r="O1222" s="309"/>
      <c r="P1222" s="309"/>
      <c r="Q1222" s="309"/>
      <c r="R1222" s="309"/>
    </row>
    <row r="1223">
      <c r="D1223" s="317"/>
      <c r="E1223" s="305"/>
      <c r="F1223" s="305"/>
      <c r="G1223" s="305"/>
      <c r="H1223" s="305"/>
      <c r="I1223" s="305"/>
      <c r="J1223" s="305"/>
      <c r="K1223" s="305"/>
      <c r="L1223" s="305"/>
      <c r="M1223" s="305"/>
      <c r="N1223" s="309"/>
      <c r="O1223" s="309"/>
      <c r="P1223" s="309"/>
      <c r="Q1223" s="309"/>
      <c r="R1223" s="309"/>
    </row>
    <row r="1224">
      <c r="D1224" s="317"/>
      <c r="E1224" s="305"/>
      <c r="F1224" s="305"/>
      <c r="G1224" s="305"/>
      <c r="H1224" s="305"/>
      <c r="I1224" s="305"/>
      <c r="J1224" s="305"/>
      <c r="K1224" s="305"/>
      <c r="L1224" s="305"/>
      <c r="M1224" s="305"/>
      <c r="N1224" s="309"/>
      <c r="O1224" s="309"/>
      <c r="P1224" s="309"/>
      <c r="Q1224" s="309"/>
      <c r="R1224" s="309"/>
    </row>
    <row r="1225">
      <c r="D1225" s="317"/>
      <c r="E1225" s="305"/>
      <c r="F1225" s="305"/>
      <c r="G1225" s="305"/>
      <c r="H1225" s="305"/>
      <c r="I1225" s="305"/>
      <c r="J1225" s="305"/>
      <c r="K1225" s="305"/>
      <c r="L1225" s="305"/>
      <c r="M1225" s="305"/>
      <c r="N1225" s="309"/>
      <c r="O1225" s="309"/>
      <c r="P1225" s="309"/>
      <c r="Q1225" s="309"/>
      <c r="R1225" s="309"/>
    </row>
    <row r="1226">
      <c r="D1226" s="317"/>
      <c r="E1226" s="305"/>
      <c r="F1226" s="305"/>
      <c r="G1226" s="305"/>
      <c r="H1226" s="305"/>
      <c r="I1226" s="305"/>
      <c r="J1226" s="305"/>
      <c r="K1226" s="305"/>
      <c r="L1226" s="305"/>
      <c r="M1226" s="305"/>
      <c r="N1226" s="309"/>
      <c r="O1226" s="309"/>
      <c r="P1226" s="309"/>
      <c r="Q1226" s="309"/>
      <c r="R1226" s="309"/>
    </row>
    <row r="1227">
      <c r="D1227" s="317"/>
      <c r="E1227" s="305"/>
      <c r="F1227" s="305"/>
      <c r="G1227" s="305"/>
      <c r="H1227" s="305"/>
      <c r="I1227" s="305"/>
      <c r="J1227" s="305"/>
      <c r="K1227" s="305"/>
      <c r="L1227" s="305"/>
      <c r="M1227" s="305"/>
      <c r="N1227" s="309"/>
      <c r="O1227" s="309"/>
      <c r="P1227" s="309"/>
      <c r="Q1227" s="309"/>
      <c r="R1227" s="309"/>
    </row>
    <row r="1228">
      <c r="D1228" s="317"/>
      <c r="E1228" s="305"/>
      <c r="F1228" s="305"/>
      <c r="G1228" s="305"/>
      <c r="H1228" s="305"/>
      <c r="I1228" s="305"/>
      <c r="J1228" s="305"/>
      <c r="K1228" s="305"/>
      <c r="L1228" s="305"/>
      <c r="M1228" s="305"/>
      <c r="N1228" s="309"/>
      <c r="O1228" s="309"/>
      <c r="P1228" s="309"/>
      <c r="Q1228" s="309"/>
      <c r="R1228" s="309"/>
    </row>
    <row r="1229">
      <c r="D1229" s="317"/>
      <c r="E1229" s="305"/>
      <c r="F1229" s="305"/>
      <c r="G1229" s="305"/>
      <c r="H1229" s="305"/>
      <c r="I1229" s="305"/>
      <c r="J1229" s="305"/>
      <c r="K1229" s="305"/>
      <c r="L1229" s="305"/>
      <c r="M1229" s="305"/>
      <c r="N1229" s="309"/>
      <c r="O1229" s="309"/>
      <c r="P1229" s="309"/>
      <c r="Q1229" s="309"/>
      <c r="R1229" s="309"/>
    </row>
    <row r="1230">
      <c r="D1230" s="317"/>
      <c r="E1230" s="305"/>
      <c r="F1230" s="305"/>
      <c r="G1230" s="305"/>
      <c r="H1230" s="305"/>
      <c r="I1230" s="305"/>
      <c r="J1230" s="305"/>
      <c r="K1230" s="305"/>
      <c r="L1230" s="305"/>
      <c r="M1230" s="305"/>
      <c r="N1230" s="309"/>
      <c r="O1230" s="309"/>
      <c r="P1230" s="309"/>
      <c r="Q1230" s="309"/>
      <c r="R1230" s="309"/>
    </row>
    <row r="1231">
      <c r="D1231" s="317"/>
      <c r="E1231" s="305"/>
      <c r="F1231" s="305"/>
      <c r="G1231" s="305"/>
      <c r="H1231" s="305"/>
      <c r="I1231" s="305"/>
      <c r="J1231" s="305"/>
      <c r="K1231" s="305"/>
      <c r="L1231" s="305"/>
      <c r="M1231" s="305"/>
      <c r="N1231" s="309"/>
      <c r="O1231" s="309"/>
      <c r="P1231" s="309"/>
      <c r="Q1231" s="309"/>
      <c r="R1231" s="309"/>
    </row>
    <row r="1232">
      <c r="D1232" s="317"/>
      <c r="E1232" s="305"/>
      <c r="F1232" s="305"/>
      <c r="G1232" s="305"/>
      <c r="H1232" s="305"/>
      <c r="I1232" s="305"/>
      <c r="J1232" s="305"/>
      <c r="K1232" s="305"/>
      <c r="L1232" s="305"/>
      <c r="M1232" s="305"/>
      <c r="N1232" s="309"/>
      <c r="O1232" s="309"/>
      <c r="P1232" s="309"/>
      <c r="Q1232" s="309"/>
      <c r="R1232" s="309"/>
    </row>
    <row r="1233">
      <c r="D1233" s="317"/>
      <c r="E1233" s="305"/>
      <c r="F1233" s="305"/>
      <c r="G1233" s="305"/>
      <c r="H1233" s="305"/>
      <c r="I1233" s="305"/>
      <c r="J1233" s="305"/>
      <c r="K1233" s="305"/>
      <c r="L1233" s="305"/>
      <c r="M1233" s="305"/>
      <c r="N1233" s="309"/>
      <c r="O1233" s="309"/>
      <c r="P1233" s="309"/>
      <c r="Q1233" s="309"/>
      <c r="R1233" s="309"/>
    </row>
    <row r="1234">
      <c r="D1234" s="317"/>
      <c r="E1234" s="305"/>
      <c r="F1234" s="305"/>
      <c r="G1234" s="305"/>
      <c r="H1234" s="305"/>
      <c r="I1234" s="305"/>
      <c r="J1234" s="305"/>
      <c r="K1234" s="305"/>
      <c r="L1234" s="305"/>
      <c r="M1234" s="305"/>
      <c r="N1234" s="309"/>
      <c r="O1234" s="309"/>
      <c r="P1234" s="309"/>
      <c r="Q1234" s="309"/>
      <c r="R1234" s="309"/>
    </row>
    <row r="1235">
      <c r="D1235" s="317"/>
      <c r="E1235" s="305"/>
      <c r="F1235" s="305"/>
      <c r="G1235" s="305"/>
      <c r="H1235" s="305"/>
      <c r="I1235" s="305"/>
      <c r="J1235" s="305"/>
      <c r="K1235" s="305"/>
      <c r="L1235" s="305"/>
      <c r="M1235" s="305"/>
      <c r="N1235" s="309"/>
      <c r="O1235" s="309"/>
      <c r="P1235" s="309"/>
      <c r="Q1235" s="309"/>
      <c r="R1235" s="309"/>
    </row>
    <row r="1236">
      <c r="D1236" s="317"/>
      <c r="E1236" s="305"/>
      <c r="F1236" s="305"/>
      <c r="G1236" s="305"/>
      <c r="H1236" s="305"/>
      <c r="I1236" s="305"/>
      <c r="J1236" s="305"/>
      <c r="K1236" s="305"/>
      <c r="L1236" s="305"/>
      <c r="M1236" s="305"/>
      <c r="N1236" s="309"/>
      <c r="O1236" s="309"/>
      <c r="P1236" s="309"/>
      <c r="Q1236" s="309"/>
      <c r="R1236" s="309"/>
    </row>
    <row r="1237">
      <c r="D1237" s="317"/>
      <c r="E1237" s="305"/>
      <c r="F1237" s="305"/>
      <c r="G1237" s="305"/>
      <c r="H1237" s="305"/>
      <c r="I1237" s="305"/>
      <c r="J1237" s="305"/>
      <c r="K1237" s="305"/>
      <c r="L1237" s="305"/>
      <c r="M1237" s="305"/>
      <c r="N1237" s="309"/>
      <c r="O1237" s="309"/>
      <c r="P1237" s="309"/>
      <c r="Q1237" s="309"/>
      <c r="R1237" s="309"/>
    </row>
    <row r="1238">
      <c r="D1238" s="317"/>
      <c r="E1238" s="305"/>
      <c r="F1238" s="305"/>
      <c r="G1238" s="305"/>
      <c r="H1238" s="305"/>
      <c r="I1238" s="305"/>
      <c r="J1238" s="305"/>
      <c r="K1238" s="305"/>
      <c r="L1238" s="305"/>
      <c r="M1238" s="305"/>
      <c r="N1238" s="309"/>
      <c r="O1238" s="309"/>
      <c r="P1238" s="309"/>
      <c r="Q1238" s="309"/>
      <c r="R1238" s="309"/>
    </row>
    <row r="1239">
      <c r="D1239" s="317"/>
      <c r="E1239" s="305"/>
      <c r="F1239" s="305"/>
      <c r="G1239" s="305"/>
      <c r="H1239" s="305"/>
      <c r="I1239" s="305"/>
      <c r="J1239" s="305"/>
      <c r="K1239" s="305"/>
      <c r="L1239" s="305"/>
      <c r="M1239" s="305"/>
      <c r="N1239" s="309"/>
      <c r="O1239" s="309"/>
      <c r="P1239" s="309"/>
      <c r="Q1239" s="309"/>
      <c r="R1239" s="309"/>
    </row>
    <row r="1240">
      <c r="D1240" s="317"/>
      <c r="E1240" s="305"/>
      <c r="F1240" s="305"/>
      <c r="G1240" s="305"/>
      <c r="H1240" s="305"/>
      <c r="I1240" s="305"/>
      <c r="J1240" s="305"/>
      <c r="K1240" s="305"/>
      <c r="L1240" s="305"/>
      <c r="M1240" s="305"/>
      <c r="N1240" s="309"/>
      <c r="O1240" s="309"/>
      <c r="P1240" s="309"/>
      <c r="Q1240" s="309"/>
      <c r="R1240" s="309"/>
    </row>
    <row r="1241">
      <c r="D1241" s="317"/>
      <c r="E1241" s="305"/>
      <c r="F1241" s="305"/>
      <c r="G1241" s="305"/>
      <c r="H1241" s="305"/>
      <c r="I1241" s="305"/>
      <c r="J1241" s="305"/>
      <c r="K1241" s="305"/>
      <c r="L1241" s="305"/>
      <c r="M1241" s="305"/>
      <c r="N1241" s="309"/>
      <c r="O1241" s="309"/>
      <c r="P1241" s="309"/>
      <c r="Q1241" s="309"/>
      <c r="R1241" s="309"/>
    </row>
    <row r="1242">
      <c r="D1242" s="317"/>
      <c r="E1242" s="305"/>
      <c r="F1242" s="305"/>
      <c r="G1242" s="305"/>
      <c r="H1242" s="305"/>
      <c r="I1242" s="305"/>
      <c r="J1242" s="305"/>
      <c r="K1242" s="305"/>
      <c r="L1242" s="305"/>
      <c r="M1242" s="305"/>
      <c r="N1242" s="309"/>
      <c r="O1242" s="309"/>
      <c r="P1242" s="309"/>
      <c r="Q1242" s="309"/>
      <c r="R1242" s="309"/>
    </row>
    <row r="1243">
      <c r="D1243" s="317"/>
      <c r="E1243" s="305"/>
      <c r="F1243" s="305"/>
      <c r="G1243" s="305"/>
      <c r="H1243" s="305"/>
      <c r="I1243" s="305"/>
      <c r="J1243" s="305"/>
      <c r="K1243" s="305"/>
      <c r="L1243" s="305"/>
      <c r="M1243" s="305"/>
      <c r="N1243" s="309"/>
      <c r="O1243" s="309"/>
      <c r="P1243" s="309"/>
      <c r="Q1243" s="309"/>
      <c r="R1243" s="309"/>
    </row>
    <row r="1244">
      <c r="D1244" s="317"/>
      <c r="E1244" s="305"/>
      <c r="F1244" s="305"/>
      <c r="G1244" s="305"/>
      <c r="H1244" s="305"/>
      <c r="I1244" s="305"/>
      <c r="J1244" s="305"/>
      <c r="K1244" s="305"/>
      <c r="L1244" s="305"/>
      <c r="M1244" s="305"/>
      <c r="N1244" s="309"/>
      <c r="O1244" s="309"/>
      <c r="P1244" s="309"/>
      <c r="Q1244" s="309"/>
      <c r="R1244" s="309"/>
    </row>
    <row r="1245">
      <c r="D1245" s="317"/>
      <c r="E1245" s="305"/>
      <c r="F1245" s="305"/>
      <c r="G1245" s="305"/>
      <c r="H1245" s="305"/>
      <c r="I1245" s="305"/>
      <c r="J1245" s="305"/>
      <c r="K1245" s="305"/>
      <c r="L1245" s="305"/>
      <c r="M1245" s="305"/>
      <c r="N1245" s="309"/>
      <c r="O1245" s="309"/>
      <c r="P1245" s="309"/>
      <c r="Q1245" s="309"/>
      <c r="R1245" s="309"/>
    </row>
    <row r="1246">
      <c r="D1246" s="317"/>
      <c r="E1246" s="305"/>
      <c r="F1246" s="305"/>
      <c r="G1246" s="305"/>
      <c r="H1246" s="305"/>
      <c r="I1246" s="305"/>
      <c r="J1246" s="305"/>
      <c r="K1246" s="305"/>
      <c r="L1246" s="305"/>
      <c r="M1246" s="305"/>
      <c r="N1246" s="309"/>
      <c r="O1246" s="309"/>
      <c r="P1246" s="309"/>
      <c r="Q1246" s="309"/>
      <c r="R1246" s="309"/>
    </row>
    <row r="1247">
      <c r="D1247" s="317"/>
      <c r="E1247" s="305"/>
      <c r="F1247" s="305"/>
      <c r="G1247" s="305"/>
      <c r="H1247" s="305"/>
      <c r="I1247" s="305"/>
      <c r="J1247" s="305"/>
      <c r="K1247" s="305"/>
      <c r="L1247" s="305"/>
      <c r="M1247" s="305"/>
      <c r="N1247" s="309"/>
      <c r="O1247" s="309"/>
      <c r="P1247" s="309"/>
      <c r="Q1247" s="309"/>
      <c r="R1247" s="309"/>
    </row>
    <row r="1248">
      <c r="D1248" s="317"/>
      <c r="E1248" s="305"/>
      <c r="F1248" s="305"/>
      <c r="G1248" s="305"/>
      <c r="H1248" s="305"/>
      <c r="I1248" s="305"/>
      <c r="J1248" s="305"/>
      <c r="K1248" s="305"/>
      <c r="L1248" s="305"/>
      <c r="M1248" s="305"/>
      <c r="N1248" s="309"/>
      <c r="O1248" s="309"/>
      <c r="P1248" s="309"/>
      <c r="Q1248" s="309"/>
      <c r="R1248" s="309"/>
    </row>
    <row r="1249">
      <c r="D1249" s="317"/>
      <c r="E1249" s="305"/>
      <c r="F1249" s="305"/>
      <c r="G1249" s="305"/>
      <c r="H1249" s="305"/>
      <c r="I1249" s="305"/>
      <c r="J1249" s="305"/>
      <c r="K1249" s="305"/>
      <c r="L1249" s="305"/>
      <c r="M1249" s="305"/>
      <c r="N1249" s="309"/>
      <c r="O1249" s="309"/>
      <c r="P1249" s="309"/>
      <c r="Q1249" s="309"/>
      <c r="R1249" s="309"/>
    </row>
    <row r="1250">
      <c r="D1250" s="317"/>
      <c r="E1250" s="305"/>
      <c r="F1250" s="305"/>
      <c r="G1250" s="305"/>
      <c r="H1250" s="305"/>
      <c r="I1250" s="305"/>
      <c r="J1250" s="305"/>
      <c r="K1250" s="305"/>
      <c r="L1250" s="305"/>
      <c r="M1250" s="305"/>
      <c r="N1250" s="309"/>
      <c r="O1250" s="309"/>
      <c r="P1250" s="309"/>
      <c r="Q1250" s="309"/>
      <c r="R1250" s="309"/>
    </row>
    <row r="1251">
      <c r="D1251" s="317"/>
      <c r="E1251" s="305"/>
      <c r="F1251" s="305"/>
      <c r="G1251" s="305"/>
      <c r="H1251" s="305"/>
      <c r="I1251" s="305"/>
      <c r="J1251" s="305"/>
      <c r="K1251" s="305"/>
      <c r="L1251" s="305"/>
      <c r="M1251" s="305"/>
      <c r="N1251" s="309"/>
      <c r="O1251" s="309"/>
      <c r="P1251" s="309"/>
      <c r="Q1251" s="309"/>
      <c r="R1251" s="309"/>
    </row>
    <row r="1252">
      <c r="D1252" s="317"/>
      <c r="E1252" s="305"/>
      <c r="F1252" s="305"/>
      <c r="G1252" s="305"/>
      <c r="H1252" s="305"/>
      <c r="I1252" s="305"/>
      <c r="J1252" s="305"/>
      <c r="K1252" s="305"/>
      <c r="L1252" s="305"/>
      <c r="M1252" s="305"/>
      <c r="N1252" s="309"/>
      <c r="O1252" s="309"/>
      <c r="P1252" s="309"/>
      <c r="Q1252" s="309"/>
      <c r="R1252" s="309"/>
    </row>
    <row r="1253">
      <c r="D1253" s="317"/>
      <c r="E1253" s="305"/>
      <c r="F1253" s="305"/>
      <c r="G1253" s="305"/>
      <c r="H1253" s="305"/>
      <c r="I1253" s="305"/>
      <c r="J1253" s="305"/>
      <c r="K1253" s="305"/>
      <c r="L1253" s="305"/>
      <c r="M1253" s="305"/>
      <c r="N1253" s="309"/>
      <c r="O1253" s="309"/>
      <c r="P1253" s="309"/>
      <c r="Q1253" s="309"/>
      <c r="R1253" s="309"/>
    </row>
    <row r="1254">
      <c r="D1254" s="317"/>
      <c r="E1254" s="305"/>
      <c r="F1254" s="305"/>
      <c r="G1254" s="305"/>
      <c r="H1254" s="305"/>
      <c r="I1254" s="305"/>
      <c r="J1254" s="305"/>
      <c r="K1254" s="305"/>
      <c r="L1254" s="305"/>
      <c r="M1254" s="305"/>
      <c r="N1254" s="309"/>
      <c r="O1254" s="309"/>
      <c r="P1254" s="309"/>
      <c r="Q1254" s="309"/>
      <c r="R1254" s="309"/>
    </row>
    <row r="1255">
      <c r="D1255" s="317"/>
      <c r="E1255" s="305"/>
      <c r="F1255" s="305"/>
      <c r="G1255" s="305"/>
      <c r="H1255" s="305"/>
      <c r="I1255" s="305"/>
      <c r="J1255" s="305"/>
      <c r="K1255" s="305"/>
      <c r="L1255" s="305"/>
      <c r="M1255" s="305"/>
      <c r="N1255" s="309"/>
      <c r="O1255" s="309"/>
      <c r="P1255" s="309"/>
      <c r="Q1255" s="309"/>
      <c r="R1255" s="309"/>
    </row>
    <row r="1256">
      <c r="D1256" s="317"/>
      <c r="E1256" s="305"/>
      <c r="F1256" s="305"/>
      <c r="G1256" s="305"/>
      <c r="H1256" s="305"/>
      <c r="I1256" s="305"/>
      <c r="J1256" s="305"/>
      <c r="K1256" s="305"/>
      <c r="L1256" s="305"/>
      <c r="M1256" s="305"/>
      <c r="N1256" s="309"/>
      <c r="O1256" s="309"/>
      <c r="P1256" s="309"/>
      <c r="Q1256" s="309"/>
      <c r="R1256" s="309"/>
    </row>
    <row r="1257">
      <c r="D1257" s="317"/>
      <c r="E1257" s="305"/>
      <c r="F1257" s="305"/>
      <c r="G1257" s="305"/>
      <c r="H1257" s="305"/>
      <c r="I1257" s="305"/>
      <c r="J1257" s="305"/>
      <c r="K1257" s="305"/>
      <c r="L1257" s="305"/>
      <c r="M1257" s="305"/>
      <c r="N1257" s="309"/>
      <c r="O1257" s="309"/>
      <c r="P1257" s="309"/>
      <c r="Q1257" s="309"/>
      <c r="R1257" s="309"/>
    </row>
    <row r="1258">
      <c r="D1258" s="317"/>
      <c r="E1258" s="305"/>
      <c r="F1258" s="305"/>
      <c r="G1258" s="305"/>
      <c r="H1258" s="305"/>
      <c r="I1258" s="305"/>
      <c r="J1258" s="305"/>
      <c r="K1258" s="305"/>
      <c r="L1258" s="305"/>
      <c r="M1258" s="305"/>
      <c r="N1258" s="309"/>
      <c r="O1258" s="309"/>
      <c r="P1258" s="309"/>
      <c r="Q1258" s="309"/>
      <c r="R1258" s="309"/>
    </row>
    <row r="1259">
      <c r="D1259" s="317"/>
      <c r="E1259" s="305"/>
      <c r="F1259" s="305"/>
      <c r="G1259" s="305"/>
      <c r="H1259" s="305"/>
      <c r="I1259" s="305"/>
      <c r="J1259" s="305"/>
      <c r="K1259" s="305"/>
      <c r="L1259" s="305"/>
      <c r="M1259" s="305"/>
      <c r="N1259" s="309"/>
      <c r="O1259" s="309"/>
      <c r="P1259" s="309"/>
      <c r="Q1259" s="309"/>
      <c r="R1259" s="309"/>
    </row>
    <row r="1260">
      <c r="D1260" s="317"/>
      <c r="E1260" s="305"/>
      <c r="F1260" s="305"/>
      <c r="G1260" s="305"/>
      <c r="H1260" s="305"/>
      <c r="I1260" s="305"/>
      <c r="J1260" s="305"/>
      <c r="K1260" s="305"/>
      <c r="L1260" s="305"/>
      <c r="M1260" s="305"/>
      <c r="N1260" s="309"/>
      <c r="O1260" s="309"/>
      <c r="P1260" s="309"/>
      <c r="Q1260" s="309"/>
      <c r="R1260" s="309"/>
    </row>
    <row r="1261">
      <c r="D1261" s="317"/>
      <c r="E1261" s="305"/>
      <c r="F1261" s="305"/>
      <c r="G1261" s="305"/>
      <c r="H1261" s="305"/>
      <c r="I1261" s="305"/>
      <c r="J1261" s="305"/>
      <c r="K1261" s="305"/>
      <c r="L1261" s="305"/>
      <c r="M1261" s="305"/>
      <c r="N1261" s="309"/>
      <c r="O1261" s="309"/>
      <c r="P1261" s="309"/>
      <c r="Q1261" s="309"/>
      <c r="R1261" s="309"/>
    </row>
    <row r="1262">
      <c r="D1262" s="317"/>
      <c r="E1262" s="305"/>
      <c r="F1262" s="305"/>
      <c r="G1262" s="305"/>
      <c r="H1262" s="305"/>
      <c r="I1262" s="305"/>
      <c r="J1262" s="305"/>
      <c r="K1262" s="305"/>
      <c r="L1262" s="305"/>
      <c r="M1262" s="305"/>
      <c r="N1262" s="309"/>
      <c r="O1262" s="309"/>
      <c r="P1262" s="309"/>
      <c r="Q1262" s="309"/>
      <c r="R1262" s="309"/>
    </row>
    <row r="1263">
      <c r="D1263" s="317"/>
      <c r="E1263" s="305"/>
      <c r="F1263" s="305"/>
      <c r="G1263" s="305"/>
      <c r="H1263" s="305"/>
      <c r="I1263" s="305"/>
      <c r="J1263" s="305"/>
      <c r="K1263" s="305"/>
      <c r="L1263" s="305"/>
      <c r="M1263" s="305"/>
      <c r="N1263" s="309"/>
      <c r="O1263" s="309"/>
      <c r="P1263" s="309"/>
      <c r="Q1263" s="309"/>
      <c r="R1263" s="309"/>
    </row>
    <row r="1264">
      <c r="D1264" s="317"/>
      <c r="E1264" s="305"/>
      <c r="F1264" s="305"/>
      <c r="G1264" s="305"/>
      <c r="H1264" s="305"/>
      <c r="I1264" s="305"/>
      <c r="J1264" s="305"/>
      <c r="K1264" s="305"/>
      <c r="L1264" s="305"/>
      <c r="M1264" s="305"/>
      <c r="N1264" s="309"/>
      <c r="O1264" s="309"/>
      <c r="P1264" s="309"/>
      <c r="Q1264" s="309"/>
      <c r="R1264" s="309"/>
    </row>
    <row r="1265">
      <c r="D1265" s="317"/>
      <c r="E1265" s="305"/>
      <c r="F1265" s="305"/>
      <c r="G1265" s="305"/>
      <c r="H1265" s="305"/>
      <c r="I1265" s="305"/>
      <c r="J1265" s="305"/>
      <c r="K1265" s="305"/>
      <c r="L1265" s="305"/>
      <c r="M1265" s="305"/>
      <c r="N1265" s="309"/>
      <c r="O1265" s="309"/>
      <c r="P1265" s="309"/>
      <c r="Q1265" s="309"/>
      <c r="R1265" s="309"/>
    </row>
    <row r="1266">
      <c r="D1266" s="317"/>
      <c r="E1266" s="305"/>
      <c r="F1266" s="305"/>
      <c r="G1266" s="305"/>
      <c r="H1266" s="305"/>
      <c r="I1266" s="305"/>
      <c r="J1266" s="305"/>
      <c r="K1266" s="305"/>
      <c r="L1266" s="305"/>
      <c r="M1266" s="305"/>
      <c r="N1266" s="309"/>
      <c r="O1266" s="309"/>
      <c r="P1266" s="309"/>
      <c r="Q1266" s="309"/>
      <c r="R1266" s="309"/>
    </row>
    <row r="1267">
      <c r="D1267" s="317"/>
      <c r="E1267" s="305"/>
      <c r="F1267" s="305"/>
      <c r="G1267" s="305"/>
      <c r="H1267" s="305"/>
      <c r="I1267" s="305"/>
      <c r="J1267" s="305"/>
      <c r="K1267" s="305"/>
      <c r="L1267" s="305"/>
      <c r="M1267" s="305"/>
      <c r="N1267" s="309"/>
      <c r="O1267" s="309"/>
      <c r="P1267" s="309"/>
      <c r="Q1267" s="309"/>
      <c r="R1267" s="309"/>
    </row>
    <row r="1268">
      <c r="D1268" s="317"/>
      <c r="E1268" s="305"/>
      <c r="F1268" s="305"/>
      <c r="G1268" s="305"/>
      <c r="H1268" s="305"/>
      <c r="I1268" s="305"/>
      <c r="J1268" s="305"/>
      <c r="K1268" s="305"/>
      <c r="L1268" s="305"/>
      <c r="M1268" s="305"/>
      <c r="N1268" s="309"/>
      <c r="O1268" s="309"/>
      <c r="P1268" s="309"/>
      <c r="Q1268" s="309"/>
      <c r="R1268" s="309"/>
    </row>
    <row r="1269">
      <c r="D1269" s="317"/>
      <c r="E1269" s="305"/>
      <c r="F1269" s="305"/>
      <c r="G1269" s="305"/>
      <c r="H1269" s="305"/>
      <c r="I1269" s="305"/>
      <c r="J1269" s="305"/>
      <c r="K1269" s="305"/>
      <c r="L1269" s="305"/>
      <c r="M1269" s="305"/>
      <c r="N1269" s="309"/>
      <c r="O1269" s="309"/>
      <c r="P1269" s="309"/>
      <c r="Q1269" s="309"/>
      <c r="R1269" s="309"/>
    </row>
    <row r="1270">
      <c r="D1270" s="317"/>
      <c r="E1270" s="305"/>
      <c r="F1270" s="305"/>
      <c r="G1270" s="305"/>
      <c r="H1270" s="305"/>
      <c r="I1270" s="305"/>
      <c r="J1270" s="305"/>
      <c r="K1270" s="305"/>
      <c r="L1270" s="305"/>
      <c r="M1270" s="305"/>
      <c r="N1270" s="309"/>
      <c r="O1270" s="309"/>
      <c r="P1270" s="309"/>
      <c r="Q1270" s="309"/>
      <c r="R1270" s="309"/>
    </row>
    <row r="1271">
      <c r="D1271" s="317"/>
      <c r="E1271" s="305"/>
      <c r="F1271" s="305"/>
      <c r="G1271" s="305"/>
      <c r="H1271" s="305"/>
      <c r="I1271" s="305"/>
      <c r="J1271" s="305"/>
      <c r="K1271" s="305"/>
      <c r="L1271" s="305"/>
      <c r="M1271" s="305"/>
      <c r="N1271" s="309"/>
      <c r="O1271" s="309"/>
      <c r="P1271" s="309"/>
      <c r="Q1271" s="309"/>
      <c r="R1271" s="309"/>
    </row>
    <row r="1272">
      <c r="D1272" s="317"/>
      <c r="E1272" s="305"/>
      <c r="F1272" s="305"/>
      <c r="G1272" s="305"/>
      <c r="H1272" s="305"/>
      <c r="I1272" s="305"/>
      <c r="J1272" s="305"/>
      <c r="K1272" s="305"/>
      <c r="L1272" s="305"/>
      <c r="M1272" s="305"/>
      <c r="N1272" s="309"/>
      <c r="O1272" s="309"/>
      <c r="P1272" s="309"/>
      <c r="Q1272" s="309"/>
      <c r="R1272" s="309"/>
    </row>
    <row r="1273">
      <c r="D1273" s="317"/>
      <c r="E1273" s="305"/>
      <c r="F1273" s="305"/>
      <c r="G1273" s="305"/>
      <c r="H1273" s="305"/>
      <c r="I1273" s="305"/>
      <c r="J1273" s="305"/>
      <c r="K1273" s="305"/>
      <c r="L1273" s="305"/>
      <c r="M1273" s="305"/>
      <c r="N1273" s="309"/>
      <c r="O1273" s="309"/>
      <c r="P1273" s="309"/>
      <c r="Q1273" s="309"/>
      <c r="R1273" s="309"/>
    </row>
    <row r="1274">
      <c r="D1274" s="317"/>
      <c r="E1274" s="305"/>
      <c r="F1274" s="305"/>
      <c r="G1274" s="305"/>
      <c r="H1274" s="305"/>
      <c r="I1274" s="305"/>
      <c r="J1274" s="305"/>
      <c r="K1274" s="305"/>
      <c r="L1274" s="305"/>
      <c r="M1274" s="305"/>
      <c r="N1274" s="309"/>
      <c r="O1274" s="309"/>
      <c r="P1274" s="309"/>
      <c r="Q1274" s="309"/>
      <c r="R1274" s="309"/>
    </row>
    <row r="1275">
      <c r="D1275" s="317"/>
      <c r="E1275" s="305"/>
      <c r="F1275" s="305"/>
      <c r="G1275" s="305"/>
      <c r="H1275" s="305"/>
      <c r="I1275" s="305"/>
      <c r="J1275" s="305"/>
      <c r="K1275" s="305"/>
      <c r="L1275" s="305"/>
      <c r="M1275" s="305"/>
      <c r="N1275" s="309"/>
      <c r="O1275" s="309"/>
      <c r="P1275" s="309"/>
      <c r="Q1275" s="309"/>
      <c r="R1275" s="309"/>
    </row>
    <row r="1276">
      <c r="D1276" s="317"/>
      <c r="E1276" s="305"/>
      <c r="F1276" s="305"/>
      <c r="G1276" s="305"/>
      <c r="H1276" s="305"/>
      <c r="I1276" s="305"/>
      <c r="J1276" s="305"/>
      <c r="K1276" s="305"/>
      <c r="L1276" s="305"/>
      <c r="M1276" s="305"/>
      <c r="N1276" s="309"/>
      <c r="O1276" s="309"/>
      <c r="P1276" s="309"/>
      <c r="Q1276" s="309"/>
      <c r="R1276" s="309"/>
    </row>
    <row r="1277">
      <c r="D1277" s="317"/>
      <c r="E1277" s="305"/>
      <c r="F1277" s="305"/>
      <c r="G1277" s="305"/>
      <c r="H1277" s="305"/>
      <c r="I1277" s="305"/>
      <c r="J1277" s="305"/>
      <c r="K1277" s="305"/>
      <c r="L1277" s="305"/>
      <c r="M1277" s="305"/>
      <c r="N1277" s="309"/>
      <c r="O1277" s="309"/>
      <c r="P1277" s="309"/>
      <c r="Q1277" s="309"/>
      <c r="R1277" s="309"/>
    </row>
    <row r="1278">
      <c r="D1278" s="317"/>
      <c r="E1278" s="305"/>
      <c r="F1278" s="305"/>
      <c r="G1278" s="305"/>
      <c r="H1278" s="305"/>
      <c r="I1278" s="305"/>
      <c r="J1278" s="305"/>
      <c r="K1278" s="305"/>
      <c r="L1278" s="305"/>
      <c r="M1278" s="305"/>
      <c r="N1278" s="309"/>
      <c r="O1278" s="309"/>
      <c r="P1278" s="309"/>
      <c r="Q1278" s="309"/>
      <c r="R1278" s="309"/>
    </row>
    <row r="1279">
      <c r="D1279" s="317"/>
      <c r="E1279" s="305"/>
      <c r="F1279" s="305"/>
      <c r="G1279" s="305"/>
      <c r="H1279" s="305"/>
      <c r="I1279" s="305"/>
      <c r="J1279" s="305"/>
      <c r="K1279" s="305"/>
      <c r="L1279" s="305"/>
      <c r="M1279" s="305"/>
      <c r="N1279" s="309"/>
      <c r="O1279" s="309"/>
      <c r="P1279" s="309"/>
      <c r="Q1279" s="309"/>
      <c r="R1279" s="309"/>
    </row>
    <row r="1280">
      <c r="D1280" s="317"/>
      <c r="E1280" s="305"/>
      <c r="F1280" s="305"/>
      <c r="G1280" s="305"/>
      <c r="H1280" s="305"/>
      <c r="I1280" s="305"/>
      <c r="J1280" s="305"/>
      <c r="K1280" s="305"/>
      <c r="L1280" s="305"/>
      <c r="M1280" s="305"/>
      <c r="N1280" s="309"/>
      <c r="O1280" s="309"/>
      <c r="P1280" s="309"/>
      <c r="Q1280" s="309"/>
      <c r="R1280" s="309"/>
    </row>
    <row r="1281">
      <c r="D1281" s="317"/>
      <c r="E1281" s="305"/>
      <c r="F1281" s="305"/>
      <c r="G1281" s="305"/>
      <c r="H1281" s="305"/>
      <c r="I1281" s="305"/>
      <c r="J1281" s="305"/>
      <c r="K1281" s="305"/>
      <c r="L1281" s="305"/>
      <c r="M1281" s="305"/>
      <c r="N1281" s="309"/>
      <c r="O1281" s="309"/>
      <c r="P1281" s="309"/>
      <c r="Q1281" s="309"/>
      <c r="R1281" s="309"/>
    </row>
    <row r="1282">
      <c r="D1282" s="317"/>
      <c r="E1282" s="305"/>
      <c r="F1282" s="305"/>
      <c r="G1282" s="305"/>
      <c r="H1282" s="305"/>
      <c r="I1282" s="305"/>
      <c r="J1282" s="305"/>
      <c r="K1282" s="305"/>
      <c r="L1282" s="305"/>
      <c r="M1282" s="305"/>
      <c r="N1282" s="309"/>
      <c r="O1282" s="309"/>
      <c r="P1282" s="309"/>
      <c r="Q1282" s="309"/>
      <c r="R1282" s="309"/>
    </row>
    <row r="1283">
      <c r="D1283" s="317"/>
      <c r="E1283" s="305"/>
      <c r="F1283" s="305"/>
      <c r="G1283" s="305"/>
      <c r="H1283" s="305"/>
      <c r="I1283" s="305"/>
      <c r="J1283" s="305"/>
      <c r="K1283" s="305"/>
      <c r="L1283" s="305"/>
      <c r="M1283" s="305"/>
      <c r="N1283" s="309"/>
      <c r="O1283" s="309"/>
      <c r="P1283" s="309"/>
      <c r="Q1283" s="309"/>
      <c r="R1283" s="309"/>
    </row>
    <row r="1284">
      <c r="D1284" s="317"/>
      <c r="E1284" s="305"/>
      <c r="F1284" s="305"/>
      <c r="G1284" s="305"/>
      <c r="H1284" s="305"/>
      <c r="I1284" s="305"/>
      <c r="J1284" s="305"/>
      <c r="K1284" s="305"/>
      <c r="L1284" s="305"/>
      <c r="M1284" s="305"/>
      <c r="N1284" s="309"/>
      <c r="O1284" s="309"/>
      <c r="P1284" s="309"/>
      <c r="Q1284" s="309"/>
      <c r="R1284" s="309"/>
    </row>
    <row r="1285">
      <c r="D1285" s="317"/>
      <c r="E1285" s="305"/>
      <c r="F1285" s="305"/>
      <c r="G1285" s="305"/>
      <c r="H1285" s="305"/>
      <c r="I1285" s="305"/>
      <c r="J1285" s="305"/>
      <c r="K1285" s="305"/>
      <c r="L1285" s="305"/>
      <c r="M1285" s="305"/>
      <c r="N1285" s="309"/>
      <c r="O1285" s="309"/>
      <c r="P1285" s="309"/>
      <c r="Q1285" s="309"/>
      <c r="R1285" s="309"/>
    </row>
    <row r="1286">
      <c r="D1286" s="317"/>
      <c r="E1286" s="305"/>
      <c r="F1286" s="305"/>
      <c r="G1286" s="305"/>
      <c r="H1286" s="305"/>
      <c r="I1286" s="305"/>
      <c r="J1286" s="305"/>
      <c r="K1286" s="305"/>
      <c r="L1286" s="305"/>
      <c r="M1286" s="305"/>
      <c r="N1286" s="309"/>
      <c r="O1286" s="309"/>
      <c r="P1286" s="309"/>
      <c r="Q1286" s="309"/>
      <c r="R1286" s="309"/>
    </row>
    <row r="1287">
      <c r="D1287" s="317"/>
      <c r="E1287" s="305"/>
      <c r="F1287" s="305"/>
      <c r="G1287" s="305"/>
      <c r="H1287" s="305"/>
      <c r="I1287" s="305"/>
      <c r="J1287" s="305"/>
      <c r="K1287" s="305"/>
      <c r="L1287" s="305"/>
      <c r="M1287" s="305"/>
      <c r="N1287" s="309"/>
      <c r="O1287" s="309"/>
      <c r="P1287" s="309"/>
      <c r="Q1287" s="309"/>
      <c r="R1287" s="309"/>
    </row>
    <row r="1288">
      <c r="D1288" s="317"/>
      <c r="E1288" s="305"/>
      <c r="F1288" s="305"/>
      <c r="G1288" s="305"/>
      <c r="H1288" s="305"/>
      <c r="I1288" s="305"/>
      <c r="J1288" s="305"/>
      <c r="K1288" s="305"/>
      <c r="L1288" s="305"/>
      <c r="M1288" s="305"/>
      <c r="N1288" s="309"/>
      <c r="O1288" s="309"/>
      <c r="P1288" s="309"/>
      <c r="Q1288" s="309"/>
      <c r="R1288" s="309"/>
    </row>
    <row r="1289">
      <c r="D1289" s="317"/>
      <c r="E1289" s="305"/>
      <c r="F1289" s="305"/>
      <c r="G1289" s="305"/>
      <c r="H1289" s="305"/>
      <c r="I1289" s="305"/>
      <c r="J1289" s="305"/>
      <c r="K1289" s="305"/>
      <c r="L1289" s="305"/>
      <c r="M1289" s="305"/>
      <c r="N1289" s="309"/>
      <c r="O1289" s="309"/>
      <c r="P1289" s="309"/>
      <c r="Q1289" s="309"/>
      <c r="R1289" s="309"/>
    </row>
    <row r="1290">
      <c r="D1290" s="317"/>
      <c r="E1290" s="305"/>
      <c r="F1290" s="305"/>
      <c r="G1290" s="305"/>
      <c r="H1290" s="305"/>
      <c r="I1290" s="305"/>
      <c r="J1290" s="305"/>
      <c r="K1290" s="305"/>
      <c r="L1290" s="305"/>
      <c r="M1290" s="305"/>
      <c r="N1290" s="309"/>
      <c r="O1290" s="309"/>
      <c r="P1290" s="309"/>
      <c r="Q1290" s="309"/>
      <c r="R1290" s="309"/>
    </row>
    <row r="1291">
      <c r="D1291" s="317"/>
      <c r="E1291" s="305"/>
      <c r="F1291" s="305"/>
      <c r="G1291" s="305"/>
      <c r="H1291" s="305"/>
      <c r="I1291" s="305"/>
      <c r="J1291" s="305"/>
      <c r="K1291" s="305"/>
      <c r="L1291" s="305"/>
      <c r="M1291" s="305"/>
      <c r="N1291" s="309"/>
      <c r="O1291" s="309"/>
      <c r="P1291" s="309"/>
      <c r="Q1291" s="309"/>
      <c r="R1291" s="309"/>
    </row>
    <row r="1292">
      <c r="D1292" s="317"/>
      <c r="E1292" s="305"/>
      <c r="F1292" s="305"/>
      <c r="G1292" s="305"/>
      <c r="H1292" s="305"/>
      <c r="I1292" s="305"/>
      <c r="J1292" s="305"/>
      <c r="K1292" s="305"/>
      <c r="L1292" s="305"/>
      <c r="M1292" s="305"/>
      <c r="N1292" s="309"/>
      <c r="O1292" s="309"/>
      <c r="P1292" s="309"/>
      <c r="Q1292" s="309"/>
      <c r="R1292" s="309"/>
    </row>
    <row r="1293">
      <c r="D1293" s="317"/>
      <c r="E1293" s="305"/>
      <c r="F1293" s="305"/>
      <c r="G1293" s="305"/>
      <c r="H1293" s="305"/>
      <c r="I1293" s="305"/>
      <c r="J1293" s="305"/>
      <c r="K1293" s="305"/>
      <c r="L1293" s="305"/>
      <c r="M1293" s="305"/>
      <c r="N1293" s="309"/>
      <c r="O1293" s="309"/>
      <c r="P1293" s="309"/>
      <c r="Q1293" s="309"/>
      <c r="R1293" s="309"/>
    </row>
    <row r="1294">
      <c r="D1294" s="317"/>
      <c r="E1294" s="305"/>
      <c r="F1294" s="305"/>
      <c r="G1294" s="305"/>
      <c r="H1294" s="305"/>
      <c r="I1294" s="305"/>
      <c r="J1294" s="305"/>
      <c r="K1294" s="305"/>
      <c r="L1294" s="305"/>
      <c r="M1294" s="305"/>
      <c r="N1294" s="309"/>
      <c r="O1294" s="309"/>
      <c r="P1294" s="309"/>
      <c r="Q1294" s="309"/>
      <c r="R1294" s="309"/>
    </row>
    <row r="1295">
      <c r="D1295" s="317"/>
      <c r="E1295" s="305"/>
      <c r="F1295" s="305"/>
      <c r="G1295" s="305"/>
      <c r="H1295" s="305"/>
      <c r="I1295" s="305"/>
      <c r="J1295" s="305"/>
      <c r="K1295" s="305"/>
      <c r="L1295" s="305"/>
      <c r="M1295" s="305"/>
      <c r="N1295" s="309"/>
      <c r="O1295" s="309"/>
      <c r="P1295" s="309"/>
      <c r="Q1295" s="309"/>
      <c r="R1295" s="309"/>
    </row>
    <row r="1296">
      <c r="D1296" s="317"/>
      <c r="E1296" s="305"/>
      <c r="F1296" s="305"/>
      <c r="G1296" s="305"/>
      <c r="H1296" s="305"/>
      <c r="I1296" s="305"/>
      <c r="J1296" s="305"/>
      <c r="K1296" s="305"/>
      <c r="L1296" s="305"/>
      <c r="M1296" s="305"/>
      <c r="N1296" s="309"/>
      <c r="O1296" s="309"/>
      <c r="P1296" s="309"/>
      <c r="Q1296" s="309"/>
      <c r="R1296" s="309"/>
    </row>
    <row r="1297">
      <c r="D1297" s="317"/>
      <c r="E1297" s="305"/>
      <c r="F1297" s="305"/>
      <c r="G1297" s="305"/>
      <c r="H1297" s="305"/>
      <c r="I1297" s="305"/>
      <c r="J1297" s="305"/>
      <c r="K1297" s="305"/>
      <c r="L1297" s="305"/>
      <c r="M1297" s="305"/>
      <c r="N1297" s="309"/>
      <c r="O1297" s="309"/>
      <c r="P1297" s="309"/>
      <c r="Q1297" s="309"/>
      <c r="R1297" s="309"/>
    </row>
    <row r="1298">
      <c r="D1298" s="317"/>
      <c r="E1298" s="305"/>
      <c r="F1298" s="305"/>
      <c r="G1298" s="305"/>
      <c r="H1298" s="305"/>
      <c r="I1298" s="305"/>
      <c r="J1298" s="305"/>
      <c r="K1298" s="305"/>
      <c r="L1298" s="305"/>
      <c r="M1298" s="305"/>
      <c r="N1298" s="309"/>
      <c r="O1298" s="309"/>
      <c r="P1298" s="309"/>
      <c r="Q1298" s="309"/>
      <c r="R1298" s="309"/>
    </row>
    <row r="1299">
      <c r="D1299" s="317"/>
      <c r="E1299" s="305"/>
      <c r="F1299" s="305"/>
      <c r="G1299" s="305"/>
      <c r="H1299" s="305"/>
      <c r="I1299" s="305"/>
      <c r="J1299" s="305"/>
      <c r="K1299" s="305"/>
      <c r="L1299" s="305"/>
      <c r="M1299" s="305"/>
      <c r="N1299" s="309"/>
      <c r="O1299" s="309"/>
      <c r="P1299" s="309"/>
      <c r="Q1299" s="309"/>
      <c r="R1299" s="309"/>
    </row>
    <row r="1300">
      <c r="D1300" s="317"/>
      <c r="E1300" s="305"/>
      <c r="F1300" s="305"/>
      <c r="G1300" s="305"/>
      <c r="H1300" s="305"/>
      <c r="I1300" s="305"/>
      <c r="J1300" s="305"/>
      <c r="K1300" s="305"/>
      <c r="L1300" s="305"/>
      <c r="M1300" s="305"/>
      <c r="N1300" s="309"/>
      <c r="O1300" s="309"/>
      <c r="P1300" s="309"/>
      <c r="Q1300" s="309"/>
      <c r="R1300" s="309"/>
    </row>
    <row r="1301">
      <c r="D1301" s="317"/>
      <c r="E1301" s="305"/>
      <c r="F1301" s="305"/>
      <c r="G1301" s="305"/>
      <c r="H1301" s="305"/>
      <c r="I1301" s="305"/>
      <c r="J1301" s="305"/>
      <c r="K1301" s="305"/>
      <c r="L1301" s="305"/>
      <c r="M1301" s="305"/>
      <c r="N1301" s="309"/>
      <c r="O1301" s="309"/>
      <c r="P1301" s="309"/>
      <c r="Q1301" s="309"/>
      <c r="R1301" s="309"/>
    </row>
    <row r="1302">
      <c r="D1302" s="317"/>
      <c r="E1302" s="305"/>
      <c r="F1302" s="305"/>
      <c r="G1302" s="305"/>
      <c r="H1302" s="305"/>
      <c r="I1302" s="305"/>
      <c r="J1302" s="305"/>
      <c r="K1302" s="305"/>
      <c r="L1302" s="305"/>
      <c r="M1302" s="305"/>
      <c r="N1302" s="309"/>
      <c r="O1302" s="309"/>
      <c r="P1302" s="309"/>
      <c r="Q1302" s="309"/>
      <c r="R1302" s="309"/>
    </row>
    <row r="1303">
      <c r="D1303" s="317"/>
      <c r="E1303" s="305"/>
      <c r="F1303" s="305"/>
      <c r="G1303" s="305"/>
      <c r="H1303" s="305"/>
      <c r="I1303" s="305"/>
      <c r="J1303" s="305"/>
      <c r="K1303" s="305"/>
      <c r="L1303" s="305"/>
      <c r="M1303" s="305"/>
      <c r="N1303" s="309"/>
      <c r="O1303" s="309"/>
      <c r="P1303" s="309"/>
      <c r="Q1303" s="309"/>
      <c r="R1303" s="309"/>
    </row>
    <row r="1304">
      <c r="D1304" s="317"/>
      <c r="E1304" s="305"/>
      <c r="F1304" s="305"/>
      <c r="G1304" s="305"/>
      <c r="H1304" s="305"/>
      <c r="I1304" s="305"/>
      <c r="J1304" s="305"/>
      <c r="K1304" s="305"/>
      <c r="L1304" s="305"/>
      <c r="M1304" s="305"/>
      <c r="N1304" s="309"/>
      <c r="O1304" s="309"/>
      <c r="P1304" s="309"/>
      <c r="Q1304" s="309"/>
      <c r="R1304" s="309"/>
    </row>
    <row r="1305">
      <c r="D1305" s="317"/>
      <c r="E1305" s="305"/>
      <c r="F1305" s="305"/>
      <c r="G1305" s="305"/>
      <c r="H1305" s="305"/>
      <c r="I1305" s="305"/>
      <c r="J1305" s="305"/>
      <c r="K1305" s="305"/>
      <c r="L1305" s="305"/>
      <c r="M1305" s="305"/>
      <c r="N1305" s="309"/>
      <c r="O1305" s="309"/>
      <c r="P1305" s="309"/>
      <c r="Q1305" s="309"/>
      <c r="R1305" s="309"/>
    </row>
    <row r="1306">
      <c r="D1306" s="317"/>
      <c r="E1306" s="305"/>
      <c r="F1306" s="305"/>
      <c r="G1306" s="305"/>
      <c r="H1306" s="305"/>
      <c r="I1306" s="305"/>
      <c r="J1306" s="305"/>
      <c r="K1306" s="305"/>
      <c r="L1306" s="305"/>
      <c r="M1306" s="305"/>
      <c r="N1306" s="309"/>
      <c r="O1306" s="309"/>
      <c r="P1306" s="309"/>
      <c r="Q1306" s="309"/>
      <c r="R1306" s="309"/>
    </row>
    <row r="1307">
      <c r="D1307" s="317"/>
      <c r="E1307" s="305"/>
      <c r="F1307" s="305"/>
      <c r="G1307" s="305"/>
      <c r="H1307" s="305"/>
      <c r="I1307" s="305"/>
      <c r="J1307" s="305"/>
      <c r="K1307" s="305"/>
      <c r="L1307" s="305"/>
      <c r="M1307" s="305"/>
      <c r="N1307" s="309"/>
      <c r="O1307" s="309"/>
      <c r="P1307" s="309"/>
      <c r="Q1307" s="309"/>
      <c r="R1307" s="309"/>
    </row>
    <row r="1308">
      <c r="D1308" s="317"/>
      <c r="E1308" s="305"/>
      <c r="F1308" s="305"/>
      <c r="G1308" s="305"/>
      <c r="H1308" s="305"/>
      <c r="I1308" s="305"/>
      <c r="J1308" s="305"/>
      <c r="K1308" s="305"/>
      <c r="L1308" s="305"/>
      <c r="M1308" s="305"/>
      <c r="N1308" s="309"/>
      <c r="O1308" s="309"/>
      <c r="P1308" s="309"/>
      <c r="Q1308" s="309"/>
      <c r="R1308" s="309"/>
    </row>
    <row r="1309">
      <c r="D1309" s="317"/>
      <c r="E1309" s="305"/>
      <c r="F1309" s="305"/>
      <c r="G1309" s="305"/>
      <c r="H1309" s="305"/>
      <c r="I1309" s="305"/>
      <c r="J1309" s="305"/>
      <c r="K1309" s="305"/>
      <c r="L1309" s="305"/>
      <c r="M1309" s="305"/>
      <c r="N1309" s="309"/>
      <c r="O1309" s="309"/>
      <c r="P1309" s="309"/>
      <c r="Q1309" s="309"/>
      <c r="R1309" s="309"/>
    </row>
    <row r="1310">
      <c r="D1310" s="317"/>
      <c r="E1310" s="305"/>
      <c r="F1310" s="305"/>
      <c r="G1310" s="305"/>
      <c r="H1310" s="305"/>
      <c r="I1310" s="305"/>
      <c r="J1310" s="305"/>
      <c r="K1310" s="305"/>
      <c r="L1310" s="305"/>
      <c r="M1310" s="305"/>
      <c r="N1310" s="309"/>
      <c r="O1310" s="309"/>
      <c r="P1310" s="309"/>
      <c r="Q1310" s="309"/>
      <c r="R1310" s="309"/>
    </row>
    <row r="1311">
      <c r="D1311" s="317"/>
      <c r="E1311" s="305"/>
      <c r="F1311" s="305"/>
      <c r="G1311" s="305"/>
      <c r="H1311" s="305"/>
      <c r="I1311" s="305"/>
      <c r="J1311" s="305"/>
      <c r="K1311" s="305"/>
      <c r="L1311" s="305"/>
      <c r="M1311" s="305"/>
      <c r="N1311" s="309"/>
      <c r="O1311" s="309"/>
      <c r="P1311" s="309"/>
      <c r="Q1311" s="309"/>
      <c r="R1311" s="309"/>
    </row>
    <row r="1312">
      <c r="D1312" s="317"/>
      <c r="E1312" s="305"/>
      <c r="F1312" s="305"/>
      <c r="G1312" s="305"/>
      <c r="H1312" s="305"/>
      <c r="I1312" s="305"/>
      <c r="J1312" s="305"/>
      <c r="K1312" s="305"/>
      <c r="L1312" s="305"/>
      <c r="M1312" s="305"/>
      <c r="N1312" s="309"/>
      <c r="O1312" s="309"/>
      <c r="P1312" s="309"/>
      <c r="Q1312" s="309"/>
      <c r="R1312" s="309"/>
    </row>
    <row r="1313">
      <c r="D1313" s="317"/>
      <c r="E1313" s="305"/>
      <c r="F1313" s="305"/>
      <c r="G1313" s="305"/>
      <c r="H1313" s="305"/>
      <c r="I1313" s="305"/>
      <c r="J1313" s="305"/>
      <c r="K1313" s="305"/>
      <c r="L1313" s="305"/>
      <c r="M1313" s="305"/>
      <c r="N1313" s="309"/>
      <c r="O1313" s="309"/>
      <c r="P1313" s="309"/>
      <c r="Q1313" s="309"/>
      <c r="R1313" s="309"/>
    </row>
    <row r="1314">
      <c r="D1314" s="317"/>
      <c r="E1314" s="305"/>
      <c r="F1314" s="305"/>
      <c r="G1314" s="305"/>
      <c r="H1314" s="305"/>
      <c r="I1314" s="305"/>
      <c r="J1314" s="305"/>
      <c r="K1314" s="305"/>
      <c r="L1314" s="305"/>
      <c r="M1314" s="305"/>
      <c r="N1314" s="309"/>
      <c r="O1314" s="309"/>
      <c r="P1314" s="309"/>
      <c r="Q1314" s="309"/>
      <c r="R1314" s="309"/>
    </row>
    <row r="1315">
      <c r="D1315" s="317"/>
      <c r="E1315" s="305"/>
      <c r="F1315" s="305"/>
      <c r="G1315" s="305"/>
      <c r="H1315" s="305"/>
      <c r="I1315" s="305"/>
      <c r="J1315" s="305"/>
      <c r="K1315" s="305"/>
      <c r="L1315" s="305"/>
      <c r="M1315" s="305"/>
      <c r="N1315" s="309"/>
      <c r="O1315" s="309"/>
      <c r="P1315" s="309"/>
      <c r="Q1315" s="309"/>
      <c r="R1315" s="309"/>
    </row>
    <row r="1316">
      <c r="D1316" s="317"/>
      <c r="E1316" s="305"/>
      <c r="F1316" s="305"/>
      <c r="G1316" s="305"/>
      <c r="H1316" s="305"/>
      <c r="I1316" s="305"/>
      <c r="J1316" s="305"/>
      <c r="K1316" s="305"/>
      <c r="L1316" s="305"/>
      <c r="M1316" s="305"/>
      <c r="N1316" s="309"/>
      <c r="O1316" s="309"/>
      <c r="P1316" s="309"/>
      <c r="Q1316" s="309"/>
      <c r="R1316" s="309"/>
    </row>
    <row r="1317">
      <c r="D1317" s="317"/>
      <c r="E1317" s="305"/>
      <c r="F1317" s="305"/>
      <c r="G1317" s="305"/>
      <c r="H1317" s="305"/>
      <c r="I1317" s="305"/>
      <c r="J1317" s="305"/>
      <c r="K1317" s="305"/>
      <c r="L1317" s="305"/>
      <c r="M1317" s="305"/>
      <c r="N1317" s="309"/>
      <c r="O1317" s="309"/>
      <c r="P1317" s="309"/>
      <c r="Q1317" s="309"/>
      <c r="R1317" s="309"/>
    </row>
    <row r="1318">
      <c r="D1318" s="317"/>
      <c r="E1318" s="305"/>
      <c r="F1318" s="305"/>
      <c r="G1318" s="305"/>
      <c r="H1318" s="305"/>
      <c r="I1318" s="305"/>
      <c r="J1318" s="305"/>
      <c r="K1318" s="305"/>
      <c r="L1318" s="305"/>
      <c r="M1318" s="305"/>
      <c r="N1318" s="309"/>
      <c r="O1318" s="309"/>
      <c r="P1318" s="309"/>
      <c r="Q1318" s="309"/>
      <c r="R1318" s="309"/>
    </row>
    <row r="1319">
      <c r="D1319" s="317"/>
      <c r="E1319" s="305"/>
      <c r="F1319" s="305"/>
      <c r="G1319" s="305"/>
      <c r="H1319" s="305"/>
      <c r="I1319" s="305"/>
      <c r="J1319" s="305"/>
      <c r="K1319" s="305"/>
      <c r="L1319" s="305"/>
      <c r="M1319" s="305"/>
      <c r="N1319" s="309"/>
      <c r="O1319" s="309"/>
      <c r="P1319" s="309"/>
      <c r="Q1319" s="309"/>
      <c r="R1319" s="309"/>
    </row>
    <row r="1320">
      <c r="D1320" s="317"/>
      <c r="E1320" s="305"/>
      <c r="F1320" s="305"/>
      <c r="G1320" s="305"/>
      <c r="H1320" s="305"/>
      <c r="I1320" s="305"/>
      <c r="J1320" s="305"/>
      <c r="K1320" s="305"/>
      <c r="L1320" s="305"/>
      <c r="M1320" s="305"/>
      <c r="N1320" s="309"/>
      <c r="O1320" s="309"/>
      <c r="P1320" s="309"/>
      <c r="Q1320" s="309"/>
      <c r="R1320" s="309"/>
    </row>
    <row r="1321">
      <c r="D1321" s="317"/>
      <c r="E1321" s="305"/>
      <c r="F1321" s="305"/>
      <c r="G1321" s="305"/>
      <c r="H1321" s="305"/>
      <c r="I1321" s="305"/>
      <c r="J1321" s="305"/>
      <c r="K1321" s="305"/>
      <c r="L1321" s="305"/>
      <c r="M1321" s="305"/>
      <c r="N1321" s="309"/>
      <c r="O1321" s="309"/>
      <c r="P1321" s="309"/>
      <c r="Q1321" s="309"/>
      <c r="R1321" s="309"/>
    </row>
    <row r="1322">
      <c r="D1322" s="317"/>
      <c r="E1322" s="305"/>
      <c r="F1322" s="305"/>
      <c r="G1322" s="305"/>
      <c r="H1322" s="305"/>
      <c r="I1322" s="305"/>
      <c r="J1322" s="305"/>
      <c r="K1322" s="305"/>
      <c r="L1322" s="305"/>
      <c r="M1322" s="305"/>
      <c r="N1322" s="309"/>
      <c r="O1322" s="309"/>
      <c r="P1322" s="309"/>
      <c r="Q1322" s="309"/>
      <c r="R1322" s="309"/>
    </row>
    <row r="1323">
      <c r="D1323" s="317"/>
      <c r="E1323" s="305"/>
      <c r="F1323" s="305"/>
      <c r="G1323" s="305"/>
      <c r="H1323" s="305"/>
      <c r="I1323" s="305"/>
      <c r="J1323" s="305"/>
      <c r="K1323" s="305"/>
      <c r="L1323" s="305"/>
      <c r="M1323" s="305"/>
      <c r="N1323" s="309"/>
      <c r="O1323" s="309"/>
      <c r="P1323" s="309"/>
      <c r="Q1323" s="309"/>
      <c r="R1323" s="309"/>
    </row>
    <row r="1324">
      <c r="D1324" s="317"/>
      <c r="E1324" s="305"/>
      <c r="F1324" s="305"/>
      <c r="G1324" s="305"/>
      <c r="H1324" s="305"/>
      <c r="I1324" s="305"/>
      <c r="J1324" s="305"/>
      <c r="K1324" s="305"/>
      <c r="L1324" s="305"/>
      <c r="M1324" s="305"/>
      <c r="N1324" s="309"/>
      <c r="O1324" s="309"/>
      <c r="P1324" s="309"/>
      <c r="Q1324" s="309"/>
      <c r="R1324" s="309"/>
    </row>
    <row r="1325">
      <c r="D1325" s="317"/>
      <c r="E1325" s="305"/>
      <c r="F1325" s="305"/>
      <c r="G1325" s="305"/>
      <c r="H1325" s="305"/>
      <c r="I1325" s="305"/>
      <c r="J1325" s="305"/>
      <c r="K1325" s="305"/>
      <c r="L1325" s="305"/>
      <c r="M1325" s="305"/>
      <c r="N1325" s="309"/>
      <c r="O1325" s="309"/>
      <c r="P1325" s="309"/>
      <c r="Q1325" s="309"/>
      <c r="R1325" s="309"/>
    </row>
    <row r="1326">
      <c r="D1326" s="317"/>
      <c r="E1326" s="305"/>
      <c r="F1326" s="305"/>
      <c r="G1326" s="305"/>
      <c r="H1326" s="305"/>
      <c r="I1326" s="305"/>
      <c r="J1326" s="305"/>
      <c r="K1326" s="305"/>
      <c r="L1326" s="305"/>
      <c r="M1326" s="305"/>
      <c r="N1326" s="309"/>
      <c r="O1326" s="309"/>
      <c r="P1326" s="309"/>
      <c r="Q1326" s="309"/>
      <c r="R1326" s="309"/>
    </row>
    <row r="1327">
      <c r="D1327" s="317"/>
      <c r="E1327" s="305"/>
      <c r="F1327" s="305"/>
      <c r="G1327" s="305"/>
      <c r="H1327" s="305"/>
      <c r="I1327" s="305"/>
      <c r="J1327" s="305"/>
      <c r="K1327" s="305"/>
      <c r="L1327" s="305"/>
      <c r="M1327" s="305"/>
      <c r="N1327" s="309"/>
      <c r="O1327" s="309"/>
      <c r="P1327" s="309"/>
      <c r="Q1327" s="309"/>
      <c r="R1327" s="309"/>
    </row>
    <row r="1328">
      <c r="D1328" s="317"/>
      <c r="E1328" s="305"/>
      <c r="F1328" s="305"/>
      <c r="G1328" s="305"/>
      <c r="H1328" s="305"/>
      <c r="I1328" s="305"/>
      <c r="J1328" s="305"/>
      <c r="K1328" s="305"/>
      <c r="L1328" s="305"/>
      <c r="M1328" s="305"/>
      <c r="N1328" s="309"/>
      <c r="O1328" s="309"/>
      <c r="P1328" s="309"/>
      <c r="Q1328" s="309"/>
      <c r="R1328" s="309"/>
    </row>
    <row r="1329">
      <c r="D1329" s="317"/>
      <c r="E1329" s="305"/>
      <c r="F1329" s="305"/>
      <c r="G1329" s="305"/>
      <c r="H1329" s="305"/>
      <c r="I1329" s="305"/>
      <c r="J1329" s="305"/>
      <c r="K1329" s="305"/>
      <c r="L1329" s="305"/>
      <c r="M1329" s="305"/>
      <c r="N1329" s="309"/>
      <c r="O1329" s="309"/>
      <c r="P1329" s="309"/>
      <c r="Q1329" s="309"/>
      <c r="R1329" s="309"/>
    </row>
    <row r="1330">
      <c r="D1330" s="317"/>
      <c r="E1330" s="305"/>
      <c r="F1330" s="305"/>
      <c r="G1330" s="305"/>
      <c r="H1330" s="305"/>
      <c r="I1330" s="305"/>
      <c r="J1330" s="305"/>
      <c r="K1330" s="305"/>
      <c r="L1330" s="305"/>
      <c r="M1330" s="305"/>
      <c r="N1330" s="309"/>
      <c r="O1330" s="309"/>
      <c r="P1330" s="309"/>
      <c r="Q1330" s="309"/>
      <c r="R1330" s="309"/>
    </row>
    <row r="1331">
      <c r="D1331" s="317"/>
      <c r="E1331" s="305"/>
      <c r="F1331" s="305"/>
      <c r="G1331" s="305"/>
      <c r="H1331" s="305"/>
      <c r="I1331" s="305"/>
      <c r="J1331" s="305"/>
      <c r="K1331" s="305"/>
      <c r="L1331" s="305"/>
      <c r="M1331" s="305"/>
      <c r="N1331" s="309"/>
      <c r="O1331" s="309"/>
      <c r="P1331" s="309"/>
      <c r="Q1331" s="309"/>
      <c r="R1331" s="309"/>
    </row>
    <row r="1332">
      <c r="D1332" s="317"/>
      <c r="E1332" s="305"/>
      <c r="F1332" s="305"/>
      <c r="G1332" s="305"/>
      <c r="H1332" s="305"/>
      <c r="I1332" s="305"/>
      <c r="J1332" s="305"/>
      <c r="K1332" s="305"/>
      <c r="L1332" s="305"/>
      <c r="M1332" s="305"/>
      <c r="N1332" s="309"/>
      <c r="O1332" s="309"/>
      <c r="P1332" s="309"/>
      <c r="Q1332" s="309"/>
      <c r="R1332" s="309"/>
    </row>
    <row r="1333">
      <c r="D1333" s="317"/>
      <c r="E1333" s="305"/>
      <c r="F1333" s="305"/>
      <c r="G1333" s="305"/>
      <c r="H1333" s="305"/>
      <c r="I1333" s="305"/>
      <c r="J1333" s="305"/>
      <c r="K1333" s="305"/>
      <c r="L1333" s="305"/>
      <c r="M1333" s="305"/>
      <c r="N1333" s="309"/>
      <c r="O1333" s="309"/>
      <c r="P1333" s="309"/>
      <c r="Q1333" s="309"/>
      <c r="R1333" s="309"/>
    </row>
    <row r="1334">
      <c r="D1334" s="317"/>
      <c r="E1334" s="305"/>
      <c r="F1334" s="305"/>
      <c r="G1334" s="305"/>
      <c r="H1334" s="305"/>
      <c r="I1334" s="305"/>
      <c r="J1334" s="305"/>
      <c r="K1334" s="305"/>
      <c r="L1334" s="305"/>
      <c r="M1334" s="305"/>
      <c r="N1334" s="309"/>
      <c r="O1334" s="309"/>
      <c r="P1334" s="309"/>
      <c r="Q1334" s="309"/>
      <c r="R1334" s="309"/>
    </row>
    <row r="1335">
      <c r="D1335" s="317"/>
      <c r="E1335" s="305"/>
      <c r="F1335" s="305"/>
      <c r="G1335" s="305"/>
      <c r="H1335" s="305"/>
      <c r="I1335" s="305"/>
      <c r="J1335" s="305"/>
      <c r="K1335" s="305"/>
      <c r="L1335" s="305"/>
      <c r="M1335" s="305"/>
      <c r="N1335" s="309"/>
      <c r="O1335" s="309"/>
      <c r="P1335" s="309"/>
      <c r="Q1335" s="309"/>
      <c r="R1335" s="309"/>
    </row>
    <row r="1336">
      <c r="D1336" s="317"/>
      <c r="E1336" s="305"/>
      <c r="F1336" s="305"/>
      <c r="G1336" s="305"/>
      <c r="H1336" s="305"/>
      <c r="I1336" s="305"/>
      <c r="J1336" s="305"/>
      <c r="K1336" s="305"/>
      <c r="L1336" s="305"/>
      <c r="M1336" s="305"/>
      <c r="N1336" s="309"/>
      <c r="O1336" s="309"/>
      <c r="P1336" s="309"/>
      <c r="Q1336" s="309"/>
      <c r="R1336" s="309"/>
    </row>
    <row r="1337">
      <c r="D1337" s="317"/>
      <c r="E1337" s="305"/>
      <c r="F1337" s="305"/>
      <c r="G1337" s="305"/>
      <c r="H1337" s="305"/>
      <c r="I1337" s="305"/>
      <c r="J1337" s="305"/>
      <c r="K1337" s="305"/>
      <c r="L1337" s="305"/>
      <c r="M1337" s="305"/>
      <c r="N1337" s="309"/>
      <c r="O1337" s="309"/>
      <c r="P1337" s="309"/>
      <c r="Q1337" s="309"/>
      <c r="R1337" s="309"/>
    </row>
    <row r="1338">
      <c r="D1338" s="317"/>
      <c r="E1338" s="305"/>
      <c r="F1338" s="305"/>
      <c r="G1338" s="305"/>
      <c r="H1338" s="305"/>
      <c r="I1338" s="305"/>
      <c r="J1338" s="305"/>
      <c r="K1338" s="305"/>
      <c r="L1338" s="305"/>
      <c r="M1338" s="305"/>
      <c r="N1338" s="309"/>
      <c r="O1338" s="309"/>
      <c r="P1338" s="309"/>
      <c r="Q1338" s="309"/>
      <c r="R1338" s="309"/>
    </row>
    <row r="1339">
      <c r="D1339" s="317"/>
      <c r="E1339" s="305"/>
      <c r="F1339" s="305"/>
      <c r="G1339" s="305"/>
      <c r="H1339" s="305"/>
      <c r="I1339" s="305"/>
      <c r="J1339" s="305"/>
      <c r="K1339" s="305"/>
      <c r="L1339" s="305"/>
      <c r="M1339" s="305"/>
      <c r="N1339" s="309"/>
      <c r="O1339" s="309"/>
      <c r="P1339" s="309"/>
      <c r="Q1339" s="309"/>
      <c r="R1339" s="309"/>
    </row>
    <row r="1340">
      <c r="D1340" s="317"/>
      <c r="E1340" s="305"/>
      <c r="F1340" s="305"/>
      <c r="G1340" s="305"/>
      <c r="H1340" s="305"/>
      <c r="I1340" s="305"/>
      <c r="J1340" s="305"/>
      <c r="K1340" s="305"/>
      <c r="L1340" s="305"/>
      <c r="M1340" s="305"/>
      <c r="N1340" s="309"/>
      <c r="O1340" s="309"/>
      <c r="P1340" s="309"/>
      <c r="Q1340" s="309"/>
      <c r="R1340" s="309"/>
    </row>
    <row r="1341">
      <c r="D1341" s="317"/>
      <c r="E1341" s="305"/>
      <c r="F1341" s="305"/>
      <c r="G1341" s="305"/>
      <c r="H1341" s="305"/>
      <c r="I1341" s="305"/>
      <c r="J1341" s="305"/>
      <c r="K1341" s="305"/>
      <c r="L1341" s="305"/>
      <c r="M1341" s="305"/>
      <c r="N1341" s="309"/>
      <c r="O1341" s="309"/>
      <c r="P1341" s="309"/>
      <c r="Q1341" s="309"/>
      <c r="R1341" s="309"/>
    </row>
    <row r="1342">
      <c r="D1342" s="317"/>
      <c r="E1342" s="305"/>
      <c r="F1342" s="305"/>
      <c r="G1342" s="305"/>
      <c r="H1342" s="305"/>
      <c r="I1342" s="305"/>
      <c r="J1342" s="305"/>
      <c r="K1342" s="305"/>
      <c r="L1342" s="305"/>
      <c r="M1342" s="305"/>
      <c r="N1342" s="309"/>
      <c r="O1342" s="309"/>
      <c r="P1342" s="309"/>
      <c r="Q1342" s="309"/>
      <c r="R1342" s="309"/>
    </row>
    <row r="1343">
      <c r="D1343" s="317"/>
      <c r="E1343" s="305"/>
      <c r="F1343" s="305"/>
      <c r="G1343" s="305"/>
      <c r="H1343" s="305"/>
      <c r="I1343" s="305"/>
      <c r="J1343" s="305"/>
      <c r="K1343" s="305"/>
      <c r="L1343" s="305"/>
      <c r="M1343" s="305"/>
      <c r="N1343" s="309"/>
      <c r="O1343" s="309"/>
      <c r="P1343" s="309"/>
      <c r="Q1343" s="309"/>
      <c r="R1343" s="309"/>
    </row>
    <row r="1344">
      <c r="D1344" s="317"/>
      <c r="E1344" s="305"/>
      <c r="F1344" s="305"/>
      <c r="G1344" s="305"/>
      <c r="H1344" s="305"/>
      <c r="I1344" s="305"/>
      <c r="J1344" s="305"/>
      <c r="K1344" s="305"/>
      <c r="L1344" s="305"/>
      <c r="M1344" s="305"/>
      <c r="N1344" s="309"/>
      <c r="O1344" s="309"/>
      <c r="P1344" s="309"/>
      <c r="Q1344" s="309"/>
      <c r="R1344" s="309"/>
    </row>
    <row r="1345">
      <c r="D1345" s="317"/>
      <c r="E1345" s="305"/>
      <c r="F1345" s="305"/>
      <c r="G1345" s="305"/>
      <c r="H1345" s="305"/>
      <c r="I1345" s="305"/>
      <c r="J1345" s="305"/>
      <c r="K1345" s="305"/>
      <c r="L1345" s="305"/>
      <c r="M1345" s="305"/>
      <c r="N1345" s="309"/>
      <c r="O1345" s="309"/>
      <c r="P1345" s="309"/>
      <c r="Q1345" s="309"/>
      <c r="R1345" s="309"/>
    </row>
    <row r="1346">
      <c r="D1346" s="317"/>
      <c r="E1346" s="305"/>
      <c r="F1346" s="305"/>
      <c r="G1346" s="305"/>
      <c r="H1346" s="305"/>
      <c r="I1346" s="305"/>
      <c r="J1346" s="305"/>
      <c r="K1346" s="305"/>
      <c r="L1346" s="305"/>
      <c r="M1346" s="305"/>
      <c r="N1346" s="309"/>
      <c r="O1346" s="309"/>
      <c r="P1346" s="309"/>
      <c r="Q1346" s="309"/>
      <c r="R1346" s="309"/>
    </row>
    <row r="1347">
      <c r="D1347" s="317"/>
      <c r="E1347" s="305"/>
      <c r="F1347" s="305"/>
      <c r="G1347" s="305"/>
      <c r="H1347" s="305"/>
      <c r="I1347" s="305"/>
      <c r="J1347" s="305"/>
      <c r="K1347" s="305"/>
      <c r="L1347" s="305"/>
      <c r="M1347" s="305"/>
      <c r="N1347" s="309"/>
      <c r="O1347" s="309"/>
      <c r="P1347" s="309"/>
      <c r="Q1347" s="309"/>
      <c r="R1347" s="309"/>
    </row>
    <row r="1348">
      <c r="D1348" s="317"/>
      <c r="E1348" s="305"/>
      <c r="F1348" s="305"/>
      <c r="G1348" s="305"/>
      <c r="H1348" s="305"/>
      <c r="I1348" s="305"/>
      <c r="J1348" s="305"/>
      <c r="K1348" s="305"/>
      <c r="L1348" s="305"/>
      <c r="M1348" s="305"/>
      <c r="N1348" s="309"/>
      <c r="O1348" s="309"/>
      <c r="P1348" s="309"/>
      <c r="Q1348" s="309"/>
      <c r="R1348" s="309"/>
    </row>
    <row r="1349">
      <c r="D1349" s="317"/>
      <c r="E1349" s="305"/>
      <c r="F1349" s="305"/>
      <c r="G1349" s="305"/>
      <c r="H1349" s="305"/>
      <c r="I1349" s="305"/>
      <c r="J1349" s="305"/>
      <c r="K1349" s="305"/>
      <c r="L1349" s="305"/>
      <c r="M1349" s="305"/>
      <c r="N1349" s="309"/>
      <c r="O1349" s="309"/>
      <c r="P1349" s="309"/>
      <c r="Q1349" s="309"/>
      <c r="R1349" s="309"/>
    </row>
    <row r="1350">
      <c r="D1350" s="317"/>
      <c r="E1350" s="305"/>
      <c r="F1350" s="305"/>
      <c r="G1350" s="305"/>
      <c r="H1350" s="305"/>
      <c r="I1350" s="305"/>
      <c r="J1350" s="305"/>
      <c r="K1350" s="305"/>
      <c r="L1350" s="305"/>
      <c r="M1350" s="305"/>
      <c r="N1350" s="309"/>
      <c r="O1350" s="309"/>
      <c r="P1350" s="309"/>
      <c r="Q1350" s="309"/>
      <c r="R1350" s="309"/>
    </row>
    <row r="1351">
      <c r="D1351" s="317"/>
      <c r="E1351" s="305"/>
      <c r="F1351" s="305"/>
      <c r="G1351" s="305"/>
      <c r="H1351" s="305"/>
      <c r="I1351" s="305"/>
      <c r="J1351" s="305"/>
      <c r="K1351" s="305"/>
      <c r="L1351" s="305"/>
      <c r="M1351" s="305"/>
      <c r="N1351" s="309"/>
      <c r="O1351" s="309"/>
      <c r="P1351" s="309"/>
      <c r="Q1351" s="309"/>
      <c r="R1351" s="309"/>
    </row>
    <row r="1352">
      <c r="D1352" s="317"/>
      <c r="E1352" s="305"/>
      <c r="F1352" s="305"/>
      <c r="G1352" s="305"/>
      <c r="H1352" s="305"/>
      <c r="I1352" s="305"/>
      <c r="J1352" s="305"/>
      <c r="K1352" s="305"/>
      <c r="L1352" s="305"/>
      <c r="M1352" s="305"/>
      <c r="N1352" s="309"/>
      <c r="O1352" s="309"/>
      <c r="P1352" s="309"/>
      <c r="Q1352" s="309"/>
      <c r="R1352" s="309"/>
    </row>
    <row r="1353">
      <c r="D1353" s="317"/>
      <c r="E1353" s="305"/>
      <c r="F1353" s="305"/>
      <c r="G1353" s="305"/>
      <c r="H1353" s="305"/>
      <c r="I1353" s="305"/>
      <c r="J1353" s="305"/>
      <c r="K1353" s="305"/>
      <c r="L1353" s="305"/>
      <c r="M1353" s="305"/>
      <c r="N1353" s="309"/>
      <c r="O1353" s="309"/>
      <c r="P1353" s="309"/>
      <c r="Q1353" s="309"/>
      <c r="R1353" s="309"/>
    </row>
    <row r="1354">
      <c r="D1354" s="317"/>
      <c r="E1354" s="305"/>
      <c r="F1354" s="305"/>
      <c r="G1354" s="305"/>
      <c r="H1354" s="305"/>
      <c r="I1354" s="305"/>
      <c r="J1354" s="305"/>
      <c r="K1354" s="305"/>
      <c r="L1354" s="305"/>
      <c r="M1354" s="305"/>
      <c r="N1354" s="309"/>
      <c r="O1354" s="309"/>
      <c r="P1354" s="309"/>
      <c r="Q1354" s="309"/>
      <c r="R1354" s="309"/>
    </row>
    <row r="1355">
      <c r="D1355" s="317"/>
      <c r="E1355" s="305"/>
      <c r="F1355" s="305"/>
      <c r="G1355" s="305"/>
      <c r="H1355" s="305"/>
      <c r="I1355" s="305"/>
      <c r="J1355" s="305"/>
      <c r="K1355" s="305"/>
      <c r="L1355" s="305"/>
      <c r="M1355" s="305"/>
      <c r="N1355" s="309"/>
      <c r="O1355" s="309"/>
      <c r="P1355" s="309"/>
      <c r="Q1355" s="309"/>
      <c r="R1355" s="309"/>
    </row>
    <row r="1356">
      <c r="D1356" s="317"/>
      <c r="E1356" s="305"/>
      <c r="F1356" s="305"/>
      <c r="G1356" s="305"/>
      <c r="H1356" s="305"/>
      <c r="I1356" s="305"/>
      <c r="J1356" s="305"/>
      <c r="K1356" s="305"/>
      <c r="L1356" s="305"/>
      <c r="M1356" s="305"/>
      <c r="N1356" s="309"/>
      <c r="O1356" s="309"/>
      <c r="P1356" s="309"/>
      <c r="Q1356" s="309"/>
      <c r="R1356" s="309"/>
    </row>
    <row r="1357">
      <c r="D1357" s="317"/>
      <c r="E1357" s="305"/>
      <c r="F1357" s="305"/>
      <c r="G1357" s="305"/>
      <c r="H1357" s="305"/>
      <c r="I1357" s="305"/>
      <c r="J1357" s="305"/>
      <c r="K1357" s="305"/>
      <c r="L1357" s="305"/>
      <c r="M1357" s="305"/>
      <c r="N1357" s="309"/>
      <c r="O1357" s="309"/>
      <c r="P1357" s="309"/>
      <c r="Q1357" s="309"/>
      <c r="R1357" s="309"/>
    </row>
    <row r="1358">
      <c r="D1358" s="317"/>
      <c r="E1358" s="305"/>
      <c r="F1358" s="305"/>
      <c r="G1358" s="305"/>
      <c r="H1358" s="305"/>
      <c r="I1358" s="305"/>
      <c r="J1358" s="305"/>
      <c r="K1358" s="305"/>
      <c r="L1358" s="305"/>
      <c r="M1358" s="305"/>
      <c r="N1358" s="309"/>
      <c r="O1358" s="309"/>
      <c r="P1358" s="309"/>
      <c r="Q1358" s="309"/>
      <c r="R1358" s="309"/>
    </row>
    <row r="1359">
      <c r="D1359" s="317"/>
      <c r="E1359" s="305"/>
      <c r="F1359" s="305"/>
      <c r="G1359" s="305"/>
      <c r="H1359" s="305"/>
      <c r="I1359" s="305"/>
      <c r="J1359" s="305"/>
      <c r="K1359" s="305"/>
      <c r="L1359" s="305"/>
      <c r="M1359" s="305"/>
      <c r="N1359" s="309"/>
      <c r="O1359" s="309"/>
      <c r="P1359" s="309"/>
      <c r="Q1359" s="309"/>
      <c r="R1359" s="309"/>
    </row>
    <row r="1360">
      <c r="D1360" s="317"/>
      <c r="E1360" s="305"/>
      <c r="F1360" s="305"/>
      <c r="G1360" s="305"/>
      <c r="H1360" s="305"/>
      <c r="I1360" s="305"/>
      <c r="J1360" s="305"/>
      <c r="K1360" s="305"/>
      <c r="L1360" s="305"/>
      <c r="M1360" s="305"/>
      <c r="N1360" s="309"/>
      <c r="O1360" s="309"/>
      <c r="P1360" s="309"/>
      <c r="Q1360" s="309"/>
      <c r="R1360" s="309"/>
    </row>
    <row r="1361">
      <c r="D1361" s="317"/>
      <c r="E1361" s="305"/>
      <c r="F1361" s="305"/>
      <c r="G1361" s="305"/>
      <c r="H1361" s="305"/>
      <c r="I1361" s="305"/>
      <c r="J1361" s="305"/>
      <c r="K1361" s="305"/>
      <c r="L1361" s="305"/>
      <c r="M1361" s="305"/>
      <c r="N1361" s="309"/>
      <c r="O1361" s="309"/>
      <c r="P1361" s="309"/>
      <c r="Q1361" s="309"/>
      <c r="R1361" s="309"/>
    </row>
    <row r="1362">
      <c r="D1362" s="317"/>
      <c r="E1362" s="305"/>
      <c r="F1362" s="305"/>
      <c r="G1362" s="305"/>
      <c r="H1362" s="305"/>
      <c r="I1362" s="305"/>
      <c r="J1362" s="305"/>
      <c r="K1362" s="305"/>
      <c r="L1362" s="305"/>
      <c r="M1362" s="305"/>
      <c r="N1362" s="309"/>
      <c r="O1362" s="309"/>
      <c r="P1362" s="309"/>
      <c r="Q1362" s="309"/>
      <c r="R1362" s="309"/>
    </row>
    <row r="1363">
      <c r="D1363" s="317"/>
      <c r="E1363" s="305"/>
      <c r="F1363" s="305"/>
      <c r="G1363" s="305"/>
      <c r="H1363" s="305"/>
      <c r="I1363" s="305"/>
      <c r="J1363" s="305"/>
      <c r="K1363" s="305"/>
      <c r="L1363" s="305"/>
      <c r="M1363" s="305"/>
      <c r="N1363" s="309"/>
      <c r="O1363" s="309"/>
      <c r="P1363" s="309"/>
      <c r="Q1363" s="309"/>
      <c r="R1363" s="309"/>
    </row>
    <row r="1364">
      <c r="D1364" s="317"/>
      <c r="E1364" s="305"/>
      <c r="F1364" s="305"/>
      <c r="G1364" s="305"/>
      <c r="H1364" s="305"/>
      <c r="I1364" s="305"/>
      <c r="J1364" s="305"/>
      <c r="K1364" s="305"/>
      <c r="L1364" s="305"/>
      <c r="M1364" s="305"/>
      <c r="N1364" s="309"/>
      <c r="O1364" s="309"/>
      <c r="P1364" s="309"/>
      <c r="Q1364" s="309"/>
      <c r="R1364" s="309"/>
    </row>
    <row r="1365">
      <c r="D1365" s="317"/>
      <c r="E1365" s="305"/>
      <c r="F1365" s="305"/>
      <c r="G1365" s="305"/>
      <c r="H1365" s="305"/>
      <c r="I1365" s="305"/>
      <c r="J1365" s="305"/>
      <c r="K1365" s="305"/>
      <c r="L1365" s="305"/>
      <c r="M1365" s="305"/>
      <c r="N1365" s="309"/>
      <c r="O1365" s="309"/>
      <c r="P1365" s="309"/>
      <c r="Q1365" s="309"/>
      <c r="R1365" s="309"/>
    </row>
    <row r="1366">
      <c r="D1366" s="317"/>
      <c r="E1366" s="305"/>
      <c r="F1366" s="305"/>
      <c r="G1366" s="305"/>
      <c r="H1366" s="305"/>
      <c r="I1366" s="305"/>
      <c r="J1366" s="305"/>
      <c r="K1366" s="305"/>
      <c r="L1366" s="305"/>
      <c r="M1366" s="305"/>
      <c r="N1366" s="309"/>
      <c r="O1366" s="309"/>
      <c r="P1366" s="309"/>
      <c r="Q1366" s="309"/>
      <c r="R1366" s="309"/>
    </row>
    <row r="1367">
      <c r="D1367" s="317"/>
      <c r="E1367" s="305"/>
      <c r="F1367" s="305"/>
      <c r="G1367" s="305"/>
      <c r="H1367" s="305"/>
      <c r="I1367" s="305"/>
      <c r="J1367" s="305"/>
      <c r="K1367" s="305"/>
      <c r="L1367" s="305"/>
      <c r="M1367" s="305"/>
      <c r="N1367" s="309"/>
      <c r="O1367" s="309"/>
      <c r="P1367" s="309"/>
      <c r="Q1367" s="309"/>
      <c r="R1367" s="309"/>
    </row>
    <row r="1368">
      <c r="D1368" s="317"/>
      <c r="E1368" s="305"/>
      <c r="F1368" s="305"/>
      <c r="G1368" s="305"/>
      <c r="H1368" s="305"/>
      <c r="I1368" s="305"/>
      <c r="J1368" s="305"/>
      <c r="K1368" s="305"/>
      <c r="L1368" s="305"/>
      <c r="M1368" s="305"/>
      <c r="N1368" s="309"/>
      <c r="O1368" s="309"/>
      <c r="P1368" s="309"/>
      <c r="Q1368" s="309"/>
      <c r="R1368" s="309"/>
    </row>
    <row r="1369">
      <c r="D1369" s="317"/>
      <c r="E1369" s="305"/>
      <c r="F1369" s="305"/>
      <c r="G1369" s="305"/>
      <c r="H1369" s="305"/>
      <c r="I1369" s="305"/>
      <c r="J1369" s="305"/>
      <c r="K1369" s="305"/>
      <c r="L1369" s="305"/>
      <c r="M1369" s="305"/>
      <c r="N1369" s="309"/>
      <c r="O1369" s="309"/>
      <c r="P1369" s="309"/>
      <c r="Q1369" s="309"/>
      <c r="R1369" s="309"/>
    </row>
    <row r="1370">
      <c r="D1370" s="317"/>
      <c r="E1370" s="305"/>
      <c r="F1370" s="305"/>
      <c r="G1370" s="305"/>
      <c r="H1370" s="305"/>
      <c r="I1370" s="305"/>
      <c r="J1370" s="305"/>
      <c r="K1370" s="305"/>
      <c r="L1370" s="305"/>
      <c r="M1370" s="305"/>
      <c r="N1370" s="309"/>
      <c r="O1370" s="309"/>
      <c r="P1370" s="309"/>
      <c r="Q1370" s="309"/>
      <c r="R1370" s="309"/>
    </row>
    <row r="1371">
      <c r="D1371" s="317"/>
      <c r="E1371" s="305"/>
      <c r="F1371" s="305"/>
      <c r="G1371" s="305"/>
      <c r="H1371" s="305"/>
      <c r="I1371" s="305"/>
      <c r="J1371" s="305"/>
      <c r="K1371" s="305"/>
      <c r="L1371" s="305"/>
      <c r="M1371" s="305"/>
      <c r="N1371" s="309"/>
      <c r="O1371" s="309"/>
      <c r="P1371" s="309"/>
      <c r="Q1371" s="309"/>
      <c r="R1371" s="309"/>
    </row>
    <row r="1372">
      <c r="D1372" s="317"/>
      <c r="E1372" s="305"/>
      <c r="F1372" s="305"/>
      <c r="G1372" s="305"/>
      <c r="H1372" s="305"/>
      <c r="I1372" s="305"/>
      <c r="J1372" s="305"/>
      <c r="K1372" s="305"/>
      <c r="L1372" s="305"/>
      <c r="M1372" s="305"/>
      <c r="N1372" s="309"/>
      <c r="O1372" s="309"/>
      <c r="P1372" s="309"/>
      <c r="Q1372" s="309"/>
      <c r="R1372" s="309"/>
    </row>
    <row r="1373">
      <c r="D1373" s="317"/>
      <c r="E1373" s="305"/>
      <c r="F1373" s="305"/>
      <c r="G1373" s="305"/>
      <c r="H1373" s="305"/>
      <c r="I1373" s="305"/>
      <c r="J1373" s="305"/>
      <c r="K1373" s="305"/>
      <c r="L1373" s="305"/>
      <c r="M1373" s="305"/>
      <c r="N1373" s="309"/>
      <c r="O1373" s="309"/>
      <c r="P1373" s="309"/>
      <c r="Q1373" s="309"/>
      <c r="R1373" s="309"/>
    </row>
    <row r="1374">
      <c r="D1374" s="317"/>
      <c r="E1374" s="305"/>
      <c r="F1374" s="305"/>
      <c r="G1374" s="305"/>
      <c r="H1374" s="305"/>
      <c r="I1374" s="305"/>
      <c r="J1374" s="305"/>
      <c r="K1374" s="305"/>
      <c r="L1374" s="305"/>
      <c r="M1374" s="305"/>
      <c r="N1374" s="309"/>
      <c r="O1374" s="309"/>
      <c r="P1374" s="309"/>
      <c r="Q1374" s="309"/>
      <c r="R1374" s="309"/>
    </row>
    <row r="1375">
      <c r="D1375" s="317"/>
      <c r="E1375" s="305"/>
      <c r="F1375" s="305"/>
      <c r="G1375" s="305"/>
      <c r="H1375" s="305"/>
      <c r="I1375" s="305"/>
      <c r="J1375" s="305"/>
      <c r="K1375" s="305"/>
      <c r="L1375" s="305"/>
      <c r="M1375" s="305"/>
      <c r="N1375" s="309"/>
      <c r="O1375" s="309"/>
      <c r="P1375" s="309"/>
      <c r="Q1375" s="309"/>
      <c r="R1375" s="309"/>
    </row>
    <row r="1376">
      <c r="D1376" s="317"/>
      <c r="E1376" s="305"/>
      <c r="F1376" s="305"/>
      <c r="G1376" s="305"/>
      <c r="H1376" s="305"/>
      <c r="I1376" s="305"/>
      <c r="J1376" s="305"/>
      <c r="K1376" s="305"/>
      <c r="L1376" s="305"/>
      <c r="M1376" s="305"/>
      <c r="N1376" s="309"/>
      <c r="O1376" s="309"/>
      <c r="P1376" s="309"/>
      <c r="Q1376" s="309"/>
      <c r="R1376" s="309"/>
    </row>
    <row r="1377">
      <c r="D1377" s="317"/>
      <c r="E1377" s="305"/>
      <c r="F1377" s="305"/>
      <c r="G1377" s="305"/>
      <c r="H1377" s="305"/>
      <c r="I1377" s="305"/>
      <c r="J1377" s="305"/>
      <c r="K1377" s="305"/>
      <c r="L1377" s="305"/>
      <c r="M1377" s="305"/>
      <c r="N1377" s="309"/>
      <c r="O1377" s="309"/>
      <c r="P1377" s="309"/>
      <c r="Q1377" s="309"/>
      <c r="R1377" s="309"/>
    </row>
    <row r="1378">
      <c r="D1378" s="317"/>
      <c r="E1378" s="305"/>
      <c r="F1378" s="305"/>
      <c r="G1378" s="305"/>
      <c r="H1378" s="305"/>
      <c r="I1378" s="305"/>
      <c r="J1378" s="305"/>
      <c r="K1378" s="305"/>
      <c r="L1378" s="305"/>
      <c r="M1378" s="305"/>
      <c r="N1378" s="309"/>
      <c r="O1378" s="309"/>
      <c r="P1378" s="309"/>
      <c r="Q1378" s="309"/>
      <c r="R1378" s="309"/>
    </row>
    <row r="1379">
      <c r="D1379" s="317"/>
      <c r="E1379" s="305"/>
      <c r="F1379" s="305"/>
      <c r="G1379" s="305"/>
      <c r="H1379" s="305"/>
      <c r="I1379" s="305"/>
      <c r="J1379" s="305"/>
      <c r="K1379" s="305"/>
      <c r="L1379" s="305"/>
      <c r="M1379" s="305"/>
      <c r="N1379" s="309"/>
      <c r="O1379" s="309"/>
      <c r="P1379" s="309"/>
      <c r="Q1379" s="309"/>
      <c r="R1379" s="309"/>
    </row>
    <row r="1380">
      <c r="D1380" s="317"/>
      <c r="E1380" s="305"/>
      <c r="F1380" s="305"/>
      <c r="G1380" s="305"/>
      <c r="H1380" s="305"/>
      <c r="I1380" s="305"/>
      <c r="J1380" s="305"/>
      <c r="K1380" s="305"/>
      <c r="L1380" s="305"/>
      <c r="M1380" s="305"/>
      <c r="N1380" s="309"/>
      <c r="O1380" s="309"/>
      <c r="P1380" s="309"/>
      <c r="Q1380" s="309"/>
      <c r="R1380" s="309"/>
    </row>
    <row r="1381">
      <c r="D1381" s="317"/>
      <c r="E1381" s="305"/>
      <c r="F1381" s="305"/>
      <c r="G1381" s="305"/>
      <c r="H1381" s="305"/>
      <c r="I1381" s="305"/>
      <c r="J1381" s="305"/>
      <c r="K1381" s="305"/>
      <c r="L1381" s="305"/>
      <c r="M1381" s="305"/>
      <c r="N1381" s="309"/>
      <c r="O1381" s="309"/>
      <c r="P1381" s="309"/>
      <c r="Q1381" s="309"/>
      <c r="R1381" s="309"/>
    </row>
    <row r="1382">
      <c r="D1382" s="317"/>
      <c r="E1382" s="305"/>
      <c r="F1382" s="305"/>
      <c r="G1382" s="305"/>
      <c r="H1382" s="305"/>
      <c r="I1382" s="305"/>
      <c r="J1382" s="305"/>
      <c r="K1382" s="305"/>
      <c r="L1382" s="305"/>
      <c r="M1382" s="305"/>
      <c r="N1382" s="309"/>
      <c r="O1382" s="309"/>
      <c r="P1382" s="309"/>
      <c r="Q1382" s="309"/>
      <c r="R1382" s="309"/>
    </row>
    <row r="1383">
      <c r="D1383" s="317"/>
      <c r="E1383" s="305"/>
      <c r="F1383" s="305"/>
      <c r="G1383" s="305"/>
      <c r="H1383" s="305"/>
      <c r="I1383" s="305"/>
      <c r="J1383" s="305"/>
      <c r="K1383" s="305"/>
      <c r="L1383" s="305"/>
      <c r="M1383" s="305"/>
      <c r="N1383" s="309"/>
      <c r="O1383" s="309"/>
      <c r="P1383" s="309"/>
      <c r="Q1383" s="309"/>
      <c r="R1383" s="309"/>
    </row>
    <row r="1384">
      <c r="D1384" s="317"/>
      <c r="E1384" s="305"/>
      <c r="F1384" s="305"/>
      <c r="G1384" s="305"/>
      <c r="H1384" s="305"/>
      <c r="I1384" s="305"/>
      <c r="J1384" s="305"/>
      <c r="K1384" s="305"/>
      <c r="L1384" s="305"/>
      <c r="M1384" s="305"/>
      <c r="N1384" s="309"/>
      <c r="O1384" s="309"/>
      <c r="P1384" s="309"/>
      <c r="Q1384" s="309"/>
      <c r="R1384" s="309"/>
    </row>
    <row r="1385">
      <c r="D1385" s="317"/>
      <c r="E1385" s="305"/>
      <c r="F1385" s="305"/>
      <c r="G1385" s="305"/>
      <c r="H1385" s="305"/>
      <c r="I1385" s="305"/>
      <c r="J1385" s="305"/>
      <c r="K1385" s="305"/>
      <c r="L1385" s="305"/>
      <c r="M1385" s="305"/>
      <c r="N1385" s="309"/>
      <c r="O1385" s="309"/>
      <c r="P1385" s="309"/>
      <c r="Q1385" s="309"/>
      <c r="R1385" s="309"/>
    </row>
    <row r="1386">
      <c r="D1386" s="317"/>
      <c r="E1386" s="305"/>
      <c r="F1386" s="305"/>
      <c r="G1386" s="305"/>
      <c r="H1386" s="305"/>
      <c r="I1386" s="305"/>
      <c r="J1386" s="305"/>
      <c r="K1386" s="305"/>
      <c r="L1386" s="305"/>
      <c r="M1386" s="305"/>
      <c r="N1386" s="309"/>
      <c r="O1386" s="309"/>
      <c r="P1386" s="309"/>
      <c r="Q1386" s="309"/>
      <c r="R1386" s="309"/>
    </row>
    <row r="1387">
      <c r="D1387" s="317"/>
      <c r="E1387" s="305"/>
      <c r="F1387" s="305"/>
      <c r="G1387" s="305"/>
      <c r="H1387" s="305"/>
      <c r="I1387" s="305"/>
      <c r="J1387" s="305"/>
      <c r="K1387" s="305"/>
      <c r="L1387" s="305"/>
      <c r="M1387" s="305"/>
      <c r="N1387" s="309"/>
      <c r="O1387" s="309"/>
      <c r="P1387" s="309"/>
      <c r="Q1387" s="309"/>
      <c r="R1387" s="309"/>
    </row>
    <row r="1388">
      <c r="D1388" s="317"/>
      <c r="E1388" s="305"/>
      <c r="F1388" s="305"/>
      <c r="G1388" s="305"/>
      <c r="H1388" s="305"/>
      <c r="I1388" s="305"/>
      <c r="J1388" s="305"/>
      <c r="K1388" s="305"/>
      <c r="L1388" s="305"/>
      <c r="M1388" s="305"/>
      <c r="N1388" s="309"/>
      <c r="O1388" s="309"/>
      <c r="P1388" s="309"/>
      <c r="Q1388" s="309"/>
      <c r="R1388" s="309"/>
    </row>
    <row r="1389">
      <c r="D1389" s="317"/>
      <c r="E1389" s="305"/>
      <c r="F1389" s="305"/>
      <c r="G1389" s="305"/>
      <c r="H1389" s="305"/>
      <c r="I1389" s="305"/>
      <c r="J1389" s="305"/>
      <c r="K1389" s="305"/>
      <c r="L1389" s="305"/>
      <c r="M1389" s="305"/>
      <c r="N1389" s="309"/>
      <c r="O1389" s="309"/>
      <c r="P1389" s="309"/>
      <c r="Q1389" s="309"/>
      <c r="R1389" s="309"/>
    </row>
    <row r="1390">
      <c r="D1390" s="317"/>
      <c r="E1390" s="305"/>
      <c r="F1390" s="305"/>
      <c r="G1390" s="305"/>
      <c r="H1390" s="305"/>
      <c r="I1390" s="305"/>
      <c r="J1390" s="305"/>
      <c r="K1390" s="305"/>
      <c r="L1390" s="305"/>
      <c r="M1390" s="305"/>
      <c r="N1390" s="309"/>
      <c r="O1390" s="309"/>
      <c r="P1390" s="309"/>
      <c r="Q1390" s="309"/>
      <c r="R1390" s="309"/>
    </row>
    <row r="1391">
      <c r="D1391" s="317"/>
      <c r="E1391" s="305"/>
      <c r="F1391" s="305"/>
      <c r="G1391" s="305"/>
      <c r="H1391" s="305"/>
      <c r="I1391" s="305"/>
      <c r="J1391" s="305"/>
      <c r="K1391" s="305"/>
      <c r="L1391" s="305"/>
      <c r="M1391" s="305"/>
      <c r="N1391" s="309"/>
      <c r="O1391" s="309"/>
      <c r="P1391" s="309"/>
      <c r="Q1391" s="309"/>
      <c r="R1391" s="309"/>
    </row>
    <row r="1392">
      <c r="D1392" s="317"/>
      <c r="E1392" s="305"/>
      <c r="F1392" s="305"/>
      <c r="G1392" s="305"/>
      <c r="H1392" s="305"/>
      <c r="I1392" s="305"/>
      <c r="J1392" s="305"/>
      <c r="K1392" s="305"/>
      <c r="L1392" s="305"/>
      <c r="M1392" s="305"/>
      <c r="N1392" s="309"/>
      <c r="O1392" s="309"/>
      <c r="P1392" s="309"/>
      <c r="Q1392" s="309"/>
      <c r="R1392" s="309"/>
    </row>
    <row r="1393">
      <c r="D1393" s="317"/>
      <c r="E1393" s="305"/>
      <c r="F1393" s="305"/>
      <c r="G1393" s="305"/>
      <c r="H1393" s="305"/>
      <c r="I1393" s="305"/>
      <c r="J1393" s="305"/>
      <c r="K1393" s="305"/>
      <c r="L1393" s="305"/>
      <c r="M1393" s="305"/>
      <c r="N1393" s="309"/>
      <c r="O1393" s="309"/>
      <c r="P1393" s="309"/>
      <c r="Q1393" s="309"/>
      <c r="R1393" s="309"/>
    </row>
    <row r="1394">
      <c r="D1394" s="317"/>
      <c r="E1394" s="305"/>
      <c r="F1394" s="305"/>
      <c r="G1394" s="305"/>
      <c r="H1394" s="305"/>
      <c r="I1394" s="305"/>
      <c r="J1394" s="305"/>
      <c r="K1394" s="305"/>
      <c r="L1394" s="305"/>
      <c r="M1394" s="305"/>
      <c r="N1394" s="309"/>
      <c r="O1394" s="309"/>
      <c r="P1394" s="309"/>
      <c r="Q1394" s="309"/>
      <c r="R1394" s="309"/>
    </row>
    <row r="1395">
      <c r="D1395" s="317"/>
      <c r="E1395" s="305"/>
      <c r="F1395" s="305"/>
      <c r="G1395" s="305"/>
      <c r="H1395" s="305"/>
      <c r="I1395" s="305"/>
      <c r="J1395" s="305"/>
      <c r="K1395" s="305"/>
      <c r="L1395" s="305"/>
      <c r="M1395" s="305"/>
      <c r="N1395" s="309"/>
      <c r="O1395" s="309"/>
      <c r="P1395" s="309"/>
      <c r="Q1395" s="309"/>
      <c r="R1395" s="309"/>
    </row>
    <row r="1396">
      <c r="D1396" s="317"/>
      <c r="E1396" s="305"/>
      <c r="F1396" s="305"/>
      <c r="G1396" s="305"/>
      <c r="H1396" s="305"/>
      <c r="I1396" s="305"/>
      <c r="J1396" s="305"/>
      <c r="K1396" s="305"/>
      <c r="L1396" s="305"/>
      <c r="M1396" s="305"/>
      <c r="N1396" s="309"/>
      <c r="O1396" s="309"/>
      <c r="P1396" s="309"/>
      <c r="Q1396" s="309"/>
      <c r="R1396" s="309"/>
    </row>
    <row r="1397">
      <c r="D1397" s="317"/>
      <c r="E1397" s="305"/>
      <c r="F1397" s="305"/>
      <c r="G1397" s="305"/>
      <c r="H1397" s="305"/>
      <c r="I1397" s="305"/>
      <c r="J1397" s="305"/>
      <c r="K1397" s="305"/>
      <c r="L1397" s="305"/>
      <c r="M1397" s="305"/>
      <c r="N1397" s="309"/>
      <c r="O1397" s="309"/>
      <c r="P1397" s="309"/>
      <c r="Q1397" s="309"/>
      <c r="R1397" s="309"/>
    </row>
    <row r="1398">
      <c r="D1398" s="317"/>
      <c r="E1398" s="305"/>
      <c r="F1398" s="305"/>
      <c r="G1398" s="305"/>
      <c r="H1398" s="305"/>
      <c r="I1398" s="305"/>
      <c r="J1398" s="305"/>
      <c r="K1398" s="305"/>
      <c r="L1398" s="305"/>
      <c r="M1398" s="305"/>
      <c r="N1398" s="309"/>
      <c r="O1398" s="309"/>
      <c r="P1398" s="309"/>
      <c r="Q1398" s="309"/>
      <c r="R1398" s="309"/>
    </row>
    <row r="1399">
      <c r="D1399" s="317"/>
      <c r="E1399" s="305"/>
      <c r="F1399" s="305"/>
      <c r="G1399" s="305"/>
      <c r="H1399" s="305"/>
      <c r="I1399" s="305"/>
      <c r="J1399" s="305"/>
      <c r="K1399" s="305"/>
      <c r="L1399" s="305"/>
      <c r="M1399" s="305"/>
      <c r="N1399" s="309"/>
      <c r="O1399" s="309"/>
      <c r="P1399" s="309"/>
      <c r="Q1399" s="309"/>
      <c r="R1399" s="309"/>
    </row>
    <row r="1400">
      <c r="D1400" s="317"/>
      <c r="E1400" s="305"/>
      <c r="F1400" s="305"/>
      <c r="G1400" s="305"/>
      <c r="H1400" s="305"/>
      <c r="I1400" s="305"/>
      <c r="J1400" s="305"/>
      <c r="K1400" s="305"/>
      <c r="L1400" s="305"/>
      <c r="M1400" s="305"/>
      <c r="N1400" s="309"/>
      <c r="O1400" s="309"/>
      <c r="P1400" s="309"/>
      <c r="Q1400" s="309"/>
      <c r="R1400" s="309"/>
    </row>
    <row r="1401">
      <c r="D1401" s="317"/>
      <c r="E1401" s="305"/>
      <c r="F1401" s="305"/>
      <c r="G1401" s="305"/>
      <c r="H1401" s="305"/>
      <c r="I1401" s="305"/>
      <c r="J1401" s="305"/>
      <c r="K1401" s="305"/>
      <c r="L1401" s="305"/>
      <c r="M1401" s="305"/>
      <c r="N1401" s="309"/>
      <c r="O1401" s="309"/>
      <c r="P1401" s="309"/>
      <c r="Q1401" s="309"/>
      <c r="R1401" s="309"/>
    </row>
    <row r="1402">
      <c r="D1402" s="317"/>
      <c r="E1402" s="305"/>
      <c r="F1402" s="305"/>
      <c r="G1402" s="305"/>
      <c r="H1402" s="305"/>
      <c r="I1402" s="305"/>
      <c r="J1402" s="305"/>
      <c r="K1402" s="305"/>
      <c r="L1402" s="305"/>
      <c r="M1402" s="305"/>
      <c r="N1402" s="309"/>
      <c r="O1402" s="309"/>
      <c r="P1402" s="309"/>
      <c r="Q1402" s="309"/>
      <c r="R1402" s="309"/>
    </row>
    <row r="1403">
      <c r="D1403" s="317"/>
      <c r="E1403" s="305"/>
      <c r="F1403" s="305"/>
      <c r="G1403" s="305"/>
      <c r="H1403" s="305"/>
      <c r="I1403" s="305"/>
      <c r="J1403" s="305"/>
      <c r="K1403" s="305"/>
      <c r="L1403" s="305"/>
      <c r="M1403" s="305"/>
      <c r="N1403" s="309"/>
      <c r="O1403" s="309"/>
      <c r="P1403" s="309"/>
      <c r="Q1403" s="309"/>
      <c r="R1403" s="309"/>
    </row>
    <row r="1404">
      <c r="D1404" s="317"/>
      <c r="E1404" s="305"/>
      <c r="F1404" s="305"/>
      <c r="G1404" s="305"/>
      <c r="H1404" s="305"/>
      <c r="I1404" s="305"/>
      <c r="J1404" s="305"/>
      <c r="K1404" s="305"/>
      <c r="L1404" s="305"/>
      <c r="M1404" s="305"/>
      <c r="N1404" s="309"/>
      <c r="O1404" s="309"/>
      <c r="P1404" s="309"/>
      <c r="Q1404" s="309"/>
      <c r="R1404" s="309"/>
    </row>
    <row r="1405">
      <c r="D1405" s="317"/>
      <c r="E1405" s="305"/>
      <c r="F1405" s="305"/>
      <c r="G1405" s="305"/>
      <c r="H1405" s="305"/>
      <c r="I1405" s="305"/>
      <c r="J1405" s="305"/>
      <c r="K1405" s="305"/>
      <c r="L1405" s="305"/>
      <c r="M1405" s="305"/>
      <c r="N1405" s="309"/>
      <c r="O1405" s="309"/>
      <c r="P1405" s="309"/>
      <c r="Q1405" s="309"/>
      <c r="R1405" s="309"/>
    </row>
    <row r="1406">
      <c r="D1406" s="317"/>
      <c r="E1406" s="305"/>
      <c r="F1406" s="305"/>
      <c r="G1406" s="305"/>
      <c r="H1406" s="305"/>
      <c r="I1406" s="305"/>
      <c r="J1406" s="305"/>
      <c r="K1406" s="305"/>
      <c r="L1406" s="305"/>
      <c r="M1406" s="305"/>
      <c r="N1406" s="309"/>
      <c r="O1406" s="309"/>
      <c r="P1406" s="309"/>
      <c r="Q1406" s="309"/>
      <c r="R1406" s="309"/>
    </row>
    <row r="1407">
      <c r="D1407" s="317"/>
      <c r="E1407" s="305"/>
      <c r="F1407" s="305"/>
      <c r="G1407" s="305"/>
      <c r="H1407" s="305"/>
      <c r="I1407" s="305"/>
      <c r="J1407" s="305"/>
      <c r="K1407" s="305"/>
      <c r="L1407" s="305"/>
      <c r="M1407" s="305"/>
      <c r="N1407" s="309"/>
      <c r="O1407" s="309"/>
      <c r="P1407" s="309"/>
      <c r="Q1407" s="309"/>
      <c r="R1407" s="309"/>
    </row>
    <row r="1408">
      <c r="D1408" s="317"/>
      <c r="E1408" s="305"/>
      <c r="F1408" s="305"/>
      <c r="G1408" s="305"/>
      <c r="H1408" s="305"/>
      <c r="I1408" s="305"/>
      <c r="J1408" s="305"/>
      <c r="K1408" s="305"/>
      <c r="L1408" s="305"/>
      <c r="M1408" s="305"/>
      <c r="N1408" s="309"/>
      <c r="O1408" s="309"/>
      <c r="P1408" s="309"/>
      <c r="Q1408" s="309"/>
      <c r="R1408" s="309"/>
    </row>
    <row r="1409">
      <c r="D1409" s="317"/>
      <c r="E1409" s="305"/>
      <c r="F1409" s="305"/>
      <c r="G1409" s="305"/>
      <c r="H1409" s="305"/>
      <c r="I1409" s="305"/>
      <c r="J1409" s="305"/>
      <c r="K1409" s="305"/>
      <c r="L1409" s="305"/>
      <c r="M1409" s="305"/>
      <c r="N1409" s="309"/>
      <c r="O1409" s="309"/>
      <c r="P1409" s="309"/>
      <c r="Q1409" s="309"/>
      <c r="R1409" s="309"/>
    </row>
    <row r="1410">
      <c r="D1410" s="317"/>
      <c r="E1410" s="305"/>
      <c r="F1410" s="305"/>
      <c r="G1410" s="305"/>
      <c r="H1410" s="305"/>
      <c r="I1410" s="305"/>
      <c r="J1410" s="305"/>
      <c r="K1410" s="305"/>
      <c r="L1410" s="305"/>
      <c r="M1410" s="305"/>
      <c r="N1410" s="309"/>
      <c r="O1410" s="309"/>
      <c r="P1410" s="309"/>
      <c r="Q1410" s="309"/>
      <c r="R1410" s="309"/>
    </row>
    <row r="1411">
      <c r="D1411" s="317"/>
      <c r="E1411" s="305"/>
      <c r="F1411" s="305"/>
      <c r="G1411" s="305"/>
      <c r="H1411" s="305"/>
      <c r="I1411" s="305"/>
      <c r="J1411" s="305"/>
      <c r="K1411" s="305"/>
      <c r="L1411" s="305"/>
      <c r="M1411" s="305"/>
      <c r="N1411" s="309"/>
      <c r="O1411" s="309"/>
      <c r="P1411" s="309"/>
      <c r="Q1411" s="309"/>
      <c r="R1411" s="309"/>
    </row>
    <row r="1412">
      <c r="D1412" s="317"/>
      <c r="E1412" s="305"/>
      <c r="F1412" s="305"/>
      <c r="G1412" s="305"/>
      <c r="H1412" s="305"/>
      <c r="I1412" s="305"/>
      <c r="J1412" s="305"/>
      <c r="K1412" s="305"/>
      <c r="L1412" s="305"/>
      <c r="M1412" s="305"/>
      <c r="N1412" s="309"/>
      <c r="O1412" s="309"/>
      <c r="P1412" s="309"/>
      <c r="Q1412" s="309"/>
      <c r="R1412" s="309"/>
    </row>
    <row r="1413">
      <c r="D1413" s="317"/>
      <c r="E1413" s="305"/>
      <c r="F1413" s="305"/>
      <c r="G1413" s="305"/>
      <c r="H1413" s="305"/>
      <c r="I1413" s="305"/>
      <c r="J1413" s="305"/>
      <c r="K1413" s="305"/>
      <c r="L1413" s="305"/>
      <c r="M1413" s="305"/>
      <c r="N1413" s="309"/>
      <c r="O1413" s="309"/>
      <c r="P1413" s="309"/>
      <c r="Q1413" s="309"/>
      <c r="R1413" s="309"/>
    </row>
    <row r="1414">
      <c r="D1414" s="317"/>
      <c r="E1414" s="305"/>
      <c r="F1414" s="305"/>
      <c r="G1414" s="305"/>
      <c r="H1414" s="305"/>
      <c r="I1414" s="305"/>
      <c r="J1414" s="305"/>
      <c r="K1414" s="305"/>
      <c r="L1414" s="305"/>
      <c r="M1414" s="305"/>
      <c r="N1414" s="309"/>
      <c r="O1414" s="309"/>
      <c r="P1414" s="309"/>
      <c r="Q1414" s="309"/>
      <c r="R1414" s="309"/>
    </row>
    <row r="1415">
      <c r="D1415" s="317"/>
      <c r="E1415" s="305"/>
      <c r="F1415" s="305"/>
      <c r="G1415" s="305"/>
      <c r="H1415" s="305"/>
      <c r="I1415" s="305"/>
      <c r="J1415" s="305"/>
      <c r="K1415" s="305"/>
      <c r="L1415" s="305"/>
      <c r="M1415" s="305"/>
      <c r="N1415" s="309"/>
      <c r="O1415" s="309"/>
      <c r="P1415" s="309"/>
      <c r="Q1415" s="309"/>
      <c r="R1415" s="309"/>
    </row>
    <row r="1416">
      <c r="D1416" s="317"/>
      <c r="E1416" s="305"/>
      <c r="F1416" s="305"/>
      <c r="G1416" s="305"/>
      <c r="H1416" s="305"/>
      <c r="I1416" s="305"/>
      <c r="J1416" s="305"/>
      <c r="K1416" s="305"/>
      <c r="L1416" s="305"/>
      <c r="M1416" s="305"/>
      <c r="N1416" s="309"/>
      <c r="O1416" s="309"/>
      <c r="P1416" s="309"/>
      <c r="Q1416" s="309"/>
      <c r="R1416" s="309"/>
    </row>
    <row r="1417">
      <c r="D1417" s="317"/>
      <c r="E1417" s="305"/>
      <c r="F1417" s="305"/>
      <c r="G1417" s="305"/>
      <c r="H1417" s="305"/>
      <c r="I1417" s="305"/>
      <c r="J1417" s="305"/>
      <c r="K1417" s="305"/>
      <c r="L1417" s="305"/>
      <c r="M1417" s="305"/>
      <c r="N1417" s="309"/>
      <c r="O1417" s="309"/>
      <c r="P1417" s="309"/>
      <c r="Q1417" s="309"/>
      <c r="R1417" s="309"/>
    </row>
    <row r="1418">
      <c r="D1418" s="317"/>
      <c r="E1418" s="305"/>
      <c r="F1418" s="305"/>
      <c r="G1418" s="305"/>
      <c r="H1418" s="305"/>
      <c r="I1418" s="305"/>
      <c r="J1418" s="305"/>
      <c r="K1418" s="305"/>
      <c r="L1418" s="305"/>
      <c r="M1418" s="305"/>
      <c r="N1418" s="309"/>
      <c r="O1418" s="309"/>
      <c r="P1418" s="309"/>
      <c r="Q1418" s="309"/>
      <c r="R1418" s="309"/>
    </row>
    <row r="1419">
      <c r="D1419" s="317"/>
      <c r="E1419" s="305"/>
      <c r="F1419" s="305"/>
      <c r="G1419" s="305"/>
      <c r="H1419" s="305"/>
      <c r="I1419" s="305"/>
      <c r="J1419" s="305"/>
      <c r="K1419" s="305"/>
      <c r="L1419" s="305"/>
      <c r="M1419" s="305"/>
      <c r="N1419" s="309"/>
      <c r="O1419" s="309"/>
      <c r="P1419" s="309"/>
      <c r="Q1419" s="309"/>
      <c r="R1419" s="309"/>
    </row>
    <row r="1420">
      <c r="D1420" s="317"/>
      <c r="E1420" s="305"/>
      <c r="F1420" s="305"/>
      <c r="G1420" s="305"/>
      <c r="H1420" s="305"/>
      <c r="I1420" s="305"/>
      <c r="J1420" s="305"/>
      <c r="K1420" s="305"/>
      <c r="L1420" s="305"/>
      <c r="M1420" s="305"/>
      <c r="N1420" s="309"/>
      <c r="O1420" s="309"/>
      <c r="P1420" s="309"/>
      <c r="Q1420" s="309"/>
      <c r="R1420" s="309"/>
    </row>
    <row r="1421">
      <c r="D1421" s="317"/>
      <c r="E1421" s="305"/>
      <c r="F1421" s="305"/>
      <c r="G1421" s="305"/>
      <c r="H1421" s="305"/>
      <c r="I1421" s="305"/>
      <c r="J1421" s="305"/>
      <c r="K1421" s="305"/>
      <c r="L1421" s="305"/>
      <c r="M1421" s="305"/>
      <c r="N1421" s="309"/>
      <c r="O1421" s="309"/>
      <c r="P1421" s="309"/>
      <c r="Q1421" s="309"/>
      <c r="R1421" s="309"/>
    </row>
    <row r="1422">
      <c r="D1422" s="317"/>
      <c r="E1422" s="305"/>
      <c r="F1422" s="305"/>
      <c r="G1422" s="305"/>
      <c r="H1422" s="305"/>
      <c r="I1422" s="305"/>
      <c r="J1422" s="305"/>
      <c r="K1422" s="305"/>
      <c r="L1422" s="305"/>
      <c r="M1422" s="305"/>
      <c r="N1422" s="309"/>
      <c r="O1422" s="309"/>
      <c r="P1422" s="309"/>
      <c r="Q1422" s="309"/>
      <c r="R1422" s="309"/>
    </row>
    <row r="1423">
      <c r="D1423" s="317"/>
      <c r="E1423" s="305"/>
      <c r="F1423" s="305"/>
      <c r="G1423" s="305"/>
      <c r="H1423" s="305"/>
      <c r="I1423" s="305"/>
      <c r="J1423" s="305"/>
      <c r="K1423" s="305"/>
      <c r="L1423" s="305"/>
      <c r="M1423" s="305"/>
      <c r="N1423" s="309"/>
      <c r="O1423" s="309"/>
      <c r="P1423" s="309"/>
      <c r="Q1423" s="309"/>
      <c r="R1423" s="309"/>
    </row>
    <row r="1424">
      <c r="D1424" s="317"/>
      <c r="E1424" s="305"/>
      <c r="F1424" s="305"/>
      <c r="G1424" s="305"/>
      <c r="H1424" s="305"/>
      <c r="I1424" s="305"/>
      <c r="J1424" s="305"/>
      <c r="K1424" s="305"/>
      <c r="L1424" s="305"/>
      <c r="M1424" s="305"/>
      <c r="N1424" s="309"/>
      <c r="O1424" s="309"/>
      <c r="P1424" s="309"/>
      <c r="Q1424" s="309"/>
      <c r="R1424" s="309"/>
    </row>
    <row r="1425">
      <c r="D1425" s="317"/>
      <c r="E1425" s="305"/>
      <c r="F1425" s="305"/>
      <c r="G1425" s="305"/>
      <c r="H1425" s="305"/>
      <c r="I1425" s="305"/>
      <c r="J1425" s="305"/>
      <c r="K1425" s="305"/>
      <c r="L1425" s="305"/>
      <c r="M1425" s="305"/>
      <c r="N1425" s="309"/>
      <c r="O1425" s="309"/>
      <c r="P1425" s="309"/>
      <c r="Q1425" s="309"/>
      <c r="R1425" s="309"/>
    </row>
    <row r="1426">
      <c r="D1426" s="317"/>
      <c r="E1426" s="305"/>
      <c r="F1426" s="305"/>
      <c r="G1426" s="305"/>
      <c r="H1426" s="305"/>
      <c r="I1426" s="305"/>
      <c r="J1426" s="305"/>
      <c r="K1426" s="305"/>
      <c r="L1426" s="305"/>
      <c r="M1426" s="305"/>
      <c r="N1426" s="309"/>
      <c r="O1426" s="309"/>
      <c r="P1426" s="309"/>
      <c r="Q1426" s="309"/>
      <c r="R1426" s="309"/>
    </row>
    <row r="1427">
      <c r="D1427" s="317"/>
      <c r="E1427" s="305"/>
      <c r="F1427" s="305"/>
      <c r="G1427" s="305"/>
      <c r="H1427" s="305"/>
      <c r="I1427" s="305"/>
      <c r="J1427" s="305"/>
      <c r="K1427" s="305"/>
      <c r="L1427" s="305"/>
      <c r="M1427" s="305"/>
      <c r="N1427" s="309"/>
      <c r="O1427" s="309"/>
      <c r="P1427" s="309"/>
      <c r="Q1427" s="309"/>
      <c r="R1427" s="309"/>
    </row>
    <row r="1428">
      <c r="D1428" s="317"/>
      <c r="E1428" s="305"/>
      <c r="F1428" s="305"/>
      <c r="G1428" s="305"/>
      <c r="H1428" s="305"/>
      <c r="I1428" s="305"/>
      <c r="J1428" s="305"/>
      <c r="K1428" s="305"/>
      <c r="L1428" s="305"/>
      <c r="M1428" s="305"/>
      <c r="N1428" s="309"/>
      <c r="O1428" s="309"/>
      <c r="P1428" s="309"/>
      <c r="Q1428" s="309"/>
      <c r="R1428" s="309"/>
    </row>
    <row r="1429">
      <c r="D1429" s="317"/>
      <c r="E1429" s="305"/>
      <c r="F1429" s="305"/>
      <c r="G1429" s="305"/>
      <c r="H1429" s="305"/>
      <c r="I1429" s="305"/>
      <c r="J1429" s="305"/>
      <c r="K1429" s="305"/>
      <c r="L1429" s="305"/>
      <c r="M1429" s="305"/>
      <c r="N1429" s="309"/>
      <c r="O1429" s="309"/>
      <c r="P1429" s="309"/>
      <c r="Q1429" s="309"/>
      <c r="R1429" s="309"/>
    </row>
    <row r="1430">
      <c r="D1430" s="317"/>
      <c r="E1430" s="305"/>
      <c r="F1430" s="305"/>
      <c r="G1430" s="305"/>
      <c r="H1430" s="305"/>
      <c r="I1430" s="305"/>
      <c r="J1430" s="305"/>
      <c r="K1430" s="305"/>
      <c r="L1430" s="305"/>
      <c r="M1430" s="305"/>
      <c r="N1430" s="309"/>
      <c r="O1430" s="309"/>
      <c r="P1430" s="309"/>
      <c r="Q1430" s="309"/>
      <c r="R1430" s="309"/>
    </row>
    <row r="1431">
      <c r="D1431" s="317"/>
      <c r="E1431" s="305"/>
      <c r="F1431" s="305"/>
      <c r="G1431" s="305"/>
      <c r="H1431" s="305"/>
      <c r="I1431" s="305"/>
      <c r="J1431" s="305"/>
      <c r="K1431" s="305"/>
      <c r="L1431" s="305"/>
      <c r="M1431" s="305"/>
      <c r="N1431" s="309"/>
      <c r="O1431" s="309"/>
      <c r="P1431" s="309"/>
      <c r="Q1431" s="309"/>
      <c r="R1431" s="309"/>
    </row>
    <row r="1432">
      <c r="D1432" s="317"/>
      <c r="E1432" s="305"/>
      <c r="F1432" s="305"/>
      <c r="G1432" s="305"/>
      <c r="H1432" s="305"/>
      <c r="I1432" s="305"/>
      <c r="J1432" s="305"/>
      <c r="K1432" s="305"/>
      <c r="L1432" s="305"/>
      <c r="M1432" s="305"/>
      <c r="N1432" s="309"/>
      <c r="O1432" s="309"/>
      <c r="P1432" s="309"/>
      <c r="Q1432" s="309"/>
      <c r="R1432" s="309"/>
    </row>
    <row r="1433">
      <c r="D1433" s="317"/>
      <c r="E1433" s="305"/>
      <c r="F1433" s="305"/>
      <c r="G1433" s="305"/>
      <c r="H1433" s="305"/>
      <c r="I1433" s="305"/>
      <c r="J1433" s="305"/>
      <c r="K1433" s="305"/>
      <c r="L1433" s="305"/>
      <c r="M1433" s="305"/>
      <c r="N1433" s="309"/>
      <c r="O1433" s="309"/>
      <c r="P1433" s="309"/>
      <c r="Q1433" s="309"/>
      <c r="R1433" s="309"/>
    </row>
    <row r="1434">
      <c r="D1434" s="317"/>
      <c r="E1434" s="305"/>
      <c r="F1434" s="305"/>
      <c r="G1434" s="305"/>
      <c r="H1434" s="305"/>
      <c r="I1434" s="305"/>
      <c r="J1434" s="305"/>
      <c r="K1434" s="305"/>
      <c r="L1434" s="305"/>
      <c r="M1434" s="305"/>
      <c r="N1434" s="309"/>
      <c r="O1434" s="309"/>
      <c r="P1434" s="309"/>
      <c r="Q1434" s="309"/>
      <c r="R1434" s="309"/>
    </row>
    <row r="1435">
      <c r="D1435" s="317"/>
      <c r="E1435" s="305"/>
      <c r="F1435" s="305"/>
      <c r="G1435" s="305"/>
      <c r="H1435" s="305"/>
      <c r="I1435" s="305"/>
      <c r="J1435" s="305"/>
      <c r="K1435" s="305"/>
      <c r="L1435" s="305"/>
      <c r="M1435" s="305"/>
      <c r="N1435" s="309"/>
      <c r="O1435" s="309"/>
      <c r="P1435" s="309"/>
      <c r="Q1435" s="309"/>
      <c r="R1435" s="309"/>
    </row>
    <row r="1436">
      <c r="D1436" s="317"/>
      <c r="E1436" s="305"/>
      <c r="F1436" s="305"/>
      <c r="G1436" s="305"/>
      <c r="H1436" s="305"/>
      <c r="I1436" s="305"/>
      <c r="J1436" s="305"/>
      <c r="K1436" s="305"/>
      <c r="L1436" s="305"/>
      <c r="M1436" s="305"/>
      <c r="N1436" s="309"/>
      <c r="O1436" s="309"/>
      <c r="P1436" s="309"/>
      <c r="Q1436" s="309"/>
      <c r="R1436" s="309"/>
    </row>
    <row r="1437">
      <c r="D1437" s="317"/>
      <c r="E1437" s="305"/>
      <c r="F1437" s="305"/>
      <c r="G1437" s="305"/>
      <c r="H1437" s="305"/>
      <c r="I1437" s="305"/>
      <c r="J1437" s="305"/>
      <c r="K1437" s="305"/>
      <c r="L1437" s="305"/>
      <c r="M1437" s="305"/>
      <c r="N1437" s="309"/>
      <c r="O1437" s="309"/>
      <c r="P1437" s="309"/>
      <c r="Q1437" s="309"/>
      <c r="R1437" s="309"/>
    </row>
    <row r="1438">
      <c r="D1438" s="317"/>
      <c r="E1438" s="305"/>
      <c r="F1438" s="305"/>
      <c r="G1438" s="305"/>
      <c r="H1438" s="305"/>
      <c r="I1438" s="305"/>
      <c r="J1438" s="305"/>
      <c r="K1438" s="305"/>
      <c r="L1438" s="305"/>
      <c r="M1438" s="305"/>
      <c r="N1438" s="309"/>
      <c r="O1438" s="309"/>
      <c r="P1438" s="309"/>
      <c r="Q1438" s="309"/>
      <c r="R1438" s="309"/>
    </row>
    <row r="1439">
      <c r="D1439" s="317"/>
      <c r="E1439" s="305"/>
      <c r="F1439" s="305"/>
      <c r="G1439" s="305"/>
      <c r="H1439" s="305"/>
      <c r="I1439" s="305"/>
      <c r="J1439" s="305"/>
      <c r="K1439" s="305"/>
      <c r="L1439" s="305"/>
      <c r="M1439" s="305"/>
      <c r="N1439" s="309"/>
      <c r="O1439" s="309"/>
      <c r="P1439" s="309"/>
      <c r="Q1439" s="309"/>
      <c r="R1439" s="309"/>
    </row>
    <row r="1440">
      <c r="D1440" s="317"/>
      <c r="E1440" s="305"/>
      <c r="F1440" s="305"/>
      <c r="G1440" s="305"/>
      <c r="H1440" s="305"/>
      <c r="I1440" s="305"/>
      <c r="J1440" s="305"/>
      <c r="K1440" s="305"/>
      <c r="L1440" s="305"/>
      <c r="M1440" s="305"/>
      <c r="N1440" s="309"/>
      <c r="O1440" s="309"/>
      <c r="P1440" s="309"/>
      <c r="Q1440" s="309"/>
      <c r="R1440" s="309"/>
    </row>
    <row r="1441">
      <c r="D1441" s="317"/>
      <c r="E1441" s="305"/>
      <c r="F1441" s="305"/>
      <c r="G1441" s="305"/>
      <c r="H1441" s="305"/>
      <c r="I1441" s="305"/>
      <c r="J1441" s="305"/>
      <c r="K1441" s="305"/>
      <c r="L1441" s="305"/>
      <c r="M1441" s="305"/>
      <c r="N1441" s="309"/>
      <c r="O1441" s="309"/>
      <c r="P1441" s="309"/>
      <c r="Q1441" s="309"/>
      <c r="R1441" s="309"/>
    </row>
    <row r="1442">
      <c r="D1442" s="317"/>
      <c r="E1442" s="305"/>
      <c r="F1442" s="305"/>
      <c r="G1442" s="305"/>
      <c r="H1442" s="305"/>
      <c r="I1442" s="305"/>
      <c r="J1442" s="305"/>
      <c r="K1442" s="305"/>
      <c r="L1442" s="305"/>
      <c r="M1442" s="305"/>
      <c r="N1442" s="309"/>
      <c r="O1442" s="309"/>
      <c r="P1442" s="309"/>
      <c r="Q1442" s="309"/>
      <c r="R1442" s="309"/>
    </row>
    <row r="1443">
      <c r="D1443" s="317"/>
      <c r="E1443" s="305"/>
      <c r="F1443" s="305"/>
      <c r="G1443" s="305"/>
      <c r="H1443" s="305"/>
      <c r="I1443" s="305"/>
      <c r="J1443" s="305"/>
      <c r="K1443" s="305"/>
      <c r="L1443" s="305"/>
      <c r="M1443" s="305"/>
      <c r="N1443" s="309"/>
      <c r="O1443" s="309"/>
      <c r="P1443" s="309"/>
      <c r="Q1443" s="309"/>
      <c r="R1443" s="309"/>
    </row>
    <row r="1444">
      <c r="D1444" s="317"/>
      <c r="E1444" s="305"/>
      <c r="F1444" s="305"/>
      <c r="G1444" s="305"/>
      <c r="H1444" s="305"/>
      <c r="I1444" s="305"/>
      <c r="J1444" s="305"/>
      <c r="K1444" s="305"/>
      <c r="L1444" s="305"/>
      <c r="M1444" s="305"/>
      <c r="N1444" s="309"/>
      <c r="O1444" s="309"/>
      <c r="P1444" s="309"/>
      <c r="Q1444" s="309"/>
      <c r="R1444" s="309"/>
    </row>
    <row r="1445">
      <c r="D1445" s="317"/>
      <c r="E1445" s="305"/>
      <c r="F1445" s="305"/>
      <c r="G1445" s="305"/>
      <c r="H1445" s="305"/>
      <c r="I1445" s="305"/>
      <c r="J1445" s="305"/>
      <c r="K1445" s="305"/>
      <c r="L1445" s="305"/>
      <c r="M1445" s="305"/>
      <c r="N1445" s="309"/>
      <c r="O1445" s="309"/>
      <c r="P1445" s="309"/>
      <c r="Q1445" s="309"/>
      <c r="R1445" s="309"/>
    </row>
    <row r="1446">
      <c r="D1446" s="317"/>
      <c r="E1446" s="305"/>
      <c r="F1446" s="305"/>
      <c r="G1446" s="305"/>
      <c r="H1446" s="305"/>
      <c r="I1446" s="305"/>
      <c r="J1446" s="305"/>
      <c r="K1446" s="305"/>
      <c r="L1446" s="305"/>
      <c r="M1446" s="305"/>
      <c r="N1446" s="309"/>
      <c r="O1446" s="309"/>
      <c r="P1446" s="309"/>
      <c r="Q1446" s="309"/>
      <c r="R1446" s="309"/>
    </row>
    <row r="1447">
      <c r="D1447" s="317"/>
      <c r="E1447" s="305"/>
      <c r="F1447" s="305"/>
      <c r="G1447" s="305"/>
      <c r="H1447" s="305"/>
      <c r="I1447" s="305"/>
      <c r="J1447" s="305"/>
      <c r="K1447" s="305"/>
      <c r="L1447" s="305"/>
      <c r="M1447" s="305"/>
      <c r="N1447" s="309"/>
      <c r="O1447" s="309"/>
      <c r="P1447" s="309"/>
      <c r="Q1447" s="309"/>
      <c r="R1447" s="309"/>
    </row>
    <row r="1448">
      <c r="D1448" s="317"/>
      <c r="E1448" s="305"/>
      <c r="F1448" s="305"/>
      <c r="G1448" s="305"/>
      <c r="H1448" s="305"/>
      <c r="I1448" s="305"/>
      <c r="J1448" s="305"/>
      <c r="K1448" s="305"/>
      <c r="L1448" s="305"/>
      <c r="M1448" s="305"/>
      <c r="N1448" s="309"/>
      <c r="O1448" s="309"/>
      <c r="P1448" s="309"/>
      <c r="Q1448" s="309"/>
      <c r="R1448" s="309"/>
    </row>
    <row r="1449">
      <c r="D1449" s="317"/>
      <c r="E1449" s="305"/>
      <c r="F1449" s="305"/>
      <c r="G1449" s="305"/>
      <c r="H1449" s="305"/>
      <c r="I1449" s="305"/>
      <c r="J1449" s="305"/>
      <c r="K1449" s="305"/>
      <c r="L1449" s="305"/>
      <c r="M1449" s="305"/>
      <c r="N1449" s="309"/>
      <c r="O1449" s="309"/>
      <c r="P1449" s="309"/>
      <c r="Q1449" s="309"/>
      <c r="R1449" s="309"/>
    </row>
    <row r="1450">
      <c r="D1450" s="317"/>
      <c r="E1450" s="305"/>
      <c r="F1450" s="305"/>
      <c r="G1450" s="305"/>
      <c r="H1450" s="305"/>
      <c r="I1450" s="305"/>
      <c r="J1450" s="305"/>
      <c r="K1450" s="305"/>
      <c r="L1450" s="305"/>
      <c r="M1450" s="305"/>
      <c r="N1450" s="309"/>
      <c r="O1450" s="309"/>
      <c r="P1450" s="309"/>
      <c r="Q1450" s="309"/>
      <c r="R1450" s="309"/>
    </row>
    <row r="1451">
      <c r="D1451" s="317"/>
      <c r="E1451" s="305"/>
      <c r="F1451" s="305"/>
      <c r="G1451" s="305"/>
      <c r="H1451" s="305"/>
      <c r="I1451" s="305"/>
      <c r="J1451" s="305"/>
      <c r="K1451" s="305"/>
      <c r="L1451" s="305"/>
      <c r="M1451" s="305"/>
      <c r="N1451" s="309"/>
      <c r="O1451" s="309"/>
      <c r="P1451" s="309"/>
      <c r="Q1451" s="309"/>
      <c r="R1451" s="309"/>
    </row>
    <row r="1452">
      <c r="D1452" s="317"/>
      <c r="E1452" s="305"/>
      <c r="F1452" s="305"/>
      <c r="G1452" s="305"/>
      <c r="H1452" s="305"/>
      <c r="I1452" s="305"/>
      <c r="J1452" s="305"/>
      <c r="K1452" s="305"/>
      <c r="L1452" s="305"/>
      <c r="M1452" s="305"/>
      <c r="N1452" s="309"/>
      <c r="O1452" s="309"/>
      <c r="P1452" s="309"/>
      <c r="Q1452" s="309"/>
      <c r="R1452" s="309"/>
    </row>
    <row r="1453">
      <c r="D1453" s="317"/>
      <c r="E1453" s="305"/>
      <c r="F1453" s="305"/>
      <c r="G1453" s="305"/>
      <c r="H1453" s="305"/>
      <c r="I1453" s="305"/>
      <c r="J1453" s="305"/>
      <c r="K1453" s="305"/>
      <c r="L1453" s="305"/>
      <c r="M1453" s="305"/>
      <c r="N1453" s="309"/>
      <c r="O1453" s="309"/>
      <c r="P1453" s="309"/>
      <c r="Q1453" s="309"/>
      <c r="R1453" s="309"/>
    </row>
    <row r="1454">
      <c r="D1454" s="317"/>
      <c r="E1454" s="305"/>
      <c r="F1454" s="305"/>
      <c r="G1454" s="305"/>
      <c r="H1454" s="305"/>
      <c r="I1454" s="305"/>
      <c r="J1454" s="305"/>
      <c r="K1454" s="305"/>
      <c r="L1454" s="305"/>
      <c r="M1454" s="305"/>
      <c r="N1454" s="309"/>
      <c r="O1454" s="309"/>
      <c r="P1454" s="309"/>
      <c r="Q1454" s="309"/>
      <c r="R1454" s="309"/>
    </row>
    <row r="1455">
      <c r="D1455" s="317"/>
      <c r="E1455" s="305"/>
      <c r="F1455" s="305"/>
      <c r="G1455" s="305"/>
      <c r="H1455" s="305"/>
      <c r="I1455" s="305"/>
      <c r="J1455" s="305"/>
      <c r="K1455" s="305"/>
      <c r="L1455" s="305"/>
      <c r="M1455" s="305"/>
      <c r="N1455" s="309"/>
      <c r="O1455" s="309"/>
      <c r="P1455" s="309"/>
      <c r="Q1455" s="309"/>
      <c r="R1455" s="309"/>
    </row>
    <row r="1456">
      <c r="D1456" s="317"/>
      <c r="E1456" s="305"/>
      <c r="F1456" s="305"/>
      <c r="G1456" s="305"/>
      <c r="H1456" s="305"/>
      <c r="I1456" s="305"/>
      <c r="J1456" s="305"/>
      <c r="K1456" s="305"/>
      <c r="L1456" s="305"/>
      <c r="M1456" s="305"/>
      <c r="N1456" s="309"/>
      <c r="O1456" s="309"/>
      <c r="P1456" s="309"/>
      <c r="Q1456" s="309"/>
      <c r="R1456" s="309"/>
    </row>
    <row r="1457">
      <c r="D1457" s="317"/>
      <c r="E1457" s="305"/>
      <c r="F1457" s="305"/>
      <c r="G1457" s="305"/>
      <c r="H1457" s="305"/>
      <c r="I1457" s="305"/>
      <c r="J1457" s="305"/>
      <c r="K1457" s="305"/>
      <c r="L1457" s="305"/>
      <c r="M1457" s="305"/>
      <c r="N1457" s="309"/>
      <c r="O1457" s="309"/>
      <c r="P1457" s="309"/>
      <c r="Q1457" s="309"/>
      <c r="R1457" s="309"/>
    </row>
    <row r="1458">
      <c r="D1458" s="317"/>
      <c r="E1458" s="305"/>
      <c r="F1458" s="305"/>
      <c r="G1458" s="305"/>
      <c r="H1458" s="305"/>
      <c r="I1458" s="305"/>
      <c r="J1458" s="305"/>
      <c r="K1458" s="305"/>
      <c r="L1458" s="305"/>
      <c r="M1458" s="305"/>
      <c r="N1458" s="309"/>
      <c r="O1458" s="309"/>
      <c r="P1458" s="309"/>
      <c r="Q1458" s="309"/>
      <c r="R1458" s="309"/>
    </row>
    <row r="1459">
      <c r="D1459" s="317"/>
      <c r="E1459" s="305"/>
      <c r="F1459" s="305"/>
      <c r="G1459" s="305"/>
      <c r="H1459" s="305"/>
      <c r="I1459" s="305"/>
      <c r="J1459" s="305"/>
      <c r="K1459" s="305"/>
      <c r="L1459" s="305"/>
      <c r="M1459" s="305"/>
      <c r="N1459" s="309"/>
      <c r="O1459" s="309"/>
      <c r="P1459" s="309"/>
      <c r="Q1459" s="309"/>
      <c r="R1459" s="309"/>
    </row>
    <row r="1460">
      <c r="D1460" s="317"/>
      <c r="E1460" s="305"/>
      <c r="F1460" s="305"/>
      <c r="G1460" s="305"/>
      <c r="H1460" s="305"/>
      <c r="I1460" s="305"/>
      <c r="J1460" s="305"/>
      <c r="K1460" s="305"/>
      <c r="L1460" s="305"/>
      <c r="M1460" s="305"/>
      <c r="N1460" s="309"/>
      <c r="O1460" s="309"/>
      <c r="P1460" s="309"/>
      <c r="Q1460" s="309"/>
      <c r="R1460" s="309"/>
    </row>
    <row r="1461">
      <c r="D1461" s="317"/>
      <c r="E1461" s="305"/>
      <c r="F1461" s="305"/>
      <c r="G1461" s="305"/>
      <c r="H1461" s="305"/>
      <c r="I1461" s="305"/>
      <c r="J1461" s="305"/>
      <c r="K1461" s="305"/>
      <c r="L1461" s="305"/>
      <c r="M1461" s="305"/>
      <c r="N1461" s="309"/>
      <c r="O1461" s="309"/>
      <c r="P1461" s="309"/>
      <c r="Q1461" s="309"/>
      <c r="R1461" s="309"/>
    </row>
    <row r="1462">
      <c r="D1462" s="317"/>
      <c r="E1462" s="305"/>
      <c r="F1462" s="305"/>
      <c r="G1462" s="305"/>
      <c r="H1462" s="305"/>
      <c r="I1462" s="305"/>
      <c r="J1462" s="305"/>
      <c r="K1462" s="305"/>
      <c r="L1462" s="305"/>
      <c r="M1462" s="305"/>
      <c r="N1462" s="309"/>
      <c r="O1462" s="309"/>
      <c r="P1462" s="309"/>
      <c r="Q1462" s="309"/>
      <c r="R1462" s="309"/>
    </row>
    <row r="1463">
      <c r="D1463" s="317"/>
      <c r="E1463" s="305"/>
      <c r="F1463" s="305"/>
      <c r="G1463" s="305"/>
      <c r="H1463" s="305"/>
      <c r="I1463" s="305"/>
      <c r="J1463" s="305"/>
      <c r="K1463" s="305"/>
      <c r="L1463" s="305"/>
      <c r="M1463" s="305"/>
      <c r="N1463" s="309"/>
      <c r="O1463" s="309"/>
      <c r="P1463" s="309"/>
      <c r="Q1463" s="309"/>
      <c r="R1463" s="309"/>
    </row>
    <row r="1464">
      <c r="D1464" s="317"/>
      <c r="E1464" s="305"/>
      <c r="F1464" s="305"/>
      <c r="G1464" s="305"/>
      <c r="H1464" s="305"/>
      <c r="I1464" s="305"/>
      <c r="J1464" s="305"/>
      <c r="K1464" s="305"/>
      <c r="L1464" s="305"/>
      <c r="M1464" s="305"/>
      <c r="N1464" s="309"/>
      <c r="O1464" s="309"/>
      <c r="P1464" s="309"/>
      <c r="Q1464" s="309"/>
      <c r="R1464" s="309"/>
    </row>
    <row r="1465">
      <c r="D1465" s="317"/>
      <c r="E1465" s="305"/>
      <c r="F1465" s="305"/>
      <c r="G1465" s="305"/>
      <c r="H1465" s="305"/>
      <c r="I1465" s="305"/>
      <c r="J1465" s="305"/>
      <c r="K1465" s="305"/>
      <c r="L1465" s="305"/>
      <c r="M1465" s="305"/>
      <c r="N1465" s="309"/>
      <c r="O1465" s="309"/>
      <c r="P1465" s="309"/>
      <c r="Q1465" s="309"/>
      <c r="R1465" s="309"/>
    </row>
    <row r="1466">
      <c r="D1466" s="317"/>
      <c r="E1466" s="305"/>
      <c r="F1466" s="305"/>
      <c r="G1466" s="305"/>
      <c r="H1466" s="305"/>
      <c r="I1466" s="305"/>
      <c r="J1466" s="305"/>
      <c r="K1466" s="305"/>
      <c r="L1466" s="305"/>
      <c r="M1466" s="305"/>
      <c r="N1466" s="309"/>
      <c r="O1466" s="309"/>
      <c r="P1466" s="309"/>
      <c r="Q1466" s="309"/>
      <c r="R1466" s="309"/>
    </row>
    <row r="1467">
      <c r="D1467" s="317"/>
      <c r="E1467" s="305"/>
      <c r="F1467" s="305"/>
      <c r="G1467" s="305"/>
      <c r="H1467" s="305"/>
      <c r="I1467" s="305"/>
      <c r="J1467" s="305"/>
      <c r="K1467" s="305"/>
      <c r="L1467" s="305"/>
      <c r="M1467" s="305"/>
      <c r="N1467" s="309"/>
      <c r="O1467" s="309"/>
      <c r="P1467" s="309"/>
      <c r="Q1467" s="309"/>
      <c r="R1467" s="309"/>
    </row>
    <row r="1468">
      <c r="D1468" s="317"/>
      <c r="E1468" s="305"/>
      <c r="F1468" s="305"/>
      <c r="G1468" s="305"/>
      <c r="H1468" s="305"/>
      <c r="I1468" s="305"/>
      <c r="J1468" s="305"/>
      <c r="K1468" s="305"/>
      <c r="L1468" s="305"/>
      <c r="M1468" s="305"/>
      <c r="N1468" s="309"/>
      <c r="O1468" s="309"/>
      <c r="P1468" s="309"/>
      <c r="Q1468" s="309"/>
      <c r="R1468" s="309"/>
    </row>
    <row r="1469">
      <c r="D1469" s="317"/>
      <c r="E1469" s="305"/>
      <c r="F1469" s="305"/>
      <c r="G1469" s="305"/>
      <c r="H1469" s="305"/>
      <c r="I1469" s="305"/>
      <c r="J1469" s="305"/>
      <c r="K1469" s="305"/>
      <c r="L1469" s="305"/>
      <c r="M1469" s="305"/>
      <c r="N1469" s="309"/>
      <c r="O1469" s="309"/>
      <c r="P1469" s="309"/>
      <c r="Q1469" s="309"/>
      <c r="R1469" s="309"/>
    </row>
    <row r="1470">
      <c r="D1470" s="317"/>
      <c r="E1470" s="305"/>
      <c r="F1470" s="305"/>
      <c r="G1470" s="305"/>
      <c r="H1470" s="305"/>
      <c r="I1470" s="305"/>
      <c r="J1470" s="305"/>
      <c r="K1470" s="305"/>
      <c r="L1470" s="305"/>
      <c r="M1470" s="305"/>
      <c r="N1470" s="309"/>
      <c r="O1470" s="309"/>
      <c r="P1470" s="309"/>
      <c r="Q1470" s="309"/>
      <c r="R1470" s="309"/>
    </row>
    <row r="1471">
      <c r="D1471" s="317"/>
      <c r="E1471" s="305"/>
      <c r="F1471" s="305"/>
      <c r="G1471" s="305"/>
      <c r="H1471" s="305"/>
      <c r="I1471" s="305"/>
      <c r="J1471" s="305"/>
      <c r="K1471" s="305"/>
      <c r="L1471" s="305"/>
      <c r="M1471" s="305"/>
      <c r="N1471" s="309"/>
      <c r="O1471" s="309"/>
      <c r="P1471" s="309"/>
      <c r="Q1471" s="309"/>
      <c r="R1471" s="309"/>
    </row>
    <row r="1472">
      <c r="D1472" s="317"/>
      <c r="E1472" s="305"/>
      <c r="F1472" s="305"/>
      <c r="G1472" s="305"/>
      <c r="H1472" s="305"/>
      <c r="I1472" s="305"/>
      <c r="J1472" s="305"/>
      <c r="K1472" s="305"/>
      <c r="L1472" s="305"/>
      <c r="M1472" s="305"/>
      <c r="N1472" s="309"/>
      <c r="O1472" s="309"/>
      <c r="P1472" s="309"/>
      <c r="Q1472" s="309"/>
      <c r="R1472" s="309"/>
    </row>
    <row r="1473">
      <c r="D1473" s="317"/>
      <c r="E1473" s="305"/>
      <c r="F1473" s="305"/>
      <c r="G1473" s="305"/>
      <c r="H1473" s="305"/>
      <c r="I1473" s="305"/>
      <c r="J1473" s="305"/>
      <c r="K1473" s="305"/>
      <c r="L1473" s="305"/>
      <c r="M1473" s="305"/>
      <c r="N1473" s="309"/>
      <c r="O1473" s="309"/>
      <c r="P1473" s="309"/>
      <c r="Q1473" s="309"/>
      <c r="R1473" s="309"/>
    </row>
    <row r="1474">
      <c r="D1474" s="317"/>
      <c r="E1474" s="305"/>
      <c r="F1474" s="305"/>
      <c r="G1474" s="305"/>
      <c r="H1474" s="305"/>
      <c r="I1474" s="305"/>
      <c r="J1474" s="305"/>
      <c r="K1474" s="305"/>
      <c r="L1474" s="305"/>
      <c r="M1474" s="305"/>
      <c r="N1474" s="309"/>
      <c r="O1474" s="309"/>
      <c r="P1474" s="309"/>
      <c r="Q1474" s="309"/>
      <c r="R1474" s="309"/>
    </row>
    <row r="1475">
      <c r="D1475" s="317"/>
      <c r="E1475" s="305"/>
      <c r="F1475" s="305"/>
      <c r="G1475" s="305"/>
      <c r="H1475" s="305"/>
      <c r="I1475" s="305"/>
      <c r="J1475" s="305"/>
      <c r="K1475" s="305"/>
      <c r="L1475" s="305"/>
      <c r="M1475" s="305"/>
      <c r="N1475" s="309"/>
      <c r="O1475" s="309"/>
      <c r="P1475" s="309"/>
      <c r="Q1475" s="309"/>
      <c r="R1475" s="309"/>
    </row>
    <row r="1476">
      <c r="D1476" s="317"/>
      <c r="E1476" s="305"/>
      <c r="F1476" s="305"/>
      <c r="G1476" s="305"/>
      <c r="H1476" s="305"/>
      <c r="I1476" s="305"/>
      <c r="J1476" s="305"/>
      <c r="K1476" s="305"/>
      <c r="L1476" s="305"/>
      <c r="M1476" s="305"/>
      <c r="N1476" s="309"/>
      <c r="O1476" s="309"/>
      <c r="P1476" s="309"/>
      <c r="Q1476" s="309"/>
      <c r="R1476" s="309"/>
    </row>
    <row r="1477">
      <c r="D1477" s="317"/>
      <c r="E1477" s="305"/>
      <c r="F1477" s="305"/>
      <c r="G1477" s="305"/>
      <c r="H1477" s="305"/>
      <c r="I1477" s="305"/>
      <c r="J1477" s="305"/>
      <c r="K1477" s="305"/>
      <c r="L1477" s="305"/>
      <c r="M1477" s="305"/>
      <c r="N1477" s="309"/>
      <c r="O1477" s="309"/>
      <c r="P1477" s="309"/>
      <c r="Q1477" s="309"/>
      <c r="R1477" s="309"/>
    </row>
    <row r="1478">
      <c r="D1478" s="317"/>
      <c r="E1478" s="305"/>
      <c r="F1478" s="305"/>
      <c r="G1478" s="305"/>
      <c r="H1478" s="305"/>
      <c r="I1478" s="305"/>
      <c r="J1478" s="305"/>
      <c r="K1478" s="305"/>
      <c r="L1478" s="305"/>
      <c r="M1478" s="305"/>
      <c r="N1478" s="309"/>
      <c r="O1478" s="309"/>
      <c r="P1478" s="309"/>
      <c r="Q1478" s="309"/>
      <c r="R1478" s="309"/>
    </row>
    <row r="1479">
      <c r="D1479" s="317"/>
      <c r="E1479" s="305"/>
      <c r="F1479" s="305"/>
      <c r="G1479" s="305"/>
      <c r="H1479" s="305"/>
      <c r="I1479" s="305"/>
      <c r="J1479" s="305"/>
      <c r="K1479" s="305"/>
      <c r="L1479" s="305"/>
      <c r="M1479" s="305"/>
      <c r="N1479" s="309"/>
      <c r="O1479" s="309"/>
      <c r="P1479" s="309"/>
      <c r="Q1479" s="309"/>
      <c r="R1479" s="309"/>
    </row>
    <row r="1480">
      <c r="D1480" s="317"/>
      <c r="E1480" s="305"/>
      <c r="F1480" s="305"/>
      <c r="G1480" s="305"/>
      <c r="H1480" s="305"/>
      <c r="I1480" s="305"/>
      <c r="J1480" s="305"/>
      <c r="K1480" s="305"/>
      <c r="L1480" s="305"/>
      <c r="M1480" s="305"/>
      <c r="N1480" s="309"/>
      <c r="O1480" s="309"/>
      <c r="P1480" s="309"/>
      <c r="Q1480" s="309"/>
      <c r="R1480" s="309"/>
    </row>
    <row r="1481">
      <c r="D1481" s="317"/>
      <c r="E1481" s="305"/>
      <c r="F1481" s="305"/>
      <c r="G1481" s="305"/>
      <c r="H1481" s="305"/>
      <c r="I1481" s="305"/>
      <c r="J1481" s="305"/>
      <c r="K1481" s="305"/>
      <c r="L1481" s="305"/>
      <c r="M1481" s="305"/>
      <c r="N1481" s="309"/>
      <c r="O1481" s="309"/>
      <c r="P1481" s="309"/>
      <c r="Q1481" s="309"/>
      <c r="R1481" s="309"/>
    </row>
    <row r="1482">
      <c r="D1482" s="317"/>
      <c r="E1482" s="305"/>
      <c r="F1482" s="305"/>
      <c r="G1482" s="305"/>
      <c r="H1482" s="305"/>
      <c r="I1482" s="305"/>
      <c r="J1482" s="305"/>
      <c r="K1482" s="305"/>
      <c r="L1482" s="305"/>
      <c r="M1482" s="305"/>
      <c r="N1482" s="309"/>
      <c r="O1482" s="309"/>
      <c r="P1482" s="309"/>
      <c r="Q1482" s="309"/>
      <c r="R1482" s="309"/>
    </row>
    <row r="1483">
      <c r="D1483" s="317"/>
      <c r="E1483" s="305"/>
      <c r="F1483" s="305"/>
      <c r="G1483" s="305"/>
      <c r="H1483" s="305"/>
      <c r="I1483" s="305"/>
      <c r="J1483" s="305"/>
      <c r="K1483" s="305"/>
      <c r="L1483" s="305"/>
      <c r="M1483" s="305"/>
      <c r="N1483" s="309"/>
      <c r="O1483" s="309"/>
      <c r="P1483" s="309"/>
      <c r="Q1483" s="309"/>
      <c r="R1483" s="309"/>
    </row>
    <row r="1484">
      <c r="D1484" s="317"/>
      <c r="E1484" s="305"/>
      <c r="F1484" s="305"/>
      <c r="G1484" s="305"/>
      <c r="H1484" s="305"/>
      <c r="I1484" s="305"/>
      <c r="J1484" s="305"/>
      <c r="K1484" s="305"/>
      <c r="L1484" s="305"/>
      <c r="M1484" s="305"/>
      <c r="N1484" s="309"/>
      <c r="O1484" s="309"/>
      <c r="P1484" s="309"/>
      <c r="Q1484" s="309"/>
      <c r="R1484" s="309"/>
    </row>
    <row r="1485">
      <c r="D1485" s="317"/>
      <c r="E1485" s="305"/>
      <c r="F1485" s="305"/>
      <c r="G1485" s="305"/>
      <c r="H1485" s="305"/>
      <c r="I1485" s="305"/>
      <c r="J1485" s="305"/>
      <c r="K1485" s="305"/>
      <c r="L1485" s="305"/>
      <c r="M1485" s="305"/>
      <c r="N1485" s="309"/>
      <c r="O1485" s="309"/>
      <c r="P1485" s="309"/>
      <c r="Q1485" s="309"/>
      <c r="R1485" s="309"/>
    </row>
    <row r="1486">
      <c r="D1486" s="317"/>
      <c r="E1486" s="305"/>
      <c r="F1486" s="305"/>
      <c r="G1486" s="305"/>
      <c r="H1486" s="305"/>
      <c r="I1486" s="305"/>
      <c r="J1486" s="305"/>
      <c r="K1486" s="305"/>
      <c r="L1486" s="305"/>
      <c r="M1486" s="305"/>
      <c r="N1486" s="309"/>
      <c r="O1486" s="309"/>
      <c r="P1486" s="309"/>
      <c r="Q1486" s="309"/>
      <c r="R1486" s="309"/>
    </row>
    <row r="1487">
      <c r="D1487" s="317"/>
      <c r="E1487" s="305"/>
      <c r="F1487" s="305"/>
      <c r="G1487" s="305"/>
      <c r="H1487" s="305"/>
      <c r="I1487" s="305"/>
      <c r="J1487" s="305"/>
      <c r="K1487" s="305"/>
      <c r="L1487" s="305"/>
      <c r="M1487" s="305"/>
      <c r="N1487" s="309"/>
      <c r="O1487" s="309"/>
      <c r="P1487" s="309"/>
      <c r="Q1487" s="309"/>
      <c r="R1487" s="309"/>
    </row>
    <row r="1488">
      <c r="D1488" s="317"/>
      <c r="E1488" s="305"/>
      <c r="F1488" s="305"/>
      <c r="G1488" s="305"/>
      <c r="H1488" s="305"/>
      <c r="I1488" s="305"/>
      <c r="J1488" s="305"/>
      <c r="K1488" s="305"/>
      <c r="L1488" s="305"/>
      <c r="M1488" s="305"/>
      <c r="N1488" s="309"/>
      <c r="O1488" s="309"/>
      <c r="P1488" s="309"/>
      <c r="Q1488" s="309"/>
      <c r="R1488" s="309"/>
    </row>
    <row r="1489">
      <c r="D1489" s="317"/>
      <c r="E1489" s="305"/>
      <c r="F1489" s="305"/>
      <c r="G1489" s="305"/>
      <c r="H1489" s="305"/>
      <c r="I1489" s="305"/>
      <c r="J1489" s="305"/>
      <c r="K1489" s="305"/>
      <c r="L1489" s="305"/>
      <c r="M1489" s="305"/>
      <c r="N1489" s="309"/>
      <c r="O1489" s="309"/>
      <c r="P1489" s="309"/>
      <c r="Q1489" s="309"/>
      <c r="R1489" s="309"/>
    </row>
    <row r="1490">
      <c r="D1490" s="317"/>
      <c r="E1490" s="305"/>
      <c r="F1490" s="305"/>
      <c r="G1490" s="305"/>
      <c r="H1490" s="305"/>
      <c r="I1490" s="305"/>
      <c r="J1490" s="305"/>
      <c r="K1490" s="305"/>
      <c r="L1490" s="305"/>
      <c r="M1490" s="305"/>
      <c r="N1490" s="309"/>
      <c r="O1490" s="309"/>
      <c r="P1490" s="309"/>
      <c r="Q1490" s="309"/>
      <c r="R1490" s="309"/>
    </row>
    <row r="1491">
      <c r="D1491" s="317"/>
      <c r="E1491" s="305"/>
      <c r="F1491" s="305"/>
      <c r="G1491" s="305"/>
      <c r="H1491" s="305"/>
      <c r="I1491" s="305"/>
      <c r="J1491" s="305"/>
      <c r="K1491" s="305"/>
      <c r="L1491" s="305"/>
      <c r="M1491" s="305"/>
      <c r="N1491" s="309"/>
      <c r="O1491" s="309"/>
      <c r="P1491" s="309"/>
      <c r="Q1491" s="309"/>
      <c r="R1491" s="309"/>
    </row>
    <row r="1492">
      <c r="D1492" s="317"/>
      <c r="E1492" s="305"/>
      <c r="F1492" s="305"/>
      <c r="G1492" s="305"/>
      <c r="H1492" s="305"/>
      <c r="I1492" s="305"/>
      <c r="J1492" s="305"/>
      <c r="K1492" s="305"/>
      <c r="L1492" s="305"/>
      <c r="M1492" s="305"/>
      <c r="N1492" s="309"/>
      <c r="O1492" s="309"/>
      <c r="P1492" s="309"/>
      <c r="Q1492" s="309"/>
      <c r="R1492" s="309"/>
    </row>
    <row r="1493">
      <c r="D1493" s="317"/>
      <c r="E1493" s="305"/>
      <c r="F1493" s="305"/>
      <c r="G1493" s="305"/>
      <c r="H1493" s="305"/>
      <c r="I1493" s="305"/>
      <c r="J1493" s="305"/>
      <c r="K1493" s="305"/>
      <c r="L1493" s="305"/>
      <c r="M1493" s="305"/>
      <c r="N1493" s="309"/>
      <c r="O1493" s="309"/>
      <c r="P1493" s="309"/>
      <c r="Q1493" s="309"/>
      <c r="R1493" s="309"/>
    </row>
    <row r="1494">
      <c r="D1494" s="317"/>
      <c r="E1494" s="305"/>
      <c r="F1494" s="305"/>
      <c r="G1494" s="305"/>
      <c r="H1494" s="305"/>
      <c r="I1494" s="305"/>
      <c r="J1494" s="305"/>
      <c r="K1494" s="305"/>
      <c r="L1494" s="305"/>
      <c r="M1494" s="305"/>
      <c r="N1494" s="309"/>
      <c r="O1494" s="309"/>
      <c r="P1494" s="309"/>
      <c r="Q1494" s="309"/>
      <c r="R1494" s="309"/>
    </row>
    <row r="1495">
      <c r="D1495" s="317"/>
      <c r="E1495" s="305"/>
      <c r="F1495" s="305"/>
      <c r="G1495" s="305"/>
      <c r="H1495" s="305"/>
      <c r="I1495" s="305"/>
      <c r="J1495" s="305"/>
      <c r="K1495" s="305"/>
      <c r="L1495" s="305"/>
      <c r="M1495" s="305"/>
      <c r="N1495" s="309"/>
      <c r="O1495" s="309"/>
      <c r="P1495" s="309"/>
      <c r="Q1495" s="309"/>
      <c r="R1495" s="309"/>
    </row>
    <row r="1496">
      <c r="D1496" s="317"/>
      <c r="E1496" s="305"/>
      <c r="F1496" s="305"/>
      <c r="G1496" s="305"/>
      <c r="H1496" s="305"/>
      <c r="I1496" s="305"/>
      <c r="J1496" s="305"/>
      <c r="K1496" s="305"/>
      <c r="L1496" s="305"/>
      <c r="M1496" s="305"/>
      <c r="N1496" s="309"/>
      <c r="O1496" s="309"/>
      <c r="P1496" s="309"/>
      <c r="Q1496" s="309"/>
      <c r="R1496" s="309"/>
    </row>
    <row r="1497">
      <c r="D1497" s="317"/>
      <c r="E1497" s="305"/>
      <c r="F1497" s="305"/>
      <c r="G1497" s="305"/>
      <c r="H1497" s="305"/>
      <c r="I1497" s="305"/>
      <c r="J1497" s="305"/>
      <c r="K1497" s="305"/>
      <c r="L1497" s="305"/>
      <c r="M1497" s="305"/>
      <c r="N1497" s="309"/>
      <c r="O1497" s="309"/>
      <c r="P1497" s="309"/>
      <c r="Q1497" s="309"/>
      <c r="R1497" s="309"/>
    </row>
    <row r="1498">
      <c r="D1498" s="317"/>
      <c r="E1498" s="305"/>
      <c r="F1498" s="305"/>
      <c r="G1498" s="305"/>
      <c r="H1498" s="305"/>
      <c r="I1498" s="305"/>
      <c r="J1498" s="305"/>
      <c r="K1498" s="305"/>
      <c r="L1498" s="305"/>
      <c r="M1498" s="305"/>
      <c r="N1498" s="309"/>
      <c r="O1498" s="309"/>
      <c r="P1498" s="309"/>
      <c r="Q1498" s="309"/>
      <c r="R1498" s="309"/>
    </row>
    <row r="1499">
      <c r="D1499" s="317"/>
      <c r="E1499" s="305"/>
      <c r="F1499" s="305"/>
      <c r="G1499" s="305"/>
      <c r="H1499" s="305"/>
      <c r="I1499" s="305"/>
      <c r="J1499" s="305"/>
      <c r="K1499" s="305"/>
      <c r="L1499" s="305"/>
      <c r="M1499" s="305"/>
      <c r="N1499" s="309"/>
      <c r="O1499" s="309"/>
      <c r="P1499" s="309"/>
      <c r="Q1499" s="309"/>
      <c r="R1499" s="309"/>
    </row>
    <row r="1500">
      <c r="D1500" s="317"/>
      <c r="E1500" s="305"/>
      <c r="F1500" s="305"/>
      <c r="G1500" s="305"/>
      <c r="H1500" s="305"/>
      <c r="I1500" s="305"/>
      <c r="J1500" s="305"/>
      <c r="K1500" s="305"/>
      <c r="L1500" s="305"/>
      <c r="M1500" s="305"/>
      <c r="N1500" s="309"/>
      <c r="O1500" s="309"/>
      <c r="P1500" s="309"/>
      <c r="Q1500" s="309"/>
      <c r="R1500" s="309"/>
    </row>
    <row r="1501">
      <c r="D1501" s="317"/>
      <c r="E1501" s="305"/>
      <c r="F1501" s="305"/>
      <c r="G1501" s="305"/>
      <c r="H1501" s="305"/>
      <c r="I1501" s="305"/>
      <c r="J1501" s="305"/>
      <c r="K1501" s="305"/>
      <c r="L1501" s="305"/>
      <c r="M1501" s="305"/>
      <c r="N1501" s="309"/>
      <c r="O1501" s="309"/>
      <c r="P1501" s="309"/>
      <c r="Q1501" s="309"/>
      <c r="R1501" s="309"/>
    </row>
    <row r="1502">
      <c r="D1502" s="317"/>
      <c r="E1502" s="305"/>
      <c r="F1502" s="305"/>
      <c r="G1502" s="305"/>
      <c r="H1502" s="305"/>
      <c r="I1502" s="305"/>
      <c r="J1502" s="305"/>
      <c r="K1502" s="305"/>
      <c r="L1502" s="305"/>
      <c r="M1502" s="305"/>
      <c r="N1502" s="309"/>
      <c r="O1502" s="309"/>
      <c r="P1502" s="309"/>
      <c r="Q1502" s="309"/>
      <c r="R1502" s="309"/>
    </row>
    <row r="1503">
      <c r="D1503" s="317"/>
      <c r="E1503" s="305"/>
      <c r="F1503" s="305"/>
      <c r="G1503" s="305"/>
      <c r="H1503" s="305"/>
      <c r="I1503" s="305"/>
      <c r="J1503" s="305"/>
      <c r="K1503" s="305"/>
      <c r="L1503" s="305"/>
      <c r="M1503" s="305"/>
      <c r="N1503" s="309"/>
      <c r="O1503" s="309"/>
      <c r="P1503" s="309"/>
      <c r="Q1503" s="309"/>
      <c r="R1503" s="309"/>
    </row>
    <row r="1504">
      <c r="D1504" s="317"/>
      <c r="E1504" s="305"/>
      <c r="F1504" s="305"/>
      <c r="G1504" s="305"/>
      <c r="H1504" s="305"/>
      <c r="I1504" s="305"/>
      <c r="J1504" s="305"/>
      <c r="K1504" s="305"/>
      <c r="L1504" s="305"/>
      <c r="M1504" s="305"/>
      <c r="N1504" s="309"/>
      <c r="O1504" s="309"/>
      <c r="P1504" s="309"/>
      <c r="Q1504" s="309"/>
      <c r="R1504" s="309"/>
    </row>
    <row r="1505">
      <c r="D1505" s="317"/>
      <c r="E1505" s="305"/>
      <c r="F1505" s="305"/>
      <c r="G1505" s="305"/>
      <c r="H1505" s="305"/>
      <c r="I1505" s="305"/>
      <c r="J1505" s="305"/>
      <c r="K1505" s="305"/>
      <c r="L1505" s="305"/>
      <c r="M1505" s="305"/>
      <c r="N1505" s="309"/>
      <c r="O1505" s="309"/>
      <c r="P1505" s="309"/>
      <c r="Q1505" s="309"/>
      <c r="R1505" s="309"/>
    </row>
    <row r="1506">
      <c r="D1506" s="317"/>
      <c r="E1506" s="305"/>
      <c r="F1506" s="305"/>
      <c r="G1506" s="305"/>
      <c r="H1506" s="305"/>
      <c r="I1506" s="305"/>
      <c r="J1506" s="305"/>
      <c r="K1506" s="305"/>
      <c r="L1506" s="305"/>
      <c r="M1506" s="305"/>
      <c r="N1506" s="309"/>
      <c r="O1506" s="309"/>
      <c r="P1506" s="309"/>
      <c r="Q1506" s="309"/>
      <c r="R1506" s="309"/>
    </row>
    <row r="1507">
      <c r="D1507" s="317"/>
      <c r="E1507" s="305"/>
      <c r="F1507" s="305"/>
      <c r="G1507" s="305"/>
      <c r="H1507" s="305"/>
      <c r="I1507" s="305"/>
      <c r="J1507" s="305"/>
      <c r="K1507" s="305"/>
      <c r="L1507" s="305"/>
      <c r="M1507" s="305"/>
      <c r="N1507" s="309"/>
      <c r="O1507" s="309"/>
      <c r="P1507" s="309"/>
      <c r="Q1507" s="309"/>
      <c r="R1507" s="309"/>
    </row>
    <row r="1508">
      <c r="D1508" s="317"/>
      <c r="E1508" s="305"/>
      <c r="F1508" s="305"/>
      <c r="G1508" s="305"/>
      <c r="H1508" s="305"/>
      <c r="I1508" s="305"/>
      <c r="J1508" s="305"/>
      <c r="K1508" s="305"/>
      <c r="L1508" s="305"/>
      <c r="M1508" s="305"/>
      <c r="N1508" s="309"/>
      <c r="O1508" s="309"/>
      <c r="P1508" s="309"/>
      <c r="Q1508" s="309"/>
      <c r="R1508" s="309"/>
    </row>
    <row r="1509">
      <c r="D1509" s="317"/>
      <c r="E1509" s="305"/>
      <c r="F1509" s="305"/>
      <c r="G1509" s="305"/>
      <c r="H1509" s="305"/>
      <c r="I1509" s="305"/>
      <c r="J1509" s="305"/>
      <c r="K1509" s="305"/>
      <c r="L1509" s="305"/>
      <c r="M1509" s="305"/>
      <c r="N1509" s="309"/>
      <c r="O1509" s="309"/>
      <c r="P1509" s="309"/>
      <c r="Q1509" s="309"/>
      <c r="R1509" s="309"/>
    </row>
    <row r="1510">
      <c r="D1510" s="317"/>
      <c r="E1510" s="305"/>
      <c r="F1510" s="305"/>
      <c r="G1510" s="305"/>
      <c r="H1510" s="305"/>
      <c r="I1510" s="305"/>
      <c r="J1510" s="305"/>
      <c r="K1510" s="305"/>
      <c r="L1510" s="305"/>
      <c r="M1510" s="305"/>
      <c r="N1510" s="309"/>
      <c r="O1510" s="309"/>
      <c r="P1510" s="309"/>
      <c r="Q1510" s="309"/>
      <c r="R1510" s="309"/>
    </row>
    <row r="1511">
      <c r="D1511" s="317"/>
      <c r="E1511" s="305"/>
      <c r="F1511" s="305"/>
      <c r="G1511" s="305"/>
      <c r="H1511" s="305"/>
      <c r="I1511" s="305"/>
      <c r="J1511" s="305"/>
      <c r="K1511" s="305"/>
      <c r="L1511" s="305"/>
      <c r="M1511" s="305"/>
      <c r="N1511" s="309"/>
      <c r="O1511" s="309"/>
      <c r="P1511" s="309"/>
      <c r="Q1511" s="309"/>
      <c r="R1511" s="309"/>
    </row>
    <row r="1512">
      <c r="D1512" s="317"/>
      <c r="E1512" s="305"/>
      <c r="F1512" s="305"/>
      <c r="G1512" s="305"/>
      <c r="H1512" s="305"/>
      <c r="I1512" s="305"/>
      <c r="J1512" s="305"/>
      <c r="K1512" s="305"/>
      <c r="L1512" s="305"/>
      <c r="M1512" s="305"/>
      <c r="N1512" s="309"/>
      <c r="O1512" s="309"/>
      <c r="P1512" s="309"/>
      <c r="Q1512" s="309"/>
      <c r="R1512" s="309"/>
    </row>
    <row r="1513">
      <c r="D1513" s="317"/>
      <c r="E1513" s="305"/>
      <c r="F1513" s="305"/>
      <c r="G1513" s="305"/>
      <c r="H1513" s="305"/>
      <c r="I1513" s="305"/>
      <c r="J1513" s="305"/>
      <c r="K1513" s="305"/>
      <c r="L1513" s="305"/>
      <c r="M1513" s="305"/>
      <c r="N1513" s="309"/>
      <c r="O1513" s="309"/>
      <c r="P1513" s="309"/>
      <c r="Q1513" s="309"/>
      <c r="R1513" s="309"/>
    </row>
    <row r="1514">
      <c r="D1514" s="317"/>
      <c r="E1514" s="305"/>
      <c r="F1514" s="305"/>
      <c r="G1514" s="305"/>
      <c r="H1514" s="305"/>
      <c r="I1514" s="305"/>
      <c r="J1514" s="305"/>
      <c r="K1514" s="305"/>
      <c r="L1514" s="305"/>
      <c r="M1514" s="305"/>
      <c r="N1514" s="309"/>
      <c r="O1514" s="309"/>
      <c r="P1514" s="309"/>
      <c r="Q1514" s="309"/>
      <c r="R1514" s="309"/>
    </row>
    <row r="1515">
      <c r="D1515" s="317"/>
      <c r="E1515" s="305"/>
      <c r="F1515" s="305"/>
      <c r="G1515" s="305"/>
      <c r="H1515" s="305"/>
      <c r="I1515" s="305"/>
      <c r="J1515" s="305"/>
      <c r="K1515" s="305"/>
      <c r="L1515" s="305"/>
      <c r="M1515" s="305"/>
      <c r="N1515" s="309"/>
      <c r="O1515" s="309"/>
      <c r="P1515" s="309"/>
      <c r="Q1515" s="309"/>
      <c r="R1515" s="309"/>
    </row>
    <row r="1516">
      <c r="D1516" s="317"/>
      <c r="E1516" s="305"/>
      <c r="F1516" s="305"/>
      <c r="G1516" s="305"/>
      <c r="H1516" s="305"/>
      <c r="I1516" s="305"/>
      <c r="J1516" s="305"/>
      <c r="K1516" s="305"/>
      <c r="L1516" s="305"/>
      <c r="M1516" s="305"/>
      <c r="N1516" s="309"/>
      <c r="O1516" s="309"/>
      <c r="P1516" s="309"/>
      <c r="Q1516" s="309"/>
      <c r="R1516" s="309"/>
    </row>
    <row r="1517">
      <c r="D1517" s="317"/>
      <c r="E1517" s="305"/>
      <c r="F1517" s="305"/>
      <c r="G1517" s="305"/>
      <c r="H1517" s="305"/>
      <c r="I1517" s="305"/>
      <c r="J1517" s="305"/>
      <c r="K1517" s="305"/>
      <c r="L1517" s="305"/>
      <c r="M1517" s="305"/>
      <c r="N1517" s="309"/>
      <c r="O1517" s="309"/>
      <c r="P1517" s="309"/>
      <c r="Q1517" s="309"/>
      <c r="R1517" s="309"/>
    </row>
    <row r="1518">
      <c r="D1518" s="317"/>
      <c r="E1518" s="305"/>
      <c r="F1518" s="305"/>
      <c r="G1518" s="305"/>
      <c r="H1518" s="305"/>
      <c r="I1518" s="305"/>
      <c r="J1518" s="305"/>
      <c r="K1518" s="305"/>
      <c r="L1518" s="305"/>
      <c r="M1518" s="305"/>
      <c r="N1518" s="309"/>
      <c r="O1518" s="309"/>
      <c r="P1518" s="309"/>
      <c r="Q1518" s="309"/>
      <c r="R1518" s="309"/>
    </row>
    <row r="1519">
      <c r="D1519" s="317"/>
      <c r="E1519" s="305"/>
      <c r="F1519" s="305"/>
      <c r="G1519" s="305"/>
      <c r="H1519" s="305"/>
      <c r="I1519" s="305"/>
      <c r="J1519" s="305"/>
      <c r="K1519" s="305"/>
      <c r="L1519" s="305"/>
      <c r="M1519" s="305"/>
      <c r="N1519" s="309"/>
      <c r="O1519" s="309"/>
      <c r="P1519" s="309"/>
      <c r="Q1519" s="309"/>
      <c r="R1519" s="309"/>
    </row>
    <row r="1520">
      <c r="D1520" s="317"/>
      <c r="E1520" s="305"/>
      <c r="F1520" s="305"/>
      <c r="G1520" s="305"/>
      <c r="H1520" s="305"/>
      <c r="I1520" s="305"/>
      <c r="J1520" s="305"/>
      <c r="K1520" s="305"/>
      <c r="L1520" s="305"/>
      <c r="M1520" s="305"/>
      <c r="N1520" s="309"/>
      <c r="O1520" s="309"/>
      <c r="P1520" s="309"/>
      <c r="Q1520" s="309"/>
      <c r="R1520" s="309"/>
    </row>
    <row r="1521">
      <c r="D1521" s="317"/>
      <c r="E1521" s="305"/>
      <c r="F1521" s="305"/>
      <c r="G1521" s="305"/>
      <c r="H1521" s="305"/>
      <c r="I1521" s="305"/>
      <c r="J1521" s="305"/>
      <c r="K1521" s="305"/>
      <c r="L1521" s="305"/>
      <c r="M1521" s="305"/>
      <c r="N1521" s="309"/>
      <c r="O1521" s="309"/>
      <c r="P1521" s="309"/>
      <c r="Q1521" s="309"/>
      <c r="R1521" s="309"/>
    </row>
    <row r="1522">
      <c r="D1522" s="317"/>
      <c r="E1522" s="305"/>
      <c r="F1522" s="305"/>
      <c r="G1522" s="305"/>
      <c r="H1522" s="305"/>
      <c r="I1522" s="305"/>
      <c r="J1522" s="305"/>
      <c r="K1522" s="305"/>
      <c r="L1522" s="305"/>
      <c r="M1522" s="305"/>
      <c r="N1522" s="309"/>
      <c r="O1522" s="309"/>
      <c r="P1522" s="309"/>
      <c r="Q1522" s="309"/>
      <c r="R1522" s="309"/>
    </row>
    <row r="1523">
      <c r="D1523" s="317"/>
      <c r="E1523" s="305"/>
      <c r="F1523" s="305"/>
      <c r="G1523" s="305"/>
      <c r="H1523" s="305"/>
      <c r="I1523" s="305"/>
      <c r="J1523" s="305"/>
      <c r="K1523" s="305"/>
      <c r="L1523" s="305"/>
      <c r="M1523" s="305"/>
      <c r="N1523" s="309"/>
      <c r="O1523" s="309"/>
      <c r="P1523" s="309"/>
      <c r="Q1523" s="309"/>
      <c r="R1523" s="309"/>
    </row>
    <row r="1524">
      <c r="D1524" s="317"/>
      <c r="E1524" s="305"/>
      <c r="F1524" s="305"/>
      <c r="G1524" s="305"/>
      <c r="H1524" s="305"/>
      <c r="I1524" s="305"/>
      <c r="J1524" s="305"/>
      <c r="K1524" s="305"/>
      <c r="L1524" s="305"/>
      <c r="M1524" s="305"/>
      <c r="N1524" s="309"/>
      <c r="O1524" s="309"/>
      <c r="P1524" s="309"/>
      <c r="Q1524" s="309"/>
      <c r="R1524" s="309"/>
    </row>
    <row r="1525">
      <c r="D1525" s="317"/>
      <c r="E1525" s="305"/>
      <c r="F1525" s="305"/>
      <c r="G1525" s="305"/>
      <c r="H1525" s="305"/>
      <c r="I1525" s="305"/>
      <c r="J1525" s="305"/>
      <c r="K1525" s="305"/>
      <c r="L1525" s="305"/>
      <c r="M1525" s="305"/>
      <c r="N1525" s="309"/>
      <c r="O1525" s="309"/>
      <c r="P1525" s="309"/>
      <c r="Q1525" s="309"/>
      <c r="R1525" s="309"/>
    </row>
    <row r="1526">
      <c r="D1526" s="317"/>
      <c r="E1526" s="305"/>
      <c r="F1526" s="305"/>
      <c r="G1526" s="305"/>
      <c r="H1526" s="305"/>
      <c r="I1526" s="305"/>
      <c r="J1526" s="305"/>
      <c r="K1526" s="305"/>
      <c r="L1526" s="305"/>
      <c r="M1526" s="305"/>
      <c r="N1526" s="309"/>
      <c r="O1526" s="309"/>
      <c r="P1526" s="309"/>
      <c r="Q1526" s="309"/>
      <c r="R1526" s="309"/>
    </row>
    <row r="1527">
      <c r="D1527" s="317"/>
      <c r="E1527" s="305"/>
      <c r="F1527" s="305"/>
      <c r="G1527" s="305"/>
      <c r="H1527" s="305"/>
      <c r="I1527" s="305"/>
      <c r="J1527" s="305"/>
      <c r="K1527" s="305"/>
      <c r="L1527" s="305"/>
      <c r="M1527" s="305"/>
      <c r="N1527" s="309"/>
      <c r="O1527" s="309"/>
      <c r="P1527" s="309"/>
      <c r="Q1527" s="309"/>
      <c r="R1527" s="309"/>
    </row>
    <row r="1528">
      <c r="D1528" s="317"/>
      <c r="E1528" s="305"/>
      <c r="F1528" s="305"/>
      <c r="G1528" s="305"/>
      <c r="H1528" s="305"/>
      <c r="I1528" s="305"/>
      <c r="J1528" s="305"/>
      <c r="K1528" s="305"/>
      <c r="L1528" s="305"/>
      <c r="M1528" s="305"/>
      <c r="N1528" s="309"/>
      <c r="O1528" s="309"/>
      <c r="P1528" s="309"/>
      <c r="Q1528" s="309"/>
      <c r="R1528" s="309"/>
    </row>
    <row r="1529">
      <c r="D1529" s="317"/>
      <c r="E1529" s="305"/>
      <c r="F1529" s="305"/>
      <c r="G1529" s="305"/>
      <c r="H1529" s="305"/>
      <c r="I1529" s="305"/>
      <c r="J1529" s="305"/>
      <c r="K1529" s="305"/>
      <c r="L1529" s="305"/>
      <c r="M1529" s="305"/>
      <c r="N1529" s="309"/>
      <c r="O1529" s="309"/>
      <c r="P1529" s="309"/>
      <c r="Q1529" s="309"/>
      <c r="R1529" s="309"/>
    </row>
    <row r="1530">
      <c r="D1530" s="317"/>
      <c r="E1530" s="305"/>
      <c r="F1530" s="305"/>
      <c r="G1530" s="305"/>
      <c r="H1530" s="305"/>
      <c r="I1530" s="305"/>
      <c r="J1530" s="305"/>
      <c r="K1530" s="305"/>
      <c r="L1530" s="305"/>
      <c r="M1530" s="305"/>
      <c r="N1530" s="309"/>
      <c r="O1530" s="309"/>
      <c r="P1530" s="309"/>
      <c r="Q1530" s="309"/>
      <c r="R1530" s="309"/>
    </row>
    <row r="1531">
      <c r="D1531" s="317"/>
      <c r="E1531" s="305"/>
      <c r="F1531" s="305"/>
      <c r="G1531" s="305"/>
      <c r="H1531" s="305"/>
      <c r="I1531" s="305"/>
      <c r="J1531" s="305"/>
      <c r="K1531" s="305"/>
      <c r="L1531" s="305"/>
      <c r="M1531" s="305"/>
      <c r="N1531" s="309"/>
      <c r="O1531" s="309"/>
      <c r="P1531" s="309"/>
      <c r="Q1531" s="309"/>
      <c r="R1531" s="309"/>
    </row>
    <row r="1532">
      <c r="D1532" s="317"/>
      <c r="E1532" s="305"/>
      <c r="F1532" s="305"/>
      <c r="G1532" s="305"/>
      <c r="H1532" s="305"/>
      <c r="I1532" s="305"/>
      <c r="J1532" s="305"/>
      <c r="K1532" s="305"/>
      <c r="L1532" s="305"/>
      <c r="M1532" s="305"/>
      <c r="N1532" s="309"/>
      <c r="O1532" s="309"/>
      <c r="P1532" s="309"/>
      <c r="Q1532" s="309"/>
      <c r="R1532" s="309"/>
    </row>
    <row r="1533">
      <c r="D1533" s="317"/>
      <c r="E1533" s="305"/>
      <c r="F1533" s="305"/>
      <c r="G1533" s="305"/>
      <c r="H1533" s="305"/>
      <c r="I1533" s="305"/>
      <c r="J1533" s="305"/>
      <c r="K1533" s="305"/>
      <c r="L1533" s="305"/>
      <c r="M1533" s="305"/>
      <c r="N1533" s="309"/>
      <c r="O1533" s="309"/>
      <c r="P1533" s="309"/>
      <c r="Q1533" s="309"/>
      <c r="R1533" s="309"/>
    </row>
    <row r="1534">
      <c r="D1534" s="317"/>
      <c r="E1534" s="305"/>
      <c r="F1534" s="305"/>
      <c r="G1534" s="305"/>
      <c r="H1534" s="305"/>
      <c r="I1534" s="305"/>
      <c r="J1534" s="305"/>
      <c r="K1534" s="305"/>
      <c r="L1534" s="305"/>
      <c r="M1534" s="305"/>
      <c r="N1534" s="309"/>
      <c r="O1534" s="309"/>
      <c r="P1534" s="309"/>
      <c r="Q1534" s="309"/>
      <c r="R1534" s="309"/>
    </row>
    <row r="1535">
      <c r="D1535" s="317"/>
      <c r="E1535" s="305"/>
      <c r="F1535" s="305"/>
      <c r="G1535" s="305"/>
      <c r="H1535" s="305"/>
      <c r="I1535" s="305"/>
      <c r="J1535" s="305"/>
      <c r="K1535" s="305"/>
      <c r="L1535" s="305"/>
      <c r="M1535" s="305"/>
      <c r="N1535" s="309"/>
      <c r="O1535" s="309"/>
      <c r="P1535" s="309"/>
      <c r="Q1535" s="309"/>
      <c r="R1535" s="309"/>
    </row>
    <row r="1536">
      <c r="D1536" s="317"/>
      <c r="E1536" s="305"/>
      <c r="F1536" s="305"/>
      <c r="G1536" s="305"/>
      <c r="H1536" s="305"/>
      <c r="I1536" s="305"/>
      <c r="J1536" s="305"/>
      <c r="K1536" s="305"/>
      <c r="L1536" s="305"/>
      <c r="M1536" s="305"/>
      <c r="N1536" s="309"/>
      <c r="O1536" s="309"/>
      <c r="P1536" s="309"/>
      <c r="Q1536" s="309"/>
      <c r="R1536" s="309"/>
    </row>
    <row r="1537">
      <c r="D1537" s="317"/>
      <c r="E1537" s="305"/>
      <c r="F1537" s="305"/>
      <c r="G1537" s="305"/>
      <c r="H1537" s="305"/>
      <c r="I1537" s="305"/>
      <c r="J1537" s="305"/>
      <c r="K1537" s="305"/>
      <c r="L1537" s="305"/>
      <c r="M1537" s="305"/>
      <c r="N1537" s="309"/>
      <c r="O1537" s="309"/>
      <c r="P1537" s="309"/>
      <c r="Q1537" s="309"/>
      <c r="R1537" s="309"/>
    </row>
    <row r="1538">
      <c r="D1538" s="317"/>
      <c r="E1538" s="305"/>
      <c r="F1538" s="305"/>
      <c r="G1538" s="305"/>
      <c r="H1538" s="305"/>
      <c r="I1538" s="305"/>
      <c r="J1538" s="305"/>
      <c r="K1538" s="305"/>
      <c r="L1538" s="305"/>
      <c r="M1538" s="305"/>
      <c r="N1538" s="309"/>
      <c r="O1538" s="309"/>
      <c r="P1538" s="309"/>
      <c r="Q1538" s="309"/>
      <c r="R1538" s="309"/>
    </row>
    <row r="1539">
      <c r="D1539" s="317"/>
      <c r="E1539" s="305"/>
      <c r="F1539" s="305"/>
      <c r="G1539" s="305"/>
      <c r="H1539" s="305"/>
      <c r="I1539" s="305"/>
      <c r="J1539" s="305"/>
      <c r="K1539" s="305"/>
      <c r="L1539" s="305"/>
      <c r="M1539" s="305"/>
      <c r="N1539" s="309"/>
      <c r="O1539" s="309"/>
      <c r="P1539" s="309"/>
      <c r="Q1539" s="309"/>
      <c r="R1539" s="309"/>
    </row>
    <row r="1540">
      <c r="D1540" s="317"/>
      <c r="E1540" s="305"/>
      <c r="F1540" s="305"/>
      <c r="G1540" s="305"/>
      <c r="H1540" s="305"/>
      <c r="I1540" s="305"/>
      <c r="J1540" s="305"/>
      <c r="K1540" s="305"/>
      <c r="L1540" s="305"/>
      <c r="M1540" s="305"/>
      <c r="N1540" s="309"/>
      <c r="O1540" s="309"/>
      <c r="P1540" s="309"/>
      <c r="Q1540" s="309"/>
      <c r="R1540" s="309"/>
    </row>
    <row r="1541">
      <c r="D1541" s="317"/>
      <c r="E1541" s="305"/>
      <c r="F1541" s="305"/>
      <c r="G1541" s="305"/>
      <c r="H1541" s="305"/>
      <c r="I1541" s="305"/>
      <c r="J1541" s="305"/>
      <c r="K1541" s="305"/>
      <c r="L1541" s="305"/>
      <c r="M1541" s="305"/>
      <c r="N1541" s="309"/>
      <c r="O1541" s="309"/>
      <c r="P1541" s="309"/>
      <c r="Q1541" s="309"/>
      <c r="R1541" s="309"/>
    </row>
    <row r="1542">
      <c r="D1542" s="317"/>
      <c r="E1542" s="305"/>
      <c r="F1542" s="305"/>
      <c r="G1542" s="305"/>
      <c r="H1542" s="305"/>
      <c r="I1542" s="305"/>
      <c r="J1542" s="305"/>
      <c r="K1542" s="305"/>
      <c r="L1542" s="305"/>
      <c r="M1542" s="305"/>
      <c r="N1542" s="309"/>
      <c r="O1542" s="309"/>
      <c r="P1542" s="309"/>
      <c r="Q1542" s="309"/>
      <c r="R1542" s="309"/>
    </row>
    <row r="1543">
      <c r="D1543" s="317"/>
      <c r="E1543" s="305"/>
      <c r="F1543" s="305"/>
      <c r="G1543" s="305"/>
      <c r="H1543" s="305"/>
      <c r="I1543" s="305"/>
      <c r="J1543" s="305"/>
      <c r="K1543" s="305"/>
      <c r="L1543" s="305"/>
      <c r="M1543" s="305"/>
      <c r="N1543" s="309"/>
      <c r="O1543" s="309"/>
      <c r="P1543" s="309"/>
      <c r="Q1543" s="309"/>
      <c r="R1543" s="309"/>
    </row>
    <row r="1544">
      <c r="D1544" s="317"/>
      <c r="E1544" s="305"/>
      <c r="F1544" s="305"/>
      <c r="G1544" s="305"/>
      <c r="H1544" s="305"/>
      <c r="I1544" s="305"/>
      <c r="J1544" s="305"/>
      <c r="K1544" s="305"/>
      <c r="L1544" s="305"/>
      <c r="M1544" s="305"/>
      <c r="N1544" s="309"/>
      <c r="O1544" s="309"/>
      <c r="P1544" s="309"/>
      <c r="Q1544" s="309"/>
      <c r="R1544" s="309"/>
    </row>
    <row r="1545">
      <c r="D1545" s="317"/>
      <c r="E1545" s="305"/>
      <c r="F1545" s="305"/>
      <c r="G1545" s="305"/>
      <c r="H1545" s="305"/>
      <c r="I1545" s="305"/>
      <c r="J1545" s="305"/>
      <c r="K1545" s="305"/>
      <c r="L1545" s="305"/>
      <c r="M1545" s="305"/>
      <c r="N1545" s="309"/>
      <c r="O1545" s="309"/>
      <c r="P1545" s="309"/>
      <c r="Q1545" s="309"/>
      <c r="R1545" s="309"/>
    </row>
    <row r="1546">
      <c r="D1546" s="317"/>
      <c r="E1546" s="305"/>
      <c r="F1546" s="305"/>
      <c r="G1546" s="305"/>
      <c r="H1546" s="305"/>
      <c r="I1546" s="305"/>
      <c r="J1546" s="305"/>
      <c r="K1546" s="305"/>
      <c r="L1546" s="305"/>
      <c r="M1546" s="305"/>
      <c r="N1546" s="309"/>
      <c r="O1546" s="309"/>
      <c r="P1546" s="309"/>
      <c r="Q1546" s="309"/>
      <c r="R1546" s="309"/>
    </row>
    <row r="1547">
      <c r="D1547" s="317"/>
      <c r="E1547" s="305"/>
      <c r="F1547" s="305"/>
      <c r="G1547" s="305"/>
      <c r="H1547" s="305"/>
      <c r="I1547" s="305"/>
      <c r="J1547" s="305"/>
      <c r="K1547" s="305"/>
      <c r="L1547" s="305"/>
      <c r="M1547" s="305"/>
      <c r="N1547" s="309"/>
      <c r="O1547" s="309"/>
      <c r="P1547" s="309"/>
      <c r="Q1547" s="309"/>
      <c r="R1547" s="309"/>
    </row>
    <row r="1548">
      <c r="D1548" s="317"/>
      <c r="E1548" s="305"/>
      <c r="F1548" s="305"/>
      <c r="G1548" s="305"/>
      <c r="H1548" s="305"/>
      <c r="I1548" s="305"/>
      <c r="J1548" s="305"/>
      <c r="K1548" s="305"/>
      <c r="L1548" s="305"/>
      <c r="M1548" s="305"/>
      <c r="N1548" s="309"/>
      <c r="O1548" s="309"/>
      <c r="P1548" s="309"/>
      <c r="Q1548" s="309"/>
      <c r="R1548" s="309"/>
    </row>
    <row r="1549">
      <c r="D1549" s="317"/>
      <c r="E1549" s="305"/>
      <c r="F1549" s="305"/>
      <c r="G1549" s="305"/>
      <c r="H1549" s="305"/>
      <c r="I1549" s="305"/>
      <c r="J1549" s="305"/>
      <c r="K1549" s="305"/>
      <c r="L1549" s="305"/>
      <c r="M1549" s="305"/>
      <c r="N1549" s="309"/>
      <c r="O1549" s="309"/>
      <c r="P1549" s="309"/>
      <c r="Q1549" s="309"/>
      <c r="R1549" s="309"/>
    </row>
    <row r="1550">
      <c r="D1550" s="317"/>
      <c r="E1550" s="305"/>
      <c r="F1550" s="305"/>
      <c r="G1550" s="305"/>
      <c r="H1550" s="305"/>
      <c r="I1550" s="305"/>
      <c r="J1550" s="305"/>
      <c r="K1550" s="305"/>
      <c r="L1550" s="305"/>
      <c r="M1550" s="305"/>
      <c r="N1550" s="309"/>
      <c r="O1550" s="309"/>
      <c r="P1550" s="309"/>
      <c r="Q1550" s="309"/>
      <c r="R1550" s="309"/>
    </row>
  </sheetData>
  <pageMargins left="0.7" right="0.7" top="0.75" bottom="0.75" header="0.3" footer="0.3"/>
  <headerFooter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 enableFormatConditionsCalculation="0"/>
  <dimension ref="B2:S1527"/>
  <sheetViews>
    <sheetView showRuler="0" topLeftCell="A244" zoomScale="80" zoomScaleNormal="80" workbookViewId="0">
      <selection activeCell="E5" sqref="E5:M299"/>
    </sheetView>
  </sheetViews>
  <sheetFormatPr baseColWidth="10" defaultColWidth="8.83203125" defaultRowHeight="15" x14ac:dyDescent="0.2"/>
  <cols>
    <col min="2" max="2" width="21.33203125" customWidth="1"/>
    <col min="3" max="3" bestFit="1" width="17.6640625" customWidth="1"/>
    <col min="4" max="4" bestFit="1" width="21.1640625" customWidth="1" style="316"/>
    <col min="5" max="11" bestFit="1" width="5.5" customWidth="1" style="293"/>
    <col min="12" max="13" bestFit="1" width="6.5" customWidth="1" style="293"/>
    <col min="14" max="17" bestFit="1" width="6.5" customWidth="1" style="296"/>
    <col min="18" max="18" width="9.1640625" customWidth="1" style="296"/>
    <col min="19" max="19" width="9.1640625" customWidth="1" style="55"/>
    <col min="20" max="21" width="9.1640625" customWidth="1"/>
  </cols>
  <sheetData>
    <row r="2">
      <c r="B2" s="48" t="s">
        <v>583</v>
      </c>
    </row>
    <row r="3">
      <c r="B3" s="0" t="s">
        <v>92</v>
      </c>
    </row>
    <row r="4">
      <c r="B4" s="0" t="s">
        <v>581</v>
      </c>
      <c r="C4" s="0" t="s">
        <v>584</v>
      </c>
      <c r="D4" s="316" t="s">
        <v>585</v>
      </c>
      <c r="E4" s="307">
        <v>2010</v>
      </c>
      <c r="F4" s="307">
        <v>2015</v>
      </c>
      <c r="G4" s="307">
        <v>2020</v>
      </c>
      <c r="H4" s="307">
        <v>2025</v>
      </c>
      <c r="I4" s="307">
        <v>2030</v>
      </c>
      <c r="J4" s="307">
        <v>2035</v>
      </c>
      <c r="K4" s="307">
        <v>2040</v>
      </c>
      <c r="L4" s="307">
        <v>2045</v>
      </c>
      <c r="M4" s="307">
        <v>2050</v>
      </c>
      <c r="N4" s="308"/>
      <c r="O4" s="308"/>
      <c r="P4" s="308"/>
      <c r="Q4" s="308"/>
      <c r="R4" s="308"/>
      <c r="S4" s="373"/>
    </row>
    <row r="5">
      <c r="B5" s="0" t="s">
        <v>221</v>
      </c>
      <c r="C5" s="288" t="s">
        <v>62</v>
      </c>
      <c r="D5" s="317" t="s">
        <v>143</v>
      </c>
      <c r="E5" s="290">
        <v>4.41518994</v>
      </c>
      <c r="F5" s="290">
        <v>4.560551347931</v>
      </c>
      <c r="G5" s="290">
        <v>4.783557314619</v>
      </c>
      <c r="H5" s="290">
        <v>4.975762259113</v>
      </c>
      <c r="I5" s="290">
        <v>5.207424580273</v>
      </c>
      <c r="J5" s="385">
        <v>5.480957653271</v>
      </c>
      <c r="K5" s="290">
        <v>5.804500744274</v>
      </c>
      <c r="L5" s="385">
        <v>6.198908446922</v>
      </c>
      <c r="M5" s="290">
        <v>6.6683356087689996</v>
      </c>
      <c r="N5" s="300"/>
      <c r="O5" s="309"/>
      <c r="P5" s="309"/>
      <c r="Q5" s="309"/>
      <c r="R5" s="309"/>
      <c r="S5" s="56"/>
    </row>
    <row r="6">
      <c r="B6" s="0" t="s">
        <v>221</v>
      </c>
      <c r="C6" s="288" t="s">
        <v>62</v>
      </c>
      <c r="D6" s="317" t="s">
        <v>144</v>
      </c>
      <c r="E6" s="300"/>
      <c r="F6" s="300"/>
      <c r="G6" s="300"/>
      <c r="H6" s="300"/>
      <c r="I6" s="300"/>
      <c r="J6" s="375"/>
      <c r="K6" s="300"/>
      <c r="L6" s="375"/>
      <c r="M6" s="300"/>
      <c r="N6" s="300"/>
      <c r="O6" s="309"/>
      <c r="P6" s="309"/>
      <c r="Q6" s="309"/>
      <c r="R6" s="309"/>
    </row>
    <row r="7">
      <c r="B7" s="0" t="s">
        <v>221</v>
      </c>
      <c r="C7" s="288" t="s">
        <v>62</v>
      </c>
      <c r="D7" s="317" t="s">
        <v>145</v>
      </c>
      <c r="E7" s="290">
        <v>21.314350220346</v>
      </c>
      <c r="F7" s="290">
        <v>29.601050906298</v>
      </c>
      <c r="G7" s="290">
        <v>31.048509879724</v>
      </c>
      <c r="H7" s="290">
        <v>32.296049467025</v>
      </c>
      <c r="I7" s="290">
        <v>33.799694013157</v>
      </c>
      <c r="J7" s="385">
        <v>35.575107949031</v>
      </c>
      <c r="K7" s="290">
        <v>37.675120595858</v>
      </c>
      <c r="L7" s="385">
        <v>40.235092317088</v>
      </c>
      <c r="M7" s="290">
        <v>43.28199087266</v>
      </c>
      <c r="N7" s="300"/>
      <c r="O7" s="309"/>
      <c r="P7" s="309"/>
      <c r="Q7" s="309"/>
      <c r="R7" s="309"/>
      <c r="S7" s="56"/>
    </row>
    <row r="8">
      <c r="B8" s="0" t="s">
        <v>221</v>
      </c>
      <c r="C8" s="288" t="s">
        <v>62</v>
      </c>
      <c r="D8" s="317" t="s">
        <v>146</v>
      </c>
      <c r="E8" s="290">
        <v>106.113943584</v>
      </c>
      <c r="F8" s="290">
        <v>108.593066758943</v>
      </c>
      <c r="G8" s="290">
        <v>113.975246359211</v>
      </c>
      <c r="H8" s="290">
        <v>118.594668153961</v>
      </c>
      <c r="I8" s="290">
        <v>124.162402002781</v>
      </c>
      <c r="J8" s="385">
        <v>130.736450564897</v>
      </c>
      <c r="K8" s="290">
        <v>138.512431614917</v>
      </c>
      <c r="L8" s="385">
        <v>147.991561001564</v>
      </c>
      <c r="M8" s="290">
        <v>159.273695642637</v>
      </c>
      <c r="N8" s="300"/>
      <c r="O8" s="309"/>
      <c r="P8" s="309"/>
      <c r="Q8" s="309"/>
      <c r="R8" s="309"/>
    </row>
    <row r="9">
      <c r="B9" s="0" t="s">
        <v>221</v>
      </c>
      <c r="C9" s="288" t="s">
        <v>62</v>
      </c>
      <c r="D9" s="317" t="s">
        <v>148</v>
      </c>
      <c r="E9" s="290">
        <v>5.814879048</v>
      </c>
      <c r="F9" s="290">
        <v>6.006322455158</v>
      </c>
      <c r="G9" s="290">
        <v>6.300025045736</v>
      </c>
      <c r="H9" s="290">
        <v>6.553162174571</v>
      </c>
      <c r="I9" s="290">
        <v>6.858265328868</v>
      </c>
      <c r="J9" s="385">
        <v>7.218512964129</v>
      </c>
      <c r="K9" s="290">
        <v>7.644624630119</v>
      </c>
      <c r="L9" s="385">
        <v>8.164066175707</v>
      </c>
      <c r="M9" s="290">
        <v>8.78230960466</v>
      </c>
      <c r="N9" s="300"/>
      <c r="O9" s="309"/>
      <c r="P9" s="309"/>
      <c r="Q9" s="309"/>
      <c r="R9" s="309"/>
    </row>
    <row r="10">
      <c r="B10" s="0" t="s">
        <v>221</v>
      </c>
      <c r="C10" s="288" t="s">
        <v>62</v>
      </c>
      <c r="D10" s="317" t="s">
        <v>423</v>
      </c>
      <c r="E10" s="290">
        <v>34.485583032</v>
      </c>
      <c r="F10" s="290">
        <v>35.620952737714</v>
      </c>
      <c r="G10" s="290">
        <v>37.362778318346</v>
      </c>
      <c r="H10" s="290">
        <v>38.864027338807</v>
      </c>
      <c r="I10" s="290">
        <v>40.673464830794</v>
      </c>
      <c r="J10" s="385">
        <v>42.809940866724</v>
      </c>
      <c r="K10" s="290">
        <v>45.337028552835</v>
      </c>
      <c r="L10" s="385">
        <v>48.417616197526</v>
      </c>
      <c r="M10" s="290">
        <v>52.084155935868</v>
      </c>
      <c r="N10" s="300"/>
      <c r="O10" s="309"/>
      <c r="P10" s="309"/>
      <c r="Q10" s="309"/>
      <c r="R10" s="309"/>
      <c r="S10" s="56"/>
    </row>
    <row r="11">
      <c r="B11" s="0" t="s">
        <v>221</v>
      </c>
      <c r="C11" s="288" t="s">
        <v>62</v>
      </c>
      <c r="D11" s="317" t="s">
        <v>156</v>
      </c>
      <c r="E11" s="290">
        <v>0.317945592</v>
      </c>
      <c r="F11" s="290">
        <v>0.328413322613</v>
      </c>
      <c r="G11" s="290">
        <v>0.344472374446</v>
      </c>
      <c r="H11" s="290">
        <v>0.358313390505</v>
      </c>
      <c r="I11" s="290">
        <v>0.374995801646</v>
      </c>
      <c r="J11" s="385">
        <v>0.394693399261</v>
      </c>
      <c r="K11" s="290">
        <v>0.417992306216</v>
      </c>
      <c r="L11" s="385">
        <v>0.446394298477</v>
      </c>
      <c r="M11" s="290">
        <v>0.480198573922</v>
      </c>
      <c r="N11" s="300"/>
      <c r="O11" s="309"/>
      <c r="P11" s="309"/>
      <c r="Q11" s="309"/>
      <c r="R11" s="309"/>
    </row>
    <row r="12">
      <c r="B12" s="0" t="s">
        <v>221</v>
      </c>
      <c r="C12" s="288" t="s">
        <v>64</v>
      </c>
      <c r="D12" s="317" t="s">
        <v>143</v>
      </c>
      <c r="E12" s="290">
        <v>2.274855912</v>
      </c>
      <c r="F12" s="290">
        <v>4.0947406416</v>
      </c>
      <c r="G12" s="290">
        <v>2.9573126856</v>
      </c>
      <c r="H12" s="290">
        <v>2.9573126856</v>
      </c>
      <c r="I12" s="290">
        <v>1.84263328872</v>
      </c>
      <c r="J12" s="385">
        <v>4.132844478126</v>
      </c>
      <c r="K12" s="290">
        <v>4.132844478126</v>
      </c>
      <c r="L12" s="385">
        <v>4.132844478126</v>
      </c>
      <c r="M12" s="290">
        <v>4.132844478126</v>
      </c>
      <c r="N12" s="300"/>
      <c r="O12" s="309"/>
      <c r="P12" s="309"/>
      <c r="Q12" s="309"/>
      <c r="R12" s="309"/>
    </row>
    <row r="13">
      <c r="B13" s="0" t="s">
        <v>221</v>
      </c>
      <c r="C13" s="288" t="s">
        <v>64</v>
      </c>
      <c r="D13" s="317" t="s">
        <v>144</v>
      </c>
      <c r="E13" s="290"/>
      <c r="F13" s="290">
        <v>5.646297722902</v>
      </c>
      <c r="G13" s="290">
        <v>3.828294783</v>
      </c>
      <c r="H13" s="290">
        <v>1.9141473915</v>
      </c>
      <c r="I13" s="290"/>
      <c r="J13" s="385">
        <v>19.856863558406</v>
      </c>
      <c r="K13" s="290">
        <v>17.942716166906</v>
      </c>
      <c r="L13" s="385"/>
      <c r="M13" s="290"/>
      <c r="N13" s="300"/>
      <c r="O13" s="309"/>
      <c r="P13" s="309"/>
      <c r="Q13" s="309"/>
      <c r="R13" s="309"/>
    </row>
    <row r="14">
      <c r="B14" s="0" t="s">
        <v>221</v>
      </c>
      <c r="C14" s="288" t="s">
        <v>64</v>
      </c>
      <c r="D14" s="317" t="s">
        <v>145</v>
      </c>
      <c r="E14" s="290">
        <v>210.310249032</v>
      </c>
      <c r="F14" s="290">
        <v>228.344352886494</v>
      </c>
      <c r="G14" s="290">
        <v>244.275354250668</v>
      </c>
      <c r="H14" s="290">
        <v>230.680358829004</v>
      </c>
      <c r="I14" s="290">
        <v>278.709174059252</v>
      </c>
      <c r="J14" s="385">
        <v>301.985406692388</v>
      </c>
      <c r="K14" s="290">
        <v>293.556343473755</v>
      </c>
      <c r="L14" s="385">
        <v>265.792619633481</v>
      </c>
      <c r="M14" s="290">
        <v>242.025117225183</v>
      </c>
      <c r="N14" s="300"/>
      <c r="O14" s="309"/>
      <c r="P14" s="309"/>
      <c r="Q14" s="309"/>
      <c r="R14" s="309"/>
      <c r="S14" s="56"/>
    </row>
    <row r="15">
      <c r="B15" s="0" t="s">
        <v>221</v>
      </c>
      <c r="C15" s="288" t="s">
        <v>64</v>
      </c>
      <c r="D15" s="317" t="s">
        <v>146</v>
      </c>
      <c r="E15" s="290">
        <v>329.636268036</v>
      </c>
      <c r="F15" s="290">
        <v>159.201834717098</v>
      </c>
      <c r="G15" s="290">
        <v>292.844346449399</v>
      </c>
      <c r="H15" s="290">
        <v>279.92486177928</v>
      </c>
      <c r="I15" s="290">
        <v>267.00537710916</v>
      </c>
      <c r="J15" s="385">
        <v>227.123110267567</v>
      </c>
      <c r="K15" s="290">
        <v>209.01185437588</v>
      </c>
      <c r="L15" s="385">
        <v>239.872599037654</v>
      </c>
      <c r="M15" s="290">
        <v>273.277997787045</v>
      </c>
      <c r="N15" s="300"/>
      <c r="O15" s="309"/>
      <c r="P15" s="309"/>
      <c r="Q15" s="309"/>
      <c r="R15" s="309"/>
    </row>
    <row r="16">
      <c r="B16" s="0" t="s">
        <v>221</v>
      </c>
      <c r="C16" s="288" t="s">
        <v>64</v>
      </c>
      <c r="D16" s="317" t="s">
        <v>148</v>
      </c>
      <c r="E16" s="290">
        <v>27.180831204</v>
      </c>
      <c r="F16" s="290">
        <v>160.719132856253</v>
      </c>
      <c r="G16" s="290">
        <v>195.26312454943</v>
      </c>
      <c r="H16" s="290">
        <v>199.111858809331</v>
      </c>
      <c r="I16" s="290">
        <v>152.483614171301</v>
      </c>
      <c r="J16" s="385">
        <v>106.270193522948</v>
      </c>
      <c r="K16" s="290">
        <v>110.622958248426</v>
      </c>
      <c r="L16" s="385">
        <v>115.367244398177</v>
      </c>
      <c r="M16" s="290">
        <v>120.319223166172</v>
      </c>
      <c r="N16" s="300"/>
      <c r="O16" s="309"/>
      <c r="P16" s="309"/>
      <c r="Q16" s="309"/>
      <c r="R16" s="309"/>
    </row>
    <row r="17">
      <c r="B17" s="0" t="s">
        <v>221</v>
      </c>
      <c r="C17" s="288" t="s">
        <v>64</v>
      </c>
      <c r="D17" s="317" t="s">
        <v>150</v>
      </c>
      <c r="E17" s="375"/>
      <c r="F17" s="375"/>
      <c r="G17" s="375"/>
      <c r="H17" s="375"/>
      <c r="I17" s="375"/>
      <c r="J17" s="375"/>
      <c r="K17" s="375"/>
      <c r="L17" s="375"/>
      <c r="M17" s="375"/>
      <c r="N17" s="300"/>
      <c r="O17" s="309"/>
      <c r="P17" s="309"/>
      <c r="Q17" s="309"/>
      <c r="R17" s="309"/>
    </row>
    <row r="18">
      <c r="B18" s="0" t="s">
        <v>221</v>
      </c>
      <c r="C18" s="288" t="s">
        <v>64</v>
      </c>
      <c r="D18" s="317" t="s">
        <v>423</v>
      </c>
      <c r="E18" s="290">
        <v>64.333154628</v>
      </c>
      <c r="F18" s="290">
        <v>32.166577314</v>
      </c>
      <c r="G18" s="290">
        <v>55.5058771668</v>
      </c>
      <c r="H18" s="290">
        <v>52.73058330846</v>
      </c>
      <c r="I18" s="290">
        <v>49.95528945012</v>
      </c>
      <c r="J18" s="385">
        <v>46.208642741361</v>
      </c>
      <c r="K18" s="290">
        <v>42.461996032602</v>
      </c>
      <c r="L18" s="385">
        <v>38.715349323843</v>
      </c>
      <c r="M18" s="290">
        <v>35.449356937059</v>
      </c>
      <c r="N18" s="300"/>
      <c r="O18" s="309"/>
      <c r="P18" s="309"/>
      <c r="Q18" s="309"/>
      <c r="R18" s="309"/>
    </row>
    <row r="19">
      <c r="B19" s="0" t="s">
        <v>221</v>
      </c>
      <c r="C19" s="288" t="s">
        <v>64</v>
      </c>
      <c r="D19" s="317" t="s">
        <v>156</v>
      </c>
      <c r="E19" s="290">
        <v>0.172998576</v>
      </c>
      <c r="F19" s="290">
        <v>0.086499288</v>
      </c>
      <c r="G19" s="290"/>
      <c r="H19" s="290"/>
      <c r="I19" s="290"/>
      <c r="J19" s="385"/>
      <c r="K19" s="290"/>
      <c r="L19" s="385"/>
      <c r="M19" s="290"/>
      <c r="N19" s="300"/>
      <c r="O19" s="309"/>
      <c r="P19" s="309"/>
      <c r="Q19" s="309"/>
      <c r="R19" s="309"/>
    </row>
    <row r="20">
      <c r="B20" s="0" t="s">
        <v>221</v>
      </c>
      <c r="C20" s="288" t="s">
        <v>70</v>
      </c>
      <c r="D20" s="317" t="s">
        <v>143</v>
      </c>
      <c r="E20" s="290">
        <v>24.085864908</v>
      </c>
      <c r="F20" s="290">
        <v>92.817261433987</v>
      </c>
      <c r="G20" s="290">
        <v>515.008671032484</v>
      </c>
      <c r="H20" s="290">
        <v>420.557783743325</v>
      </c>
      <c r="I20" s="290">
        <v>371.034209282042</v>
      </c>
      <c r="J20" s="385">
        <v>199.527042825189</v>
      </c>
      <c r="K20" s="290">
        <v>192.446063056441</v>
      </c>
      <c r="L20" s="385">
        <v>188.701569075886</v>
      </c>
      <c r="M20" s="290">
        <v>150.794460383598</v>
      </c>
      <c r="N20" s="300"/>
      <c r="O20" s="309"/>
      <c r="P20" s="309"/>
      <c r="Q20" s="309"/>
      <c r="R20" s="309"/>
      <c r="S20" s="56"/>
    </row>
    <row r="21">
      <c r="B21" s="0" t="s">
        <v>221</v>
      </c>
      <c r="C21" s="0" t="s">
        <v>70</v>
      </c>
      <c r="D21" s="317" t="s">
        <v>144</v>
      </c>
      <c r="E21" s="290">
        <v>5.10852402</v>
      </c>
      <c r="F21" s="290">
        <v>24.411266447576</v>
      </c>
      <c r="G21" s="290">
        <v>21.942997925246</v>
      </c>
      <c r="H21" s="290">
        <v>21.771010949906</v>
      </c>
      <c r="I21" s="290">
        <v>21.771010949906</v>
      </c>
      <c r="J21" s="385"/>
      <c r="K21" s="290"/>
      <c r="L21" s="385">
        <v>16.028568775406</v>
      </c>
      <c r="M21" s="290">
        <v>14.114421383906</v>
      </c>
      <c r="N21" s="300"/>
      <c r="O21" s="309"/>
      <c r="P21" s="309"/>
      <c r="Q21" s="309"/>
      <c r="R21" s="309"/>
    </row>
    <row r="22">
      <c r="B22" s="0" t="s">
        <v>221</v>
      </c>
      <c r="C22" s="0" t="s">
        <v>70</v>
      </c>
      <c r="D22" s="317" t="s">
        <v>145</v>
      </c>
      <c r="E22" s="290">
        <v>165.284145792</v>
      </c>
      <c r="F22" s="290">
        <v>204.33252523536</v>
      </c>
      <c r="G22" s="290">
        <v>218.58828280992</v>
      </c>
      <c r="H22" s="290">
        <v>211.953665302282</v>
      </c>
      <c r="I22" s="290">
        <v>201.724044454713</v>
      </c>
      <c r="J22" s="385">
        <v>211.695917033887</v>
      </c>
      <c r="K22" s="290">
        <v>211.963089897076</v>
      </c>
      <c r="L22" s="385">
        <v>217.713387952247</v>
      </c>
      <c r="M22" s="290">
        <v>210.980302685732</v>
      </c>
      <c r="N22" s="300"/>
      <c r="O22" s="309"/>
      <c r="P22" s="309"/>
      <c r="Q22" s="309"/>
      <c r="R22" s="309"/>
      <c r="S22" s="56"/>
    </row>
    <row r="23">
      <c r="B23" s="0" t="s">
        <v>221</v>
      </c>
      <c r="C23" s="0" t="s">
        <v>70</v>
      </c>
      <c r="D23" s="317" t="s">
        <v>146</v>
      </c>
      <c r="E23" s="290">
        <v>530.046032975999</v>
      </c>
      <c r="F23" s="290">
        <v>330.648759822833</v>
      </c>
      <c r="G23" s="290">
        <v>325.092348566958</v>
      </c>
      <c r="H23" s="290">
        <v>391.563583028872</v>
      </c>
      <c r="I23" s="290">
        <v>463.405666982673</v>
      </c>
      <c r="J23" s="385">
        <v>488.379129614959</v>
      </c>
      <c r="K23" s="290">
        <v>457.515533532212</v>
      </c>
      <c r="L23" s="385">
        <v>430.029432839426</v>
      </c>
      <c r="M23" s="290">
        <v>420.442663457353</v>
      </c>
      <c r="N23" s="300"/>
      <c r="O23" s="309"/>
      <c r="P23" s="309"/>
      <c r="Q23" s="309"/>
      <c r="R23" s="309"/>
      <c r="S23" s="56"/>
    </row>
    <row r="24">
      <c r="B24" s="0" t="s">
        <v>221</v>
      </c>
      <c r="C24" s="0" t="s">
        <v>70</v>
      </c>
      <c r="D24" s="317" t="s">
        <v>148</v>
      </c>
      <c r="E24" s="290">
        <v>13.831345008</v>
      </c>
      <c r="F24" s="290">
        <v>10.373508756</v>
      </c>
      <c r="G24" s="290">
        <v>6.915672504</v>
      </c>
      <c r="H24" s="290">
        <v>3.457836252</v>
      </c>
      <c r="I24" s="290"/>
      <c r="J24" s="385"/>
      <c r="K24" s="290"/>
      <c r="L24" s="385"/>
      <c r="M24" s="290"/>
      <c r="N24" s="300"/>
      <c r="O24" s="309"/>
      <c r="P24" s="309"/>
      <c r="Q24" s="309"/>
      <c r="R24" s="309"/>
    </row>
    <row r="25">
      <c r="B25" s="0" t="s">
        <v>221</v>
      </c>
      <c r="C25" s="0" t="s">
        <v>70</v>
      </c>
      <c r="D25" s="317" t="s">
        <v>423</v>
      </c>
      <c r="E25" s="290">
        <v>138.461830272</v>
      </c>
      <c r="F25" s="290">
        <v>74.20991938152</v>
      </c>
      <c r="G25" s="290">
        <v>9.95800849104</v>
      </c>
      <c r="H25" s="290"/>
      <c r="I25" s="290"/>
      <c r="J25" s="385"/>
      <c r="K25" s="290">
        <v>4.168948257943</v>
      </c>
      <c r="L25" s="385">
        <v>4.168948257943</v>
      </c>
      <c r="M25" s="290">
        <v>4.168948257943</v>
      </c>
      <c r="N25" s="300"/>
      <c r="O25" s="309"/>
      <c r="P25" s="309"/>
      <c r="Q25" s="309"/>
      <c r="R25" s="309"/>
    </row>
    <row r="26">
      <c r="B26" s="0" t="s">
        <v>221</v>
      </c>
      <c r="C26" s="0" t="s">
        <v>70</v>
      </c>
      <c r="D26" s="317" t="s">
        <v>156</v>
      </c>
      <c r="E26" s="290">
        <v>1.152793512</v>
      </c>
      <c r="F26" s="290">
        <v>0.768529008</v>
      </c>
      <c r="G26" s="290">
        <v>0.384264504</v>
      </c>
      <c r="H26" s="290"/>
      <c r="I26" s="290"/>
      <c r="J26" s="385"/>
      <c r="K26" s="290"/>
      <c r="L26" s="385"/>
      <c r="M26" s="290"/>
      <c r="N26" s="300"/>
      <c r="O26" s="309"/>
      <c r="P26" s="309"/>
      <c r="Q26" s="309"/>
      <c r="R26" s="309"/>
      <c r="S26" s="56"/>
    </row>
    <row r="27">
      <c r="B27" s="0" t="s">
        <v>223</v>
      </c>
      <c r="C27" s="0" t="s">
        <v>62</v>
      </c>
      <c r="D27" s="317" t="s">
        <v>143</v>
      </c>
      <c r="E27" s="300"/>
      <c r="F27" s="300"/>
      <c r="G27" s="300"/>
      <c r="H27" s="300"/>
      <c r="I27" s="300"/>
      <c r="J27" s="375"/>
      <c r="K27" s="300"/>
      <c r="L27" s="375"/>
      <c r="M27" s="300"/>
      <c r="N27" s="300"/>
      <c r="O27" s="309"/>
      <c r="P27" s="309"/>
      <c r="Q27" s="309"/>
      <c r="R27" s="309"/>
    </row>
    <row r="28">
      <c r="B28" s="0" t="s">
        <v>223</v>
      </c>
      <c r="C28" s="0" t="s">
        <v>62</v>
      </c>
      <c r="D28" s="317" t="s">
        <v>144</v>
      </c>
      <c r="E28" s="300"/>
      <c r="F28" s="300"/>
      <c r="G28" s="300"/>
      <c r="H28" s="300"/>
      <c r="I28" s="300"/>
      <c r="J28" s="375"/>
      <c r="K28" s="300"/>
      <c r="L28" s="375"/>
      <c r="M28" s="300"/>
      <c r="N28" s="300"/>
      <c r="O28" s="309"/>
      <c r="P28" s="309"/>
      <c r="Q28" s="309"/>
      <c r="R28" s="309"/>
    </row>
    <row r="29">
      <c r="B29" s="0" t="s">
        <v>223</v>
      </c>
      <c r="C29" s="0" t="s">
        <v>62</v>
      </c>
      <c r="D29" s="317" t="s">
        <v>145</v>
      </c>
      <c r="E29" s="290">
        <v>54.736815752183</v>
      </c>
      <c r="F29" s="290">
        <v>44.37741630027</v>
      </c>
      <c r="G29" s="290">
        <v>53.756058406137</v>
      </c>
      <c r="H29" s="290">
        <v>65.324564905122</v>
      </c>
      <c r="I29" s="290">
        <v>79.445937921643</v>
      </c>
      <c r="J29" s="385">
        <v>96.619963124386</v>
      </c>
      <c r="K29" s="290">
        <v>117.029368155749</v>
      </c>
      <c r="L29" s="385">
        <v>123.667486250646</v>
      </c>
      <c r="M29" s="290">
        <v>131.103387931888</v>
      </c>
      <c r="N29" s="300"/>
      <c r="O29" s="309"/>
      <c r="P29" s="309"/>
      <c r="Q29" s="309"/>
      <c r="R29" s="309"/>
    </row>
    <row r="30">
      <c r="B30" s="0" t="s">
        <v>223</v>
      </c>
      <c r="C30" s="0" t="s">
        <v>62</v>
      </c>
      <c r="D30" s="317" t="s">
        <v>146</v>
      </c>
      <c r="E30" s="300"/>
      <c r="F30" s="300"/>
      <c r="G30" s="300"/>
      <c r="H30" s="300"/>
      <c r="I30" s="300"/>
      <c r="J30" s="375"/>
      <c r="K30" s="300"/>
      <c r="L30" s="375"/>
      <c r="M30" s="300"/>
      <c r="N30" s="300"/>
      <c r="O30" s="309"/>
      <c r="P30" s="309"/>
      <c r="Q30" s="309"/>
      <c r="R30" s="309"/>
    </row>
    <row r="31">
      <c r="B31" s="0" t="s">
        <v>223</v>
      </c>
      <c r="C31" s="0" t="s">
        <v>62</v>
      </c>
      <c r="D31" s="317" t="s">
        <v>148</v>
      </c>
      <c r="E31" s="300"/>
      <c r="F31" s="300"/>
      <c r="G31" s="300"/>
      <c r="H31" s="300"/>
      <c r="I31" s="300"/>
      <c r="J31" s="375"/>
      <c r="K31" s="300"/>
      <c r="L31" s="375"/>
      <c r="M31" s="300"/>
      <c r="N31" s="300"/>
      <c r="O31" s="309"/>
      <c r="P31" s="309"/>
      <c r="Q31" s="309"/>
      <c r="R31" s="309"/>
    </row>
    <row r="32">
      <c r="B32" s="0" t="s">
        <v>223</v>
      </c>
      <c r="C32" s="0" t="s">
        <v>62</v>
      </c>
      <c r="D32" s="317" t="s">
        <v>423</v>
      </c>
      <c r="E32" s="300"/>
      <c r="F32" s="300"/>
      <c r="G32" s="300"/>
      <c r="H32" s="300"/>
      <c r="I32" s="300"/>
      <c r="J32" s="375"/>
      <c r="K32" s="300"/>
      <c r="L32" s="375"/>
      <c r="M32" s="300"/>
      <c r="N32" s="300"/>
      <c r="O32" s="309"/>
      <c r="P32" s="309"/>
      <c r="Q32" s="309"/>
      <c r="R32" s="309"/>
    </row>
    <row r="33">
      <c r="B33" s="0" t="s">
        <v>223</v>
      </c>
      <c r="C33" s="0" t="s">
        <v>62</v>
      </c>
      <c r="D33" s="317" t="s">
        <v>156</v>
      </c>
      <c r="E33" s="300"/>
      <c r="F33" s="300"/>
      <c r="G33" s="300"/>
      <c r="H33" s="300"/>
      <c r="I33" s="300"/>
      <c r="J33" s="375"/>
      <c r="K33" s="300"/>
      <c r="L33" s="375"/>
      <c r="M33" s="300"/>
      <c r="N33" s="300"/>
      <c r="O33" s="309"/>
      <c r="P33" s="309"/>
      <c r="Q33" s="309"/>
      <c r="R33" s="309"/>
    </row>
    <row r="34">
      <c r="B34" s="0" t="s">
        <v>223</v>
      </c>
      <c r="C34" s="0" t="s">
        <v>64</v>
      </c>
      <c r="D34" s="317" t="s">
        <v>143</v>
      </c>
      <c r="E34" s="290">
        <v>0.602522388</v>
      </c>
      <c r="F34" s="290">
        <v>1.0905692904</v>
      </c>
      <c r="G34" s="290">
        <v>0.7876333764</v>
      </c>
      <c r="H34" s="290">
        <v>0.7876333764</v>
      </c>
      <c r="I34" s="290">
        <v>1.02392338932</v>
      </c>
      <c r="J34" s="385">
        <v>0.63010670112</v>
      </c>
      <c r="K34" s="290">
        <v>1.177511897718</v>
      </c>
      <c r="L34" s="385">
        <v>1.177511897718</v>
      </c>
      <c r="M34" s="290">
        <v>1.331100406116</v>
      </c>
      <c r="N34" s="300"/>
      <c r="O34" s="309"/>
      <c r="P34" s="309"/>
      <c r="Q34" s="309"/>
      <c r="R34" s="309"/>
    </row>
    <row r="35">
      <c r="B35" s="0" t="s">
        <v>223</v>
      </c>
      <c r="C35" s="0" t="s">
        <v>64</v>
      </c>
      <c r="D35" s="317" t="s">
        <v>144</v>
      </c>
      <c r="E35" s="290">
        <v>7.37881632</v>
      </c>
      <c r="F35" s="290">
        <v>35.075803961118</v>
      </c>
      <c r="G35" s="290">
        <v>63.370191167067</v>
      </c>
      <c r="H35" s="290"/>
      <c r="I35" s="290">
        <v>55.498278519702</v>
      </c>
      <c r="J35" s="385">
        <v>41.058751564225</v>
      </c>
      <c r="K35" s="290">
        <v>36.126106566542</v>
      </c>
      <c r="L35" s="385">
        <v>21.471347573166</v>
      </c>
      <c r="M35" s="290">
        <v>31.386395801118</v>
      </c>
      <c r="N35" s="300"/>
      <c r="O35" s="309"/>
      <c r="P35" s="309"/>
      <c r="Q35" s="309"/>
      <c r="R35" s="309"/>
    </row>
    <row r="36">
      <c r="B36" s="0" t="s">
        <v>223</v>
      </c>
      <c r="C36" s="0" t="s">
        <v>64</v>
      </c>
      <c r="D36" s="317" t="s">
        <v>145</v>
      </c>
      <c r="E36" s="290">
        <v>490.28223492</v>
      </c>
      <c r="F36" s="290">
        <v>532.32393656439</v>
      </c>
      <c r="G36" s="290">
        <v>495.1850572692</v>
      </c>
      <c r="H36" s="290">
        <v>497.660982555547</v>
      </c>
      <c r="I36" s="290">
        <v>500.136907841892</v>
      </c>
      <c r="J36" s="385">
        <v>502.637592381102</v>
      </c>
      <c r="K36" s="290">
        <v>505.138276920311</v>
      </c>
      <c r="L36" s="385">
        <v>507.663968304912</v>
      </c>
      <c r="M36" s="290">
        <v>510.189659689514</v>
      </c>
      <c r="N36" s="300"/>
      <c r="O36" s="309"/>
      <c r="P36" s="309"/>
      <c r="Q36" s="309"/>
      <c r="R36" s="309"/>
    </row>
    <row r="37">
      <c r="B37" s="0" t="s">
        <v>223</v>
      </c>
      <c r="C37" s="0" t="s">
        <v>64</v>
      </c>
      <c r="D37" s="317" t="s">
        <v>146</v>
      </c>
      <c r="E37" s="290">
        <v>365.88780144</v>
      </c>
      <c r="F37" s="290">
        <v>243.249665646917</v>
      </c>
      <c r="G37" s="290">
        <v>265.928830128933</v>
      </c>
      <c r="H37" s="290">
        <v>312.8340702312</v>
      </c>
      <c r="I37" s="290">
        <v>240.870840646698</v>
      </c>
      <c r="J37" s="385">
        <v>233.082683664696</v>
      </c>
      <c r="K37" s="290">
        <v>310.882865685572</v>
      </c>
      <c r="L37" s="385">
        <v>379.454717232331</v>
      </c>
      <c r="M37" s="290">
        <v>386.068899649812</v>
      </c>
      <c r="N37" s="300"/>
      <c r="O37" s="309"/>
      <c r="P37" s="309"/>
      <c r="Q37" s="309"/>
      <c r="R37" s="309"/>
    </row>
    <row r="38">
      <c r="B38" s="0" t="s">
        <v>223</v>
      </c>
      <c r="C38" s="0" t="s">
        <v>64</v>
      </c>
      <c r="D38" s="317" t="s">
        <v>148</v>
      </c>
      <c r="E38" s="290">
        <v>138.131449884</v>
      </c>
      <c r="F38" s="290">
        <v>160.237130041116</v>
      </c>
      <c r="G38" s="290">
        <v>177.843307762761</v>
      </c>
      <c r="H38" s="290">
        <v>177.932229416643</v>
      </c>
      <c r="I38" s="290">
        <v>178.825008828182</v>
      </c>
      <c r="J38" s="385">
        <v>181.539311015624</v>
      </c>
      <c r="K38" s="290">
        <v>186.169008090669</v>
      </c>
      <c r="L38" s="385">
        <v>193.361881139934</v>
      </c>
      <c r="M38" s="290">
        <v>201.630188083664</v>
      </c>
      <c r="N38" s="300"/>
      <c r="O38" s="309"/>
      <c r="P38" s="309"/>
      <c r="Q38" s="309"/>
      <c r="R38" s="309"/>
    </row>
    <row r="39">
      <c r="B39" s="0" t="s">
        <v>223</v>
      </c>
      <c r="C39" s="0" t="s">
        <v>64</v>
      </c>
      <c r="D39" s="317" t="s">
        <v>150</v>
      </c>
      <c r="E39" s="375"/>
      <c r="F39" s="375"/>
      <c r="G39" s="375"/>
      <c r="H39" s="375"/>
      <c r="I39" s="375"/>
      <c r="J39" s="375"/>
      <c r="K39" s="375"/>
      <c r="L39" s="375"/>
      <c r="M39" s="375"/>
      <c r="N39" s="300"/>
      <c r="O39" s="309"/>
      <c r="P39" s="309"/>
      <c r="Q39" s="309"/>
      <c r="R39" s="309"/>
    </row>
    <row r="40">
      <c r="B40" s="0" t="s">
        <v>223</v>
      </c>
      <c r="C40" s="0" t="s">
        <v>64</v>
      </c>
      <c r="D40" s="317" t="s">
        <v>423</v>
      </c>
      <c r="E40" s="290">
        <v>341.553198744</v>
      </c>
      <c r="F40" s="290">
        <v>170.776599372</v>
      </c>
      <c r="G40" s="290">
        <v>307.3978788696</v>
      </c>
      <c r="H40" s="290">
        <v>292.02798492612</v>
      </c>
      <c r="I40" s="290">
        <v>276.65809098264</v>
      </c>
      <c r="J40" s="385">
        <v>255.908734158942</v>
      </c>
      <c r="K40" s="290">
        <v>235.159377335244</v>
      </c>
      <c r="L40" s="385">
        <v>214.410020511546</v>
      </c>
      <c r="M40" s="290">
        <v>193.660663687848</v>
      </c>
      <c r="N40" s="300"/>
      <c r="O40" s="309"/>
      <c r="P40" s="309"/>
      <c r="Q40" s="309"/>
      <c r="R40" s="309"/>
    </row>
    <row r="41">
      <c r="B41" s="0" t="s">
        <v>223</v>
      </c>
      <c r="C41" s="0" t="s">
        <v>64</v>
      </c>
      <c r="D41" s="317" t="s">
        <v>156</v>
      </c>
      <c r="E41" s="290">
        <v>0.586905624</v>
      </c>
      <c r="F41" s="290">
        <v>0.293452812</v>
      </c>
      <c r="G41" s="290"/>
      <c r="H41" s="290"/>
      <c r="I41" s="290"/>
      <c r="J41" s="385"/>
      <c r="K41" s="290"/>
      <c r="L41" s="385"/>
      <c r="M41" s="290"/>
      <c r="N41" s="300"/>
      <c r="O41" s="309"/>
      <c r="P41" s="309"/>
      <c r="Q41" s="309"/>
      <c r="R41" s="309"/>
    </row>
    <row r="42">
      <c r="B42" s="0" t="s">
        <v>223</v>
      </c>
      <c r="C42" s="0" t="s">
        <v>70</v>
      </c>
      <c r="D42" s="317" t="s">
        <v>143</v>
      </c>
      <c r="E42" s="290">
        <v>261.589714884</v>
      </c>
      <c r="F42" s="290">
        <v>695.465115105102</v>
      </c>
      <c r="G42" s="290">
        <v>682.385629360901</v>
      </c>
      <c r="H42" s="290">
        <v>679.22182046594</v>
      </c>
      <c r="I42" s="290">
        <v>774.383973345756</v>
      </c>
      <c r="J42" s="385">
        <v>649.470118975346</v>
      </c>
      <c r="K42" s="290">
        <v>512.666366190229</v>
      </c>
      <c r="L42" s="385">
        <v>238.550643521646</v>
      </c>
      <c r="M42" s="290">
        <v>203.843966557906</v>
      </c>
      <c r="N42" s="300"/>
      <c r="O42" s="309"/>
      <c r="P42" s="309"/>
      <c r="Q42" s="309"/>
      <c r="R42" s="309"/>
    </row>
    <row r="43">
      <c r="B43" s="0" t="s">
        <v>223</v>
      </c>
      <c r="C43" s="0" t="s">
        <v>70</v>
      </c>
      <c r="D43" s="317" t="s">
        <v>144</v>
      </c>
      <c r="E43" s="290">
        <v>46.231817904</v>
      </c>
      <c r="F43" s="290">
        <v>11.841588761946</v>
      </c>
      <c r="G43" s="290"/>
      <c r="H43" s="290">
        <v>60.430923517384</v>
      </c>
      <c r="I43" s="290"/>
      <c r="J43" s="385">
        <v>9.506881957794</v>
      </c>
      <c r="K43" s="290">
        <v>9.506881957794</v>
      </c>
      <c r="L43" s="385">
        <v>9.506881957794</v>
      </c>
      <c r="M43" s="290"/>
      <c r="N43" s="300"/>
      <c r="O43" s="309"/>
      <c r="P43" s="309"/>
      <c r="Q43" s="309"/>
      <c r="R43" s="309"/>
    </row>
    <row r="44">
      <c r="B44" s="0" t="s">
        <v>223</v>
      </c>
      <c r="C44" s="0" t="s">
        <v>70</v>
      </c>
      <c r="D44" s="317" t="s">
        <v>145</v>
      </c>
      <c r="E44" s="290">
        <v>510.2118216</v>
      </c>
      <c r="F44" s="290">
        <v>597.866888920784</v>
      </c>
      <c r="G44" s="290">
        <v>515.313939816001</v>
      </c>
      <c r="H44" s="290">
        <v>579.954636633974</v>
      </c>
      <c r="I44" s="290">
        <v>536.248934077219</v>
      </c>
      <c r="J44" s="385">
        <v>563.104473521753</v>
      </c>
      <c r="K44" s="290">
        <v>525.671750006302</v>
      </c>
      <c r="L44" s="385">
        <v>536.604872491523</v>
      </c>
      <c r="M44" s="290">
        <v>530.928467506365</v>
      </c>
      <c r="N44" s="300"/>
      <c r="O44" s="309"/>
      <c r="P44" s="309"/>
      <c r="Q44" s="309"/>
      <c r="R44" s="309"/>
    </row>
    <row r="45">
      <c r="B45" s="0" t="s">
        <v>223</v>
      </c>
      <c r="C45" s="0" t="s">
        <v>70</v>
      </c>
      <c r="D45" s="317" t="s">
        <v>146</v>
      </c>
      <c r="E45" s="290">
        <v>961.669943855999</v>
      </c>
      <c r="F45" s="290">
        <v>902.484278848309</v>
      </c>
      <c r="G45" s="290">
        <v>1008.409500917862</v>
      </c>
      <c r="H45" s="290">
        <v>999.283117193116</v>
      </c>
      <c r="I45" s="290">
        <v>1180.347827772214</v>
      </c>
      <c r="J45" s="385">
        <v>1195.80570676068</v>
      </c>
      <c r="K45" s="290">
        <v>1184.6756950098</v>
      </c>
      <c r="L45" s="385">
        <v>1211.08116085555</v>
      </c>
      <c r="M45" s="290">
        <v>1168.07532009198</v>
      </c>
      <c r="N45" s="300"/>
      <c r="O45" s="309"/>
      <c r="P45" s="309"/>
      <c r="Q45" s="309"/>
      <c r="R45" s="309"/>
    </row>
    <row r="46">
      <c r="B46" s="0" t="s">
        <v>223</v>
      </c>
      <c r="C46" s="0" t="s">
        <v>70</v>
      </c>
      <c r="D46" s="317" t="s">
        <v>148</v>
      </c>
      <c r="E46" s="290">
        <v>188.8477074</v>
      </c>
      <c r="F46" s="290"/>
      <c r="G46" s="290"/>
      <c r="H46" s="290"/>
      <c r="I46" s="290"/>
      <c r="J46" s="385"/>
      <c r="K46" s="290"/>
      <c r="L46" s="385">
        <v>6.595311112164</v>
      </c>
      <c r="M46" s="290"/>
      <c r="N46" s="300"/>
      <c r="O46" s="309"/>
      <c r="P46" s="309"/>
      <c r="Q46" s="309"/>
      <c r="R46" s="309"/>
    </row>
    <row r="47">
      <c r="B47" s="0" t="s">
        <v>223</v>
      </c>
      <c r="C47" s="0" t="s">
        <v>70</v>
      </c>
      <c r="D47" s="317" t="s">
        <v>423</v>
      </c>
      <c r="E47" s="290">
        <v>591.251982948</v>
      </c>
      <c r="F47" s="290">
        <v>63.14126812704</v>
      </c>
      <c r="G47" s="290"/>
      <c r="H47" s="290">
        <v>29.902983260763</v>
      </c>
      <c r="I47" s="290">
        <v>29.902983260763</v>
      </c>
      <c r="J47" s="385">
        <v>29.902983260763</v>
      </c>
      <c r="K47" s="290">
        <v>29.902983260763</v>
      </c>
      <c r="L47" s="385">
        <v>27.476121112769</v>
      </c>
      <c r="M47" s="290">
        <v>27.476121112769</v>
      </c>
      <c r="N47" s="300"/>
      <c r="O47" s="309"/>
      <c r="P47" s="309"/>
      <c r="Q47" s="309"/>
      <c r="R47" s="309"/>
    </row>
    <row r="48">
      <c r="B48" s="0" t="s">
        <v>223</v>
      </c>
      <c r="C48" s="0" t="s">
        <v>70</v>
      </c>
      <c r="D48" s="317" t="s">
        <v>156</v>
      </c>
      <c r="E48" s="290">
        <v>37.205830728</v>
      </c>
      <c r="F48" s="290">
        <v>9.064756944</v>
      </c>
      <c r="G48" s="290"/>
      <c r="H48" s="290"/>
      <c r="I48" s="290"/>
      <c r="J48" s="385"/>
      <c r="K48" s="290"/>
      <c r="L48" s="385"/>
      <c r="M48" s="290"/>
      <c r="N48" s="300"/>
      <c r="O48" s="309"/>
      <c r="P48" s="309"/>
      <c r="Q48" s="309"/>
      <c r="R48" s="309"/>
    </row>
    <row r="49">
      <c r="B49" s="0" t="s">
        <v>224</v>
      </c>
      <c r="C49" s="0" t="s">
        <v>62</v>
      </c>
      <c r="D49" s="317" t="s">
        <v>143</v>
      </c>
      <c r="E49" s="290">
        <v>24.259282164</v>
      </c>
      <c r="F49" s="290">
        <v>24.259282164</v>
      </c>
      <c r="G49" s="290">
        <v>21.511433340706</v>
      </c>
      <c r="H49" s="290">
        <v>21.511433340703</v>
      </c>
      <c r="I49" s="290">
        <v>19.014020607916</v>
      </c>
      <c r="J49" s="385">
        <v>18.117145629537</v>
      </c>
      <c r="K49" s="290">
        <v>17.507946073865</v>
      </c>
      <c r="L49" s="385">
        <v>16.981377286332</v>
      </c>
      <c r="M49" s="290">
        <v>16.596722945039</v>
      </c>
      <c r="N49" s="300"/>
      <c r="O49" s="309"/>
      <c r="P49" s="309"/>
      <c r="Q49" s="309"/>
      <c r="R49" s="309"/>
    </row>
    <row r="50">
      <c r="B50" s="0" t="s">
        <v>224</v>
      </c>
      <c r="C50" s="0" t="s">
        <v>62</v>
      </c>
      <c r="D50" s="317" t="s">
        <v>144</v>
      </c>
      <c r="E50" s="290">
        <v>53.84580678</v>
      </c>
      <c r="F50" s="290">
        <v>53.84580678</v>
      </c>
      <c r="G50" s="290">
        <v>47.746692395673</v>
      </c>
      <c r="H50" s="290">
        <v>47.746692395674</v>
      </c>
      <c r="I50" s="290">
        <v>42.203444967717</v>
      </c>
      <c r="J50" s="385">
        <v>40.212744811586</v>
      </c>
      <c r="K50" s="290">
        <v>38.860567886339</v>
      </c>
      <c r="L50" s="385">
        <v>37.691797887368</v>
      </c>
      <c r="M50" s="290">
        <v>36.838020632199</v>
      </c>
      <c r="N50" s="300"/>
      <c r="O50" s="309"/>
      <c r="P50" s="309"/>
      <c r="Q50" s="309"/>
      <c r="R50" s="309"/>
    </row>
    <row r="51">
      <c r="B51" s="0" t="s">
        <v>224</v>
      </c>
      <c r="C51" s="0" t="s">
        <v>62</v>
      </c>
      <c r="D51" s="317" t="s">
        <v>145</v>
      </c>
      <c r="E51" s="290"/>
      <c r="F51" s="290">
        <v>12.451040784</v>
      </c>
      <c r="G51" s="290">
        <v>11.040711428999</v>
      </c>
      <c r="H51" s="290">
        <v>11.040711428999</v>
      </c>
      <c r="I51" s="290">
        <v>9.758918028015</v>
      </c>
      <c r="J51" s="385">
        <v>9.29859826841</v>
      </c>
      <c r="K51" s="290">
        <v>8.985927495137</v>
      </c>
      <c r="L51" s="385">
        <v>8.715666841716</v>
      </c>
      <c r="M51" s="290">
        <v>8.51824356848</v>
      </c>
      <c r="N51" s="300"/>
      <c r="O51" s="309"/>
      <c r="P51" s="309"/>
      <c r="Q51" s="309"/>
      <c r="R51" s="309"/>
    </row>
    <row r="52">
      <c r="B52" s="0" t="s">
        <v>224</v>
      </c>
      <c r="C52" s="0" t="s">
        <v>62</v>
      </c>
      <c r="D52" s="317" t="s">
        <v>146</v>
      </c>
      <c r="E52" s="290">
        <v>7.785480204</v>
      </c>
      <c r="F52" s="290">
        <v>7.23216962475</v>
      </c>
      <c r="G52" s="290">
        <v>6.35030830368</v>
      </c>
      <c r="H52" s="290">
        <v>6.35030830368</v>
      </c>
      <c r="I52" s="290">
        <v>5.548818908367</v>
      </c>
      <c r="J52" s="385">
        <v>5.260986715213</v>
      </c>
      <c r="K52" s="290">
        <v>5.065477588071</v>
      </c>
      <c r="L52" s="385">
        <v>4.896486978882</v>
      </c>
      <c r="M52" s="290">
        <v>4.84554581243</v>
      </c>
      <c r="N52" s="300"/>
      <c r="O52" s="309"/>
      <c r="P52" s="309"/>
      <c r="Q52" s="309"/>
      <c r="R52" s="309"/>
    </row>
    <row r="53">
      <c r="B53" s="0" t="s">
        <v>224</v>
      </c>
      <c r="C53" s="0" t="s">
        <v>62</v>
      </c>
      <c r="D53" s="317" t="s">
        <v>148</v>
      </c>
      <c r="E53" s="290">
        <v>2.51354538</v>
      </c>
      <c r="F53" s="290">
        <v>2.51354538</v>
      </c>
      <c r="G53" s="290">
        <v>2.228836101793</v>
      </c>
      <c r="H53" s="290">
        <v>2.228836101793</v>
      </c>
      <c r="I53" s="290">
        <v>1.970074931779</v>
      </c>
      <c r="J53" s="385">
        <v>1.877148193754</v>
      </c>
      <c r="K53" s="290">
        <v>1.814027994305</v>
      </c>
      <c r="L53" s="385">
        <v>1.759469308924</v>
      </c>
      <c r="M53" s="290">
        <v>1.719614620071</v>
      </c>
      <c r="N53" s="300"/>
      <c r="O53" s="309"/>
      <c r="P53" s="309"/>
      <c r="Q53" s="309"/>
      <c r="R53" s="309"/>
    </row>
    <row r="54">
      <c r="B54" s="0" t="s">
        <v>224</v>
      </c>
      <c r="C54" s="0" t="s">
        <v>62</v>
      </c>
      <c r="D54" s="317" t="s">
        <v>423</v>
      </c>
      <c r="E54" s="290">
        <v>100.735287228</v>
      </c>
      <c r="F54" s="290">
        <v>100.735287228</v>
      </c>
      <c r="G54" s="290">
        <v>89.325001523641</v>
      </c>
      <c r="H54" s="290">
        <v>89.32500152364</v>
      </c>
      <c r="I54" s="290">
        <v>78.954637418732</v>
      </c>
      <c r="J54" s="385">
        <v>75.230415162542</v>
      </c>
      <c r="K54" s="290">
        <v>72.700748711366</v>
      </c>
      <c r="L54" s="385">
        <v>70.514201817735</v>
      </c>
      <c r="M54" s="290">
        <v>68.916946577796</v>
      </c>
      <c r="N54" s="300"/>
      <c r="O54" s="309"/>
      <c r="P54" s="309"/>
      <c r="Q54" s="309"/>
      <c r="R54" s="309"/>
    </row>
    <row r="55">
      <c r="B55" s="0" t="s">
        <v>224</v>
      </c>
      <c r="C55" s="0" t="s">
        <v>62</v>
      </c>
      <c r="D55" s="317" t="s">
        <v>156</v>
      </c>
      <c r="E55" s="290">
        <v>0.0219807</v>
      </c>
      <c r="F55" s="290">
        <v>0.0219807</v>
      </c>
      <c r="G55" s="290">
        <v>0.01949094617</v>
      </c>
      <c r="H55" s="290">
        <v>0.019490946172</v>
      </c>
      <c r="I55" s="290">
        <v>0.017228105925</v>
      </c>
      <c r="J55" s="385">
        <v>0.016415471004</v>
      </c>
      <c r="K55" s="290">
        <v>0.015863491247</v>
      </c>
      <c r="L55" s="385">
        <v>0.015386381064</v>
      </c>
      <c r="M55" s="290">
        <v>0.015037855843</v>
      </c>
      <c r="N55" s="300"/>
      <c r="O55" s="309"/>
      <c r="P55" s="309"/>
      <c r="Q55" s="309"/>
      <c r="R55" s="309"/>
    </row>
    <row r="56">
      <c r="B56" s="0" t="s">
        <v>224</v>
      </c>
      <c r="C56" s="0" t="s">
        <v>64</v>
      </c>
      <c r="D56" s="317" t="s">
        <v>143</v>
      </c>
      <c r="E56" s="290">
        <v>18.156100068</v>
      </c>
      <c r="F56" s="290">
        <v>12.104066712</v>
      </c>
      <c r="G56" s="290">
        <v>16.3404900612</v>
      </c>
      <c r="H56" s="290">
        <v>15.52346555814</v>
      </c>
      <c r="I56" s="290">
        <v>14.70644105508</v>
      </c>
      <c r="J56" s="385">
        <v>13.603457975949</v>
      </c>
      <c r="K56" s="290">
        <v>12.500474896818</v>
      </c>
      <c r="L56" s="385">
        <v>11.397491817687</v>
      </c>
      <c r="M56" s="290">
        <v>10.294508738556</v>
      </c>
      <c r="N56" s="300"/>
      <c r="O56" s="309"/>
      <c r="P56" s="309"/>
      <c r="Q56" s="309"/>
      <c r="R56" s="309"/>
    </row>
    <row r="57">
      <c r="B57" s="0" t="s">
        <v>224</v>
      </c>
      <c r="C57" s="0" t="s">
        <v>64</v>
      </c>
      <c r="D57" s="317" t="s">
        <v>144</v>
      </c>
      <c r="E57" s="290">
        <v>56.073435588</v>
      </c>
      <c r="F57" s="290">
        <v>37.3814362848</v>
      </c>
      <c r="G57" s="290">
        <v>92.763937060853</v>
      </c>
      <c r="H57" s="290">
        <v>80.271499047623</v>
      </c>
      <c r="I57" s="290">
        <v>73.637239688874</v>
      </c>
      <c r="J57" s="385">
        <v>67.002980330123</v>
      </c>
      <c r="K57" s="290">
        <v>60.368720971373</v>
      </c>
      <c r="L57" s="385">
        <v>66.503062365763</v>
      </c>
      <c r="M57" s="290">
        <v>58.500237523513</v>
      </c>
      <c r="N57" s="300"/>
      <c r="O57" s="309"/>
      <c r="P57" s="309"/>
      <c r="Q57" s="309"/>
      <c r="R57" s="309"/>
    </row>
    <row r="58">
      <c r="B58" s="0" t="s">
        <v>224</v>
      </c>
      <c r="C58" s="0" t="s">
        <v>64</v>
      </c>
      <c r="D58" s="317" t="s">
        <v>145</v>
      </c>
      <c r="E58" s="290">
        <v>263.038138344</v>
      </c>
      <c r="F58" s="290">
        <v>285.593658706998</v>
      </c>
      <c r="G58" s="290">
        <v>265.904737741904</v>
      </c>
      <c r="H58" s="290">
        <v>328.432707513047</v>
      </c>
      <c r="I58" s="290">
        <v>344.937983782298</v>
      </c>
      <c r="J58" s="385">
        <v>339.249257803364</v>
      </c>
      <c r="K58" s="290">
        <v>346.607249228623</v>
      </c>
      <c r="L58" s="385">
        <v>303.58213431155</v>
      </c>
      <c r="M58" s="290">
        <v>287.635159209582</v>
      </c>
      <c r="N58" s="300"/>
      <c r="O58" s="309"/>
      <c r="P58" s="309"/>
      <c r="Q58" s="309"/>
      <c r="R58" s="309"/>
      <c r="S58" s="56"/>
    </row>
    <row r="59">
      <c r="B59" s="0" t="s">
        <v>224</v>
      </c>
      <c r="C59" s="0" t="s">
        <v>64</v>
      </c>
      <c r="D59" s="317" t="s">
        <v>146</v>
      </c>
      <c r="E59" s="290">
        <v>186.818197968</v>
      </c>
      <c r="F59" s="290">
        <v>115.2045554136</v>
      </c>
      <c r="G59" s="290">
        <v>94.073266187947</v>
      </c>
      <c r="H59" s="290">
        <v>79.472665448137</v>
      </c>
      <c r="I59" s="290">
        <v>77.699337201847</v>
      </c>
      <c r="J59" s="385">
        <v>72.983353293793</v>
      </c>
      <c r="K59" s="290">
        <v>68.267369385739</v>
      </c>
      <c r="L59" s="385">
        <v>101.186695740732</v>
      </c>
      <c r="M59" s="290">
        <v>107.812714675115</v>
      </c>
      <c r="N59" s="300"/>
      <c r="O59" s="309"/>
      <c r="P59" s="309"/>
      <c r="Q59" s="309"/>
      <c r="R59" s="309"/>
      <c r="S59" s="56"/>
    </row>
    <row r="60">
      <c r="B60" s="0" t="s">
        <v>224</v>
      </c>
      <c r="C60" s="0" t="s">
        <v>64</v>
      </c>
      <c r="D60" s="317" t="s">
        <v>148</v>
      </c>
      <c r="E60" s="290">
        <v>86.007464604</v>
      </c>
      <c r="F60" s="290">
        <v>117.079847295041</v>
      </c>
      <c r="G60" s="290">
        <v>111.961039576298</v>
      </c>
      <c r="H60" s="290">
        <v>84.253590222337</v>
      </c>
      <c r="I60" s="290">
        <v>67.393479306323</v>
      </c>
      <c r="J60" s="385">
        <v>50.560076087828</v>
      </c>
      <c r="K60" s="290">
        <v>52.266682644325</v>
      </c>
      <c r="L60" s="385">
        <v>53.732346479709</v>
      </c>
      <c r="M60" s="290">
        <v>55.252938095769</v>
      </c>
      <c r="N60" s="300"/>
      <c r="O60" s="309"/>
      <c r="P60" s="309"/>
      <c r="Q60" s="309"/>
      <c r="R60" s="309"/>
    </row>
    <row r="61">
      <c r="B61" s="0" t="s">
        <v>224</v>
      </c>
      <c r="C61" s="0" t="s">
        <v>64</v>
      </c>
      <c r="D61" s="317" t="s">
        <v>150</v>
      </c>
      <c r="E61" s="375"/>
      <c r="F61" s="375"/>
      <c r="G61" s="375"/>
      <c r="H61" s="375"/>
      <c r="I61" s="375"/>
      <c r="J61" s="375"/>
      <c r="K61" s="375"/>
      <c r="L61" s="375"/>
      <c r="M61" s="375"/>
      <c r="N61" s="300"/>
      <c r="O61" s="309"/>
      <c r="P61" s="309"/>
      <c r="Q61" s="309"/>
      <c r="R61" s="309"/>
    </row>
    <row r="62">
      <c r="B62" s="0" t="s">
        <v>224</v>
      </c>
      <c r="C62" s="0" t="s">
        <v>64</v>
      </c>
      <c r="D62" s="317" t="s">
        <v>423</v>
      </c>
      <c r="E62" s="290">
        <v>35.443439136</v>
      </c>
      <c r="F62" s="290">
        <v>22.12728855912</v>
      </c>
      <c r="G62" s="290">
        <v>31.5389383128</v>
      </c>
      <c r="H62" s="290">
        <v>29.96199139716</v>
      </c>
      <c r="I62" s="290">
        <v>28.38504448152</v>
      </c>
      <c r="J62" s="385">
        <v>26.256166145406</v>
      </c>
      <c r="K62" s="290">
        <v>24.127287809292</v>
      </c>
      <c r="L62" s="385">
        <v>21.998409473178</v>
      </c>
      <c r="M62" s="290">
        <v>19.869531137064</v>
      </c>
      <c r="N62" s="300"/>
      <c r="O62" s="309"/>
      <c r="P62" s="309"/>
      <c r="Q62" s="309"/>
      <c r="R62" s="309"/>
    </row>
    <row r="63">
      <c r="B63" s="0" t="s">
        <v>224</v>
      </c>
      <c r="C63" s="0" t="s">
        <v>64</v>
      </c>
      <c r="D63" s="317" t="s">
        <v>156</v>
      </c>
      <c r="E63" s="290">
        <v>0.35190054</v>
      </c>
      <c r="F63" s="290">
        <v>0.1987432092</v>
      </c>
      <c r="G63" s="290">
        <v>0.1538523396</v>
      </c>
      <c r="H63" s="290">
        <v>0.14615972262</v>
      </c>
      <c r="I63" s="290">
        <v>0.13846710564</v>
      </c>
      <c r="J63" s="385">
        <v>0.128082072717</v>
      </c>
      <c r="K63" s="290">
        <v>0.117697039794</v>
      </c>
      <c r="L63" s="385">
        <v>0.107312006871</v>
      </c>
      <c r="M63" s="290">
        <v>0.096926973948</v>
      </c>
      <c r="N63" s="300"/>
      <c r="O63" s="309"/>
      <c r="P63" s="309"/>
      <c r="Q63" s="309"/>
      <c r="R63" s="309"/>
    </row>
    <row r="64">
      <c r="B64" s="0" t="s">
        <v>224</v>
      </c>
      <c r="C64" s="0" t="s">
        <v>70</v>
      </c>
      <c r="D64" s="317" t="s">
        <v>143</v>
      </c>
      <c r="E64" s="290">
        <v>235.479364704</v>
      </c>
      <c r="F64" s="290">
        <v>280.308617169716</v>
      </c>
      <c r="G64" s="290">
        <v>176.688988040063</v>
      </c>
      <c r="H64" s="290">
        <v>154.662805751519</v>
      </c>
      <c r="I64" s="290">
        <v>185.900629318626</v>
      </c>
      <c r="J64" s="385">
        <v>176.527574705387</v>
      </c>
      <c r="K64" s="290">
        <v>167.799429827421</v>
      </c>
      <c r="L64" s="385">
        <v>154.65155309784</v>
      </c>
      <c r="M64" s="290">
        <v>139.525762029936</v>
      </c>
      <c r="N64" s="300"/>
      <c r="O64" s="309"/>
      <c r="P64" s="309"/>
      <c r="Q64" s="309"/>
      <c r="R64" s="309"/>
    </row>
    <row r="65">
      <c r="B65" s="0" t="s">
        <v>224</v>
      </c>
      <c r="C65" s="0" t="s">
        <v>70</v>
      </c>
      <c r="D65" s="317" t="s">
        <v>144</v>
      </c>
      <c r="E65" s="290">
        <v>325.624769352</v>
      </c>
      <c r="F65" s="290">
        <v>240.273386051075</v>
      </c>
      <c r="G65" s="290">
        <v>147.168200666076</v>
      </c>
      <c r="H65" s="290">
        <v>204.717278021874</v>
      </c>
      <c r="I65" s="290">
        <v>273.888215145636</v>
      </c>
      <c r="J65" s="385">
        <v>268.804629843051</v>
      </c>
      <c r="K65" s="290">
        <v>243.323799367517</v>
      </c>
      <c r="L65" s="385">
        <v>213.811011416023</v>
      </c>
      <c r="M65" s="290">
        <v>192.899092835743</v>
      </c>
      <c r="N65" s="300"/>
      <c r="O65" s="309"/>
      <c r="P65" s="309"/>
      <c r="Q65" s="309"/>
      <c r="R65" s="309"/>
    </row>
    <row r="66">
      <c r="B66" s="0" t="s">
        <v>224</v>
      </c>
      <c r="C66" s="0" t="s">
        <v>70</v>
      </c>
      <c r="D66" s="317" t="s">
        <v>145</v>
      </c>
      <c r="E66" s="290">
        <v>196.465757472</v>
      </c>
      <c r="F66" s="290">
        <v>242.88079267476</v>
      </c>
      <c r="G66" s="290">
        <v>259.82596425672</v>
      </c>
      <c r="H66" s="290">
        <v>241.756368065506</v>
      </c>
      <c r="I66" s="290">
        <v>232.651646564754</v>
      </c>
      <c r="J66" s="385">
        <v>245.468243914451</v>
      </c>
      <c r="K66" s="290">
        <v>256.8578401332</v>
      </c>
      <c r="L66" s="385">
        <v>267.983903704123</v>
      </c>
      <c r="M66" s="290">
        <v>271.622160905246</v>
      </c>
      <c r="N66" s="300"/>
      <c r="O66" s="309"/>
      <c r="P66" s="309"/>
      <c r="Q66" s="309"/>
      <c r="R66" s="309"/>
      <c r="S66" s="56"/>
    </row>
    <row r="67">
      <c r="B67" s="0" t="s">
        <v>224</v>
      </c>
      <c r="C67" s="0" t="s">
        <v>70</v>
      </c>
      <c r="D67" s="317" t="s">
        <v>146</v>
      </c>
      <c r="E67" s="290">
        <v>317.997173376</v>
      </c>
      <c r="F67" s="290">
        <v>219.103247081279</v>
      </c>
      <c r="G67" s="290">
        <v>501.357346981301</v>
      </c>
      <c r="H67" s="290">
        <v>626.951666980129</v>
      </c>
      <c r="I67" s="290">
        <v>686.230513512866</v>
      </c>
      <c r="J67" s="385">
        <v>704.44113781062</v>
      </c>
      <c r="K67" s="290">
        <v>734.644002712506</v>
      </c>
      <c r="L67" s="385">
        <v>474.103593110345</v>
      </c>
      <c r="M67" s="290">
        <v>464.80445575652</v>
      </c>
      <c r="N67" s="300"/>
      <c r="O67" s="309"/>
      <c r="P67" s="309"/>
      <c r="Q67" s="309"/>
      <c r="R67" s="309"/>
    </row>
    <row r="68">
      <c r="B68" s="0" t="s">
        <v>224</v>
      </c>
      <c r="C68" s="0" t="s">
        <v>70</v>
      </c>
      <c r="D68" s="317" t="s">
        <v>148</v>
      </c>
      <c r="E68" s="290">
        <v>319.753494108</v>
      </c>
      <c r="F68" s="290">
        <v>159.876747054</v>
      </c>
      <c r="G68" s="290"/>
      <c r="H68" s="290"/>
      <c r="I68" s="290"/>
      <c r="J68" s="385"/>
      <c r="K68" s="290"/>
      <c r="L68" s="385"/>
      <c r="M68" s="290"/>
      <c r="N68" s="300"/>
      <c r="O68" s="309"/>
      <c r="P68" s="309"/>
      <c r="Q68" s="309"/>
      <c r="R68" s="309"/>
    </row>
    <row r="69">
      <c r="B69" s="0" t="s">
        <v>224</v>
      </c>
      <c r="C69" s="0" t="s">
        <v>70</v>
      </c>
      <c r="D69" s="317" t="s">
        <v>423</v>
      </c>
      <c r="E69" s="290">
        <v>29.731471632</v>
      </c>
      <c r="F69" s="290">
        <v>16.821020262</v>
      </c>
      <c r="G69" s="290">
        <v>31.695572348138</v>
      </c>
      <c r="H69" s="290">
        <v>27.785003456138</v>
      </c>
      <c r="I69" s="290">
        <v>27.785003456138</v>
      </c>
      <c r="J69" s="385">
        <v>29.315657577505</v>
      </c>
      <c r="K69" s="290">
        <v>30.675888527832</v>
      </c>
      <c r="L69" s="385">
        <v>329.428974124308</v>
      </c>
      <c r="M69" s="290">
        <v>338.529335888567</v>
      </c>
      <c r="N69" s="300"/>
      <c r="O69" s="309"/>
      <c r="P69" s="309"/>
      <c r="Q69" s="309"/>
      <c r="R69" s="309"/>
    </row>
    <row r="70">
      <c r="B70" s="0" t="s">
        <v>224</v>
      </c>
      <c r="C70" s="0" t="s">
        <v>70</v>
      </c>
      <c r="D70" s="317" t="s">
        <v>156</v>
      </c>
      <c r="E70" s="290">
        <v>0.697269672</v>
      </c>
      <c r="F70" s="290">
        <v>0.715802213266</v>
      </c>
      <c r="G70" s="290">
        <v>0.520931010492</v>
      </c>
      <c r="H70" s="290">
        <v>0.520931010492</v>
      </c>
      <c r="I70" s="290">
        <v>0.520931010492</v>
      </c>
      <c r="J70" s="385">
        <v>0.549628692657</v>
      </c>
      <c r="K70" s="290">
        <v>0.575131172245</v>
      </c>
      <c r="L70" s="385">
        <v>0.600043575077</v>
      </c>
      <c r="M70" s="290">
        <v>0.608190007858</v>
      </c>
      <c r="N70" s="300"/>
      <c r="O70" s="309"/>
      <c r="P70" s="309"/>
      <c r="Q70" s="309"/>
      <c r="R70" s="309"/>
    </row>
    <row r="71">
      <c r="B71" s="0" t="s">
        <v>225</v>
      </c>
      <c r="C71" s="0" t="s">
        <v>62</v>
      </c>
      <c r="D71" s="317" t="s">
        <v>143</v>
      </c>
      <c r="E71" s="290">
        <v>1.617653916</v>
      </c>
      <c r="F71" s="290">
        <v>1.617653916</v>
      </c>
      <c r="G71" s="290">
        <v>1.369239805134</v>
      </c>
      <c r="H71" s="290">
        <v>1.369239805134</v>
      </c>
      <c r="I71" s="290">
        <v>1.234824570661</v>
      </c>
      <c r="J71" s="385">
        <v>1.18783545113</v>
      </c>
      <c r="K71" s="290">
        <v>1.156495818013</v>
      </c>
      <c r="L71" s="385">
        <v>1.134119474463</v>
      </c>
      <c r="M71" s="290">
        <v>1.122098192041</v>
      </c>
      <c r="N71" s="300"/>
      <c r="O71" s="309"/>
      <c r="P71" s="309"/>
      <c r="Q71" s="309"/>
      <c r="R71" s="309"/>
      <c r="S71" s="56"/>
    </row>
    <row r="72">
      <c r="B72" s="0" t="s">
        <v>225</v>
      </c>
      <c r="C72" s="0" t="s">
        <v>62</v>
      </c>
      <c r="D72" s="317" t="s">
        <v>144</v>
      </c>
      <c r="E72" s="290">
        <v>0.505514232</v>
      </c>
      <c r="F72" s="290">
        <v>0.505514232</v>
      </c>
      <c r="G72" s="290">
        <v>0.427885224194</v>
      </c>
      <c r="H72" s="290">
        <v>0.427885224194</v>
      </c>
      <c r="I72" s="290">
        <v>0.385880680854</v>
      </c>
      <c r="J72" s="385">
        <v>0.371196657011</v>
      </c>
      <c r="K72" s="290">
        <v>0.36140307196</v>
      </c>
      <c r="L72" s="385">
        <v>0.354410501195</v>
      </c>
      <c r="M72" s="290">
        <v>0.350653869884</v>
      </c>
      <c r="N72" s="300"/>
      <c r="O72" s="309"/>
      <c r="P72" s="309"/>
      <c r="Q72" s="309"/>
      <c r="R72" s="309"/>
      <c r="S72" s="56"/>
    </row>
    <row r="73">
      <c r="B73" s="0" t="s">
        <v>225</v>
      </c>
      <c r="C73" s="0" t="s">
        <v>62</v>
      </c>
      <c r="D73" s="317" t="s">
        <v>145</v>
      </c>
      <c r="E73" s="290">
        <v>16.314536088</v>
      </c>
      <c r="F73" s="290">
        <v>16.314536088</v>
      </c>
      <c r="G73" s="290">
        <v>13.809203558952</v>
      </c>
      <c r="H73" s="290">
        <v>13.809203558951</v>
      </c>
      <c r="I73" s="290">
        <v>12.453584676632</v>
      </c>
      <c r="J73" s="385">
        <v>11.979684988488</v>
      </c>
      <c r="K73" s="290">
        <v>11.663615178747</v>
      </c>
      <c r="L73" s="385">
        <v>11.437942882114</v>
      </c>
      <c r="M73" s="290">
        <v>11.316704560389</v>
      </c>
      <c r="N73" s="300"/>
      <c r="O73" s="309"/>
      <c r="P73" s="309"/>
      <c r="Q73" s="309"/>
      <c r="R73" s="309"/>
      <c r="S73" s="56"/>
    </row>
    <row r="74">
      <c r="B74" s="0" t="s">
        <v>225</v>
      </c>
      <c r="C74" s="0" t="s">
        <v>62</v>
      </c>
      <c r="D74" s="317" t="s">
        <v>146</v>
      </c>
      <c r="E74" s="290">
        <v>10.023157332</v>
      </c>
      <c r="F74" s="290">
        <v>8.813926934625</v>
      </c>
      <c r="G74" s="290">
        <v>7.274726434397</v>
      </c>
      <c r="H74" s="290">
        <v>7.482175015022</v>
      </c>
      <c r="I74" s="290">
        <v>6.386024612646</v>
      </c>
      <c r="J74" s="385">
        <v>6.094874983368</v>
      </c>
      <c r="K74" s="290">
        <v>5.900691255699</v>
      </c>
      <c r="L74" s="385">
        <v>5.762045025087</v>
      </c>
      <c r="M74" s="290">
        <v>6.049011581683</v>
      </c>
      <c r="N74" s="300"/>
      <c r="O74" s="309"/>
      <c r="P74" s="309"/>
      <c r="Q74" s="309"/>
      <c r="R74" s="309"/>
    </row>
    <row r="75">
      <c r="B75" s="0" t="s">
        <v>225</v>
      </c>
      <c r="C75" s="0" t="s">
        <v>62</v>
      </c>
      <c r="D75" s="317" t="s">
        <v>148</v>
      </c>
      <c r="E75" s="290">
        <v>1.183733964</v>
      </c>
      <c r="F75" s="290">
        <v>1.183733964</v>
      </c>
      <c r="G75" s="290">
        <v>1.001954525728</v>
      </c>
      <c r="H75" s="290">
        <v>1.001954525728</v>
      </c>
      <c r="I75" s="290">
        <v>0.903594872435</v>
      </c>
      <c r="J75" s="385">
        <v>0.869210127852</v>
      </c>
      <c r="K75" s="290">
        <v>0.846277045992</v>
      </c>
      <c r="L75" s="385">
        <v>0.829902940226</v>
      </c>
      <c r="M75" s="290">
        <v>0.82110625006</v>
      </c>
      <c r="N75" s="300"/>
      <c r="O75" s="309"/>
      <c r="P75" s="309"/>
      <c r="Q75" s="309"/>
      <c r="R75" s="309"/>
    </row>
    <row r="76">
      <c r="B76" s="0" t="s">
        <v>225</v>
      </c>
      <c r="C76" s="0" t="s">
        <v>62</v>
      </c>
      <c r="D76" s="317" t="s">
        <v>423</v>
      </c>
      <c r="E76" s="290">
        <v>61.117692228</v>
      </c>
      <c r="F76" s="290">
        <v>61.117692228</v>
      </c>
      <c r="G76" s="290">
        <v>51.732188306021</v>
      </c>
      <c r="H76" s="290">
        <v>51.732188306021</v>
      </c>
      <c r="I76" s="290">
        <v>46.65375413044</v>
      </c>
      <c r="J76" s="385">
        <v>44.878425973348</v>
      </c>
      <c r="K76" s="290">
        <v>43.694361821538</v>
      </c>
      <c r="L76" s="385">
        <v>42.848945812483</v>
      </c>
      <c r="M76" s="290">
        <v>42.39476149529</v>
      </c>
      <c r="N76" s="300"/>
      <c r="O76" s="309"/>
      <c r="P76" s="309"/>
      <c r="Q76" s="309"/>
      <c r="R76" s="309"/>
      <c r="S76" s="56"/>
    </row>
    <row r="77">
      <c r="B77" s="0" t="s">
        <v>225</v>
      </c>
      <c r="C77" s="0" t="s">
        <v>62</v>
      </c>
      <c r="D77" s="317" t="s">
        <v>156</v>
      </c>
      <c r="E77" s="290">
        <v>1.208771028</v>
      </c>
      <c r="F77" s="290">
        <v>1.208771028</v>
      </c>
      <c r="G77" s="290">
        <v>1.023146787121</v>
      </c>
      <c r="H77" s="290">
        <v>1.023146787122</v>
      </c>
      <c r="I77" s="290">
        <v>0.922706736536</v>
      </c>
      <c r="J77" s="385">
        <v>0.887594722923</v>
      </c>
      <c r="K77" s="290">
        <v>0.864176587471</v>
      </c>
      <c r="L77" s="385">
        <v>0.847456152062</v>
      </c>
      <c r="M77" s="290">
        <v>0.838473403794</v>
      </c>
      <c r="N77" s="300"/>
      <c r="O77" s="309"/>
      <c r="P77" s="309"/>
      <c r="Q77" s="309"/>
      <c r="R77" s="309"/>
    </row>
    <row r="78">
      <c r="B78" s="0" t="s">
        <v>225</v>
      </c>
      <c r="C78" s="0" t="s">
        <v>64</v>
      </c>
      <c r="D78" s="317" t="s">
        <v>143</v>
      </c>
      <c r="E78" s="290">
        <v>19.32794352</v>
      </c>
      <c r="F78" s="290">
        <v>12.88529568</v>
      </c>
      <c r="G78" s="290">
        <v>17.395149168</v>
      </c>
      <c r="H78" s="290">
        <v>16.5253917096</v>
      </c>
      <c r="I78" s="290">
        <v>16.5253917096</v>
      </c>
      <c r="J78" s="385">
        <v>14.48146168236</v>
      </c>
      <c r="K78" s="290">
        <v>13.30728911352</v>
      </c>
      <c r="L78" s="385">
        <v>15.312586423371</v>
      </c>
      <c r="M78" s="290">
        <v>15.312586423371</v>
      </c>
      <c r="N78" s="300"/>
      <c r="O78" s="309"/>
      <c r="P78" s="309"/>
      <c r="Q78" s="309"/>
      <c r="R78" s="309"/>
    </row>
    <row r="79">
      <c r="B79" s="0" t="s">
        <v>225</v>
      </c>
      <c r="C79" s="0" t="s">
        <v>64</v>
      </c>
      <c r="D79" s="317" t="s">
        <v>144</v>
      </c>
      <c r="E79" s="290">
        <v>0.40214214</v>
      </c>
      <c r="F79" s="290">
        <v>9.306214367144</v>
      </c>
      <c r="G79" s="290">
        <v>11.750571868741</v>
      </c>
      <c r="H79" s="290">
        <v>10.944319844182</v>
      </c>
      <c r="I79" s="290">
        <v>10.396141303455</v>
      </c>
      <c r="J79" s="385">
        <v>9.855302309502</v>
      </c>
      <c r="K79" s="290">
        <v>9.322172711943</v>
      </c>
      <c r="L79" s="385">
        <v>8.797140997612</v>
      </c>
      <c r="M79" s="290"/>
      <c r="N79" s="300"/>
      <c r="O79" s="309"/>
      <c r="P79" s="309"/>
      <c r="Q79" s="309"/>
      <c r="R79" s="309"/>
      <c r="S79" s="56"/>
    </row>
    <row r="80">
      <c r="B80" s="0" t="s">
        <v>225</v>
      </c>
      <c r="C80" s="0" t="s">
        <v>64</v>
      </c>
      <c r="D80" s="317" t="s">
        <v>145</v>
      </c>
      <c r="E80" s="290">
        <v>200.379661848</v>
      </c>
      <c r="F80" s="290">
        <v>217.562217851466</v>
      </c>
      <c r="G80" s="290">
        <v>202.38345846648</v>
      </c>
      <c r="H80" s="290">
        <v>203.395375758813</v>
      </c>
      <c r="I80" s="290">
        <v>204.407293051145</v>
      </c>
      <c r="J80" s="385">
        <v>205.429329516401</v>
      </c>
      <c r="K80" s="290">
        <v>226.792504989671</v>
      </c>
      <c r="L80" s="385">
        <v>216.28496485236099</v>
      </c>
      <c r="M80" s="290">
        <v>230.331005232588</v>
      </c>
      <c r="N80" s="300"/>
      <c r="O80" s="309"/>
      <c r="P80" s="309"/>
      <c r="Q80" s="309"/>
      <c r="R80" s="309"/>
      <c r="S80" s="56"/>
    </row>
    <row r="81">
      <c r="B81" s="0" t="s">
        <v>225</v>
      </c>
      <c r="C81" s="0" t="s">
        <v>64</v>
      </c>
      <c r="D81" s="317" t="s">
        <v>146</v>
      </c>
      <c r="E81" s="290">
        <v>127.66097484</v>
      </c>
      <c r="F81" s="290">
        <v>69.683719866856</v>
      </c>
      <c r="G81" s="290">
        <v>103.305874099259</v>
      </c>
      <c r="H81" s="290">
        <v>98.247338326418</v>
      </c>
      <c r="I81" s="290">
        <v>98.795516867145</v>
      </c>
      <c r="J81" s="385">
        <v>105.910530061058</v>
      </c>
      <c r="K81" s="290">
        <v>78.605846762277</v>
      </c>
      <c r="L81" s="385">
        <v>74.615828952587</v>
      </c>
      <c r="M81" s="290">
        <v>89.359492793253</v>
      </c>
      <c r="N81" s="300"/>
      <c r="O81" s="309"/>
      <c r="P81" s="309"/>
      <c r="Q81" s="309"/>
      <c r="R81" s="309"/>
      <c r="S81" s="56"/>
    </row>
    <row r="82">
      <c r="B82" s="0" t="s">
        <v>225</v>
      </c>
      <c r="C82" s="0" t="s">
        <v>64</v>
      </c>
      <c r="D82" s="317" t="s">
        <v>148</v>
      </c>
      <c r="E82" s="290">
        <v>26.394926976</v>
      </c>
      <c r="F82" s="290">
        <v>37.694732457688</v>
      </c>
      <c r="G82" s="290">
        <v>47.947183935008</v>
      </c>
      <c r="H82" s="290">
        <v>40.347697321849</v>
      </c>
      <c r="I82" s="290">
        <v>40.393975701672</v>
      </c>
      <c r="J82" s="385">
        <v>40.386884700048</v>
      </c>
      <c r="K82" s="290">
        <v>41.555300739391</v>
      </c>
      <c r="L82" s="385">
        <v>42.553015883998</v>
      </c>
      <c r="M82" s="290">
        <v>43.548843866253</v>
      </c>
      <c r="N82" s="300"/>
      <c r="O82" s="309"/>
      <c r="P82" s="309"/>
      <c r="Q82" s="309"/>
      <c r="R82" s="309"/>
      <c r="S82" s="56"/>
    </row>
    <row r="83">
      <c r="B83" s="0" t="s">
        <v>225</v>
      </c>
      <c r="C83" s="0" t="s">
        <v>64</v>
      </c>
      <c r="D83" s="317" t="s">
        <v>150</v>
      </c>
      <c r="E83" s="375"/>
      <c r="F83" s="375"/>
      <c r="G83" s="375"/>
      <c r="H83" s="375"/>
      <c r="I83" s="375"/>
      <c r="J83" s="375"/>
      <c r="K83" s="375"/>
      <c r="L83" s="375"/>
      <c r="M83" s="375"/>
      <c r="N83" s="300"/>
      <c r="O83" s="309"/>
      <c r="P83" s="309"/>
      <c r="Q83" s="309"/>
      <c r="R83" s="309"/>
    </row>
    <row r="84">
      <c r="B84" s="0" t="s">
        <v>225</v>
      </c>
      <c r="C84" s="0" t="s">
        <v>64</v>
      </c>
      <c r="D84" s="317" t="s">
        <v>423</v>
      </c>
      <c r="E84" s="290">
        <v>29.4059898</v>
      </c>
      <c r="F84" s="290">
        <v>18.384201609522</v>
      </c>
      <c r="G84" s="290">
        <v>25.1703633384</v>
      </c>
      <c r="H84" s="290">
        <v>23.91184517148</v>
      </c>
      <c r="I84" s="290">
        <v>22.8543920037</v>
      </c>
      <c r="J84" s="385">
        <v>20.954327479218</v>
      </c>
      <c r="K84" s="290">
        <v>19.255327953876</v>
      </c>
      <c r="L84" s="385">
        <v>17.556328428534</v>
      </c>
      <c r="M84" s="290">
        <v>15.857328903192</v>
      </c>
      <c r="N84" s="300"/>
      <c r="O84" s="309"/>
      <c r="P84" s="309"/>
      <c r="Q84" s="309"/>
      <c r="R84" s="309"/>
    </row>
    <row r="85">
      <c r="B85" s="0" t="s">
        <v>225</v>
      </c>
      <c r="C85" s="0" t="s">
        <v>64</v>
      </c>
      <c r="D85" s="317" t="s">
        <v>156</v>
      </c>
      <c r="E85" s="290">
        <v>6.220831176</v>
      </c>
      <c r="F85" s="290">
        <v>3.8461424136</v>
      </c>
      <c r="G85" s="290">
        <v>4.9661560728</v>
      </c>
      <c r="H85" s="290">
        <v>4.71784826916</v>
      </c>
      <c r="I85" s="290">
        <v>4.46954046552</v>
      </c>
      <c r="J85" s="385">
        <v>4.134324930606</v>
      </c>
      <c r="K85" s="290">
        <v>3.799109395692</v>
      </c>
      <c r="L85" s="385">
        <v>3.463893860778</v>
      </c>
      <c r="M85" s="290">
        <v>3.128678325864</v>
      </c>
      <c r="N85" s="300"/>
      <c r="O85" s="309"/>
      <c r="P85" s="309"/>
      <c r="Q85" s="309"/>
      <c r="R85" s="309"/>
      <c r="S85" s="56"/>
    </row>
    <row r="86">
      <c r="B86" s="0" t="s">
        <v>225</v>
      </c>
      <c r="C86" s="0" t="s">
        <v>70</v>
      </c>
      <c r="D86" s="317" t="s">
        <v>143</v>
      </c>
      <c r="E86" s="290">
        <v>250.183741248</v>
      </c>
      <c r="F86" s="290">
        <v>369.56116198706</v>
      </c>
      <c r="G86" s="290">
        <v>319.630195271773</v>
      </c>
      <c r="H86" s="290">
        <v>260.245889183799</v>
      </c>
      <c r="I86" s="290">
        <v>214.935606849939</v>
      </c>
      <c r="J86" s="385">
        <v>171.946858746427</v>
      </c>
      <c r="K86" s="290">
        <v>115.402567218557</v>
      </c>
      <c r="L86" s="385">
        <v>12.309386233442</v>
      </c>
      <c r="M86" s="290">
        <v>6.07247411142</v>
      </c>
      <c r="N86" s="300"/>
      <c r="O86" s="309"/>
      <c r="P86" s="309"/>
      <c r="Q86" s="309"/>
      <c r="R86" s="309"/>
      <c r="S86" s="56"/>
    </row>
    <row r="87">
      <c r="B87" s="0" t="s">
        <v>225</v>
      </c>
      <c r="C87" s="0" t="s">
        <v>70</v>
      </c>
      <c r="D87" s="317" t="s">
        <v>144</v>
      </c>
      <c r="E87" s="290">
        <v>14.352643476</v>
      </c>
      <c r="F87" s="290">
        <v>7.192748686096</v>
      </c>
      <c r="G87" s="290"/>
      <c r="H87" s="290">
        <v>0.1440311535</v>
      </c>
      <c r="I87" s="290">
        <v>0.132951834</v>
      </c>
      <c r="J87" s="385">
        <v>0.1218725145</v>
      </c>
      <c r="K87" s="290">
        <v>0.110793195</v>
      </c>
      <c r="L87" s="385">
        <v>0.0997138755</v>
      </c>
      <c r="M87" s="290">
        <v>8.369249785721</v>
      </c>
      <c r="N87" s="300"/>
      <c r="O87" s="309"/>
      <c r="P87" s="309"/>
      <c r="Q87" s="309"/>
      <c r="R87" s="309"/>
    </row>
    <row r="88">
      <c r="B88" s="0" t="s">
        <v>225</v>
      </c>
      <c r="C88" s="0" t="s">
        <v>70</v>
      </c>
      <c r="D88" s="317" t="s">
        <v>145</v>
      </c>
      <c r="E88" s="290">
        <v>226.221512544</v>
      </c>
      <c r="F88" s="290">
        <v>279.66634488252</v>
      </c>
      <c r="G88" s="290">
        <v>239.808788152406</v>
      </c>
      <c r="H88" s="290">
        <v>231.191461602091</v>
      </c>
      <c r="I88" s="290">
        <v>260.937404701226</v>
      </c>
      <c r="J88" s="385">
        <v>268.945006821011</v>
      </c>
      <c r="K88" s="290">
        <v>272.893864935336</v>
      </c>
      <c r="L88" s="385">
        <v>271.857102536354</v>
      </c>
      <c r="M88" s="290">
        <v>284.672907909911</v>
      </c>
      <c r="N88" s="300"/>
      <c r="O88" s="309"/>
      <c r="P88" s="309"/>
      <c r="Q88" s="309"/>
      <c r="R88" s="309"/>
      <c r="S88" s="56"/>
    </row>
    <row r="89">
      <c r="B89" s="0" t="s">
        <v>225</v>
      </c>
      <c r="C89" s="0" t="s">
        <v>70</v>
      </c>
      <c r="D89" s="317" t="s">
        <v>146</v>
      </c>
      <c r="E89" s="290">
        <v>271.155673656</v>
      </c>
      <c r="F89" s="290">
        <v>171.447080450184</v>
      </c>
      <c r="G89" s="290">
        <v>232.680245032848</v>
      </c>
      <c r="H89" s="290">
        <v>294.857688723443</v>
      </c>
      <c r="I89" s="290">
        <v>338.844732020615</v>
      </c>
      <c r="J89" s="385">
        <v>373.827751660121</v>
      </c>
      <c r="K89" s="290">
        <v>386.605879911131</v>
      </c>
      <c r="L89" s="385">
        <v>279.563566929107</v>
      </c>
      <c r="M89" s="290">
        <v>253.417494993605</v>
      </c>
      <c r="N89" s="300"/>
      <c r="O89" s="309"/>
      <c r="P89" s="309"/>
      <c r="Q89" s="309"/>
      <c r="R89" s="309"/>
    </row>
    <row r="90">
      <c r="B90" s="0" t="s">
        <v>225</v>
      </c>
      <c r="C90" s="0" t="s">
        <v>70</v>
      </c>
      <c r="D90" s="317" t="s">
        <v>148</v>
      </c>
      <c r="E90" s="290">
        <v>98.813043612</v>
      </c>
      <c r="F90" s="290">
        <v>49.406521806</v>
      </c>
      <c r="G90" s="290"/>
      <c r="H90" s="290"/>
      <c r="I90" s="290"/>
      <c r="J90" s="385"/>
      <c r="K90" s="290"/>
      <c r="L90" s="385"/>
      <c r="M90" s="290"/>
      <c r="N90" s="300"/>
      <c r="O90" s="309"/>
      <c r="P90" s="309"/>
      <c r="Q90" s="309"/>
      <c r="R90" s="309"/>
    </row>
    <row r="91">
      <c r="B91" s="0" t="s">
        <v>225</v>
      </c>
      <c r="C91" s="0" t="s">
        <v>70</v>
      </c>
      <c r="D91" s="317" t="s">
        <v>423</v>
      </c>
      <c r="E91" s="290">
        <v>124.970704632</v>
      </c>
      <c r="F91" s="290">
        <v>62.485352316</v>
      </c>
      <c r="G91" s="290">
        <v>142.459867152583</v>
      </c>
      <c r="H91" s="290">
        <v>142.459867152583</v>
      </c>
      <c r="I91" s="290">
        <v>142.459867152583</v>
      </c>
      <c r="J91" s="385">
        <v>132.296628364714</v>
      </c>
      <c r="K91" s="290">
        <v>148.987546610867</v>
      </c>
      <c r="L91" s="385">
        <v>322.490537234406</v>
      </c>
      <c r="M91" s="290">
        <v>347.984397938805</v>
      </c>
      <c r="N91" s="300"/>
      <c r="O91" s="309"/>
      <c r="P91" s="309"/>
      <c r="Q91" s="309"/>
      <c r="R91" s="309"/>
    </row>
    <row r="92">
      <c r="B92" s="0" t="s">
        <v>225</v>
      </c>
      <c r="C92" s="0" t="s">
        <v>70</v>
      </c>
      <c r="D92" s="317" t="s">
        <v>156</v>
      </c>
      <c r="E92" s="290">
        <v>11.2739470848</v>
      </c>
      <c r="F92" s="290">
        <v>2.118711460079</v>
      </c>
      <c r="G92" s="290">
        <v>1.250369140079</v>
      </c>
      <c r="H92" s="290">
        <v>2.003195795351</v>
      </c>
      <c r="I92" s="290">
        <v>2.003195795351</v>
      </c>
      <c r="J92" s="385">
        <v>2.064669522797</v>
      </c>
      <c r="K92" s="290">
        <v>2.094984593878</v>
      </c>
      <c r="L92" s="385">
        <v>2.08702545103</v>
      </c>
      <c r="M92" s="290">
        <v>2.199180108455</v>
      </c>
      <c r="N92" s="300"/>
      <c r="O92" s="309"/>
      <c r="P92" s="309"/>
      <c r="Q92" s="309"/>
      <c r="R92" s="309"/>
    </row>
    <row r="93">
      <c r="B93" s="0" t="s">
        <v>226</v>
      </c>
      <c r="C93" s="0" t="s">
        <v>62</v>
      </c>
      <c r="D93" s="317" t="s">
        <v>143</v>
      </c>
      <c r="E93" s="290">
        <v>1.70465562</v>
      </c>
      <c r="F93" s="290">
        <v>1.9177375725</v>
      </c>
      <c r="G93" s="290">
        <v>2.130819525</v>
      </c>
      <c r="H93" s="290">
        <v>2.397171965625</v>
      </c>
      <c r="I93" s="290">
        <v>2.66352440625</v>
      </c>
      <c r="J93" s="385">
        <v>3.406164117808</v>
      </c>
      <c r="K93" s="290">
        <v>3.779305027954</v>
      </c>
      <c r="L93" s="385">
        <v>4.149993149161</v>
      </c>
      <c r="M93" s="290">
        <v>4.520763554521</v>
      </c>
      <c r="N93" s="300"/>
      <c r="O93" s="309"/>
      <c r="P93" s="309"/>
      <c r="Q93" s="309"/>
      <c r="R93" s="309"/>
      <c r="S93" s="56"/>
    </row>
    <row r="94">
      <c r="B94" s="0" t="s">
        <v>226</v>
      </c>
      <c r="C94" s="0" t="s">
        <v>62</v>
      </c>
      <c r="D94" s="317" t="s">
        <v>144</v>
      </c>
      <c r="E94" s="300"/>
      <c r="F94" s="300"/>
      <c r="G94" s="300"/>
      <c r="H94" s="300"/>
      <c r="I94" s="300"/>
      <c r="J94" s="375"/>
      <c r="K94" s="300"/>
      <c r="L94" s="375"/>
      <c r="M94" s="300"/>
      <c r="N94" s="300"/>
      <c r="O94" s="309"/>
      <c r="P94" s="309"/>
      <c r="Q94" s="309"/>
      <c r="R94" s="309"/>
    </row>
    <row r="95">
      <c r="B95" s="0" t="s">
        <v>226</v>
      </c>
      <c r="C95" s="0" t="s">
        <v>62</v>
      </c>
      <c r="D95" s="317" t="s">
        <v>145</v>
      </c>
      <c r="E95" s="290">
        <v>12.235001904</v>
      </c>
      <c r="F95" s="290">
        <v>14.116599612215</v>
      </c>
      <c r="G95" s="290">
        <v>16.484229847447</v>
      </c>
      <c r="H95" s="290">
        <v>19.035117028947</v>
      </c>
      <c r="I95" s="290">
        <v>21.788593428877</v>
      </c>
      <c r="J95" s="385">
        <v>24.447415640888</v>
      </c>
      <c r="K95" s="290">
        <v>27.125598666552</v>
      </c>
      <c r="L95" s="385">
        <v>29.786177035322</v>
      </c>
      <c r="M95" s="290">
        <v>32.447345990683</v>
      </c>
      <c r="N95" s="300"/>
      <c r="O95" s="309"/>
      <c r="P95" s="309"/>
      <c r="Q95" s="309"/>
      <c r="R95" s="309"/>
    </row>
    <row r="96">
      <c r="B96" s="0" t="s">
        <v>226</v>
      </c>
      <c r="C96" s="0" t="s">
        <v>62</v>
      </c>
      <c r="D96" s="317" t="s">
        <v>146</v>
      </c>
      <c r="E96" s="290">
        <v>8.572766076</v>
      </c>
      <c r="F96" s="290">
        <v>6.535240542162</v>
      </c>
      <c r="G96" s="290">
        <v>8.188425050289</v>
      </c>
      <c r="H96" s="290">
        <v>10.833574556748</v>
      </c>
      <c r="I96" s="290">
        <v>11.900164947032</v>
      </c>
      <c r="J96" s="385">
        <v>13.763136529716</v>
      </c>
      <c r="K96" s="290">
        <v>15.639673760186</v>
      </c>
      <c r="L96" s="385">
        <v>17.503875838886</v>
      </c>
      <c r="M96" s="290">
        <v>19.36849172714</v>
      </c>
      <c r="N96" s="300"/>
      <c r="O96" s="309"/>
      <c r="P96" s="309"/>
      <c r="Q96" s="309"/>
      <c r="R96" s="309"/>
    </row>
    <row r="97">
      <c r="B97" s="0" t="s">
        <v>226</v>
      </c>
      <c r="C97" s="0" t="s">
        <v>62</v>
      </c>
      <c r="D97" s="317" t="s">
        <v>148</v>
      </c>
      <c r="E97" s="300"/>
      <c r="F97" s="300"/>
      <c r="G97" s="300"/>
      <c r="H97" s="300"/>
      <c r="I97" s="300"/>
      <c r="J97" s="375"/>
      <c r="K97" s="300"/>
      <c r="L97" s="375"/>
      <c r="M97" s="300"/>
      <c r="N97" s="300"/>
      <c r="O97" s="309"/>
      <c r="P97" s="309"/>
      <c r="Q97" s="309"/>
      <c r="R97" s="309"/>
    </row>
    <row r="98">
      <c r="B98" s="0" t="s">
        <v>226</v>
      </c>
      <c r="C98" s="0" t="s">
        <v>62</v>
      </c>
      <c r="D98" s="317" t="s">
        <v>423</v>
      </c>
      <c r="E98" s="290">
        <v>122.996000412</v>
      </c>
      <c r="F98" s="290">
        <v>141.911321742615</v>
      </c>
      <c r="G98" s="290">
        <v>165.712629799043</v>
      </c>
      <c r="H98" s="290">
        <v>191.356182884561</v>
      </c>
      <c r="I98" s="290">
        <v>219.036324422554</v>
      </c>
      <c r="J98" s="385">
        <v>245.764926547002</v>
      </c>
      <c r="K98" s="290">
        <v>272.688159016647</v>
      </c>
      <c r="L98" s="385">
        <v>299.434415429932</v>
      </c>
      <c r="M98" s="290">
        <v>326.18660889081</v>
      </c>
      <c r="N98" s="300"/>
      <c r="O98" s="309"/>
      <c r="P98" s="309"/>
      <c r="Q98" s="309"/>
      <c r="R98" s="309"/>
      <c r="S98" s="56"/>
    </row>
    <row r="99">
      <c r="B99" s="0" t="s">
        <v>226</v>
      </c>
      <c r="C99" s="0" t="s">
        <v>62</v>
      </c>
      <c r="D99" s="317" t="s">
        <v>156</v>
      </c>
      <c r="E99" s="290">
        <v>0.266950368</v>
      </c>
      <c r="F99" s="290">
        <v>0.308004158149</v>
      </c>
      <c r="G99" s="290">
        <v>0.359662487877</v>
      </c>
      <c r="H99" s="290">
        <v>0.41531922395</v>
      </c>
      <c r="I99" s="290">
        <v>0.475396169097</v>
      </c>
      <c r="J99" s="385">
        <v>0.533407894268</v>
      </c>
      <c r="K99" s="290">
        <v>0.591842044903</v>
      </c>
      <c r="L99" s="385">
        <v>0.649892086923</v>
      </c>
      <c r="M99" s="290">
        <v>0.707955014703</v>
      </c>
      <c r="N99" s="300"/>
      <c r="O99" s="309"/>
      <c r="P99" s="309"/>
      <c r="Q99" s="309"/>
      <c r="R99" s="309"/>
    </row>
    <row r="100">
      <c r="B100" s="0" t="s">
        <v>226</v>
      </c>
      <c r="C100" s="0" t="s">
        <v>64</v>
      </c>
      <c r="D100" s="317" t="s">
        <v>143</v>
      </c>
      <c r="E100" s="290">
        <v>28.126587456</v>
      </c>
      <c r="F100" s="290">
        <v>14.063293728</v>
      </c>
      <c r="G100" s="290">
        <v>36.5645636928</v>
      </c>
      <c r="H100" s="290">
        <v>24.04823227488</v>
      </c>
      <c r="I100" s="290">
        <v>22.78253583936</v>
      </c>
      <c r="J100" s="385">
        <v>21.073845651408</v>
      </c>
      <c r="K100" s="290">
        <v>19.365155463456</v>
      </c>
      <c r="L100" s="385">
        <v>17.656465275504</v>
      </c>
      <c r="M100" s="290">
        <v>15.947775087552</v>
      </c>
      <c r="N100" s="300"/>
      <c r="O100" s="309"/>
      <c r="P100" s="309"/>
      <c r="Q100" s="309"/>
      <c r="R100" s="309"/>
    </row>
    <row r="101">
      <c r="B101" s="0" t="s">
        <v>226</v>
      </c>
      <c r="C101" s="0" t="s">
        <v>64</v>
      </c>
      <c r="D101" s="317" t="s">
        <v>144</v>
      </c>
      <c r="E101" s="290"/>
      <c r="F101" s="290">
        <v>2.781002794007</v>
      </c>
      <c r="G101" s="290">
        <v>18.767896375051</v>
      </c>
      <c r="H101" s="290">
        <v>16.464271545654</v>
      </c>
      <c r="I101" s="290">
        <v>14.985196984221</v>
      </c>
      <c r="J101" s="385">
        <v>10.827034704136</v>
      </c>
      <c r="K101" s="290">
        <v>9.470841214636</v>
      </c>
      <c r="L101" s="385">
        <v>8.114647725136</v>
      </c>
      <c r="M101" s="290">
        <v>6.787149516743</v>
      </c>
      <c r="N101" s="300"/>
      <c r="O101" s="309"/>
      <c r="P101" s="309"/>
      <c r="Q101" s="309"/>
      <c r="R101" s="309"/>
    </row>
    <row r="102">
      <c r="B102" s="0" t="s">
        <v>226</v>
      </c>
      <c r="C102" s="0" t="s">
        <v>64</v>
      </c>
      <c r="D102" s="317" t="s">
        <v>145</v>
      </c>
      <c r="E102" s="290">
        <v>523.663842528</v>
      </c>
      <c r="F102" s="290">
        <v>568.568017024776</v>
      </c>
      <c r="G102" s="290">
        <v>599.380286715464</v>
      </c>
      <c r="H102" s="290">
        <v>590.454679475575</v>
      </c>
      <c r="I102" s="290">
        <v>630.377241126637</v>
      </c>
      <c r="J102" s="385">
        <v>684.596017146018</v>
      </c>
      <c r="K102" s="290">
        <v>753.008287258526</v>
      </c>
      <c r="L102" s="385">
        <v>707.364829351839</v>
      </c>
      <c r="M102" s="290">
        <v>722.621284408417</v>
      </c>
      <c r="N102" s="300"/>
      <c r="O102" s="309"/>
      <c r="P102" s="309"/>
      <c r="Q102" s="309"/>
      <c r="R102" s="309"/>
      <c r="S102" s="56"/>
    </row>
    <row r="103">
      <c r="B103" s="0" t="s">
        <v>226</v>
      </c>
      <c r="C103" s="0" t="s">
        <v>64</v>
      </c>
      <c r="D103" s="317" t="s">
        <v>146</v>
      </c>
      <c r="E103" s="290">
        <v>270.479924136</v>
      </c>
      <c r="F103" s="290">
        <v>132.458959273993</v>
      </c>
      <c r="G103" s="290">
        <v>224.664035347349</v>
      </c>
      <c r="H103" s="290">
        <v>214.796063590626</v>
      </c>
      <c r="I103" s="290">
        <v>204.103541565939</v>
      </c>
      <c r="J103" s="385">
        <v>191.830048454762</v>
      </c>
      <c r="K103" s="290">
        <v>176.754586553</v>
      </c>
      <c r="L103" s="385">
        <v>161.679124651238</v>
      </c>
      <c r="M103" s="290">
        <v>146.574967468369</v>
      </c>
      <c r="N103" s="300"/>
      <c r="O103" s="309"/>
      <c r="P103" s="309"/>
      <c r="Q103" s="309"/>
      <c r="R103" s="309"/>
    </row>
    <row r="104">
      <c r="B104" s="0" t="s">
        <v>226</v>
      </c>
      <c r="C104" s="0" t="s">
        <v>64</v>
      </c>
      <c r="D104" s="317" t="s">
        <v>148</v>
      </c>
      <c r="E104" s="290"/>
      <c r="F104" s="290">
        <v>110.991909785179</v>
      </c>
      <c r="G104" s="290">
        <v>173.774167036065</v>
      </c>
      <c r="H104" s="290">
        <v>180.572653944763</v>
      </c>
      <c r="I104" s="290">
        <v>162.5857869245</v>
      </c>
      <c r="J104" s="385">
        <v>143.841609365191</v>
      </c>
      <c r="K104" s="290">
        <v>149.858995907973</v>
      </c>
      <c r="L104" s="385">
        <v>156.048269002757</v>
      </c>
      <c r="M104" s="290">
        <v>162.493163064503</v>
      </c>
      <c r="N104" s="300"/>
      <c r="O104" s="309"/>
      <c r="P104" s="309"/>
      <c r="Q104" s="309"/>
      <c r="R104" s="309"/>
    </row>
    <row r="105">
      <c r="B105" s="0" t="s">
        <v>226</v>
      </c>
      <c r="C105" s="0" t="s">
        <v>64</v>
      </c>
      <c r="D105" s="317" t="s">
        <v>150</v>
      </c>
      <c r="E105" s="375"/>
      <c r="F105" s="375"/>
      <c r="G105" s="375"/>
      <c r="H105" s="375"/>
      <c r="I105" s="375"/>
      <c r="J105" s="375"/>
      <c r="K105" s="375"/>
      <c r="L105" s="375"/>
      <c r="M105" s="375"/>
      <c r="N105" s="300"/>
      <c r="O105" s="309"/>
      <c r="P105" s="309"/>
      <c r="Q105" s="309"/>
      <c r="R105" s="309"/>
    </row>
    <row r="106">
      <c r="B106" s="0" t="s">
        <v>226</v>
      </c>
      <c r="C106" s="0" t="s">
        <v>64</v>
      </c>
      <c r="D106" s="317" t="s">
        <v>423</v>
      </c>
      <c r="E106" s="290">
        <v>155.625784344</v>
      </c>
      <c r="F106" s="290">
        <v>77.812892172</v>
      </c>
      <c r="G106" s="290">
        <v>136.3912106508</v>
      </c>
      <c r="H106" s="290">
        <v>129.57165011826</v>
      </c>
      <c r="I106" s="290">
        <v>122.75208958572</v>
      </c>
      <c r="J106" s="385">
        <v>113.545682866791</v>
      </c>
      <c r="K106" s="290">
        <v>104.339276147862</v>
      </c>
      <c r="L106" s="385">
        <v>95.132869428933</v>
      </c>
      <c r="M106" s="290">
        <v>85.926462710004</v>
      </c>
      <c r="N106" s="300"/>
      <c r="O106" s="309"/>
      <c r="P106" s="309"/>
      <c r="Q106" s="309"/>
      <c r="R106" s="309"/>
    </row>
    <row r="107">
      <c r="B107" s="0" t="s">
        <v>226</v>
      </c>
      <c r="C107" s="0" t="s">
        <v>64</v>
      </c>
      <c r="D107" s="317" t="s">
        <v>156</v>
      </c>
      <c r="E107" s="290">
        <v>1.969638192</v>
      </c>
      <c r="F107" s="290">
        <v>0.984819096</v>
      </c>
      <c r="G107" s="290">
        <v>1.1472794964</v>
      </c>
      <c r="H107" s="290">
        <v>1.08991552158</v>
      </c>
      <c r="I107" s="290">
        <v>1.03255154676</v>
      </c>
      <c r="J107" s="385">
        <v>0.955110180753</v>
      </c>
      <c r="K107" s="290">
        <v>0.877668814746</v>
      </c>
      <c r="L107" s="385">
        <v>0.800227448739</v>
      </c>
      <c r="M107" s="290">
        <v>0.722786082732</v>
      </c>
      <c r="N107" s="300"/>
      <c r="O107" s="309"/>
      <c r="P107" s="309"/>
      <c r="Q107" s="309"/>
      <c r="R107" s="309"/>
    </row>
    <row r="108">
      <c r="B108" s="0" t="s">
        <v>226</v>
      </c>
      <c r="C108" s="0" t="s">
        <v>70</v>
      </c>
      <c r="D108" s="317" t="s">
        <v>143</v>
      </c>
      <c r="E108" s="290">
        <v>334.695680892</v>
      </c>
      <c r="F108" s="290">
        <v>333.479231260926</v>
      </c>
      <c r="G108" s="290">
        <v>834.7061079598</v>
      </c>
      <c r="H108" s="290">
        <v>704.565450436428</v>
      </c>
      <c r="I108" s="290">
        <v>687.007633694942</v>
      </c>
      <c r="J108" s="385">
        <v>601.093555657555</v>
      </c>
      <c r="K108" s="290">
        <v>555.505706012744</v>
      </c>
      <c r="L108" s="385">
        <v>576.539783514638</v>
      </c>
      <c r="M108" s="290">
        <v>576.067916359845</v>
      </c>
      <c r="N108" s="300"/>
      <c r="O108" s="309"/>
      <c r="P108" s="309"/>
      <c r="Q108" s="309"/>
      <c r="R108" s="309"/>
      <c r="S108" s="56"/>
    </row>
    <row r="109">
      <c r="B109" s="0" t="s">
        <v>226</v>
      </c>
      <c r="C109" s="0" t="s">
        <v>70</v>
      </c>
      <c r="D109" s="317" t="s">
        <v>144</v>
      </c>
      <c r="E109" s="290">
        <v>15.184016352</v>
      </c>
      <c r="F109" s="290">
        <v>0.766792825776</v>
      </c>
      <c r="G109" s="290"/>
      <c r="H109" s="290"/>
      <c r="I109" s="290"/>
      <c r="J109" s="385"/>
      <c r="K109" s="290"/>
      <c r="L109" s="385"/>
      <c r="M109" s="290"/>
      <c r="N109" s="300"/>
      <c r="O109" s="309"/>
      <c r="P109" s="309"/>
      <c r="Q109" s="309"/>
      <c r="R109" s="309"/>
    </row>
    <row r="110">
      <c r="B110" s="0" t="s">
        <v>226</v>
      </c>
      <c r="C110" s="0" t="s">
        <v>70</v>
      </c>
      <c r="D110" s="317" t="s">
        <v>145</v>
      </c>
      <c r="E110" s="290">
        <v>584.99728056</v>
      </c>
      <c r="F110" s="290">
        <v>626.775290809047</v>
      </c>
      <c r="G110" s="290">
        <v>590.847253365599</v>
      </c>
      <c r="H110" s="290">
        <v>624.548224371837</v>
      </c>
      <c r="I110" s="290">
        <v>781.623242364522</v>
      </c>
      <c r="J110" s="385">
        <v>805.065104840721</v>
      </c>
      <c r="K110" s="290">
        <v>837.782449424686</v>
      </c>
      <c r="L110" s="385">
        <v>882.878360639634</v>
      </c>
      <c r="M110" s="290">
        <v>902.062488059918</v>
      </c>
      <c r="N110" s="300"/>
      <c r="O110" s="309"/>
      <c r="P110" s="309"/>
      <c r="Q110" s="309"/>
      <c r="R110" s="309"/>
      <c r="S110" s="56"/>
    </row>
    <row r="111">
      <c r="B111" s="0" t="s">
        <v>226</v>
      </c>
      <c r="C111" s="0" t="s">
        <v>70</v>
      </c>
      <c r="D111" s="317" t="s">
        <v>146</v>
      </c>
      <c r="E111" s="290">
        <v>580.580960184001</v>
      </c>
      <c r="F111" s="290">
        <v>311.01813058375</v>
      </c>
      <c r="G111" s="290">
        <v>395.085900246133</v>
      </c>
      <c r="H111" s="290">
        <v>453.910802518408</v>
      </c>
      <c r="I111" s="290">
        <v>581.78888169711</v>
      </c>
      <c r="J111" s="385">
        <v>632.888562400284</v>
      </c>
      <c r="K111" s="290">
        <v>635.146295396329</v>
      </c>
      <c r="L111" s="385">
        <v>559.799889022558</v>
      </c>
      <c r="M111" s="290">
        <v>555.614680802528</v>
      </c>
      <c r="N111" s="300"/>
      <c r="O111" s="309"/>
      <c r="P111" s="309"/>
      <c r="Q111" s="309"/>
      <c r="R111" s="309"/>
    </row>
    <row r="112">
      <c r="B112" s="0" t="s">
        <v>226</v>
      </c>
      <c r="C112" s="0" t="s">
        <v>70</v>
      </c>
      <c r="D112" s="317" t="s">
        <v>148</v>
      </c>
      <c r="E112" s="300"/>
      <c r="F112" s="300"/>
      <c r="G112" s="300"/>
      <c r="H112" s="300"/>
      <c r="I112" s="300"/>
      <c r="J112" s="375"/>
      <c r="K112" s="300"/>
      <c r="L112" s="375"/>
      <c r="M112" s="300"/>
      <c r="N112" s="300"/>
      <c r="O112" s="309"/>
      <c r="P112" s="309"/>
      <c r="Q112" s="309"/>
      <c r="R112" s="309"/>
    </row>
    <row r="113">
      <c r="B113" s="0" t="s">
        <v>226</v>
      </c>
      <c r="C113" s="0" t="s">
        <v>70</v>
      </c>
      <c r="D113" s="317" t="s">
        <v>423</v>
      </c>
      <c r="E113" s="290">
        <v>324.748430244</v>
      </c>
      <c r="F113" s="290">
        <v>41.94727517394</v>
      </c>
      <c r="G113" s="290"/>
      <c r="H113" s="290"/>
      <c r="I113" s="290"/>
      <c r="J113" s="385"/>
      <c r="K113" s="290"/>
      <c r="L113" s="385">
        <v>39.104568823708</v>
      </c>
      <c r="M113" s="290">
        <v>39.104568823708</v>
      </c>
      <c r="N113" s="300"/>
      <c r="O113" s="309"/>
      <c r="P113" s="309"/>
      <c r="Q113" s="309"/>
      <c r="R113" s="309"/>
    </row>
    <row r="114">
      <c r="B114" s="0" t="s">
        <v>226</v>
      </c>
      <c r="C114" s="0" t="s">
        <v>70</v>
      </c>
      <c r="D114" s="317" t="s">
        <v>156</v>
      </c>
      <c r="E114" s="290">
        <v>4.054245912</v>
      </c>
      <c r="F114" s="290">
        <v>3.322848635063</v>
      </c>
      <c r="G114" s="290">
        <v>2.879046015723</v>
      </c>
      <c r="H114" s="290">
        <v>3.029733919139</v>
      </c>
      <c r="I114" s="290">
        <v>3.029733919139</v>
      </c>
      <c r="J114" s="385">
        <v>3.13866167582</v>
      </c>
      <c r="K114" s="290">
        <v>3.247418661967</v>
      </c>
      <c r="L114" s="385">
        <v>3.422219773829</v>
      </c>
      <c r="M114" s="290">
        <v>3.574236319615</v>
      </c>
      <c r="N114" s="300"/>
      <c r="O114" s="309"/>
      <c r="P114" s="309"/>
      <c r="Q114" s="309"/>
      <c r="R114" s="309"/>
    </row>
    <row r="115">
      <c r="B115" s="0" t="s">
        <v>227</v>
      </c>
      <c r="C115" s="0" t="s">
        <v>62</v>
      </c>
      <c r="D115" s="317" t="s">
        <v>143</v>
      </c>
      <c r="E115" s="290">
        <v>21.638470968</v>
      </c>
      <c r="F115" s="290">
        <v>22.348812958807</v>
      </c>
      <c r="G115" s="290">
        <v>23.394784028725</v>
      </c>
      <c r="H115" s="290">
        <v>24.5106562071</v>
      </c>
      <c r="I115" s="290">
        <v>25.613176089167</v>
      </c>
      <c r="J115" s="385">
        <v>26.621907288615</v>
      </c>
      <c r="K115" s="290">
        <v>27.623841014233</v>
      </c>
      <c r="L115" s="385">
        <v>28.650831200906</v>
      </c>
      <c r="M115" s="290">
        <v>29.72780563196</v>
      </c>
      <c r="N115" s="300"/>
      <c r="O115" s="309"/>
      <c r="P115" s="309"/>
      <c r="Q115" s="309"/>
      <c r="R115" s="309"/>
    </row>
    <row r="116">
      <c r="B116" s="0" t="s">
        <v>227</v>
      </c>
      <c r="C116" s="0" t="s">
        <v>62</v>
      </c>
      <c r="D116" s="317" t="s">
        <v>144</v>
      </c>
      <c r="E116" s="290">
        <v>0.048315672</v>
      </c>
      <c r="F116" s="290">
        <v>0.049901766104</v>
      </c>
      <c r="G116" s="290">
        <v>0.052237272833</v>
      </c>
      <c r="H116" s="290">
        <v>0.054728858964</v>
      </c>
      <c r="I116" s="290">
        <v>0.05719063129</v>
      </c>
      <c r="J116" s="385">
        <v>0.059442986636</v>
      </c>
      <c r="K116" s="290">
        <v>0.061680164176</v>
      </c>
      <c r="L116" s="385">
        <v>0.063973289281</v>
      </c>
      <c r="M116" s="290">
        <v>0.066378022196</v>
      </c>
      <c r="N116" s="300"/>
      <c r="O116" s="309"/>
      <c r="P116" s="309"/>
      <c r="Q116" s="309"/>
      <c r="R116" s="309"/>
    </row>
    <row r="117">
      <c r="B117" s="0" t="s">
        <v>227</v>
      </c>
      <c r="C117" s="0" t="s">
        <v>62</v>
      </c>
      <c r="D117" s="317" t="s">
        <v>145</v>
      </c>
      <c r="E117" s="290"/>
      <c r="F117" s="290">
        <v>23.536596078674</v>
      </c>
      <c r="G117" s="290">
        <v>24.638157867699</v>
      </c>
      <c r="H117" s="290">
        <v>25.813335841438</v>
      </c>
      <c r="I117" s="290">
        <v>26.974451877957</v>
      </c>
      <c r="J117" s="385">
        <v>28.036794599632</v>
      </c>
      <c r="K117" s="290">
        <v>29.091978578866</v>
      </c>
      <c r="L117" s="385">
        <v>30.173550706942</v>
      </c>
      <c r="M117" s="290">
        <v>31.307763616076</v>
      </c>
      <c r="N117" s="300"/>
      <c r="O117" s="309"/>
      <c r="P117" s="309"/>
      <c r="Q117" s="309"/>
      <c r="R117" s="309"/>
    </row>
    <row r="118">
      <c r="B118" s="0" t="s">
        <v>227</v>
      </c>
      <c r="C118" s="0" t="s">
        <v>62</v>
      </c>
      <c r="D118" s="317" t="s">
        <v>146</v>
      </c>
      <c r="E118" s="290">
        <v>6.589688256</v>
      </c>
      <c r="F118" s="290">
        <v>5.622268548257</v>
      </c>
      <c r="G118" s="290">
        <v>5.921864235171</v>
      </c>
      <c r="H118" s="290">
        <v>6.497254398458</v>
      </c>
      <c r="I118" s="290">
        <v>6.597443952866</v>
      </c>
      <c r="J118" s="385">
        <v>6.904638677867</v>
      </c>
      <c r="K118" s="290">
        <v>7.209763328992</v>
      </c>
      <c r="L118" s="385">
        <v>7.522518568591</v>
      </c>
      <c r="M118" s="290">
        <v>8.012566017023</v>
      </c>
      <c r="N118" s="300"/>
      <c r="O118" s="309"/>
      <c r="P118" s="309"/>
      <c r="Q118" s="309"/>
      <c r="R118" s="309"/>
    </row>
    <row r="119">
      <c r="B119" s="0" t="s">
        <v>227</v>
      </c>
      <c r="C119" s="0" t="s">
        <v>62</v>
      </c>
      <c r="D119" s="317" t="s">
        <v>148</v>
      </c>
      <c r="E119" s="290">
        <v>0.464902272</v>
      </c>
      <c r="F119" s="290">
        <v>0.480163960759</v>
      </c>
      <c r="G119" s="290">
        <v>0.502636635647</v>
      </c>
      <c r="H119" s="290">
        <v>0.526611135128</v>
      </c>
      <c r="I119" s="290">
        <v>0.550298760693</v>
      </c>
      <c r="J119" s="385">
        <v>0.571971337612</v>
      </c>
      <c r="K119" s="290">
        <v>0.593497870893</v>
      </c>
      <c r="L119" s="385">
        <v>0.615562741919</v>
      </c>
      <c r="M119" s="290">
        <v>0.638701523796</v>
      </c>
      <c r="N119" s="300"/>
      <c r="O119" s="309"/>
      <c r="P119" s="309"/>
      <c r="Q119" s="309"/>
      <c r="R119" s="309"/>
    </row>
    <row r="120">
      <c r="B120" s="0" t="s">
        <v>227</v>
      </c>
      <c r="C120" s="0" t="s">
        <v>62</v>
      </c>
      <c r="D120" s="317" t="s">
        <v>423</v>
      </c>
      <c r="E120" s="290">
        <v>96.592783572</v>
      </c>
      <c r="F120" s="290">
        <v>99.763705910028</v>
      </c>
      <c r="G120" s="290">
        <v>104.432855433539</v>
      </c>
      <c r="H120" s="290">
        <v>109.414039176857</v>
      </c>
      <c r="I120" s="290">
        <v>114.33561910318</v>
      </c>
      <c r="J120" s="385">
        <v>118.838532205252</v>
      </c>
      <c r="K120" s="290">
        <v>123.311101808493</v>
      </c>
      <c r="L120" s="385">
        <v>127.89552188968</v>
      </c>
      <c r="M120" s="290">
        <v>132.703068517405</v>
      </c>
      <c r="N120" s="300"/>
      <c r="O120" s="309"/>
      <c r="P120" s="309"/>
      <c r="Q120" s="309"/>
      <c r="R120" s="309"/>
    </row>
    <row r="121">
      <c r="B121" s="0" t="s">
        <v>227</v>
      </c>
      <c r="C121" s="0" t="s">
        <v>62</v>
      </c>
      <c r="D121" s="317" t="s">
        <v>156</v>
      </c>
      <c r="E121" s="290">
        <v>0.709830072</v>
      </c>
      <c r="F121" s="290">
        <v>0.733132185763</v>
      </c>
      <c r="G121" s="290">
        <v>0.767444301222</v>
      </c>
      <c r="H121" s="290">
        <v>0.804049458299</v>
      </c>
      <c r="I121" s="290">
        <v>0.84021660562</v>
      </c>
      <c r="J121" s="385">
        <v>0.873307101755</v>
      </c>
      <c r="K121" s="290">
        <v>0.906174613033</v>
      </c>
      <c r="L121" s="385">
        <v>0.939864078394</v>
      </c>
      <c r="M121" s="290">
        <v>0.975193230767</v>
      </c>
      <c r="N121" s="300"/>
      <c r="O121" s="309"/>
      <c r="P121" s="309"/>
      <c r="Q121" s="309"/>
      <c r="R121" s="309"/>
    </row>
    <row r="122">
      <c r="B122" s="0" t="s">
        <v>227</v>
      </c>
      <c r="C122" s="0" t="s">
        <v>64</v>
      </c>
      <c r="D122" s="317" t="s">
        <v>143</v>
      </c>
      <c r="E122" s="290">
        <v>3.285340092</v>
      </c>
      <c r="F122" s="290">
        <v>5.9136121656</v>
      </c>
      <c r="G122" s="290">
        <v>4.2709421196</v>
      </c>
      <c r="H122" s="290">
        <v>4.2709421196</v>
      </c>
      <c r="I122" s="290">
        <v>2.66112547452</v>
      </c>
      <c r="J122" s="385">
        <v>2.461541063931</v>
      </c>
      <c r="K122" s="290">
        <v>2.261956653342</v>
      </c>
      <c r="L122" s="385">
        <v>2.261956653342</v>
      </c>
      <c r="M122" s="290">
        <v>1.862787832164</v>
      </c>
      <c r="N122" s="300"/>
      <c r="O122" s="309"/>
      <c r="P122" s="309"/>
      <c r="Q122" s="309"/>
      <c r="R122" s="309"/>
    </row>
    <row r="123">
      <c r="B123" s="0" t="s">
        <v>227</v>
      </c>
      <c r="C123" s="0" t="s">
        <v>64</v>
      </c>
      <c r="D123" s="317" t="s">
        <v>144</v>
      </c>
      <c r="E123" s="290">
        <v>0.183423708</v>
      </c>
      <c r="F123" s="290">
        <v>0.091711854</v>
      </c>
      <c r="G123" s="290">
        <v>1.632474994201</v>
      </c>
      <c r="H123" s="290">
        <v>7.668509250779</v>
      </c>
      <c r="I123" s="290">
        <v>8.192002901932</v>
      </c>
      <c r="J123" s="385">
        <v>4.658384172653</v>
      </c>
      <c r="K123" s="290">
        <v>4.041078414427</v>
      </c>
      <c r="L123" s="385"/>
      <c r="M123" s="290"/>
      <c r="N123" s="300"/>
      <c r="O123" s="309"/>
      <c r="P123" s="309"/>
      <c r="Q123" s="309"/>
      <c r="R123" s="309"/>
    </row>
    <row r="124">
      <c r="B124" s="0" t="s">
        <v>227</v>
      </c>
      <c r="C124" s="0" t="s">
        <v>64</v>
      </c>
      <c r="D124" s="317" t="s">
        <v>145</v>
      </c>
      <c r="E124" s="290">
        <v>354.912272712</v>
      </c>
      <c r="F124" s="290">
        <v>385.346000097054</v>
      </c>
      <c r="G124" s="290">
        <v>370.50471746818</v>
      </c>
      <c r="H124" s="290">
        <v>360.253702416315</v>
      </c>
      <c r="I124" s="290">
        <v>410.903982192018</v>
      </c>
      <c r="J124" s="385">
        <v>420.355247618496</v>
      </c>
      <c r="K124" s="290">
        <v>430.236492350644</v>
      </c>
      <c r="L124" s="385">
        <v>392.755405776007</v>
      </c>
      <c r="M124" s="290">
        <v>369.629139687718</v>
      </c>
      <c r="N124" s="300"/>
      <c r="O124" s="309"/>
      <c r="P124" s="309"/>
      <c r="Q124" s="309"/>
      <c r="R124" s="309"/>
      <c r="S124" s="56"/>
    </row>
    <row r="125">
      <c r="B125" s="0" t="s">
        <v>227</v>
      </c>
      <c r="C125" s="0" t="s">
        <v>64</v>
      </c>
      <c r="D125" s="317" t="s">
        <v>146</v>
      </c>
      <c r="E125" s="290">
        <v>386.564815656</v>
      </c>
      <c r="F125" s="290">
        <v>232.447578591671</v>
      </c>
      <c r="G125" s="290">
        <v>346.275859096199</v>
      </c>
      <c r="H125" s="290">
        <v>322.844408135101</v>
      </c>
      <c r="I125" s="290">
        <v>304.925497779428</v>
      </c>
      <c r="J125" s="385">
        <v>284.975303957605</v>
      </c>
      <c r="K125" s="290">
        <v>262.108797164729</v>
      </c>
      <c r="L125" s="385">
        <v>302.904056521392</v>
      </c>
      <c r="M125" s="290">
        <v>333.021713994947</v>
      </c>
      <c r="N125" s="300"/>
      <c r="O125" s="309"/>
      <c r="P125" s="309"/>
      <c r="Q125" s="309"/>
      <c r="R125" s="309"/>
      <c r="S125" s="56"/>
    </row>
    <row r="126">
      <c r="B126" s="0" t="s">
        <v>227</v>
      </c>
      <c r="C126" s="0" t="s">
        <v>64</v>
      </c>
      <c r="D126" s="317" t="s">
        <v>148</v>
      </c>
      <c r="E126" s="290">
        <v>31.320990252</v>
      </c>
      <c r="F126" s="290">
        <v>70.294798707649</v>
      </c>
      <c r="G126" s="290">
        <v>111.299316071425</v>
      </c>
      <c r="H126" s="290">
        <v>116.551683892922</v>
      </c>
      <c r="I126" s="290">
        <v>122.326179008978</v>
      </c>
      <c r="J126" s="385">
        <v>127.550397665497</v>
      </c>
      <c r="K126" s="290">
        <v>133.107869498975</v>
      </c>
      <c r="L126" s="385">
        <v>139.336829046449</v>
      </c>
      <c r="M126" s="290">
        <v>145.645201900827</v>
      </c>
      <c r="N126" s="300"/>
      <c r="O126" s="309"/>
      <c r="P126" s="309"/>
      <c r="Q126" s="309"/>
      <c r="R126" s="309"/>
    </row>
    <row r="127">
      <c r="B127" s="0" t="s">
        <v>227</v>
      </c>
      <c r="C127" s="0" t="s">
        <v>64</v>
      </c>
      <c r="D127" s="317" t="s">
        <v>150</v>
      </c>
      <c r="E127" s="375"/>
      <c r="F127" s="375"/>
      <c r="G127" s="375"/>
      <c r="H127" s="375"/>
      <c r="I127" s="375"/>
      <c r="J127" s="375"/>
      <c r="K127" s="375"/>
      <c r="L127" s="375"/>
      <c r="M127" s="375"/>
      <c r="N127" s="300"/>
      <c r="O127" s="309"/>
      <c r="P127" s="309"/>
      <c r="Q127" s="309"/>
      <c r="R127" s="309"/>
    </row>
    <row r="128">
      <c r="B128" s="0" t="s">
        <v>227</v>
      </c>
      <c r="C128" s="0" t="s">
        <v>64</v>
      </c>
      <c r="D128" s="317" t="s">
        <v>423</v>
      </c>
      <c r="E128" s="290">
        <v>46.92021156</v>
      </c>
      <c r="F128" s="290">
        <v>23.46010578</v>
      </c>
      <c r="G128" s="290">
        <v>39.7774805184</v>
      </c>
      <c r="H128" s="290">
        <v>37.78860649248</v>
      </c>
      <c r="I128" s="290">
        <v>35.79973246656</v>
      </c>
      <c r="J128" s="385">
        <v>33.114752531568</v>
      </c>
      <c r="K128" s="290">
        <v>30.429772596576</v>
      </c>
      <c r="L128" s="385">
        <v>27.744792661584</v>
      </c>
      <c r="M128" s="290">
        <v>26.652677876766</v>
      </c>
      <c r="N128" s="300"/>
      <c r="O128" s="309"/>
      <c r="P128" s="309"/>
      <c r="Q128" s="309"/>
      <c r="R128" s="309"/>
    </row>
    <row r="129">
      <c r="B129" s="0" t="s">
        <v>227</v>
      </c>
      <c r="C129" s="0" t="s">
        <v>64</v>
      </c>
      <c r="D129" s="317" t="s">
        <v>156</v>
      </c>
      <c r="E129" s="290">
        <v>7.117601868</v>
      </c>
      <c r="F129" s="290">
        <v>3.558800934</v>
      </c>
      <c r="G129" s="290">
        <v>3.1547831076</v>
      </c>
      <c r="H129" s="290">
        <v>2.99704395222</v>
      </c>
      <c r="I129" s="290">
        <v>2.83930479684</v>
      </c>
      <c r="J129" s="385">
        <v>2.626356937077</v>
      </c>
      <c r="K129" s="290">
        <v>2.413409077314</v>
      </c>
      <c r="L129" s="385">
        <v>2.200461217551</v>
      </c>
      <c r="M129" s="290">
        <v>1.987513357788</v>
      </c>
      <c r="N129" s="300"/>
      <c r="O129" s="309"/>
      <c r="P129" s="309"/>
      <c r="Q129" s="309"/>
      <c r="R129" s="309"/>
    </row>
    <row r="130">
      <c r="B130" s="0" t="s">
        <v>227</v>
      </c>
      <c r="C130" s="0" t="s">
        <v>70</v>
      </c>
      <c r="D130" s="317" t="s">
        <v>143</v>
      </c>
      <c r="E130" s="290">
        <v>203.048872452</v>
      </c>
      <c r="F130" s="290">
        <v>426.477785736912</v>
      </c>
      <c r="G130" s="290">
        <v>474.459757178511</v>
      </c>
      <c r="H130" s="290">
        <v>416.48499288722</v>
      </c>
      <c r="I130" s="290">
        <v>402.846442671028</v>
      </c>
      <c r="J130" s="385">
        <v>318.49909334033</v>
      </c>
      <c r="K130" s="290">
        <v>240.845340777423</v>
      </c>
      <c r="L130" s="385">
        <v>85.968156214268</v>
      </c>
      <c r="M130" s="290">
        <v>85.530034002207</v>
      </c>
      <c r="N130" s="300"/>
      <c r="O130" s="309"/>
      <c r="P130" s="309"/>
      <c r="Q130" s="309"/>
      <c r="R130" s="309"/>
    </row>
    <row r="131">
      <c r="B131" s="0" t="s">
        <v>227</v>
      </c>
      <c r="C131" s="0" t="s">
        <v>70</v>
      </c>
      <c r="D131" s="317" t="s">
        <v>144</v>
      </c>
      <c r="E131" s="290">
        <v>2.437596828</v>
      </c>
      <c r="F131" s="290">
        <v>5.810009592796</v>
      </c>
      <c r="G131" s="290">
        <v>5.686910952982</v>
      </c>
      <c r="H131" s="290"/>
      <c r="I131" s="290"/>
      <c r="J131" s="385"/>
      <c r="K131" s="290"/>
      <c r="L131" s="385">
        <v>3.440718746211</v>
      </c>
      <c r="M131" s="290">
        <v>2.899047750352</v>
      </c>
      <c r="N131" s="300"/>
      <c r="O131" s="309"/>
      <c r="P131" s="309"/>
      <c r="Q131" s="309"/>
      <c r="R131" s="309"/>
    </row>
    <row r="132">
      <c r="B132" s="0" t="s">
        <v>227</v>
      </c>
      <c r="C132" s="0" t="s">
        <v>70</v>
      </c>
      <c r="D132" s="317" t="s">
        <v>145</v>
      </c>
      <c r="E132" s="290">
        <v>317.152277136</v>
      </c>
      <c r="F132" s="290">
        <v>392.07950260938</v>
      </c>
      <c r="G132" s="290">
        <v>361.875208241808</v>
      </c>
      <c r="H132" s="290">
        <v>420.000740295185</v>
      </c>
      <c r="I132" s="290">
        <v>377.996039161937</v>
      </c>
      <c r="J132" s="385">
        <v>373.873161561918</v>
      </c>
      <c r="K132" s="290">
        <v>365.116260183731</v>
      </c>
      <c r="L132" s="385">
        <v>357.848944747751</v>
      </c>
      <c r="M132" s="290">
        <v>365.500605899711</v>
      </c>
      <c r="N132" s="300"/>
      <c r="O132" s="309"/>
      <c r="P132" s="309"/>
      <c r="Q132" s="309"/>
      <c r="R132" s="309"/>
      <c r="S132" s="56"/>
    </row>
    <row r="133">
      <c r="B133" s="0" t="s">
        <v>227</v>
      </c>
      <c r="C133" s="0" t="s">
        <v>70</v>
      </c>
      <c r="D133" s="317" t="s">
        <v>146</v>
      </c>
      <c r="E133" s="290">
        <v>838.711038492001</v>
      </c>
      <c r="F133" s="290">
        <v>542.714964260641</v>
      </c>
      <c r="G133" s="290">
        <v>586.691804696532</v>
      </c>
      <c r="H133" s="290">
        <v>596.294516102311</v>
      </c>
      <c r="I133" s="290">
        <v>749.707319419229</v>
      </c>
      <c r="J133" s="385">
        <v>750.6496498531</v>
      </c>
      <c r="K133" s="290">
        <v>749.806245372338</v>
      </c>
      <c r="L133" s="385">
        <v>826.557828605506</v>
      </c>
      <c r="M133" s="290">
        <v>798.170641208773</v>
      </c>
      <c r="N133" s="300"/>
      <c r="O133" s="309"/>
      <c r="P133" s="309"/>
      <c r="Q133" s="309"/>
      <c r="R133" s="309"/>
    </row>
    <row r="134">
      <c r="B134" s="0" t="s">
        <v>227</v>
      </c>
      <c r="C134" s="0" t="s">
        <v>70</v>
      </c>
      <c r="D134" s="317" t="s">
        <v>148</v>
      </c>
      <c r="E134" s="290">
        <v>37.926713952</v>
      </c>
      <c r="F134" s="290"/>
      <c r="G134" s="290"/>
      <c r="H134" s="290"/>
      <c r="I134" s="290"/>
      <c r="J134" s="385"/>
      <c r="K134" s="290"/>
      <c r="L134" s="385"/>
      <c r="M134" s="290"/>
      <c r="N134" s="300"/>
      <c r="O134" s="309"/>
      <c r="P134" s="309"/>
      <c r="Q134" s="309"/>
      <c r="R134" s="309"/>
    </row>
    <row r="135">
      <c r="B135" s="0" t="s">
        <v>227</v>
      </c>
      <c r="C135" s="0" t="s">
        <v>70</v>
      </c>
      <c r="D135" s="317" t="s">
        <v>423</v>
      </c>
      <c r="E135" s="290">
        <v>197.8650279</v>
      </c>
      <c r="F135" s="290">
        <v>28.45851465726</v>
      </c>
      <c r="G135" s="290">
        <v>7.630114855699</v>
      </c>
      <c r="H135" s="290">
        <v>64.104893694211</v>
      </c>
      <c r="I135" s="290">
        <v>64.104893694211</v>
      </c>
      <c r="J135" s="385">
        <v>71.145674039058</v>
      </c>
      <c r="K135" s="290">
        <v>66.058930801926</v>
      </c>
      <c r="L135" s="385">
        <v>68.096367955066</v>
      </c>
      <c r="M135" s="290">
        <v>69.552430187243</v>
      </c>
      <c r="N135" s="300"/>
      <c r="O135" s="309"/>
      <c r="P135" s="309"/>
      <c r="Q135" s="309"/>
      <c r="R135" s="309"/>
    </row>
    <row r="136">
      <c r="B136" s="0" t="s">
        <v>227</v>
      </c>
      <c r="C136" s="0" t="s">
        <v>70</v>
      </c>
      <c r="D136" s="317" t="s">
        <v>156</v>
      </c>
      <c r="E136" s="290">
        <v>8.494347312</v>
      </c>
      <c r="F136" s="290">
        <v>4.285173674976</v>
      </c>
      <c r="G136" s="290">
        <v>0.065988776976</v>
      </c>
      <c r="H136" s="290">
        <v>0.065988776976</v>
      </c>
      <c r="I136" s="290">
        <v>0.065988776976</v>
      </c>
      <c r="J136" s="385">
        <v>0.065988776976</v>
      </c>
      <c r="K136" s="290">
        <v>0.064443180042</v>
      </c>
      <c r="L136" s="385">
        <v>0.063160495681</v>
      </c>
      <c r="M136" s="290">
        <v>0.06451101723</v>
      </c>
      <c r="N136" s="300"/>
      <c r="O136" s="309"/>
      <c r="P136" s="309"/>
      <c r="Q136" s="309"/>
      <c r="R136" s="309"/>
    </row>
    <row r="137">
      <c r="B137" s="0" t="s">
        <v>228</v>
      </c>
      <c r="C137" s="0" t="s">
        <v>62</v>
      </c>
      <c r="D137" s="317" t="s">
        <v>143</v>
      </c>
      <c r="E137" s="290">
        <v>1.888623612</v>
      </c>
      <c r="F137" s="290">
        <v>1.888623612</v>
      </c>
      <c r="G137" s="290">
        <v>1.791786459727</v>
      </c>
      <c r="H137" s="290">
        <v>1.791786459727</v>
      </c>
      <c r="I137" s="290">
        <v>1.734286825788</v>
      </c>
      <c r="J137" s="385">
        <v>1.664358200426</v>
      </c>
      <c r="K137" s="290">
        <v>1.592780834978</v>
      </c>
      <c r="L137" s="385">
        <v>1.515050481715</v>
      </c>
      <c r="M137" s="290">
        <v>1.441176072296</v>
      </c>
      <c r="N137" s="300"/>
      <c r="O137" s="309"/>
      <c r="P137" s="309"/>
      <c r="Q137" s="309"/>
      <c r="R137" s="309"/>
    </row>
    <row r="138">
      <c r="B138" s="0" t="s">
        <v>228</v>
      </c>
      <c r="C138" s="0" t="s">
        <v>62</v>
      </c>
      <c r="D138" s="317" t="s">
        <v>144</v>
      </c>
      <c r="E138" s="300"/>
      <c r="F138" s="300"/>
      <c r="G138" s="300"/>
      <c r="H138" s="300"/>
      <c r="I138" s="300"/>
      <c r="J138" s="375"/>
      <c r="K138" s="300"/>
      <c r="L138" s="375"/>
      <c r="M138" s="300"/>
      <c r="N138" s="300"/>
      <c r="O138" s="309"/>
      <c r="P138" s="309"/>
      <c r="Q138" s="309"/>
      <c r="R138" s="309"/>
    </row>
    <row r="139">
      <c r="B139" s="0" t="s">
        <v>228</v>
      </c>
      <c r="C139" s="0" t="s">
        <v>62</v>
      </c>
      <c r="D139" s="317" t="s">
        <v>145</v>
      </c>
      <c r="E139" s="290">
        <v>64.627994447984</v>
      </c>
      <c r="F139" s="290">
        <v>24.941688696001</v>
      </c>
      <c r="G139" s="290">
        <v>23.662830330124</v>
      </c>
      <c r="H139" s="290">
        <v>23.662830330124</v>
      </c>
      <c r="I139" s="290">
        <v>22.903474172166</v>
      </c>
      <c r="J139" s="385">
        <v>21.979977296642</v>
      </c>
      <c r="K139" s="290">
        <v>21.034706700987</v>
      </c>
      <c r="L139" s="385">
        <v>20.008178036944</v>
      </c>
      <c r="M139" s="290">
        <v>19.032572039732</v>
      </c>
      <c r="N139" s="300"/>
      <c r="O139" s="309"/>
      <c r="P139" s="309"/>
      <c r="Q139" s="309"/>
      <c r="R139" s="309"/>
    </row>
    <row r="140">
      <c r="B140" s="0" t="s">
        <v>228</v>
      </c>
      <c r="C140" s="0" t="s">
        <v>62</v>
      </c>
      <c r="D140" s="317" t="s">
        <v>146</v>
      </c>
      <c r="E140" s="290">
        <v>4.37185656</v>
      </c>
      <c r="F140" s="290">
        <v>1.64806104075</v>
      </c>
      <c r="G140" s="290">
        <v>1.423898779553</v>
      </c>
      <c r="H140" s="290">
        <v>2.591239716375</v>
      </c>
      <c r="I140" s="290">
        <v>2.482636596028</v>
      </c>
      <c r="J140" s="385">
        <v>2.320763199138</v>
      </c>
      <c r="K140" s="290">
        <v>2.155073237044</v>
      </c>
      <c r="L140" s="385">
        <v>1.975140108673</v>
      </c>
      <c r="M140" s="290">
        <v>1.804132863299</v>
      </c>
      <c r="N140" s="300"/>
      <c r="O140" s="309"/>
      <c r="P140" s="309"/>
      <c r="Q140" s="309"/>
      <c r="R140" s="309"/>
    </row>
    <row r="141">
      <c r="B141" s="0" t="s">
        <v>228</v>
      </c>
      <c r="C141" s="0" t="s">
        <v>62</v>
      </c>
      <c r="D141" s="317" t="s">
        <v>148</v>
      </c>
      <c r="E141" s="290">
        <v>0.01800324</v>
      </c>
      <c r="F141" s="290">
        <v>0.01800324</v>
      </c>
      <c r="G141" s="290">
        <v>0.017080143157</v>
      </c>
      <c r="H141" s="290">
        <v>0.017080143157</v>
      </c>
      <c r="I141" s="290">
        <v>0.016532029863</v>
      </c>
      <c r="J141" s="385">
        <v>0.015865437633</v>
      </c>
      <c r="K141" s="290">
        <v>0.015183128844</v>
      </c>
      <c r="L141" s="385">
        <v>0.01444216691</v>
      </c>
      <c r="M141" s="290">
        <v>0.013737961628</v>
      </c>
      <c r="N141" s="300"/>
      <c r="O141" s="309"/>
      <c r="P141" s="309"/>
      <c r="Q141" s="309"/>
      <c r="R141" s="309"/>
    </row>
    <row r="142">
      <c r="B142" s="0" t="s">
        <v>228</v>
      </c>
      <c r="C142" s="0" t="s">
        <v>62</v>
      </c>
      <c r="D142" s="317" t="s">
        <v>423</v>
      </c>
      <c r="E142" s="290">
        <v>80.443835424</v>
      </c>
      <c r="F142" s="290">
        <v>80.443835423999</v>
      </c>
      <c r="G142" s="290">
        <v>76.319163948503</v>
      </c>
      <c r="H142" s="290">
        <v>76.319163948503</v>
      </c>
      <c r="I142" s="290">
        <v>73.870030590151</v>
      </c>
      <c r="J142" s="385">
        <v>70.891498078794</v>
      </c>
      <c r="K142" s="290">
        <v>67.842739305685</v>
      </c>
      <c r="L142" s="385">
        <v>64.531900816969</v>
      </c>
      <c r="M142" s="290">
        <v>61.385301994616</v>
      </c>
      <c r="N142" s="300"/>
      <c r="O142" s="309"/>
      <c r="P142" s="309"/>
      <c r="Q142" s="309"/>
      <c r="R142" s="309"/>
      <c r="S142" s="56"/>
    </row>
    <row r="143">
      <c r="B143" s="0" t="s">
        <v>228</v>
      </c>
      <c r="C143" s="0" t="s">
        <v>62</v>
      </c>
      <c r="D143" s="317" t="s">
        <v>156</v>
      </c>
      <c r="E143" s="290">
        <v>0.21394548</v>
      </c>
      <c r="F143" s="290">
        <v>0.21394548</v>
      </c>
      <c r="G143" s="290">
        <v>0.202975654731</v>
      </c>
      <c r="H143" s="290">
        <v>0.20297565473</v>
      </c>
      <c r="I143" s="290">
        <v>0.196462029302</v>
      </c>
      <c r="J143" s="385">
        <v>0.188540433266</v>
      </c>
      <c r="K143" s="290">
        <v>0.180432066034</v>
      </c>
      <c r="L143" s="385">
        <v>0.171626681185</v>
      </c>
      <c r="M143" s="290">
        <v>0.16325810214</v>
      </c>
      <c r="N143" s="300"/>
      <c r="O143" s="309"/>
      <c r="P143" s="309"/>
      <c r="Q143" s="309"/>
      <c r="R143" s="309"/>
    </row>
    <row r="144">
      <c r="B144" s="0" t="s">
        <v>228</v>
      </c>
      <c r="C144" s="0" t="s">
        <v>64</v>
      </c>
      <c r="D144" s="317" t="s">
        <v>143</v>
      </c>
      <c r="E144" s="290">
        <v>4.056213708</v>
      </c>
      <c r="F144" s="290">
        <v>2.028106854</v>
      </c>
      <c r="G144" s="290">
        <v>3.6505923372</v>
      </c>
      <c r="H144" s="290">
        <v>3.46806272034</v>
      </c>
      <c r="I144" s="290">
        <v>3.28553310348</v>
      </c>
      <c r="J144" s="385">
        <v>7.369126254009</v>
      </c>
      <c r="K144" s="290">
        <v>7.85750011163</v>
      </c>
      <c r="L144" s="385">
        <v>8.397376428987</v>
      </c>
      <c r="M144" s="290">
        <v>8.911501516476</v>
      </c>
      <c r="N144" s="300"/>
      <c r="O144" s="309"/>
      <c r="P144" s="309"/>
      <c r="Q144" s="309"/>
      <c r="R144" s="309"/>
    </row>
    <row r="145">
      <c r="B145" s="0" t="s">
        <v>228</v>
      </c>
      <c r="C145" s="0" t="s">
        <v>64</v>
      </c>
      <c r="D145" s="317" t="s">
        <v>144</v>
      </c>
      <c r="E145" s="290">
        <v>1.391231772</v>
      </c>
      <c r="F145" s="290">
        <v>1.304227291631</v>
      </c>
      <c r="G145" s="290">
        <v>13.541691717</v>
      </c>
      <c r="H145" s="290">
        <v>13.6634909625</v>
      </c>
      <c r="I145" s="290">
        <v>12.572102106</v>
      </c>
      <c r="J145" s="385">
        <v>11.4807132495</v>
      </c>
      <c r="K145" s="290">
        <v>10.389324393</v>
      </c>
      <c r="L145" s="385">
        <v>9.2979355365</v>
      </c>
      <c r="M145" s="290">
        <v>8.20654668</v>
      </c>
      <c r="N145" s="300"/>
      <c r="O145" s="309"/>
      <c r="P145" s="309"/>
      <c r="Q145" s="309"/>
      <c r="R145" s="309"/>
    </row>
    <row r="146">
      <c r="B146" s="0" t="s">
        <v>228</v>
      </c>
      <c r="C146" s="0" t="s">
        <v>64</v>
      </c>
      <c r="D146" s="317" t="s">
        <v>145</v>
      </c>
      <c r="E146" s="290">
        <v>376.066079712</v>
      </c>
      <c r="F146" s="290">
        <v>402.30585875118</v>
      </c>
      <c r="G146" s="290">
        <v>379.82674050912</v>
      </c>
      <c r="H146" s="290">
        <v>382.759434723822</v>
      </c>
      <c r="I146" s="290">
        <v>395.055739418269</v>
      </c>
      <c r="J146" s="385">
        <v>419.396785184474</v>
      </c>
      <c r="K146" s="290">
        <v>438.658508769753</v>
      </c>
      <c r="L146" s="385">
        <v>450.721322033751</v>
      </c>
      <c r="M146" s="290">
        <v>458.806740478576</v>
      </c>
      <c r="N146" s="300"/>
      <c r="O146" s="309"/>
      <c r="P146" s="309"/>
      <c r="Q146" s="309"/>
      <c r="R146" s="309"/>
      <c r="S146" s="56"/>
    </row>
    <row r="147">
      <c r="B147" s="0" t="s">
        <v>228</v>
      </c>
      <c r="C147" s="0" t="s">
        <v>64</v>
      </c>
      <c r="D147" s="317" t="s">
        <v>146</v>
      </c>
      <c r="E147" s="290">
        <v>51.57237438</v>
      </c>
      <c r="F147" s="290">
        <v>25.177575784369</v>
      </c>
      <c r="G147" s="290">
        <v>34.0103623914</v>
      </c>
      <c r="H147" s="290">
        <v>37.911935346952</v>
      </c>
      <c r="I147" s="290">
        <v>56.1141982728</v>
      </c>
      <c r="J147" s="385">
        <v>59.8473679131</v>
      </c>
      <c r="K147" s="290">
        <v>63.5805375534</v>
      </c>
      <c r="L147" s="385">
        <v>67.3137071937</v>
      </c>
      <c r="M147" s="290">
        <v>71.046876834</v>
      </c>
      <c r="N147" s="300"/>
      <c r="O147" s="309"/>
      <c r="P147" s="309"/>
      <c r="Q147" s="309"/>
      <c r="R147" s="309"/>
      <c r="S147" s="56"/>
    </row>
    <row r="148">
      <c r="B148" s="0" t="s">
        <v>228</v>
      </c>
      <c r="C148" s="0" t="s">
        <v>64</v>
      </c>
      <c r="D148" s="317" t="s">
        <v>148</v>
      </c>
      <c r="E148" s="290">
        <v>0.497894256</v>
      </c>
      <c r="F148" s="290">
        <v>26.213015371831</v>
      </c>
      <c r="G148" s="290">
        <v>53.615595562887</v>
      </c>
      <c r="H148" s="290">
        <v>58.695818869565</v>
      </c>
      <c r="I148" s="290">
        <v>64.261232004929</v>
      </c>
      <c r="J148" s="385">
        <v>68.276633220043</v>
      </c>
      <c r="K148" s="290">
        <v>72.127249448814</v>
      </c>
      <c r="L148" s="385">
        <v>75.015291869308</v>
      </c>
      <c r="M148" s="290">
        <v>77.769891000304</v>
      </c>
      <c r="N148" s="300"/>
      <c r="O148" s="309"/>
      <c r="P148" s="309"/>
      <c r="Q148" s="309"/>
      <c r="R148" s="309"/>
    </row>
    <row r="149">
      <c r="B149" s="0" t="s">
        <v>228</v>
      </c>
      <c r="C149" s="0" t="s">
        <v>64</v>
      </c>
      <c r="D149" s="317" t="s">
        <v>150</v>
      </c>
      <c r="E149" s="375"/>
      <c r="F149" s="375"/>
      <c r="G149" s="375"/>
      <c r="H149" s="375"/>
      <c r="I149" s="375"/>
      <c r="J149" s="375"/>
      <c r="K149" s="375"/>
      <c r="L149" s="375"/>
      <c r="M149" s="375"/>
      <c r="N149" s="300"/>
      <c r="O149" s="309"/>
      <c r="P149" s="309"/>
      <c r="Q149" s="309"/>
      <c r="R149" s="309"/>
    </row>
    <row r="150">
      <c r="B150" s="0" t="s">
        <v>228</v>
      </c>
      <c r="C150" s="0" t="s">
        <v>64</v>
      </c>
      <c r="D150" s="317" t="s">
        <v>423</v>
      </c>
      <c r="E150" s="290">
        <v>74.02304268</v>
      </c>
      <c r="F150" s="290">
        <v>37.01152134</v>
      </c>
      <c r="G150" s="290">
        <v>61.004732364</v>
      </c>
      <c r="H150" s="290">
        <v>57.9544957458</v>
      </c>
      <c r="I150" s="290">
        <v>55.37414934378</v>
      </c>
      <c r="J150" s="385">
        <v>50.78643969303</v>
      </c>
      <c r="K150" s="290">
        <v>46.726797142368</v>
      </c>
      <c r="L150" s="385">
        <v>42.55080082389</v>
      </c>
      <c r="M150" s="290">
        <v>38.43298138932</v>
      </c>
      <c r="N150" s="300"/>
      <c r="O150" s="309"/>
      <c r="P150" s="309"/>
      <c r="Q150" s="309"/>
      <c r="R150" s="309"/>
    </row>
    <row r="151">
      <c r="B151" s="0" t="s">
        <v>228</v>
      </c>
      <c r="C151" s="0" t="s">
        <v>64</v>
      </c>
      <c r="D151" s="317" t="s">
        <v>156</v>
      </c>
      <c r="E151" s="290">
        <v>2.658450528</v>
      </c>
      <c r="F151" s="290">
        <v>1.329225264</v>
      </c>
      <c r="G151" s="290">
        <v>0.4831860276</v>
      </c>
      <c r="H151" s="290">
        <v>0.45902672622</v>
      </c>
      <c r="I151" s="290">
        <v>0.43486742484</v>
      </c>
      <c r="J151" s="385">
        <v>0.402252367977</v>
      </c>
      <c r="K151" s="290">
        <v>0.369637311114</v>
      </c>
      <c r="L151" s="385">
        <v>0.337022254251</v>
      </c>
      <c r="M151" s="290">
        <v>0.304407197388</v>
      </c>
      <c r="N151" s="300"/>
      <c r="O151" s="309"/>
      <c r="P151" s="309"/>
      <c r="Q151" s="309"/>
      <c r="R151" s="309"/>
    </row>
    <row r="152">
      <c r="B152" s="0" t="s">
        <v>228</v>
      </c>
      <c r="C152" s="0" t="s">
        <v>70</v>
      </c>
      <c r="D152" s="317" t="s">
        <v>143</v>
      </c>
      <c r="E152" s="290">
        <v>117.430403436</v>
      </c>
      <c r="F152" s="290">
        <v>108.188893048206</v>
      </c>
      <c r="G152" s="290">
        <v>106.446270067863</v>
      </c>
      <c r="H152" s="290">
        <v>106.191625453008</v>
      </c>
      <c r="I152" s="290">
        <v>157.34763372039</v>
      </c>
      <c r="J152" s="385">
        <v>114.574225960921</v>
      </c>
      <c r="K152" s="290">
        <v>109.016793985289</v>
      </c>
      <c r="L152" s="385">
        <v>101.261613861045</v>
      </c>
      <c r="M152" s="290">
        <v>101.043192284464</v>
      </c>
      <c r="N152" s="300"/>
      <c r="O152" s="309"/>
      <c r="P152" s="309"/>
      <c r="Q152" s="309"/>
      <c r="R152" s="309"/>
      <c r="S152" s="56"/>
    </row>
    <row r="153">
      <c r="B153" s="0" t="s">
        <v>228</v>
      </c>
      <c r="C153" s="0" t="s">
        <v>70</v>
      </c>
      <c r="D153" s="317" t="s">
        <v>144</v>
      </c>
      <c r="E153" s="290">
        <v>5.794991748</v>
      </c>
      <c r="F153" s="290">
        <v>0.36094247833</v>
      </c>
      <c r="G153" s="290">
        <v>1.213188102</v>
      </c>
      <c r="H153" s="290"/>
      <c r="I153" s="290"/>
      <c r="J153" s="385"/>
      <c r="K153" s="290"/>
      <c r="L153" s="385"/>
      <c r="M153" s="290"/>
      <c r="N153" s="300"/>
      <c r="O153" s="309"/>
      <c r="P153" s="309"/>
      <c r="Q153" s="309"/>
      <c r="R153" s="309"/>
    </row>
    <row r="154">
      <c r="B154" s="0" t="s">
        <v>228</v>
      </c>
      <c r="C154" s="0" t="s">
        <v>70</v>
      </c>
      <c r="D154" s="317" t="s">
        <v>145</v>
      </c>
      <c r="E154" s="290">
        <v>331.713297648</v>
      </c>
      <c r="F154" s="290">
        <v>401.128512069136</v>
      </c>
      <c r="G154" s="290">
        <v>373.694401141653</v>
      </c>
      <c r="H154" s="290">
        <v>358.111709294502</v>
      </c>
      <c r="I154" s="290">
        <v>419.799593617746</v>
      </c>
      <c r="J154" s="385">
        <v>436.083543251152</v>
      </c>
      <c r="K154" s="290">
        <v>446.735367018306</v>
      </c>
      <c r="L154" s="385">
        <v>486.213088151569</v>
      </c>
      <c r="M154" s="290">
        <v>506.07156597922</v>
      </c>
      <c r="N154" s="300"/>
      <c r="O154" s="309"/>
      <c r="P154" s="309"/>
      <c r="Q154" s="309"/>
      <c r="R154" s="309"/>
      <c r="S154" s="56"/>
    </row>
    <row r="155">
      <c r="B155" s="0" t="s">
        <v>228</v>
      </c>
      <c r="C155" s="0" t="s">
        <v>70</v>
      </c>
      <c r="D155" s="317" t="s">
        <v>146</v>
      </c>
      <c r="E155" s="290">
        <v>180.939302748</v>
      </c>
      <c r="F155" s="290">
        <v>109.392035772048</v>
      </c>
      <c r="G155" s="290">
        <v>140.766213410131</v>
      </c>
      <c r="H155" s="290">
        <v>143.446388713631</v>
      </c>
      <c r="I155" s="290">
        <v>171.84807753923</v>
      </c>
      <c r="J155" s="385">
        <v>198.564697463439</v>
      </c>
      <c r="K155" s="290">
        <v>200.76872955918</v>
      </c>
      <c r="L155" s="385">
        <v>184.998731271867</v>
      </c>
      <c r="M155" s="290">
        <v>186.855316704018</v>
      </c>
      <c r="N155" s="300"/>
      <c r="O155" s="309"/>
      <c r="P155" s="309"/>
      <c r="Q155" s="309"/>
      <c r="R155" s="309"/>
      <c r="S155" s="56"/>
    </row>
    <row r="156">
      <c r="B156" s="0" t="s">
        <v>228</v>
      </c>
      <c r="C156" s="0" t="s">
        <v>70</v>
      </c>
      <c r="D156" s="317" t="s">
        <v>148</v>
      </c>
      <c r="E156" s="290">
        <v>0.297932688</v>
      </c>
      <c r="F156" s="290"/>
      <c r="G156" s="290"/>
      <c r="H156" s="290"/>
      <c r="I156" s="290"/>
      <c r="J156" s="385"/>
      <c r="K156" s="290"/>
      <c r="L156" s="385"/>
      <c r="M156" s="290"/>
      <c r="N156" s="300"/>
      <c r="O156" s="309"/>
      <c r="P156" s="309"/>
      <c r="Q156" s="309"/>
      <c r="R156" s="309"/>
    </row>
    <row r="157">
      <c r="B157" s="0" t="s">
        <v>228</v>
      </c>
      <c r="C157" s="0" t="s">
        <v>70</v>
      </c>
      <c r="D157" s="317" t="s">
        <v>423</v>
      </c>
      <c r="E157" s="290">
        <v>163.88558712</v>
      </c>
      <c r="F157" s="290">
        <v>28.13410087794</v>
      </c>
      <c r="G157" s="290">
        <v>1.733057559869</v>
      </c>
      <c r="H157" s="290">
        <v>102.8663818934</v>
      </c>
      <c r="I157" s="290">
        <v>102.8663818934</v>
      </c>
      <c r="J157" s="385">
        <v>102.8663818934</v>
      </c>
      <c r="K157" s="290">
        <v>113.867501610472</v>
      </c>
      <c r="L157" s="385">
        <v>104.468532788201</v>
      </c>
      <c r="M157" s="290">
        <v>104.468532788201</v>
      </c>
      <c r="N157" s="300"/>
      <c r="O157" s="309"/>
      <c r="P157" s="309"/>
      <c r="Q157" s="309"/>
      <c r="R157" s="309"/>
      <c r="S157" s="56"/>
    </row>
    <row r="158">
      <c r="B158" s="0" t="s">
        <v>228</v>
      </c>
      <c r="C158" s="0" t="s">
        <v>70</v>
      </c>
      <c r="D158" s="317" t="s">
        <v>156</v>
      </c>
      <c r="E158" s="290">
        <v>8.140437108</v>
      </c>
      <c r="F158" s="290">
        <v>4.338279019913</v>
      </c>
      <c r="G158" s="290">
        <v>0.478304855936</v>
      </c>
      <c r="H158" s="290">
        <v>0.478304855936</v>
      </c>
      <c r="I158" s="290">
        <v>0.478304855936</v>
      </c>
      <c r="J158" s="385">
        <v>0.498378744595</v>
      </c>
      <c r="K158" s="290">
        <v>0.529457515188</v>
      </c>
      <c r="L158" s="385">
        <v>0.553974050043</v>
      </c>
      <c r="M158" s="290">
        <v>0.588587386035</v>
      </c>
      <c r="N158" s="300"/>
      <c r="O158" s="309"/>
      <c r="P158" s="309"/>
      <c r="Q158" s="309"/>
      <c r="R158" s="309"/>
    </row>
    <row r="159">
      <c r="B159" s="0" t="s">
        <v>229</v>
      </c>
      <c r="C159" s="0" t="s">
        <v>62</v>
      </c>
      <c r="D159" s="317" t="s">
        <v>143</v>
      </c>
      <c r="E159" s="290">
        <v>22.164626124</v>
      </c>
      <c r="F159" s="290">
        <v>23.331226084529</v>
      </c>
      <c r="G159" s="290">
        <v>27.705782655</v>
      </c>
      <c r="H159" s="290">
        <v>25.608353690712</v>
      </c>
      <c r="I159" s="290">
        <v>26.808130002664</v>
      </c>
      <c r="J159" s="385">
        <v>28.048617022818</v>
      </c>
      <c r="K159" s="290">
        <v>29.351735822306</v>
      </c>
      <c r="L159" s="385">
        <v>30.760882981847</v>
      </c>
      <c r="M159" s="290">
        <v>32.253300773546</v>
      </c>
      <c r="N159" s="300"/>
      <c r="O159" s="309"/>
      <c r="P159" s="309"/>
      <c r="Q159" s="309"/>
      <c r="R159" s="309"/>
    </row>
    <row r="160">
      <c r="B160" s="0" t="s">
        <v>229</v>
      </c>
      <c r="C160" s="0" t="s">
        <v>62</v>
      </c>
      <c r="D160" s="317" t="s">
        <v>144</v>
      </c>
      <c r="E160" s="290">
        <v>2.208620736</v>
      </c>
      <c r="F160" s="290">
        <v>2.32486798732</v>
      </c>
      <c r="G160" s="290">
        <v>2.437428875514</v>
      </c>
      <c r="H160" s="290">
        <v>2.551775096936</v>
      </c>
      <c r="I160" s="290">
        <v>2.671328245558</v>
      </c>
      <c r="J160" s="385">
        <v>2.794938061493</v>
      </c>
      <c r="K160" s="290">
        <v>2.924788896148</v>
      </c>
      <c r="L160" s="385">
        <v>3.065205053823</v>
      </c>
      <c r="M160" s="290">
        <v>3.21391881346</v>
      </c>
      <c r="N160" s="300"/>
      <c r="O160" s="309"/>
      <c r="P160" s="309"/>
      <c r="Q160" s="309"/>
      <c r="R160" s="309"/>
    </row>
    <row r="161">
      <c r="B161" s="0" t="s">
        <v>229</v>
      </c>
      <c r="C161" s="0" t="s">
        <v>62</v>
      </c>
      <c r="D161" s="317" t="s">
        <v>145</v>
      </c>
      <c r="E161" s="290"/>
      <c r="F161" s="290">
        <v>15.437331454017</v>
      </c>
      <c r="G161" s="290">
        <v>16.184745823045</v>
      </c>
      <c r="H161" s="290">
        <v>16.944014964451</v>
      </c>
      <c r="I161" s="290">
        <v>17.737858568348</v>
      </c>
      <c r="J161" s="385">
        <v>18.558638806178</v>
      </c>
      <c r="K161" s="290">
        <v>19.420859966727</v>
      </c>
      <c r="L161" s="385">
        <v>20.353235817465</v>
      </c>
      <c r="M161" s="290">
        <v>21.340708487634</v>
      </c>
      <c r="N161" s="300"/>
      <c r="O161" s="309"/>
      <c r="P161" s="309"/>
      <c r="Q161" s="309"/>
      <c r="R161" s="309"/>
      <c r="S161" s="56"/>
    </row>
    <row r="162">
      <c r="B162" s="0" t="s">
        <v>229</v>
      </c>
      <c r="C162" s="0" t="s">
        <v>62</v>
      </c>
      <c r="D162" s="317" t="s">
        <v>146</v>
      </c>
      <c r="E162" s="290">
        <v>3.367736316</v>
      </c>
      <c r="F162" s="290">
        <v>3.231299552185</v>
      </c>
      <c r="G162" s="290">
        <v>3.415955182439</v>
      </c>
      <c r="H162" s="290">
        <v>3.590311927445</v>
      </c>
      <c r="I162" s="290">
        <v>3.772608269113</v>
      </c>
      <c r="J162" s="385">
        <v>3.961090274806</v>
      </c>
      <c r="K162" s="290">
        <v>4.159088674623</v>
      </c>
      <c r="L162" s="385">
        <v>4.373197229274</v>
      </c>
      <c r="M162" s="290">
        <v>4.599958085423</v>
      </c>
      <c r="N162" s="300"/>
      <c r="O162" s="309"/>
      <c r="P162" s="309"/>
      <c r="Q162" s="309"/>
      <c r="R162" s="309"/>
    </row>
    <row r="163">
      <c r="B163" s="0" t="s">
        <v>229</v>
      </c>
      <c r="C163" s="0" t="s">
        <v>62</v>
      </c>
      <c r="D163" s="317" t="s">
        <v>148</v>
      </c>
      <c r="E163" s="290">
        <v>2.284569288</v>
      </c>
      <c r="F163" s="290">
        <v>2.40481397096</v>
      </c>
      <c r="G163" s="290">
        <v>2.52124552664</v>
      </c>
      <c r="H163" s="290">
        <v>2.639523808376</v>
      </c>
      <c r="I163" s="290">
        <v>2.763188069592</v>
      </c>
      <c r="J163" s="385">
        <v>2.891048496046</v>
      </c>
      <c r="K163" s="290">
        <v>3.025364553139</v>
      </c>
      <c r="L163" s="385">
        <v>3.170609246415</v>
      </c>
      <c r="M163" s="290">
        <v>3.324436873958</v>
      </c>
      <c r="N163" s="300"/>
      <c r="O163" s="309"/>
      <c r="P163" s="309"/>
      <c r="Q163" s="309"/>
      <c r="R163" s="309"/>
    </row>
    <row r="164">
      <c r="B164" s="0" t="s">
        <v>229</v>
      </c>
      <c r="C164" s="0" t="s">
        <v>62</v>
      </c>
      <c r="D164" s="317" t="s">
        <v>423</v>
      </c>
      <c r="E164" s="290">
        <v>43.535058156</v>
      </c>
      <c r="F164" s="290">
        <v>45.826456929986</v>
      </c>
      <c r="G164" s="290">
        <v>48.045192240108</v>
      </c>
      <c r="H164" s="290">
        <v>50.299119009158</v>
      </c>
      <c r="I164" s="290">
        <v>52.655681724126</v>
      </c>
      <c r="J164" s="385">
        <v>55.092207125549</v>
      </c>
      <c r="K164" s="290">
        <v>57.651751888564</v>
      </c>
      <c r="L164" s="385">
        <v>60.419554205543</v>
      </c>
      <c r="M164" s="290">
        <v>63.350914066787</v>
      </c>
      <c r="N164" s="300"/>
      <c r="O164" s="309"/>
      <c r="P164" s="309"/>
      <c r="Q164" s="309"/>
      <c r="R164" s="309"/>
      <c r="S164" s="56"/>
    </row>
    <row r="165">
      <c r="B165" s="0" t="s">
        <v>229</v>
      </c>
      <c r="C165" s="0" t="s">
        <v>62</v>
      </c>
      <c r="D165" s="317" t="s">
        <v>156</v>
      </c>
      <c r="E165" s="300"/>
      <c r="F165" s="300"/>
      <c r="G165" s="300"/>
      <c r="H165" s="300"/>
      <c r="I165" s="300"/>
      <c r="J165" s="375"/>
      <c r="K165" s="300"/>
      <c r="L165" s="375"/>
      <c r="M165" s="300"/>
      <c r="N165" s="300"/>
      <c r="O165" s="309"/>
      <c r="P165" s="309"/>
      <c r="Q165" s="309"/>
      <c r="R165" s="309"/>
    </row>
    <row r="166">
      <c r="B166" s="0" t="s">
        <v>229</v>
      </c>
      <c r="C166" s="0" t="s">
        <v>64</v>
      </c>
      <c r="D166" s="317" t="s">
        <v>143</v>
      </c>
      <c r="E166" s="290">
        <v>7.46862318</v>
      </c>
      <c r="F166" s="290">
        <v>3.73431159</v>
      </c>
      <c r="G166" s="290">
        <v>9.709210134</v>
      </c>
      <c r="H166" s="290">
        <v>6.3856728189</v>
      </c>
      <c r="I166" s="290">
        <v>6.0495847758</v>
      </c>
      <c r="J166" s="385">
        <v>5.595865917615</v>
      </c>
      <c r="K166" s="290">
        <v>5.14214705943</v>
      </c>
      <c r="L166" s="385">
        <v>5.14214705943</v>
      </c>
      <c r="M166" s="290">
        <v>5.14214705943</v>
      </c>
      <c r="N166" s="300"/>
      <c r="O166" s="309"/>
      <c r="P166" s="309"/>
      <c r="Q166" s="309"/>
      <c r="R166" s="309"/>
    </row>
    <row r="167">
      <c r="B167" s="0" t="s">
        <v>229</v>
      </c>
      <c r="C167" s="0" t="s">
        <v>64</v>
      </c>
      <c r="D167" s="317" t="s">
        <v>144</v>
      </c>
      <c r="E167" s="290">
        <v>0.37178784</v>
      </c>
      <c r="F167" s="290">
        <v>0.066235176</v>
      </c>
      <c r="G167" s="290">
        <v>9.57125445947</v>
      </c>
      <c r="H167" s="290">
        <v>12.208842549894</v>
      </c>
      <c r="I167" s="290">
        <v>11.254720548144</v>
      </c>
      <c r="J167" s="385">
        <v>10.300598546394</v>
      </c>
      <c r="K167" s="290">
        <v>8.540563639744</v>
      </c>
      <c r="L167" s="385">
        <v>8.392354542894</v>
      </c>
      <c r="M167" s="290">
        <v>7.438232541144</v>
      </c>
      <c r="N167" s="300"/>
      <c r="O167" s="309"/>
      <c r="P167" s="309"/>
      <c r="Q167" s="309"/>
      <c r="R167" s="309"/>
    </row>
    <row r="168">
      <c r="B168" s="0" t="s">
        <v>229</v>
      </c>
      <c r="C168" s="0" t="s">
        <v>64</v>
      </c>
      <c r="D168" s="317" t="s">
        <v>145</v>
      </c>
      <c r="E168" s="290">
        <v>220.669313328</v>
      </c>
      <c r="F168" s="290">
        <v>239.591706945876</v>
      </c>
      <c r="G168" s="290">
        <v>256.307407430472</v>
      </c>
      <c r="H168" s="290">
        <v>260.37089963758</v>
      </c>
      <c r="I168" s="290">
        <v>267.143412364508</v>
      </c>
      <c r="J168" s="385">
        <v>271.924871826889</v>
      </c>
      <c r="K168" s="290">
        <v>295.178251812165</v>
      </c>
      <c r="L168" s="385">
        <v>294.230770359335</v>
      </c>
      <c r="M168" s="290">
        <v>289.741620421317</v>
      </c>
      <c r="N168" s="300"/>
      <c r="O168" s="309"/>
      <c r="P168" s="309"/>
      <c r="Q168" s="309"/>
      <c r="R168" s="309"/>
      <c r="S168" s="56"/>
    </row>
    <row r="169">
      <c r="B169" s="0" t="s">
        <v>229</v>
      </c>
      <c r="C169" s="0" t="s">
        <v>64</v>
      </c>
      <c r="D169" s="317" t="s">
        <v>146</v>
      </c>
      <c r="E169" s="290">
        <v>14.906012832</v>
      </c>
      <c r="F169" s="290">
        <v>7.57266516</v>
      </c>
      <c r="G169" s="290">
        <v>4.05954282853</v>
      </c>
      <c r="H169" s="290">
        <v>0.740414873706</v>
      </c>
      <c r="I169" s="290">
        <v>1.012997011056</v>
      </c>
      <c r="J169" s="385">
        <v>3.241354727063</v>
      </c>
      <c r="K169" s="290">
        <v>1.886996285576</v>
      </c>
      <c r="L169" s="385">
        <v>13.568374421106</v>
      </c>
      <c r="M169" s="290">
        <v>15.279762938856</v>
      </c>
      <c r="N169" s="300"/>
      <c r="O169" s="309"/>
      <c r="P169" s="309"/>
      <c r="Q169" s="309"/>
      <c r="R169" s="309"/>
      <c r="S169" s="56"/>
    </row>
    <row r="170">
      <c r="B170" s="0" t="s">
        <v>229</v>
      </c>
      <c r="C170" s="0" t="s">
        <v>64</v>
      </c>
      <c r="D170" s="317" t="s">
        <v>148</v>
      </c>
      <c r="E170" s="290">
        <v>96.012576828</v>
      </c>
      <c r="F170" s="290">
        <v>76.165048857445</v>
      </c>
      <c r="G170" s="290">
        <v>73.126284783654</v>
      </c>
      <c r="H170" s="290">
        <v>74.106297581638</v>
      </c>
      <c r="I170" s="290">
        <v>67.139318848898</v>
      </c>
      <c r="J170" s="385">
        <v>60.096314132125</v>
      </c>
      <c r="K170" s="290">
        <v>39.135871948801</v>
      </c>
      <c r="L170" s="385">
        <v>29.312442359891</v>
      </c>
      <c r="M170" s="290">
        <v>30.480347278442</v>
      </c>
      <c r="N170" s="300"/>
      <c r="O170" s="309"/>
      <c r="P170" s="309"/>
      <c r="Q170" s="309"/>
      <c r="R170" s="309"/>
    </row>
    <row r="171">
      <c r="B171" s="0" t="s">
        <v>229</v>
      </c>
      <c r="C171" s="0" t="s">
        <v>64</v>
      </c>
      <c r="D171" s="317" t="s">
        <v>150</v>
      </c>
      <c r="E171" s="375"/>
      <c r="F171" s="375"/>
      <c r="G171" s="375"/>
      <c r="H171" s="375"/>
      <c r="I171" s="375"/>
      <c r="J171" s="375"/>
      <c r="K171" s="375"/>
      <c r="L171" s="375"/>
      <c r="M171" s="375"/>
      <c r="N171" s="300"/>
      <c r="O171" s="309"/>
      <c r="P171" s="309"/>
      <c r="Q171" s="309"/>
      <c r="R171" s="309"/>
    </row>
    <row r="172">
      <c r="B172" s="0" t="s">
        <v>229</v>
      </c>
      <c r="C172" s="0" t="s">
        <v>64</v>
      </c>
      <c r="D172" s="317" t="s">
        <v>423</v>
      </c>
      <c r="E172" s="290">
        <v>40.892768676</v>
      </c>
      <c r="F172" s="290">
        <v>20.446384338</v>
      </c>
      <c r="G172" s="290">
        <v>30.7915317108</v>
      </c>
      <c r="H172" s="290">
        <v>29.25195512526</v>
      </c>
      <c r="I172" s="290">
        <v>27.71237853972</v>
      </c>
      <c r="J172" s="385">
        <v>29.230642032174</v>
      </c>
      <c r="K172" s="290">
        <v>34.114564724899</v>
      </c>
      <c r="L172" s="385">
        <v>37.909016458149</v>
      </c>
      <c r="M172" s="290">
        <v>42.229583021593</v>
      </c>
      <c r="N172" s="300"/>
      <c r="O172" s="309"/>
      <c r="P172" s="309"/>
      <c r="Q172" s="309"/>
      <c r="R172" s="309"/>
    </row>
    <row r="173">
      <c r="B173" s="0" t="s">
        <v>229</v>
      </c>
      <c r="C173" s="0" t="s">
        <v>64</v>
      </c>
      <c r="D173" s="317" t="s">
        <v>156</v>
      </c>
      <c r="E173" s="290">
        <v>0.073980756</v>
      </c>
      <c r="F173" s="290">
        <v>0.036990378</v>
      </c>
      <c r="G173" s="290"/>
      <c r="H173" s="290"/>
      <c r="I173" s="290"/>
      <c r="J173" s="385"/>
      <c r="K173" s="290"/>
      <c r="L173" s="385"/>
      <c r="M173" s="290"/>
      <c r="N173" s="300"/>
      <c r="O173" s="309"/>
      <c r="P173" s="309"/>
      <c r="Q173" s="309"/>
      <c r="R173" s="309"/>
    </row>
    <row r="174">
      <c r="B174" s="0" t="s">
        <v>229</v>
      </c>
      <c r="C174" s="0" t="s">
        <v>70</v>
      </c>
      <c r="D174" s="317" t="s">
        <v>143</v>
      </c>
      <c r="E174" s="290">
        <v>127.24899372</v>
      </c>
      <c r="F174" s="290">
        <v>194.059702536041</v>
      </c>
      <c r="G174" s="290">
        <v>479.54466839063</v>
      </c>
      <c r="H174" s="290">
        <v>257.931214954453</v>
      </c>
      <c r="I174" s="290">
        <v>459.908857376192</v>
      </c>
      <c r="J174" s="385">
        <v>442.157960383678</v>
      </c>
      <c r="K174" s="290">
        <v>391.892946031317</v>
      </c>
      <c r="L174" s="385">
        <v>326.735917449951</v>
      </c>
      <c r="M174" s="290">
        <v>330.417973249523</v>
      </c>
      <c r="N174" s="300"/>
      <c r="O174" s="309"/>
      <c r="P174" s="309"/>
      <c r="Q174" s="309"/>
      <c r="R174" s="309"/>
      <c r="S174" s="56"/>
    </row>
    <row r="175">
      <c r="B175" s="0" t="s">
        <v>229</v>
      </c>
      <c r="C175" s="0" t="s">
        <v>70</v>
      </c>
      <c r="D175" s="317" t="s">
        <v>144</v>
      </c>
      <c r="E175" s="290">
        <v>1.287147924</v>
      </c>
      <c r="F175" s="290">
        <v>8.434532071255</v>
      </c>
      <c r="G175" s="290"/>
      <c r="H175" s="290"/>
      <c r="I175" s="290"/>
      <c r="J175" s="385"/>
      <c r="K175" s="290">
        <v>0.8059129049</v>
      </c>
      <c r="L175" s="385"/>
      <c r="M175" s="290"/>
      <c r="N175" s="300"/>
      <c r="O175" s="309"/>
      <c r="P175" s="309"/>
      <c r="Q175" s="309"/>
      <c r="R175" s="309"/>
    </row>
    <row r="176">
      <c r="B176" s="0" t="s">
        <v>229</v>
      </c>
      <c r="C176" s="0" t="s">
        <v>70</v>
      </c>
      <c r="D176" s="317" t="s">
        <v>145</v>
      </c>
      <c r="E176" s="290">
        <v>268.10425008</v>
      </c>
      <c r="F176" s="290">
        <v>331.443879161401</v>
      </c>
      <c r="G176" s="290">
        <v>354.567870730801</v>
      </c>
      <c r="H176" s="290">
        <v>381.16046103561</v>
      </c>
      <c r="I176" s="290">
        <v>407.75305134042</v>
      </c>
      <c r="J176" s="385">
        <v>422.265218554996</v>
      </c>
      <c r="K176" s="290">
        <v>437.4992491943</v>
      </c>
      <c r="L176" s="385">
        <v>422.671736669031</v>
      </c>
      <c r="M176" s="290">
        <v>422.671736669033</v>
      </c>
      <c r="N176" s="300"/>
      <c r="O176" s="309"/>
      <c r="P176" s="309"/>
      <c r="Q176" s="309"/>
      <c r="R176" s="309"/>
      <c r="S176" s="56"/>
    </row>
    <row r="177">
      <c r="B177" s="0" t="s">
        <v>229</v>
      </c>
      <c r="C177" s="0" t="s">
        <v>70</v>
      </c>
      <c r="D177" s="317" t="s">
        <v>146</v>
      </c>
      <c r="E177" s="290">
        <v>36.242573652</v>
      </c>
      <c r="F177" s="290">
        <v>89.332619718986</v>
      </c>
      <c r="G177" s="290">
        <v>92.194235671698</v>
      </c>
      <c r="H177" s="290">
        <v>87.975866868867</v>
      </c>
      <c r="I177" s="290">
        <v>97.026933679105</v>
      </c>
      <c r="J177" s="385">
        <v>113.709945236079</v>
      </c>
      <c r="K177" s="290">
        <v>139.943598770634</v>
      </c>
      <c r="L177" s="385">
        <v>139.257673895345</v>
      </c>
      <c r="M177" s="290">
        <v>103.770125620415</v>
      </c>
      <c r="N177" s="300"/>
      <c r="O177" s="309"/>
      <c r="P177" s="309"/>
      <c r="Q177" s="309"/>
      <c r="R177" s="309"/>
      <c r="S177" s="56"/>
    </row>
    <row r="178">
      <c r="B178" s="0" t="s">
        <v>229</v>
      </c>
      <c r="C178" s="0" t="s">
        <v>70</v>
      </c>
      <c r="D178" s="317" t="s">
        <v>148</v>
      </c>
      <c r="E178" s="290">
        <v>282.528655308</v>
      </c>
      <c r="F178" s="290"/>
      <c r="G178" s="290"/>
      <c r="H178" s="290"/>
      <c r="I178" s="290"/>
      <c r="J178" s="385"/>
      <c r="K178" s="290"/>
      <c r="L178" s="385"/>
      <c r="M178" s="290"/>
      <c r="N178" s="300"/>
      <c r="O178" s="309"/>
      <c r="P178" s="309"/>
      <c r="Q178" s="309"/>
      <c r="R178" s="309"/>
    </row>
    <row r="179">
      <c r="B179" s="0" t="s">
        <v>229</v>
      </c>
      <c r="C179" s="0" t="s">
        <v>70</v>
      </c>
      <c r="D179" s="317" t="s">
        <v>423</v>
      </c>
      <c r="E179" s="290">
        <v>46.273392828</v>
      </c>
      <c r="F179" s="290">
        <v>4.77598763934</v>
      </c>
      <c r="G179" s="290"/>
      <c r="H179" s="290">
        <v>1.818968458887</v>
      </c>
      <c r="I179" s="290">
        <v>1.818968458887</v>
      </c>
      <c r="J179" s="385">
        <v>1.818968458887</v>
      </c>
      <c r="K179" s="290">
        <v>1.818968458887</v>
      </c>
      <c r="L179" s="385">
        <v>1.885520059106</v>
      </c>
      <c r="M179" s="290">
        <v>1.885520059106</v>
      </c>
      <c r="N179" s="300"/>
      <c r="O179" s="309"/>
      <c r="P179" s="309"/>
      <c r="Q179" s="309"/>
      <c r="R179" s="309"/>
    </row>
    <row r="180">
      <c r="B180" s="0" t="s">
        <v>229</v>
      </c>
      <c r="C180" s="0" t="s">
        <v>70</v>
      </c>
      <c r="D180" s="317" t="s">
        <v>156</v>
      </c>
      <c r="E180" s="290">
        <v>0.910796472</v>
      </c>
      <c r="F180" s="290">
        <v>0.455398236</v>
      </c>
      <c r="G180" s="290"/>
      <c r="H180" s="290"/>
      <c r="I180" s="290"/>
      <c r="J180" s="385"/>
      <c r="K180" s="290"/>
      <c r="L180" s="385"/>
      <c r="M180" s="290"/>
      <c r="N180" s="300"/>
      <c r="O180" s="309"/>
      <c r="P180" s="309"/>
      <c r="Q180" s="309"/>
      <c r="R180" s="309"/>
    </row>
    <row r="181">
      <c r="B181" s="0" t="s">
        <v>230</v>
      </c>
      <c r="C181" s="0" t="s">
        <v>62</v>
      </c>
      <c r="D181" s="317" t="s">
        <v>143</v>
      </c>
      <c r="E181" s="290">
        <v>6.205842432</v>
      </c>
      <c r="F181" s="290">
        <v>6.205842432</v>
      </c>
      <c r="G181" s="290">
        <v>7.75730304</v>
      </c>
      <c r="H181" s="290">
        <v>5.952946299902</v>
      </c>
      <c r="I181" s="290">
        <v>5.707719569087</v>
      </c>
      <c r="J181" s="385">
        <v>5.5859978765</v>
      </c>
      <c r="K181" s="290">
        <v>5.470389765038</v>
      </c>
      <c r="L181" s="385">
        <v>5.362002596388</v>
      </c>
      <c r="M181" s="290">
        <v>5.282999063176</v>
      </c>
      <c r="N181" s="300"/>
      <c r="O181" s="309"/>
      <c r="P181" s="309"/>
      <c r="Q181" s="309"/>
      <c r="R181" s="309"/>
    </row>
    <row r="182">
      <c r="B182" s="0" t="s">
        <v>230</v>
      </c>
      <c r="C182" s="0" t="s">
        <v>62</v>
      </c>
      <c r="D182" s="317" t="s">
        <v>144</v>
      </c>
      <c r="E182" s="290">
        <v>0.02449278</v>
      </c>
      <c r="F182" s="290">
        <v>0.02449278</v>
      </c>
      <c r="G182" s="290">
        <v>0.023494667432</v>
      </c>
      <c r="H182" s="290">
        <v>0.023494667432</v>
      </c>
      <c r="I182" s="290">
        <v>0.022526823915</v>
      </c>
      <c r="J182" s="385">
        <v>0.022046421347</v>
      </c>
      <c r="K182" s="290">
        <v>0.021590147429</v>
      </c>
      <c r="L182" s="385">
        <v>0.021162372618</v>
      </c>
      <c r="M182" s="290">
        <v>0.02085056706</v>
      </c>
      <c r="N182" s="300"/>
      <c r="O182" s="309"/>
      <c r="P182" s="309"/>
      <c r="Q182" s="309"/>
      <c r="R182" s="309"/>
    </row>
    <row r="183">
      <c r="B183" s="0" t="s">
        <v>230</v>
      </c>
      <c r="C183" s="0" t="s">
        <v>62</v>
      </c>
      <c r="D183" s="317" t="s">
        <v>145</v>
      </c>
      <c r="E183" s="290">
        <v>16.516172376</v>
      </c>
      <c r="F183" s="290">
        <v>16.516172376</v>
      </c>
      <c r="G183" s="290">
        <v>15.843116919514</v>
      </c>
      <c r="H183" s="290">
        <v>15.843116919514</v>
      </c>
      <c r="I183" s="290">
        <v>15.190472737564</v>
      </c>
      <c r="J183" s="385">
        <v>14.866523736491</v>
      </c>
      <c r="K183" s="290">
        <v>14.558845364391</v>
      </c>
      <c r="L183" s="385">
        <v>14.270384743553</v>
      </c>
      <c r="M183" s="290">
        <v>14.060125461732</v>
      </c>
      <c r="N183" s="300"/>
      <c r="O183" s="309"/>
      <c r="P183" s="309"/>
      <c r="Q183" s="309"/>
      <c r="R183" s="309"/>
    </row>
    <row r="184">
      <c r="B184" s="0" t="s">
        <v>230</v>
      </c>
      <c r="C184" s="0" t="s">
        <v>62</v>
      </c>
      <c r="D184" s="317" t="s">
        <v>146</v>
      </c>
      <c r="E184" s="290">
        <v>6.378296724</v>
      </c>
      <c r="F184" s="290">
        <v>5.663315197</v>
      </c>
      <c r="G184" s="290">
        <v>5.422331236719</v>
      </c>
      <c r="H184" s="290">
        <v>5.709811983147</v>
      </c>
      <c r="I184" s="290">
        <v>5.493488063881</v>
      </c>
      <c r="J184" s="385">
        <v>5.368383844498</v>
      </c>
      <c r="K184" s="290">
        <v>5.24956309668</v>
      </c>
      <c r="L184" s="385">
        <v>5.138163954614</v>
      </c>
      <c r="M184" s="290">
        <v>5.163491690478</v>
      </c>
      <c r="N184" s="300"/>
      <c r="O184" s="309"/>
      <c r="P184" s="309"/>
      <c r="Q184" s="309"/>
      <c r="R184" s="309"/>
    </row>
    <row r="185">
      <c r="B185" s="0" t="s">
        <v>230</v>
      </c>
      <c r="C185" s="0" t="s">
        <v>62</v>
      </c>
      <c r="D185" s="317" t="s">
        <v>148</v>
      </c>
      <c r="E185" s="290">
        <v>0.1</v>
      </c>
      <c r="F185" s="290">
        <v>0.1</v>
      </c>
      <c r="G185" s="290">
        <v>0.095924870235</v>
      </c>
      <c r="H185" s="290">
        <v>0.095924870235</v>
      </c>
      <c r="I185" s="290">
        <v>0.091973324035</v>
      </c>
      <c r="J185" s="385">
        <v>0.090011919215</v>
      </c>
      <c r="K185" s="290">
        <v>0.08814902771</v>
      </c>
      <c r="L185" s="385">
        <v>0.086402493378</v>
      </c>
      <c r="M185" s="290">
        <v>0.085129442474</v>
      </c>
      <c r="N185" s="300"/>
      <c r="O185" s="309"/>
      <c r="P185" s="309"/>
      <c r="Q185" s="309"/>
      <c r="R185" s="309"/>
    </row>
    <row r="186">
      <c r="B186" s="0" t="s">
        <v>230</v>
      </c>
      <c r="C186" s="0" t="s">
        <v>62</v>
      </c>
      <c r="D186" s="317" t="s">
        <v>423</v>
      </c>
      <c r="E186" s="290">
        <v>21.736796248</v>
      </c>
      <c r="F186" s="290">
        <v>21.736796248001</v>
      </c>
      <c r="G186" s="290">
        <v>20.850993594203</v>
      </c>
      <c r="H186" s="290">
        <v>20.850993594203</v>
      </c>
      <c r="I186" s="290">
        <v>19.992054048009</v>
      </c>
      <c r="J186" s="385">
        <v>19.565707478673</v>
      </c>
      <c r="K186" s="290">
        <v>19.160774547968</v>
      </c>
      <c r="L186" s="385">
        <v>18.781133938874</v>
      </c>
      <c r="M186" s="290">
        <v>18.504413457629</v>
      </c>
      <c r="N186" s="300"/>
      <c r="O186" s="309"/>
      <c r="P186" s="309"/>
      <c r="Q186" s="309"/>
      <c r="R186" s="309"/>
    </row>
    <row r="187">
      <c r="B187" s="0" t="s">
        <v>230</v>
      </c>
      <c r="C187" s="0" t="s">
        <v>62</v>
      </c>
      <c r="D187" s="317" t="s">
        <v>156</v>
      </c>
      <c r="E187" s="290">
        <v>0.2</v>
      </c>
      <c r="F187" s="290">
        <v>0.2</v>
      </c>
      <c r="G187" s="290">
        <v>0.095924870235</v>
      </c>
      <c r="H187" s="290">
        <v>0.095924870235</v>
      </c>
      <c r="I187" s="290">
        <v>0.091973324035</v>
      </c>
      <c r="J187" s="385">
        <v>0.090011919215</v>
      </c>
      <c r="K187" s="290">
        <v>0.08814902771</v>
      </c>
      <c r="L187" s="385">
        <v>0.086402493378</v>
      </c>
      <c r="M187" s="290">
        <v>0.085129442474</v>
      </c>
      <c r="N187" s="300"/>
      <c r="O187" s="309"/>
      <c r="P187" s="309"/>
      <c r="Q187" s="309"/>
      <c r="R187" s="309"/>
    </row>
    <row r="188">
      <c r="B188" s="0" t="s">
        <v>230</v>
      </c>
      <c r="C188" s="0" t="s">
        <v>64</v>
      </c>
      <c r="D188" s="317" t="s">
        <v>143</v>
      </c>
      <c r="E188" s="290">
        <v>5.479935048</v>
      </c>
      <c r="F188" s="290">
        <v>3.8359545336</v>
      </c>
      <c r="G188" s="290">
        <v>7.1239155624</v>
      </c>
      <c r="H188" s="290">
        <v>4.68534446604</v>
      </c>
      <c r="I188" s="290">
        <v>4.43874738888</v>
      </c>
      <c r="J188" s="385">
        <v>4.105841334714</v>
      </c>
      <c r="K188" s="290">
        <v>3.772935280548</v>
      </c>
      <c r="L188" s="385">
        <v>3.440029226382</v>
      </c>
      <c r="M188" s="290">
        <v>3.107123172216</v>
      </c>
      <c r="N188" s="300"/>
      <c r="O188" s="309"/>
      <c r="P188" s="309"/>
      <c r="Q188" s="309"/>
      <c r="R188" s="309"/>
    </row>
    <row r="189">
      <c r="B189" s="0" t="s">
        <v>230</v>
      </c>
      <c r="C189" s="0" t="s">
        <v>64</v>
      </c>
      <c r="D189" s="317" t="s">
        <v>144</v>
      </c>
      <c r="E189" s="290">
        <v>0.759108708</v>
      </c>
      <c r="F189" s="290">
        <v>0.569331531</v>
      </c>
      <c r="G189" s="290">
        <v>0.379554354</v>
      </c>
      <c r="H189" s="290">
        <v>0.189777177</v>
      </c>
      <c r="I189" s="290"/>
      <c r="J189" s="385"/>
      <c r="K189" s="290"/>
      <c r="L189" s="385"/>
      <c r="M189" s="290"/>
      <c r="N189" s="300"/>
      <c r="O189" s="309"/>
      <c r="P189" s="309"/>
      <c r="Q189" s="309"/>
      <c r="R189" s="309"/>
    </row>
    <row r="190">
      <c r="B190" s="0" t="s">
        <v>230</v>
      </c>
      <c r="C190" s="0" t="s">
        <v>64</v>
      </c>
      <c r="D190" s="317" t="s">
        <v>145</v>
      </c>
      <c r="E190" s="290">
        <v>383.05493748</v>
      </c>
      <c r="F190" s="290">
        <v>415.90189836891</v>
      </c>
      <c r="G190" s="290">
        <v>421.352452392113</v>
      </c>
      <c r="H190" s="290">
        <v>388.819914289074</v>
      </c>
      <c r="I190" s="290">
        <v>390.754341723348</v>
      </c>
      <c r="J190" s="385">
        <v>399.27111266861</v>
      </c>
      <c r="K190" s="290">
        <v>394.661885140581</v>
      </c>
      <c r="L190" s="385">
        <v>396.635194566284</v>
      </c>
      <c r="M190" s="290">
        <v>398.608503991987</v>
      </c>
      <c r="N190" s="300"/>
      <c r="O190" s="309"/>
      <c r="P190" s="309"/>
      <c r="Q190" s="309"/>
      <c r="R190" s="309"/>
      <c r="S190" s="56"/>
    </row>
    <row r="191">
      <c r="B191" s="0" t="s">
        <v>230</v>
      </c>
      <c r="C191" s="0" t="s">
        <v>64</v>
      </c>
      <c r="D191" s="317" t="s">
        <v>146</v>
      </c>
      <c r="E191" s="290">
        <v>225.462203035229</v>
      </c>
      <c r="F191" s="290">
        <v>174.57316026951</v>
      </c>
      <c r="G191" s="290">
        <v>221.0304960036</v>
      </c>
      <c r="H191" s="290">
        <v>209.97897120342</v>
      </c>
      <c r="I191" s="290">
        <v>210.396403075016</v>
      </c>
      <c r="J191" s="385">
        <v>230.236955655632</v>
      </c>
      <c r="K191" s="290">
        <v>255.614405153665</v>
      </c>
      <c r="L191" s="385">
        <v>269.012085510763</v>
      </c>
      <c r="M191" s="290">
        <v>262.340290564779</v>
      </c>
      <c r="N191" s="300"/>
      <c r="O191" s="309"/>
      <c r="P191" s="309"/>
      <c r="Q191" s="309"/>
      <c r="R191" s="309"/>
    </row>
    <row r="192">
      <c r="B192" s="0" t="s">
        <v>230</v>
      </c>
      <c r="C192" s="0" t="s">
        <v>64</v>
      </c>
      <c r="D192" s="317" t="s">
        <v>148</v>
      </c>
      <c r="E192" s="290">
        <v>16.436832516</v>
      </c>
      <c r="F192" s="290">
        <v>51.477277986491</v>
      </c>
      <c r="G192" s="290">
        <v>77.857999624736</v>
      </c>
      <c r="H192" s="290">
        <v>104.036550983237</v>
      </c>
      <c r="I192" s="290">
        <v>99.816076668179</v>
      </c>
      <c r="J192" s="385">
        <v>99.525850450385</v>
      </c>
      <c r="K192" s="290">
        <v>104.367101693155</v>
      </c>
      <c r="L192" s="385">
        <v>109.226688653475</v>
      </c>
      <c r="M192" s="290">
        <v>114.273179496246</v>
      </c>
      <c r="N192" s="300"/>
      <c r="O192" s="309"/>
      <c r="P192" s="309"/>
      <c r="Q192" s="309"/>
      <c r="R192" s="309"/>
    </row>
    <row r="193">
      <c r="B193" s="0" t="s">
        <v>230</v>
      </c>
      <c r="C193" s="0" t="s">
        <v>64</v>
      </c>
      <c r="D193" s="317" t="s">
        <v>150</v>
      </c>
      <c r="E193" s="375"/>
      <c r="F193" s="375"/>
      <c r="G193" s="375"/>
      <c r="H193" s="375"/>
      <c r="I193" s="375"/>
      <c r="J193" s="375"/>
      <c r="K193" s="375"/>
      <c r="L193" s="375"/>
      <c r="M193" s="375"/>
      <c r="N193" s="300"/>
      <c r="O193" s="309"/>
      <c r="P193" s="309"/>
      <c r="Q193" s="309"/>
      <c r="R193" s="309"/>
    </row>
    <row r="194">
      <c r="B194" s="0" t="s">
        <v>230</v>
      </c>
      <c r="C194" s="0" t="s">
        <v>64</v>
      </c>
      <c r="D194" s="317" t="s">
        <v>423</v>
      </c>
      <c r="E194" s="290">
        <v>45.883830304</v>
      </c>
      <c r="F194" s="290">
        <v>33.359631874673</v>
      </c>
      <c r="G194" s="290">
        <v>37.714098546667</v>
      </c>
      <c r="H194" s="290">
        <v>35.798560286</v>
      </c>
      <c r="I194" s="290">
        <v>33.909688692</v>
      </c>
      <c r="J194" s="385">
        <v>31.3664620401</v>
      </c>
      <c r="K194" s="290">
        <v>28.848385328328</v>
      </c>
      <c r="L194" s="385">
        <v>26.2800087363</v>
      </c>
      <c r="M194" s="290">
        <v>23.7367820844</v>
      </c>
      <c r="N194" s="300"/>
      <c r="O194" s="309"/>
      <c r="P194" s="309"/>
      <c r="Q194" s="309"/>
      <c r="R194" s="309"/>
    </row>
    <row r="195">
      <c r="B195" s="0" t="s">
        <v>230</v>
      </c>
      <c r="C195" s="0" t="s">
        <v>64</v>
      </c>
      <c r="D195" s="317" t="s">
        <v>156</v>
      </c>
      <c r="E195" s="290">
        <v>0.107996788</v>
      </c>
      <c r="F195" s="290">
        <v>0.080331192</v>
      </c>
      <c r="G195" s="290">
        <v>0.092665596</v>
      </c>
      <c r="H195" s="290">
        <v>0.0855</v>
      </c>
      <c r="I195" s="290">
        <v>0.081</v>
      </c>
      <c r="J195" s="385">
        <v>0.074925</v>
      </c>
      <c r="K195" s="290">
        <v>0.06885</v>
      </c>
      <c r="L195" s="385">
        <v>0.062775</v>
      </c>
      <c r="M195" s="290">
        <v>0.0567</v>
      </c>
      <c r="N195" s="300"/>
      <c r="O195" s="309"/>
      <c r="P195" s="309"/>
      <c r="Q195" s="309"/>
      <c r="R195" s="309"/>
    </row>
    <row r="196">
      <c r="B196" s="0" t="s">
        <v>230</v>
      </c>
      <c r="C196" s="0" t="s">
        <v>70</v>
      </c>
      <c r="D196" s="317" t="s">
        <v>143</v>
      </c>
      <c r="E196" s="290">
        <v>15.616052244</v>
      </c>
      <c r="F196" s="290">
        <v>193.698079031119</v>
      </c>
      <c r="G196" s="290">
        <v>527.218593968319</v>
      </c>
      <c r="H196" s="290">
        <v>352.768486750957</v>
      </c>
      <c r="I196" s="290">
        <v>252.60461876426</v>
      </c>
      <c r="J196" s="385">
        <v>168.823061512346</v>
      </c>
      <c r="K196" s="290">
        <v>62.660063895452</v>
      </c>
      <c r="L196" s="385">
        <v>10.174039964506</v>
      </c>
      <c r="M196" s="290">
        <v>9.540287270541</v>
      </c>
      <c r="N196" s="300"/>
      <c r="O196" s="309"/>
      <c r="P196" s="309"/>
      <c r="Q196" s="309"/>
      <c r="R196" s="309"/>
    </row>
    <row r="197">
      <c r="B197" s="0" t="s">
        <v>230</v>
      </c>
      <c r="C197" s="0" t="s">
        <v>70</v>
      </c>
      <c r="D197" s="317" t="s">
        <v>144</v>
      </c>
      <c r="E197" s="290">
        <v>46.019589012</v>
      </c>
      <c r="F197" s="290">
        <v>34.127360218149</v>
      </c>
      <c r="G197" s="290">
        <v>44.635924469298</v>
      </c>
      <c r="H197" s="290">
        <v>33.560765395947</v>
      </c>
      <c r="I197" s="290">
        <v>21.431873322</v>
      </c>
      <c r="J197" s="385">
        <v>19.6458838785</v>
      </c>
      <c r="K197" s="290">
        <v>17.859894435</v>
      </c>
      <c r="L197" s="385">
        <v>16.0739049915</v>
      </c>
      <c r="M197" s="290">
        <v>16.310343882097</v>
      </c>
      <c r="N197" s="300"/>
      <c r="O197" s="309"/>
      <c r="P197" s="309"/>
      <c r="Q197" s="309"/>
      <c r="R197" s="309"/>
    </row>
    <row r="198">
      <c r="B198" s="0" t="s">
        <v>230</v>
      </c>
      <c r="C198" s="0" t="s">
        <v>70</v>
      </c>
      <c r="D198" s="317" t="s">
        <v>145</v>
      </c>
      <c r="E198" s="290">
        <v>457.959217824</v>
      </c>
      <c r="F198" s="290">
        <v>566.15208303492</v>
      </c>
      <c r="G198" s="290">
        <v>591.564911077617</v>
      </c>
      <c r="H198" s="290">
        <v>482.856937106548</v>
      </c>
      <c r="I198" s="290">
        <v>569.769724957629</v>
      </c>
      <c r="J198" s="385">
        <v>593.270221859903</v>
      </c>
      <c r="K198" s="290">
        <v>598.018171114631</v>
      </c>
      <c r="L198" s="385">
        <v>585.564682432024</v>
      </c>
      <c r="M198" s="290">
        <v>560.794346637296</v>
      </c>
      <c r="N198" s="300"/>
      <c r="O198" s="309"/>
      <c r="P198" s="309"/>
      <c r="Q198" s="309"/>
      <c r="R198" s="309"/>
      <c r="S198" s="56"/>
    </row>
    <row r="199">
      <c r="B199" s="0" t="s">
        <v>230</v>
      </c>
      <c r="C199" s="0" t="s">
        <v>70</v>
      </c>
      <c r="D199" s="317" t="s">
        <v>146</v>
      </c>
      <c r="E199" s="290">
        <v>1291.57525566</v>
      </c>
      <c r="F199" s="290">
        <v>973.728645872106</v>
      </c>
      <c r="G199" s="290">
        <v>884.225832830031</v>
      </c>
      <c r="H199" s="290">
        <v>1141.61556716707</v>
      </c>
      <c r="I199" s="290">
        <v>1206.07514272743</v>
      </c>
      <c r="J199" s="385">
        <v>1264.51253900616</v>
      </c>
      <c r="K199" s="290">
        <v>1303.94527495385</v>
      </c>
      <c r="L199" s="385">
        <v>1255.98292328185</v>
      </c>
      <c r="M199" s="290">
        <v>1137.35138183249</v>
      </c>
      <c r="N199" s="300"/>
      <c r="O199" s="309"/>
      <c r="P199" s="309"/>
      <c r="Q199" s="309"/>
      <c r="R199" s="309"/>
    </row>
    <row r="200">
      <c r="B200" s="0" t="s">
        <v>230</v>
      </c>
      <c r="C200" s="0" t="s">
        <v>70</v>
      </c>
      <c r="D200" s="317" t="s">
        <v>148</v>
      </c>
      <c r="E200" s="290">
        <v>2.17357722</v>
      </c>
      <c r="F200" s="290">
        <v>1.630182915</v>
      </c>
      <c r="G200" s="290">
        <v>1.08678861</v>
      </c>
      <c r="H200" s="290">
        <v>0.543394305</v>
      </c>
      <c r="I200" s="290"/>
      <c r="J200" s="385"/>
      <c r="K200" s="290"/>
      <c r="L200" s="385"/>
      <c r="M200" s="290"/>
      <c r="N200" s="300"/>
      <c r="O200" s="309"/>
      <c r="P200" s="309"/>
      <c r="Q200" s="309"/>
      <c r="R200" s="309"/>
    </row>
    <row r="201">
      <c r="B201" s="0" t="s">
        <v>230</v>
      </c>
      <c r="C201" s="0" t="s">
        <v>70</v>
      </c>
      <c r="D201" s="317" t="s">
        <v>423</v>
      </c>
      <c r="E201" s="290">
        <v>186.355807776</v>
      </c>
      <c r="F201" s="290">
        <v>130.77631291854</v>
      </c>
      <c r="G201" s="290">
        <v>75.19681806108</v>
      </c>
      <c r="H201" s="290">
        <v>19.61732320362</v>
      </c>
      <c r="I201" s="290">
        <v>23.617497193384</v>
      </c>
      <c r="J201" s="385">
        <v>26.409000540118</v>
      </c>
      <c r="K201" s="290">
        <v>26.409000540121</v>
      </c>
      <c r="L201" s="385">
        <v>26.40900054012</v>
      </c>
      <c r="M201" s="290">
        <v>25.291856984491</v>
      </c>
      <c r="N201" s="300"/>
      <c r="O201" s="309"/>
      <c r="P201" s="309"/>
      <c r="Q201" s="309"/>
      <c r="R201" s="309"/>
    </row>
    <row r="202">
      <c r="B202" s="0" t="s">
        <v>230</v>
      </c>
      <c r="C202" s="0" t="s">
        <v>70</v>
      </c>
      <c r="D202" s="317" t="s">
        <v>156</v>
      </c>
      <c r="E202" s="290">
        <v>0.223951932</v>
      </c>
      <c r="F202" s="290">
        <v>0.149301288</v>
      </c>
      <c r="G202" s="290">
        <v>0.074650644</v>
      </c>
      <c r="H202" s="290"/>
      <c r="I202" s="290"/>
      <c r="J202" s="385"/>
      <c r="K202" s="290"/>
      <c r="L202" s="385"/>
      <c r="M202" s="290"/>
      <c r="N202" s="300"/>
      <c r="O202" s="309"/>
      <c r="P202" s="309"/>
      <c r="Q202" s="309"/>
      <c r="R202" s="309"/>
    </row>
    <row r="203">
      <c r="B203" s="0" t="s">
        <v>231</v>
      </c>
      <c r="C203" s="0" t="s">
        <v>62</v>
      </c>
      <c r="D203" s="317" t="s">
        <v>143</v>
      </c>
      <c r="E203" s="375"/>
      <c r="F203" s="375"/>
      <c r="G203" s="375"/>
      <c r="H203" s="375"/>
      <c r="I203" s="375"/>
      <c r="J203" s="375"/>
      <c r="K203" s="375"/>
      <c r="L203" s="375"/>
      <c r="M203" s="375"/>
      <c r="N203" s="300"/>
      <c r="O203" s="309"/>
      <c r="P203" s="309"/>
      <c r="Q203" s="309"/>
      <c r="R203" s="309"/>
      <c r="S203" s="56"/>
    </row>
    <row r="204">
      <c r="B204" s="0" t="s">
        <v>231</v>
      </c>
      <c r="C204" s="0" t="s">
        <v>62</v>
      </c>
      <c r="D204" s="317" t="s">
        <v>144</v>
      </c>
      <c r="E204" s="375"/>
      <c r="F204" s="375"/>
      <c r="G204" s="375"/>
      <c r="H204" s="375"/>
      <c r="I204" s="375"/>
      <c r="J204" s="375"/>
      <c r="K204" s="375"/>
      <c r="L204" s="375"/>
      <c r="M204" s="375"/>
      <c r="N204" s="300"/>
      <c r="O204" s="309"/>
      <c r="P204" s="309"/>
      <c r="Q204" s="309"/>
      <c r="R204" s="309"/>
    </row>
    <row r="205">
      <c r="B205" s="0" t="s">
        <v>231</v>
      </c>
      <c r="C205" s="0" t="s">
        <v>62</v>
      </c>
      <c r="D205" s="317" t="s">
        <v>145</v>
      </c>
      <c r="E205" s="375"/>
      <c r="F205" s="375"/>
      <c r="G205" s="375"/>
      <c r="H205" s="375"/>
      <c r="I205" s="375"/>
      <c r="J205" s="375"/>
      <c r="K205" s="375"/>
      <c r="L205" s="375"/>
      <c r="M205" s="375"/>
      <c r="N205" s="300"/>
      <c r="O205" s="309"/>
      <c r="P205" s="309"/>
      <c r="Q205" s="309"/>
      <c r="R205" s="309"/>
    </row>
    <row r="206">
      <c r="B206" s="0" t="s">
        <v>231</v>
      </c>
      <c r="C206" s="0" t="s">
        <v>62</v>
      </c>
      <c r="D206" s="317" t="s">
        <v>146</v>
      </c>
      <c r="E206" s="375"/>
      <c r="F206" s="375"/>
      <c r="G206" s="375"/>
      <c r="H206" s="375"/>
      <c r="I206" s="375"/>
      <c r="J206" s="375"/>
      <c r="K206" s="375"/>
      <c r="L206" s="375"/>
      <c r="M206" s="375"/>
      <c r="N206" s="300"/>
      <c r="O206" s="309"/>
      <c r="P206" s="309"/>
      <c r="Q206" s="309"/>
      <c r="R206" s="309"/>
    </row>
    <row r="207">
      <c r="B207" s="0" t="s">
        <v>231</v>
      </c>
      <c r="C207" s="0" t="s">
        <v>62</v>
      </c>
      <c r="D207" s="317" t="s">
        <v>148</v>
      </c>
      <c r="E207" s="375"/>
      <c r="F207" s="375"/>
      <c r="G207" s="375"/>
      <c r="H207" s="375"/>
      <c r="I207" s="375"/>
      <c r="J207" s="375"/>
      <c r="K207" s="375"/>
      <c r="L207" s="375"/>
      <c r="M207" s="375"/>
      <c r="N207" s="300"/>
      <c r="O207" s="309"/>
      <c r="P207" s="309"/>
      <c r="Q207" s="309"/>
      <c r="R207" s="309"/>
    </row>
    <row r="208">
      <c r="B208" s="0" t="s">
        <v>231</v>
      </c>
      <c r="C208" s="0" t="s">
        <v>62</v>
      </c>
      <c r="D208" s="317" t="s">
        <v>423</v>
      </c>
      <c r="E208" s="375"/>
      <c r="F208" s="375"/>
      <c r="G208" s="375"/>
      <c r="H208" s="375"/>
      <c r="I208" s="375"/>
      <c r="J208" s="375"/>
      <c r="K208" s="375"/>
      <c r="L208" s="375"/>
      <c r="M208" s="375"/>
      <c r="N208" s="300"/>
      <c r="O208" s="309"/>
      <c r="P208" s="309"/>
      <c r="Q208" s="309"/>
      <c r="R208" s="309"/>
      <c r="S208" s="56"/>
    </row>
    <row r="209">
      <c r="B209" s="0" t="s">
        <v>231</v>
      </c>
      <c r="C209" s="0" t="s">
        <v>62</v>
      </c>
      <c r="D209" s="317" t="s">
        <v>156</v>
      </c>
      <c r="E209" s="375"/>
      <c r="F209" s="375"/>
      <c r="G209" s="375"/>
      <c r="H209" s="375"/>
      <c r="I209" s="375"/>
      <c r="J209" s="375"/>
      <c r="K209" s="375"/>
      <c r="L209" s="375"/>
      <c r="M209" s="375"/>
      <c r="N209" s="300"/>
      <c r="O209" s="309"/>
      <c r="P209" s="309"/>
      <c r="Q209" s="309"/>
      <c r="R209" s="309"/>
    </row>
    <row r="210">
      <c r="B210" s="0" t="s">
        <v>231</v>
      </c>
      <c r="C210" s="0" t="s">
        <v>64</v>
      </c>
      <c r="D210" s="317" t="s">
        <v>143</v>
      </c>
      <c r="E210" s="375"/>
      <c r="F210" s="375"/>
      <c r="G210" s="375"/>
      <c r="H210" s="375"/>
      <c r="I210" s="375"/>
      <c r="J210" s="375"/>
      <c r="K210" s="375"/>
      <c r="L210" s="375"/>
      <c r="M210" s="375"/>
      <c r="N210" s="300"/>
      <c r="O210" s="309"/>
      <c r="P210" s="309"/>
      <c r="Q210" s="309"/>
      <c r="R210" s="309"/>
    </row>
    <row r="211">
      <c r="B211" s="0" t="s">
        <v>231</v>
      </c>
      <c r="C211" s="0" t="s">
        <v>64</v>
      </c>
      <c r="D211" s="317" t="s">
        <v>144</v>
      </c>
      <c r="E211" s="375"/>
      <c r="F211" s="375"/>
      <c r="G211" s="375"/>
      <c r="H211" s="375"/>
      <c r="I211" s="375"/>
      <c r="J211" s="375"/>
      <c r="K211" s="375"/>
      <c r="L211" s="375"/>
      <c r="M211" s="375"/>
      <c r="N211" s="300"/>
      <c r="O211" s="309"/>
      <c r="P211" s="309"/>
      <c r="Q211" s="309"/>
      <c r="R211" s="309"/>
    </row>
    <row r="212">
      <c r="B212" s="0" t="s">
        <v>231</v>
      </c>
      <c r="C212" s="0" t="s">
        <v>64</v>
      </c>
      <c r="D212" s="317" t="s">
        <v>145</v>
      </c>
      <c r="E212" s="375"/>
      <c r="F212" s="375"/>
      <c r="G212" s="375"/>
      <c r="H212" s="375"/>
      <c r="I212" s="375"/>
      <c r="J212" s="375"/>
      <c r="K212" s="375"/>
      <c r="L212" s="375"/>
      <c r="M212" s="375"/>
      <c r="N212" s="300"/>
      <c r="O212" s="309"/>
      <c r="P212" s="309"/>
      <c r="Q212" s="309"/>
      <c r="R212" s="309"/>
      <c r="S212" s="56"/>
    </row>
    <row r="213">
      <c r="B213" s="0" t="s">
        <v>231</v>
      </c>
      <c r="C213" s="0" t="s">
        <v>64</v>
      </c>
      <c r="D213" s="317" t="s">
        <v>146</v>
      </c>
      <c r="E213" s="375"/>
      <c r="F213" s="375"/>
      <c r="G213" s="375"/>
      <c r="H213" s="375"/>
      <c r="I213" s="375"/>
      <c r="J213" s="375"/>
      <c r="K213" s="375"/>
      <c r="L213" s="375"/>
      <c r="M213" s="375"/>
      <c r="N213" s="300"/>
      <c r="O213" s="309"/>
      <c r="P213" s="309"/>
      <c r="Q213" s="309"/>
      <c r="R213" s="309"/>
      <c r="S213" s="56"/>
    </row>
    <row r="214">
      <c r="B214" s="0" t="s">
        <v>231</v>
      </c>
      <c r="C214" s="0" t="s">
        <v>64</v>
      </c>
      <c r="D214" s="317" t="s">
        <v>148</v>
      </c>
      <c r="E214" s="375"/>
      <c r="F214" s="375"/>
      <c r="G214" s="375"/>
      <c r="H214" s="375"/>
      <c r="I214" s="375"/>
      <c r="J214" s="375"/>
      <c r="K214" s="375"/>
      <c r="L214" s="375"/>
      <c r="M214" s="375"/>
      <c r="N214" s="300"/>
      <c r="O214" s="309"/>
      <c r="P214" s="309"/>
      <c r="Q214" s="309"/>
      <c r="R214" s="309"/>
    </row>
    <row r="215">
      <c r="B215" s="0" t="s">
        <v>231</v>
      </c>
      <c r="C215" s="0" t="s">
        <v>64</v>
      </c>
      <c r="D215" s="317" t="s">
        <v>150</v>
      </c>
      <c r="E215" s="375"/>
      <c r="F215" s="375"/>
      <c r="G215" s="375"/>
      <c r="H215" s="375"/>
      <c r="I215" s="375"/>
      <c r="J215" s="375"/>
      <c r="K215" s="375"/>
      <c r="L215" s="375"/>
      <c r="M215" s="375"/>
      <c r="N215" s="300"/>
      <c r="O215" s="309"/>
      <c r="P215" s="309"/>
      <c r="Q215" s="309"/>
      <c r="R215" s="309"/>
    </row>
    <row r="216">
      <c r="B216" s="0" t="s">
        <v>231</v>
      </c>
      <c r="C216" s="0" t="s">
        <v>64</v>
      </c>
      <c r="D216" s="317" t="s">
        <v>423</v>
      </c>
      <c r="E216" s="375"/>
      <c r="F216" s="375"/>
      <c r="G216" s="375"/>
      <c r="H216" s="375"/>
      <c r="I216" s="375"/>
      <c r="J216" s="375"/>
      <c r="K216" s="375"/>
      <c r="L216" s="375"/>
      <c r="M216" s="375"/>
      <c r="N216" s="300"/>
      <c r="O216" s="309"/>
      <c r="P216" s="309"/>
      <c r="Q216" s="309"/>
      <c r="R216" s="309"/>
    </row>
    <row r="217">
      <c r="B217" s="0" t="s">
        <v>231</v>
      </c>
      <c r="C217" s="0" t="s">
        <v>64</v>
      </c>
      <c r="D217" s="317" t="s">
        <v>156</v>
      </c>
      <c r="E217" s="375"/>
      <c r="F217" s="375"/>
      <c r="G217" s="375"/>
      <c r="H217" s="375"/>
      <c r="I217" s="375"/>
      <c r="J217" s="375"/>
      <c r="K217" s="375"/>
      <c r="L217" s="375"/>
      <c r="M217" s="375"/>
      <c r="N217" s="300"/>
      <c r="O217" s="309"/>
      <c r="P217" s="309"/>
      <c r="Q217" s="309"/>
      <c r="R217" s="309"/>
    </row>
    <row r="218">
      <c r="B218" s="0" t="s">
        <v>231</v>
      </c>
      <c r="C218" s="0" t="s">
        <v>70</v>
      </c>
      <c r="D218" s="317" t="s">
        <v>143</v>
      </c>
      <c r="E218" s="375"/>
      <c r="F218" s="375"/>
      <c r="G218" s="375"/>
      <c r="H218" s="375"/>
      <c r="I218" s="375"/>
      <c r="J218" s="375"/>
      <c r="K218" s="375"/>
      <c r="L218" s="375"/>
      <c r="M218" s="375"/>
      <c r="N218" s="300"/>
      <c r="O218" s="309"/>
      <c r="P218" s="309"/>
      <c r="Q218" s="309"/>
      <c r="R218" s="309"/>
      <c r="S218" s="56"/>
    </row>
    <row r="219">
      <c r="B219" s="0" t="s">
        <v>231</v>
      </c>
      <c r="C219" s="0" t="s">
        <v>70</v>
      </c>
      <c r="D219" s="317" t="s">
        <v>144</v>
      </c>
      <c r="E219" s="375"/>
      <c r="F219" s="375"/>
      <c r="G219" s="375"/>
      <c r="H219" s="375"/>
      <c r="I219" s="375"/>
      <c r="J219" s="375"/>
      <c r="K219" s="375"/>
      <c r="L219" s="375"/>
      <c r="M219" s="375"/>
      <c r="N219" s="300"/>
      <c r="O219" s="309"/>
      <c r="P219" s="309"/>
      <c r="Q219" s="309"/>
      <c r="R219" s="309"/>
    </row>
    <row r="220">
      <c r="B220" s="0" t="s">
        <v>231</v>
      </c>
      <c r="C220" s="0" t="s">
        <v>70</v>
      </c>
      <c r="D220" s="317" t="s">
        <v>145</v>
      </c>
      <c r="E220" s="375"/>
      <c r="F220" s="375"/>
      <c r="G220" s="375"/>
      <c r="H220" s="375"/>
      <c r="I220" s="375"/>
      <c r="J220" s="375"/>
      <c r="K220" s="375"/>
      <c r="L220" s="375"/>
      <c r="M220" s="375"/>
      <c r="N220" s="300"/>
      <c r="O220" s="309"/>
      <c r="P220" s="309"/>
      <c r="Q220" s="309"/>
      <c r="R220" s="309"/>
      <c r="S220" s="56"/>
    </row>
    <row r="221">
      <c r="B221" s="0" t="s">
        <v>231</v>
      </c>
      <c r="C221" s="0" t="s">
        <v>70</v>
      </c>
      <c r="D221" s="317" t="s">
        <v>146</v>
      </c>
      <c r="E221" s="375"/>
      <c r="F221" s="375"/>
      <c r="G221" s="375"/>
      <c r="H221" s="375"/>
      <c r="I221" s="375"/>
      <c r="J221" s="375"/>
      <c r="K221" s="375"/>
      <c r="L221" s="375"/>
      <c r="M221" s="375"/>
      <c r="N221" s="300"/>
      <c r="O221" s="309"/>
      <c r="P221" s="309"/>
      <c r="Q221" s="309"/>
      <c r="R221" s="309"/>
      <c r="S221" s="56"/>
    </row>
    <row r="222">
      <c r="B222" s="0" t="s">
        <v>231</v>
      </c>
      <c r="C222" s="0" t="s">
        <v>70</v>
      </c>
      <c r="D222" s="317" t="s">
        <v>148</v>
      </c>
      <c r="E222" s="375"/>
      <c r="F222" s="375"/>
      <c r="G222" s="375"/>
      <c r="H222" s="375"/>
      <c r="I222" s="375"/>
      <c r="J222" s="375"/>
      <c r="K222" s="375"/>
      <c r="L222" s="375"/>
      <c r="M222" s="375"/>
      <c r="N222" s="300"/>
      <c r="O222" s="309"/>
      <c r="P222" s="309"/>
      <c r="Q222" s="309"/>
      <c r="R222" s="309"/>
    </row>
    <row r="223">
      <c r="B223" s="0" t="s">
        <v>231</v>
      </c>
      <c r="C223" s="0" t="s">
        <v>70</v>
      </c>
      <c r="D223" s="317" t="s">
        <v>423</v>
      </c>
      <c r="E223" s="375"/>
      <c r="F223" s="375"/>
      <c r="G223" s="375"/>
      <c r="H223" s="375"/>
      <c r="I223" s="375"/>
      <c r="J223" s="375"/>
      <c r="K223" s="375"/>
      <c r="L223" s="375"/>
      <c r="M223" s="375"/>
      <c r="N223" s="300"/>
      <c r="O223" s="309"/>
      <c r="P223" s="309"/>
      <c r="Q223" s="309"/>
      <c r="R223" s="309"/>
    </row>
    <row r="224">
      <c r="B224" s="0" t="s">
        <v>231</v>
      </c>
      <c r="C224" s="0" t="s">
        <v>70</v>
      </c>
      <c r="D224" s="317" t="s">
        <v>156</v>
      </c>
      <c r="E224" s="375"/>
      <c r="F224" s="375"/>
      <c r="G224" s="375"/>
      <c r="H224" s="375"/>
      <c r="I224" s="375"/>
      <c r="J224" s="375"/>
      <c r="K224" s="375"/>
      <c r="L224" s="375"/>
      <c r="M224" s="375"/>
      <c r="N224" s="300"/>
      <c r="O224" s="309"/>
      <c r="P224" s="309"/>
      <c r="Q224" s="309"/>
      <c r="R224" s="309"/>
    </row>
    <row r="225">
      <c r="B225" s="0" t="s">
        <v>232</v>
      </c>
      <c r="C225" s="0" t="s">
        <v>62</v>
      </c>
      <c r="D225" s="317" t="s">
        <v>143</v>
      </c>
      <c r="E225" s="375"/>
      <c r="F225" s="375"/>
      <c r="G225" s="375"/>
      <c r="H225" s="375"/>
      <c r="I225" s="375"/>
      <c r="J225" s="375"/>
      <c r="K225" s="375"/>
      <c r="L225" s="375"/>
      <c r="M225" s="375"/>
      <c r="N225" s="300"/>
      <c r="O225" s="309"/>
      <c r="P225" s="309"/>
      <c r="Q225" s="309"/>
      <c r="R225" s="309"/>
    </row>
    <row r="226">
      <c r="B226" s="0" t="s">
        <v>232</v>
      </c>
      <c r="C226" s="0" t="s">
        <v>62</v>
      </c>
      <c r="D226" s="317" t="s">
        <v>144</v>
      </c>
      <c r="E226" s="375"/>
      <c r="F226" s="375"/>
      <c r="G226" s="375"/>
      <c r="H226" s="375"/>
      <c r="I226" s="375"/>
      <c r="J226" s="375"/>
      <c r="K226" s="375"/>
      <c r="L226" s="375"/>
      <c r="M226" s="375"/>
      <c r="N226" s="300"/>
      <c r="O226" s="309"/>
      <c r="P226" s="309"/>
      <c r="Q226" s="309"/>
      <c r="R226" s="309"/>
    </row>
    <row r="227">
      <c r="B227" s="0" t="s">
        <v>232</v>
      </c>
      <c r="C227" s="0" t="s">
        <v>62</v>
      </c>
      <c r="D227" s="317" t="s">
        <v>145</v>
      </c>
      <c r="E227" s="375"/>
      <c r="F227" s="375"/>
      <c r="G227" s="375"/>
      <c r="H227" s="375"/>
      <c r="I227" s="375"/>
      <c r="J227" s="375"/>
      <c r="K227" s="375"/>
      <c r="L227" s="375"/>
      <c r="M227" s="375"/>
      <c r="N227" s="300"/>
      <c r="O227" s="309"/>
      <c r="P227" s="309"/>
      <c r="Q227" s="309"/>
      <c r="R227" s="309"/>
    </row>
    <row r="228">
      <c r="B228" s="0" t="s">
        <v>232</v>
      </c>
      <c r="C228" s="0" t="s">
        <v>62</v>
      </c>
      <c r="D228" s="317" t="s">
        <v>146</v>
      </c>
      <c r="E228" s="375"/>
      <c r="F228" s="375"/>
      <c r="G228" s="375"/>
      <c r="H228" s="375"/>
      <c r="I228" s="375"/>
      <c r="J228" s="375"/>
      <c r="K228" s="375"/>
      <c r="L228" s="375"/>
      <c r="M228" s="375"/>
      <c r="N228" s="300"/>
      <c r="O228" s="309"/>
      <c r="P228" s="309"/>
      <c r="Q228" s="309"/>
      <c r="R228" s="309"/>
    </row>
    <row r="229">
      <c r="B229" s="0" t="s">
        <v>232</v>
      </c>
      <c r="C229" s="0" t="s">
        <v>62</v>
      </c>
      <c r="D229" s="317" t="s">
        <v>148</v>
      </c>
      <c r="E229" s="375"/>
      <c r="F229" s="375"/>
      <c r="G229" s="375"/>
      <c r="H229" s="375"/>
      <c r="I229" s="375"/>
      <c r="J229" s="375"/>
      <c r="K229" s="375"/>
      <c r="L229" s="375"/>
      <c r="M229" s="375"/>
      <c r="N229" s="300"/>
      <c r="O229" s="309"/>
      <c r="P229" s="309"/>
      <c r="Q229" s="309"/>
      <c r="R229" s="309"/>
    </row>
    <row r="230">
      <c r="B230" s="0" t="s">
        <v>232</v>
      </c>
      <c r="C230" s="0" t="s">
        <v>62</v>
      </c>
      <c r="D230" s="317" t="s">
        <v>423</v>
      </c>
      <c r="E230" s="375"/>
      <c r="F230" s="375"/>
      <c r="G230" s="375"/>
      <c r="H230" s="375"/>
      <c r="I230" s="375"/>
      <c r="J230" s="375"/>
      <c r="K230" s="375"/>
      <c r="L230" s="375"/>
      <c r="M230" s="375"/>
      <c r="N230" s="300"/>
      <c r="O230" s="309"/>
      <c r="P230" s="309"/>
      <c r="Q230" s="309"/>
      <c r="R230" s="309"/>
    </row>
    <row r="231">
      <c r="B231" s="0" t="s">
        <v>232</v>
      </c>
      <c r="C231" s="0" t="s">
        <v>62</v>
      </c>
      <c r="D231" s="317" t="s">
        <v>156</v>
      </c>
      <c r="E231" s="375"/>
      <c r="F231" s="375"/>
      <c r="G231" s="375"/>
      <c r="H231" s="375"/>
      <c r="I231" s="375"/>
      <c r="J231" s="375"/>
      <c r="K231" s="375"/>
      <c r="L231" s="375"/>
      <c r="M231" s="375"/>
      <c r="N231" s="300"/>
      <c r="O231" s="309"/>
      <c r="P231" s="309"/>
      <c r="Q231" s="309"/>
      <c r="R231" s="309"/>
    </row>
    <row r="232">
      <c r="B232" s="0" t="s">
        <v>232</v>
      </c>
      <c r="C232" s="0" t="s">
        <v>64</v>
      </c>
      <c r="D232" s="317" t="s">
        <v>143</v>
      </c>
      <c r="E232" s="375"/>
      <c r="F232" s="375"/>
      <c r="G232" s="375"/>
      <c r="H232" s="375"/>
      <c r="I232" s="375"/>
      <c r="J232" s="375"/>
      <c r="K232" s="375"/>
      <c r="L232" s="375"/>
      <c r="M232" s="375"/>
      <c r="N232" s="300"/>
      <c r="O232" s="309"/>
      <c r="P232" s="309"/>
      <c r="Q232" s="309"/>
      <c r="R232" s="309"/>
    </row>
    <row r="233">
      <c r="B233" s="0" t="s">
        <v>232</v>
      </c>
      <c r="C233" s="0" t="s">
        <v>64</v>
      </c>
      <c r="D233" s="317" t="s">
        <v>144</v>
      </c>
      <c r="E233" s="375"/>
      <c r="F233" s="375"/>
      <c r="G233" s="375"/>
      <c r="H233" s="375"/>
      <c r="I233" s="375"/>
      <c r="J233" s="375"/>
      <c r="K233" s="375"/>
      <c r="L233" s="375"/>
      <c r="M233" s="375"/>
      <c r="N233" s="300"/>
      <c r="O233" s="309"/>
      <c r="P233" s="309"/>
      <c r="Q233" s="309"/>
      <c r="R233" s="309"/>
    </row>
    <row r="234">
      <c r="B234" s="0" t="s">
        <v>232</v>
      </c>
      <c r="C234" s="0" t="s">
        <v>64</v>
      </c>
      <c r="D234" s="317" t="s">
        <v>145</v>
      </c>
      <c r="E234" s="375"/>
      <c r="F234" s="375"/>
      <c r="G234" s="375"/>
      <c r="H234" s="375"/>
      <c r="I234" s="375"/>
      <c r="J234" s="375"/>
      <c r="K234" s="375"/>
      <c r="L234" s="375"/>
      <c r="M234" s="375"/>
      <c r="N234" s="300"/>
      <c r="O234" s="309"/>
      <c r="P234" s="309"/>
      <c r="Q234" s="309"/>
      <c r="R234" s="309"/>
    </row>
    <row r="235">
      <c r="B235" s="0" t="s">
        <v>232</v>
      </c>
      <c r="C235" s="0" t="s">
        <v>64</v>
      </c>
      <c r="D235" s="317" t="s">
        <v>146</v>
      </c>
      <c r="E235" s="375"/>
      <c r="F235" s="375"/>
      <c r="G235" s="375"/>
      <c r="H235" s="375"/>
      <c r="I235" s="375"/>
      <c r="J235" s="375"/>
      <c r="K235" s="375"/>
      <c r="L235" s="375"/>
      <c r="M235" s="375"/>
      <c r="N235" s="300"/>
      <c r="O235" s="309"/>
      <c r="P235" s="309"/>
      <c r="Q235" s="309"/>
      <c r="R235" s="309"/>
    </row>
    <row r="236">
      <c r="B236" s="0" t="s">
        <v>232</v>
      </c>
      <c r="C236" s="0" t="s">
        <v>64</v>
      </c>
      <c r="D236" s="317" t="s">
        <v>148</v>
      </c>
      <c r="E236" s="375"/>
      <c r="F236" s="375"/>
      <c r="G236" s="375"/>
      <c r="H236" s="375"/>
      <c r="I236" s="375"/>
      <c r="J236" s="375"/>
      <c r="K236" s="375"/>
      <c r="L236" s="375"/>
      <c r="M236" s="375"/>
      <c r="N236" s="300"/>
      <c r="O236" s="309"/>
      <c r="P236" s="309"/>
      <c r="Q236" s="309"/>
      <c r="R236" s="309"/>
    </row>
    <row r="237">
      <c r="B237" s="0" t="s">
        <v>232</v>
      </c>
      <c r="C237" s="0" t="s">
        <v>64</v>
      </c>
      <c r="D237" s="317" t="s">
        <v>150</v>
      </c>
      <c r="E237" s="375"/>
      <c r="F237" s="375"/>
      <c r="G237" s="375"/>
      <c r="H237" s="375"/>
      <c r="I237" s="375"/>
      <c r="J237" s="375"/>
      <c r="K237" s="375"/>
      <c r="L237" s="375"/>
      <c r="M237" s="375"/>
      <c r="N237" s="300"/>
      <c r="O237" s="309"/>
      <c r="P237" s="309"/>
      <c r="Q237" s="309"/>
      <c r="R237" s="309"/>
    </row>
    <row r="238">
      <c r="B238" s="0" t="s">
        <v>232</v>
      </c>
      <c r="C238" s="0" t="s">
        <v>64</v>
      </c>
      <c r="D238" s="317" t="s">
        <v>423</v>
      </c>
      <c r="E238" s="375"/>
      <c r="F238" s="375"/>
      <c r="G238" s="375"/>
      <c r="H238" s="375"/>
      <c r="I238" s="375"/>
      <c r="J238" s="375"/>
      <c r="K238" s="375"/>
      <c r="L238" s="375"/>
      <c r="M238" s="375"/>
      <c r="N238" s="300"/>
      <c r="O238" s="309"/>
      <c r="P238" s="309"/>
      <c r="Q238" s="309"/>
      <c r="R238" s="309"/>
    </row>
    <row r="239">
      <c r="B239" s="0" t="s">
        <v>232</v>
      </c>
      <c r="C239" s="0" t="s">
        <v>64</v>
      </c>
      <c r="D239" s="317" t="s">
        <v>156</v>
      </c>
      <c r="E239" s="375"/>
      <c r="F239" s="375"/>
      <c r="G239" s="375"/>
      <c r="H239" s="375"/>
      <c r="I239" s="375"/>
      <c r="J239" s="375"/>
      <c r="K239" s="375"/>
      <c r="L239" s="375"/>
      <c r="M239" s="375"/>
      <c r="N239" s="300"/>
      <c r="O239" s="309"/>
      <c r="P239" s="309"/>
      <c r="Q239" s="309"/>
      <c r="R239" s="309"/>
    </row>
    <row r="240">
      <c r="B240" s="0" t="s">
        <v>232</v>
      </c>
      <c r="C240" s="0" t="s">
        <v>70</v>
      </c>
      <c r="D240" s="317" t="s">
        <v>143</v>
      </c>
      <c r="E240" s="375"/>
      <c r="F240" s="375"/>
      <c r="G240" s="375"/>
      <c r="H240" s="375"/>
      <c r="I240" s="375"/>
      <c r="J240" s="375"/>
      <c r="K240" s="375"/>
      <c r="L240" s="375"/>
      <c r="M240" s="375"/>
      <c r="N240" s="300"/>
      <c r="O240" s="309"/>
      <c r="P240" s="309"/>
      <c r="Q240" s="309"/>
      <c r="R240" s="309"/>
    </row>
    <row r="241">
      <c r="B241" s="0" t="s">
        <v>232</v>
      </c>
      <c r="C241" s="0" t="s">
        <v>70</v>
      </c>
      <c r="D241" s="317" t="s">
        <v>144</v>
      </c>
      <c r="E241" s="375"/>
      <c r="F241" s="375"/>
      <c r="G241" s="375"/>
      <c r="H241" s="375"/>
      <c r="I241" s="375"/>
      <c r="J241" s="375"/>
      <c r="K241" s="375"/>
      <c r="L241" s="375"/>
      <c r="M241" s="375"/>
      <c r="N241" s="300"/>
      <c r="O241" s="309"/>
      <c r="P241" s="309"/>
      <c r="Q241" s="309"/>
      <c r="R241" s="309"/>
    </row>
    <row r="242">
      <c r="B242" s="0" t="s">
        <v>232</v>
      </c>
      <c r="C242" s="0" t="s">
        <v>70</v>
      </c>
      <c r="D242" s="317" t="s">
        <v>145</v>
      </c>
      <c r="E242" s="375"/>
      <c r="F242" s="375"/>
      <c r="G242" s="375"/>
      <c r="H242" s="375"/>
      <c r="I242" s="375"/>
      <c r="J242" s="375"/>
      <c r="K242" s="375"/>
      <c r="L242" s="375"/>
      <c r="M242" s="375"/>
      <c r="N242" s="300"/>
      <c r="O242" s="309"/>
      <c r="P242" s="309"/>
      <c r="Q242" s="309"/>
      <c r="R242" s="309"/>
      <c r="S242" s="56"/>
    </row>
    <row r="243">
      <c r="B243" s="0" t="s">
        <v>232</v>
      </c>
      <c r="C243" s="0" t="s">
        <v>70</v>
      </c>
      <c r="D243" s="317" t="s">
        <v>146</v>
      </c>
      <c r="E243" s="375"/>
      <c r="F243" s="375"/>
      <c r="G243" s="375"/>
      <c r="H243" s="375"/>
      <c r="I243" s="375"/>
      <c r="J243" s="375"/>
      <c r="K243" s="375"/>
      <c r="L243" s="375"/>
      <c r="M243" s="375"/>
      <c r="N243" s="300"/>
      <c r="O243" s="309"/>
      <c r="P243" s="309"/>
      <c r="Q243" s="309"/>
      <c r="R243" s="309"/>
    </row>
    <row r="244">
      <c r="B244" s="0" t="s">
        <v>232</v>
      </c>
      <c r="C244" s="0" t="s">
        <v>70</v>
      </c>
      <c r="D244" s="317" t="s">
        <v>148</v>
      </c>
      <c r="E244" s="375"/>
      <c r="F244" s="375"/>
      <c r="G244" s="375"/>
      <c r="H244" s="375"/>
      <c r="I244" s="375"/>
      <c r="J244" s="375"/>
      <c r="K244" s="375"/>
      <c r="L244" s="375"/>
      <c r="M244" s="375"/>
      <c r="N244" s="300"/>
      <c r="O244" s="309"/>
      <c r="P244" s="309"/>
      <c r="Q244" s="309"/>
      <c r="R244" s="309"/>
    </row>
    <row r="245">
      <c r="B245" s="0" t="s">
        <v>232</v>
      </c>
      <c r="C245" s="0" t="s">
        <v>70</v>
      </c>
      <c r="D245" s="317" t="s">
        <v>423</v>
      </c>
      <c r="E245" s="375"/>
      <c r="F245" s="375"/>
      <c r="G245" s="375"/>
      <c r="H245" s="375"/>
      <c r="I245" s="375"/>
      <c r="J245" s="375"/>
      <c r="K245" s="375"/>
      <c r="L245" s="375"/>
      <c r="M245" s="375"/>
      <c r="N245" s="300"/>
      <c r="O245" s="309"/>
      <c r="P245" s="309"/>
      <c r="Q245" s="309"/>
      <c r="R245" s="309"/>
    </row>
    <row r="246">
      <c r="B246" s="0" t="s">
        <v>232</v>
      </c>
      <c r="C246" s="0" t="s">
        <v>70</v>
      </c>
      <c r="D246" s="317" t="s">
        <v>156</v>
      </c>
      <c r="E246" s="375"/>
      <c r="F246" s="375"/>
      <c r="G246" s="375"/>
      <c r="H246" s="375"/>
      <c r="I246" s="375"/>
      <c r="J246" s="375"/>
      <c r="K246" s="375"/>
      <c r="L246" s="375"/>
      <c r="M246" s="375"/>
      <c r="N246" s="300"/>
      <c r="O246" s="309"/>
      <c r="P246" s="309"/>
      <c r="Q246" s="309"/>
      <c r="R246" s="309"/>
    </row>
    <row r="247">
      <c r="D247" s="317"/>
      <c r="E247" s="300"/>
      <c r="F247" s="300"/>
      <c r="G247" s="300"/>
      <c r="H247" s="300"/>
      <c r="I247" s="300"/>
      <c r="J247" s="300"/>
      <c r="K247" s="300"/>
      <c r="L247" s="300"/>
      <c r="M247" s="300"/>
      <c r="N247" s="300"/>
      <c r="O247" s="309"/>
      <c r="P247" s="309"/>
      <c r="Q247" s="309"/>
      <c r="R247" s="309"/>
    </row>
    <row r="248">
      <c r="D248" s="317"/>
      <c r="E248" s="290"/>
      <c r="F248" s="290"/>
      <c r="G248" s="290"/>
      <c r="H248" s="290"/>
      <c r="I248" s="290"/>
      <c r="J248" s="290"/>
      <c r="K248" s="290"/>
      <c r="L248" s="290"/>
      <c r="M248" s="290"/>
      <c r="N248" s="309"/>
      <c r="O248" s="309"/>
      <c r="P248" s="309"/>
      <c r="Q248" s="309"/>
      <c r="R248" s="309"/>
    </row>
    <row r="249">
      <c r="D249" s="317"/>
      <c r="E249" s="290"/>
      <c r="F249" s="290"/>
      <c r="G249" s="290"/>
      <c r="H249" s="290"/>
      <c r="I249" s="290"/>
      <c r="J249" s="290"/>
      <c r="K249" s="290"/>
      <c r="L249" s="290"/>
      <c r="M249" s="290"/>
      <c r="N249" s="309"/>
      <c r="O249" s="309"/>
      <c r="P249" s="309"/>
      <c r="Q249" s="309"/>
      <c r="R249" s="309"/>
    </row>
    <row r="250">
      <c r="D250" s="317"/>
      <c r="E250" s="290"/>
      <c r="F250" s="290"/>
      <c r="G250" s="290"/>
      <c r="H250" s="290"/>
      <c r="I250" s="290"/>
      <c r="J250" s="290"/>
      <c r="K250" s="290"/>
      <c r="L250" s="290"/>
      <c r="M250" s="290"/>
      <c r="N250" s="309"/>
      <c r="O250" s="309"/>
      <c r="P250" s="309"/>
      <c r="Q250" s="309"/>
      <c r="R250" s="309"/>
    </row>
    <row r="251">
      <c r="D251" s="317"/>
      <c r="E251" s="290"/>
      <c r="F251" s="290"/>
      <c r="G251" s="290"/>
      <c r="H251" s="290"/>
      <c r="I251" s="290"/>
      <c r="J251" s="290"/>
      <c r="K251" s="290"/>
      <c r="L251" s="290"/>
      <c r="M251" s="290"/>
      <c r="N251" s="309"/>
      <c r="O251" s="309"/>
      <c r="P251" s="309"/>
      <c r="Q251" s="309"/>
      <c r="R251" s="309"/>
    </row>
    <row r="252">
      <c r="D252" s="317"/>
      <c r="E252" s="290"/>
      <c r="F252" s="290"/>
      <c r="G252" s="290"/>
      <c r="H252" s="290"/>
      <c r="I252" s="290"/>
      <c r="J252" s="290"/>
      <c r="K252" s="290"/>
      <c r="L252" s="290"/>
      <c r="M252" s="290"/>
      <c r="N252" s="309"/>
      <c r="O252" s="309"/>
      <c r="P252" s="309"/>
      <c r="Q252" s="309"/>
      <c r="R252" s="309"/>
      <c r="S252" s="56"/>
    </row>
    <row r="253">
      <c r="D253" s="317"/>
      <c r="E253" s="300"/>
      <c r="F253" s="300"/>
      <c r="G253" s="300"/>
      <c r="H253" s="300"/>
      <c r="I253" s="300"/>
      <c r="J253" s="300"/>
      <c r="K253" s="300"/>
      <c r="L253" s="300"/>
      <c r="M253" s="300"/>
      <c r="N253" s="309"/>
      <c r="O253" s="309"/>
      <c r="P253" s="309"/>
      <c r="Q253" s="309"/>
      <c r="R253" s="309"/>
    </row>
    <row r="254">
      <c r="D254" s="317"/>
      <c r="E254" s="290"/>
      <c r="F254" s="290"/>
      <c r="G254" s="290"/>
      <c r="H254" s="290"/>
      <c r="I254" s="290"/>
      <c r="J254" s="290"/>
      <c r="K254" s="290"/>
      <c r="L254" s="290"/>
      <c r="M254" s="290"/>
      <c r="N254" s="309"/>
      <c r="O254" s="309"/>
      <c r="P254" s="309"/>
      <c r="Q254" s="309"/>
      <c r="R254" s="309"/>
    </row>
    <row r="255">
      <c r="D255" s="317"/>
      <c r="E255" s="290"/>
      <c r="F255" s="290"/>
      <c r="G255" s="290"/>
      <c r="H255" s="290"/>
      <c r="I255" s="290"/>
      <c r="J255" s="290"/>
      <c r="K255" s="290"/>
      <c r="L255" s="290"/>
      <c r="M255" s="290"/>
      <c r="N255" s="309"/>
      <c r="O255" s="309"/>
      <c r="P255" s="309"/>
      <c r="Q255" s="309"/>
      <c r="R255" s="309"/>
    </row>
    <row r="256">
      <c r="D256" s="317"/>
      <c r="E256" s="290"/>
      <c r="F256" s="290"/>
      <c r="G256" s="290"/>
      <c r="H256" s="290"/>
      <c r="I256" s="290"/>
      <c r="J256" s="290"/>
      <c r="K256" s="290"/>
      <c r="L256" s="290"/>
      <c r="M256" s="290"/>
      <c r="N256" s="309"/>
      <c r="O256" s="309"/>
      <c r="P256" s="309"/>
      <c r="Q256" s="309"/>
      <c r="R256" s="309"/>
      <c r="S256" s="56"/>
    </row>
    <row r="257">
      <c r="D257" s="317"/>
      <c r="E257" s="290"/>
      <c r="F257" s="290"/>
      <c r="G257" s="290"/>
      <c r="H257" s="290"/>
      <c r="I257" s="290"/>
      <c r="J257" s="290"/>
      <c r="K257" s="290"/>
      <c r="L257" s="290"/>
      <c r="M257" s="290"/>
      <c r="N257" s="309"/>
      <c r="O257" s="309"/>
      <c r="P257" s="309"/>
      <c r="Q257" s="309"/>
      <c r="R257" s="309"/>
      <c r="S257" s="56"/>
    </row>
    <row r="258">
      <c r="D258" s="317"/>
      <c r="E258" s="290"/>
      <c r="F258" s="290"/>
      <c r="G258" s="290"/>
      <c r="H258" s="290"/>
      <c r="I258" s="290"/>
      <c r="J258" s="290"/>
      <c r="K258" s="290"/>
      <c r="L258" s="290"/>
      <c r="M258" s="290"/>
      <c r="N258" s="309"/>
      <c r="O258" s="309"/>
      <c r="P258" s="309"/>
      <c r="Q258" s="309"/>
      <c r="R258" s="309"/>
    </row>
    <row r="259">
      <c r="D259" s="317"/>
      <c r="E259" s="300"/>
      <c r="F259" s="300"/>
      <c r="G259" s="300"/>
      <c r="H259" s="300"/>
      <c r="I259" s="300"/>
      <c r="J259" s="300"/>
      <c r="K259" s="300"/>
      <c r="L259" s="300"/>
      <c r="M259" s="300"/>
      <c r="N259" s="309"/>
      <c r="O259" s="309"/>
      <c r="P259" s="309"/>
      <c r="Q259" s="309"/>
      <c r="R259" s="309"/>
    </row>
    <row r="260">
      <c r="D260" s="317"/>
      <c r="E260" s="290"/>
      <c r="F260" s="290"/>
      <c r="G260" s="290"/>
      <c r="H260" s="290"/>
      <c r="I260" s="290"/>
      <c r="J260" s="290"/>
      <c r="K260" s="290"/>
      <c r="L260" s="290"/>
      <c r="M260" s="290"/>
      <c r="N260" s="309"/>
      <c r="O260" s="309"/>
      <c r="P260" s="309"/>
      <c r="Q260" s="309"/>
      <c r="R260" s="309"/>
    </row>
    <row r="261">
      <c r="D261" s="317"/>
      <c r="E261" s="290"/>
      <c r="F261" s="290"/>
      <c r="G261" s="290"/>
      <c r="H261" s="290"/>
      <c r="I261" s="290"/>
      <c r="J261" s="290"/>
      <c r="K261" s="290"/>
      <c r="L261" s="290"/>
      <c r="M261" s="290"/>
      <c r="N261" s="309"/>
      <c r="O261" s="309"/>
      <c r="P261" s="309"/>
      <c r="Q261" s="309"/>
      <c r="R261" s="309"/>
    </row>
    <row r="262">
      <c r="D262" s="317"/>
      <c r="E262" s="290"/>
      <c r="F262" s="290"/>
      <c r="G262" s="290"/>
      <c r="H262" s="290"/>
      <c r="I262" s="290"/>
      <c r="J262" s="290"/>
      <c r="K262" s="290"/>
      <c r="L262" s="290"/>
      <c r="M262" s="290"/>
      <c r="N262" s="309"/>
      <c r="O262" s="309"/>
      <c r="P262" s="309"/>
      <c r="Q262" s="309"/>
      <c r="R262" s="309"/>
      <c r="S262" s="56"/>
    </row>
    <row r="263">
      <c r="D263" s="317"/>
      <c r="E263" s="290"/>
      <c r="F263" s="290"/>
      <c r="G263" s="290"/>
      <c r="H263" s="290"/>
      <c r="I263" s="290"/>
      <c r="J263" s="290"/>
      <c r="K263" s="290"/>
      <c r="L263" s="290"/>
      <c r="M263" s="290"/>
      <c r="N263" s="309"/>
      <c r="O263" s="309"/>
      <c r="P263" s="309"/>
      <c r="Q263" s="309"/>
      <c r="R263" s="309"/>
    </row>
    <row r="264">
      <c r="D264" s="317"/>
      <c r="E264" s="290"/>
      <c r="F264" s="290"/>
      <c r="G264" s="290"/>
      <c r="H264" s="290"/>
      <c r="I264" s="290"/>
      <c r="J264" s="290"/>
      <c r="K264" s="290"/>
      <c r="L264" s="290"/>
      <c r="M264" s="290"/>
      <c r="N264" s="309"/>
      <c r="O264" s="309"/>
      <c r="P264" s="309"/>
      <c r="Q264" s="309"/>
      <c r="R264" s="309"/>
      <c r="S264" s="56"/>
    </row>
    <row r="265">
      <c r="D265" s="317"/>
      <c r="E265" s="290"/>
      <c r="F265" s="290"/>
      <c r="G265" s="290"/>
      <c r="H265" s="290"/>
      <c r="I265" s="290"/>
      <c r="J265" s="290"/>
      <c r="K265" s="290"/>
      <c r="L265" s="290"/>
      <c r="M265" s="290"/>
      <c r="N265" s="309"/>
      <c r="O265" s="309"/>
      <c r="P265" s="309"/>
      <c r="Q265" s="309"/>
      <c r="R265" s="309"/>
      <c r="S265" s="56"/>
    </row>
    <row r="266">
      <c r="D266" s="317"/>
      <c r="E266" s="290"/>
      <c r="F266" s="290"/>
      <c r="G266" s="290"/>
      <c r="H266" s="290"/>
      <c r="I266" s="290"/>
      <c r="J266" s="290"/>
      <c r="K266" s="290"/>
      <c r="L266" s="290"/>
      <c r="M266" s="290"/>
      <c r="N266" s="309"/>
      <c r="O266" s="309"/>
      <c r="P266" s="309"/>
      <c r="Q266" s="309"/>
      <c r="R266" s="309"/>
    </row>
    <row r="267">
      <c r="D267" s="317"/>
      <c r="E267" s="290"/>
      <c r="F267" s="290"/>
      <c r="G267" s="290"/>
      <c r="H267" s="290"/>
      <c r="I267" s="290"/>
      <c r="J267" s="290"/>
      <c r="K267" s="290"/>
      <c r="L267" s="290"/>
      <c r="M267" s="290"/>
      <c r="N267" s="309"/>
      <c r="O267" s="309"/>
      <c r="P267" s="309"/>
      <c r="Q267" s="309"/>
      <c r="R267" s="309"/>
    </row>
    <row r="268">
      <c r="D268" s="317"/>
      <c r="E268" s="290"/>
      <c r="F268" s="290"/>
      <c r="G268" s="290"/>
      <c r="H268" s="290"/>
      <c r="I268" s="290"/>
      <c r="J268" s="290"/>
      <c r="K268" s="290"/>
      <c r="L268" s="290"/>
      <c r="M268" s="290"/>
      <c r="N268" s="309"/>
      <c r="O268" s="309"/>
      <c r="P268" s="309"/>
      <c r="Q268" s="309"/>
      <c r="R268" s="309"/>
    </row>
    <row r="269">
      <c r="D269" s="317"/>
      <c r="E269" s="300"/>
      <c r="F269" s="300"/>
      <c r="G269" s="300"/>
      <c r="H269" s="300"/>
      <c r="I269" s="300"/>
      <c r="J269" s="300"/>
      <c r="K269" s="300"/>
      <c r="L269" s="300"/>
      <c r="M269" s="300"/>
      <c r="N269" s="309"/>
      <c r="O269" s="309"/>
      <c r="P269" s="309"/>
      <c r="Q269" s="309"/>
      <c r="R269" s="309"/>
    </row>
    <row r="270">
      <c r="D270" s="317"/>
      <c r="E270" s="300"/>
      <c r="F270" s="300"/>
      <c r="G270" s="300"/>
      <c r="H270" s="300"/>
      <c r="I270" s="300"/>
      <c r="J270" s="300"/>
      <c r="K270" s="300"/>
      <c r="L270" s="300"/>
      <c r="M270" s="300"/>
      <c r="N270" s="309"/>
      <c r="O270" s="309"/>
      <c r="P270" s="309"/>
      <c r="Q270" s="309"/>
      <c r="R270" s="309"/>
    </row>
    <row r="271">
      <c r="D271" s="317"/>
      <c r="E271" s="290"/>
      <c r="F271" s="290"/>
      <c r="G271" s="290"/>
      <c r="H271" s="290"/>
      <c r="I271" s="290"/>
      <c r="J271" s="290"/>
      <c r="K271" s="290"/>
      <c r="L271" s="290"/>
      <c r="M271" s="290"/>
      <c r="N271" s="309"/>
      <c r="O271" s="309"/>
      <c r="P271" s="309"/>
      <c r="Q271" s="309"/>
      <c r="R271" s="309"/>
    </row>
    <row r="272">
      <c r="D272" s="317"/>
      <c r="E272" s="290"/>
      <c r="F272" s="290"/>
      <c r="G272" s="290"/>
      <c r="H272" s="290"/>
      <c r="I272" s="290"/>
      <c r="J272" s="290"/>
      <c r="K272" s="290"/>
      <c r="L272" s="290"/>
      <c r="M272" s="290"/>
      <c r="N272" s="309"/>
      <c r="O272" s="309"/>
      <c r="P272" s="309"/>
      <c r="Q272" s="309"/>
      <c r="R272" s="309"/>
    </row>
    <row r="273">
      <c r="D273" s="317"/>
      <c r="E273" s="290"/>
      <c r="F273" s="290"/>
      <c r="G273" s="290"/>
      <c r="H273" s="290"/>
      <c r="I273" s="290"/>
      <c r="J273" s="290"/>
      <c r="K273" s="290"/>
      <c r="L273" s="290"/>
      <c r="M273" s="290"/>
      <c r="N273" s="309"/>
      <c r="O273" s="309"/>
      <c r="P273" s="309"/>
      <c r="Q273" s="309"/>
      <c r="R273" s="309"/>
    </row>
    <row r="274">
      <c r="D274" s="317"/>
      <c r="E274" s="290"/>
      <c r="F274" s="290"/>
      <c r="G274" s="290"/>
      <c r="H274" s="290"/>
      <c r="I274" s="290"/>
      <c r="J274" s="290"/>
      <c r="K274" s="290"/>
      <c r="L274" s="290"/>
      <c r="M274" s="290"/>
      <c r="N274" s="309"/>
      <c r="O274" s="309"/>
      <c r="P274" s="309"/>
      <c r="Q274" s="309"/>
      <c r="R274" s="309"/>
    </row>
    <row r="275">
      <c r="D275" s="317"/>
      <c r="E275" s="300"/>
      <c r="F275" s="300"/>
      <c r="G275" s="300"/>
      <c r="H275" s="300"/>
      <c r="I275" s="300"/>
      <c r="J275" s="300"/>
      <c r="K275" s="300"/>
      <c r="L275" s="300"/>
      <c r="M275" s="300"/>
      <c r="N275" s="309"/>
      <c r="O275" s="309"/>
      <c r="P275" s="309"/>
      <c r="Q275" s="309"/>
      <c r="R275" s="309"/>
    </row>
    <row r="276">
      <c r="D276" s="317"/>
      <c r="E276" s="290"/>
      <c r="F276" s="290"/>
      <c r="G276" s="290"/>
      <c r="H276" s="290"/>
      <c r="I276" s="290"/>
      <c r="J276" s="290"/>
      <c r="K276" s="290"/>
      <c r="L276" s="290"/>
      <c r="M276" s="290"/>
      <c r="N276" s="309"/>
      <c r="O276" s="309"/>
      <c r="P276" s="309"/>
      <c r="Q276" s="309"/>
      <c r="R276" s="309"/>
    </row>
    <row r="277">
      <c r="D277" s="317"/>
      <c r="E277" s="290"/>
      <c r="F277" s="290"/>
      <c r="G277" s="290"/>
      <c r="H277" s="290"/>
      <c r="I277" s="290"/>
      <c r="J277" s="290"/>
      <c r="K277" s="290"/>
      <c r="L277" s="290"/>
      <c r="M277" s="290"/>
      <c r="N277" s="309"/>
      <c r="O277" s="309"/>
      <c r="P277" s="309"/>
      <c r="Q277" s="309"/>
      <c r="R277" s="309"/>
    </row>
    <row r="278">
      <c r="D278" s="317"/>
      <c r="E278" s="290"/>
      <c r="F278" s="290"/>
      <c r="G278" s="290"/>
      <c r="H278" s="290"/>
      <c r="I278" s="290"/>
      <c r="J278" s="290"/>
      <c r="K278" s="290"/>
      <c r="L278" s="290"/>
      <c r="M278" s="290"/>
      <c r="N278" s="309"/>
      <c r="O278" s="309"/>
      <c r="P278" s="309"/>
      <c r="Q278" s="309"/>
      <c r="R278" s="309"/>
      <c r="S278" s="56"/>
    </row>
    <row r="279">
      <c r="D279" s="317"/>
      <c r="E279" s="290"/>
      <c r="F279" s="290"/>
      <c r="G279" s="290"/>
      <c r="H279" s="290"/>
      <c r="I279" s="290"/>
      <c r="J279" s="290"/>
      <c r="K279" s="290"/>
      <c r="L279" s="290"/>
      <c r="M279" s="290"/>
      <c r="N279" s="309"/>
      <c r="O279" s="309"/>
      <c r="P279" s="309"/>
      <c r="Q279" s="309"/>
      <c r="R279" s="309"/>
    </row>
    <row r="280">
      <c r="D280" s="317"/>
      <c r="E280" s="290"/>
      <c r="F280" s="290"/>
      <c r="G280" s="290"/>
      <c r="H280" s="290"/>
      <c r="I280" s="290"/>
      <c r="J280" s="290"/>
      <c r="K280" s="290"/>
      <c r="L280" s="290"/>
      <c r="M280" s="290"/>
      <c r="N280" s="309"/>
      <c r="O280" s="309"/>
      <c r="P280" s="309"/>
      <c r="Q280" s="309"/>
      <c r="R280" s="309"/>
    </row>
    <row r="281">
      <c r="D281" s="317"/>
      <c r="E281" s="300"/>
      <c r="F281" s="300"/>
      <c r="G281" s="300"/>
      <c r="H281" s="300"/>
      <c r="I281" s="300"/>
      <c r="J281" s="300"/>
      <c r="K281" s="300"/>
      <c r="L281" s="300"/>
      <c r="M281" s="300"/>
      <c r="N281" s="309"/>
      <c r="O281" s="309"/>
      <c r="P281" s="309"/>
      <c r="Q281" s="309"/>
      <c r="R281" s="309"/>
    </row>
    <row r="282">
      <c r="D282" s="317"/>
      <c r="E282" s="290"/>
      <c r="F282" s="290"/>
      <c r="G282" s="290"/>
      <c r="H282" s="290"/>
      <c r="I282" s="290"/>
      <c r="J282" s="290"/>
      <c r="K282" s="290"/>
      <c r="L282" s="290"/>
      <c r="M282" s="290"/>
      <c r="N282" s="309"/>
      <c r="O282" s="309"/>
      <c r="P282" s="309"/>
      <c r="Q282" s="309"/>
      <c r="R282" s="309"/>
    </row>
    <row r="283">
      <c r="D283" s="317"/>
      <c r="E283" s="290"/>
      <c r="F283" s="290"/>
      <c r="G283" s="290"/>
      <c r="H283" s="290"/>
      <c r="I283" s="290"/>
      <c r="J283" s="290"/>
      <c r="K283" s="290"/>
      <c r="L283" s="290"/>
      <c r="M283" s="290"/>
      <c r="N283" s="309"/>
      <c r="O283" s="309"/>
      <c r="P283" s="309"/>
      <c r="Q283" s="309"/>
      <c r="R283" s="309"/>
    </row>
    <row r="284">
      <c r="D284" s="317"/>
      <c r="E284" s="290"/>
      <c r="F284" s="290"/>
      <c r="G284" s="290"/>
      <c r="H284" s="290"/>
      <c r="I284" s="290"/>
      <c r="J284" s="290"/>
      <c r="K284" s="290"/>
      <c r="L284" s="290"/>
      <c r="M284" s="290"/>
      <c r="N284" s="309"/>
      <c r="O284" s="309"/>
      <c r="P284" s="309"/>
      <c r="Q284" s="309"/>
      <c r="R284" s="309"/>
    </row>
    <row r="285">
      <c r="D285" s="317"/>
      <c r="E285" s="290"/>
      <c r="F285" s="290"/>
      <c r="G285" s="290"/>
      <c r="H285" s="290"/>
      <c r="I285" s="290"/>
      <c r="J285" s="290"/>
      <c r="K285" s="290"/>
      <c r="L285" s="290"/>
      <c r="M285" s="290"/>
      <c r="N285" s="309"/>
      <c r="O285" s="309"/>
      <c r="P285" s="309"/>
      <c r="Q285" s="309"/>
      <c r="R285" s="309"/>
    </row>
    <row r="286">
      <c r="D286" s="317"/>
      <c r="E286" s="290"/>
      <c r="F286" s="290"/>
      <c r="G286" s="290"/>
      <c r="H286" s="290"/>
      <c r="I286" s="290"/>
      <c r="J286" s="290"/>
      <c r="K286" s="290"/>
      <c r="L286" s="290"/>
      <c r="M286" s="290"/>
      <c r="N286" s="309"/>
      <c r="O286" s="309"/>
      <c r="P286" s="309"/>
      <c r="Q286" s="309"/>
      <c r="R286" s="309"/>
      <c r="S286" s="56"/>
    </row>
    <row r="287">
      <c r="D287" s="317"/>
      <c r="E287" s="290"/>
      <c r="F287" s="290"/>
      <c r="G287" s="290"/>
      <c r="H287" s="290"/>
      <c r="I287" s="290"/>
      <c r="J287" s="290"/>
      <c r="K287" s="290"/>
      <c r="L287" s="290"/>
      <c r="M287" s="290"/>
      <c r="N287" s="309"/>
      <c r="O287" s="309"/>
      <c r="P287" s="309"/>
      <c r="Q287" s="309"/>
      <c r="R287" s="309"/>
    </row>
    <row r="288">
      <c r="D288" s="317"/>
      <c r="E288" s="290"/>
      <c r="F288" s="290"/>
      <c r="G288" s="290"/>
      <c r="H288" s="290"/>
      <c r="I288" s="290"/>
      <c r="J288" s="290"/>
      <c r="K288" s="290"/>
      <c r="L288" s="290"/>
      <c r="M288" s="290"/>
      <c r="N288" s="309"/>
      <c r="O288" s="309"/>
      <c r="P288" s="309"/>
      <c r="Q288" s="309"/>
      <c r="R288" s="309"/>
    </row>
    <row r="289">
      <c r="D289" s="317"/>
      <c r="E289" s="290"/>
      <c r="F289" s="290"/>
      <c r="G289" s="290"/>
      <c r="H289" s="290"/>
      <c r="I289" s="290"/>
      <c r="J289" s="290"/>
      <c r="K289" s="290"/>
      <c r="L289" s="290"/>
      <c r="M289" s="290"/>
      <c r="N289" s="309"/>
      <c r="O289" s="309"/>
      <c r="P289" s="309"/>
      <c r="Q289" s="309"/>
      <c r="R289" s="309"/>
    </row>
    <row r="290">
      <c r="D290" s="317"/>
      <c r="E290" s="290"/>
      <c r="F290" s="290"/>
      <c r="G290" s="290"/>
      <c r="H290" s="290"/>
      <c r="I290" s="290"/>
      <c r="J290" s="290"/>
      <c r="K290" s="290"/>
      <c r="L290" s="290"/>
      <c r="M290" s="290"/>
      <c r="N290" s="309"/>
      <c r="O290" s="309"/>
      <c r="P290" s="309"/>
      <c r="Q290" s="309"/>
      <c r="R290" s="309"/>
    </row>
    <row r="291">
      <c r="D291" s="317"/>
      <c r="E291" s="290"/>
      <c r="F291" s="290"/>
      <c r="G291" s="290"/>
      <c r="H291" s="290"/>
      <c r="I291" s="290"/>
      <c r="J291" s="290"/>
      <c r="K291" s="290"/>
      <c r="L291" s="290"/>
      <c r="M291" s="290"/>
      <c r="N291" s="309"/>
      <c r="O291" s="309"/>
      <c r="P291" s="309"/>
      <c r="Q291" s="309"/>
      <c r="R291" s="309"/>
    </row>
    <row r="292">
      <c r="D292" s="317"/>
      <c r="E292" s="290"/>
      <c r="F292" s="290"/>
      <c r="G292" s="290"/>
      <c r="H292" s="290"/>
      <c r="I292" s="290"/>
      <c r="J292" s="290"/>
      <c r="K292" s="290"/>
      <c r="L292" s="290"/>
      <c r="M292" s="290"/>
      <c r="N292" s="309"/>
      <c r="O292" s="309"/>
      <c r="P292" s="309"/>
      <c r="Q292" s="309"/>
      <c r="R292" s="309"/>
    </row>
    <row r="293">
      <c r="D293" s="317"/>
      <c r="E293" s="290"/>
      <c r="F293" s="290"/>
      <c r="G293" s="290"/>
      <c r="H293" s="290"/>
      <c r="I293" s="290"/>
      <c r="J293" s="290"/>
      <c r="K293" s="290"/>
      <c r="L293" s="290"/>
      <c r="M293" s="290"/>
      <c r="N293" s="309"/>
      <c r="O293" s="309"/>
      <c r="P293" s="309"/>
      <c r="Q293" s="309"/>
      <c r="R293" s="309"/>
    </row>
    <row r="294">
      <c r="D294" s="317"/>
      <c r="E294" s="290"/>
      <c r="F294" s="290"/>
      <c r="G294" s="290"/>
      <c r="H294" s="290"/>
      <c r="I294" s="290"/>
      <c r="J294" s="290"/>
      <c r="K294" s="290"/>
      <c r="L294" s="290"/>
      <c r="M294" s="290"/>
      <c r="N294" s="309"/>
      <c r="O294" s="309"/>
      <c r="P294" s="309"/>
      <c r="Q294" s="309"/>
      <c r="R294" s="309"/>
    </row>
    <row r="295">
      <c r="D295" s="317"/>
      <c r="E295" s="290"/>
      <c r="F295" s="290"/>
      <c r="G295" s="290"/>
      <c r="H295" s="290"/>
      <c r="I295" s="290"/>
      <c r="J295" s="290"/>
      <c r="K295" s="290"/>
      <c r="L295" s="290"/>
      <c r="M295" s="290"/>
      <c r="N295" s="309"/>
      <c r="O295" s="309"/>
      <c r="P295" s="309"/>
      <c r="Q295" s="309"/>
      <c r="R295" s="309"/>
    </row>
    <row r="296">
      <c r="D296" s="317"/>
      <c r="E296" s="290"/>
      <c r="F296" s="290"/>
      <c r="G296" s="290"/>
      <c r="H296" s="290"/>
      <c r="I296" s="290"/>
      <c r="J296" s="290"/>
      <c r="K296" s="290"/>
      <c r="L296" s="290"/>
      <c r="M296" s="290"/>
      <c r="N296" s="309"/>
      <c r="O296" s="309"/>
      <c r="P296" s="309"/>
      <c r="Q296" s="309"/>
      <c r="R296" s="309"/>
    </row>
    <row r="297">
      <c r="D297" s="317"/>
      <c r="E297" s="290"/>
      <c r="F297" s="290"/>
      <c r="G297" s="290"/>
      <c r="H297" s="290"/>
      <c r="I297" s="290"/>
      <c r="J297" s="290"/>
      <c r="K297" s="290"/>
      <c r="L297" s="290"/>
      <c r="M297" s="290"/>
      <c r="N297" s="309"/>
      <c r="O297" s="309"/>
      <c r="P297" s="309"/>
      <c r="Q297" s="309"/>
      <c r="R297" s="309"/>
    </row>
    <row r="298">
      <c r="D298" s="317"/>
      <c r="E298" s="290"/>
      <c r="F298" s="290"/>
      <c r="G298" s="290"/>
      <c r="H298" s="290"/>
      <c r="I298" s="290"/>
      <c r="J298" s="290"/>
      <c r="K298" s="290"/>
      <c r="L298" s="290"/>
      <c r="M298" s="290"/>
      <c r="N298" s="309"/>
      <c r="O298" s="309"/>
      <c r="P298" s="309"/>
      <c r="Q298" s="309"/>
      <c r="R298" s="309"/>
    </row>
    <row r="299">
      <c r="D299" s="317"/>
      <c r="E299" s="290"/>
      <c r="F299" s="290"/>
      <c r="G299" s="290"/>
      <c r="H299" s="290"/>
      <c r="I299" s="290"/>
      <c r="J299" s="290"/>
      <c r="K299" s="290"/>
      <c r="L299" s="290"/>
      <c r="M299" s="290"/>
      <c r="N299" s="309"/>
      <c r="O299" s="309"/>
      <c r="P299" s="309"/>
      <c r="Q299" s="309"/>
      <c r="R299" s="309"/>
    </row>
    <row r="300">
      <c r="D300" s="317"/>
      <c r="E300" s="290"/>
      <c r="F300" s="290"/>
      <c r="G300" s="290"/>
      <c r="H300" s="290"/>
      <c r="I300" s="290"/>
      <c r="J300" s="290"/>
      <c r="K300" s="290"/>
      <c r="L300" s="290"/>
      <c r="M300" s="290"/>
      <c r="N300" s="309"/>
      <c r="O300" s="309"/>
      <c r="P300" s="309"/>
      <c r="Q300" s="309"/>
      <c r="R300" s="309"/>
    </row>
    <row r="301">
      <c r="D301" s="317"/>
      <c r="E301" s="290"/>
      <c r="F301" s="290"/>
      <c r="G301" s="290"/>
      <c r="H301" s="290"/>
      <c r="I301" s="290"/>
      <c r="J301" s="290"/>
      <c r="K301" s="290"/>
      <c r="L301" s="290"/>
      <c r="M301" s="290"/>
      <c r="N301" s="309"/>
      <c r="O301" s="309"/>
      <c r="P301" s="309"/>
      <c r="Q301" s="309"/>
      <c r="R301" s="309"/>
    </row>
    <row r="302">
      <c r="D302" s="317"/>
      <c r="E302" s="290"/>
      <c r="F302" s="290"/>
      <c r="G302" s="290"/>
      <c r="H302" s="290"/>
      <c r="I302" s="290"/>
      <c r="J302" s="290"/>
      <c r="K302" s="290"/>
      <c r="L302" s="290"/>
      <c r="M302" s="290"/>
      <c r="N302" s="309"/>
      <c r="O302" s="309"/>
      <c r="P302" s="309"/>
      <c r="Q302" s="309"/>
      <c r="R302" s="309"/>
    </row>
    <row r="303">
      <c r="D303" s="317"/>
      <c r="E303" s="300"/>
      <c r="F303" s="300"/>
      <c r="G303" s="300"/>
      <c r="H303" s="300"/>
      <c r="I303" s="300"/>
      <c r="J303" s="300"/>
      <c r="K303" s="300"/>
      <c r="L303" s="300"/>
      <c r="M303" s="300"/>
      <c r="N303" s="309"/>
      <c r="O303" s="309"/>
      <c r="P303" s="309"/>
      <c r="Q303" s="309"/>
      <c r="R303" s="309"/>
    </row>
    <row r="304">
      <c r="D304" s="317"/>
      <c r="E304" s="290"/>
      <c r="F304" s="290"/>
      <c r="G304" s="290"/>
      <c r="H304" s="290"/>
      <c r="I304" s="290"/>
      <c r="J304" s="290"/>
      <c r="K304" s="290"/>
      <c r="L304" s="290"/>
      <c r="M304" s="290"/>
      <c r="N304" s="309"/>
      <c r="O304" s="309"/>
      <c r="P304" s="309"/>
      <c r="Q304" s="309"/>
      <c r="R304" s="309"/>
    </row>
    <row r="305">
      <c r="D305" s="317"/>
      <c r="E305" s="290"/>
      <c r="F305" s="290"/>
      <c r="G305" s="290"/>
      <c r="H305" s="290"/>
      <c r="I305" s="290"/>
      <c r="J305" s="290"/>
      <c r="K305" s="290"/>
      <c r="L305" s="290"/>
      <c r="M305" s="290"/>
      <c r="N305" s="309"/>
      <c r="O305" s="309"/>
      <c r="P305" s="309"/>
      <c r="Q305" s="309"/>
      <c r="R305" s="309"/>
    </row>
    <row r="306">
      <c r="D306" s="317"/>
      <c r="E306" s="290"/>
      <c r="F306" s="290"/>
      <c r="G306" s="290"/>
      <c r="H306" s="290"/>
      <c r="I306" s="290"/>
      <c r="J306" s="290"/>
      <c r="K306" s="290"/>
      <c r="L306" s="290"/>
      <c r="M306" s="290"/>
      <c r="N306" s="309"/>
      <c r="O306" s="309"/>
      <c r="P306" s="309"/>
      <c r="Q306" s="309"/>
      <c r="R306" s="309"/>
    </row>
    <row r="307">
      <c r="D307" s="317"/>
      <c r="E307" s="290"/>
      <c r="F307" s="290"/>
      <c r="G307" s="290"/>
      <c r="H307" s="290"/>
      <c r="I307" s="290"/>
      <c r="J307" s="290"/>
      <c r="K307" s="290"/>
      <c r="L307" s="290"/>
      <c r="M307" s="290"/>
      <c r="N307" s="309"/>
      <c r="O307" s="309"/>
      <c r="P307" s="309"/>
      <c r="Q307" s="309"/>
      <c r="R307" s="309"/>
    </row>
    <row r="308">
      <c r="D308" s="317"/>
      <c r="E308" s="290"/>
      <c r="F308" s="290"/>
      <c r="G308" s="290"/>
      <c r="H308" s="290"/>
      <c r="I308" s="290"/>
      <c r="J308" s="290"/>
      <c r="K308" s="290"/>
      <c r="L308" s="290"/>
      <c r="M308" s="290"/>
      <c r="N308" s="309"/>
      <c r="O308" s="309"/>
      <c r="P308" s="309"/>
      <c r="Q308" s="309"/>
      <c r="R308" s="309"/>
      <c r="S308" s="56"/>
    </row>
    <row r="309">
      <c r="D309" s="317"/>
      <c r="E309" s="290"/>
      <c r="F309" s="290"/>
      <c r="G309" s="290"/>
      <c r="H309" s="290"/>
      <c r="I309" s="290"/>
      <c r="J309" s="290"/>
      <c r="K309" s="290"/>
      <c r="L309" s="290"/>
      <c r="M309" s="290"/>
      <c r="N309" s="309"/>
      <c r="O309" s="309"/>
      <c r="P309" s="309"/>
      <c r="Q309" s="309"/>
      <c r="R309" s="309"/>
    </row>
    <row r="310">
      <c r="D310" s="317"/>
      <c r="E310" s="290"/>
      <c r="F310" s="290"/>
      <c r="G310" s="290"/>
      <c r="H310" s="290"/>
      <c r="I310" s="290"/>
      <c r="J310" s="290"/>
      <c r="K310" s="290"/>
      <c r="L310" s="290"/>
      <c r="M310" s="290"/>
      <c r="N310" s="309"/>
      <c r="O310" s="309"/>
      <c r="P310" s="309"/>
      <c r="Q310" s="309"/>
      <c r="R310" s="309"/>
    </row>
    <row r="311">
      <c r="D311" s="317"/>
      <c r="E311" s="290"/>
      <c r="F311" s="290"/>
      <c r="G311" s="290"/>
      <c r="H311" s="290"/>
      <c r="I311" s="290"/>
      <c r="J311" s="290"/>
      <c r="K311" s="290"/>
      <c r="L311" s="290"/>
      <c r="M311" s="290"/>
      <c r="N311" s="309"/>
      <c r="O311" s="309"/>
      <c r="P311" s="309"/>
      <c r="Q311" s="309"/>
      <c r="R311" s="309"/>
    </row>
    <row r="312">
      <c r="D312" s="317"/>
      <c r="E312" s="290"/>
      <c r="F312" s="290"/>
      <c r="G312" s="290"/>
      <c r="H312" s="290"/>
      <c r="I312" s="290"/>
      <c r="J312" s="290"/>
      <c r="K312" s="290"/>
      <c r="L312" s="290"/>
      <c r="M312" s="290"/>
      <c r="N312" s="309"/>
      <c r="O312" s="309"/>
      <c r="P312" s="309"/>
      <c r="Q312" s="309"/>
      <c r="R312" s="309"/>
    </row>
    <row r="313">
      <c r="D313" s="317"/>
      <c r="E313" s="290"/>
      <c r="F313" s="290"/>
      <c r="G313" s="290"/>
      <c r="H313" s="290"/>
      <c r="I313" s="290"/>
      <c r="J313" s="290"/>
      <c r="K313" s="290"/>
      <c r="L313" s="290"/>
      <c r="M313" s="290"/>
      <c r="N313" s="309"/>
      <c r="O313" s="309"/>
      <c r="P313" s="309"/>
      <c r="Q313" s="309"/>
      <c r="R313" s="309"/>
    </row>
    <row r="314">
      <c r="D314" s="317"/>
      <c r="E314" s="290"/>
      <c r="F314" s="290"/>
      <c r="G314" s="290"/>
      <c r="H314" s="290"/>
      <c r="I314" s="290"/>
      <c r="J314" s="290"/>
      <c r="K314" s="290"/>
      <c r="L314" s="290"/>
      <c r="M314" s="290"/>
      <c r="N314" s="309"/>
      <c r="O314" s="309"/>
      <c r="P314" s="309"/>
      <c r="Q314" s="309"/>
      <c r="R314" s="309"/>
    </row>
    <row r="315">
      <c r="D315" s="317"/>
      <c r="E315" s="290"/>
      <c r="F315" s="290"/>
      <c r="G315" s="290"/>
      <c r="H315" s="290"/>
      <c r="I315" s="290"/>
      <c r="J315" s="290"/>
      <c r="K315" s="290"/>
      <c r="L315" s="290"/>
      <c r="M315" s="290"/>
      <c r="N315" s="309"/>
      <c r="O315" s="309"/>
      <c r="P315" s="309"/>
      <c r="Q315" s="309"/>
      <c r="R315" s="309"/>
    </row>
    <row r="316">
      <c r="D316" s="317"/>
      <c r="E316" s="290"/>
      <c r="F316" s="290"/>
      <c r="G316" s="290"/>
      <c r="H316" s="290"/>
      <c r="I316" s="290"/>
      <c r="J316" s="290"/>
      <c r="K316" s="290"/>
      <c r="L316" s="290"/>
      <c r="M316" s="290"/>
      <c r="N316" s="309"/>
      <c r="O316" s="309"/>
      <c r="P316" s="309"/>
      <c r="Q316" s="309"/>
      <c r="R316" s="309"/>
    </row>
    <row r="317">
      <c r="D317" s="317"/>
      <c r="E317" s="290"/>
      <c r="F317" s="290"/>
      <c r="G317" s="290"/>
      <c r="H317" s="290"/>
      <c r="I317" s="290"/>
      <c r="J317" s="290"/>
      <c r="K317" s="290"/>
      <c r="L317" s="290"/>
      <c r="M317" s="290"/>
      <c r="N317" s="309"/>
      <c r="O317" s="309"/>
      <c r="P317" s="309"/>
      <c r="Q317" s="309"/>
      <c r="R317" s="309"/>
    </row>
    <row r="318">
      <c r="D318" s="317"/>
      <c r="E318" s="290"/>
      <c r="F318" s="290"/>
      <c r="G318" s="290"/>
      <c r="H318" s="290"/>
      <c r="I318" s="290"/>
      <c r="J318" s="290"/>
      <c r="K318" s="290"/>
      <c r="L318" s="290"/>
      <c r="M318" s="290"/>
      <c r="N318" s="309"/>
      <c r="O318" s="309"/>
      <c r="P318" s="309"/>
      <c r="Q318" s="309"/>
      <c r="R318" s="309"/>
    </row>
    <row r="319">
      <c r="D319" s="317"/>
      <c r="E319" s="300"/>
      <c r="F319" s="300"/>
      <c r="G319" s="300"/>
      <c r="H319" s="300"/>
      <c r="I319" s="300"/>
      <c r="J319" s="300"/>
      <c r="K319" s="300"/>
      <c r="L319" s="300"/>
      <c r="M319" s="300"/>
      <c r="N319" s="309"/>
      <c r="O319" s="309"/>
      <c r="P319" s="309"/>
      <c r="Q319" s="309"/>
      <c r="R319" s="309"/>
    </row>
    <row r="320">
      <c r="D320" s="317"/>
      <c r="E320" s="290"/>
      <c r="F320" s="290"/>
      <c r="G320" s="290"/>
      <c r="H320" s="290"/>
      <c r="I320" s="290"/>
      <c r="J320" s="290"/>
      <c r="K320" s="290"/>
      <c r="L320" s="290"/>
      <c r="M320" s="290"/>
      <c r="N320" s="309"/>
      <c r="O320" s="309"/>
      <c r="P320" s="309"/>
      <c r="Q320" s="309"/>
      <c r="R320" s="309"/>
    </row>
    <row r="321">
      <c r="D321" s="317"/>
      <c r="E321" s="290"/>
      <c r="F321" s="290"/>
      <c r="G321" s="290"/>
      <c r="H321" s="290"/>
      <c r="I321" s="290"/>
      <c r="J321" s="290"/>
      <c r="K321" s="290"/>
      <c r="L321" s="290"/>
      <c r="M321" s="290"/>
      <c r="N321" s="309"/>
      <c r="O321" s="309"/>
      <c r="P321" s="309"/>
      <c r="Q321" s="309"/>
      <c r="R321" s="309"/>
    </row>
    <row r="322">
      <c r="D322" s="317"/>
      <c r="E322" s="290"/>
      <c r="F322" s="290"/>
      <c r="G322" s="290"/>
      <c r="H322" s="290"/>
      <c r="I322" s="290"/>
      <c r="J322" s="290"/>
      <c r="K322" s="290"/>
      <c r="L322" s="290"/>
      <c r="M322" s="290"/>
      <c r="N322" s="309"/>
      <c r="O322" s="309"/>
      <c r="P322" s="309"/>
      <c r="Q322" s="309"/>
      <c r="R322" s="309"/>
      <c r="S322" s="56"/>
    </row>
    <row r="323">
      <c r="D323" s="317"/>
      <c r="E323" s="290"/>
      <c r="F323" s="290"/>
      <c r="G323" s="290"/>
      <c r="H323" s="290"/>
      <c r="I323" s="290"/>
      <c r="J323" s="290"/>
      <c r="K323" s="290"/>
      <c r="L323" s="290"/>
      <c r="M323" s="290"/>
      <c r="N323" s="309"/>
      <c r="O323" s="309"/>
      <c r="P323" s="309"/>
      <c r="Q323" s="309"/>
      <c r="R323" s="309"/>
      <c r="S323" s="56"/>
    </row>
    <row r="324">
      <c r="D324" s="317"/>
      <c r="E324" s="290"/>
      <c r="F324" s="290"/>
      <c r="G324" s="290"/>
      <c r="H324" s="290"/>
      <c r="I324" s="290"/>
      <c r="J324" s="290"/>
      <c r="K324" s="290"/>
      <c r="L324" s="290"/>
      <c r="M324" s="290"/>
      <c r="N324" s="309"/>
      <c r="O324" s="309"/>
      <c r="P324" s="309"/>
      <c r="Q324" s="309"/>
      <c r="R324" s="309"/>
      <c r="S324" s="56"/>
    </row>
    <row r="325">
      <c r="D325" s="317"/>
      <c r="E325" s="300"/>
      <c r="F325" s="300"/>
      <c r="G325" s="300"/>
      <c r="H325" s="300"/>
      <c r="I325" s="300"/>
      <c r="J325" s="300"/>
      <c r="K325" s="300"/>
      <c r="L325" s="300"/>
      <c r="M325" s="300"/>
      <c r="N325" s="309"/>
      <c r="O325" s="309"/>
      <c r="P325" s="309"/>
      <c r="Q325" s="309"/>
      <c r="R325" s="309"/>
    </row>
    <row r="326">
      <c r="D326" s="317"/>
      <c r="E326" s="290"/>
      <c r="F326" s="290"/>
      <c r="G326" s="290"/>
      <c r="H326" s="290"/>
      <c r="I326" s="290"/>
      <c r="J326" s="290"/>
      <c r="K326" s="290"/>
      <c r="L326" s="290"/>
      <c r="M326" s="290"/>
      <c r="N326" s="309"/>
      <c r="O326" s="309"/>
      <c r="P326" s="309"/>
      <c r="Q326" s="309"/>
      <c r="R326" s="309"/>
    </row>
    <row r="327">
      <c r="D327" s="317"/>
      <c r="E327" s="290"/>
      <c r="F327" s="290"/>
      <c r="G327" s="290"/>
      <c r="H327" s="290"/>
      <c r="I327" s="290"/>
      <c r="J327" s="290"/>
      <c r="K327" s="290"/>
      <c r="L327" s="290"/>
      <c r="M327" s="290"/>
      <c r="N327" s="309"/>
      <c r="O327" s="309"/>
      <c r="P327" s="309"/>
      <c r="Q327" s="309"/>
      <c r="R327" s="309"/>
    </row>
    <row r="328">
      <c r="D328" s="317"/>
      <c r="E328" s="290"/>
      <c r="F328" s="290"/>
      <c r="G328" s="290"/>
      <c r="H328" s="290"/>
      <c r="I328" s="290"/>
      <c r="J328" s="290"/>
      <c r="K328" s="290"/>
      <c r="L328" s="290"/>
      <c r="M328" s="290"/>
      <c r="N328" s="309"/>
      <c r="O328" s="309"/>
      <c r="P328" s="309"/>
      <c r="Q328" s="309"/>
      <c r="R328" s="309"/>
    </row>
    <row r="329">
      <c r="D329" s="317"/>
      <c r="E329" s="290"/>
      <c r="F329" s="290"/>
      <c r="G329" s="290"/>
      <c r="H329" s="290"/>
      <c r="I329" s="290"/>
      <c r="J329" s="290"/>
      <c r="K329" s="290"/>
      <c r="L329" s="290"/>
      <c r="M329" s="290"/>
      <c r="N329" s="309"/>
      <c r="O329" s="309"/>
      <c r="P329" s="309"/>
      <c r="Q329" s="309"/>
      <c r="R329" s="309"/>
    </row>
    <row r="330">
      <c r="D330" s="317"/>
      <c r="E330" s="290"/>
      <c r="F330" s="290"/>
      <c r="G330" s="290"/>
      <c r="H330" s="290"/>
      <c r="I330" s="290"/>
      <c r="J330" s="290"/>
      <c r="K330" s="290"/>
      <c r="L330" s="290"/>
      <c r="M330" s="290"/>
      <c r="N330" s="309"/>
      <c r="O330" s="309"/>
      <c r="P330" s="309"/>
      <c r="Q330" s="309"/>
      <c r="R330" s="309"/>
      <c r="S330" s="56"/>
    </row>
    <row r="331">
      <c r="D331" s="317"/>
      <c r="E331" s="290"/>
      <c r="F331" s="290"/>
      <c r="G331" s="290"/>
      <c r="H331" s="290"/>
      <c r="I331" s="290"/>
      <c r="J331" s="290"/>
      <c r="K331" s="290"/>
      <c r="L331" s="290"/>
      <c r="M331" s="290"/>
      <c r="N331" s="309"/>
      <c r="O331" s="309"/>
      <c r="P331" s="309"/>
      <c r="Q331" s="309"/>
      <c r="R331" s="309"/>
      <c r="S331" s="56"/>
    </row>
    <row r="332">
      <c r="D332" s="317"/>
      <c r="E332" s="290"/>
      <c r="F332" s="290"/>
      <c r="G332" s="290"/>
      <c r="H332" s="290"/>
      <c r="I332" s="290"/>
      <c r="J332" s="290"/>
      <c r="K332" s="290"/>
      <c r="L332" s="290"/>
      <c r="M332" s="290"/>
      <c r="N332" s="309"/>
      <c r="O332" s="309"/>
      <c r="P332" s="309"/>
      <c r="Q332" s="309"/>
      <c r="R332" s="309"/>
    </row>
    <row r="333">
      <c r="D333" s="317"/>
      <c r="E333" s="290"/>
      <c r="F333" s="290"/>
      <c r="G333" s="290"/>
      <c r="H333" s="290"/>
      <c r="I333" s="290"/>
      <c r="J333" s="290"/>
      <c r="K333" s="290"/>
      <c r="L333" s="290"/>
      <c r="M333" s="290"/>
      <c r="N333" s="309"/>
      <c r="O333" s="309"/>
      <c r="P333" s="309"/>
      <c r="Q333" s="309"/>
      <c r="R333" s="309"/>
      <c r="S333" s="56"/>
    </row>
    <row r="334">
      <c r="D334" s="317"/>
      <c r="E334" s="290"/>
      <c r="F334" s="290"/>
      <c r="G334" s="290"/>
      <c r="H334" s="290"/>
      <c r="I334" s="290"/>
      <c r="J334" s="290"/>
      <c r="K334" s="290"/>
      <c r="L334" s="290"/>
      <c r="M334" s="290"/>
      <c r="N334" s="309"/>
      <c r="O334" s="309"/>
      <c r="P334" s="309"/>
      <c r="Q334" s="309"/>
      <c r="R334" s="309"/>
    </row>
    <row r="335">
      <c r="D335" s="317"/>
      <c r="E335" s="290"/>
      <c r="F335" s="290"/>
      <c r="G335" s="290"/>
      <c r="H335" s="290"/>
      <c r="I335" s="290"/>
      <c r="J335" s="290"/>
      <c r="K335" s="290"/>
      <c r="L335" s="290"/>
      <c r="M335" s="290"/>
      <c r="N335" s="309"/>
      <c r="O335" s="309"/>
      <c r="P335" s="309"/>
      <c r="Q335" s="309"/>
      <c r="R335" s="309"/>
    </row>
    <row r="336">
      <c r="D336" s="317"/>
      <c r="E336" s="290"/>
      <c r="F336" s="290"/>
      <c r="G336" s="290"/>
      <c r="H336" s="290"/>
      <c r="I336" s="290"/>
      <c r="J336" s="290"/>
      <c r="K336" s="290"/>
      <c r="L336" s="290"/>
      <c r="M336" s="290"/>
      <c r="N336" s="309"/>
      <c r="O336" s="309"/>
      <c r="P336" s="309"/>
      <c r="Q336" s="309"/>
      <c r="R336" s="309"/>
    </row>
    <row r="337">
      <c r="D337" s="317"/>
      <c r="E337" s="290"/>
      <c r="F337" s="290"/>
      <c r="G337" s="290"/>
      <c r="H337" s="290"/>
      <c r="I337" s="290"/>
      <c r="J337" s="290"/>
      <c r="K337" s="290"/>
      <c r="L337" s="290"/>
      <c r="M337" s="290"/>
      <c r="N337" s="309"/>
      <c r="O337" s="309"/>
      <c r="P337" s="309"/>
      <c r="Q337" s="309"/>
      <c r="R337" s="309"/>
    </row>
    <row r="338">
      <c r="D338" s="317"/>
      <c r="E338" s="290"/>
      <c r="F338" s="290"/>
      <c r="G338" s="290"/>
      <c r="H338" s="290"/>
      <c r="I338" s="290"/>
      <c r="J338" s="290"/>
      <c r="K338" s="290"/>
      <c r="L338" s="290"/>
      <c r="M338" s="290"/>
      <c r="N338" s="309"/>
      <c r="O338" s="309"/>
      <c r="P338" s="309"/>
      <c r="Q338" s="309"/>
      <c r="R338" s="309"/>
    </row>
    <row r="339">
      <c r="D339" s="317"/>
      <c r="E339" s="290"/>
      <c r="F339" s="290"/>
      <c r="G339" s="290"/>
      <c r="H339" s="290"/>
      <c r="I339" s="290"/>
      <c r="J339" s="290"/>
      <c r="K339" s="290"/>
      <c r="L339" s="290"/>
      <c r="M339" s="290"/>
      <c r="N339" s="309"/>
      <c r="O339" s="309"/>
      <c r="P339" s="309"/>
      <c r="Q339" s="309"/>
      <c r="R339" s="309"/>
    </row>
    <row r="340">
      <c r="D340" s="317"/>
      <c r="E340" s="290"/>
      <c r="F340" s="290"/>
      <c r="G340" s="290"/>
      <c r="H340" s="290"/>
      <c r="I340" s="290"/>
      <c r="J340" s="290"/>
      <c r="K340" s="290"/>
      <c r="L340" s="290"/>
      <c r="M340" s="290"/>
      <c r="N340" s="309"/>
      <c r="O340" s="309"/>
      <c r="P340" s="309"/>
      <c r="Q340" s="309"/>
      <c r="R340" s="309"/>
      <c r="S340" s="56"/>
    </row>
    <row r="341">
      <c r="D341" s="317"/>
      <c r="E341" s="290"/>
      <c r="F341" s="290"/>
      <c r="G341" s="290"/>
      <c r="H341" s="290"/>
      <c r="I341" s="290"/>
      <c r="J341" s="290"/>
      <c r="K341" s="290"/>
      <c r="L341" s="290"/>
      <c r="M341" s="290"/>
      <c r="N341" s="309"/>
      <c r="O341" s="309"/>
      <c r="P341" s="309"/>
      <c r="Q341" s="309"/>
      <c r="R341" s="309"/>
    </row>
    <row r="342">
      <c r="D342" s="317"/>
      <c r="E342" s="290"/>
      <c r="F342" s="290"/>
      <c r="G342" s="290"/>
      <c r="H342" s="290"/>
      <c r="I342" s="290"/>
      <c r="J342" s="290"/>
      <c r="K342" s="290"/>
      <c r="L342" s="290"/>
      <c r="M342" s="290"/>
      <c r="N342" s="309"/>
      <c r="O342" s="309"/>
      <c r="P342" s="309"/>
      <c r="Q342" s="309"/>
      <c r="R342" s="309"/>
    </row>
    <row r="343">
      <c r="D343" s="317"/>
      <c r="E343" s="290"/>
      <c r="F343" s="290"/>
      <c r="G343" s="290"/>
      <c r="H343" s="290"/>
      <c r="I343" s="290"/>
      <c r="J343" s="290"/>
      <c r="K343" s="290"/>
      <c r="L343" s="290"/>
      <c r="M343" s="290"/>
      <c r="N343" s="309"/>
      <c r="O343" s="309"/>
      <c r="P343" s="309"/>
      <c r="Q343" s="309"/>
      <c r="R343" s="309"/>
    </row>
    <row r="344">
      <c r="D344" s="317"/>
      <c r="E344" s="290"/>
      <c r="F344" s="290"/>
      <c r="G344" s="290"/>
      <c r="H344" s="290"/>
      <c r="I344" s="290"/>
      <c r="J344" s="290"/>
      <c r="K344" s="290"/>
      <c r="L344" s="290"/>
      <c r="M344" s="290"/>
      <c r="N344" s="309"/>
      <c r="O344" s="309"/>
      <c r="P344" s="309"/>
      <c r="Q344" s="309"/>
      <c r="R344" s="309"/>
      <c r="S344" s="56"/>
    </row>
    <row r="345">
      <c r="D345" s="317"/>
      <c r="E345" s="290"/>
      <c r="F345" s="290"/>
      <c r="G345" s="290"/>
      <c r="H345" s="290"/>
      <c r="I345" s="290"/>
      <c r="J345" s="290"/>
      <c r="K345" s="290"/>
      <c r="L345" s="290"/>
      <c r="M345" s="290"/>
      <c r="N345" s="309"/>
      <c r="O345" s="309"/>
      <c r="P345" s="309"/>
      <c r="Q345" s="309"/>
      <c r="R345" s="309"/>
      <c r="S345" s="56"/>
    </row>
    <row r="346">
      <c r="D346" s="317"/>
      <c r="E346" s="290"/>
      <c r="F346" s="290"/>
      <c r="G346" s="290"/>
      <c r="H346" s="290"/>
      <c r="I346" s="290"/>
      <c r="J346" s="290"/>
      <c r="K346" s="290"/>
      <c r="L346" s="290"/>
      <c r="M346" s="290"/>
      <c r="N346" s="309"/>
      <c r="O346" s="309"/>
      <c r="P346" s="309"/>
      <c r="Q346" s="309"/>
      <c r="R346" s="309"/>
    </row>
    <row r="347">
      <c r="D347" s="317"/>
      <c r="E347" s="300"/>
      <c r="F347" s="300"/>
      <c r="G347" s="300"/>
      <c r="H347" s="300"/>
      <c r="I347" s="300"/>
      <c r="J347" s="300"/>
      <c r="K347" s="300"/>
      <c r="L347" s="300"/>
      <c r="M347" s="300"/>
      <c r="N347" s="309"/>
      <c r="O347" s="309"/>
      <c r="P347" s="309"/>
      <c r="Q347" s="309"/>
      <c r="R347" s="309"/>
    </row>
    <row r="348">
      <c r="D348" s="317"/>
      <c r="E348" s="290"/>
      <c r="F348" s="290"/>
      <c r="G348" s="290"/>
      <c r="H348" s="290"/>
      <c r="I348" s="290"/>
      <c r="J348" s="290"/>
      <c r="K348" s="290"/>
      <c r="L348" s="290"/>
      <c r="M348" s="290"/>
      <c r="N348" s="309"/>
      <c r="O348" s="309"/>
      <c r="P348" s="309"/>
      <c r="Q348" s="309"/>
      <c r="R348" s="309"/>
    </row>
    <row r="349">
      <c r="D349" s="317"/>
      <c r="E349" s="290"/>
      <c r="F349" s="290"/>
      <c r="G349" s="290"/>
      <c r="H349" s="290"/>
      <c r="I349" s="290"/>
      <c r="J349" s="290"/>
      <c r="K349" s="290"/>
      <c r="L349" s="290"/>
      <c r="M349" s="290"/>
      <c r="N349" s="309"/>
      <c r="O349" s="309"/>
      <c r="P349" s="309"/>
      <c r="Q349" s="309"/>
      <c r="R349" s="309"/>
    </row>
    <row r="350">
      <c r="D350" s="317"/>
      <c r="E350" s="290"/>
      <c r="F350" s="290"/>
      <c r="G350" s="290"/>
      <c r="H350" s="290"/>
      <c r="I350" s="290"/>
      <c r="J350" s="290"/>
      <c r="K350" s="290"/>
      <c r="L350" s="290"/>
      <c r="M350" s="290"/>
      <c r="N350" s="309"/>
      <c r="O350" s="309"/>
      <c r="P350" s="309"/>
      <c r="Q350" s="309"/>
      <c r="R350" s="309"/>
    </row>
    <row r="351">
      <c r="D351" s="317"/>
      <c r="E351" s="290"/>
      <c r="F351" s="290"/>
      <c r="G351" s="290"/>
      <c r="H351" s="290"/>
      <c r="I351" s="290"/>
      <c r="J351" s="290"/>
      <c r="K351" s="290"/>
      <c r="L351" s="290"/>
      <c r="M351" s="290"/>
      <c r="N351" s="309"/>
      <c r="O351" s="309"/>
      <c r="P351" s="309"/>
      <c r="Q351" s="309"/>
      <c r="R351" s="309"/>
    </row>
    <row r="352">
      <c r="D352" s="317"/>
      <c r="E352" s="290"/>
      <c r="F352" s="290"/>
      <c r="G352" s="290"/>
      <c r="H352" s="290"/>
      <c r="I352" s="290"/>
      <c r="J352" s="290"/>
      <c r="K352" s="290"/>
      <c r="L352" s="290"/>
      <c r="M352" s="290"/>
      <c r="N352" s="309"/>
      <c r="O352" s="309"/>
      <c r="P352" s="309"/>
      <c r="Q352" s="309"/>
      <c r="R352" s="309"/>
      <c r="S352" s="56"/>
    </row>
    <row r="353">
      <c r="D353" s="317"/>
      <c r="E353" s="290"/>
      <c r="F353" s="290"/>
      <c r="G353" s="290"/>
      <c r="H353" s="290"/>
      <c r="I353" s="290"/>
      <c r="J353" s="290"/>
      <c r="K353" s="290"/>
      <c r="L353" s="290"/>
      <c r="M353" s="290"/>
      <c r="N353" s="309"/>
      <c r="O353" s="309"/>
      <c r="P353" s="309"/>
      <c r="Q353" s="309"/>
      <c r="R353" s="309"/>
      <c r="S353" s="56"/>
    </row>
    <row r="354">
      <c r="D354" s="317"/>
      <c r="E354" s="290"/>
      <c r="F354" s="290"/>
      <c r="G354" s="290"/>
      <c r="H354" s="290"/>
      <c r="I354" s="290"/>
      <c r="J354" s="290"/>
      <c r="K354" s="290"/>
      <c r="L354" s="290"/>
      <c r="M354" s="290"/>
      <c r="N354" s="309"/>
      <c r="O354" s="309"/>
      <c r="P354" s="309"/>
      <c r="Q354" s="309"/>
      <c r="R354" s="309"/>
    </row>
    <row r="355">
      <c r="D355" s="317"/>
      <c r="E355" s="290"/>
      <c r="F355" s="290"/>
      <c r="G355" s="290"/>
      <c r="H355" s="290"/>
      <c r="I355" s="290"/>
      <c r="J355" s="290"/>
      <c r="K355" s="290"/>
      <c r="L355" s="290"/>
      <c r="M355" s="290"/>
      <c r="N355" s="309"/>
      <c r="O355" s="309"/>
      <c r="P355" s="309"/>
      <c r="Q355" s="309"/>
      <c r="R355" s="309"/>
      <c r="S355" s="56"/>
    </row>
    <row r="356">
      <c r="D356" s="317"/>
      <c r="E356" s="290"/>
      <c r="F356" s="290"/>
      <c r="G356" s="290"/>
      <c r="H356" s="290"/>
      <c r="I356" s="290"/>
      <c r="J356" s="290"/>
      <c r="K356" s="290"/>
      <c r="L356" s="290"/>
      <c r="M356" s="290"/>
      <c r="N356" s="309"/>
      <c r="O356" s="309"/>
      <c r="P356" s="309"/>
      <c r="Q356" s="309"/>
      <c r="R356" s="309"/>
    </row>
    <row r="357">
      <c r="D357" s="317"/>
      <c r="E357" s="300"/>
      <c r="F357" s="300"/>
      <c r="G357" s="300"/>
      <c r="H357" s="300"/>
      <c r="I357" s="300"/>
      <c r="J357" s="300"/>
      <c r="K357" s="300"/>
      <c r="L357" s="300"/>
      <c r="M357" s="300"/>
      <c r="N357" s="309"/>
      <c r="O357" s="309"/>
      <c r="P357" s="309"/>
      <c r="Q357" s="309"/>
      <c r="R357" s="309"/>
    </row>
    <row r="358">
      <c r="D358" s="317"/>
      <c r="E358" s="305"/>
      <c r="F358" s="305"/>
      <c r="G358" s="305"/>
      <c r="H358" s="305"/>
      <c r="I358" s="305"/>
      <c r="J358" s="305"/>
      <c r="K358" s="305"/>
      <c r="L358" s="305"/>
      <c r="M358" s="305"/>
      <c r="N358" s="309"/>
      <c r="O358" s="309"/>
      <c r="P358" s="309"/>
      <c r="Q358" s="309"/>
      <c r="R358" s="309"/>
    </row>
    <row r="359">
      <c r="D359" s="317"/>
      <c r="E359" s="305"/>
      <c r="F359" s="305"/>
      <c r="G359" s="305"/>
      <c r="H359" s="305"/>
      <c r="I359" s="305"/>
      <c r="J359" s="305"/>
      <c r="K359" s="305"/>
      <c r="L359" s="305"/>
      <c r="M359" s="305"/>
      <c r="N359" s="309"/>
      <c r="O359" s="309"/>
      <c r="P359" s="309"/>
      <c r="Q359" s="309"/>
      <c r="R359" s="309"/>
    </row>
    <row r="360">
      <c r="D360" s="317"/>
      <c r="E360" s="305"/>
      <c r="F360" s="305"/>
      <c r="G360" s="305"/>
      <c r="H360" s="305"/>
      <c r="I360" s="305"/>
      <c r="J360" s="305"/>
      <c r="K360" s="305"/>
      <c r="L360" s="305"/>
      <c r="M360" s="305"/>
      <c r="N360" s="309"/>
      <c r="O360" s="309"/>
      <c r="P360" s="309"/>
      <c r="Q360" s="309"/>
      <c r="R360" s="309"/>
    </row>
    <row r="361">
      <c r="D361" s="317"/>
      <c r="E361" s="305"/>
      <c r="F361" s="305"/>
      <c r="G361" s="305"/>
      <c r="H361" s="305"/>
      <c r="I361" s="305"/>
      <c r="J361" s="305"/>
      <c r="K361" s="305"/>
      <c r="L361" s="305"/>
      <c r="M361" s="305"/>
      <c r="N361" s="309"/>
      <c r="O361" s="309"/>
      <c r="P361" s="309"/>
      <c r="Q361" s="309"/>
      <c r="R361" s="309"/>
    </row>
    <row r="362">
      <c r="D362" s="317"/>
      <c r="E362" s="305"/>
      <c r="F362" s="305"/>
      <c r="G362" s="305"/>
      <c r="H362" s="305"/>
      <c r="I362" s="305"/>
      <c r="J362" s="305"/>
      <c r="K362" s="305"/>
      <c r="L362" s="305"/>
      <c r="M362" s="305"/>
      <c r="N362" s="309"/>
      <c r="O362" s="309"/>
      <c r="P362" s="309"/>
      <c r="Q362" s="309"/>
      <c r="R362" s="309"/>
    </row>
    <row r="363">
      <c r="D363" s="317"/>
      <c r="E363" s="305"/>
      <c r="F363" s="305"/>
      <c r="G363" s="305"/>
      <c r="H363" s="305"/>
      <c r="I363" s="305"/>
      <c r="J363" s="305"/>
      <c r="K363" s="305"/>
      <c r="L363" s="305"/>
      <c r="M363" s="305"/>
      <c r="N363" s="309"/>
      <c r="O363" s="309"/>
      <c r="P363" s="309"/>
      <c r="Q363" s="309"/>
      <c r="R363" s="309"/>
    </row>
    <row r="364">
      <c r="D364" s="317"/>
      <c r="E364" s="305"/>
      <c r="F364" s="305"/>
      <c r="G364" s="305"/>
      <c r="H364" s="305"/>
      <c r="I364" s="305"/>
      <c r="J364" s="305"/>
      <c r="K364" s="305"/>
      <c r="L364" s="305"/>
      <c r="M364" s="305"/>
      <c r="N364" s="309"/>
      <c r="O364" s="309"/>
      <c r="P364" s="309"/>
      <c r="Q364" s="309"/>
      <c r="R364" s="309"/>
    </row>
    <row r="365">
      <c r="D365" s="317"/>
      <c r="E365" s="305"/>
      <c r="F365" s="305"/>
      <c r="G365" s="305"/>
      <c r="H365" s="305"/>
      <c r="I365" s="305"/>
      <c r="J365" s="305"/>
      <c r="K365" s="305"/>
      <c r="L365" s="305"/>
      <c r="M365" s="305"/>
      <c r="N365" s="309"/>
      <c r="O365" s="309"/>
      <c r="P365" s="309"/>
      <c r="Q365" s="309"/>
      <c r="R365" s="309"/>
    </row>
    <row r="366">
      <c r="D366" s="317"/>
      <c r="E366" s="305"/>
      <c r="F366" s="305"/>
      <c r="G366" s="305"/>
      <c r="H366" s="305"/>
      <c r="I366" s="305"/>
      <c r="J366" s="305"/>
      <c r="K366" s="305"/>
      <c r="L366" s="305"/>
      <c r="M366" s="305"/>
      <c r="N366" s="309"/>
      <c r="O366" s="309"/>
      <c r="P366" s="309"/>
      <c r="Q366" s="309"/>
      <c r="R366" s="309"/>
    </row>
    <row r="367">
      <c r="D367" s="317"/>
      <c r="E367" s="305"/>
      <c r="F367" s="305"/>
      <c r="G367" s="305"/>
      <c r="H367" s="305"/>
      <c r="I367" s="305"/>
      <c r="J367" s="305"/>
      <c r="K367" s="305"/>
      <c r="L367" s="305"/>
      <c r="M367" s="305"/>
      <c r="N367" s="309"/>
      <c r="O367" s="309"/>
      <c r="P367" s="309"/>
      <c r="Q367" s="309"/>
      <c r="R367" s="309"/>
    </row>
    <row r="368">
      <c r="D368" s="317"/>
      <c r="E368" s="305"/>
      <c r="F368" s="305"/>
      <c r="G368" s="305"/>
      <c r="H368" s="305"/>
      <c r="I368" s="305"/>
      <c r="J368" s="305"/>
      <c r="K368" s="305"/>
      <c r="L368" s="305"/>
      <c r="M368" s="305"/>
      <c r="N368" s="309"/>
      <c r="O368" s="309"/>
      <c r="P368" s="309"/>
      <c r="Q368" s="309"/>
      <c r="R368" s="309"/>
    </row>
    <row r="369">
      <c r="D369" s="317"/>
      <c r="E369" s="305"/>
      <c r="F369" s="305"/>
      <c r="G369" s="305"/>
      <c r="H369" s="305"/>
      <c r="I369" s="305"/>
      <c r="J369" s="305"/>
      <c r="K369" s="305"/>
      <c r="L369" s="305"/>
      <c r="M369" s="305"/>
      <c r="N369" s="309"/>
      <c r="O369" s="309"/>
      <c r="P369" s="309"/>
      <c r="Q369" s="309"/>
      <c r="R369" s="309"/>
    </row>
    <row r="370">
      <c r="D370" s="317"/>
      <c r="E370" s="305"/>
      <c r="F370" s="305"/>
      <c r="G370" s="305"/>
      <c r="H370" s="305"/>
      <c r="I370" s="305"/>
      <c r="J370" s="305"/>
      <c r="K370" s="305"/>
      <c r="L370" s="305"/>
      <c r="M370" s="305"/>
      <c r="N370" s="309"/>
      <c r="O370" s="309"/>
      <c r="P370" s="309"/>
      <c r="Q370" s="309"/>
      <c r="R370" s="309"/>
    </row>
    <row r="371">
      <c r="D371" s="317"/>
      <c r="E371" s="305"/>
      <c r="F371" s="305"/>
      <c r="G371" s="305"/>
      <c r="H371" s="305"/>
      <c r="I371" s="305"/>
      <c r="J371" s="305"/>
      <c r="K371" s="305"/>
      <c r="L371" s="305"/>
      <c r="M371" s="305"/>
      <c r="N371" s="309"/>
      <c r="O371" s="309"/>
      <c r="P371" s="309"/>
      <c r="Q371" s="309"/>
      <c r="R371" s="309"/>
    </row>
    <row r="372">
      <c r="D372" s="317"/>
      <c r="E372" s="305"/>
      <c r="F372" s="305"/>
      <c r="G372" s="305"/>
      <c r="H372" s="305"/>
      <c r="I372" s="305"/>
      <c r="J372" s="305"/>
      <c r="K372" s="305"/>
      <c r="L372" s="305"/>
      <c r="M372" s="305"/>
      <c r="N372" s="309"/>
      <c r="O372" s="309"/>
      <c r="P372" s="309"/>
      <c r="Q372" s="309"/>
      <c r="R372" s="309"/>
    </row>
    <row r="373">
      <c r="D373" s="317"/>
      <c r="E373" s="305"/>
      <c r="F373" s="305"/>
      <c r="G373" s="305"/>
      <c r="H373" s="305"/>
      <c r="I373" s="305"/>
      <c r="J373" s="305"/>
      <c r="K373" s="305"/>
      <c r="L373" s="305"/>
      <c r="M373" s="305"/>
      <c r="N373" s="309"/>
      <c r="O373" s="309"/>
      <c r="P373" s="309"/>
      <c r="Q373" s="309"/>
      <c r="R373" s="309"/>
    </row>
    <row r="374">
      <c r="D374" s="317"/>
      <c r="E374" s="305"/>
      <c r="F374" s="305"/>
      <c r="G374" s="305"/>
      <c r="H374" s="305"/>
      <c r="I374" s="305"/>
      <c r="J374" s="305"/>
      <c r="K374" s="305"/>
      <c r="L374" s="305"/>
      <c r="M374" s="305"/>
      <c r="N374" s="309"/>
      <c r="O374" s="309"/>
      <c r="P374" s="309"/>
      <c r="Q374" s="309"/>
      <c r="R374" s="309"/>
    </row>
    <row r="375">
      <c r="D375" s="317"/>
      <c r="E375" s="305"/>
      <c r="F375" s="305"/>
      <c r="G375" s="305"/>
      <c r="H375" s="305"/>
      <c r="I375" s="305"/>
      <c r="J375" s="305"/>
      <c r="K375" s="305"/>
      <c r="L375" s="305"/>
      <c r="M375" s="305"/>
      <c r="N375" s="309"/>
      <c r="O375" s="309"/>
      <c r="P375" s="309"/>
      <c r="Q375" s="309"/>
      <c r="R375" s="309"/>
    </row>
    <row r="376">
      <c r="D376" s="317"/>
      <c r="E376" s="305"/>
      <c r="F376" s="305"/>
      <c r="G376" s="305"/>
      <c r="H376" s="305"/>
      <c r="I376" s="305"/>
      <c r="J376" s="305"/>
      <c r="K376" s="305"/>
      <c r="L376" s="305"/>
      <c r="M376" s="305"/>
      <c r="N376" s="309"/>
      <c r="O376" s="309"/>
      <c r="P376" s="309"/>
      <c r="Q376" s="309"/>
      <c r="R376" s="309"/>
    </row>
    <row r="377">
      <c r="D377" s="317"/>
      <c r="E377" s="305"/>
      <c r="F377" s="305"/>
      <c r="G377" s="305"/>
      <c r="H377" s="305"/>
      <c r="I377" s="305"/>
      <c r="J377" s="305"/>
      <c r="K377" s="305"/>
      <c r="L377" s="305"/>
      <c r="M377" s="305"/>
      <c r="N377" s="309"/>
      <c r="O377" s="309"/>
      <c r="P377" s="309"/>
      <c r="Q377" s="309"/>
      <c r="R377" s="309"/>
    </row>
    <row r="378">
      <c r="D378" s="317"/>
      <c r="E378" s="305"/>
      <c r="F378" s="305"/>
      <c r="G378" s="305"/>
      <c r="H378" s="305"/>
      <c r="I378" s="305"/>
      <c r="J378" s="305"/>
      <c r="K378" s="305"/>
      <c r="L378" s="305"/>
      <c r="M378" s="305"/>
      <c r="N378" s="309"/>
      <c r="O378" s="309"/>
      <c r="P378" s="309"/>
      <c r="Q378" s="309"/>
      <c r="R378" s="309"/>
    </row>
    <row r="379">
      <c r="D379" s="317"/>
      <c r="E379" s="305"/>
      <c r="F379" s="305"/>
      <c r="G379" s="305"/>
      <c r="H379" s="305"/>
      <c r="I379" s="305"/>
      <c r="J379" s="305"/>
      <c r="K379" s="305"/>
      <c r="L379" s="305"/>
      <c r="M379" s="305"/>
      <c r="N379" s="309"/>
      <c r="O379" s="309"/>
      <c r="P379" s="309"/>
      <c r="Q379" s="309"/>
      <c r="R379" s="309"/>
    </row>
    <row r="380">
      <c r="D380" s="317"/>
      <c r="E380" s="305"/>
      <c r="F380" s="305"/>
      <c r="G380" s="305"/>
      <c r="H380" s="305"/>
      <c r="I380" s="305"/>
      <c r="J380" s="305"/>
      <c r="K380" s="305"/>
      <c r="L380" s="305"/>
      <c r="M380" s="305"/>
      <c r="N380" s="309"/>
      <c r="O380" s="309"/>
      <c r="P380" s="309"/>
      <c r="Q380" s="309"/>
      <c r="R380" s="309"/>
    </row>
    <row r="381">
      <c r="D381" s="317"/>
      <c r="E381" s="305"/>
      <c r="F381" s="305"/>
      <c r="G381" s="305"/>
      <c r="H381" s="305"/>
      <c r="I381" s="305"/>
      <c r="J381" s="305"/>
      <c r="K381" s="305"/>
      <c r="L381" s="305"/>
      <c r="M381" s="305"/>
      <c r="N381" s="309"/>
      <c r="O381" s="309"/>
      <c r="P381" s="309"/>
      <c r="Q381" s="309"/>
      <c r="R381" s="309"/>
    </row>
    <row r="382">
      <c r="D382" s="317"/>
      <c r="E382" s="305"/>
      <c r="F382" s="305"/>
      <c r="G382" s="305"/>
      <c r="H382" s="305"/>
      <c r="I382" s="305"/>
      <c r="J382" s="305"/>
      <c r="K382" s="305"/>
      <c r="L382" s="305"/>
      <c r="M382" s="305"/>
      <c r="N382" s="309"/>
      <c r="O382" s="309"/>
      <c r="P382" s="309"/>
      <c r="Q382" s="309"/>
      <c r="R382" s="309"/>
    </row>
    <row r="383">
      <c r="D383" s="317"/>
      <c r="E383" s="305"/>
      <c r="F383" s="305"/>
      <c r="G383" s="305"/>
      <c r="H383" s="305"/>
      <c r="I383" s="305"/>
      <c r="J383" s="305"/>
      <c r="K383" s="305"/>
      <c r="L383" s="305"/>
      <c r="M383" s="305"/>
      <c r="N383" s="309"/>
      <c r="O383" s="309"/>
      <c r="P383" s="309"/>
      <c r="Q383" s="309"/>
      <c r="R383" s="309"/>
    </row>
    <row r="384">
      <c r="D384" s="317"/>
      <c r="E384" s="305"/>
      <c r="F384" s="305"/>
      <c r="G384" s="305"/>
      <c r="H384" s="305"/>
      <c r="I384" s="305"/>
      <c r="J384" s="305"/>
      <c r="K384" s="305"/>
      <c r="L384" s="305"/>
      <c r="M384" s="305"/>
      <c r="N384" s="309"/>
      <c r="O384" s="309"/>
      <c r="P384" s="309"/>
      <c r="Q384" s="309"/>
      <c r="R384" s="309"/>
    </row>
    <row r="385">
      <c r="D385" s="317"/>
      <c r="E385" s="305"/>
      <c r="F385" s="305"/>
      <c r="G385" s="305"/>
      <c r="H385" s="305"/>
      <c r="I385" s="305"/>
      <c r="J385" s="305"/>
      <c r="K385" s="305"/>
      <c r="L385" s="305"/>
      <c r="M385" s="305"/>
      <c r="N385" s="309"/>
      <c r="O385" s="309"/>
      <c r="P385" s="309"/>
      <c r="Q385" s="309"/>
      <c r="R385" s="309"/>
    </row>
    <row r="386">
      <c r="D386" s="317"/>
      <c r="E386" s="305"/>
      <c r="F386" s="305"/>
      <c r="G386" s="305"/>
      <c r="H386" s="305"/>
      <c r="I386" s="305"/>
      <c r="J386" s="305"/>
      <c r="K386" s="305"/>
      <c r="L386" s="305"/>
      <c r="M386" s="305"/>
      <c r="N386" s="309"/>
      <c r="O386" s="309"/>
      <c r="P386" s="309"/>
      <c r="Q386" s="309"/>
      <c r="R386" s="309"/>
    </row>
    <row r="387">
      <c r="D387" s="317"/>
      <c r="E387" s="305"/>
      <c r="F387" s="305"/>
      <c r="G387" s="305"/>
      <c r="H387" s="305"/>
      <c r="I387" s="305"/>
      <c r="J387" s="305"/>
      <c r="K387" s="305"/>
      <c r="L387" s="305"/>
      <c r="M387" s="305"/>
      <c r="N387" s="309"/>
      <c r="O387" s="309"/>
      <c r="P387" s="309"/>
      <c r="Q387" s="309"/>
      <c r="R387" s="309"/>
    </row>
    <row r="388">
      <c r="D388" s="317"/>
      <c r="E388" s="305"/>
      <c r="F388" s="305"/>
      <c r="G388" s="305"/>
      <c r="H388" s="305"/>
      <c r="I388" s="305"/>
      <c r="J388" s="305"/>
      <c r="K388" s="305"/>
      <c r="L388" s="305"/>
      <c r="M388" s="305"/>
      <c r="N388" s="309"/>
      <c r="O388" s="309"/>
      <c r="P388" s="309"/>
      <c r="Q388" s="309"/>
      <c r="R388" s="309"/>
    </row>
    <row r="389">
      <c r="D389" s="317"/>
      <c r="E389" s="305"/>
      <c r="F389" s="305"/>
      <c r="G389" s="305"/>
      <c r="H389" s="305"/>
      <c r="I389" s="305"/>
      <c r="J389" s="305"/>
      <c r="K389" s="305"/>
      <c r="L389" s="305"/>
      <c r="M389" s="305"/>
      <c r="N389" s="309"/>
      <c r="O389" s="309"/>
      <c r="P389" s="309"/>
      <c r="Q389" s="309"/>
      <c r="R389" s="309"/>
    </row>
    <row r="390">
      <c r="D390" s="317"/>
      <c r="E390" s="305"/>
      <c r="F390" s="305"/>
      <c r="G390" s="305"/>
      <c r="H390" s="305"/>
      <c r="I390" s="305"/>
      <c r="J390" s="305"/>
      <c r="K390" s="305"/>
      <c r="L390" s="305"/>
      <c r="M390" s="305"/>
      <c r="N390" s="309"/>
      <c r="O390" s="309"/>
      <c r="P390" s="309"/>
      <c r="Q390" s="309"/>
      <c r="R390" s="309"/>
    </row>
    <row r="391">
      <c r="D391" s="317"/>
      <c r="E391" s="305"/>
      <c r="F391" s="305"/>
      <c r="G391" s="305"/>
      <c r="H391" s="305"/>
      <c r="I391" s="305"/>
      <c r="J391" s="305"/>
      <c r="K391" s="305"/>
      <c r="L391" s="305"/>
      <c r="M391" s="305"/>
      <c r="N391" s="309"/>
      <c r="O391" s="309"/>
      <c r="P391" s="309"/>
      <c r="Q391" s="309"/>
      <c r="R391" s="309"/>
    </row>
    <row r="392">
      <c r="D392" s="317"/>
      <c r="E392" s="305"/>
      <c r="F392" s="305"/>
      <c r="G392" s="305"/>
      <c r="H392" s="305"/>
      <c r="I392" s="305"/>
      <c r="J392" s="305"/>
      <c r="K392" s="305"/>
      <c r="L392" s="305"/>
      <c r="M392" s="305"/>
      <c r="N392" s="309"/>
      <c r="O392" s="309"/>
      <c r="P392" s="309"/>
      <c r="Q392" s="309"/>
      <c r="R392" s="309"/>
    </row>
    <row r="393">
      <c r="D393" s="317"/>
      <c r="E393" s="305"/>
      <c r="F393" s="305"/>
      <c r="G393" s="305"/>
      <c r="H393" s="305"/>
      <c r="I393" s="305"/>
      <c r="J393" s="305"/>
      <c r="K393" s="305"/>
      <c r="L393" s="305"/>
      <c r="M393" s="305"/>
      <c r="N393" s="309"/>
      <c r="O393" s="309"/>
      <c r="P393" s="309"/>
      <c r="Q393" s="309"/>
      <c r="R393" s="309"/>
    </row>
    <row r="394">
      <c r="D394" s="317"/>
      <c r="E394" s="305"/>
      <c r="F394" s="305"/>
      <c r="G394" s="305"/>
      <c r="H394" s="305"/>
      <c r="I394" s="305"/>
      <c r="J394" s="305"/>
      <c r="K394" s="305"/>
      <c r="L394" s="305"/>
      <c r="M394" s="305"/>
      <c r="N394" s="309"/>
      <c r="O394" s="309"/>
      <c r="P394" s="309"/>
      <c r="Q394" s="309"/>
      <c r="R394" s="309"/>
    </row>
    <row r="395">
      <c r="D395" s="317"/>
      <c r="E395" s="305"/>
      <c r="F395" s="305"/>
      <c r="G395" s="305"/>
      <c r="H395" s="305"/>
      <c r="I395" s="305"/>
      <c r="J395" s="305"/>
      <c r="K395" s="305"/>
      <c r="L395" s="305"/>
      <c r="M395" s="305"/>
      <c r="N395" s="309"/>
      <c r="O395" s="309"/>
      <c r="P395" s="309"/>
      <c r="Q395" s="309"/>
      <c r="R395" s="309"/>
    </row>
    <row r="396">
      <c r="D396" s="317"/>
      <c r="E396" s="305"/>
      <c r="F396" s="305"/>
      <c r="G396" s="305"/>
      <c r="H396" s="305"/>
      <c r="I396" s="305"/>
      <c r="J396" s="305"/>
      <c r="K396" s="305"/>
      <c r="L396" s="305"/>
      <c r="M396" s="305"/>
      <c r="N396" s="309"/>
      <c r="O396" s="309"/>
      <c r="P396" s="309"/>
      <c r="Q396" s="309"/>
      <c r="R396" s="309"/>
    </row>
    <row r="397">
      <c r="D397" s="317"/>
      <c r="E397" s="305"/>
      <c r="F397" s="305"/>
      <c r="G397" s="305"/>
      <c r="H397" s="305"/>
      <c r="I397" s="305"/>
      <c r="J397" s="305"/>
      <c r="K397" s="305"/>
      <c r="L397" s="305"/>
      <c r="M397" s="305"/>
      <c r="N397" s="309"/>
      <c r="O397" s="309"/>
      <c r="P397" s="309"/>
      <c r="Q397" s="309"/>
      <c r="R397" s="309"/>
    </row>
    <row r="398">
      <c r="D398" s="317"/>
      <c r="E398" s="305"/>
      <c r="F398" s="305"/>
      <c r="G398" s="305"/>
      <c r="H398" s="305"/>
      <c r="I398" s="305"/>
      <c r="J398" s="305"/>
      <c r="K398" s="305"/>
      <c r="L398" s="305"/>
      <c r="M398" s="305"/>
      <c r="N398" s="309"/>
      <c r="O398" s="309"/>
      <c r="P398" s="309"/>
      <c r="Q398" s="309"/>
      <c r="R398" s="309"/>
    </row>
    <row r="399">
      <c r="D399" s="317"/>
      <c r="E399" s="305"/>
      <c r="F399" s="305"/>
      <c r="G399" s="305"/>
      <c r="H399" s="305"/>
      <c r="I399" s="305"/>
      <c r="J399" s="305"/>
      <c r="K399" s="305"/>
      <c r="L399" s="305"/>
      <c r="M399" s="305"/>
      <c r="N399" s="309"/>
      <c r="O399" s="309"/>
      <c r="P399" s="309"/>
      <c r="Q399" s="309"/>
      <c r="R399" s="309"/>
    </row>
    <row r="400">
      <c r="D400" s="317"/>
      <c r="E400" s="305"/>
      <c r="F400" s="305"/>
      <c r="G400" s="305"/>
      <c r="H400" s="305"/>
      <c r="I400" s="305"/>
      <c r="J400" s="305"/>
      <c r="K400" s="305"/>
      <c r="L400" s="305"/>
      <c r="M400" s="305"/>
      <c r="N400" s="309"/>
      <c r="O400" s="309"/>
      <c r="P400" s="309"/>
      <c r="Q400" s="309"/>
      <c r="R400" s="309"/>
    </row>
    <row r="401">
      <c r="D401" s="317"/>
      <c r="E401" s="305"/>
      <c r="F401" s="305"/>
      <c r="G401" s="305"/>
      <c r="H401" s="305"/>
      <c r="I401" s="305"/>
      <c r="J401" s="305"/>
      <c r="K401" s="305"/>
      <c r="L401" s="305"/>
      <c r="M401" s="305"/>
      <c r="N401" s="309"/>
      <c r="O401" s="309"/>
      <c r="P401" s="309"/>
      <c r="Q401" s="309"/>
      <c r="R401" s="309"/>
    </row>
    <row r="402">
      <c r="D402" s="317"/>
      <c r="E402" s="305"/>
      <c r="F402" s="305"/>
      <c r="G402" s="305"/>
      <c r="H402" s="305"/>
      <c r="I402" s="305"/>
      <c r="J402" s="305"/>
      <c r="K402" s="305"/>
      <c r="L402" s="305"/>
      <c r="M402" s="305"/>
      <c r="N402" s="309"/>
      <c r="O402" s="309"/>
      <c r="P402" s="309"/>
      <c r="Q402" s="309"/>
      <c r="R402" s="309"/>
    </row>
    <row r="403">
      <c r="D403" s="317"/>
      <c r="E403" s="305"/>
      <c r="F403" s="305"/>
      <c r="G403" s="305"/>
      <c r="H403" s="305"/>
      <c r="I403" s="305"/>
      <c r="J403" s="305"/>
      <c r="K403" s="305"/>
      <c r="L403" s="305"/>
      <c r="M403" s="305"/>
      <c r="N403" s="309"/>
      <c r="O403" s="309"/>
      <c r="P403" s="309"/>
      <c r="Q403" s="309"/>
      <c r="R403" s="309"/>
    </row>
    <row r="404">
      <c r="D404" s="317"/>
      <c r="E404" s="305"/>
      <c r="F404" s="305"/>
      <c r="G404" s="305"/>
      <c r="H404" s="305"/>
      <c r="I404" s="305"/>
      <c r="J404" s="305"/>
      <c r="K404" s="305"/>
      <c r="L404" s="305"/>
      <c r="M404" s="305"/>
      <c r="N404" s="309"/>
      <c r="O404" s="309"/>
      <c r="P404" s="309"/>
      <c r="Q404" s="309"/>
      <c r="R404" s="309"/>
    </row>
    <row r="405">
      <c r="D405" s="317"/>
      <c r="E405" s="305"/>
      <c r="F405" s="305"/>
      <c r="G405" s="305"/>
      <c r="H405" s="305"/>
      <c r="I405" s="305"/>
      <c r="J405" s="305"/>
      <c r="K405" s="305"/>
      <c r="L405" s="305"/>
      <c r="M405" s="305"/>
      <c r="N405" s="309"/>
      <c r="O405" s="309"/>
      <c r="P405" s="309"/>
      <c r="Q405" s="309"/>
      <c r="R405" s="309"/>
    </row>
    <row r="406">
      <c r="D406" s="317"/>
      <c r="E406" s="305"/>
      <c r="F406" s="305"/>
      <c r="G406" s="305"/>
      <c r="H406" s="305"/>
      <c r="I406" s="305"/>
      <c r="J406" s="305"/>
      <c r="K406" s="305"/>
      <c r="L406" s="305"/>
      <c r="M406" s="305"/>
      <c r="N406" s="309"/>
      <c r="O406" s="309"/>
      <c r="P406" s="309"/>
      <c r="Q406" s="309"/>
      <c r="R406" s="309"/>
    </row>
    <row r="407">
      <c r="D407" s="317"/>
      <c r="E407" s="305"/>
      <c r="F407" s="305"/>
      <c r="G407" s="305"/>
      <c r="H407" s="305"/>
      <c r="I407" s="305"/>
      <c r="J407" s="305"/>
      <c r="K407" s="305"/>
      <c r="L407" s="305"/>
      <c r="M407" s="305"/>
      <c r="N407" s="309"/>
      <c r="O407" s="309"/>
      <c r="P407" s="309"/>
      <c r="Q407" s="309"/>
      <c r="R407" s="309"/>
    </row>
    <row r="408">
      <c r="D408" s="317"/>
      <c r="E408" s="305"/>
      <c r="F408" s="305"/>
      <c r="G408" s="305"/>
      <c r="H408" s="305"/>
      <c r="I408" s="305"/>
      <c r="J408" s="305"/>
      <c r="K408" s="305"/>
      <c r="L408" s="305"/>
      <c r="M408" s="305"/>
      <c r="N408" s="309"/>
      <c r="O408" s="309"/>
      <c r="P408" s="309"/>
      <c r="Q408" s="309"/>
      <c r="R408" s="309"/>
    </row>
    <row r="409">
      <c r="D409" s="317"/>
      <c r="E409" s="305"/>
      <c r="F409" s="305"/>
      <c r="G409" s="305"/>
      <c r="H409" s="305"/>
      <c r="I409" s="305"/>
      <c r="J409" s="305"/>
      <c r="K409" s="305"/>
      <c r="L409" s="305"/>
      <c r="M409" s="305"/>
      <c r="N409" s="309"/>
      <c r="O409" s="309"/>
      <c r="P409" s="309"/>
      <c r="Q409" s="309"/>
      <c r="R409" s="309"/>
    </row>
    <row r="410">
      <c r="D410" s="317"/>
      <c r="E410" s="305"/>
      <c r="F410" s="305"/>
      <c r="G410" s="305"/>
      <c r="H410" s="305"/>
      <c r="I410" s="305"/>
      <c r="J410" s="305"/>
      <c r="K410" s="305"/>
      <c r="L410" s="305"/>
      <c r="M410" s="305"/>
      <c r="N410" s="309"/>
      <c r="O410" s="309"/>
      <c r="P410" s="309"/>
      <c r="Q410" s="309"/>
      <c r="R410" s="309"/>
    </row>
    <row r="411">
      <c r="D411" s="317"/>
      <c r="E411" s="305"/>
      <c r="F411" s="305"/>
      <c r="G411" s="305"/>
      <c r="H411" s="305"/>
      <c r="I411" s="305"/>
      <c r="J411" s="305"/>
      <c r="K411" s="305"/>
      <c r="L411" s="305"/>
      <c r="M411" s="305"/>
      <c r="N411" s="309"/>
      <c r="O411" s="309"/>
      <c r="P411" s="309"/>
      <c r="Q411" s="309"/>
      <c r="R411" s="309"/>
    </row>
    <row r="412">
      <c r="D412" s="317"/>
      <c r="E412" s="305"/>
      <c r="F412" s="305"/>
      <c r="G412" s="305"/>
      <c r="H412" s="305"/>
      <c r="I412" s="305"/>
      <c r="J412" s="305"/>
      <c r="K412" s="305"/>
      <c r="L412" s="305"/>
      <c r="M412" s="305"/>
      <c r="N412" s="309"/>
      <c r="O412" s="309"/>
      <c r="P412" s="309"/>
      <c r="Q412" s="309"/>
      <c r="R412" s="309"/>
    </row>
    <row r="413">
      <c r="D413" s="317"/>
      <c r="E413" s="305"/>
      <c r="F413" s="305"/>
      <c r="G413" s="305"/>
      <c r="H413" s="305"/>
      <c r="I413" s="305"/>
      <c r="J413" s="305"/>
      <c r="K413" s="305"/>
      <c r="L413" s="305"/>
      <c r="M413" s="305"/>
      <c r="N413" s="309"/>
      <c r="O413" s="309"/>
      <c r="P413" s="309"/>
      <c r="Q413" s="309"/>
      <c r="R413" s="309"/>
    </row>
    <row r="414">
      <c r="D414" s="317"/>
      <c r="E414" s="305"/>
      <c r="F414" s="305"/>
      <c r="G414" s="305"/>
      <c r="H414" s="305"/>
      <c r="I414" s="305"/>
      <c r="J414" s="305"/>
      <c r="K414" s="305"/>
      <c r="L414" s="305"/>
      <c r="M414" s="305"/>
      <c r="N414" s="309"/>
      <c r="O414" s="309"/>
      <c r="P414" s="309"/>
      <c r="Q414" s="309"/>
      <c r="R414" s="309"/>
    </row>
    <row r="415">
      <c r="D415" s="317"/>
      <c r="E415" s="305"/>
      <c r="F415" s="305"/>
      <c r="G415" s="305"/>
      <c r="H415" s="305"/>
      <c r="I415" s="305"/>
      <c r="J415" s="305"/>
      <c r="K415" s="305"/>
      <c r="L415" s="305"/>
      <c r="M415" s="305"/>
      <c r="N415" s="309"/>
      <c r="O415" s="309"/>
      <c r="P415" s="309"/>
      <c r="Q415" s="309"/>
      <c r="R415" s="309"/>
    </row>
    <row r="416">
      <c r="D416" s="317"/>
      <c r="E416" s="305"/>
      <c r="F416" s="305"/>
      <c r="G416" s="305"/>
      <c r="H416" s="305"/>
      <c r="I416" s="305"/>
      <c r="J416" s="305"/>
      <c r="K416" s="305"/>
      <c r="L416" s="305"/>
      <c r="M416" s="305"/>
      <c r="N416" s="309"/>
      <c r="O416" s="309"/>
      <c r="P416" s="309"/>
      <c r="Q416" s="309"/>
      <c r="R416" s="309"/>
    </row>
    <row r="417">
      <c r="D417" s="317"/>
      <c r="E417" s="305"/>
      <c r="F417" s="305"/>
      <c r="G417" s="305"/>
      <c r="H417" s="305"/>
      <c r="I417" s="305"/>
      <c r="J417" s="305"/>
      <c r="K417" s="305"/>
      <c r="L417" s="305"/>
      <c r="M417" s="305"/>
      <c r="N417" s="309"/>
      <c r="O417" s="309"/>
      <c r="P417" s="309"/>
      <c r="Q417" s="309"/>
      <c r="R417" s="309"/>
    </row>
    <row r="418">
      <c r="D418" s="317"/>
      <c r="E418" s="305"/>
      <c r="F418" s="305"/>
      <c r="G418" s="305"/>
      <c r="H418" s="305"/>
      <c r="I418" s="305"/>
      <c r="J418" s="305"/>
      <c r="K418" s="305"/>
      <c r="L418" s="305"/>
      <c r="M418" s="305"/>
      <c r="N418" s="309"/>
      <c r="O418" s="309"/>
      <c r="P418" s="309"/>
      <c r="Q418" s="309"/>
      <c r="R418" s="309"/>
    </row>
    <row r="419">
      <c r="D419" s="317"/>
      <c r="E419" s="305"/>
      <c r="F419" s="305"/>
      <c r="G419" s="305"/>
      <c r="H419" s="305"/>
      <c r="I419" s="305"/>
      <c r="J419" s="305"/>
      <c r="K419" s="305"/>
      <c r="L419" s="305"/>
      <c r="M419" s="305"/>
      <c r="N419" s="309"/>
      <c r="O419" s="309"/>
      <c r="P419" s="309"/>
      <c r="Q419" s="309"/>
      <c r="R419" s="309"/>
    </row>
    <row r="420">
      <c r="D420" s="317"/>
      <c r="E420" s="305"/>
      <c r="F420" s="305"/>
      <c r="G420" s="305"/>
      <c r="H420" s="305"/>
      <c r="I420" s="305"/>
      <c r="J420" s="305"/>
      <c r="K420" s="305"/>
      <c r="L420" s="305"/>
      <c r="M420" s="305"/>
      <c r="N420" s="309"/>
      <c r="O420" s="309"/>
      <c r="P420" s="309"/>
      <c r="Q420" s="309"/>
      <c r="R420" s="309"/>
    </row>
    <row r="421">
      <c r="D421" s="317"/>
      <c r="E421" s="305"/>
      <c r="F421" s="305"/>
      <c r="G421" s="305"/>
      <c r="H421" s="305"/>
      <c r="I421" s="305"/>
      <c r="J421" s="305"/>
      <c r="K421" s="305"/>
      <c r="L421" s="305"/>
      <c r="M421" s="305"/>
      <c r="N421" s="309"/>
      <c r="O421" s="309"/>
      <c r="P421" s="309"/>
      <c r="Q421" s="309"/>
      <c r="R421" s="309"/>
    </row>
    <row r="422">
      <c r="D422" s="317"/>
      <c r="E422" s="305"/>
      <c r="F422" s="305"/>
      <c r="G422" s="305"/>
      <c r="H422" s="305"/>
      <c r="I422" s="305"/>
      <c r="J422" s="305"/>
      <c r="K422" s="305"/>
      <c r="L422" s="305"/>
      <c r="M422" s="305"/>
      <c r="N422" s="309"/>
      <c r="O422" s="309"/>
      <c r="P422" s="309"/>
      <c r="Q422" s="309"/>
      <c r="R422" s="309"/>
    </row>
    <row r="423">
      <c r="D423" s="317"/>
      <c r="E423" s="305"/>
      <c r="F423" s="305"/>
      <c r="G423" s="305"/>
      <c r="H423" s="305"/>
      <c r="I423" s="305"/>
      <c r="J423" s="305"/>
      <c r="K423" s="305"/>
      <c r="L423" s="305"/>
      <c r="M423" s="305"/>
      <c r="N423" s="309"/>
      <c r="O423" s="309"/>
      <c r="P423" s="309"/>
      <c r="Q423" s="309"/>
      <c r="R423" s="309"/>
    </row>
    <row r="424">
      <c r="D424" s="317"/>
      <c r="E424" s="305"/>
      <c r="F424" s="305"/>
      <c r="G424" s="305"/>
      <c r="H424" s="305"/>
      <c r="I424" s="305"/>
      <c r="J424" s="305"/>
      <c r="K424" s="305"/>
      <c r="L424" s="305"/>
      <c r="M424" s="305"/>
      <c r="N424" s="309"/>
      <c r="O424" s="309"/>
      <c r="P424" s="309"/>
      <c r="Q424" s="309"/>
      <c r="R424" s="309"/>
    </row>
    <row r="425">
      <c r="D425" s="317"/>
      <c r="E425" s="305"/>
      <c r="F425" s="305"/>
      <c r="G425" s="305"/>
      <c r="H425" s="305"/>
      <c r="I425" s="305"/>
      <c r="J425" s="305"/>
      <c r="K425" s="305"/>
      <c r="L425" s="305"/>
      <c r="M425" s="305"/>
      <c r="N425" s="309"/>
      <c r="O425" s="309"/>
      <c r="P425" s="309"/>
      <c r="Q425" s="309"/>
      <c r="R425" s="309"/>
    </row>
    <row r="426">
      <c r="D426" s="317"/>
      <c r="E426" s="305"/>
      <c r="F426" s="305"/>
      <c r="G426" s="305"/>
      <c r="H426" s="305"/>
      <c r="I426" s="305"/>
      <c r="J426" s="305"/>
      <c r="K426" s="305"/>
      <c r="L426" s="305"/>
      <c r="M426" s="305"/>
      <c r="N426" s="309"/>
      <c r="O426" s="309"/>
      <c r="P426" s="309"/>
      <c r="Q426" s="309"/>
      <c r="R426" s="309"/>
    </row>
    <row r="427">
      <c r="D427" s="317"/>
      <c r="E427" s="305"/>
      <c r="F427" s="305"/>
      <c r="G427" s="305"/>
      <c r="H427" s="305"/>
      <c r="I427" s="305"/>
      <c r="J427" s="305"/>
      <c r="K427" s="305"/>
      <c r="L427" s="305"/>
      <c r="M427" s="305"/>
      <c r="N427" s="309"/>
      <c r="O427" s="309"/>
      <c r="P427" s="309"/>
      <c r="Q427" s="309"/>
      <c r="R427" s="309"/>
    </row>
    <row r="428">
      <c r="D428" s="317"/>
      <c r="E428" s="305"/>
      <c r="F428" s="305"/>
      <c r="G428" s="305"/>
      <c r="H428" s="305"/>
      <c r="I428" s="305"/>
      <c r="J428" s="305"/>
      <c r="K428" s="305"/>
      <c r="L428" s="305"/>
      <c r="M428" s="305"/>
      <c r="N428" s="309"/>
      <c r="O428" s="309"/>
      <c r="P428" s="309"/>
      <c r="Q428" s="309"/>
      <c r="R428" s="309"/>
    </row>
    <row r="429">
      <c r="D429" s="317"/>
      <c r="E429" s="305"/>
      <c r="F429" s="305"/>
      <c r="G429" s="305"/>
      <c r="H429" s="305"/>
      <c r="I429" s="305"/>
      <c r="J429" s="305"/>
      <c r="K429" s="305"/>
      <c r="L429" s="305"/>
      <c r="M429" s="305"/>
      <c r="N429" s="309"/>
      <c r="O429" s="309"/>
      <c r="P429" s="309"/>
      <c r="Q429" s="309"/>
      <c r="R429" s="309"/>
    </row>
    <row r="430">
      <c r="D430" s="317"/>
      <c r="E430" s="305"/>
      <c r="F430" s="305"/>
      <c r="G430" s="305"/>
      <c r="H430" s="305"/>
      <c r="I430" s="305"/>
      <c r="J430" s="305"/>
      <c r="K430" s="305"/>
      <c r="L430" s="305"/>
      <c r="M430" s="305"/>
      <c r="N430" s="309"/>
      <c r="O430" s="309"/>
      <c r="P430" s="309"/>
      <c r="Q430" s="309"/>
      <c r="R430" s="309"/>
    </row>
    <row r="431">
      <c r="D431" s="317"/>
      <c r="E431" s="305"/>
      <c r="F431" s="305"/>
      <c r="G431" s="305"/>
      <c r="H431" s="305"/>
      <c r="I431" s="305"/>
      <c r="J431" s="305"/>
      <c r="K431" s="305"/>
      <c r="L431" s="305"/>
      <c r="M431" s="305"/>
      <c r="N431" s="309"/>
      <c r="O431" s="309"/>
      <c r="P431" s="309"/>
      <c r="Q431" s="309"/>
      <c r="R431" s="309"/>
    </row>
    <row r="432">
      <c r="D432" s="317"/>
      <c r="E432" s="305"/>
      <c r="F432" s="305"/>
      <c r="G432" s="305"/>
      <c r="H432" s="305"/>
      <c r="I432" s="305"/>
      <c r="J432" s="305"/>
      <c r="K432" s="305"/>
      <c r="L432" s="305"/>
      <c r="M432" s="305"/>
      <c r="N432" s="309"/>
      <c r="O432" s="309"/>
      <c r="P432" s="309"/>
      <c r="Q432" s="309"/>
      <c r="R432" s="309"/>
    </row>
    <row r="433">
      <c r="D433" s="317"/>
      <c r="E433" s="305"/>
      <c r="F433" s="305"/>
      <c r="G433" s="305"/>
      <c r="H433" s="305"/>
      <c r="I433" s="305"/>
      <c r="J433" s="305"/>
      <c r="K433" s="305"/>
      <c r="L433" s="305"/>
      <c r="M433" s="305"/>
      <c r="N433" s="309"/>
      <c r="O433" s="309"/>
      <c r="P433" s="309"/>
      <c r="Q433" s="309"/>
      <c r="R433" s="309"/>
    </row>
    <row r="434">
      <c r="D434" s="317"/>
      <c r="E434" s="305"/>
      <c r="F434" s="305"/>
      <c r="G434" s="305"/>
      <c r="H434" s="305"/>
      <c r="I434" s="305"/>
      <c r="J434" s="305"/>
      <c r="K434" s="305"/>
      <c r="L434" s="305"/>
      <c r="M434" s="305"/>
      <c r="N434" s="309"/>
      <c r="O434" s="309"/>
      <c r="P434" s="309"/>
      <c r="Q434" s="309"/>
      <c r="R434" s="309"/>
    </row>
    <row r="435">
      <c r="D435" s="317"/>
      <c r="E435" s="305"/>
      <c r="F435" s="305"/>
      <c r="G435" s="305"/>
      <c r="H435" s="305"/>
      <c r="I435" s="305"/>
      <c r="J435" s="305"/>
      <c r="K435" s="305"/>
      <c r="L435" s="305"/>
      <c r="M435" s="305"/>
      <c r="N435" s="309"/>
      <c r="O435" s="309"/>
      <c r="P435" s="309"/>
      <c r="Q435" s="309"/>
      <c r="R435" s="309"/>
    </row>
    <row r="436">
      <c r="D436" s="317"/>
      <c r="E436" s="305"/>
      <c r="F436" s="305"/>
      <c r="G436" s="305"/>
      <c r="H436" s="305"/>
      <c r="I436" s="305"/>
      <c r="J436" s="305"/>
      <c r="K436" s="305"/>
      <c r="L436" s="305"/>
      <c r="M436" s="305"/>
      <c r="N436" s="309"/>
      <c r="O436" s="309"/>
      <c r="P436" s="309"/>
      <c r="Q436" s="309"/>
      <c r="R436" s="309"/>
    </row>
    <row r="437">
      <c r="D437" s="317"/>
      <c r="E437" s="305"/>
      <c r="F437" s="305"/>
      <c r="G437" s="305"/>
      <c r="H437" s="305"/>
      <c r="I437" s="305"/>
      <c r="J437" s="305"/>
      <c r="K437" s="305"/>
      <c r="L437" s="305"/>
      <c r="M437" s="305"/>
      <c r="N437" s="309"/>
      <c r="O437" s="309"/>
      <c r="P437" s="309"/>
      <c r="Q437" s="309"/>
      <c r="R437" s="309"/>
    </row>
    <row r="438">
      <c r="D438" s="317"/>
      <c r="E438" s="305"/>
      <c r="F438" s="305"/>
      <c r="G438" s="305"/>
      <c r="H438" s="305"/>
      <c r="I438" s="305"/>
      <c r="J438" s="305"/>
      <c r="K438" s="305"/>
      <c r="L438" s="305"/>
      <c r="M438" s="305"/>
      <c r="N438" s="309"/>
      <c r="O438" s="309"/>
      <c r="P438" s="309"/>
      <c r="Q438" s="309"/>
      <c r="R438" s="309"/>
    </row>
    <row r="439">
      <c r="D439" s="317"/>
      <c r="E439" s="305"/>
      <c r="F439" s="305"/>
      <c r="G439" s="305"/>
      <c r="H439" s="305"/>
      <c r="I439" s="305"/>
      <c r="J439" s="305"/>
      <c r="K439" s="305"/>
      <c r="L439" s="305"/>
      <c r="M439" s="305"/>
      <c r="N439" s="309"/>
      <c r="O439" s="309"/>
      <c r="P439" s="309"/>
      <c r="Q439" s="309"/>
      <c r="R439" s="309"/>
    </row>
    <row r="440">
      <c r="D440" s="317"/>
      <c r="E440" s="305"/>
      <c r="F440" s="305"/>
      <c r="G440" s="305"/>
      <c r="H440" s="305"/>
      <c r="I440" s="305"/>
      <c r="J440" s="305"/>
      <c r="K440" s="305"/>
      <c r="L440" s="305"/>
      <c r="M440" s="305"/>
      <c r="N440" s="309"/>
      <c r="O440" s="309"/>
      <c r="P440" s="309"/>
      <c r="Q440" s="309"/>
      <c r="R440" s="309"/>
    </row>
    <row r="441">
      <c r="D441" s="317"/>
      <c r="E441" s="305"/>
      <c r="F441" s="305"/>
      <c r="G441" s="305"/>
      <c r="H441" s="305"/>
      <c r="I441" s="305"/>
      <c r="J441" s="305"/>
      <c r="K441" s="305"/>
      <c r="L441" s="305"/>
      <c r="M441" s="305"/>
      <c r="N441" s="309"/>
      <c r="O441" s="309"/>
      <c r="P441" s="309"/>
      <c r="Q441" s="309"/>
      <c r="R441" s="309"/>
    </row>
    <row r="442">
      <c r="D442" s="317"/>
      <c r="E442" s="305"/>
      <c r="F442" s="305"/>
      <c r="G442" s="305"/>
      <c r="H442" s="305"/>
      <c r="I442" s="305"/>
      <c r="J442" s="305"/>
      <c r="K442" s="305"/>
      <c r="L442" s="305"/>
      <c r="M442" s="305"/>
      <c r="N442" s="309"/>
      <c r="O442" s="309"/>
      <c r="P442" s="309"/>
      <c r="Q442" s="309"/>
      <c r="R442" s="309"/>
    </row>
    <row r="443">
      <c r="D443" s="317"/>
      <c r="E443" s="305"/>
      <c r="F443" s="305"/>
      <c r="G443" s="305"/>
      <c r="H443" s="305"/>
      <c r="I443" s="305"/>
      <c r="J443" s="305"/>
      <c r="K443" s="305"/>
      <c r="L443" s="305"/>
      <c r="M443" s="305"/>
      <c r="N443" s="309"/>
      <c r="O443" s="309"/>
      <c r="P443" s="309"/>
      <c r="Q443" s="309"/>
      <c r="R443" s="309"/>
    </row>
    <row r="444">
      <c r="D444" s="317"/>
      <c r="E444" s="305"/>
      <c r="F444" s="305"/>
      <c r="G444" s="305"/>
      <c r="H444" s="305"/>
      <c r="I444" s="305"/>
      <c r="J444" s="305"/>
      <c r="K444" s="305"/>
      <c r="L444" s="305"/>
      <c r="M444" s="305"/>
      <c r="N444" s="309"/>
      <c r="O444" s="309"/>
      <c r="P444" s="309"/>
      <c r="Q444" s="309"/>
      <c r="R444" s="309"/>
    </row>
    <row r="445">
      <c r="D445" s="317"/>
      <c r="E445" s="305"/>
      <c r="F445" s="305"/>
      <c r="G445" s="305"/>
      <c r="H445" s="305"/>
      <c r="I445" s="305"/>
      <c r="J445" s="305"/>
      <c r="K445" s="305"/>
      <c r="L445" s="305"/>
      <c r="M445" s="305"/>
      <c r="N445" s="309"/>
      <c r="O445" s="309"/>
      <c r="P445" s="309"/>
      <c r="Q445" s="309"/>
      <c r="R445" s="309"/>
    </row>
    <row r="446">
      <c r="D446" s="317"/>
      <c r="E446" s="305"/>
      <c r="F446" s="305"/>
      <c r="G446" s="305"/>
      <c r="H446" s="305"/>
      <c r="I446" s="305"/>
      <c r="J446" s="305"/>
      <c r="K446" s="305"/>
      <c r="L446" s="305"/>
      <c r="M446" s="305"/>
      <c r="N446" s="309"/>
      <c r="O446" s="309"/>
      <c r="P446" s="309"/>
      <c r="Q446" s="309"/>
      <c r="R446" s="309"/>
    </row>
    <row r="447">
      <c r="D447" s="317"/>
      <c r="E447" s="305"/>
      <c r="F447" s="305"/>
      <c r="G447" s="305"/>
      <c r="H447" s="305"/>
      <c r="I447" s="305"/>
      <c r="J447" s="305"/>
      <c r="K447" s="305"/>
      <c r="L447" s="305"/>
      <c r="M447" s="305"/>
      <c r="N447" s="309"/>
      <c r="O447" s="309"/>
      <c r="P447" s="309"/>
      <c r="Q447" s="309"/>
      <c r="R447" s="309"/>
    </row>
    <row r="448">
      <c r="D448" s="317"/>
      <c r="E448" s="305"/>
      <c r="F448" s="305"/>
      <c r="G448" s="305"/>
      <c r="H448" s="305"/>
      <c r="I448" s="305"/>
      <c r="J448" s="305"/>
      <c r="K448" s="305"/>
      <c r="L448" s="305"/>
      <c r="M448" s="305"/>
      <c r="N448" s="309"/>
      <c r="O448" s="309"/>
      <c r="P448" s="309"/>
      <c r="Q448" s="309"/>
      <c r="R448" s="309"/>
    </row>
    <row r="449">
      <c r="D449" s="317"/>
      <c r="E449" s="305"/>
      <c r="F449" s="305"/>
      <c r="G449" s="305"/>
      <c r="H449" s="305"/>
      <c r="I449" s="305"/>
      <c r="J449" s="305"/>
      <c r="K449" s="305"/>
      <c r="L449" s="305"/>
      <c r="M449" s="305"/>
      <c r="N449" s="309"/>
      <c r="O449" s="309"/>
      <c r="P449" s="309"/>
      <c r="Q449" s="309"/>
      <c r="R449" s="309"/>
    </row>
    <row r="450">
      <c r="D450" s="317"/>
      <c r="E450" s="305"/>
      <c r="F450" s="305"/>
      <c r="G450" s="305"/>
      <c r="H450" s="305"/>
      <c r="I450" s="305"/>
      <c r="J450" s="305"/>
      <c r="K450" s="305"/>
      <c r="L450" s="305"/>
      <c r="M450" s="305"/>
      <c r="N450" s="309"/>
      <c r="O450" s="309"/>
      <c r="P450" s="309"/>
      <c r="Q450" s="309"/>
      <c r="R450" s="309"/>
    </row>
    <row r="451">
      <c r="D451" s="317"/>
      <c r="E451" s="305"/>
      <c r="F451" s="305"/>
      <c r="G451" s="305"/>
      <c r="H451" s="305"/>
      <c r="I451" s="305"/>
      <c r="J451" s="305"/>
      <c r="K451" s="305"/>
      <c r="L451" s="305"/>
      <c r="M451" s="305"/>
      <c r="N451" s="309"/>
      <c r="O451" s="309"/>
      <c r="P451" s="309"/>
      <c r="Q451" s="309"/>
      <c r="R451" s="309"/>
    </row>
    <row r="452">
      <c r="D452" s="317"/>
      <c r="E452" s="305"/>
      <c r="F452" s="305"/>
      <c r="G452" s="305"/>
      <c r="H452" s="305"/>
      <c r="I452" s="305"/>
      <c r="J452" s="305"/>
      <c r="K452" s="305"/>
      <c r="L452" s="305"/>
      <c r="M452" s="305"/>
      <c r="N452" s="309"/>
      <c r="O452" s="309"/>
      <c r="P452" s="309"/>
      <c r="Q452" s="309"/>
      <c r="R452" s="309"/>
    </row>
    <row r="453">
      <c r="D453" s="317"/>
      <c r="E453" s="305"/>
      <c r="F453" s="305"/>
      <c r="G453" s="305"/>
      <c r="H453" s="305"/>
      <c r="I453" s="305"/>
      <c r="J453" s="305"/>
      <c r="K453" s="305"/>
      <c r="L453" s="305"/>
      <c r="M453" s="305"/>
      <c r="N453" s="309"/>
      <c r="O453" s="309"/>
      <c r="P453" s="309"/>
      <c r="Q453" s="309"/>
      <c r="R453" s="309"/>
    </row>
    <row r="454">
      <c r="D454" s="317"/>
      <c r="E454" s="305"/>
      <c r="F454" s="305"/>
      <c r="G454" s="305"/>
      <c r="H454" s="305"/>
      <c r="I454" s="305"/>
      <c r="J454" s="305"/>
      <c r="K454" s="305"/>
      <c r="L454" s="305"/>
      <c r="M454" s="305"/>
      <c r="N454" s="309"/>
      <c r="O454" s="309"/>
      <c r="P454" s="309"/>
      <c r="Q454" s="309"/>
      <c r="R454" s="309"/>
    </row>
    <row r="455">
      <c r="D455" s="317"/>
      <c r="E455" s="305"/>
      <c r="F455" s="305"/>
      <c r="G455" s="305"/>
      <c r="H455" s="305"/>
      <c r="I455" s="305"/>
      <c r="J455" s="305"/>
      <c r="K455" s="305"/>
      <c r="L455" s="305"/>
      <c r="M455" s="305"/>
      <c r="N455" s="309"/>
      <c r="O455" s="309"/>
      <c r="P455" s="309"/>
      <c r="Q455" s="309"/>
      <c r="R455" s="309"/>
    </row>
    <row r="456">
      <c r="D456" s="317"/>
      <c r="E456" s="305"/>
      <c r="F456" s="305"/>
      <c r="G456" s="305"/>
      <c r="H456" s="305"/>
      <c r="I456" s="305"/>
      <c r="J456" s="305"/>
      <c r="K456" s="305"/>
      <c r="L456" s="305"/>
      <c r="M456" s="305"/>
      <c r="N456" s="309"/>
      <c r="O456" s="309"/>
      <c r="P456" s="309"/>
      <c r="Q456" s="309"/>
      <c r="R456" s="309"/>
    </row>
    <row r="457">
      <c r="D457" s="317"/>
      <c r="E457" s="305"/>
      <c r="F457" s="305"/>
      <c r="G457" s="305"/>
      <c r="H457" s="305"/>
      <c r="I457" s="305"/>
      <c r="J457" s="305"/>
      <c r="K457" s="305"/>
      <c r="L457" s="305"/>
      <c r="M457" s="305"/>
      <c r="N457" s="309"/>
      <c r="O457" s="309"/>
      <c r="P457" s="309"/>
      <c r="Q457" s="309"/>
      <c r="R457" s="309"/>
    </row>
    <row r="458">
      <c r="D458" s="317"/>
      <c r="E458" s="305"/>
      <c r="F458" s="305"/>
      <c r="G458" s="305"/>
      <c r="H458" s="305"/>
      <c r="I458" s="305"/>
      <c r="J458" s="305"/>
      <c r="K458" s="305"/>
      <c r="L458" s="305"/>
      <c r="M458" s="305"/>
      <c r="N458" s="309"/>
      <c r="O458" s="309"/>
      <c r="P458" s="309"/>
      <c r="Q458" s="309"/>
      <c r="R458" s="309"/>
    </row>
    <row r="459">
      <c r="D459" s="317"/>
      <c r="E459" s="305"/>
      <c r="F459" s="305"/>
      <c r="G459" s="305"/>
      <c r="H459" s="305"/>
      <c r="I459" s="305"/>
      <c r="J459" s="305"/>
      <c r="K459" s="305"/>
      <c r="L459" s="305"/>
      <c r="M459" s="305"/>
      <c r="N459" s="309"/>
      <c r="O459" s="309"/>
      <c r="P459" s="309"/>
      <c r="Q459" s="309"/>
      <c r="R459" s="309"/>
    </row>
    <row r="460">
      <c r="D460" s="317"/>
      <c r="E460" s="305"/>
      <c r="F460" s="305"/>
      <c r="G460" s="305"/>
      <c r="H460" s="305"/>
      <c r="I460" s="305"/>
      <c r="J460" s="305"/>
      <c r="K460" s="305"/>
      <c r="L460" s="305"/>
      <c r="M460" s="305"/>
      <c r="N460" s="309"/>
      <c r="O460" s="309"/>
      <c r="P460" s="309"/>
      <c r="Q460" s="309"/>
      <c r="R460" s="309"/>
    </row>
    <row r="461">
      <c r="D461" s="317"/>
      <c r="E461" s="305"/>
      <c r="F461" s="305"/>
      <c r="G461" s="305"/>
      <c r="H461" s="305"/>
      <c r="I461" s="305"/>
      <c r="J461" s="305"/>
      <c r="K461" s="305"/>
      <c r="L461" s="305"/>
      <c r="M461" s="305"/>
      <c r="N461" s="309"/>
      <c r="O461" s="309"/>
      <c r="P461" s="309"/>
      <c r="Q461" s="309"/>
      <c r="R461" s="309"/>
    </row>
    <row r="462">
      <c r="D462" s="317"/>
      <c r="E462" s="305"/>
      <c r="F462" s="305"/>
      <c r="G462" s="305"/>
      <c r="H462" s="305"/>
      <c r="I462" s="305"/>
      <c r="J462" s="305"/>
      <c r="K462" s="305"/>
      <c r="L462" s="305"/>
      <c r="M462" s="305"/>
      <c r="N462" s="309"/>
      <c r="O462" s="309"/>
      <c r="P462" s="309"/>
      <c r="Q462" s="309"/>
      <c r="R462" s="309"/>
    </row>
    <row r="463">
      <c r="D463" s="317"/>
      <c r="E463" s="305"/>
      <c r="F463" s="305"/>
      <c r="G463" s="305"/>
      <c r="H463" s="305"/>
      <c r="I463" s="305"/>
      <c r="J463" s="305"/>
      <c r="K463" s="305"/>
      <c r="L463" s="305"/>
      <c r="M463" s="305"/>
      <c r="N463" s="309"/>
      <c r="O463" s="309"/>
      <c r="P463" s="309"/>
      <c r="Q463" s="309"/>
      <c r="R463" s="309"/>
    </row>
    <row r="464">
      <c r="D464" s="317"/>
      <c r="E464" s="305"/>
      <c r="F464" s="305"/>
      <c r="G464" s="305"/>
      <c r="H464" s="305"/>
      <c r="I464" s="305"/>
      <c r="J464" s="305"/>
      <c r="K464" s="305"/>
      <c r="L464" s="305"/>
      <c r="M464" s="305"/>
      <c r="N464" s="309"/>
      <c r="O464" s="309"/>
      <c r="P464" s="309"/>
      <c r="Q464" s="309"/>
      <c r="R464" s="309"/>
    </row>
    <row r="465">
      <c r="D465" s="317"/>
      <c r="E465" s="305"/>
      <c r="F465" s="305"/>
      <c r="G465" s="305"/>
      <c r="H465" s="305"/>
      <c r="I465" s="305"/>
      <c r="J465" s="305"/>
      <c r="K465" s="305"/>
      <c r="L465" s="305"/>
      <c r="M465" s="305"/>
      <c r="N465" s="309"/>
      <c r="O465" s="309"/>
      <c r="P465" s="309"/>
      <c r="Q465" s="309"/>
      <c r="R465" s="309"/>
    </row>
    <row r="466">
      <c r="D466" s="317"/>
      <c r="E466" s="305"/>
      <c r="F466" s="305"/>
      <c r="G466" s="305"/>
      <c r="H466" s="305"/>
      <c r="I466" s="305"/>
      <c r="J466" s="305"/>
      <c r="K466" s="305"/>
      <c r="L466" s="305"/>
      <c r="M466" s="305"/>
      <c r="N466" s="309"/>
      <c r="O466" s="309"/>
      <c r="P466" s="309"/>
      <c r="Q466" s="309"/>
      <c r="R466" s="309"/>
    </row>
    <row r="467">
      <c r="D467" s="317"/>
      <c r="E467" s="305"/>
      <c r="F467" s="305"/>
      <c r="G467" s="305"/>
      <c r="H467" s="305"/>
      <c r="I467" s="305"/>
      <c r="J467" s="305"/>
      <c r="K467" s="305"/>
      <c r="L467" s="305"/>
      <c r="M467" s="305"/>
      <c r="N467" s="309"/>
      <c r="O467" s="309"/>
      <c r="P467" s="309"/>
      <c r="Q467" s="309"/>
      <c r="R467" s="309"/>
    </row>
    <row r="468">
      <c r="D468" s="317"/>
      <c r="E468" s="305"/>
      <c r="F468" s="305"/>
      <c r="G468" s="305"/>
      <c r="H468" s="305"/>
      <c r="I468" s="305"/>
      <c r="J468" s="305"/>
      <c r="K468" s="305"/>
      <c r="L468" s="305"/>
      <c r="M468" s="305"/>
      <c r="N468" s="309"/>
      <c r="O468" s="309"/>
      <c r="P468" s="309"/>
      <c r="Q468" s="309"/>
      <c r="R468" s="309"/>
    </row>
    <row r="469">
      <c r="D469" s="317"/>
      <c r="E469" s="305"/>
      <c r="F469" s="305"/>
      <c r="G469" s="305"/>
      <c r="H469" s="305"/>
      <c r="I469" s="305"/>
      <c r="J469" s="305"/>
      <c r="K469" s="305"/>
      <c r="L469" s="305"/>
      <c r="M469" s="305"/>
      <c r="N469" s="309"/>
      <c r="O469" s="309"/>
      <c r="P469" s="309"/>
      <c r="Q469" s="309"/>
      <c r="R469" s="309"/>
    </row>
    <row r="470">
      <c r="D470" s="317"/>
      <c r="E470" s="305"/>
      <c r="F470" s="305"/>
      <c r="G470" s="305"/>
      <c r="H470" s="305"/>
      <c r="I470" s="305"/>
      <c r="J470" s="305"/>
      <c r="K470" s="305"/>
      <c r="L470" s="305"/>
      <c r="M470" s="305"/>
      <c r="N470" s="309"/>
      <c r="O470" s="309"/>
      <c r="P470" s="309"/>
      <c r="Q470" s="309"/>
      <c r="R470" s="309"/>
    </row>
    <row r="471">
      <c r="D471" s="317"/>
      <c r="E471" s="305"/>
      <c r="F471" s="305"/>
      <c r="G471" s="305"/>
      <c r="H471" s="305"/>
      <c r="I471" s="305"/>
      <c r="J471" s="305"/>
      <c r="K471" s="305"/>
      <c r="L471" s="305"/>
      <c r="M471" s="305"/>
      <c r="N471" s="309"/>
      <c r="O471" s="309"/>
      <c r="P471" s="309"/>
      <c r="Q471" s="309"/>
      <c r="R471" s="309"/>
    </row>
    <row r="472">
      <c r="D472" s="317"/>
      <c r="E472" s="305"/>
      <c r="F472" s="305"/>
      <c r="G472" s="305"/>
      <c r="H472" s="305"/>
      <c r="I472" s="305"/>
      <c r="J472" s="305"/>
      <c r="K472" s="305"/>
      <c r="L472" s="305"/>
      <c r="M472" s="305"/>
      <c r="N472" s="309"/>
      <c r="O472" s="309"/>
      <c r="P472" s="309"/>
      <c r="Q472" s="309"/>
      <c r="R472" s="309"/>
    </row>
    <row r="473">
      <c r="D473" s="317"/>
      <c r="E473" s="305"/>
      <c r="F473" s="305"/>
      <c r="G473" s="305"/>
      <c r="H473" s="305"/>
      <c r="I473" s="305"/>
      <c r="J473" s="305"/>
      <c r="K473" s="305"/>
      <c r="L473" s="305"/>
      <c r="M473" s="305"/>
      <c r="N473" s="309"/>
      <c r="O473" s="309"/>
      <c r="P473" s="309"/>
      <c r="Q473" s="309"/>
      <c r="R473" s="309"/>
    </row>
    <row r="474">
      <c r="D474" s="317"/>
      <c r="E474" s="305"/>
      <c r="F474" s="305"/>
      <c r="G474" s="305"/>
      <c r="H474" s="305"/>
      <c r="I474" s="305"/>
      <c r="J474" s="305"/>
      <c r="K474" s="305"/>
      <c r="L474" s="305"/>
      <c r="M474" s="305"/>
      <c r="N474" s="309"/>
      <c r="O474" s="309"/>
      <c r="P474" s="309"/>
      <c r="Q474" s="309"/>
      <c r="R474" s="309"/>
    </row>
    <row r="475">
      <c r="D475" s="317"/>
      <c r="E475" s="305"/>
      <c r="F475" s="305"/>
      <c r="G475" s="305"/>
      <c r="H475" s="305"/>
      <c r="I475" s="305"/>
      <c r="J475" s="305"/>
      <c r="K475" s="305"/>
      <c r="L475" s="305"/>
      <c r="M475" s="305"/>
      <c r="N475" s="309"/>
      <c r="O475" s="309"/>
      <c r="P475" s="309"/>
      <c r="Q475" s="309"/>
      <c r="R475" s="309"/>
    </row>
    <row r="476">
      <c r="D476" s="317"/>
      <c r="E476" s="305"/>
      <c r="F476" s="305"/>
      <c r="G476" s="305"/>
      <c r="H476" s="305"/>
      <c r="I476" s="305"/>
      <c r="J476" s="305"/>
      <c r="K476" s="305"/>
      <c r="L476" s="305"/>
      <c r="M476" s="305"/>
      <c r="N476" s="309"/>
      <c r="O476" s="309"/>
      <c r="P476" s="309"/>
      <c r="Q476" s="309"/>
      <c r="R476" s="309"/>
    </row>
    <row r="477">
      <c r="D477" s="317"/>
      <c r="E477" s="305"/>
      <c r="F477" s="305"/>
      <c r="G477" s="305"/>
      <c r="H477" s="305"/>
      <c r="I477" s="305"/>
      <c r="J477" s="305"/>
      <c r="K477" s="305"/>
      <c r="L477" s="305"/>
      <c r="M477" s="305"/>
      <c r="N477" s="309"/>
      <c r="O477" s="309"/>
      <c r="P477" s="309"/>
      <c r="Q477" s="309"/>
      <c r="R477" s="309"/>
    </row>
    <row r="478">
      <c r="D478" s="317"/>
      <c r="E478" s="305"/>
      <c r="F478" s="305"/>
      <c r="G478" s="305"/>
      <c r="H478" s="305"/>
      <c r="I478" s="305"/>
      <c r="J478" s="305"/>
      <c r="K478" s="305"/>
      <c r="L478" s="305"/>
      <c r="M478" s="305"/>
      <c r="N478" s="309"/>
      <c r="O478" s="309"/>
      <c r="P478" s="309"/>
      <c r="Q478" s="309"/>
      <c r="R478" s="309"/>
    </row>
    <row r="479">
      <c r="D479" s="317"/>
      <c r="E479" s="305"/>
      <c r="F479" s="305"/>
      <c r="G479" s="305"/>
      <c r="H479" s="305"/>
      <c r="I479" s="305"/>
      <c r="J479" s="305"/>
      <c r="K479" s="305"/>
      <c r="L479" s="305"/>
      <c r="M479" s="305"/>
      <c r="N479" s="309"/>
      <c r="O479" s="309"/>
      <c r="P479" s="309"/>
      <c r="Q479" s="309"/>
      <c r="R479" s="309"/>
    </row>
    <row r="480">
      <c r="D480" s="317"/>
      <c r="E480" s="305"/>
      <c r="F480" s="305"/>
      <c r="G480" s="305"/>
      <c r="H480" s="305"/>
      <c r="I480" s="305"/>
      <c r="J480" s="305"/>
      <c r="K480" s="305"/>
      <c r="L480" s="305"/>
      <c r="M480" s="305"/>
      <c r="N480" s="309"/>
      <c r="O480" s="309"/>
      <c r="P480" s="309"/>
      <c r="Q480" s="309"/>
      <c r="R480" s="309"/>
    </row>
    <row r="481">
      <c r="D481" s="317"/>
      <c r="E481" s="305"/>
      <c r="F481" s="305"/>
      <c r="G481" s="305"/>
      <c r="H481" s="305"/>
      <c r="I481" s="305"/>
      <c r="J481" s="305"/>
      <c r="K481" s="305"/>
      <c r="L481" s="305"/>
      <c r="M481" s="305"/>
      <c r="N481" s="309"/>
      <c r="O481" s="309"/>
      <c r="P481" s="309"/>
      <c r="Q481" s="309"/>
      <c r="R481" s="309"/>
    </row>
    <row r="482">
      <c r="D482" s="317"/>
      <c r="E482" s="305"/>
      <c r="F482" s="305"/>
      <c r="G482" s="305"/>
      <c r="H482" s="305"/>
      <c r="I482" s="305"/>
      <c r="J482" s="305"/>
      <c r="K482" s="305"/>
      <c r="L482" s="305"/>
      <c r="M482" s="305"/>
      <c r="N482" s="309"/>
      <c r="O482" s="309"/>
      <c r="P482" s="309"/>
      <c r="Q482" s="309"/>
      <c r="R482" s="309"/>
    </row>
    <row r="483">
      <c r="D483" s="317"/>
      <c r="E483" s="305"/>
      <c r="F483" s="305"/>
      <c r="G483" s="305"/>
      <c r="H483" s="305"/>
      <c r="I483" s="305"/>
      <c r="J483" s="305"/>
      <c r="K483" s="305"/>
      <c r="L483" s="305"/>
      <c r="M483" s="305"/>
      <c r="N483" s="309"/>
      <c r="O483" s="309"/>
      <c r="P483" s="309"/>
      <c r="Q483" s="309"/>
      <c r="R483" s="309"/>
    </row>
    <row r="484">
      <c r="D484" s="317"/>
      <c r="E484" s="305"/>
      <c r="F484" s="305"/>
      <c r="G484" s="305"/>
      <c r="H484" s="305"/>
      <c r="I484" s="305"/>
      <c r="J484" s="305"/>
      <c r="K484" s="305"/>
      <c r="L484" s="305"/>
      <c r="M484" s="305"/>
      <c r="N484" s="309"/>
      <c r="O484" s="309"/>
      <c r="P484" s="309"/>
      <c r="Q484" s="309"/>
      <c r="R484" s="309"/>
    </row>
    <row r="485">
      <c r="D485" s="317"/>
      <c r="E485" s="305"/>
      <c r="F485" s="305"/>
      <c r="G485" s="305"/>
      <c r="H485" s="305"/>
      <c r="I485" s="305"/>
      <c r="J485" s="305"/>
      <c r="K485" s="305"/>
      <c r="L485" s="305"/>
      <c r="M485" s="305"/>
      <c r="N485" s="309"/>
      <c r="O485" s="309"/>
      <c r="P485" s="309"/>
      <c r="Q485" s="309"/>
      <c r="R485" s="309"/>
    </row>
    <row r="486">
      <c r="D486" s="317"/>
      <c r="E486" s="305"/>
      <c r="F486" s="305"/>
      <c r="G486" s="305"/>
      <c r="H486" s="305"/>
      <c r="I486" s="305"/>
      <c r="J486" s="305"/>
      <c r="K486" s="305"/>
      <c r="L486" s="305"/>
      <c r="M486" s="305"/>
      <c r="N486" s="309"/>
      <c r="O486" s="309"/>
      <c r="P486" s="309"/>
      <c r="Q486" s="309"/>
      <c r="R486" s="309"/>
    </row>
    <row r="487">
      <c r="D487" s="317"/>
      <c r="E487" s="305"/>
      <c r="F487" s="305"/>
      <c r="G487" s="305"/>
      <c r="H487" s="305"/>
      <c r="I487" s="305"/>
      <c r="J487" s="305"/>
      <c r="K487" s="305"/>
      <c r="L487" s="305"/>
      <c r="M487" s="305"/>
      <c r="N487" s="309"/>
      <c r="O487" s="309"/>
      <c r="P487" s="309"/>
      <c r="Q487" s="309"/>
      <c r="R487" s="309"/>
    </row>
    <row r="488">
      <c r="D488" s="317"/>
      <c r="E488" s="305"/>
      <c r="F488" s="305"/>
      <c r="G488" s="305"/>
      <c r="H488" s="305"/>
      <c r="I488" s="305"/>
      <c r="J488" s="305"/>
      <c r="K488" s="305"/>
      <c r="L488" s="305"/>
      <c r="M488" s="305"/>
      <c r="N488" s="309"/>
      <c r="O488" s="309"/>
      <c r="P488" s="309"/>
      <c r="Q488" s="309"/>
      <c r="R488" s="309"/>
    </row>
    <row r="489">
      <c r="D489" s="317"/>
      <c r="E489" s="305"/>
      <c r="F489" s="305"/>
      <c r="G489" s="305"/>
      <c r="H489" s="305"/>
      <c r="I489" s="305"/>
      <c r="J489" s="305"/>
      <c r="K489" s="305"/>
      <c r="L489" s="305"/>
      <c r="M489" s="305"/>
      <c r="N489" s="309"/>
      <c r="O489" s="309"/>
      <c r="P489" s="309"/>
      <c r="Q489" s="309"/>
      <c r="R489" s="309"/>
    </row>
    <row r="490">
      <c r="D490" s="317"/>
      <c r="E490" s="305"/>
      <c r="F490" s="305"/>
      <c r="G490" s="305"/>
      <c r="H490" s="305"/>
      <c r="I490" s="305"/>
      <c r="J490" s="305"/>
      <c r="K490" s="305"/>
      <c r="L490" s="305"/>
      <c r="M490" s="305"/>
      <c r="N490" s="309"/>
      <c r="O490" s="309"/>
      <c r="P490" s="309"/>
      <c r="Q490" s="309"/>
      <c r="R490" s="309"/>
    </row>
    <row r="491">
      <c r="D491" s="317"/>
      <c r="E491" s="305"/>
      <c r="F491" s="305"/>
      <c r="G491" s="305"/>
      <c r="H491" s="305"/>
      <c r="I491" s="305"/>
      <c r="J491" s="305"/>
      <c r="K491" s="305"/>
      <c r="L491" s="305"/>
      <c r="M491" s="305"/>
      <c r="N491" s="309"/>
      <c r="O491" s="309"/>
      <c r="P491" s="309"/>
      <c r="Q491" s="309"/>
      <c r="R491" s="309"/>
    </row>
    <row r="492">
      <c r="D492" s="317"/>
      <c r="E492" s="305"/>
      <c r="F492" s="305"/>
      <c r="G492" s="305"/>
      <c r="H492" s="305"/>
      <c r="I492" s="305"/>
      <c r="J492" s="305"/>
      <c r="K492" s="305"/>
      <c r="L492" s="305"/>
      <c r="M492" s="305"/>
      <c r="N492" s="309"/>
      <c r="O492" s="309"/>
      <c r="P492" s="309"/>
      <c r="Q492" s="309"/>
      <c r="R492" s="309"/>
    </row>
    <row r="493">
      <c r="D493" s="317"/>
      <c r="E493" s="305"/>
      <c r="F493" s="305"/>
      <c r="G493" s="305"/>
      <c r="H493" s="305"/>
      <c r="I493" s="305"/>
      <c r="J493" s="305"/>
      <c r="K493" s="305"/>
      <c r="L493" s="305"/>
      <c r="M493" s="305"/>
      <c r="N493" s="309"/>
      <c r="O493" s="309"/>
      <c r="P493" s="309"/>
      <c r="Q493" s="309"/>
      <c r="R493" s="309"/>
    </row>
    <row r="494">
      <c r="D494" s="317"/>
      <c r="E494" s="305"/>
      <c r="F494" s="305"/>
      <c r="G494" s="305"/>
      <c r="H494" s="305"/>
      <c r="I494" s="305"/>
      <c r="J494" s="305"/>
      <c r="K494" s="305"/>
      <c r="L494" s="305"/>
      <c r="M494" s="305"/>
      <c r="N494" s="309"/>
      <c r="O494" s="309"/>
      <c r="P494" s="309"/>
      <c r="Q494" s="309"/>
      <c r="R494" s="309"/>
    </row>
    <row r="495">
      <c r="D495" s="317"/>
      <c r="E495" s="305"/>
      <c r="F495" s="305"/>
      <c r="G495" s="305"/>
      <c r="H495" s="305"/>
      <c r="I495" s="305"/>
      <c r="J495" s="305"/>
      <c r="K495" s="305"/>
      <c r="L495" s="305"/>
      <c r="M495" s="305"/>
      <c r="N495" s="309"/>
      <c r="O495" s="309"/>
      <c r="P495" s="309"/>
      <c r="Q495" s="309"/>
      <c r="R495" s="309"/>
    </row>
    <row r="496">
      <c r="D496" s="317"/>
      <c r="E496" s="305"/>
      <c r="F496" s="305"/>
      <c r="G496" s="305"/>
      <c r="H496" s="305"/>
      <c r="I496" s="305"/>
      <c r="J496" s="305"/>
      <c r="K496" s="305"/>
      <c r="L496" s="305"/>
      <c r="M496" s="305"/>
      <c r="N496" s="309"/>
      <c r="O496" s="309"/>
      <c r="P496" s="309"/>
      <c r="Q496" s="309"/>
      <c r="R496" s="309"/>
    </row>
    <row r="497">
      <c r="D497" s="317"/>
      <c r="E497" s="305"/>
      <c r="F497" s="305"/>
      <c r="G497" s="305"/>
      <c r="H497" s="305"/>
      <c r="I497" s="305"/>
      <c r="J497" s="305"/>
      <c r="K497" s="305"/>
      <c r="L497" s="305"/>
      <c r="M497" s="305"/>
      <c r="N497" s="309"/>
      <c r="O497" s="309"/>
      <c r="P497" s="309"/>
      <c r="Q497" s="309"/>
      <c r="R497" s="309"/>
    </row>
    <row r="498">
      <c r="D498" s="317"/>
      <c r="E498" s="305"/>
      <c r="F498" s="305"/>
      <c r="G498" s="305"/>
      <c r="H498" s="305"/>
      <c r="I498" s="305"/>
      <c r="J498" s="305"/>
      <c r="K498" s="305"/>
      <c r="L498" s="305"/>
      <c r="M498" s="305"/>
      <c r="N498" s="309"/>
      <c r="O498" s="309"/>
      <c r="P498" s="309"/>
      <c r="Q498" s="309"/>
      <c r="R498" s="309"/>
    </row>
    <row r="499">
      <c r="D499" s="317"/>
      <c r="E499" s="305"/>
      <c r="F499" s="305"/>
      <c r="G499" s="305"/>
      <c r="H499" s="305"/>
      <c r="I499" s="305"/>
      <c r="J499" s="305"/>
      <c r="K499" s="305"/>
      <c r="L499" s="305"/>
      <c r="M499" s="305"/>
      <c r="N499" s="309"/>
      <c r="O499" s="309"/>
      <c r="P499" s="309"/>
      <c r="Q499" s="309"/>
      <c r="R499" s="309"/>
    </row>
    <row r="500">
      <c r="D500" s="317"/>
      <c r="E500" s="305"/>
      <c r="F500" s="305"/>
      <c r="G500" s="305"/>
      <c r="H500" s="305"/>
      <c r="I500" s="305"/>
      <c r="J500" s="305"/>
      <c r="K500" s="305"/>
      <c r="L500" s="305"/>
      <c r="M500" s="305"/>
      <c r="N500" s="309"/>
      <c r="O500" s="309"/>
      <c r="P500" s="309"/>
      <c r="Q500" s="309"/>
      <c r="R500" s="309"/>
    </row>
    <row r="501">
      <c r="D501" s="317"/>
      <c r="E501" s="305"/>
      <c r="F501" s="305"/>
      <c r="G501" s="305"/>
      <c r="H501" s="305"/>
      <c r="I501" s="305"/>
      <c r="J501" s="305"/>
      <c r="K501" s="305"/>
      <c r="L501" s="305"/>
      <c r="M501" s="305"/>
      <c r="N501" s="309"/>
      <c r="O501" s="309"/>
      <c r="P501" s="309"/>
      <c r="Q501" s="309"/>
      <c r="R501" s="309"/>
    </row>
    <row r="502">
      <c r="D502" s="317"/>
      <c r="E502" s="305"/>
      <c r="F502" s="305"/>
      <c r="G502" s="305"/>
      <c r="H502" s="305"/>
      <c r="I502" s="305"/>
      <c r="J502" s="305"/>
      <c r="K502" s="305"/>
      <c r="L502" s="305"/>
      <c r="M502" s="305"/>
      <c r="N502" s="309"/>
      <c r="O502" s="309"/>
      <c r="P502" s="309"/>
      <c r="Q502" s="309"/>
      <c r="R502" s="309"/>
    </row>
    <row r="503">
      <c r="D503" s="317"/>
      <c r="E503" s="305"/>
      <c r="F503" s="305"/>
      <c r="G503" s="305"/>
      <c r="H503" s="305"/>
      <c r="I503" s="305"/>
      <c r="J503" s="305"/>
      <c r="K503" s="305"/>
      <c r="L503" s="305"/>
      <c r="M503" s="305"/>
      <c r="N503" s="309"/>
      <c r="O503" s="309"/>
      <c r="P503" s="309"/>
      <c r="Q503" s="309"/>
      <c r="R503" s="309"/>
    </row>
    <row r="504">
      <c r="D504" s="317"/>
      <c r="E504" s="305"/>
      <c r="F504" s="305"/>
      <c r="G504" s="305"/>
      <c r="H504" s="305"/>
      <c r="I504" s="305"/>
      <c r="J504" s="305"/>
      <c r="K504" s="305"/>
      <c r="L504" s="305"/>
      <c r="M504" s="305"/>
      <c r="N504" s="309"/>
      <c r="O504" s="309"/>
      <c r="P504" s="309"/>
      <c r="Q504" s="309"/>
      <c r="R504" s="309"/>
    </row>
    <row r="505">
      <c r="D505" s="317"/>
      <c r="E505" s="305"/>
      <c r="F505" s="305"/>
      <c r="G505" s="305"/>
      <c r="H505" s="305"/>
      <c r="I505" s="305"/>
      <c r="J505" s="305"/>
      <c r="K505" s="305"/>
      <c r="L505" s="305"/>
      <c r="M505" s="305"/>
      <c r="N505" s="309"/>
      <c r="O505" s="309"/>
      <c r="P505" s="309"/>
      <c r="Q505" s="309"/>
      <c r="R505" s="309"/>
    </row>
    <row r="506">
      <c r="D506" s="317"/>
      <c r="E506" s="305"/>
      <c r="F506" s="305"/>
      <c r="G506" s="305"/>
      <c r="H506" s="305"/>
      <c r="I506" s="305"/>
      <c r="J506" s="305"/>
      <c r="K506" s="305"/>
      <c r="L506" s="305"/>
      <c r="M506" s="305"/>
      <c r="N506" s="309"/>
      <c r="O506" s="309"/>
      <c r="P506" s="309"/>
      <c r="Q506" s="309"/>
      <c r="R506" s="309"/>
    </row>
    <row r="507">
      <c r="D507" s="317"/>
      <c r="E507" s="305"/>
      <c r="F507" s="305"/>
      <c r="G507" s="305"/>
      <c r="H507" s="305"/>
      <c r="I507" s="305"/>
      <c r="J507" s="305"/>
      <c r="K507" s="305"/>
      <c r="L507" s="305"/>
      <c r="M507" s="305"/>
      <c r="N507" s="309"/>
      <c r="O507" s="309"/>
      <c r="P507" s="309"/>
      <c r="Q507" s="309"/>
      <c r="R507" s="309"/>
    </row>
    <row r="508">
      <c r="D508" s="317"/>
      <c r="E508" s="305"/>
      <c r="F508" s="305"/>
      <c r="G508" s="305"/>
      <c r="H508" s="305"/>
      <c r="I508" s="305"/>
      <c r="J508" s="305"/>
      <c r="K508" s="305"/>
      <c r="L508" s="305"/>
      <c r="M508" s="305"/>
      <c r="N508" s="309"/>
      <c r="O508" s="309"/>
      <c r="P508" s="309"/>
      <c r="Q508" s="309"/>
      <c r="R508" s="309"/>
    </row>
    <row r="509">
      <c r="D509" s="317"/>
      <c r="E509" s="305"/>
      <c r="F509" s="305"/>
      <c r="G509" s="305"/>
      <c r="H509" s="305"/>
      <c r="I509" s="305"/>
      <c r="J509" s="305"/>
      <c r="K509" s="305"/>
      <c r="L509" s="305"/>
      <c r="M509" s="305"/>
      <c r="N509" s="309"/>
      <c r="O509" s="309"/>
      <c r="P509" s="309"/>
      <c r="Q509" s="309"/>
      <c r="R509" s="309"/>
    </row>
    <row r="510">
      <c r="D510" s="317"/>
      <c r="E510" s="305"/>
      <c r="F510" s="305"/>
      <c r="G510" s="305"/>
      <c r="H510" s="305"/>
      <c r="I510" s="305"/>
      <c r="J510" s="305"/>
      <c r="K510" s="305"/>
      <c r="L510" s="305"/>
      <c r="M510" s="305"/>
      <c r="N510" s="309"/>
      <c r="O510" s="309"/>
      <c r="P510" s="309"/>
      <c r="Q510" s="309"/>
      <c r="R510" s="309"/>
    </row>
    <row r="511">
      <c r="D511" s="317"/>
      <c r="E511" s="305"/>
      <c r="F511" s="305"/>
      <c r="G511" s="305"/>
      <c r="H511" s="305"/>
      <c r="I511" s="305"/>
      <c r="J511" s="305"/>
      <c r="K511" s="305"/>
      <c r="L511" s="305"/>
      <c r="M511" s="305"/>
      <c r="N511" s="309"/>
      <c r="O511" s="309"/>
      <c r="P511" s="309"/>
      <c r="Q511" s="309"/>
      <c r="R511" s="309"/>
    </row>
    <row r="512">
      <c r="D512" s="317"/>
      <c r="E512" s="305"/>
      <c r="F512" s="305"/>
      <c r="G512" s="305"/>
      <c r="H512" s="305"/>
      <c r="I512" s="305"/>
      <c r="J512" s="305"/>
      <c r="K512" s="305"/>
      <c r="L512" s="305"/>
      <c r="M512" s="305"/>
      <c r="N512" s="309"/>
      <c r="O512" s="309"/>
      <c r="P512" s="309"/>
      <c r="Q512" s="309"/>
      <c r="R512" s="309"/>
    </row>
    <row r="513">
      <c r="D513" s="317"/>
      <c r="E513" s="305"/>
      <c r="F513" s="305"/>
      <c r="G513" s="305"/>
      <c r="H513" s="305"/>
      <c r="I513" s="305"/>
      <c r="J513" s="305"/>
      <c r="K513" s="305"/>
      <c r="L513" s="305"/>
      <c r="M513" s="305"/>
      <c r="N513" s="309"/>
      <c r="O513" s="309"/>
      <c r="P513" s="309"/>
      <c r="Q513" s="309"/>
      <c r="R513" s="309"/>
    </row>
    <row r="514">
      <c r="D514" s="317"/>
      <c r="E514" s="305"/>
      <c r="F514" s="305"/>
      <c r="G514" s="305"/>
      <c r="H514" s="305"/>
      <c r="I514" s="305"/>
      <c r="J514" s="305"/>
      <c r="K514" s="305"/>
      <c r="L514" s="305"/>
      <c r="M514" s="305"/>
      <c r="N514" s="309"/>
      <c r="O514" s="309"/>
      <c r="P514" s="309"/>
      <c r="Q514" s="309"/>
      <c r="R514" s="309"/>
    </row>
    <row r="515">
      <c r="D515" s="317"/>
      <c r="E515" s="305"/>
      <c r="F515" s="305"/>
      <c r="G515" s="305"/>
      <c r="H515" s="305"/>
      <c r="I515" s="305"/>
      <c r="J515" s="305"/>
      <c r="K515" s="305"/>
      <c r="L515" s="305"/>
      <c r="M515" s="305"/>
      <c r="N515" s="309"/>
      <c r="O515" s="309"/>
      <c r="P515" s="309"/>
      <c r="Q515" s="309"/>
      <c r="R515" s="309"/>
    </row>
    <row r="516">
      <c r="D516" s="317"/>
      <c r="E516" s="305"/>
      <c r="F516" s="305"/>
      <c r="G516" s="305"/>
      <c r="H516" s="305"/>
      <c r="I516" s="305"/>
      <c r="J516" s="305"/>
      <c r="K516" s="305"/>
      <c r="L516" s="305"/>
      <c r="M516" s="305"/>
      <c r="N516" s="309"/>
      <c r="O516" s="309"/>
      <c r="P516" s="309"/>
      <c r="Q516" s="309"/>
      <c r="R516" s="309"/>
    </row>
    <row r="517">
      <c r="D517" s="317"/>
      <c r="E517" s="305"/>
      <c r="F517" s="305"/>
      <c r="G517" s="305"/>
      <c r="H517" s="305"/>
      <c r="I517" s="305"/>
      <c r="J517" s="305"/>
      <c r="K517" s="305"/>
      <c r="L517" s="305"/>
      <c r="M517" s="305"/>
      <c r="N517" s="309"/>
      <c r="O517" s="309"/>
      <c r="P517" s="309"/>
      <c r="Q517" s="309"/>
      <c r="R517" s="309"/>
    </row>
    <row r="518">
      <c r="D518" s="317"/>
      <c r="E518" s="305"/>
      <c r="F518" s="305"/>
      <c r="G518" s="305"/>
      <c r="H518" s="305"/>
      <c r="I518" s="305"/>
      <c r="J518" s="305"/>
      <c r="K518" s="305"/>
      <c r="L518" s="305"/>
      <c r="M518" s="305"/>
      <c r="N518" s="309"/>
      <c r="O518" s="309"/>
      <c r="P518" s="309"/>
      <c r="Q518" s="309"/>
      <c r="R518" s="309"/>
    </row>
    <row r="519">
      <c r="D519" s="317"/>
      <c r="E519" s="305"/>
      <c r="F519" s="305"/>
      <c r="G519" s="305"/>
      <c r="H519" s="305"/>
      <c r="I519" s="305"/>
      <c r="J519" s="305"/>
      <c r="K519" s="305"/>
      <c r="L519" s="305"/>
      <c r="M519" s="305"/>
      <c r="N519" s="309"/>
      <c r="O519" s="309"/>
      <c r="P519" s="309"/>
      <c r="Q519" s="309"/>
      <c r="R519" s="309"/>
    </row>
    <row r="520">
      <c r="D520" s="317"/>
      <c r="E520" s="305"/>
      <c r="F520" s="305"/>
      <c r="G520" s="305"/>
      <c r="H520" s="305"/>
      <c r="I520" s="305"/>
      <c r="J520" s="305"/>
      <c r="K520" s="305"/>
      <c r="L520" s="305"/>
      <c r="M520" s="305"/>
      <c r="N520" s="309"/>
      <c r="O520" s="309"/>
      <c r="P520" s="309"/>
      <c r="Q520" s="309"/>
      <c r="R520" s="309"/>
    </row>
    <row r="521">
      <c r="D521" s="317"/>
      <c r="E521" s="305"/>
      <c r="F521" s="305"/>
      <c r="G521" s="305"/>
      <c r="H521" s="305"/>
      <c r="I521" s="305"/>
      <c r="J521" s="305"/>
      <c r="K521" s="305"/>
      <c r="L521" s="305"/>
      <c r="M521" s="305"/>
      <c r="N521" s="309"/>
      <c r="O521" s="309"/>
      <c r="P521" s="309"/>
      <c r="Q521" s="309"/>
      <c r="R521" s="309"/>
    </row>
    <row r="522">
      <c r="D522" s="317"/>
      <c r="E522" s="305"/>
      <c r="F522" s="305"/>
      <c r="G522" s="305"/>
      <c r="H522" s="305"/>
      <c r="I522" s="305"/>
      <c r="J522" s="305"/>
      <c r="K522" s="305"/>
      <c r="L522" s="305"/>
      <c r="M522" s="305"/>
      <c r="N522" s="309"/>
      <c r="O522" s="309"/>
      <c r="P522" s="309"/>
      <c r="Q522" s="309"/>
      <c r="R522" s="309"/>
    </row>
    <row r="523">
      <c r="D523" s="317"/>
      <c r="E523" s="305"/>
      <c r="F523" s="305"/>
      <c r="G523" s="305"/>
      <c r="H523" s="305"/>
      <c r="I523" s="305"/>
      <c r="J523" s="305"/>
      <c r="K523" s="305"/>
      <c r="L523" s="305"/>
      <c r="M523" s="305"/>
      <c r="N523" s="309"/>
      <c r="O523" s="309"/>
      <c r="P523" s="309"/>
      <c r="Q523" s="309"/>
      <c r="R523" s="309"/>
    </row>
    <row r="524">
      <c r="D524" s="317"/>
      <c r="E524" s="305"/>
      <c r="F524" s="305"/>
      <c r="G524" s="305"/>
      <c r="H524" s="305"/>
      <c r="I524" s="305"/>
      <c r="J524" s="305"/>
      <c r="K524" s="305"/>
      <c r="L524" s="305"/>
      <c r="M524" s="305"/>
      <c r="N524" s="309"/>
      <c r="O524" s="309"/>
      <c r="P524" s="309"/>
      <c r="Q524" s="309"/>
      <c r="R524" s="309"/>
    </row>
    <row r="525">
      <c r="D525" s="317"/>
      <c r="E525" s="305"/>
      <c r="F525" s="305"/>
      <c r="G525" s="305"/>
      <c r="H525" s="305"/>
      <c r="I525" s="305"/>
      <c r="J525" s="305"/>
      <c r="K525" s="305"/>
      <c r="L525" s="305"/>
      <c r="M525" s="305"/>
      <c r="N525" s="309"/>
      <c r="O525" s="309"/>
      <c r="P525" s="309"/>
      <c r="Q525" s="309"/>
      <c r="R525" s="309"/>
    </row>
    <row r="526">
      <c r="D526" s="317"/>
      <c r="E526" s="305"/>
      <c r="F526" s="305"/>
      <c r="G526" s="305"/>
      <c r="H526" s="305"/>
      <c r="I526" s="305"/>
      <c r="J526" s="305"/>
      <c r="K526" s="305"/>
      <c r="L526" s="305"/>
      <c r="M526" s="305"/>
      <c r="N526" s="309"/>
      <c r="O526" s="309"/>
      <c r="P526" s="309"/>
      <c r="Q526" s="309"/>
      <c r="R526" s="309"/>
    </row>
    <row r="527">
      <c r="D527" s="317"/>
      <c r="E527" s="305"/>
      <c r="F527" s="305"/>
      <c r="G527" s="305"/>
      <c r="H527" s="305"/>
      <c r="I527" s="305"/>
      <c r="J527" s="305"/>
      <c r="K527" s="305"/>
      <c r="L527" s="305"/>
      <c r="M527" s="305"/>
      <c r="N527" s="309"/>
      <c r="O527" s="309"/>
      <c r="P527" s="309"/>
      <c r="Q527" s="309"/>
      <c r="R527" s="309"/>
    </row>
    <row r="528">
      <c r="D528" s="317"/>
      <c r="E528" s="305"/>
      <c r="F528" s="305"/>
      <c r="G528" s="305"/>
      <c r="H528" s="305"/>
      <c r="I528" s="305"/>
      <c r="J528" s="305"/>
      <c r="K528" s="305"/>
      <c r="L528" s="305"/>
      <c r="M528" s="305"/>
      <c r="N528" s="309"/>
      <c r="O528" s="309"/>
      <c r="P528" s="309"/>
      <c r="Q528" s="309"/>
      <c r="R528" s="309"/>
    </row>
    <row r="529">
      <c r="D529" s="317"/>
      <c r="E529" s="305"/>
      <c r="F529" s="305"/>
      <c r="G529" s="305"/>
      <c r="H529" s="305"/>
      <c r="I529" s="305"/>
      <c r="J529" s="305"/>
      <c r="K529" s="305"/>
      <c r="L529" s="305"/>
      <c r="M529" s="305"/>
      <c r="N529" s="309"/>
      <c r="O529" s="309"/>
      <c r="P529" s="309"/>
      <c r="Q529" s="309"/>
      <c r="R529" s="309"/>
    </row>
    <row r="530">
      <c r="D530" s="317"/>
      <c r="E530" s="305"/>
      <c r="F530" s="305"/>
      <c r="G530" s="305"/>
      <c r="H530" s="305"/>
      <c r="I530" s="305"/>
      <c r="J530" s="305"/>
      <c r="K530" s="305"/>
      <c r="L530" s="305"/>
      <c r="M530" s="305"/>
      <c r="N530" s="309"/>
      <c r="O530" s="309"/>
      <c r="P530" s="309"/>
      <c r="Q530" s="309"/>
      <c r="R530" s="309"/>
    </row>
    <row r="531">
      <c r="D531" s="317"/>
      <c r="E531" s="305"/>
      <c r="F531" s="305"/>
      <c r="G531" s="305"/>
      <c r="H531" s="305"/>
      <c r="I531" s="305"/>
      <c r="J531" s="305"/>
      <c r="K531" s="305"/>
      <c r="L531" s="305"/>
      <c r="M531" s="305"/>
      <c r="N531" s="309"/>
      <c r="O531" s="309"/>
      <c r="P531" s="309"/>
      <c r="Q531" s="309"/>
      <c r="R531" s="309"/>
    </row>
    <row r="532">
      <c r="D532" s="317"/>
      <c r="E532" s="305"/>
      <c r="F532" s="305"/>
      <c r="G532" s="305"/>
      <c r="H532" s="305"/>
      <c r="I532" s="305"/>
      <c r="J532" s="305"/>
      <c r="K532" s="305"/>
      <c r="L532" s="305"/>
      <c r="M532" s="305"/>
      <c r="N532" s="309"/>
      <c r="O532" s="309"/>
      <c r="P532" s="309"/>
      <c r="Q532" s="309"/>
      <c r="R532" s="309"/>
    </row>
    <row r="533">
      <c r="D533" s="317"/>
      <c r="E533" s="305"/>
      <c r="F533" s="305"/>
      <c r="G533" s="305"/>
      <c r="H533" s="305"/>
      <c r="I533" s="305"/>
      <c r="J533" s="305"/>
      <c r="K533" s="305"/>
      <c r="L533" s="305"/>
      <c r="M533" s="305"/>
      <c r="N533" s="309"/>
      <c r="O533" s="309"/>
      <c r="P533" s="309"/>
      <c r="Q533" s="309"/>
      <c r="R533" s="309"/>
    </row>
    <row r="534">
      <c r="D534" s="317"/>
      <c r="E534" s="305"/>
      <c r="F534" s="305"/>
      <c r="G534" s="305"/>
      <c r="H534" s="305"/>
      <c r="I534" s="305"/>
      <c r="J534" s="305"/>
      <c r="K534" s="305"/>
      <c r="L534" s="305"/>
      <c r="M534" s="305"/>
      <c r="N534" s="309"/>
      <c r="O534" s="309"/>
      <c r="P534" s="309"/>
      <c r="Q534" s="309"/>
      <c r="R534" s="309"/>
    </row>
    <row r="535">
      <c r="D535" s="317"/>
      <c r="E535" s="305"/>
      <c r="F535" s="305"/>
      <c r="G535" s="305"/>
      <c r="H535" s="305"/>
      <c r="I535" s="305"/>
      <c r="J535" s="305"/>
      <c r="K535" s="305"/>
      <c r="L535" s="305"/>
      <c r="M535" s="305"/>
      <c r="N535" s="309"/>
      <c r="O535" s="309"/>
      <c r="P535" s="309"/>
      <c r="Q535" s="309"/>
      <c r="R535" s="309"/>
    </row>
    <row r="536">
      <c r="D536" s="317"/>
      <c r="E536" s="305"/>
      <c r="F536" s="305"/>
      <c r="G536" s="305"/>
      <c r="H536" s="305"/>
      <c r="I536" s="305"/>
      <c r="J536" s="305"/>
      <c r="K536" s="305"/>
      <c r="L536" s="305"/>
      <c r="M536" s="305"/>
      <c r="N536" s="309"/>
      <c r="O536" s="309"/>
      <c r="P536" s="309"/>
      <c r="Q536" s="309"/>
      <c r="R536" s="309"/>
    </row>
    <row r="537">
      <c r="D537" s="317"/>
      <c r="E537" s="305"/>
      <c r="F537" s="305"/>
      <c r="G537" s="305"/>
      <c r="H537" s="305"/>
      <c r="I537" s="305"/>
      <c r="J537" s="305"/>
      <c r="K537" s="305"/>
      <c r="L537" s="305"/>
      <c r="M537" s="305"/>
      <c r="N537" s="309"/>
      <c r="O537" s="309"/>
      <c r="P537" s="309"/>
      <c r="Q537" s="309"/>
      <c r="R537" s="309"/>
    </row>
    <row r="538">
      <c r="D538" s="317"/>
      <c r="E538" s="305"/>
      <c r="F538" s="305"/>
      <c r="G538" s="305"/>
      <c r="H538" s="305"/>
      <c r="I538" s="305"/>
      <c r="J538" s="305"/>
      <c r="K538" s="305"/>
      <c r="L538" s="305"/>
      <c r="M538" s="305"/>
      <c r="N538" s="309"/>
      <c r="O538" s="309"/>
      <c r="P538" s="309"/>
      <c r="Q538" s="309"/>
      <c r="R538" s="309"/>
    </row>
    <row r="539">
      <c r="D539" s="317"/>
      <c r="E539" s="305"/>
      <c r="F539" s="305"/>
      <c r="G539" s="305"/>
      <c r="H539" s="305"/>
      <c r="I539" s="305"/>
      <c r="J539" s="305"/>
      <c r="K539" s="305"/>
      <c r="L539" s="305"/>
      <c r="M539" s="305"/>
      <c r="N539" s="309"/>
      <c r="O539" s="309"/>
      <c r="P539" s="309"/>
      <c r="Q539" s="309"/>
      <c r="R539" s="309"/>
    </row>
    <row r="540">
      <c r="D540" s="317"/>
      <c r="E540" s="305"/>
      <c r="F540" s="305"/>
      <c r="G540" s="305"/>
      <c r="H540" s="305"/>
      <c r="I540" s="305"/>
      <c r="J540" s="305"/>
      <c r="K540" s="305"/>
      <c r="L540" s="305"/>
      <c r="M540" s="305"/>
      <c r="N540" s="309"/>
      <c r="O540" s="309"/>
      <c r="P540" s="309"/>
      <c r="Q540" s="309"/>
      <c r="R540" s="309"/>
    </row>
    <row r="541">
      <c r="D541" s="317"/>
      <c r="E541" s="305"/>
      <c r="F541" s="305"/>
      <c r="G541" s="305"/>
      <c r="H541" s="305"/>
      <c r="I541" s="305"/>
      <c r="J541" s="305"/>
      <c r="K541" s="305"/>
      <c r="L541" s="305"/>
      <c r="M541" s="305"/>
      <c r="N541" s="309"/>
      <c r="O541" s="309"/>
      <c r="P541" s="309"/>
      <c r="Q541" s="309"/>
      <c r="R541" s="309"/>
    </row>
    <row r="542">
      <c r="D542" s="317"/>
      <c r="E542" s="305"/>
      <c r="F542" s="305"/>
      <c r="G542" s="305"/>
      <c r="H542" s="305"/>
      <c r="I542" s="305"/>
      <c r="J542" s="305"/>
      <c r="K542" s="305"/>
      <c r="L542" s="305"/>
      <c r="M542" s="305"/>
      <c r="N542" s="309"/>
      <c r="O542" s="309"/>
      <c r="P542" s="309"/>
      <c r="Q542" s="309"/>
      <c r="R542" s="309"/>
    </row>
    <row r="543">
      <c r="D543" s="317"/>
      <c r="E543" s="305"/>
      <c r="F543" s="305"/>
      <c r="G543" s="305"/>
      <c r="H543" s="305"/>
      <c r="I543" s="305"/>
      <c r="J543" s="305"/>
      <c r="K543" s="305"/>
      <c r="L543" s="305"/>
      <c r="M543" s="305"/>
      <c r="N543" s="309"/>
      <c r="O543" s="309"/>
      <c r="P543" s="309"/>
      <c r="Q543" s="309"/>
      <c r="R543" s="309"/>
    </row>
    <row r="544">
      <c r="D544" s="317"/>
      <c r="E544" s="305"/>
      <c r="F544" s="305"/>
      <c r="G544" s="305"/>
      <c r="H544" s="305"/>
      <c r="I544" s="305"/>
      <c r="J544" s="305"/>
      <c r="K544" s="305"/>
      <c r="L544" s="305"/>
      <c r="M544" s="305"/>
      <c r="N544" s="309"/>
      <c r="O544" s="309"/>
      <c r="P544" s="309"/>
      <c r="Q544" s="309"/>
      <c r="R544" s="309"/>
    </row>
    <row r="545">
      <c r="D545" s="317"/>
      <c r="E545" s="305"/>
      <c r="F545" s="305"/>
      <c r="G545" s="305"/>
      <c r="H545" s="305"/>
      <c r="I545" s="305"/>
      <c r="J545" s="305"/>
      <c r="K545" s="305"/>
      <c r="L545" s="305"/>
      <c r="M545" s="305"/>
      <c r="N545" s="309"/>
      <c r="O545" s="309"/>
      <c r="P545" s="309"/>
      <c r="Q545" s="309"/>
      <c r="R545" s="309"/>
    </row>
    <row r="546">
      <c r="D546" s="317"/>
      <c r="E546" s="305"/>
      <c r="F546" s="305"/>
      <c r="G546" s="305"/>
      <c r="H546" s="305"/>
      <c r="I546" s="305"/>
      <c r="J546" s="305"/>
      <c r="K546" s="305"/>
      <c r="L546" s="305"/>
      <c r="M546" s="305"/>
      <c r="N546" s="309"/>
      <c r="O546" s="309"/>
      <c r="P546" s="309"/>
      <c r="Q546" s="309"/>
      <c r="R546" s="309"/>
    </row>
    <row r="547">
      <c r="D547" s="317"/>
      <c r="E547" s="305"/>
      <c r="F547" s="305"/>
      <c r="G547" s="305"/>
      <c r="H547" s="305"/>
      <c r="I547" s="305"/>
      <c r="J547" s="305"/>
      <c r="K547" s="305"/>
      <c r="L547" s="305"/>
      <c r="M547" s="305"/>
      <c r="N547" s="309"/>
      <c r="O547" s="309"/>
      <c r="P547" s="309"/>
      <c r="Q547" s="309"/>
      <c r="R547" s="309"/>
    </row>
    <row r="548">
      <c r="D548" s="317"/>
      <c r="E548" s="305"/>
      <c r="F548" s="305"/>
      <c r="G548" s="305"/>
      <c r="H548" s="305"/>
      <c r="I548" s="305"/>
      <c r="J548" s="305"/>
      <c r="K548" s="305"/>
      <c r="L548" s="305"/>
      <c r="M548" s="305"/>
      <c r="N548" s="309"/>
      <c r="O548" s="309"/>
      <c r="P548" s="309"/>
      <c r="Q548" s="309"/>
      <c r="R548" s="309"/>
    </row>
    <row r="549">
      <c r="D549" s="317"/>
      <c r="E549" s="305"/>
      <c r="F549" s="305"/>
      <c r="G549" s="305"/>
      <c r="H549" s="305"/>
      <c r="I549" s="305"/>
      <c r="J549" s="305"/>
      <c r="K549" s="305"/>
      <c r="L549" s="305"/>
      <c r="M549" s="305"/>
      <c r="N549" s="309"/>
      <c r="O549" s="309"/>
      <c r="P549" s="309"/>
      <c r="Q549" s="309"/>
      <c r="R549" s="309"/>
    </row>
    <row r="550">
      <c r="D550" s="317"/>
      <c r="E550" s="305"/>
      <c r="F550" s="305"/>
      <c r="G550" s="305"/>
      <c r="H550" s="305"/>
      <c r="I550" s="305"/>
      <c r="J550" s="305"/>
      <c r="K550" s="305"/>
      <c r="L550" s="305"/>
      <c r="M550" s="305"/>
      <c r="N550" s="309"/>
      <c r="O550" s="309"/>
      <c r="P550" s="309"/>
      <c r="Q550" s="309"/>
      <c r="R550" s="309"/>
    </row>
    <row r="551">
      <c r="D551" s="317"/>
      <c r="E551" s="305"/>
      <c r="F551" s="305"/>
      <c r="G551" s="305"/>
      <c r="H551" s="305"/>
      <c r="I551" s="305"/>
      <c r="J551" s="305"/>
      <c r="K551" s="305"/>
      <c r="L551" s="305"/>
      <c r="M551" s="305"/>
      <c r="N551" s="309"/>
      <c r="O551" s="309"/>
      <c r="P551" s="309"/>
      <c r="Q551" s="309"/>
      <c r="R551" s="309"/>
    </row>
    <row r="552">
      <c r="D552" s="317"/>
      <c r="E552" s="305"/>
      <c r="F552" s="305"/>
      <c r="G552" s="305"/>
      <c r="H552" s="305"/>
      <c r="I552" s="305"/>
      <c r="J552" s="305"/>
      <c r="K552" s="305"/>
      <c r="L552" s="305"/>
      <c r="M552" s="305"/>
      <c r="N552" s="309"/>
      <c r="O552" s="309"/>
      <c r="P552" s="309"/>
      <c r="Q552" s="309"/>
      <c r="R552" s="309"/>
    </row>
    <row r="553">
      <c r="D553" s="317"/>
      <c r="E553" s="305"/>
      <c r="F553" s="305"/>
      <c r="G553" s="305"/>
      <c r="H553" s="305"/>
      <c r="I553" s="305"/>
      <c r="J553" s="305"/>
      <c r="K553" s="305"/>
      <c r="L553" s="305"/>
      <c r="M553" s="305"/>
      <c r="N553" s="309"/>
      <c r="O553" s="309"/>
      <c r="P553" s="309"/>
      <c r="Q553" s="309"/>
      <c r="R553" s="309"/>
    </row>
    <row r="554">
      <c r="D554" s="317"/>
      <c r="E554" s="305"/>
      <c r="F554" s="305"/>
      <c r="G554" s="305"/>
      <c r="H554" s="305"/>
      <c r="I554" s="305"/>
      <c r="J554" s="305"/>
      <c r="K554" s="305"/>
      <c r="L554" s="305"/>
      <c r="M554" s="305"/>
      <c r="N554" s="309"/>
      <c r="O554" s="309"/>
      <c r="P554" s="309"/>
      <c r="Q554" s="309"/>
      <c r="R554" s="309"/>
    </row>
    <row r="555">
      <c r="D555" s="317"/>
      <c r="E555" s="305"/>
      <c r="F555" s="305"/>
      <c r="G555" s="305"/>
      <c r="H555" s="305"/>
      <c r="I555" s="305"/>
      <c r="J555" s="305"/>
      <c r="K555" s="305"/>
      <c r="L555" s="305"/>
      <c r="M555" s="305"/>
      <c r="N555" s="309"/>
      <c r="O555" s="309"/>
      <c r="P555" s="309"/>
      <c r="Q555" s="309"/>
      <c r="R555" s="309"/>
    </row>
    <row r="556">
      <c r="D556" s="317"/>
      <c r="E556" s="305"/>
      <c r="F556" s="305"/>
      <c r="G556" s="305"/>
      <c r="H556" s="305"/>
      <c r="I556" s="305"/>
      <c r="J556" s="305"/>
      <c r="K556" s="305"/>
      <c r="L556" s="305"/>
      <c r="M556" s="305"/>
      <c r="N556" s="309"/>
      <c r="O556" s="309"/>
      <c r="P556" s="309"/>
      <c r="Q556" s="309"/>
      <c r="R556" s="309"/>
    </row>
    <row r="557">
      <c r="D557" s="317"/>
      <c r="E557" s="305"/>
      <c r="F557" s="305"/>
      <c r="G557" s="305"/>
      <c r="H557" s="305"/>
      <c r="I557" s="305"/>
      <c r="J557" s="305"/>
      <c r="K557" s="305"/>
      <c r="L557" s="305"/>
      <c r="M557" s="305"/>
      <c r="N557" s="309"/>
      <c r="O557" s="309"/>
      <c r="P557" s="309"/>
      <c r="Q557" s="309"/>
      <c r="R557" s="309"/>
    </row>
    <row r="558">
      <c r="D558" s="317"/>
      <c r="E558" s="305"/>
      <c r="F558" s="305"/>
      <c r="G558" s="305"/>
      <c r="H558" s="305"/>
      <c r="I558" s="305"/>
      <c r="J558" s="305"/>
      <c r="K558" s="305"/>
      <c r="L558" s="305"/>
      <c r="M558" s="305"/>
      <c r="N558" s="309"/>
      <c r="O558" s="309"/>
      <c r="P558" s="309"/>
      <c r="Q558" s="309"/>
      <c r="R558" s="309"/>
    </row>
    <row r="559">
      <c r="D559" s="317"/>
      <c r="E559" s="305"/>
      <c r="F559" s="305"/>
      <c r="G559" s="305"/>
      <c r="H559" s="305"/>
      <c r="I559" s="305"/>
      <c r="J559" s="305"/>
      <c r="K559" s="305"/>
      <c r="L559" s="305"/>
      <c r="M559" s="305"/>
      <c r="N559" s="309"/>
      <c r="O559" s="309"/>
      <c r="P559" s="309"/>
      <c r="Q559" s="309"/>
      <c r="R559" s="309"/>
    </row>
    <row r="560">
      <c r="D560" s="317"/>
      <c r="E560" s="305"/>
      <c r="F560" s="305"/>
      <c r="G560" s="305"/>
      <c r="H560" s="305"/>
      <c r="I560" s="305"/>
      <c r="J560" s="305"/>
      <c r="K560" s="305"/>
      <c r="L560" s="305"/>
      <c r="M560" s="305"/>
      <c r="N560" s="309"/>
      <c r="O560" s="309"/>
      <c r="P560" s="309"/>
      <c r="Q560" s="309"/>
      <c r="R560" s="309"/>
    </row>
    <row r="561">
      <c r="D561" s="317"/>
      <c r="E561" s="305"/>
      <c r="F561" s="305"/>
      <c r="G561" s="305"/>
      <c r="H561" s="305"/>
      <c r="I561" s="305"/>
      <c r="J561" s="305"/>
      <c r="K561" s="305"/>
      <c r="L561" s="305"/>
      <c r="M561" s="305"/>
      <c r="N561" s="309"/>
      <c r="O561" s="309"/>
      <c r="P561" s="309"/>
      <c r="Q561" s="309"/>
      <c r="R561" s="309"/>
    </row>
    <row r="562">
      <c r="D562" s="317"/>
      <c r="E562" s="305"/>
      <c r="F562" s="305"/>
      <c r="G562" s="305"/>
      <c r="H562" s="305"/>
      <c r="I562" s="305"/>
      <c r="J562" s="305"/>
      <c r="K562" s="305"/>
      <c r="L562" s="305"/>
      <c r="M562" s="305"/>
      <c r="N562" s="309"/>
      <c r="O562" s="309"/>
      <c r="P562" s="309"/>
      <c r="Q562" s="309"/>
      <c r="R562" s="309"/>
    </row>
    <row r="563">
      <c r="D563" s="317"/>
      <c r="E563" s="305"/>
      <c r="F563" s="305"/>
      <c r="G563" s="305"/>
      <c r="H563" s="305"/>
      <c r="I563" s="305"/>
      <c r="J563" s="305"/>
      <c r="K563" s="305"/>
      <c r="L563" s="305"/>
      <c r="M563" s="305"/>
      <c r="N563" s="309"/>
      <c r="O563" s="309"/>
      <c r="P563" s="309"/>
      <c r="Q563" s="309"/>
      <c r="R563" s="309"/>
    </row>
    <row r="564">
      <c r="D564" s="317"/>
      <c r="E564" s="305"/>
      <c r="F564" s="305"/>
      <c r="G564" s="305"/>
      <c r="H564" s="305"/>
      <c r="I564" s="305"/>
      <c r="J564" s="305"/>
      <c r="K564" s="305"/>
      <c r="L564" s="305"/>
      <c r="M564" s="305"/>
      <c r="N564" s="309"/>
      <c r="O564" s="309"/>
      <c r="P564" s="309"/>
      <c r="Q564" s="309"/>
      <c r="R564" s="309"/>
    </row>
    <row r="565">
      <c r="D565" s="317"/>
      <c r="E565" s="305"/>
      <c r="F565" s="305"/>
      <c r="G565" s="305"/>
      <c r="H565" s="305"/>
      <c r="I565" s="305"/>
      <c r="J565" s="305"/>
      <c r="K565" s="305"/>
      <c r="L565" s="305"/>
      <c r="M565" s="305"/>
      <c r="N565" s="309"/>
      <c r="O565" s="309"/>
      <c r="P565" s="309"/>
      <c r="Q565" s="309"/>
      <c r="R565" s="309"/>
    </row>
    <row r="566">
      <c r="D566" s="317"/>
      <c r="E566" s="305"/>
      <c r="F566" s="305"/>
      <c r="G566" s="305"/>
      <c r="H566" s="305"/>
      <c r="I566" s="305"/>
      <c r="J566" s="305"/>
      <c r="K566" s="305"/>
      <c r="L566" s="305"/>
      <c r="M566" s="305"/>
      <c r="N566" s="309"/>
      <c r="O566" s="309"/>
      <c r="P566" s="309"/>
      <c r="Q566" s="309"/>
      <c r="R566" s="309"/>
    </row>
    <row r="567">
      <c r="D567" s="317"/>
      <c r="E567" s="305"/>
      <c r="F567" s="305"/>
      <c r="G567" s="305"/>
      <c r="H567" s="305"/>
      <c r="I567" s="305"/>
      <c r="J567" s="305"/>
      <c r="K567" s="305"/>
      <c r="L567" s="305"/>
      <c r="M567" s="305"/>
      <c r="N567" s="309"/>
      <c r="O567" s="309"/>
      <c r="P567" s="309"/>
      <c r="Q567" s="309"/>
      <c r="R567" s="309"/>
    </row>
    <row r="568">
      <c r="D568" s="317"/>
      <c r="E568" s="305"/>
      <c r="F568" s="305"/>
      <c r="G568" s="305"/>
      <c r="H568" s="305"/>
      <c r="I568" s="305"/>
      <c r="J568" s="305"/>
      <c r="K568" s="305"/>
      <c r="L568" s="305"/>
      <c r="M568" s="305"/>
      <c r="N568" s="309"/>
      <c r="O568" s="309"/>
      <c r="P568" s="309"/>
      <c r="Q568" s="309"/>
      <c r="R568" s="309"/>
    </row>
    <row r="569">
      <c r="D569" s="317"/>
      <c r="E569" s="305"/>
      <c r="F569" s="305"/>
      <c r="G569" s="305"/>
      <c r="H569" s="305"/>
      <c r="I569" s="305"/>
      <c r="J569" s="305"/>
      <c r="K569" s="305"/>
      <c r="L569" s="305"/>
      <c r="M569" s="305"/>
      <c r="N569" s="309"/>
      <c r="O569" s="309"/>
      <c r="P569" s="309"/>
      <c r="Q569" s="309"/>
      <c r="R569" s="309"/>
    </row>
    <row r="570">
      <c r="D570" s="317"/>
      <c r="E570" s="305"/>
      <c r="F570" s="305"/>
      <c r="G570" s="305"/>
      <c r="H570" s="305"/>
      <c r="I570" s="305"/>
      <c r="J570" s="305"/>
      <c r="K570" s="305"/>
      <c r="L570" s="305"/>
      <c r="M570" s="305"/>
      <c r="N570" s="309"/>
      <c r="O570" s="309"/>
      <c r="P570" s="309"/>
      <c r="Q570" s="309"/>
      <c r="R570" s="309"/>
    </row>
    <row r="571">
      <c r="D571" s="317"/>
      <c r="E571" s="305"/>
      <c r="F571" s="305"/>
      <c r="G571" s="305"/>
      <c r="H571" s="305"/>
      <c r="I571" s="305"/>
      <c r="J571" s="305"/>
      <c r="K571" s="305"/>
      <c r="L571" s="305"/>
      <c r="M571" s="305"/>
      <c r="N571" s="309"/>
      <c r="O571" s="309"/>
      <c r="P571" s="309"/>
      <c r="Q571" s="309"/>
      <c r="R571" s="309"/>
    </row>
    <row r="572">
      <c r="D572" s="317"/>
      <c r="E572" s="305"/>
      <c r="F572" s="305"/>
      <c r="G572" s="305"/>
      <c r="H572" s="305"/>
      <c r="I572" s="305"/>
      <c r="J572" s="305"/>
      <c r="K572" s="305"/>
      <c r="L572" s="305"/>
      <c r="M572" s="305"/>
      <c r="N572" s="309"/>
      <c r="O572" s="309"/>
      <c r="P572" s="309"/>
      <c r="Q572" s="309"/>
      <c r="R572" s="309"/>
    </row>
    <row r="573">
      <c r="D573" s="317"/>
      <c r="E573" s="305"/>
      <c r="F573" s="305"/>
      <c r="G573" s="305"/>
      <c r="H573" s="305"/>
      <c r="I573" s="305"/>
      <c r="J573" s="305"/>
      <c r="K573" s="305"/>
      <c r="L573" s="305"/>
      <c r="M573" s="305"/>
      <c r="N573" s="309"/>
      <c r="O573" s="309"/>
      <c r="P573" s="309"/>
      <c r="Q573" s="309"/>
      <c r="R573" s="309"/>
    </row>
    <row r="574">
      <c r="D574" s="317"/>
      <c r="E574" s="305"/>
      <c r="F574" s="305"/>
      <c r="G574" s="305"/>
      <c r="H574" s="305"/>
      <c r="I574" s="305"/>
      <c r="J574" s="305"/>
      <c r="K574" s="305"/>
      <c r="L574" s="305"/>
      <c r="M574" s="305"/>
      <c r="N574" s="309"/>
      <c r="O574" s="309"/>
      <c r="P574" s="309"/>
      <c r="Q574" s="309"/>
      <c r="R574" s="309"/>
    </row>
    <row r="575">
      <c r="D575" s="317"/>
      <c r="E575" s="305"/>
      <c r="F575" s="305"/>
      <c r="G575" s="305"/>
      <c r="H575" s="305"/>
      <c r="I575" s="305"/>
      <c r="J575" s="305"/>
      <c r="K575" s="305"/>
      <c r="L575" s="305"/>
      <c r="M575" s="305"/>
      <c r="N575" s="309"/>
      <c r="O575" s="309"/>
      <c r="P575" s="309"/>
      <c r="Q575" s="309"/>
      <c r="R575" s="309"/>
    </row>
    <row r="576">
      <c r="D576" s="317"/>
      <c r="E576" s="305"/>
      <c r="F576" s="305"/>
      <c r="G576" s="305"/>
      <c r="H576" s="305"/>
      <c r="I576" s="305"/>
      <c r="J576" s="305"/>
      <c r="K576" s="305"/>
      <c r="L576" s="305"/>
      <c r="M576" s="305"/>
      <c r="N576" s="309"/>
      <c r="O576" s="309"/>
      <c r="P576" s="309"/>
      <c r="Q576" s="309"/>
      <c r="R576" s="309"/>
    </row>
    <row r="577">
      <c r="D577" s="317"/>
      <c r="E577" s="305"/>
      <c r="F577" s="305"/>
      <c r="G577" s="305"/>
      <c r="H577" s="305"/>
      <c r="I577" s="305"/>
      <c r="J577" s="305"/>
      <c r="K577" s="305"/>
      <c r="L577" s="305"/>
      <c r="M577" s="305"/>
      <c r="N577" s="309"/>
      <c r="O577" s="309"/>
      <c r="P577" s="309"/>
      <c r="Q577" s="309"/>
      <c r="R577" s="309"/>
    </row>
    <row r="578">
      <c r="D578" s="317"/>
      <c r="E578" s="305"/>
      <c r="F578" s="305"/>
      <c r="G578" s="305"/>
      <c r="H578" s="305"/>
      <c r="I578" s="305"/>
      <c r="J578" s="305"/>
      <c r="K578" s="305"/>
      <c r="L578" s="305"/>
      <c r="M578" s="305"/>
      <c r="N578" s="309"/>
      <c r="O578" s="309"/>
      <c r="P578" s="309"/>
      <c r="Q578" s="309"/>
      <c r="R578" s="309"/>
    </row>
    <row r="579">
      <c r="D579" s="317"/>
      <c r="E579" s="305"/>
      <c r="F579" s="305"/>
      <c r="G579" s="305"/>
      <c r="H579" s="305"/>
      <c r="I579" s="305"/>
      <c r="J579" s="305"/>
      <c r="K579" s="305"/>
      <c r="L579" s="305"/>
      <c r="M579" s="305"/>
      <c r="N579" s="309"/>
      <c r="O579" s="309"/>
      <c r="P579" s="309"/>
      <c r="Q579" s="309"/>
      <c r="R579" s="309"/>
    </row>
    <row r="580">
      <c r="D580" s="317"/>
      <c r="E580" s="305"/>
      <c r="F580" s="305"/>
      <c r="G580" s="305"/>
      <c r="H580" s="305"/>
      <c r="I580" s="305"/>
      <c r="J580" s="305"/>
      <c r="K580" s="305"/>
      <c r="L580" s="305"/>
      <c r="M580" s="305"/>
      <c r="N580" s="309"/>
      <c r="O580" s="309"/>
      <c r="P580" s="309"/>
      <c r="Q580" s="309"/>
      <c r="R580" s="309"/>
    </row>
    <row r="581">
      <c r="D581" s="317"/>
      <c r="E581" s="305"/>
      <c r="F581" s="305"/>
      <c r="G581" s="305"/>
      <c r="H581" s="305"/>
      <c r="I581" s="305"/>
      <c r="J581" s="305"/>
      <c r="K581" s="305"/>
      <c r="L581" s="305"/>
      <c r="M581" s="305"/>
      <c r="N581" s="309"/>
      <c r="O581" s="309"/>
      <c r="P581" s="309"/>
      <c r="Q581" s="309"/>
      <c r="R581" s="309"/>
    </row>
    <row r="582">
      <c r="D582" s="317"/>
      <c r="E582" s="305"/>
      <c r="F582" s="305"/>
      <c r="G582" s="305"/>
      <c r="H582" s="305"/>
      <c r="I582" s="305"/>
      <c r="J582" s="305"/>
      <c r="K582" s="305"/>
      <c r="L582" s="305"/>
      <c r="M582" s="305"/>
      <c r="N582" s="309"/>
      <c r="O582" s="309"/>
      <c r="P582" s="309"/>
      <c r="Q582" s="309"/>
      <c r="R582" s="309"/>
    </row>
    <row r="583">
      <c r="D583" s="317"/>
      <c r="E583" s="305"/>
      <c r="F583" s="305"/>
      <c r="G583" s="305"/>
      <c r="H583" s="305"/>
      <c r="I583" s="305"/>
      <c r="J583" s="305"/>
      <c r="K583" s="305"/>
      <c r="L583" s="305"/>
      <c r="M583" s="305"/>
      <c r="N583" s="309"/>
      <c r="O583" s="309"/>
      <c r="P583" s="309"/>
      <c r="Q583" s="309"/>
      <c r="R583" s="309"/>
    </row>
    <row r="584">
      <c r="D584" s="317"/>
      <c r="E584" s="305"/>
      <c r="F584" s="305"/>
      <c r="G584" s="305"/>
      <c r="H584" s="305"/>
      <c r="I584" s="305"/>
      <c r="J584" s="305"/>
      <c r="K584" s="305"/>
      <c r="L584" s="305"/>
      <c r="M584" s="305"/>
      <c r="N584" s="309"/>
      <c r="O584" s="309"/>
      <c r="P584" s="309"/>
      <c r="Q584" s="309"/>
      <c r="R584" s="309"/>
    </row>
    <row r="585">
      <c r="D585" s="317"/>
      <c r="E585" s="305"/>
      <c r="F585" s="305"/>
      <c r="G585" s="305"/>
      <c r="H585" s="305"/>
      <c r="I585" s="305"/>
      <c r="J585" s="305"/>
      <c r="K585" s="305"/>
      <c r="L585" s="305"/>
      <c r="M585" s="305"/>
      <c r="N585" s="309"/>
      <c r="O585" s="309"/>
      <c r="P585" s="309"/>
      <c r="Q585" s="309"/>
      <c r="R585" s="309"/>
    </row>
    <row r="586">
      <c r="D586" s="317"/>
      <c r="E586" s="305"/>
      <c r="F586" s="305"/>
      <c r="G586" s="305"/>
      <c r="H586" s="305"/>
      <c r="I586" s="305"/>
      <c r="J586" s="305"/>
      <c r="K586" s="305"/>
      <c r="L586" s="305"/>
      <c r="M586" s="305"/>
      <c r="N586" s="309"/>
      <c r="O586" s="309"/>
      <c r="P586" s="309"/>
      <c r="Q586" s="309"/>
      <c r="R586" s="309"/>
    </row>
    <row r="587">
      <c r="D587" s="317"/>
      <c r="E587" s="305"/>
      <c r="F587" s="305"/>
      <c r="G587" s="305"/>
      <c r="H587" s="305"/>
      <c r="I587" s="305"/>
      <c r="J587" s="305"/>
      <c r="K587" s="305"/>
      <c r="L587" s="305"/>
      <c r="M587" s="305"/>
      <c r="N587" s="309"/>
      <c r="O587" s="309"/>
      <c r="P587" s="309"/>
      <c r="Q587" s="309"/>
      <c r="R587" s="309"/>
    </row>
    <row r="588">
      <c r="D588" s="317"/>
      <c r="E588" s="305"/>
      <c r="F588" s="305"/>
      <c r="G588" s="305"/>
      <c r="H588" s="305"/>
      <c r="I588" s="305"/>
      <c r="J588" s="305"/>
      <c r="K588" s="305"/>
      <c r="L588" s="305"/>
      <c r="M588" s="305"/>
      <c r="N588" s="309"/>
      <c r="O588" s="309"/>
      <c r="P588" s="309"/>
      <c r="Q588" s="309"/>
      <c r="R588" s="309"/>
    </row>
    <row r="589">
      <c r="D589" s="317"/>
      <c r="E589" s="305"/>
      <c r="F589" s="305"/>
      <c r="G589" s="305"/>
      <c r="H589" s="305"/>
      <c r="I589" s="305"/>
      <c r="J589" s="305"/>
      <c r="K589" s="305"/>
      <c r="L589" s="305"/>
      <c r="M589" s="305"/>
      <c r="N589" s="309"/>
      <c r="O589" s="309"/>
      <c r="P589" s="309"/>
      <c r="Q589" s="309"/>
      <c r="R589" s="309"/>
    </row>
    <row r="590">
      <c r="D590" s="317"/>
      <c r="E590" s="305"/>
      <c r="F590" s="305"/>
      <c r="G590" s="305"/>
      <c r="H590" s="305"/>
      <c r="I590" s="305"/>
      <c r="J590" s="305"/>
      <c r="K590" s="305"/>
      <c r="L590" s="305"/>
      <c r="M590" s="305"/>
      <c r="N590" s="309"/>
      <c r="O590" s="309"/>
      <c r="P590" s="309"/>
      <c r="Q590" s="309"/>
      <c r="R590" s="309"/>
    </row>
    <row r="591">
      <c r="D591" s="317"/>
      <c r="E591" s="305"/>
      <c r="F591" s="305"/>
      <c r="G591" s="305"/>
      <c r="H591" s="305"/>
      <c r="I591" s="305"/>
      <c r="J591" s="305"/>
      <c r="K591" s="305"/>
      <c r="L591" s="305"/>
      <c r="M591" s="305"/>
      <c r="N591" s="309"/>
      <c r="O591" s="309"/>
      <c r="P591" s="309"/>
      <c r="Q591" s="309"/>
      <c r="R591" s="309"/>
    </row>
    <row r="592">
      <c r="D592" s="317"/>
      <c r="E592" s="305"/>
      <c r="F592" s="305"/>
      <c r="G592" s="305"/>
      <c r="H592" s="305"/>
      <c r="I592" s="305"/>
      <c r="J592" s="305"/>
      <c r="K592" s="305"/>
      <c r="L592" s="305"/>
      <c r="M592" s="305"/>
      <c r="N592" s="309"/>
      <c r="O592" s="309"/>
      <c r="P592" s="309"/>
      <c r="Q592" s="309"/>
      <c r="R592" s="309"/>
    </row>
    <row r="593">
      <c r="D593" s="317"/>
      <c r="E593" s="305"/>
      <c r="F593" s="305"/>
      <c r="G593" s="305"/>
      <c r="H593" s="305"/>
      <c r="I593" s="305"/>
      <c r="J593" s="305"/>
      <c r="K593" s="305"/>
      <c r="L593" s="305"/>
      <c r="M593" s="305"/>
      <c r="N593" s="309"/>
      <c r="O593" s="309"/>
      <c r="P593" s="309"/>
      <c r="Q593" s="309"/>
      <c r="R593" s="309"/>
    </row>
    <row r="594">
      <c r="D594" s="317"/>
      <c r="E594" s="305"/>
      <c r="F594" s="305"/>
      <c r="G594" s="305"/>
      <c r="H594" s="305"/>
      <c r="I594" s="305"/>
      <c r="J594" s="305"/>
      <c r="K594" s="305"/>
      <c r="L594" s="305"/>
      <c r="M594" s="305"/>
      <c r="N594" s="309"/>
      <c r="O594" s="309"/>
      <c r="P594" s="309"/>
      <c r="Q594" s="309"/>
      <c r="R594" s="309"/>
    </row>
    <row r="595">
      <c r="D595" s="317"/>
      <c r="E595" s="305"/>
      <c r="F595" s="305"/>
      <c r="G595" s="305"/>
      <c r="H595" s="305"/>
      <c r="I595" s="305"/>
      <c r="J595" s="305"/>
      <c r="K595" s="305"/>
      <c r="L595" s="305"/>
      <c r="M595" s="305"/>
      <c r="N595" s="309"/>
      <c r="O595" s="309"/>
      <c r="P595" s="309"/>
      <c r="Q595" s="309"/>
      <c r="R595" s="309"/>
    </row>
    <row r="596">
      <c r="D596" s="317"/>
      <c r="E596" s="305"/>
      <c r="F596" s="305"/>
      <c r="G596" s="305"/>
      <c r="H596" s="305"/>
      <c r="I596" s="305"/>
      <c r="J596" s="305"/>
      <c r="K596" s="305"/>
      <c r="L596" s="305"/>
      <c r="M596" s="305"/>
      <c r="N596" s="309"/>
      <c r="O596" s="309"/>
      <c r="P596" s="309"/>
      <c r="Q596" s="309"/>
      <c r="R596" s="309"/>
    </row>
    <row r="597">
      <c r="D597" s="317"/>
      <c r="E597" s="305"/>
      <c r="F597" s="305"/>
      <c r="G597" s="305"/>
      <c r="H597" s="305"/>
      <c r="I597" s="305"/>
      <c r="J597" s="305"/>
      <c r="K597" s="305"/>
      <c r="L597" s="305"/>
      <c r="M597" s="305"/>
      <c r="N597" s="309"/>
      <c r="O597" s="309"/>
      <c r="P597" s="309"/>
      <c r="Q597" s="309"/>
      <c r="R597" s="309"/>
    </row>
    <row r="598">
      <c r="D598" s="317"/>
      <c r="E598" s="305"/>
      <c r="F598" s="305"/>
      <c r="G598" s="305"/>
      <c r="H598" s="305"/>
      <c r="I598" s="305"/>
      <c r="J598" s="305"/>
      <c r="K598" s="305"/>
      <c r="L598" s="305"/>
      <c r="M598" s="305"/>
      <c r="N598" s="309"/>
      <c r="O598" s="309"/>
      <c r="P598" s="309"/>
      <c r="Q598" s="309"/>
      <c r="R598" s="309"/>
    </row>
    <row r="599">
      <c r="D599" s="317"/>
      <c r="E599" s="305"/>
      <c r="F599" s="305"/>
      <c r="G599" s="305"/>
      <c r="H599" s="305"/>
      <c r="I599" s="305"/>
      <c r="J599" s="305"/>
      <c r="K599" s="305"/>
      <c r="L599" s="305"/>
      <c r="M599" s="305"/>
      <c r="N599" s="309"/>
      <c r="O599" s="309"/>
      <c r="P599" s="309"/>
      <c r="Q599" s="309"/>
      <c r="R599" s="309"/>
    </row>
    <row r="600">
      <c r="D600" s="317"/>
      <c r="E600" s="305"/>
      <c r="F600" s="305"/>
      <c r="G600" s="305"/>
      <c r="H600" s="305"/>
      <c r="I600" s="305"/>
      <c r="J600" s="305"/>
      <c r="K600" s="305"/>
      <c r="L600" s="305"/>
      <c r="M600" s="305"/>
      <c r="N600" s="309"/>
      <c r="O600" s="309"/>
      <c r="P600" s="309"/>
      <c r="Q600" s="309"/>
      <c r="R600" s="309"/>
    </row>
    <row r="601">
      <c r="D601" s="317"/>
      <c r="E601" s="305"/>
      <c r="F601" s="305"/>
      <c r="G601" s="305"/>
      <c r="H601" s="305"/>
      <c r="I601" s="305"/>
      <c r="J601" s="305"/>
      <c r="K601" s="305"/>
      <c r="L601" s="305"/>
      <c r="M601" s="305"/>
      <c r="N601" s="309"/>
      <c r="O601" s="309"/>
      <c r="P601" s="309"/>
      <c r="Q601" s="309"/>
      <c r="R601" s="309"/>
    </row>
    <row r="602">
      <c r="D602" s="317"/>
      <c r="E602" s="305"/>
      <c r="F602" s="305"/>
      <c r="G602" s="305"/>
      <c r="H602" s="305"/>
      <c r="I602" s="305"/>
      <c r="J602" s="305"/>
      <c r="K602" s="305"/>
      <c r="L602" s="305"/>
      <c r="M602" s="305"/>
      <c r="N602" s="309"/>
      <c r="O602" s="309"/>
      <c r="P602" s="309"/>
      <c r="Q602" s="309"/>
      <c r="R602" s="309"/>
    </row>
    <row r="603">
      <c r="D603" s="317"/>
      <c r="E603" s="305"/>
      <c r="F603" s="305"/>
      <c r="G603" s="305"/>
      <c r="H603" s="305"/>
      <c r="I603" s="305"/>
      <c r="J603" s="305"/>
      <c r="K603" s="305"/>
      <c r="L603" s="305"/>
      <c r="M603" s="305"/>
      <c r="N603" s="309"/>
      <c r="O603" s="309"/>
      <c r="P603" s="309"/>
      <c r="Q603" s="309"/>
      <c r="R603" s="309"/>
    </row>
    <row r="604">
      <c r="D604" s="317"/>
      <c r="E604" s="305"/>
      <c r="F604" s="305"/>
      <c r="G604" s="305"/>
      <c r="H604" s="305"/>
      <c r="I604" s="305"/>
      <c r="J604" s="305"/>
      <c r="K604" s="305"/>
      <c r="L604" s="305"/>
      <c r="M604" s="305"/>
      <c r="N604" s="309"/>
      <c r="O604" s="309"/>
      <c r="P604" s="309"/>
      <c r="Q604" s="309"/>
      <c r="R604" s="309"/>
    </row>
    <row r="605">
      <c r="D605" s="317"/>
      <c r="E605" s="305"/>
      <c r="F605" s="305"/>
      <c r="G605" s="305"/>
      <c r="H605" s="305"/>
      <c r="I605" s="305"/>
      <c r="J605" s="305"/>
      <c r="K605" s="305"/>
      <c r="L605" s="305"/>
      <c r="M605" s="305"/>
      <c r="N605" s="309"/>
      <c r="O605" s="309"/>
      <c r="P605" s="309"/>
      <c r="Q605" s="309"/>
      <c r="R605" s="309"/>
    </row>
    <row r="606">
      <c r="D606" s="317"/>
      <c r="E606" s="305"/>
      <c r="F606" s="305"/>
      <c r="G606" s="305"/>
      <c r="H606" s="305"/>
      <c r="I606" s="305"/>
      <c r="J606" s="305"/>
      <c r="K606" s="305"/>
      <c r="L606" s="305"/>
      <c r="M606" s="305"/>
      <c r="N606" s="309"/>
      <c r="O606" s="309"/>
      <c r="P606" s="309"/>
      <c r="Q606" s="309"/>
      <c r="R606" s="309"/>
    </row>
    <row r="607">
      <c r="D607" s="317"/>
      <c r="E607" s="305"/>
      <c r="F607" s="305"/>
      <c r="G607" s="305"/>
      <c r="H607" s="305"/>
      <c r="I607" s="305"/>
      <c r="J607" s="305"/>
      <c r="K607" s="305"/>
      <c r="L607" s="305"/>
      <c r="M607" s="305"/>
      <c r="N607" s="309"/>
      <c r="O607" s="309"/>
      <c r="P607" s="309"/>
      <c r="Q607" s="309"/>
      <c r="R607" s="309"/>
    </row>
    <row r="608">
      <c r="D608" s="317"/>
      <c r="E608" s="305"/>
      <c r="F608" s="305"/>
      <c r="G608" s="305"/>
      <c r="H608" s="305"/>
      <c r="I608" s="305"/>
      <c r="J608" s="305"/>
      <c r="K608" s="305"/>
      <c r="L608" s="305"/>
      <c r="M608" s="305"/>
      <c r="N608" s="309"/>
      <c r="O608" s="309"/>
      <c r="P608" s="309"/>
      <c r="Q608" s="309"/>
      <c r="R608" s="309"/>
    </row>
    <row r="609">
      <c r="D609" s="317"/>
      <c r="E609" s="305"/>
      <c r="F609" s="305"/>
      <c r="G609" s="305"/>
      <c r="H609" s="305"/>
      <c r="I609" s="305"/>
      <c r="J609" s="305"/>
      <c r="K609" s="305"/>
      <c r="L609" s="305"/>
      <c r="M609" s="305"/>
      <c r="N609" s="309"/>
      <c r="O609" s="309"/>
      <c r="P609" s="309"/>
      <c r="Q609" s="309"/>
      <c r="R609" s="309"/>
    </row>
    <row r="610">
      <c r="D610" s="317"/>
      <c r="E610" s="305"/>
      <c r="F610" s="305"/>
      <c r="G610" s="305"/>
      <c r="H610" s="305"/>
      <c r="I610" s="305"/>
      <c r="J610" s="305"/>
      <c r="K610" s="305"/>
      <c r="L610" s="305"/>
      <c r="M610" s="305"/>
      <c r="N610" s="309"/>
      <c r="O610" s="309"/>
      <c r="P610" s="309"/>
      <c r="Q610" s="309"/>
      <c r="R610" s="309"/>
    </row>
    <row r="611">
      <c r="D611" s="317"/>
      <c r="E611" s="305"/>
      <c r="F611" s="305"/>
      <c r="G611" s="305"/>
      <c r="H611" s="305"/>
      <c r="I611" s="305"/>
      <c r="J611" s="305"/>
      <c r="K611" s="305"/>
      <c r="L611" s="305"/>
      <c r="M611" s="305"/>
      <c r="N611" s="309"/>
      <c r="O611" s="309"/>
      <c r="P611" s="309"/>
      <c r="Q611" s="309"/>
      <c r="R611" s="309"/>
    </row>
    <row r="612">
      <c r="D612" s="317"/>
      <c r="E612" s="305"/>
      <c r="F612" s="305"/>
      <c r="G612" s="305"/>
      <c r="H612" s="305"/>
      <c r="I612" s="305"/>
      <c r="J612" s="305"/>
      <c r="K612" s="305"/>
      <c r="L612" s="305"/>
      <c r="M612" s="305"/>
      <c r="N612" s="309"/>
      <c r="O612" s="309"/>
      <c r="P612" s="309"/>
      <c r="Q612" s="309"/>
      <c r="R612" s="309"/>
    </row>
    <row r="613">
      <c r="D613" s="317"/>
      <c r="E613" s="305"/>
      <c r="F613" s="305"/>
      <c r="G613" s="305"/>
      <c r="H613" s="305"/>
      <c r="I613" s="305"/>
      <c r="J613" s="305"/>
      <c r="K613" s="305"/>
      <c r="L613" s="305"/>
      <c r="M613" s="305"/>
      <c r="N613" s="309"/>
      <c r="O613" s="309"/>
      <c r="P613" s="309"/>
      <c r="Q613" s="309"/>
      <c r="R613" s="309"/>
    </row>
    <row r="614">
      <c r="D614" s="317"/>
      <c r="E614" s="305"/>
      <c r="F614" s="305"/>
      <c r="G614" s="305"/>
      <c r="H614" s="305"/>
      <c r="I614" s="305"/>
      <c r="J614" s="305"/>
      <c r="K614" s="305"/>
      <c r="L614" s="305"/>
      <c r="M614" s="305"/>
      <c r="N614" s="309"/>
      <c r="O614" s="309"/>
      <c r="P614" s="309"/>
      <c r="Q614" s="309"/>
      <c r="R614" s="309"/>
    </row>
    <row r="615">
      <c r="D615" s="317"/>
      <c r="E615" s="305"/>
      <c r="F615" s="305"/>
      <c r="G615" s="305"/>
      <c r="H615" s="305"/>
      <c r="I615" s="305"/>
      <c r="J615" s="305"/>
      <c r="K615" s="305"/>
      <c r="L615" s="305"/>
      <c r="M615" s="305"/>
      <c r="N615" s="309"/>
      <c r="O615" s="309"/>
      <c r="P615" s="309"/>
      <c r="Q615" s="309"/>
      <c r="R615" s="309"/>
    </row>
    <row r="616">
      <c r="D616" s="317"/>
      <c r="E616" s="305"/>
      <c r="F616" s="305"/>
      <c r="G616" s="305"/>
      <c r="H616" s="305"/>
      <c r="I616" s="305"/>
      <c r="J616" s="305"/>
      <c r="K616" s="305"/>
      <c r="L616" s="305"/>
      <c r="M616" s="305"/>
      <c r="N616" s="309"/>
      <c r="O616" s="309"/>
      <c r="P616" s="309"/>
      <c r="Q616" s="309"/>
      <c r="R616" s="309"/>
    </row>
    <row r="617">
      <c r="D617" s="317"/>
      <c r="E617" s="305"/>
      <c r="F617" s="305"/>
      <c r="G617" s="305"/>
      <c r="H617" s="305"/>
      <c r="I617" s="305"/>
      <c r="J617" s="305"/>
      <c r="K617" s="305"/>
      <c r="L617" s="305"/>
      <c r="M617" s="305"/>
      <c r="N617" s="309"/>
      <c r="O617" s="309"/>
      <c r="P617" s="309"/>
      <c r="Q617" s="309"/>
      <c r="R617" s="309"/>
    </row>
    <row r="618">
      <c r="D618" s="317"/>
      <c r="E618" s="305"/>
      <c r="F618" s="305"/>
      <c r="G618" s="305"/>
      <c r="H618" s="305"/>
      <c r="I618" s="305"/>
      <c r="J618" s="305"/>
      <c r="K618" s="305"/>
      <c r="L618" s="305"/>
      <c r="M618" s="305"/>
      <c r="N618" s="309"/>
      <c r="O618" s="309"/>
      <c r="P618" s="309"/>
      <c r="Q618" s="309"/>
      <c r="R618" s="309"/>
    </row>
    <row r="619">
      <c r="D619" s="317"/>
      <c r="E619" s="305"/>
      <c r="F619" s="305"/>
      <c r="G619" s="305"/>
      <c r="H619" s="305"/>
      <c r="I619" s="305"/>
      <c r="J619" s="305"/>
      <c r="K619" s="305"/>
      <c r="L619" s="305"/>
      <c r="M619" s="305"/>
      <c r="N619" s="309"/>
      <c r="O619" s="309"/>
      <c r="P619" s="309"/>
      <c r="Q619" s="309"/>
      <c r="R619" s="309"/>
    </row>
    <row r="620">
      <c r="D620" s="317"/>
      <c r="E620" s="305"/>
      <c r="F620" s="305"/>
      <c r="G620" s="305"/>
      <c r="H620" s="305"/>
      <c r="I620" s="305"/>
      <c r="J620" s="305"/>
      <c r="K620" s="305"/>
      <c r="L620" s="305"/>
      <c r="M620" s="305"/>
      <c r="N620" s="309"/>
      <c r="O620" s="309"/>
      <c r="P620" s="309"/>
      <c r="Q620" s="309"/>
      <c r="R620" s="309"/>
    </row>
    <row r="621">
      <c r="D621" s="317"/>
      <c r="E621" s="305"/>
      <c r="F621" s="305"/>
      <c r="G621" s="305"/>
      <c r="H621" s="305"/>
      <c r="I621" s="305"/>
      <c r="J621" s="305"/>
      <c r="K621" s="305"/>
      <c r="L621" s="305"/>
      <c r="M621" s="305"/>
      <c r="N621" s="309"/>
      <c r="O621" s="309"/>
      <c r="P621" s="309"/>
      <c r="Q621" s="309"/>
      <c r="R621" s="309"/>
    </row>
    <row r="622">
      <c r="D622" s="317"/>
      <c r="E622" s="305"/>
      <c r="F622" s="305"/>
      <c r="G622" s="305"/>
      <c r="H622" s="305"/>
      <c r="I622" s="305"/>
      <c r="J622" s="305"/>
      <c r="K622" s="305"/>
      <c r="L622" s="305"/>
      <c r="M622" s="305"/>
      <c r="N622" s="309"/>
      <c r="O622" s="309"/>
      <c r="P622" s="309"/>
      <c r="Q622" s="309"/>
      <c r="R622" s="309"/>
    </row>
    <row r="623">
      <c r="D623" s="317"/>
      <c r="E623" s="305"/>
      <c r="F623" s="305"/>
      <c r="G623" s="305"/>
      <c r="H623" s="305"/>
      <c r="I623" s="305"/>
      <c r="J623" s="305"/>
      <c r="K623" s="305"/>
      <c r="L623" s="305"/>
      <c r="M623" s="305"/>
      <c r="N623" s="309"/>
      <c r="O623" s="309"/>
      <c r="P623" s="309"/>
      <c r="Q623" s="309"/>
      <c r="R623" s="309"/>
    </row>
    <row r="624">
      <c r="D624" s="317"/>
      <c r="E624" s="305"/>
      <c r="F624" s="305"/>
      <c r="G624" s="305"/>
      <c r="H624" s="305"/>
      <c r="I624" s="305"/>
      <c r="J624" s="305"/>
      <c r="K624" s="305"/>
      <c r="L624" s="305"/>
      <c r="M624" s="305"/>
      <c r="N624" s="309"/>
      <c r="O624" s="309"/>
      <c r="P624" s="309"/>
      <c r="Q624" s="309"/>
      <c r="R624" s="309"/>
    </row>
    <row r="625">
      <c r="D625" s="317"/>
      <c r="E625" s="305"/>
      <c r="F625" s="305"/>
      <c r="G625" s="305"/>
      <c r="H625" s="305"/>
      <c r="I625" s="305"/>
      <c r="J625" s="305"/>
      <c r="K625" s="305"/>
      <c r="L625" s="305"/>
      <c r="M625" s="305"/>
      <c r="N625" s="309"/>
      <c r="O625" s="309"/>
      <c r="P625" s="309"/>
      <c r="Q625" s="309"/>
      <c r="R625" s="309"/>
    </row>
    <row r="626">
      <c r="D626" s="317"/>
      <c r="E626" s="305"/>
      <c r="F626" s="305"/>
      <c r="G626" s="305"/>
      <c r="H626" s="305"/>
      <c r="I626" s="305"/>
      <c r="J626" s="305"/>
      <c r="K626" s="305"/>
      <c r="L626" s="305"/>
      <c r="M626" s="305"/>
      <c r="N626" s="309"/>
      <c r="O626" s="309"/>
      <c r="P626" s="309"/>
      <c r="Q626" s="309"/>
      <c r="R626" s="309"/>
    </row>
    <row r="627">
      <c r="D627" s="317"/>
      <c r="E627" s="305"/>
      <c r="F627" s="305"/>
      <c r="G627" s="305"/>
      <c r="H627" s="305"/>
      <c r="I627" s="305"/>
      <c r="J627" s="305"/>
      <c r="K627" s="305"/>
      <c r="L627" s="305"/>
      <c r="M627" s="305"/>
      <c r="N627" s="309"/>
      <c r="O627" s="309"/>
      <c r="P627" s="309"/>
      <c r="Q627" s="309"/>
      <c r="R627" s="309"/>
    </row>
    <row r="628">
      <c r="D628" s="317"/>
      <c r="E628" s="305"/>
      <c r="F628" s="305"/>
      <c r="G628" s="305"/>
      <c r="H628" s="305"/>
      <c r="I628" s="305"/>
      <c r="J628" s="305"/>
      <c r="K628" s="305"/>
      <c r="L628" s="305"/>
      <c r="M628" s="305"/>
      <c r="N628" s="309"/>
      <c r="O628" s="309"/>
      <c r="P628" s="309"/>
      <c r="Q628" s="309"/>
      <c r="R628" s="309"/>
    </row>
    <row r="629">
      <c r="D629" s="317"/>
      <c r="E629" s="305"/>
      <c r="F629" s="305"/>
      <c r="G629" s="305"/>
      <c r="H629" s="305"/>
      <c r="I629" s="305"/>
      <c r="J629" s="305"/>
      <c r="K629" s="305"/>
      <c r="L629" s="305"/>
      <c r="M629" s="305"/>
      <c r="N629" s="309"/>
      <c r="O629" s="309"/>
      <c r="P629" s="309"/>
      <c r="Q629" s="309"/>
      <c r="R629" s="309"/>
    </row>
    <row r="630">
      <c r="D630" s="317"/>
      <c r="E630" s="305"/>
      <c r="F630" s="305"/>
      <c r="G630" s="305"/>
      <c r="H630" s="305"/>
      <c r="I630" s="305"/>
      <c r="J630" s="305"/>
      <c r="K630" s="305"/>
      <c r="L630" s="305"/>
      <c r="M630" s="305"/>
      <c r="N630" s="309"/>
      <c r="O630" s="309"/>
      <c r="P630" s="309"/>
      <c r="Q630" s="309"/>
      <c r="R630" s="309"/>
    </row>
    <row r="631">
      <c r="D631" s="317"/>
      <c r="E631" s="305"/>
      <c r="F631" s="305"/>
      <c r="G631" s="305"/>
      <c r="H631" s="305"/>
      <c r="I631" s="305"/>
      <c r="J631" s="305"/>
      <c r="K631" s="305"/>
      <c r="L631" s="305"/>
      <c r="M631" s="305"/>
      <c r="N631" s="309"/>
      <c r="O631" s="309"/>
      <c r="P631" s="309"/>
      <c r="Q631" s="309"/>
      <c r="R631" s="309"/>
    </row>
    <row r="632">
      <c r="D632" s="317"/>
      <c r="E632" s="305"/>
      <c r="F632" s="305"/>
      <c r="G632" s="305"/>
      <c r="H632" s="305"/>
      <c r="I632" s="305"/>
      <c r="J632" s="305"/>
      <c r="K632" s="305"/>
      <c r="L632" s="305"/>
      <c r="M632" s="305"/>
      <c r="N632" s="309"/>
      <c r="O632" s="309"/>
      <c r="P632" s="309"/>
      <c r="Q632" s="309"/>
      <c r="R632" s="309"/>
    </row>
    <row r="633">
      <c r="D633" s="317"/>
      <c r="E633" s="305"/>
      <c r="F633" s="305"/>
      <c r="G633" s="305"/>
      <c r="H633" s="305"/>
      <c r="I633" s="305"/>
      <c r="J633" s="305"/>
      <c r="K633" s="305"/>
      <c r="L633" s="305"/>
      <c r="M633" s="305"/>
      <c r="N633" s="309"/>
      <c r="O633" s="309"/>
      <c r="P633" s="309"/>
      <c r="Q633" s="309"/>
      <c r="R633" s="309"/>
    </row>
    <row r="634">
      <c r="D634" s="317"/>
      <c r="E634" s="305"/>
      <c r="F634" s="305"/>
      <c r="G634" s="305"/>
      <c r="H634" s="305"/>
      <c r="I634" s="305"/>
      <c r="J634" s="305"/>
      <c r="K634" s="305"/>
      <c r="L634" s="305"/>
      <c r="M634" s="305"/>
      <c r="N634" s="309"/>
      <c r="O634" s="309"/>
      <c r="P634" s="309"/>
      <c r="Q634" s="309"/>
      <c r="R634" s="309"/>
    </row>
    <row r="635">
      <c r="D635" s="317"/>
      <c r="E635" s="305"/>
      <c r="F635" s="305"/>
      <c r="G635" s="305"/>
      <c r="H635" s="305"/>
      <c r="I635" s="305"/>
      <c r="J635" s="305"/>
      <c r="K635" s="305"/>
      <c r="L635" s="305"/>
      <c r="M635" s="305"/>
      <c r="N635" s="309"/>
      <c r="O635" s="309"/>
      <c r="P635" s="309"/>
      <c r="Q635" s="309"/>
      <c r="R635" s="309"/>
    </row>
    <row r="636">
      <c r="D636" s="317"/>
      <c r="E636" s="305"/>
      <c r="F636" s="305"/>
      <c r="G636" s="305"/>
      <c r="H636" s="305"/>
      <c r="I636" s="305"/>
      <c r="J636" s="305"/>
      <c r="K636" s="305"/>
      <c r="L636" s="305"/>
      <c r="M636" s="305"/>
      <c r="N636" s="309"/>
      <c r="O636" s="309"/>
      <c r="P636" s="309"/>
      <c r="Q636" s="309"/>
      <c r="R636" s="309"/>
    </row>
    <row r="637">
      <c r="D637" s="317"/>
      <c r="E637" s="305"/>
      <c r="F637" s="305"/>
      <c r="G637" s="305"/>
      <c r="H637" s="305"/>
      <c r="I637" s="305"/>
      <c r="J637" s="305"/>
      <c r="K637" s="305"/>
      <c r="L637" s="305"/>
      <c r="M637" s="305"/>
      <c r="N637" s="309"/>
      <c r="O637" s="309"/>
      <c r="P637" s="309"/>
      <c r="Q637" s="309"/>
      <c r="R637" s="309"/>
    </row>
    <row r="638">
      <c r="D638" s="317"/>
      <c r="E638" s="305"/>
      <c r="F638" s="305"/>
      <c r="G638" s="305"/>
      <c r="H638" s="305"/>
      <c r="I638" s="305"/>
      <c r="J638" s="305"/>
      <c r="K638" s="305"/>
      <c r="L638" s="305"/>
      <c r="M638" s="305"/>
      <c r="N638" s="309"/>
      <c r="O638" s="309"/>
      <c r="P638" s="309"/>
      <c r="Q638" s="309"/>
      <c r="R638" s="309"/>
    </row>
    <row r="639">
      <c r="D639" s="317"/>
      <c r="E639" s="305"/>
      <c r="F639" s="305"/>
      <c r="G639" s="305"/>
      <c r="H639" s="305"/>
      <c r="I639" s="305"/>
      <c r="J639" s="305"/>
      <c r="K639" s="305"/>
      <c r="L639" s="305"/>
      <c r="M639" s="305"/>
      <c r="N639" s="309"/>
      <c r="O639" s="309"/>
      <c r="P639" s="309"/>
      <c r="Q639" s="309"/>
      <c r="R639" s="309"/>
    </row>
    <row r="640">
      <c r="D640" s="317"/>
      <c r="E640" s="305"/>
      <c r="F640" s="305"/>
      <c r="G640" s="305"/>
      <c r="H640" s="305"/>
      <c r="I640" s="305"/>
      <c r="J640" s="305"/>
      <c r="K640" s="305"/>
      <c r="L640" s="305"/>
      <c r="M640" s="305"/>
      <c r="N640" s="309"/>
      <c r="O640" s="309"/>
      <c r="P640" s="309"/>
      <c r="Q640" s="309"/>
      <c r="R640" s="309"/>
    </row>
    <row r="641">
      <c r="D641" s="317"/>
      <c r="E641" s="305"/>
      <c r="F641" s="305"/>
      <c r="G641" s="305"/>
      <c r="H641" s="305"/>
      <c r="I641" s="305"/>
      <c r="J641" s="305"/>
      <c r="K641" s="305"/>
      <c r="L641" s="305"/>
      <c r="M641" s="305"/>
      <c r="N641" s="309"/>
      <c r="O641" s="309"/>
      <c r="P641" s="309"/>
      <c r="Q641" s="309"/>
      <c r="R641" s="309"/>
    </row>
    <row r="642">
      <c r="D642" s="317"/>
      <c r="E642" s="305"/>
      <c r="F642" s="305"/>
      <c r="G642" s="305"/>
      <c r="H642" s="305"/>
      <c r="I642" s="305"/>
      <c r="J642" s="305"/>
      <c r="K642" s="305"/>
      <c r="L642" s="305"/>
      <c r="M642" s="305"/>
      <c r="N642" s="309"/>
      <c r="O642" s="309"/>
      <c r="P642" s="309"/>
      <c r="Q642" s="309"/>
      <c r="R642" s="309"/>
    </row>
    <row r="643">
      <c r="D643" s="317"/>
      <c r="E643" s="305"/>
      <c r="F643" s="305"/>
      <c r="G643" s="305"/>
      <c r="H643" s="305"/>
      <c r="I643" s="305"/>
      <c r="J643" s="305"/>
      <c r="K643" s="305"/>
      <c r="L643" s="305"/>
      <c r="M643" s="305"/>
      <c r="N643" s="309"/>
      <c r="O643" s="309"/>
      <c r="P643" s="309"/>
      <c r="Q643" s="309"/>
      <c r="R643" s="309"/>
    </row>
    <row r="644">
      <c r="D644" s="317"/>
      <c r="E644" s="305"/>
      <c r="F644" s="305"/>
      <c r="G644" s="305"/>
      <c r="H644" s="305"/>
      <c r="I644" s="305"/>
      <c r="J644" s="305"/>
      <c r="K644" s="305"/>
      <c r="L644" s="305"/>
      <c r="M644" s="305"/>
      <c r="N644" s="309"/>
      <c r="O644" s="309"/>
      <c r="P644" s="309"/>
      <c r="Q644" s="309"/>
      <c r="R644" s="309"/>
    </row>
    <row r="645">
      <c r="D645" s="317"/>
      <c r="E645" s="305"/>
      <c r="F645" s="305"/>
      <c r="G645" s="305"/>
      <c r="H645" s="305"/>
      <c r="I645" s="305"/>
      <c r="J645" s="305"/>
      <c r="K645" s="305"/>
      <c r="L645" s="305"/>
      <c r="M645" s="305"/>
      <c r="N645" s="309"/>
      <c r="O645" s="309"/>
      <c r="P645" s="309"/>
      <c r="Q645" s="309"/>
      <c r="R645" s="309"/>
    </row>
    <row r="646">
      <c r="D646" s="317"/>
      <c r="E646" s="305"/>
      <c r="F646" s="305"/>
      <c r="G646" s="305"/>
      <c r="H646" s="305"/>
      <c r="I646" s="305"/>
      <c r="J646" s="305"/>
      <c r="K646" s="305"/>
      <c r="L646" s="305"/>
      <c r="M646" s="305"/>
      <c r="N646" s="309"/>
      <c r="O646" s="309"/>
      <c r="P646" s="309"/>
      <c r="Q646" s="309"/>
      <c r="R646" s="309"/>
    </row>
    <row r="647">
      <c r="D647" s="317"/>
      <c r="E647" s="305"/>
      <c r="F647" s="305"/>
      <c r="G647" s="305"/>
      <c r="H647" s="305"/>
      <c r="I647" s="305"/>
      <c r="J647" s="305"/>
      <c r="K647" s="305"/>
      <c r="L647" s="305"/>
      <c r="M647" s="305"/>
      <c r="N647" s="309"/>
      <c r="O647" s="309"/>
      <c r="P647" s="309"/>
      <c r="Q647" s="309"/>
      <c r="R647" s="309"/>
    </row>
    <row r="648">
      <c r="D648" s="317"/>
      <c r="E648" s="305"/>
      <c r="F648" s="305"/>
      <c r="G648" s="305"/>
      <c r="H648" s="305"/>
      <c r="I648" s="305"/>
      <c r="J648" s="305"/>
      <c r="K648" s="305"/>
      <c r="L648" s="305"/>
      <c r="M648" s="305"/>
      <c r="N648" s="309"/>
      <c r="O648" s="309"/>
      <c r="P648" s="309"/>
      <c r="Q648" s="309"/>
      <c r="R648" s="309"/>
    </row>
    <row r="649">
      <c r="D649" s="317"/>
      <c r="E649" s="305"/>
      <c r="F649" s="305"/>
      <c r="G649" s="305"/>
      <c r="H649" s="305"/>
      <c r="I649" s="305"/>
      <c r="J649" s="305"/>
      <c r="K649" s="305"/>
      <c r="L649" s="305"/>
      <c r="M649" s="305"/>
      <c r="N649" s="309"/>
      <c r="O649" s="309"/>
      <c r="P649" s="309"/>
      <c r="Q649" s="309"/>
      <c r="R649" s="309"/>
    </row>
    <row r="650">
      <c r="D650" s="317"/>
      <c r="E650" s="305"/>
      <c r="F650" s="305"/>
      <c r="G650" s="305"/>
      <c r="H650" s="305"/>
      <c r="I650" s="305"/>
      <c r="J650" s="305"/>
      <c r="K650" s="305"/>
      <c r="L650" s="305"/>
      <c r="M650" s="305"/>
      <c r="N650" s="309"/>
      <c r="O650" s="309"/>
      <c r="P650" s="309"/>
      <c r="Q650" s="309"/>
      <c r="R650" s="309"/>
    </row>
    <row r="651">
      <c r="D651" s="317"/>
      <c r="E651" s="305"/>
      <c r="F651" s="305"/>
      <c r="G651" s="305"/>
      <c r="H651" s="305"/>
      <c r="I651" s="305"/>
      <c r="J651" s="305"/>
      <c r="K651" s="305"/>
      <c r="L651" s="305"/>
      <c r="M651" s="305"/>
      <c r="N651" s="309"/>
      <c r="O651" s="309"/>
      <c r="P651" s="309"/>
      <c r="Q651" s="309"/>
      <c r="R651" s="309"/>
    </row>
    <row r="652">
      <c r="D652" s="317"/>
      <c r="E652" s="305"/>
      <c r="F652" s="305"/>
      <c r="G652" s="305"/>
      <c r="H652" s="305"/>
      <c r="I652" s="305"/>
      <c r="J652" s="305"/>
      <c r="K652" s="305"/>
      <c r="L652" s="305"/>
      <c r="M652" s="305"/>
      <c r="N652" s="309"/>
      <c r="O652" s="309"/>
      <c r="P652" s="309"/>
      <c r="Q652" s="309"/>
      <c r="R652" s="309"/>
    </row>
    <row r="653">
      <c r="D653" s="317"/>
      <c r="E653" s="305"/>
      <c r="F653" s="305"/>
      <c r="G653" s="305"/>
      <c r="H653" s="305"/>
      <c r="I653" s="305"/>
      <c r="J653" s="305"/>
      <c r="K653" s="305"/>
      <c r="L653" s="305"/>
      <c r="M653" s="305"/>
      <c r="N653" s="309"/>
      <c r="O653" s="309"/>
      <c r="P653" s="309"/>
      <c r="Q653" s="309"/>
      <c r="R653" s="309"/>
    </row>
    <row r="654">
      <c r="D654" s="317"/>
      <c r="E654" s="305"/>
      <c r="F654" s="305"/>
      <c r="G654" s="305"/>
      <c r="H654" s="305"/>
      <c r="I654" s="305"/>
      <c r="J654" s="305"/>
      <c r="K654" s="305"/>
      <c r="L654" s="305"/>
      <c r="M654" s="305"/>
      <c r="N654" s="309"/>
      <c r="O654" s="309"/>
      <c r="P654" s="309"/>
      <c r="Q654" s="309"/>
      <c r="R654" s="309"/>
    </row>
    <row r="655">
      <c r="D655" s="317"/>
      <c r="E655" s="305"/>
      <c r="F655" s="305"/>
      <c r="G655" s="305"/>
      <c r="H655" s="305"/>
      <c r="I655" s="305"/>
      <c r="J655" s="305"/>
      <c r="K655" s="305"/>
      <c r="L655" s="305"/>
      <c r="M655" s="305"/>
      <c r="N655" s="309"/>
      <c r="O655" s="309"/>
      <c r="P655" s="309"/>
      <c r="Q655" s="309"/>
      <c r="R655" s="309"/>
    </row>
    <row r="656">
      <c r="D656" s="317"/>
      <c r="E656" s="305"/>
      <c r="F656" s="305"/>
      <c r="G656" s="305"/>
      <c r="H656" s="305"/>
      <c r="I656" s="305"/>
      <c r="J656" s="305"/>
      <c r="K656" s="305"/>
      <c r="L656" s="305"/>
      <c r="M656" s="305"/>
      <c r="N656" s="309"/>
      <c r="O656" s="309"/>
      <c r="P656" s="309"/>
      <c r="Q656" s="309"/>
      <c r="R656" s="309"/>
    </row>
    <row r="657">
      <c r="D657" s="317"/>
      <c r="E657" s="305"/>
      <c r="F657" s="305"/>
      <c r="G657" s="305"/>
      <c r="H657" s="305"/>
      <c r="I657" s="305"/>
      <c r="J657" s="305"/>
      <c r="K657" s="305"/>
      <c r="L657" s="305"/>
      <c r="M657" s="305"/>
      <c r="N657" s="309"/>
      <c r="O657" s="309"/>
      <c r="P657" s="309"/>
      <c r="Q657" s="309"/>
      <c r="R657" s="309"/>
    </row>
    <row r="658">
      <c r="D658" s="317"/>
      <c r="E658" s="305"/>
      <c r="F658" s="305"/>
      <c r="G658" s="305"/>
      <c r="H658" s="305"/>
      <c r="I658" s="305"/>
      <c r="J658" s="305"/>
      <c r="K658" s="305"/>
      <c r="L658" s="305"/>
      <c r="M658" s="305"/>
      <c r="N658" s="309"/>
      <c r="O658" s="309"/>
      <c r="P658" s="309"/>
      <c r="Q658" s="309"/>
      <c r="R658" s="309"/>
    </row>
    <row r="659">
      <c r="D659" s="317"/>
      <c r="E659" s="305"/>
      <c r="F659" s="305"/>
      <c r="G659" s="305"/>
      <c r="H659" s="305"/>
      <c r="I659" s="305"/>
      <c r="J659" s="305"/>
      <c r="K659" s="305"/>
      <c r="L659" s="305"/>
      <c r="M659" s="305"/>
      <c r="N659" s="309"/>
      <c r="O659" s="309"/>
      <c r="P659" s="309"/>
      <c r="Q659" s="309"/>
      <c r="R659" s="309"/>
    </row>
    <row r="660">
      <c r="D660" s="317"/>
      <c r="E660" s="305"/>
      <c r="F660" s="305"/>
      <c r="G660" s="305"/>
      <c r="H660" s="305"/>
      <c r="I660" s="305"/>
      <c r="J660" s="305"/>
      <c r="K660" s="305"/>
      <c r="L660" s="305"/>
      <c r="M660" s="305"/>
      <c r="N660" s="309"/>
      <c r="O660" s="309"/>
      <c r="P660" s="309"/>
      <c r="Q660" s="309"/>
      <c r="R660" s="309"/>
    </row>
    <row r="661">
      <c r="D661" s="317"/>
      <c r="E661" s="305"/>
      <c r="F661" s="305"/>
      <c r="G661" s="305"/>
      <c r="H661" s="305"/>
      <c r="I661" s="305"/>
      <c r="J661" s="305"/>
      <c r="K661" s="305"/>
      <c r="L661" s="305"/>
      <c r="M661" s="305"/>
      <c r="N661" s="309"/>
      <c r="O661" s="309"/>
      <c r="P661" s="309"/>
      <c r="Q661" s="309"/>
      <c r="R661" s="309"/>
    </row>
    <row r="662">
      <c r="D662" s="317"/>
      <c r="E662" s="305"/>
      <c r="F662" s="305"/>
      <c r="G662" s="305"/>
      <c r="H662" s="305"/>
      <c r="I662" s="305"/>
      <c r="J662" s="305"/>
      <c r="K662" s="305"/>
      <c r="L662" s="305"/>
      <c r="M662" s="305"/>
      <c r="N662" s="309"/>
      <c r="O662" s="309"/>
      <c r="P662" s="309"/>
      <c r="Q662" s="309"/>
      <c r="R662" s="309"/>
    </row>
    <row r="663">
      <c r="D663" s="317"/>
      <c r="E663" s="305"/>
      <c r="F663" s="305"/>
      <c r="G663" s="305"/>
      <c r="H663" s="305"/>
      <c r="I663" s="305"/>
      <c r="J663" s="305"/>
      <c r="K663" s="305"/>
      <c r="L663" s="305"/>
      <c r="M663" s="305"/>
      <c r="N663" s="309"/>
      <c r="O663" s="309"/>
      <c r="P663" s="309"/>
      <c r="Q663" s="309"/>
      <c r="R663" s="309"/>
    </row>
    <row r="664">
      <c r="D664" s="317"/>
      <c r="E664" s="305"/>
      <c r="F664" s="305"/>
      <c r="G664" s="305"/>
      <c r="H664" s="305"/>
      <c r="I664" s="305"/>
      <c r="J664" s="305"/>
      <c r="K664" s="305"/>
      <c r="L664" s="305"/>
      <c r="M664" s="305"/>
      <c r="N664" s="309"/>
      <c r="O664" s="309"/>
      <c r="P664" s="309"/>
      <c r="Q664" s="309"/>
      <c r="R664" s="309"/>
    </row>
    <row r="665">
      <c r="D665" s="317"/>
      <c r="E665" s="305"/>
      <c r="F665" s="305"/>
      <c r="G665" s="305"/>
      <c r="H665" s="305"/>
      <c r="I665" s="305"/>
      <c r="J665" s="305"/>
      <c r="K665" s="305"/>
      <c r="L665" s="305"/>
      <c r="M665" s="305"/>
      <c r="N665" s="309"/>
      <c r="O665" s="309"/>
      <c r="P665" s="309"/>
      <c r="Q665" s="309"/>
      <c r="R665" s="309"/>
    </row>
    <row r="666">
      <c r="D666" s="317"/>
      <c r="E666" s="305"/>
      <c r="F666" s="305"/>
      <c r="G666" s="305"/>
      <c r="H666" s="305"/>
      <c r="I666" s="305"/>
      <c r="J666" s="305"/>
      <c r="K666" s="305"/>
      <c r="L666" s="305"/>
      <c r="M666" s="305"/>
      <c r="N666" s="309"/>
      <c r="O666" s="309"/>
      <c r="P666" s="309"/>
      <c r="Q666" s="309"/>
      <c r="R666" s="309"/>
    </row>
    <row r="667">
      <c r="D667" s="317"/>
      <c r="E667" s="305"/>
      <c r="F667" s="305"/>
      <c r="G667" s="305"/>
      <c r="H667" s="305"/>
      <c r="I667" s="305"/>
      <c r="J667" s="305"/>
      <c r="K667" s="305"/>
      <c r="L667" s="305"/>
      <c r="M667" s="305"/>
      <c r="N667" s="309"/>
      <c r="O667" s="309"/>
      <c r="P667" s="309"/>
      <c r="Q667" s="309"/>
      <c r="R667" s="309"/>
    </row>
    <row r="668">
      <c r="D668" s="317"/>
      <c r="E668" s="305"/>
      <c r="F668" s="305"/>
      <c r="G668" s="305"/>
      <c r="H668" s="305"/>
      <c r="I668" s="305"/>
      <c r="J668" s="305"/>
      <c r="K668" s="305"/>
      <c r="L668" s="305"/>
      <c r="M668" s="305"/>
      <c r="N668" s="309"/>
      <c r="O668" s="309"/>
      <c r="P668" s="309"/>
      <c r="Q668" s="309"/>
      <c r="R668" s="309"/>
    </row>
    <row r="669">
      <c r="D669" s="317"/>
      <c r="E669" s="305"/>
      <c r="F669" s="305"/>
      <c r="G669" s="305"/>
      <c r="H669" s="305"/>
      <c r="I669" s="305"/>
      <c r="J669" s="305"/>
      <c r="K669" s="305"/>
      <c r="L669" s="305"/>
      <c r="M669" s="305"/>
      <c r="N669" s="309"/>
      <c r="O669" s="309"/>
      <c r="P669" s="309"/>
      <c r="Q669" s="309"/>
      <c r="R669" s="309"/>
    </row>
    <row r="670">
      <c r="D670" s="317"/>
      <c r="E670" s="305"/>
      <c r="F670" s="305"/>
      <c r="G670" s="305"/>
      <c r="H670" s="305"/>
      <c r="I670" s="305"/>
      <c r="J670" s="305"/>
      <c r="K670" s="305"/>
      <c r="L670" s="305"/>
      <c r="M670" s="305"/>
      <c r="N670" s="309"/>
      <c r="O670" s="309"/>
      <c r="P670" s="309"/>
      <c r="Q670" s="309"/>
      <c r="R670" s="309"/>
    </row>
    <row r="671">
      <c r="D671" s="317"/>
      <c r="E671" s="305"/>
      <c r="F671" s="305"/>
      <c r="G671" s="305"/>
      <c r="H671" s="305"/>
      <c r="I671" s="305"/>
      <c r="J671" s="305"/>
      <c r="K671" s="305"/>
      <c r="L671" s="305"/>
      <c r="M671" s="305"/>
      <c r="N671" s="309"/>
      <c r="O671" s="309"/>
      <c r="P671" s="309"/>
      <c r="Q671" s="309"/>
      <c r="R671" s="309"/>
    </row>
    <row r="672">
      <c r="D672" s="317"/>
      <c r="E672" s="305"/>
      <c r="F672" s="305"/>
      <c r="G672" s="305"/>
      <c r="H672" s="305"/>
      <c r="I672" s="305"/>
      <c r="J672" s="305"/>
      <c r="K672" s="305"/>
      <c r="L672" s="305"/>
      <c r="M672" s="305"/>
      <c r="N672" s="309"/>
      <c r="O672" s="309"/>
      <c r="P672" s="309"/>
      <c r="Q672" s="309"/>
      <c r="R672" s="309"/>
    </row>
    <row r="673">
      <c r="D673" s="317"/>
      <c r="E673" s="305"/>
      <c r="F673" s="305"/>
      <c r="G673" s="305"/>
      <c r="H673" s="305"/>
      <c r="I673" s="305"/>
      <c r="J673" s="305"/>
      <c r="K673" s="305"/>
      <c r="L673" s="305"/>
      <c r="M673" s="305"/>
      <c r="N673" s="309"/>
      <c r="O673" s="309"/>
      <c r="P673" s="309"/>
      <c r="Q673" s="309"/>
      <c r="R673" s="309"/>
    </row>
    <row r="674">
      <c r="D674" s="317"/>
      <c r="E674" s="305"/>
      <c r="F674" s="305"/>
      <c r="G674" s="305"/>
      <c r="H674" s="305"/>
      <c r="I674" s="305"/>
      <c r="J674" s="305"/>
      <c r="K674" s="305"/>
      <c r="L674" s="305"/>
      <c r="M674" s="305"/>
      <c r="N674" s="309"/>
      <c r="O674" s="309"/>
      <c r="P674" s="309"/>
      <c r="Q674" s="309"/>
      <c r="R674" s="309"/>
    </row>
    <row r="675">
      <c r="D675" s="317"/>
      <c r="E675" s="305"/>
      <c r="F675" s="305"/>
      <c r="G675" s="305"/>
      <c r="H675" s="305"/>
      <c r="I675" s="305"/>
      <c r="J675" s="305"/>
      <c r="K675" s="305"/>
      <c r="L675" s="305"/>
      <c r="M675" s="305"/>
      <c r="N675" s="309"/>
      <c r="O675" s="309"/>
      <c r="P675" s="309"/>
      <c r="Q675" s="309"/>
      <c r="R675" s="309"/>
    </row>
    <row r="676">
      <c r="D676" s="317"/>
      <c r="E676" s="305"/>
      <c r="F676" s="305"/>
      <c r="G676" s="305"/>
      <c r="H676" s="305"/>
      <c r="I676" s="305"/>
      <c r="J676" s="305"/>
      <c r="K676" s="305"/>
      <c r="L676" s="305"/>
      <c r="M676" s="305"/>
      <c r="N676" s="309"/>
      <c r="O676" s="309"/>
      <c r="P676" s="309"/>
      <c r="Q676" s="309"/>
      <c r="R676" s="309"/>
    </row>
    <row r="677">
      <c r="D677" s="317"/>
      <c r="E677" s="305"/>
      <c r="F677" s="305"/>
      <c r="G677" s="305"/>
      <c r="H677" s="305"/>
      <c r="I677" s="305"/>
      <c r="J677" s="305"/>
      <c r="K677" s="305"/>
      <c r="L677" s="305"/>
      <c r="M677" s="305"/>
      <c r="N677" s="309"/>
      <c r="O677" s="309"/>
      <c r="P677" s="309"/>
      <c r="Q677" s="309"/>
      <c r="R677" s="309"/>
    </row>
    <row r="678">
      <c r="D678" s="317"/>
      <c r="E678" s="305"/>
      <c r="F678" s="305"/>
      <c r="G678" s="305"/>
      <c r="H678" s="305"/>
      <c r="I678" s="305"/>
      <c r="J678" s="305"/>
      <c r="K678" s="305"/>
      <c r="L678" s="305"/>
      <c r="M678" s="305"/>
      <c r="N678" s="309"/>
      <c r="O678" s="309"/>
      <c r="P678" s="309"/>
      <c r="Q678" s="309"/>
      <c r="R678" s="309"/>
    </row>
    <row r="679">
      <c r="D679" s="317"/>
      <c r="E679" s="305"/>
      <c r="F679" s="305"/>
      <c r="G679" s="305"/>
      <c r="H679" s="305"/>
      <c r="I679" s="305"/>
      <c r="J679" s="305"/>
      <c r="K679" s="305"/>
      <c r="L679" s="305"/>
      <c r="M679" s="305"/>
      <c r="N679" s="309"/>
      <c r="O679" s="309"/>
      <c r="P679" s="309"/>
      <c r="Q679" s="309"/>
      <c r="R679" s="309"/>
    </row>
    <row r="680">
      <c r="D680" s="317"/>
      <c r="E680" s="305"/>
      <c r="F680" s="305"/>
      <c r="G680" s="305"/>
      <c r="H680" s="305"/>
      <c r="I680" s="305"/>
      <c r="J680" s="305"/>
      <c r="K680" s="305"/>
      <c r="L680" s="305"/>
      <c r="M680" s="305"/>
      <c r="N680" s="309"/>
      <c r="O680" s="309"/>
      <c r="P680" s="309"/>
      <c r="Q680" s="309"/>
      <c r="R680" s="309"/>
    </row>
    <row r="681">
      <c r="D681" s="317"/>
      <c r="E681" s="305"/>
      <c r="F681" s="305"/>
      <c r="G681" s="305"/>
      <c r="H681" s="305"/>
      <c r="I681" s="305"/>
      <c r="J681" s="305"/>
      <c r="K681" s="305"/>
      <c r="L681" s="305"/>
      <c r="M681" s="305"/>
      <c r="N681" s="309"/>
      <c r="O681" s="309"/>
      <c r="P681" s="309"/>
      <c r="Q681" s="309"/>
      <c r="R681" s="309"/>
    </row>
    <row r="682">
      <c r="D682" s="317"/>
      <c r="E682" s="305"/>
      <c r="F682" s="305"/>
      <c r="G682" s="305"/>
      <c r="H682" s="305"/>
      <c r="I682" s="305"/>
      <c r="J682" s="305"/>
      <c r="K682" s="305"/>
      <c r="L682" s="305"/>
      <c r="M682" s="305"/>
      <c r="N682" s="309"/>
      <c r="O682" s="309"/>
      <c r="P682" s="309"/>
      <c r="Q682" s="309"/>
      <c r="R682" s="309"/>
    </row>
    <row r="683">
      <c r="D683" s="317"/>
      <c r="E683" s="305"/>
      <c r="F683" s="305"/>
      <c r="G683" s="305"/>
      <c r="H683" s="305"/>
      <c r="I683" s="305"/>
      <c r="J683" s="305"/>
      <c r="K683" s="305"/>
      <c r="L683" s="305"/>
      <c r="M683" s="305"/>
      <c r="N683" s="309"/>
      <c r="O683" s="309"/>
      <c r="P683" s="309"/>
      <c r="Q683" s="309"/>
      <c r="R683" s="309"/>
    </row>
    <row r="684">
      <c r="D684" s="317"/>
      <c r="E684" s="305"/>
      <c r="F684" s="305"/>
      <c r="G684" s="305"/>
      <c r="H684" s="305"/>
      <c r="I684" s="305"/>
      <c r="J684" s="305"/>
      <c r="K684" s="305"/>
      <c r="L684" s="305"/>
      <c r="M684" s="305"/>
      <c r="N684" s="309"/>
      <c r="O684" s="309"/>
      <c r="P684" s="309"/>
      <c r="Q684" s="309"/>
      <c r="R684" s="309"/>
    </row>
    <row r="685">
      <c r="D685" s="317"/>
      <c r="E685" s="305"/>
      <c r="F685" s="305"/>
      <c r="G685" s="305"/>
      <c r="H685" s="305"/>
      <c r="I685" s="305"/>
      <c r="J685" s="305"/>
      <c r="K685" s="305"/>
      <c r="L685" s="305"/>
      <c r="M685" s="305"/>
      <c r="N685" s="309"/>
      <c r="O685" s="309"/>
      <c r="P685" s="309"/>
      <c r="Q685" s="309"/>
      <c r="R685" s="309"/>
    </row>
    <row r="686">
      <c r="D686" s="317"/>
      <c r="E686" s="305"/>
      <c r="F686" s="305"/>
      <c r="G686" s="305"/>
      <c r="H686" s="305"/>
      <c r="I686" s="305"/>
      <c r="J686" s="305"/>
      <c r="K686" s="305"/>
      <c r="L686" s="305"/>
      <c r="M686" s="305"/>
      <c r="N686" s="309"/>
      <c r="O686" s="309"/>
      <c r="P686" s="309"/>
      <c r="Q686" s="309"/>
      <c r="R686" s="309"/>
    </row>
    <row r="687">
      <c r="D687" s="317"/>
      <c r="E687" s="305"/>
      <c r="F687" s="305"/>
      <c r="G687" s="305"/>
      <c r="H687" s="305"/>
      <c r="I687" s="305"/>
      <c r="J687" s="305"/>
      <c r="K687" s="305"/>
      <c r="L687" s="305"/>
      <c r="M687" s="305"/>
      <c r="N687" s="309"/>
      <c r="O687" s="309"/>
      <c r="P687" s="309"/>
      <c r="Q687" s="309"/>
      <c r="R687" s="309"/>
    </row>
    <row r="688">
      <c r="D688" s="317"/>
      <c r="E688" s="305"/>
      <c r="F688" s="305"/>
      <c r="G688" s="305"/>
      <c r="H688" s="305"/>
      <c r="I688" s="305"/>
      <c r="J688" s="305"/>
      <c r="K688" s="305"/>
      <c r="L688" s="305"/>
      <c r="M688" s="305"/>
      <c r="N688" s="309"/>
      <c r="O688" s="309"/>
      <c r="P688" s="309"/>
      <c r="Q688" s="309"/>
      <c r="R688" s="309"/>
    </row>
    <row r="689">
      <c r="D689" s="317"/>
      <c r="E689" s="305"/>
      <c r="F689" s="305"/>
      <c r="G689" s="305"/>
      <c r="H689" s="305"/>
      <c r="I689" s="305"/>
      <c r="J689" s="305"/>
      <c r="K689" s="305"/>
      <c r="L689" s="305"/>
      <c r="M689" s="305"/>
      <c r="N689" s="309"/>
      <c r="O689" s="309"/>
      <c r="P689" s="309"/>
      <c r="Q689" s="309"/>
      <c r="R689" s="309"/>
    </row>
    <row r="690">
      <c r="D690" s="317"/>
      <c r="E690" s="305"/>
      <c r="F690" s="305"/>
      <c r="G690" s="305"/>
      <c r="H690" s="305"/>
      <c r="I690" s="305"/>
      <c r="J690" s="305"/>
      <c r="K690" s="305"/>
      <c r="L690" s="305"/>
      <c r="M690" s="305"/>
      <c r="N690" s="309"/>
      <c r="O690" s="309"/>
      <c r="P690" s="309"/>
      <c r="Q690" s="309"/>
      <c r="R690" s="309"/>
    </row>
    <row r="691">
      <c r="D691" s="317"/>
      <c r="E691" s="305"/>
      <c r="F691" s="305"/>
      <c r="G691" s="305"/>
      <c r="H691" s="305"/>
      <c r="I691" s="305"/>
      <c r="J691" s="305"/>
      <c r="K691" s="305"/>
      <c r="L691" s="305"/>
      <c r="M691" s="305"/>
      <c r="N691" s="309"/>
      <c r="O691" s="309"/>
      <c r="P691" s="309"/>
      <c r="Q691" s="309"/>
      <c r="R691" s="309"/>
    </row>
    <row r="692">
      <c r="D692" s="317"/>
      <c r="E692" s="305"/>
      <c r="F692" s="305"/>
      <c r="G692" s="305"/>
      <c r="H692" s="305"/>
      <c r="I692" s="305"/>
      <c r="J692" s="305"/>
      <c r="K692" s="305"/>
      <c r="L692" s="305"/>
      <c r="M692" s="305"/>
      <c r="N692" s="309"/>
      <c r="O692" s="309"/>
      <c r="P692" s="309"/>
      <c r="Q692" s="309"/>
      <c r="R692" s="309"/>
    </row>
    <row r="693">
      <c r="D693" s="317"/>
      <c r="E693" s="305"/>
      <c r="F693" s="305"/>
      <c r="G693" s="305"/>
      <c r="H693" s="305"/>
      <c r="I693" s="305"/>
      <c r="J693" s="305"/>
      <c r="K693" s="305"/>
      <c r="L693" s="305"/>
      <c r="M693" s="305"/>
      <c r="N693" s="309"/>
      <c r="O693" s="309"/>
      <c r="P693" s="309"/>
      <c r="Q693" s="309"/>
      <c r="R693" s="309"/>
    </row>
    <row r="694">
      <c r="D694" s="317"/>
      <c r="E694" s="305"/>
      <c r="F694" s="305"/>
      <c r="G694" s="305"/>
      <c r="H694" s="305"/>
      <c r="I694" s="305"/>
      <c r="J694" s="305"/>
      <c r="K694" s="305"/>
      <c r="L694" s="305"/>
      <c r="M694" s="305"/>
      <c r="N694" s="309"/>
      <c r="O694" s="309"/>
      <c r="P694" s="309"/>
      <c r="Q694" s="309"/>
      <c r="R694" s="309"/>
    </row>
    <row r="695">
      <c r="D695" s="317"/>
      <c r="E695" s="305"/>
      <c r="F695" s="305"/>
      <c r="G695" s="305"/>
      <c r="H695" s="305"/>
      <c r="I695" s="305"/>
      <c r="J695" s="305"/>
      <c r="K695" s="305"/>
      <c r="L695" s="305"/>
      <c r="M695" s="305"/>
      <c r="N695" s="309"/>
      <c r="O695" s="309"/>
      <c r="P695" s="309"/>
      <c r="Q695" s="309"/>
      <c r="R695" s="309"/>
    </row>
    <row r="696">
      <c r="D696" s="317"/>
      <c r="E696" s="305"/>
      <c r="F696" s="305"/>
      <c r="G696" s="305"/>
      <c r="H696" s="305"/>
      <c r="I696" s="305"/>
      <c r="J696" s="305"/>
      <c r="K696" s="305"/>
      <c r="L696" s="305"/>
      <c r="M696" s="305"/>
      <c r="N696" s="309"/>
      <c r="O696" s="309"/>
      <c r="P696" s="309"/>
      <c r="Q696" s="309"/>
      <c r="R696" s="309"/>
    </row>
    <row r="697">
      <c r="D697" s="317"/>
      <c r="E697" s="305"/>
      <c r="F697" s="305"/>
      <c r="G697" s="305"/>
      <c r="H697" s="305"/>
      <c r="I697" s="305"/>
      <c r="J697" s="305"/>
      <c r="K697" s="305"/>
      <c r="L697" s="305"/>
      <c r="M697" s="305"/>
      <c r="N697" s="309"/>
      <c r="O697" s="309"/>
      <c r="P697" s="309"/>
      <c r="Q697" s="309"/>
      <c r="R697" s="309"/>
    </row>
    <row r="698">
      <c r="D698" s="317"/>
      <c r="E698" s="305"/>
      <c r="F698" s="305"/>
      <c r="G698" s="305"/>
      <c r="H698" s="305"/>
      <c r="I698" s="305"/>
      <c r="J698" s="305"/>
      <c r="K698" s="305"/>
      <c r="L698" s="305"/>
      <c r="M698" s="305"/>
      <c r="N698" s="309"/>
      <c r="O698" s="309"/>
      <c r="P698" s="309"/>
      <c r="Q698" s="309"/>
      <c r="R698" s="309"/>
    </row>
    <row r="699">
      <c r="D699" s="317"/>
      <c r="E699" s="305"/>
      <c r="F699" s="305"/>
      <c r="G699" s="305"/>
      <c r="H699" s="305"/>
      <c r="I699" s="305"/>
      <c r="J699" s="305"/>
      <c r="K699" s="305"/>
      <c r="L699" s="305"/>
      <c r="M699" s="305"/>
      <c r="N699" s="309"/>
      <c r="O699" s="309"/>
      <c r="P699" s="309"/>
      <c r="Q699" s="309"/>
      <c r="R699" s="309"/>
    </row>
    <row r="700">
      <c r="D700" s="317"/>
      <c r="E700" s="305"/>
      <c r="F700" s="305"/>
      <c r="G700" s="305"/>
      <c r="H700" s="305"/>
      <c r="I700" s="305"/>
      <c r="J700" s="305"/>
      <c r="K700" s="305"/>
      <c r="L700" s="305"/>
      <c r="M700" s="305"/>
      <c r="N700" s="309"/>
      <c r="O700" s="309"/>
      <c r="P700" s="309"/>
      <c r="Q700" s="309"/>
      <c r="R700" s="309"/>
    </row>
    <row r="701">
      <c r="D701" s="317"/>
      <c r="E701" s="305"/>
      <c r="F701" s="305"/>
      <c r="G701" s="305"/>
      <c r="H701" s="305"/>
      <c r="I701" s="305"/>
      <c r="J701" s="305"/>
      <c r="K701" s="305"/>
      <c r="L701" s="305"/>
      <c r="M701" s="305"/>
      <c r="N701" s="309"/>
      <c r="O701" s="309"/>
      <c r="P701" s="309"/>
      <c r="Q701" s="309"/>
      <c r="R701" s="309"/>
    </row>
    <row r="702">
      <c r="D702" s="317"/>
      <c r="E702" s="305"/>
      <c r="F702" s="305"/>
      <c r="G702" s="305"/>
      <c r="H702" s="305"/>
      <c r="I702" s="305"/>
      <c r="J702" s="305"/>
      <c r="K702" s="305"/>
      <c r="L702" s="305"/>
      <c r="M702" s="305"/>
      <c r="N702" s="309"/>
      <c r="O702" s="309"/>
      <c r="P702" s="309"/>
      <c r="Q702" s="309"/>
      <c r="R702" s="309"/>
    </row>
    <row r="703">
      <c r="D703" s="317"/>
      <c r="E703" s="305"/>
      <c r="F703" s="305"/>
      <c r="G703" s="305"/>
      <c r="H703" s="305"/>
      <c r="I703" s="305"/>
      <c r="J703" s="305"/>
      <c r="K703" s="305"/>
      <c r="L703" s="305"/>
      <c r="M703" s="305"/>
      <c r="N703" s="309"/>
      <c r="O703" s="309"/>
      <c r="P703" s="309"/>
      <c r="Q703" s="309"/>
      <c r="R703" s="309"/>
    </row>
    <row r="704">
      <c r="D704" s="317"/>
      <c r="E704" s="305"/>
      <c r="F704" s="305"/>
      <c r="G704" s="305"/>
      <c r="H704" s="305"/>
      <c r="I704" s="305"/>
      <c r="J704" s="305"/>
      <c r="K704" s="305"/>
      <c r="L704" s="305"/>
      <c r="M704" s="305"/>
      <c r="N704" s="309"/>
      <c r="O704" s="309"/>
      <c r="P704" s="309"/>
      <c r="Q704" s="309"/>
      <c r="R704" s="309"/>
    </row>
    <row r="705">
      <c r="D705" s="317"/>
      <c r="E705" s="305"/>
      <c r="F705" s="305"/>
      <c r="G705" s="305"/>
      <c r="H705" s="305"/>
      <c r="I705" s="305"/>
      <c r="J705" s="305"/>
      <c r="K705" s="305"/>
      <c r="L705" s="305"/>
      <c r="M705" s="305"/>
      <c r="N705" s="309"/>
      <c r="O705" s="309"/>
      <c r="P705" s="309"/>
      <c r="Q705" s="309"/>
      <c r="R705" s="309"/>
    </row>
    <row r="706">
      <c r="D706" s="317"/>
      <c r="E706" s="305"/>
      <c r="F706" s="305"/>
      <c r="G706" s="305"/>
      <c r="H706" s="305"/>
      <c r="I706" s="305"/>
      <c r="J706" s="305"/>
      <c r="K706" s="305"/>
      <c r="L706" s="305"/>
      <c r="M706" s="305"/>
      <c r="N706" s="309"/>
      <c r="O706" s="309"/>
      <c r="P706" s="309"/>
      <c r="Q706" s="309"/>
      <c r="R706" s="309"/>
    </row>
    <row r="707">
      <c r="D707" s="317"/>
      <c r="E707" s="305"/>
      <c r="F707" s="305"/>
      <c r="G707" s="305"/>
      <c r="H707" s="305"/>
      <c r="I707" s="305"/>
      <c r="J707" s="305"/>
      <c r="K707" s="305"/>
      <c r="L707" s="305"/>
      <c r="M707" s="305"/>
      <c r="N707" s="309"/>
      <c r="O707" s="309"/>
      <c r="P707" s="309"/>
      <c r="Q707" s="309"/>
      <c r="R707" s="309"/>
    </row>
    <row r="708">
      <c r="D708" s="317"/>
      <c r="E708" s="305"/>
      <c r="F708" s="305"/>
      <c r="G708" s="305"/>
      <c r="H708" s="305"/>
      <c r="I708" s="305"/>
      <c r="J708" s="305"/>
      <c r="K708" s="305"/>
      <c r="L708" s="305"/>
      <c r="M708" s="305"/>
      <c r="N708" s="309"/>
      <c r="O708" s="309"/>
      <c r="P708" s="309"/>
      <c r="Q708" s="309"/>
      <c r="R708" s="309"/>
    </row>
    <row r="709">
      <c r="D709" s="317"/>
      <c r="E709" s="305"/>
      <c r="F709" s="305"/>
      <c r="G709" s="305"/>
      <c r="H709" s="305"/>
      <c r="I709" s="305"/>
      <c r="J709" s="305"/>
      <c r="K709" s="305"/>
      <c r="L709" s="305"/>
      <c r="M709" s="305"/>
      <c r="N709" s="309"/>
      <c r="O709" s="309"/>
      <c r="P709" s="309"/>
      <c r="Q709" s="309"/>
      <c r="R709" s="309"/>
    </row>
    <row r="710">
      <c r="D710" s="317"/>
      <c r="E710" s="305"/>
      <c r="F710" s="305"/>
      <c r="G710" s="305"/>
      <c r="H710" s="305"/>
      <c r="I710" s="305"/>
      <c r="J710" s="305"/>
      <c r="K710" s="305"/>
      <c r="L710" s="305"/>
      <c r="M710" s="305"/>
      <c r="N710" s="309"/>
      <c r="O710" s="309"/>
      <c r="P710" s="309"/>
      <c r="Q710" s="309"/>
      <c r="R710" s="309"/>
    </row>
    <row r="711">
      <c r="D711" s="317"/>
      <c r="E711" s="305"/>
      <c r="F711" s="305"/>
      <c r="G711" s="305"/>
      <c r="H711" s="305"/>
      <c r="I711" s="305"/>
      <c r="J711" s="305"/>
      <c r="K711" s="305"/>
      <c r="L711" s="305"/>
      <c r="M711" s="305"/>
      <c r="N711" s="309"/>
      <c r="O711" s="309"/>
      <c r="P711" s="309"/>
      <c r="Q711" s="309"/>
      <c r="R711" s="309"/>
    </row>
    <row r="712">
      <c r="D712" s="317"/>
      <c r="E712" s="305"/>
      <c r="F712" s="305"/>
      <c r="G712" s="305"/>
      <c r="H712" s="305"/>
      <c r="I712" s="305"/>
      <c r="J712" s="305"/>
      <c r="K712" s="305"/>
      <c r="L712" s="305"/>
      <c r="M712" s="305"/>
      <c r="N712" s="309"/>
      <c r="O712" s="309"/>
      <c r="P712" s="309"/>
      <c r="Q712" s="309"/>
      <c r="R712" s="309"/>
    </row>
    <row r="713">
      <c r="D713" s="317"/>
      <c r="E713" s="305"/>
      <c r="F713" s="305"/>
      <c r="G713" s="305"/>
      <c r="H713" s="305"/>
      <c r="I713" s="305"/>
      <c r="J713" s="305"/>
      <c r="K713" s="305"/>
      <c r="L713" s="305"/>
      <c r="M713" s="305"/>
      <c r="N713" s="309"/>
      <c r="O713" s="309"/>
      <c r="P713" s="309"/>
      <c r="Q713" s="309"/>
      <c r="R713" s="309"/>
    </row>
    <row r="714">
      <c r="D714" s="317"/>
      <c r="E714" s="305"/>
      <c r="F714" s="305"/>
      <c r="G714" s="305"/>
      <c r="H714" s="305"/>
      <c r="I714" s="305"/>
      <c r="J714" s="305"/>
      <c r="K714" s="305"/>
      <c r="L714" s="305"/>
      <c r="M714" s="305"/>
      <c r="N714" s="309"/>
      <c r="O714" s="309"/>
      <c r="P714" s="309"/>
      <c r="Q714" s="309"/>
      <c r="R714" s="309"/>
    </row>
    <row r="715">
      <c r="D715" s="317"/>
      <c r="E715" s="305"/>
      <c r="F715" s="305"/>
      <c r="G715" s="305"/>
      <c r="H715" s="305"/>
      <c r="I715" s="305"/>
      <c r="J715" s="305"/>
      <c r="K715" s="305"/>
      <c r="L715" s="305"/>
      <c r="M715" s="305"/>
      <c r="N715" s="309"/>
      <c r="O715" s="309"/>
      <c r="P715" s="309"/>
      <c r="Q715" s="309"/>
      <c r="R715" s="309"/>
    </row>
    <row r="716">
      <c r="D716" s="317"/>
      <c r="E716" s="305"/>
      <c r="F716" s="305"/>
      <c r="G716" s="305"/>
      <c r="H716" s="305"/>
      <c r="I716" s="305"/>
      <c r="J716" s="305"/>
      <c r="K716" s="305"/>
      <c r="L716" s="305"/>
      <c r="M716" s="305"/>
      <c r="N716" s="309"/>
      <c r="O716" s="309"/>
      <c r="P716" s="309"/>
      <c r="Q716" s="309"/>
      <c r="R716" s="309"/>
    </row>
    <row r="717">
      <c r="D717" s="317"/>
      <c r="E717" s="305"/>
      <c r="F717" s="305"/>
      <c r="G717" s="305"/>
      <c r="H717" s="305"/>
      <c r="I717" s="305"/>
      <c r="J717" s="305"/>
      <c r="K717" s="305"/>
      <c r="L717" s="305"/>
      <c r="M717" s="305"/>
      <c r="N717" s="309"/>
      <c r="O717" s="309"/>
      <c r="P717" s="309"/>
      <c r="Q717" s="309"/>
      <c r="R717" s="309"/>
    </row>
    <row r="718">
      <c r="D718" s="317"/>
      <c r="E718" s="305"/>
      <c r="F718" s="305"/>
      <c r="G718" s="305"/>
      <c r="H718" s="305"/>
      <c r="I718" s="305"/>
      <c r="J718" s="305"/>
      <c r="K718" s="305"/>
      <c r="L718" s="305"/>
      <c r="M718" s="305"/>
      <c r="N718" s="309"/>
      <c r="O718" s="309"/>
      <c r="P718" s="309"/>
      <c r="Q718" s="309"/>
      <c r="R718" s="309"/>
    </row>
    <row r="719">
      <c r="D719" s="317"/>
      <c r="E719" s="305"/>
      <c r="F719" s="305"/>
      <c r="G719" s="305"/>
      <c r="H719" s="305"/>
      <c r="I719" s="305"/>
      <c r="J719" s="305"/>
      <c r="K719" s="305"/>
      <c r="L719" s="305"/>
      <c r="M719" s="305"/>
      <c r="N719" s="309"/>
      <c r="O719" s="309"/>
      <c r="P719" s="309"/>
      <c r="Q719" s="309"/>
      <c r="R719" s="309"/>
    </row>
    <row r="720">
      <c r="D720" s="317"/>
      <c r="E720" s="305"/>
      <c r="F720" s="305"/>
      <c r="G720" s="305"/>
      <c r="H720" s="305"/>
      <c r="I720" s="305"/>
      <c r="J720" s="305"/>
      <c r="K720" s="305"/>
      <c r="L720" s="305"/>
      <c r="M720" s="305"/>
      <c r="N720" s="309"/>
      <c r="O720" s="309"/>
      <c r="P720" s="309"/>
      <c r="Q720" s="309"/>
      <c r="R720" s="309"/>
    </row>
    <row r="721">
      <c r="D721" s="317"/>
      <c r="E721" s="305"/>
      <c r="F721" s="305"/>
      <c r="G721" s="305"/>
      <c r="H721" s="305"/>
      <c r="I721" s="305"/>
      <c r="J721" s="305"/>
      <c r="K721" s="305"/>
      <c r="L721" s="305"/>
      <c r="M721" s="305"/>
      <c r="N721" s="309"/>
      <c r="O721" s="309"/>
      <c r="P721" s="309"/>
      <c r="Q721" s="309"/>
      <c r="R721" s="309"/>
    </row>
    <row r="722">
      <c r="D722" s="317"/>
      <c r="E722" s="305"/>
      <c r="F722" s="305"/>
      <c r="G722" s="305"/>
      <c r="H722" s="305"/>
      <c r="I722" s="305"/>
      <c r="J722" s="305"/>
      <c r="K722" s="305"/>
      <c r="L722" s="305"/>
      <c r="M722" s="305"/>
      <c r="N722" s="309"/>
      <c r="O722" s="309"/>
      <c r="P722" s="309"/>
      <c r="Q722" s="309"/>
      <c r="R722" s="309"/>
    </row>
    <row r="723">
      <c r="D723" s="317"/>
      <c r="E723" s="305"/>
      <c r="F723" s="305"/>
      <c r="G723" s="305"/>
      <c r="H723" s="305"/>
      <c r="I723" s="305"/>
      <c r="J723" s="305"/>
      <c r="K723" s="305"/>
      <c r="L723" s="305"/>
      <c r="M723" s="305"/>
      <c r="N723" s="309"/>
      <c r="O723" s="309"/>
      <c r="P723" s="309"/>
      <c r="Q723" s="309"/>
      <c r="R723" s="309"/>
    </row>
    <row r="724">
      <c r="D724" s="317"/>
      <c r="E724" s="305"/>
      <c r="F724" s="305"/>
      <c r="G724" s="305"/>
      <c r="H724" s="305"/>
      <c r="I724" s="305"/>
      <c r="J724" s="305"/>
      <c r="K724" s="305"/>
      <c r="L724" s="305"/>
      <c r="M724" s="305"/>
      <c r="N724" s="309"/>
      <c r="O724" s="309"/>
      <c r="P724" s="309"/>
      <c r="Q724" s="309"/>
      <c r="R724" s="309"/>
    </row>
    <row r="725">
      <c r="D725" s="317"/>
      <c r="E725" s="305"/>
      <c r="F725" s="305"/>
      <c r="G725" s="305"/>
      <c r="H725" s="305"/>
      <c r="I725" s="305"/>
      <c r="J725" s="305"/>
      <c r="K725" s="305"/>
      <c r="L725" s="305"/>
      <c r="M725" s="305"/>
      <c r="N725" s="309"/>
      <c r="O725" s="309"/>
      <c r="P725" s="309"/>
      <c r="Q725" s="309"/>
      <c r="R725" s="309"/>
    </row>
    <row r="726">
      <c r="D726" s="317"/>
      <c r="E726" s="305"/>
      <c r="F726" s="305"/>
      <c r="G726" s="305"/>
      <c r="H726" s="305"/>
      <c r="I726" s="305"/>
      <c r="J726" s="305"/>
      <c r="K726" s="305"/>
      <c r="L726" s="305"/>
      <c r="M726" s="305"/>
      <c r="N726" s="309"/>
      <c r="O726" s="309"/>
      <c r="P726" s="309"/>
      <c r="Q726" s="309"/>
      <c r="R726" s="309"/>
    </row>
    <row r="727">
      <c r="D727" s="317"/>
      <c r="E727" s="305"/>
      <c r="F727" s="305"/>
      <c r="G727" s="305"/>
      <c r="H727" s="305"/>
      <c r="I727" s="305"/>
      <c r="J727" s="305"/>
      <c r="K727" s="305"/>
      <c r="L727" s="305"/>
      <c r="M727" s="305"/>
      <c r="N727" s="309"/>
      <c r="O727" s="309"/>
      <c r="P727" s="309"/>
      <c r="Q727" s="309"/>
      <c r="R727" s="309"/>
    </row>
    <row r="728">
      <c r="D728" s="317"/>
      <c r="E728" s="305"/>
      <c r="F728" s="305"/>
      <c r="G728" s="305"/>
      <c r="H728" s="305"/>
      <c r="I728" s="305"/>
      <c r="J728" s="305"/>
      <c r="K728" s="305"/>
      <c r="L728" s="305"/>
      <c r="M728" s="305"/>
      <c r="N728" s="309"/>
      <c r="O728" s="309"/>
      <c r="P728" s="309"/>
      <c r="Q728" s="309"/>
      <c r="R728" s="309"/>
    </row>
    <row r="729">
      <c r="D729" s="317"/>
      <c r="E729" s="305"/>
      <c r="F729" s="305"/>
      <c r="G729" s="305"/>
      <c r="H729" s="305"/>
      <c r="I729" s="305"/>
      <c r="J729" s="305"/>
      <c r="K729" s="305"/>
      <c r="L729" s="305"/>
      <c r="M729" s="305"/>
      <c r="N729" s="309"/>
      <c r="O729" s="309"/>
      <c r="P729" s="309"/>
      <c r="Q729" s="309"/>
      <c r="R729" s="309"/>
    </row>
    <row r="730">
      <c r="D730" s="317"/>
      <c r="E730" s="305"/>
      <c r="F730" s="305"/>
      <c r="G730" s="305"/>
      <c r="H730" s="305"/>
      <c r="I730" s="305"/>
      <c r="J730" s="305"/>
      <c r="K730" s="305"/>
      <c r="L730" s="305"/>
      <c r="M730" s="305"/>
      <c r="N730" s="309"/>
      <c r="O730" s="309"/>
      <c r="P730" s="309"/>
      <c r="Q730" s="309"/>
      <c r="R730" s="309"/>
    </row>
    <row r="731">
      <c r="D731" s="317"/>
      <c r="E731" s="305"/>
      <c r="F731" s="305"/>
      <c r="G731" s="305"/>
      <c r="H731" s="305"/>
      <c r="I731" s="305"/>
      <c r="J731" s="305"/>
      <c r="K731" s="305"/>
      <c r="L731" s="305"/>
      <c r="M731" s="305"/>
      <c r="N731" s="309"/>
      <c r="O731" s="309"/>
      <c r="P731" s="309"/>
      <c r="Q731" s="309"/>
      <c r="R731" s="309"/>
    </row>
    <row r="732">
      <c r="D732" s="317"/>
      <c r="E732" s="305"/>
      <c r="F732" s="305"/>
      <c r="G732" s="305"/>
      <c r="H732" s="305"/>
      <c r="I732" s="305"/>
      <c r="J732" s="305"/>
      <c r="K732" s="305"/>
      <c r="L732" s="305"/>
      <c r="M732" s="305"/>
      <c r="N732" s="309"/>
      <c r="O732" s="309"/>
      <c r="P732" s="309"/>
      <c r="Q732" s="309"/>
      <c r="R732" s="309"/>
    </row>
    <row r="733">
      <c r="D733" s="317"/>
      <c r="E733" s="305"/>
      <c r="F733" s="305"/>
      <c r="G733" s="305"/>
      <c r="H733" s="305"/>
      <c r="I733" s="305"/>
      <c r="J733" s="305"/>
      <c r="K733" s="305"/>
      <c r="L733" s="305"/>
      <c r="M733" s="305"/>
      <c r="N733" s="309"/>
      <c r="O733" s="309"/>
      <c r="P733" s="309"/>
      <c r="Q733" s="309"/>
      <c r="R733" s="309"/>
    </row>
    <row r="734">
      <c r="D734" s="317"/>
      <c r="E734" s="305"/>
      <c r="F734" s="305"/>
      <c r="G734" s="305"/>
      <c r="H734" s="305"/>
      <c r="I734" s="305"/>
      <c r="J734" s="305"/>
      <c r="K734" s="305"/>
      <c r="L734" s="305"/>
      <c r="M734" s="305"/>
      <c r="N734" s="309"/>
      <c r="O734" s="309"/>
      <c r="P734" s="309"/>
      <c r="Q734" s="309"/>
      <c r="R734" s="309"/>
    </row>
    <row r="735">
      <c r="D735" s="317"/>
      <c r="E735" s="305"/>
      <c r="F735" s="305"/>
      <c r="G735" s="305"/>
      <c r="H735" s="305"/>
      <c r="I735" s="305"/>
      <c r="J735" s="305"/>
      <c r="K735" s="305"/>
      <c r="L735" s="305"/>
      <c r="M735" s="305"/>
      <c r="N735" s="309"/>
      <c r="O735" s="309"/>
      <c r="P735" s="309"/>
      <c r="Q735" s="309"/>
      <c r="R735" s="309"/>
    </row>
    <row r="736">
      <c r="D736" s="317"/>
      <c r="E736" s="305"/>
      <c r="F736" s="305"/>
      <c r="G736" s="305"/>
      <c r="H736" s="305"/>
      <c r="I736" s="305"/>
      <c r="J736" s="305"/>
      <c r="K736" s="305"/>
      <c r="L736" s="305"/>
      <c r="M736" s="305"/>
      <c r="N736" s="309"/>
      <c r="O736" s="309"/>
      <c r="P736" s="309"/>
      <c r="Q736" s="309"/>
      <c r="R736" s="309"/>
    </row>
    <row r="737">
      <c r="D737" s="317"/>
      <c r="E737" s="305"/>
      <c r="F737" s="305"/>
      <c r="G737" s="305"/>
      <c r="H737" s="305"/>
      <c r="I737" s="305"/>
      <c r="J737" s="305"/>
      <c r="K737" s="305"/>
      <c r="L737" s="305"/>
      <c r="M737" s="305"/>
      <c r="N737" s="309"/>
      <c r="O737" s="309"/>
      <c r="P737" s="309"/>
      <c r="Q737" s="309"/>
      <c r="R737" s="309"/>
    </row>
    <row r="738">
      <c r="D738" s="317"/>
      <c r="E738" s="305"/>
      <c r="F738" s="305"/>
      <c r="G738" s="305"/>
      <c r="H738" s="305"/>
      <c r="I738" s="305"/>
      <c r="J738" s="305"/>
      <c r="K738" s="305"/>
      <c r="L738" s="305"/>
      <c r="M738" s="305"/>
      <c r="N738" s="309"/>
      <c r="O738" s="309"/>
      <c r="P738" s="309"/>
      <c r="Q738" s="309"/>
      <c r="R738" s="309"/>
    </row>
    <row r="739">
      <c r="D739" s="317"/>
      <c r="E739" s="305"/>
      <c r="F739" s="305"/>
      <c r="G739" s="305"/>
      <c r="H739" s="305"/>
      <c r="I739" s="305"/>
      <c r="J739" s="305"/>
      <c r="K739" s="305"/>
      <c r="L739" s="305"/>
      <c r="M739" s="305"/>
      <c r="N739" s="309"/>
      <c r="O739" s="309"/>
      <c r="P739" s="309"/>
      <c r="Q739" s="309"/>
      <c r="R739" s="309"/>
    </row>
    <row r="740">
      <c r="D740" s="317"/>
      <c r="E740" s="305"/>
      <c r="F740" s="305"/>
      <c r="G740" s="305"/>
      <c r="H740" s="305"/>
      <c r="I740" s="305"/>
      <c r="J740" s="305"/>
      <c r="K740" s="305"/>
      <c r="L740" s="305"/>
      <c r="M740" s="305"/>
      <c r="N740" s="309"/>
      <c r="O740" s="309"/>
      <c r="P740" s="309"/>
      <c r="Q740" s="309"/>
      <c r="R740" s="309"/>
    </row>
    <row r="741">
      <c r="D741" s="317"/>
      <c r="E741" s="305"/>
      <c r="F741" s="305"/>
      <c r="G741" s="305"/>
      <c r="H741" s="305"/>
      <c r="I741" s="305"/>
      <c r="J741" s="305"/>
      <c r="K741" s="305"/>
      <c r="L741" s="305"/>
      <c r="M741" s="305"/>
      <c r="N741" s="309"/>
      <c r="O741" s="309"/>
      <c r="P741" s="309"/>
      <c r="Q741" s="309"/>
      <c r="R741" s="309"/>
    </row>
    <row r="742">
      <c r="D742" s="317"/>
      <c r="E742" s="305"/>
      <c r="F742" s="305"/>
      <c r="G742" s="305"/>
      <c r="H742" s="305"/>
      <c r="I742" s="305"/>
      <c r="J742" s="305"/>
      <c r="K742" s="305"/>
      <c r="L742" s="305"/>
      <c r="M742" s="305"/>
      <c r="N742" s="309"/>
      <c r="O742" s="309"/>
      <c r="P742" s="309"/>
      <c r="Q742" s="309"/>
      <c r="R742" s="309"/>
    </row>
    <row r="743">
      <c r="D743" s="317"/>
      <c r="E743" s="305"/>
      <c r="F743" s="305"/>
      <c r="G743" s="305"/>
      <c r="H743" s="305"/>
      <c r="I743" s="305"/>
      <c r="J743" s="305"/>
      <c r="K743" s="305"/>
      <c r="L743" s="305"/>
      <c r="M743" s="305"/>
      <c r="N743" s="309"/>
      <c r="O743" s="309"/>
      <c r="P743" s="309"/>
      <c r="Q743" s="309"/>
      <c r="R743" s="309"/>
    </row>
    <row r="744">
      <c r="D744" s="317"/>
      <c r="E744" s="305"/>
      <c r="F744" s="305"/>
      <c r="G744" s="305"/>
      <c r="H744" s="305"/>
      <c r="I744" s="305"/>
      <c r="J744" s="305"/>
      <c r="K744" s="305"/>
      <c r="L744" s="305"/>
      <c r="M744" s="305"/>
      <c r="N744" s="309"/>
      <c r="O744" s="309"/>
      <c r="P744" s="309"/>
      <c r="Q744" s="309"/>
      <c r="R744" s="309"/>
    </row>
    <row r="745">
      <c r="D745" s="317"/>
      <c r="E745" s="305"/>
      <c r="F745" s="305"/>
      <c r="G745" s="305"/>
      <c r="H745" s="305"/>
      <c r="I745" s="305"/>
      <c r="J745" s="305"/>
      <c r="K745" s="305"/>
      <c r="L745" s="305"/>
      <c r="M745" s="305"/>
      <c r="N745" s="309"/>
      <c r="O745" s="309"/>
      <c r="P745" s="309"/>
      <c r="Q745" s="309"/>
      <c r="R745" s="309"/>
    </row>
    <row r="746">
      <c r="D746" s="317"/>
      <c r="E746" s="305"/>
      <c r="F746" s="305"/>
      <c r="G746" s="305"/>
      <c r="H746" s="305"/>
      <c r="I746" s="305"/>
      <c r="J746" s="305"/>
      <c r="K746" s="305"/>
      <c r="L746" s="305"/>
      <c r="M746" s="305"/>
      <c r="N746" s="309"/>
      <c r="O746" s="309"/>
      <c r="P746" s="309"/>
      <c r="Q746" s="309"/>
      <c r="R746" s="309"/>
    </row>
    <row r="747">
      <c r="D747" s="317"/>
      <c r="E747" s="305"/>
      <c r="F747" s="305"/>
      <c r="G747" s="305"/>
      <c r="H747" s="305"/>
      <c r="I747" s="305"/>
      <c r="J747" s="305"/>
      <c r="K747" s="305"/>
      <c r="L747" s="305"/>
      <c r="M747" s="305"/>
      <c r="N747" s="309"/>
      <c r="O747" s="309"/>
      <c r="P747" s="309"/>
      <c r="Q747" s="309"/>
      <c r="R747" s="309"/>
    </row>
    <row r="748">
      <c r="D748" s="317"/>
      <c r="E748" s="305"/>
      <c r="F748" s="305"/>
      <c r="G748" s="305"/>
      <c r="H748" s="305"/>
      <c r="I748" s="305"/>
      <c r="J748" s="305"/>
      <c r="K748" s="305"/>
      <c r="L748" s="305"/>
      <c r="M748" s="305"/>
      <c r="N748" s="309"/>
      <c r="O748" s="309"/>
      <c r="P748" s="309"/>
      <c r="Q748" s="309"/>
      <c r="R748" s="309"/>
    </row>
    <row r="749">
      <c r="D749" s="317"/>
      <c r="E749" s="305"/>
      <c r="F749" s="305"/>
      <c r="G749" s="305"/>
      <c r="H749" s="305"/>
      <c r="I749" s="305"/>
      <c r="J749" s="305"/>
      <c r="K749" s="305"/>
      <c r="L749" s="305"/>
      <c r="M749" s="305"/>
      <c r="N749" s="309"/>
      <c r="O749" s="309"/>
      <c r="P749" s="309"/>
      <c r="Q749" s="309"/>
      <c r="R749" s="309"/>
    </row>
    <row r="750">
      <c r="D750" s="317"/>
      <c r="E750" s="305"/>
      <c r="F750" s="305"/>
      <c r="G750" s="305"/>
      <c r="H750" s="305"/>
      <c r="I750" s="305"/>
      <c r="J750" s="305"/>
      <c r="K750" s="305"/>
      <c r="L750" s="305"/>
      <c r="M750" s="305"/>
      <c r="N750" s="309"/>
      <c r="O750" s="309"/>
      <c r="P750" s="309"/>
      <c r="Q750" s="309"/>
      <c r="R750" s="309"/>
    </row>
    <row r="751">
      <c r="D751" s="317"/>
      <c r="E751" s="305"/>
      <c r="F751" s="305"/>
      <c r="G751" s="305"/>
      <c r="H751" s="305"/>
      <c r="I751" s="305"/>
      <c r="J751" s="305"/>
      <c r="K751" s="305"/>
      <c r="L751" s="305"/>
      <c r="M751" s="305"/>
      <c r="N751" s="309"/>
      <c r="O751" s="309"/>
      <c r="P751" s="309"/>
      <c r="Q751" s="309"/>
      <c r="R751" s="309"/>
    </row>
    <row r="752">
      <c r="D752" s="317"/>
      <c r="E752" s="305"/>
      <c r="F752" s="305"/>
      <c r="G752" s="305"/>
      <c r="H752" s="305"/>
      <c r="I752" s="305"/>
      <c r="J752" s="305"/>
      <c r="K752" s="305"/>
      <c r="L752" s="305"/>
      <c r="M752" s="305"/>
      <c r="N752" s="309"/>
      <c r="O752" s="309"/>
      <c r="P752" s="309"/>
      <c r="Q752" s="309"/>
      <c r="R752" s="309"/>
    </row>
    <row r="753">
      <c r="D753" s="317"/>
      <c r="E753" s="305"/>
      <c r="F753" s="305"/>
      <c r="G753" s="305"/>
      <c r="H753" s="305"/>
      <c r="I753" s="305"/>
      <c r="J753" s="305"/>
      <c r="K753" s="305"/>
      <c r="L753" s="305"/>
      <c r="M753" s="305"/>
      <c r="N753" s="309"/>
      <c r="O753" s="309"/>
      <c r="P753" s="309"/>
      <c r="Q753" s="309"/>
      <c r="R753" s="309"/>
    </row>
    <row r="754">
      <c r="D754" s="317"/>
      <c r="E754" s="305"/>
      <c r="F754" s="305"/>
      <c r="G754" s="305"/>
      <c r="H754" s="305"/>
      <c r="I754" s="305"/>
      <c r="J754" s="305"/>
      <c r="K754" s="305"/>
      <c r="L754" s="305"/>
      <c r="M754" s="305"/>
      <c r="N754" s="309"/>
      <c r="O754" s="309"/>
      <c r="P754" s="309"/>
      <c r="Q754" s="309"/>
      <c r="R754" s="309"/>
    </row>
    <row r="755">
      <c r="D755" s="317"/>
      <c r="E755" s="305"/>
      <c r="F755" s="305"/>
      <c r="G755" s="305"/>
      <c r="H755" s="305"/>
      <c r="I755" s="305"/>
      <c r="J755" s="305"/>
      <c r="K755" s="305"/>
      <c r="L755" s="305"/>
      <c r="M755" s="305"/>
      <c r="N755" s="309"/>
      <c r="O755" s="309"/>
      <c r="P755" s="309"/>
      <c r="Q755" s="309"/>
      <c r="R755" s="309"/>
    </row>
    <row r="756">
      <c r="D756" s="317"/>
      <c r="E756" s="305"/>
      <c r="F756" s="305"/>
      <c r="G756" s="305"/>
      <c r="H756" s="305"/>
      <c r="I756" s="305"/>
      <c r="J756" s="305"/>
      <c r="K756" s="305"/>
      <c r="L756" s="305"/>
      <c r="M756" s="305"/>
      <c r="N756" s="309"/>
      <c r="O756" s="309"/>
      <c r="P756" s="309"/>
      <c r="Q756" s="309"/>
      <c r="R756" s="309"/>
    </row>
    <row r="757">
      <c r="D757" s="317"/>
      <c r="E757" s="305"/>
      <c r="F757" s="305"/>
      <c r="G757" s="305"/>
      <c r="H757" s="305"/>
      <c r="I757" s="305"/>
      <c r="J757" s="305"/>
      <c r="K757" s="305"/>
      <c r="L757" s="305"/>
      <c r="M757" s="305"/>
      <c r="N757" s="309"/>
      <c r="O757" s="309"/>
      <c r="P757" s="309"/>
      <c r="Q757" s="309"/>
      <c r="R757" s="309"/>
    </row>
    <row r="758">
      <c r="D758" s="317"/>
      <c r="E758" s="305"/>
      <c r="F758" s="305"/>
      <c r="G758" s="305"/>
      <c r="H758" s="305"/>
      <c r="I758" s="305"/>
      <c r="J758" s="305"/>
      <c r="K758" s="305"/>
      <c r="L758" s="305"/>
      <c r="M758" s="305"/>
      <c r="N758" s="309"/>
      <c r="O758" s="309"/>
      <c r="P758" s="309"/>
      <c r="Q758" s="309"/>
      <c r="R758" s="309"/>
    </row>
    <row r="759">
      <c r="D759" s="317"/>
      <c r="E759" s="305"/>
      <c r="F759" s="305"/>
      <c r="G759" s="305"/>
      <c r="H759" s="305"/>
      <c r="I759" s="305"/>
      <c r="J759" s="305"/>
      <c r="K759" s="305"/>
      <c r="L759" s="305"/>
      <c r="M759" s="305"/>
      <c r="N759" s="309"/>
      <c r="O759" s="309"/>
      <c r="P759" s="309"/>
      <c r="Q759" s="309"/>
      <c r="R759" s="309"/>
    </row>
    <row r="760">
      <c r="D760" s="317"/>
      <c r="E760" s="305"/>
      <c r="F760" s="305"/>
      <c r="G760" s="305"/>
      <c r="H760" s="305"/>
      <c r="I760" s="305"/>
      <c r="J760" s="305"/>
      <c r="K760" s="305"/>
      <c r="L760" s="305"/>
      <c r="M760" s="305"/>
      <c r="N760" s="309"/>
      <c r="O760" s="309"/>
      <c r="P760" s="309"/>
      <c r="Q760" s="309"/>
      <c r="R760" s="309"/>
    </row>
    <row r="761">
      <c r="D761" s="317"/>
      <c r="E761" s="305"/>
      <c r="F761" s="305"/>
      <c r="G761" s="305"/>
      <c r="H761" s="305"/>
      <c r="I761" s="305"/>
      <c r="J761" s="305"/>
      <c r="K761" s="305"/>
      <c r="L761" s="305"/>
      <c r="M761" s="305"/>
      <c r="N761" s="309"/>
      <c r="O761" s="309"/>
      <c r="P761" s="309"/>
      <c r="Q761" s="309"/>
      <c r="R761" s="309"/>
    </row>
    <row r="762">
      <c r="D762" s="317"/>
      <c r="E762" s="305"/>
      <c r="F762" s="305"/>
      <c r="G762" s="305"/>
      <c r="H762" s="305"/>
      <c r="I762" s="305"/>
      <c r="J762" s="305"/>
      <c r="K762" s="305"/>
      <c r="L762" s="305"/>
      <c r="M762" s="305"/>
      <c r="N762" s="309"/>
      <c r="O762" s="309"/>
      <c r="P762" s="309"/>
      <c r="Q762" s="309"/>
      <c r="R762" s="309"/>
    </row>
    <row r="763">
      <c r="D763" s="317"/>
      <c r="E763" s="305"/>
      <c r="F763" s="305"/>
      <c r="G763" s="305"/>
      <c r="H763" s="305"/>
      <c r="I763" s="305"/>
      <c r="J763" s="305"/>
      <c r="K763" s="305"/>
      <c r="L763" s="305"/>
      <c r="M763" s="305"/>
      <c r="N763" s="309"/>
      <c r="O763" s="309"/>
      <c r="P763" s="309"/>
      <c r="Q763" s="309"/>
      <c r="R763" s="309"/>
    </row>
    <row r="764">
      <c r="D764" s="317"/>
      <c r="E764" s="305"/>
      <c r="F764" s="305"/>
      <c r="G764" s="305"/>
      <c r="H764" s="305"/>
      <c r="I764" s="305"/>
      <c r="J764" s="305"/>
      <c r="K764" s="305"/>
      <c r="L764" s="305"/>
      <c r="M764" s="305"/>
      <c r="N764" s="309"/>
      <c r="O764" s="309"/>
      <c r="P764" s="309"/>
      <c r="Q764" s="309"/>
      <c r="R764" s="309"/>
    </row>
    <row r="765">
      <c r="D765" s="317"/>
      <c r="E765" s="305"/>
      <c r="F765" s="305"/>
      <c r="G765" s="305"/>
      <c r="H765" s="305"/>
      <c r="I765" s="305"/>
      <c r="J765" s="305"/>
      <c r="K765" s="305"/>
      <c r="L765" s="305"/>
      <c r="M765" s="305"/>
      <c r="N765" s="309"/>
      <c r="O765" s="309"/>
      <c r="P765" s="309"/>
      <c r="Q765" s="309"/>
      <c r="R765" s="309"/>
    </row>
    <row r="766">
      <c r="D766" s="317"/>
      <c r="E766" s="305"/>
      <c r="F766" s="305"/>
      <c r="G766" s="305"/>
      <c r="H766" s="305"/>
      <c r="I766" s="305"/>
      <c r="J766" s="305"/>
      <c r="K766" s="305"/>
      <c r="L766" s="305"/>
      <c r="M766" s="305"/>
      <c r="N766" s="309"/>
      <c r="O766" s="309"/>
      <c r="P766" s="309"/>
      <c r="Q766" s="309"/>
      <c r="R766" s="309"/>
    </row>
    <row r="767">
      <c r="D767" s="317"/>
      <c r="E767" s="305"/>
      <c r="F767" s="305"/>
      <c r="G767" s="305"/>
      <c r="H767" s="305"/>
      <c r="I767" s="305"/>
      <c r="J767" s="305"/>
      <c r="K767" s="305"/>
      <c r="L767" s="305"/>
      <c r="M767" s="305"/>
      <c r="N767" s="309"/>
      <c r="O767" s="309"/>
      <c r="P767" s="309"/>
      <c r="Q767" s="309"/>
      <c r="R767" s="309"/>
    </row>
    <row r="768">
      <c r="D768" s="317"/>
      <c r="E768" s="305"/>
      <c r="F768" s="305"/>
      <c r="G768" s="305"/>
      <c r="H768" s="305"/>
      <c r="I768" s="305"/>
      <c r="J768" s="305"/>
      <c r="K768" s="305"/>
      <c r="L768" s="305"/>
      <c r="M768" s="305"/>
      <c r="N768" s="309"/>
      <c r="O768" s="309"/>
      <c r="P768" s="309"/>
      <c r="Q768" s="309"/>
      <c r="R768" s="309"/>
    </row>
    <row r="769">
      <c r="D769" s="317"/>
      <c r="E769" s="305"/>
      <c r="F769" s="305"/>
      <c r="G769" s="305"/>
      <c r="H769" s="305"/>
      <c r="I769" s="305"/>
      <c r="J769" s="305"/>
      <c r="K769" s="305"/>
      <c r="L769" s="305"/>
      <c r="M769" s="305"/>
      <c r="N769" s="309"/>
      <c r="O769" s="309"/>
      <c r="P769" s="309"/>
      <c r="Q769" s="309"/>
      <c r="R769" s="309"/>
    </row>
    <row r="770">
      <c r="D770" s="317"/>
      <c r="E770" s="305"/>
      <c r="F770" s="305"/>
      <c r="G770" s="305"/>
      <c r="H770" s="305"/>
      <c r="I770" s="305"/>
      <c r="J770" s="305"/>
      <c r="K770" s="305"/>
      <c r="L770" s="305"/>
      <c r="M770" s="305"/>
      <c r="N770" s="309"/>
      <c r="O770" s="309"/>
      <c r="P770" s="309"/>
      <c r="Q770" s="309"/>
      <c r="R770" s="309"/>
    </row>
    <row r="771">
      <c r="D771" s="317"/>
      <c r="E771" s="305"/>
      <c r="F771" s="305"/>
      <c r="G771" s="305"/>
      <c r="H771" s="305"/>
      <c r="I771" s="305"/>
      <c r="J771" s="305"/>
      <c r="K771" s="305"/>
      <c r="L771" s="305"/>
      <c r="M771" s="305"/>
      <c r="N771" s="309"/>
      <c r="O771" s="309"/>
      <c r="P771" s="309"/>
      <c r="Q771" s="309"/>
      <c r="R771" s="309"/>
    </row>
    <row r="772">
      <c r="D772" s="317"/>
      <c r="E772" s="305"/>
      <c r="F772" s="305"/>
      <c r="G772" s="305"/>
      <c r="H772" s="305"/>
      <c r="I772" s="305"/>
      <c r="J772" s="305"/>
      <c r="K772" s="305"/>
      <c r="L772" s="305"/>
      <c r="M772" s="305"/>
      <c r="N772" s="309"/>
      <c r="O772" s="309"/>
      <c r="P772" s="309"/>
      <c r="Q772" s="309"/>
      <c r="R772" s="309"/>
    </row>
    <row r="773">
      <c r="D773" s="317"/>
      <c r="E773" s="305"/>
      <c r="F773" s="305"/>
      <c r="G773" s="305"/>
      <c r="H773" s="305"/>
      <c r="I773" s="305"/>
      <c r="J773" s="305"/>
      <c r="K773" s="305"/>
      <c r="L773" s="305"/>
      <c r="M773" s="305"/>
      <c r="N773" s="309"/>
      <c r="O773" s="309"/>
      <c r="P773" s="309"/>
      <c r="Q773" s="309"/>
      <c r="R773" s="309"/>
    </row>
    <row r="774">
      <c r="D774" s="317"/>
      <c r="E774" s="305"/>
      <c r="F774" s="305"/>
      <c r="G774" s="305"/>
      <c r="H774" s="305"/>
      <c r="I774" s="305"/>
      <c r="J774" s="305"/>
      <c r="K774" s="305"/>
      <c r="L774" s="305"/>
      <c r="M774" s="305"/>
      <c r="N774" s="309"/>
      <c r="O774" s="309"/>
      <c r="P774" s="309"/>
      <c r="Q774" s="309"/>
      <c r="R774" s="309"/>
    </row>
    <row r="775">
      <c r="D775" s="317"/>
      <c r="E775" s="305"/>
      <c r="F775" s="305"/>
      <c r="G775" s="305"/>
      <c r="H775" s="305"/>
      <c r="I775" s="305"/>
      <c r="J775" s="305"/>
      <c r="K775" s="305"/>
      <c r="L775" s="305"/>
      <c r="M775" s="305"/>
      <c r="N775" s="309"/>
      <c r="O775" s="309"/>
      <c r="P775" s="309"/>
      <c r="Q775" s="309"/>
      <c r="R775" s="309"/>
    </row>
    <row r="776">
      <c r="D776" s="317"/>
      <c r="E776" s="305"/>
      <c r="F776" s="305"/>
      <c r="G776" s="305"/>
      <c r="H776" s="305"/>
      <c r="I776" s="305"/>
      <c r="J776" s="305"/>
      <c r="K776" s="305"/>
      <c r="L776" s="305"/>
      <c r="M776" s="305"/>
      <c r="N776" s="309"/>
      <c r="O776" s="309"/>
      <c r="P776" s="309"/>
      <c r="Q776" s="309"/>
      <c r="R776" s="309"/>
    </row>
    <row r="777">
      <c r="D777" s="317"/>
      <c r="E777" s="305"/>
      <c r="F777" s="305"/>
      <c r="G777" s="305"/>
      <c r="H777" s="305"/>
      <c r="I777" s="305"/>
      <c r="J777" s="305"/>
      <c r="K777" s="305"/>
      <c r="L777" s="305"/>
      <c r="M777" s="305"/>
      <c r="N777" s="309"/>
      <c r="O777" s="309"/>
      <c r="P777" s="309"/>
      <c r="Q777" s="309"/>
      <c r="R777" s="309"/>
    </row>
    <row r="778">
      <c r="D778" s="317"/>
      <c r="E778" s="305"/>
      <c r="F778" s="305"/>
      <c r="G778" s="305"/>
      <c r="H778" s="305"/>
      <c r="I778" s="305"/>
      <c r="J778" s="305"/>
      <c r="K778" s="305"/>
      <c r="L778" s="305"/>
      <c r="M778" s="305"/>
      <c r="N778" s="309"/>
      <c r="O778" s="309"/>
      <c r="P778" s="309"/>
      <c r="Q778" s="309"/>
      <c r="R778" s="309"/>
    </row>
    <row r="779">
      <c r="D779" s="317"/>
      <c r="E779" s="305"/>
      <c r="F779" s="305"/>
      <c r="G779" s="305"/>
      <c r="H779" s="305"/>
      <c r="I779" s="305"/>
      <c r="J779" s="305"/>
      <c r="K779" s="305"/>
      <c r="L779" s="305"/>
      <c r="M779" s="305"/>
      <c r="N779" s="309"/>
      <c r="O779" s="309"/>
      <c r="P779" s="309"/>
      <c r="Q779" s="309"/>
      <c r="R779" s="309"/>
    </row>
    <row r="780">
      <c r="D780" s="317"/>
      <c r="E780" s="305"/>
      <c r="F780" s="305"/>
      <c r="G780" s="305"/>
      <c r="H780" s="305"/>
      <c r="I780" s="305"/>
      <c r="J780" s="305"/>
      <c r="K780" s="305"/>
      <c r="L780" s="305"/>
      <c r="M780" s="305"/>
      <c r="N780" s="309"/>
      <c r="O780" s="309"/>
      <c r="P780" s="309"/>
      <c r="Q780" s="309"/>
      <c r="R780" s="309"/>
    </row>
    <row r="781">
      <c r="D781" s="317"/>
      <c r="E781" s="305"/>
      <c r="F781" s="305"/>
      <c r="G781" s="305"/>
      <c r="H781" s="305"/>
      <c r="I781" s="305"/>
      <c r="J781" s="305"/>
      <c r="K781" s="305"/>
      <c r="L781" s="305"/>
      <c r="M781" s="305"/>
      <c r="N781" s="309"/>
      <c r="O781" s="309"/>
      <c r="P781" s="309"/>
      <c r="Q781" s="309"/>
      <c r="R781" s="309"/>
    </row>
    <row r="782">
      <c r="D782" s="317"/>
      <c r="E782" s="305"/>
      <c r="F782" s="305"/>
      <c r="G782" s="305"/>
      <c r="H782" s="305"/>
      <c r="I782" s="305"/>
      <c r="J782" s="305"/>
      <c r="K782" s="305"/>
      <c r="L782" s="305"/>
      <c r="M782" s="305"/>
      <c r="N782" s="309"/>
      <c r="O782" s="309"/>
      <c r="P782" s="309"/>
      <c r="Q782" s="309"/>
      <c r="R782" s="309"/>
    </row>
    <row r="783">
      <c r="D783" s="317"/>
      <c r="E783" s="305"/>
      <c r="F783" s="305"/>
      <c r="G783" s="305"/>
      <c r="H783" s="305"/>
      <c r="I783" s="305"/>
      <c r="J783" s="305"/>
      <c r="K783" s="305"/>
      <c r="L783" s="305"/>
      <c r="M783" s="305"/>
      <c r="N783" s="309"/>
      <c r="O783" s="309"/>
      <c r="P783" s="309"/>
      <c r="Q783" s="309"/>
      <c r="R783" s="309"/>
    </row>
    <row r="784">
      <c r="D784" s="317"/>
      <c r="E784" s="305"/>
      <c r="F784" s="305"/>
      <c r="G784" s="305"/>
      <c r="H784" s="305"/>
      <c r="I784" s="305"/>
      <c r="J784" s="305"/>
      <c r="K784" s="305"/>
      <c r="L784" s="305"/>
      <c r="M784" s="305"/>
      <c r="N784" s="309"/>
      <c r="O784" s="309"/>
      <c r="P784" s="309"/>
      <c r="Q784" s="309"/>
      <c r="R784" s="309"/>
    </row>
    <row r="785">
      <c r="D785" s="317"/>
      <c r="E785" s="305"/>
      <c r="F785" s="305"/>
      <c r="G785" s="305"/>
      <c r="H785" s="305"/>
      <c r="I785" s="305"/>
      <c r="J785" s="305"/>
      <c r="K785" s="305"/>
      <c r="L785" s="305"/>
      <c r="M785" s="305"/>
      <c r="N785" s="309"/>
      <c r="O785" s="309"/>
      <c r="P785" s="309"/>
      <c r="Q785" s="309"/>
      <c r="R785" s="309"/>
    </row>
    <row r="786">
      <c r="D786" s="317"/>
      <c r="E786" s="305"/>
      <c r="F786" s="305"/>
      <c r="G786" s="305"/>
      <c r="H786" s="305"/>
      <c r="I786" s="305"/>
      <c r="J786" s="305"/>
      <c r="K786" s="305"/>
      <c r="L786" s="305"/>
      <c r="M786" s="305"/>
      <c r="N786" s="309"/>
      <c r="O786" s="309"/>
      <c r="P786" s="309"/>
      <c r="Q786" s="309"/>
      <c r="R786" s="309"/>
    </row>
    <row r="787">
      <c r="D787" s="317"/>
      <c r="E787" s="305"/>
      <c r="F787" s="305"/>
      <c r="G787" s="305"/>
      <c r="H787" s="305"/>
      <c r="I787" s="305"/>
      <c r="J787" s="305"/>
      <c r="K787" s="305"/>
      <c r="L787" s="305"/>
      <c r="M787" s="305"/>
      <c r="N787" s="309"/>
      <c r="O787" s="309"/>
      <c r="P787" s="309"/>
      <c r="Q787" s="309"/>
      <c r="R787" s="309"/>
    </row>
    <row r="788">
      <c r="D788" s="317"/>
      <c r="E788" s="305"/>
      <c r="F788" s="305"/>
      <c r="G788" s="305"/>
      <c r="H788" s="305"/>
      <c r="I788" s="305"/>
      <c r="J788" s="305"/>
      <c r="K788" s="305"/>
      <c r="L788" s="305"/>
      <c r="M788" s="305"/>
      <c r="N788" s="309"/>
      <c r="O788" s="309"/>
      <c r="P788" s="309"/>
      <c r="Q788" s="309"/>
      <c r="R788" s="309"/>
    </row>
    <row r="789">
      <c r="D789" s="317"/>
      <c r="E789" s="305"/>
      <c r="F789" s="305"/>
      <c r="G789" s="305"/>
      <c r="H789" s="305"/>
      <c r="I789" s="305"/>
      <c r="J789" s="305"/>
      <c r="K789" s="305"/>
      <c r="L789" s="305"/>
      <c r="M789" s="305"/>
      <c r="N789" s="309"/>
      <c r="O789" s="309"/>
      <c r="P789" s="309"/>
      <c r="Q789" s="309"/>
      <c r="R789" s="309"/>
    </row>
    <row r="790">
      <c r="D790" s="317"/>
      <c r="E790" s="305"/>
      <c r="F790" s="305"/>
      <c r="G790" s="305"/>
      <c r="H790" s="305"/>
      <c r="I790" s="305"/>
      <c r="J790" s="305"/>
      <c r="K790" s="305"/>
      <c r="L790" s="305"/>
      <c r="M790" s="305"/>
      <c r="N790" s="309"/>
      <c r="O790" s="309"/>
      <c r="P790" s="309"/>
      <c r="Q790" s="309"/>
      <c r="R790" s="309"/>
    </row>
    <row r="791">
      <c r="D791" s="317"/>
      <c r="E791" s="305"/>
      <c r="F791" s="305"/>
      <c r="G791" s="305"/>
      <c r="H791" s="305"/>
      <c r="I791" s="305"/>
      <c r="J791" s="305"/>
      <c r="K791" s="305"/>
      <c r="L791" s="305"/>
      <c r="M791" s="305"/>
      <c r="N791" s="309"/>
      <c r="O791" s="309"/>
      <c r="P791" s="309"/>
      <c r="Q791" s="309"/>
      <c r="R791" s="309"/>
    </row>
    <row r="792">
      <c r="D792" s="317"/>
      <c r="E792" s="305"/>
      <c r="F792" s="305"/>
      <c r="G792" s="305"/>
      <c r="H792" s="305"/>
      <c r="I792" s="305"/>
      <c r="J792" s="305"/>
      <c r="K792" s="305"/>
      <c r="L792" s="305"/>
      <c r="M792" s="305"/>
      <c r="N792" s="309"/>
      <c r="O792" s="309"/>
      <c r="P792" s="309"/>
      <c r="Q792" s="309"/>
      <c r="R792" s="309"/>
    </row>
    <row r="793">
      <c r="D793" s="317"/>
      <c r="E793" s="305"/>
      <c r="F793" s="305"/>
      <c r="G793" s="305"/>
      <c r="H793" s="305"/>
      <c r="I793" s="305"/>
      <c r="J793" s="305"/>
      <c r="K793" s="305"/>
      <c r="L793" s="305"/>
      <c r="M793" s="305"/>
      <c r="N793" s="309"/>
      <c r="O793" s="309"/>
      <c r="P793" s="309"/>
      <c r="Q793" s="309"/>
      <c r="R793" s="309"/>
    </row>
    <row r="794">
      <c r="D794" s="317"/>
      <c r="E794" s="305"/>
      <c r="F794" s="305"/>
      <c r="G794" s="305"/>
      <c r="H794" s="305"/>
      <c r="I794" s="305"/>
      <c r="J794" s="305"/>
      <c r="K794" s="305"/>
      <c r="L794" s="305"/>
      <c r="M794" s="305"/>
      <c r="N794" s="309"/>
      <c r="O794" s="309"/>
      <c r="P794" s="309"/>
      <c r="Q794" s="309"/>
      <c r="R794" s="309"/>
    </row>
    <row r="795">
      <c r="D795" s="317"/>
      <c r="E795" s="305"/>
      <c r="F795" s="305"/>
      <c r="G795" s="305"/>
      <c r="H795" s="305"/>
      <c r="I795" s="305"/>
      <c r="J795" s="305"/>
      <c r="K795" s="305"/>
      <c r="L795" s="305"/>
      <c r="M795" s="305"/>
      <c r="N795" s="309"/>
      <c r="O795" s="309"/>
      <c r="P795" s="309"/>
      <c r="Q795" s="309"/>
      <c r="R795" s="309"/>
    </row>
    <row r="796">
      <c r="D796" s="317"/>
      <c r="E796" s="305"/>
      <c r="F796" s="305"/>
      <c r="G796" s="305"/>
      <c r="H796" s="305"/>
      <c r="I796" s="305"/>
      <c r="J796" s="305"/>
      <c r="K796" s="305"/>
      <c r="L796" s="305"/>
      <c r="M796" s="305"/>
      <c r="N796" s="309"/>
      <c r="O796" s="309"/>
      <c r="P796" s="309"/>
      <c r="Q796" s="309"/>
      <c r="R796" s="309"/>
    </row>
    <row r="797">
      <c r="D797" s="317"/>
      <c r="E797" s="305"/>
      <c r="F797" s="305"/>
      <c r="G797" s="305"/>
      <c r="H797" s="305"/>
      <c r="I797" s="305"/>
      <c r="J797" s="305"/>
      <c r="K797" s="305"/>
      <c r="L797" s="305"/>
      <c r="M797" s="305"/>
      <c r="N797" s="309"/>
      <c r="O797" s="309"/>
      <c r="P797" s="309"/>
      <c r="Q797" s="309"/>
      <c r="R797" s="309"/>
    </row>
    <row r="798">
      <c r="D798" s="317"/>
      <c r="E798" s="305"/>
      <c r="F798" s="305"/>
      <c r="G798" s="305"/>
      <c r="H798" s="305"/>
      <c r="I798" s="305"/>
      <c r="J798" s="305"/>
      <c r="K798" s="305"/>
      <c r="L798" s="305"/>
      <c r="M798" s="305"/>
      <c r="N798" s="309"/>
      <c r="O798" s="309"/>
      <c r="P798" s="309"/>
      <c r="Q798" s="309"/>
      <c r="R798" s="309"/>
    </row>
    <row r="799">
      <c r="D799" s="317"/>
      <c r="E799" s="305"/>
      <c r="F799" s="305"/>
      <c r="G799" s="305"/>
      <c r="H799" s="305"/>
      <c r="I799" s="305"/>
      <c r="J799" s="305"/>
      <c r="K799" s="305"/>
      <c r="L799" s="305"/>
      <c r="M799" s="305"/>
      <c r="N799" s="309"/>
      <c r="O799" s="309"/>
      <c r="P799" s="309"/>
      <c r="Q799" s="309"/>
      <c r="R799" s="309"/>
    </row>
    <row r="800">
      <c r="D800" s="317"/>
      <c r="E800" s="305"/>
      <c r="F800" s="305"/>
      <c r="G800" s="305"/>
      <c r="H800" s="305"/>
      <c r="I800" s="305"/>
      <c r="J800" s="305"/>
      <c r="K800" s="305"/>
      <c r="L800" s="305"/>
      <c r="M800" s="305"/>
      <c r="N800" s="309"/>
      <c r="O800" s="309"/>
      <c r="P800" s="309"/>
      <c r="Q800" s="309"/>
      <c r="R800" s="309"/>
    </row>
    <row r="801">
      <c r="D801" s="317"/>
      <c r="E801" s="305"/>
      <c r="F801" s="305"/>
      <c r="G801" s="305"/>
      <c r="H801" s="305"/>
      <c r="I801" s="305"/>
      <c r="J801" s="305"/>
      <c r="K801" s="305"/>
      <c r="L801" s="305"/>
      <c r="M801" s="305"/>
      <c r="N801" s="309"/>
      <c r="O801" s="309"/>
      <c r="P801" s="309"/>
      <c r="Q801" s="309"/>
      <c r="R801" s="309"/>
    </row>
    <row r="802">
      <c r="D802" s="317"/>
      <c r="E802" s="305"/>
      <c r="F802" s="305"/>
      <c r="G802" s="305"/>
      <c r="H802" s="305"/>
      <c r="I802" s="305"/>
      <c r="J802" s="305"/>
      <c r="K802" s="305"/>
      <c r="L802" s="305"/>
      <c r="M802" s="305"/>
      <c r="N802" s="309"/>
      <c r="O802" s="309"/>
      <c r="P802" s="309"/>
      <c r="Q802" s="309"/>
      <c r="R802" s="309"/>
    </row>
    <row r="803">
      <c r="D803" s="317"/>
      <c r="E803" s="305"/>
      <c r="F803" s="305"/>
      <c r="G803" s="305"/>
      <c r="H803" s="305"/>
      <c r="I803" s="305"/>
      <c r="J803" s="305"/>
      <c r="K803" s="305"/>
      <c r="L803" s="305"/>
      <c r="M803" s="305"/>
      <c r="N803" s="309"/>
      <c r="O803" s="309"/>
      <c r="P803" s="309"/>
      <c r="Q803" s="309"/>
      <c r="R803" s="309"/>
    </row>
    <row r="804">
      <c r="D804" s="317"/>
      <c r="E804" s="305"/>
      <c r="F804" s="305"/>
      <c r="G804" s="305"/>
      <c r="H804" s="305"/>
      <c r="I804" s="305"/>
      <c r="J804" s="305"/>
      <c r="K804" s="305"/>
      <c r="L804" s="305"/>
      <c r="M804" s="305"/>
      <c r="N804" s="309"/>
      <c r="O804" s="309"/>
      <c r="P804" s="309"/>
      <c r="Q804" s="309"/>
      <c r="R804" s="309"/>
    </row>
    <row r="805">
      <c r="D805" s="317"/>
      <c r="E805" s="305"/>
      <c r="F805" s="305"/>
      <c r="G805" s="305"/>
      <c r="H805" s="305"/>
      <c r="I805" s="305"/>
      <c r="J805" s="305"/>
      <c r="K805" s="305"/>
      <c r="L805" s="305"/>
      <c r="M805" s="305"/>
      <c r="N805" s="309"/>
      <c r="O805" s="309"/>
      <c r="P805" s="309"/>
      <c r="Q805" s="309"/>
      <c r="R805" s="309"/>
    </row>
    <row r="806">
      <c r="D806" s="317"/>
      <c r="E806" s="305"/>
      <c r="F806" s="305"/>
      <c r="G806" s="305"/>
      <c r="H806" s="305"/>
      <c r="I806" s="305"/>
      <c r="J806" s="305"/>
      <c r="K806" s="305"/>
      <c r="L806" s="305"/>
      <c r="M806" s="305"/>
      <c r="N806" s="309"/>
      <c r="O806" s="309"/>
      <c r="P806" s="309"/>
      <c r="Q806" s="309"/>
      <c r="R806" s="309"/>
    </row>
    <row r="807">
      <c r="D807" s="317"/>
      <c r="E807" s="305"/>
      <c r="F807" s="305"/>
      <c r="G807" s="305"/>
      <c r="H807" s="305"/>
      <c r="I807" s="305"/>
      <c r="J807" s="305"/>
      <c r="K807" s="305"/>
      <c r="L807" s="305"/>
      <c r="M807" s="305"/>
      <c r="N807" s="309"/>
      <c r="O807" s="309"/>
      <c r="P807" s="309"/>
      <c r="Q807" s="309"/>
      <c r="R807" s="309"/>
    </row>
    <row r="808">
      <c r="D808" s="317"/>
      <c r="E808" s="305"/>
      <c r="F808" s="305"/>
      <c r="G808" s="305"/>
      <c r="H808" s="305"/>
      <c r="I808" s="305"/>
      <c r="J808" s="305"/>
      <c r="K808" s="305"/>
      <c r="L808" s="305"/>
      <c r="M808" s="305"/>
      <c r="N808" s="309"/>
      <c r="O808" s="309"/>
      <c r="P808" s="309"/>
      <c r="Q808" s="309"/>
      <c r="R808" s="309"/>
    </row>
    <row r="809">
      <c r="D809" s="317"/>
      <c r="E809" s="305"/>
      <c r="F809" s="305"/>
      <c r="G809" s="305"/>
      <c r="H809" s="305"/>
      <c r="I809" s="305"/>
      <c r="J809" s="305"/>
      <c r="K809" s="305"/>
      <c r="L809" s="305"/>
      <c r="M809" s="305"/>
      <c r="N809" s="309"/>
      <c r="O809" s="309"/>
      <c r="P809" s="309"/>
      <c r="Q809" s="309"/>
      <c r="R809" s="309"/>
    </row>
    <row r="810">
      <c r="D810" s="317"/>
      <c r="E810" s="305"/>
      <c r="F810" s="305"/>
      <c r="G810" s="305"/>
      <c r="H810" s="305"/>
      <c r="I810" s="305"/>
      <c r="J810" s="305"/>
      <c r="K810" s="305"/>
      <c r="L810" s="305"/>
      <c r="M810" s="305"/>
      <c r="N810" s="309"/>
      <c r="O810" s="309"/>
      <c r="P810" s="309"/>
      <c r="Q810" s="309"/>
      <c r="R810" s="309"/>
    </row>
    <row r="811">
      <c r="D811" s="317"/>
      <c r="E811" s="305"/>
      <c r="F811" s="305"/>
      <c r="G811" s="305"/>
      <c r="H811" s="305"/>
      <c r="I811" s="305"/>
      <c r="J811" s="305"/>
      <c r="K811" s="305"/>
      <c r="L811" s="305"/>
      <c r="M811" s="305"/>
      <c r="N811" s="309"/>
      <c r="O811" s="309"/>
      <c r="P811" s="309"/>
      <c r="Q811" s="309"/>
      <c r="R811" s="309"/>
    </row>
    <row r="812">
      <c r="D812" s="317"/>
      <c r="E812" s="305"/>
      <c r="F812" s="305"/>
      <c r="G812" s="305"/>
      <c r="H812" s="305"/>
      <c r="I812" s="305"/>
      <c r="J812" s="305"/>
      <c r="K812" s="305"/>
      <c r="L812" s="305"/>
      <c r="M812" s="305"/>
      <c r="N812" s="309"/>
      <c r="O812" s="309"/>
      <c r="P812" s="309"/>
      <c r="Q812" s="309"/>
      <c r="R812" s="309"/>
    </row>
    <row r="813">
      <c r="D813" s="317"/>
      <c r="E813" s="305"/>
      <c r="F813" s="305"/>
      <c r="G813" s="305"/>
      <c r="H813" s="305"/>
      <c r="I813" s="305"/>
      <c r="J813" s="305"/>
      <c r="K813" s="305"/>
      <c r="L813" s="305"/>
      <c r="M813" s="305"/>
      <c r="N813" s="309"/>
      <c r="O813" s="309"/>
      <c r="P813" s="309"/>
      <c r="Q813" s="309"/>
      <c r="R813" s="309"/>
    </row>
    <row r="814">
      <c r="D814" s="317"/>
      <c r="E814" s="305"/>
      <c r="F814" s="305"/>
      <c r="G814" s="305"/>
      <c r="H814" s="305"/>
      <c r="I814" s="305"/>
      <c r="J814" s="305"/>
      <c r="K814" s="305"/>
      <c r="L814" s="305"/>
      <c r="M814" s="305"/>
      <c r="N814" s="309"/>
      <c r="O814" s="309"/>
      <c r="P814" s="309"/>
      <c r="Q814" s="309"/>
      <c r="R814" s="309"/>
    </row>
    <row r="815">
      <c r="D815" s="317"/>
      <c r="E815" s="305"/>
      <c r="F815" s="305"/>
      <c r="G815" s="305"/>
      <c r="H815" s="305"/>
      <c r="I815" s="305"/>
      <c r="J815" s="305"/>
      <c r="K815" s="305"/>
      <c r="L815" s="305"/>
      <c r="M815" s="305"/>
      <c r="N815" s="309"/>
      <c r="O815" s="309"/>
      <c r="P815" s="309"/>
      <c r="Q815" s="309"/>
      <c r="R815" s="309"/>
    </row>
    <row r="816">
      <c r="D816" s="317"/>
      <c r="E816" s="305"/>
      <c r="F816" s="305"/>
      <c r="G816" s="305"/>
      <c r="H816" s="305"/>
      <c r="I816" s="305"/>
      <c r="J816" s="305"/>
      <c r="K816" s="305"/>
      <c r="L816" s="305"/>
      <c r="M816" s="305"/>
      <c r="N816" s="309"/>
      <c r="O816" s="309"/>
      <c r="P816" s="309"/>
      <c r="Q816" s="309"/>
      <c r="R816" s="309"/>
    </row>
    <row r="817">
      <c r="D817" s="317"/>
      <c r="E817" s="305"/>
      <c r="F817" s="305"/>
      <c r="G817" s="305"/>
      <c r="H817" s="305"/>
      <c r="I817" s="305"/>
      <c r="J817" s="305"/>
      <c r="K817" s="305"/>
      <c r="L817" s="305"/>
      <c r="M817" s="305"/>
      <c r="N817" s="309"/>
      <c r="O817" s="309"/>
      <c r="P817" s="309"/>
      <c r="Q817" s="309"/>
      <c r="R817" s="309"/>
    </row>
    <row r="818">
      <c r="D818" s="317"/>
      <c r="E818" s="305"/>
      <c r="F818" s="305"/>
      <c r="G818" s="305"/>
      <c r="H818" s="305"/>
      <c r="I818" s="305"/>
      <c r="J818" s="305"/>
      <c r="K818" s="305"/>
      <c r="L818" s="305"/>
      <c r="M818" s="305"/>
      <c r="N818" s="309"/>
      <c r="O818" s="309"/>
      <c r="P818" s="309"/>
      <c r="Q818" s="309"/>
      <c r="R818" s="309"/>
    </row>
    <row r="819">
      <c r="D819" s="317"/>
      <c r="E819" s="305"/>
      <c r="F819" s="305"/>
      <c r="G819" s="305"/>
      <c r="H819" s="305"/>
      <c r="I819" s="305"/>
      <c r="J819" s="305"/>
      <c r="K819" s="305"/>
      <c r="L819" s="305"/>
      <c r="M819" s="305"/>
      <c r="N819" s="309"/>
      <c r="O819" s="309"/>
      <c r="P819" s="309"/>
      <c r="Q819" s="309"/>
      <c r="R819" s="309"/>
    </row>
    <row r="820">
      <c r="D820" s="317"/>
      <c r="E820" s="305"/>
      <c r="F820" s="305"/>
      <c r="G820" s="305"/>
      <c r="H820" s="305"/>
      <c r="I820" s="305"/>
      <c r="J820" s="305"/>
      <c r="K820" s="305"/>
      <c r="L820" s="305"/>
      <c r="M820" s="305"/>
      <c r="N820" s="309"/>
      <c r="O820" s="309"/>
      <c r="P820" s="309"/>
      <c r="Q820" s="309"/>
      <c r="R820" s="309"/>
    </row>
    <row r="821">
      <c r="D821" s="317"/>
      <c r="E821" s="305"/>
      <c r="F821" s="305"/>
      <c r="G821" s="305"/>
      <c r="H821" s="305"/>
      <c r="I821" s="305"/>
      <c r="J821" s="305"/>
      <c r="K821" s="305"/>
      <c r="L821" s="305"/>
      <c r="M821" s="305"/>
      <c r="N821" s="309"/>
      <c r="O821" s="309"/>
      <c r="P821" s="309"/>
      <c r="Q821" s="309"/>
      <c r="R821" s="309"/>
    </row>
    <row r="822">
      <c r="D822" s="317"/>
      <c r="E822" s="305"/>
      <c r="F822" s="305"/>
      <c r="G822" s="305"/>
      <c r="H822" s="305"/>
      <c r="I822" s="305"/>
      <c r="J822" s="305"/>
      <c r="K822" s="305"/>
      <c r="L822" s="305"/>
      <c r="M822" s="305"/>
      <c r="N822" s="309"/>
      <c r="O822" s="309"/>
      <c r="P822" s="309"/>
      <c r="Q822" s="309"/>
      <c r="R822" s="309"/>
    </row>
    <row r="823">
      <c r="D823" s="317"/>
      <c r="E823" s="305"/>
      <c r="F823" s="305"/>
      <c r="G823" s="305"/>
      <c r="H823" s="305"/>
      <c r="I823" s="305"/>
      <c r="J823" s="305"/>
      <c r="K823" s="305"/>
      <c r="L823" s="305"/>
      <c r="M823" s="305"/>
      <c r="N823" s="309"/>
      <c r="O823" s="309"/>
      <c r="P823" s="309"/>
      <c r="Q823" s="309"/>
      <c r="R823" s="309"/>
    </row>
    <row r="824">
      <c r="D824" s="317"/>
      <c r="E824" s="305"/>
      <c r="F824" s="305"/>
      <c r="G824" s="305"/>
      <c r="H824" s="305"/>
      <c r="I824" s="305"/>
      <c r="J824" s="305"/>
      <c r="K824" s="305"/>
      <c r="L824" s="305"/>
      <c r="M824" s="305"/>
      <c r="N824" s="309"/>
      <c r="O824" s="309"/>
      <c r="P824" s="309"/>
      <c r="Q824" s="309"/>
      <c r="R824" s="309"/>
    </row>
    <row r="825">
      <c r="D825" s="317"/>
      <c r="E825" s="305"/>
      <c r="F825" s="305"/>
      <c r="G825" s="305"/>
      <c r="H825" s="305"/>
      <c r="I825" s="305"/>
      <c r="J825" s="305"/>
      <c r="K825" s="305"/>
      <c r="L825" s="305"/>
      <c r="M825" s="305"/>
      <c r="N825" s="309"/>
      <c r="O825" s="309"/>
      <c r="P825" s="309"/>
      <c r="Q825" s="309"/>
      <c r="R825" s="309"/>
    </row>
    <row r="826">
      <c r="D826" s="317"/>
      <c r="E826" s="305"/>
      <c r="F826" s="305"/>
      <c r="G826" s="305"/>
      <c r="H826" s="305"/>
      <c r="I826" s="305"/>
      <c r="J826" s="305"/>
      <c r="K826" s="305"/>
      <c r="L826" s="305"/>
      <c r="M826" s="305"/>
      <c r="N826" s="309"/>
      <c r="O826" s="309"/>
      <c r="P826" s="309"/>
      <c r="Q826" s="309"/>
      <c r="R826" s="309"/>
    </row>
    <row r="827">
      <c r="D827" s="317"/>
      <c r="E827" s="305"/>
      <c r="F827" s="305"/>
      <c r="G827" s="305"/>
      <c r="H827" s="305"/>
      <c r="I827" s="305"/>
      <c r="J827" s="305"/>
      <c r="K827" s="305"/>
      <c r="L827" s="305"/>
      <c r="M827" s="305"/>
      <c r="N827" s="309"/>
      <c r="O827" s="309"/>
      <c r="P827" s="309"/>
      <c r="Q827" s="309"/>
      <c r="R827" s="309"/>
    </row>
    <row r="828">
      <c r="D828" s="317"/>
      <c r="E828" s="305"/>
      <c r="F828" s="305"/>
      <c r="G828" s="305"/>
      <c r="H828" s="305"/>
      <c r="I828" s="305"/>
      <c r="J828" s="305"/>
      <c r="K828" s="305"/>
      <c r="L828" s="305"/>
      <c r="M828" s="305"/>
      <c r="N828" s="309"/>
      <c r="O828" s="309"/>
      <c r="P828" s="309"/>
      <c r="Q828" s="309"/>
      <c r="R828" s="309"/>
    </row>
    <row r="829">
      <c r="D829" s="317"/>
      <c r="E829" s="305"/>
      <c r="F829" s="305"/>
      <c r="G829" s="305"/>
      <c r="H829" s="305"/>
      <c r="I829" s="305"/>
      <c r="J829" s="305"/>
      <c r="K829" s="305"/>
      <c r="L829" s="305"/>
      <c r="M829" s="305"/>
      <c r="N829" s="309"/>
      <c r="O829" s="309"/>
      <c r="P829" s="309"/>
      <c r="Q829" s="309"/>
      <c r="R829" s="309"/>
    </row>
    <row r="830">
      <c r="D830" s="317"/>
      <c r="E830" s="305"/>
      <c r="F830" s="305"/>
      <c r="G830" s="305"/>
      <c r="H830" s="305"/>
      <c r="I830" s="305"/>
      <c r="J830" s="305"/>
      <c r="K830" s="305"/>
      <c r="L830" s="305"/>
      <c r="M830" s="305"/>
      <c r="N830" s="309"/>
      <c r="O830" s="309"/>
      <c r="P830" s="309"/>
      <c r="Q830" s="309"/>
      <c r="R830" s="309"/>
    </row>
    <row r="831">
      <c r="D831" s="317"/>
      <c r="E831" s="305"/>
      <c r="F831" s="305"/>
      <c r="G831" s="305"/>
      <c r="H831" s="305"/>
      <c r="I831" s="305"/>
      <c r="J831" s="305"/>
      <c r="K831" s="305"/>
      <c r="L831" s="305"/>
      <c r="M831" s="305"/>
      <c r="N831" s="309"/>
      <c r="O831" s="309"/>
      <c r="P831" s="309"/>
      <c r="Q831" s="309"/>
      <c r="R831" s="309"/>
    </row>
    <row r="832">
      <c r="D832" s="317"/>
      <c r="E832" s="305"/>
      <c r="F832" s="305"/>
      <c r="G832" s="305"/>
      <c r="H832" s="305"/>
      <c r="I832" s="305"/>
      <c r="J832" s="305"/>
      <c r="K832" s="305"/>
      <c r="L832" s="305"/>
      <c r="M832" s="305"/>
      <c r="N832" s="309"/>
      <c r="O832" s="309"/>
      <c r="P832" s="309"/>
      <c r="Q832" s="309"/>
      <c r="R832" s="309"/>
    </row>
    <row r="833">
      <c r="D833" s="317"/>
      <c r="E833" s="305"/>
      <c r="F833" s="305"/>
      <c r="G833" s="305"/>
      <c r="H833" s="305"/>
      <c r="I833" s="305"/>
      <c r="J833" s="305"/>
      <c r="K833" s="305"/>
      <c r="L833" s="305"/>
      <c r="M833" s="305"/>
      <c r="N833" s="309"/>
      <c r="O833" s="309"/>
      <c r="P833" s="309"/>
      <c r="Q833" s="309"/>
      <c r="R833" s="309"/>
    </row>
    <row r="834">
      <c r="D834" s="317"/>
      <c r="E834" s="305"/>
      <c r="F834" s="305"/>
      <c r="G834" s="305"/>
      <c r="H834" s="305"/>
      <c r="I834" s="305"/>
      <c r="J834" s="305"/>
      <c r="K834" s="305"/>
      <c r="L834" s="305"/>
      <c r="M834" s="305"/>
      <c r="N834" s="309"/>
      <c r="O834" s="309"/>
      <c r="P834" s="309"/>
      <c r="Q834" s="309"/>
      <c r="R834" s="309"/>
    </row>
    <row r="835">
      <c r="D835" s="317"/>
      <c r="E835" s="305"/>
      <c r="F835" s="305"/>
      <c r="G835" s="305"/>
      <c r="H835" s="305"/>
      <c r="I835" s="305"/>
      <c r="J835" s="305"/>
      <c r="K835" s="305"/>
      <c r="L835" s="305"/>
      <c r="M835" s="305"/>
      <c r="N835" s="309"/>
      <c r="O835" s="309"/>
      <c r="P835" s="309"/>
      <c r="Q835" s="309"/>
      <c r="R835" s="309"/>
    </row>
    <row r="836">
      <c r="D836" s="317"/>
      <c r="E836" s="305"/>
      <c r="F836" s="305"/>
      <c r="G836" s="305"/>
      <c r="H836" s="305"/>
      <c r="I836" s="305"/>
      <c r="J836" s="305"/>
      <c r="K836" s="305"/>
      <c r="L836" s="305"/>
      <c r="M836" s="305"/>
      <c r="N836" s="309"/>
      <c r="O836" s="309"/>
      <c r="P836" s="309"/>
      <c r="Q836" s="309"/>
      <c r="R836" s="309"/>
    </row>
    <row r="837">
      <c r="D837" s="317"/>
      <c r="E837" s="305"/>
      <c r="F837" s="305"/>
      <c r="G837" s="305"/>
      <c r="H837" s="305"/>
      <c r="I837" s="305"/>
      <c r="J837" s="305"/>
      <c r="K837" s="305"/>
      <c r="L837" s="305"/>
      <c r="M837" s="305"/>
      <c r="N837" s="309"/>
      <c r="O837" s="309"/>
      <c r="P837" s="309"/>
      <c r="Q837" s="309"/>
      <c r="R837" s="309"/>
    </row>
    <row r="838">
      <c r="D838" s="317"/>
      <c r="E838" s="305"/>
      <c r="F838" s="305"/>
      <c r="G838" s="305"/>
      <c r="H838" s="305"/>
      <c r="I838" s="305"/>
      <c r="J838" s="305"/>
      <c r="K838" s="305"/>
      <c r="L838" s="305"/>
      <c r="M838" s="305"/>
      <c r="N838" s="309"/>
      <c r="O838" s="309"/>
      <c r="P838" s="309"/>
      <c r="Q838" s="309"/>
      <c r="R838" s="309"/>
    </row>
    <row r="839">
      <c r="D839" s="317"/>
      <c r="E839" s="305"/>
      <c r="F839" s="305"/>
      <c r="G839" s="305"/>
      <c r="H839" s="305"/>
      <c r="I839" s="305"/>
      <c r="J839" s="305"/>
      <c r="K839" s="305"/>
      <c r="L839" s="305"/>
      <c r="M839" s="305"/>
      <c r="N839" s="309"/>
      <c r="O839" s="309"/>
      <c r="P839" s="309"/>
      <c r="Q839" s="309"/>
      <c r="R839" s="309"/>
    </row>
    <row r="840">
      <c r="D840" s="317"/>
      <c r="E840" s="305"/>
      <c r="F840" s="305"/>
      <c r="G840" s="305"/>
      <c r="H840" s="305"/>
      <c r="I840" s="305"/>
      <c r="J840" s="305"/>
      <c r="K840" s="305"/>
      <c r="L840" s="305"/>
      <c r="M840" s="305"/>
      <c r="N840" s="309"/>
      <c r="O840" s="309"/>
      <c r="P840" s="309"/>
      <c r="Q840" s="309"/>
      <c r="R840" s="309"/>
    </row>
    <row r="841">
      <c r="D841" s="317"/>
      <c r="E841" s="305"/>
      <c r="F841" s="305"/>
      <c r="G841" s="305"/>
      <c r="H841" s="305"/>
      <c r="I841" s="305"/>
      <c r="J841" s="305"/>
      <c r="K841" s="305"/>
      <c r="L841" s="305"/>
      <c r="M841" s="305"/>
      <c r="N841" s="309"/>
      <c r="O841" s="309"/>
      <c r="P841" s="309"/>
      <c r="Q841" s="309"/>
      <c r="R841" s="309"/>
    </row>
    <row r="842">
      <c r="D842" s="317"/>
      <c r="E842" s="305"/>
      <c r="F842" s="305"/>
      <c r="G842" s="305"/>
      <c r="H842" s="305"/>
      <c r="I842" s="305"/>
      <c r="J842" s="305"/>
      <c r="K842" s="305"/>
      <c r="L842" s="305"/>
      <c r="M842" s="305"/>
      <c r="N842" s="309"/>
      <c r="O842" s="309"/>
      <c r="P842" s="309"/>
      <c r="Q842" s="309"/>
      <c r="R842" s="309"/>
    </row>
    <row r="843">
      <c r="D843" s="317"/>
      <c r="E843" s="305"/>
      <c r="F843" s="305"/>
      <c r="G843" s="305"/>
      <c r="H843" s="305"/>
      <c r="I843" s="305"/>
      <c r="J843" s="305"/>
      <c r="K843" s="305"/>
      <c r="L843" s="305"/>
      <c r="M843" s="305"/>
      <c r="N843" s="309"/>
      <c r="O843" s="309"/>
      <c r="P843" s="309"/>
      <c r="Q843" s="309"/>
      <c r="R843" s="309"/>
    </row>
    <row r="844">
      <c r="D844" s="317"/>
      <c r="E844" s="305"/>
      <c r="F844" s="305"/>
      <c r="G844" s="305"/>
      <c r="H844" s="305"/>
      <c r="I844" s="305"/>
      <c r="J844" s="305"/>
      <c r="K844" s="305"/>
      <c r="L844" s="305"/>
      <c r="M844" s="305"/>
      <c r="N844" s="309"/>
      <c r="O844" s="309"/>
      <c r="P844" s="309"/>
      <c r="Q844" s="309"/>
      <c r="R844" s="309"/>
    </row>
    <row r="845">
      <c r="D845" s="317"/>
      <c r="E845" s="305"/>
      <c r="F845" s="305"/>
      <c r="G845" s="305"/>
      <c r="H845" s="305"/>
      <c r="I845" s="305"/>
      <c r="J845" s="305"/>
      <c r="K845" s="305"/>
      <c r="L845" s="305"/>
      <c r="M845" s="305"/>
      <c r="N845" s="309"/>
      <c r="O845" s="309"/>
      <c r="P845" s="309"/>
      <c r="Q845" s="309"/>
      <c r="R845" s="309"/>
    </row>
    <row r="846">
      <c r="D846" s="317"/>
      <c r="E846" s="305"/>
      <c r="F846" s="305"/>
      <c r="G846" s="305"/>
      <c r="H846" s="305"/>
      <c r="I846" s="305"/>
      <c r="J846" s="305"/>
      <c r="K846" s="305"/>
      <c r="L846" s="305"/>
      <c r="M846" s="305"/>
      <c r="N846" s="309"/>
      <c r="O846" s="309"/>
      <c r="P846" s="309"/>
      <c r="Q846" s="309"/>
      <c r="R846" s="309"/>
    </row>
    <row r="847">
      <c r="D847" s="317"/>
      <c r="E847" s="305"/>
      <c r="F847" s="305"/>
      <c r="G847" s="305"/>
      <c r="H847" s="305"/>
      <c r="I847" s="305"/>
      <c r="J847" s="305"/>
      <c r="K847" s="305"/>
      <c r="L847" s="305"/>
      <c r="M847" s="305"/>
      <c r="N847" s="309"/>
      <c r="O847" s="309"/>
      <c r="P847" s="309"/>
      <c r="Q847" s="309"/>
      <c r="R847" s="309"/>
    </row>
    <row r="848">
      <c r="D848" s="317"/>
      <c r="E848" s="305"/>
      <c r="F848" s="305"/>
      <c r="G848" s="305"/>
      <c r="H848" s="305"/>
      <c r="I848" s="305"/>
      <c r="J848" s="305"/>
      <c r="K848" s="305"/>
      <c r="L848" s="305"/>
      <c r="M848" s="305"/>
      <c r="N848" s="309"/>
      <c r="O848" s="309"/>
      <c r="P848" s="309"/>
      <c r="Q848" s="309"/>
      <c r="R848" s="309"/>
    </row>
    <row r="849">
      <c r="D849" s="317"/>
      <c r="E849" s="305"/>
      <c r="F849" s="305"/>
      <c r="G849" s="305"/>
      <c r="H849" s="305"/>
      <c r="I849" s="305"/>
      <c r="J849" s="305"/>
      <c r="K849" s="305"/>
      <c r="L849" s="305"/>
      <c r="M849" s="305"/>
      <c r="N849" s="309"/>
      <c r="O849" s="309"/>
      <c r="P849" s="309"/>
      <c r="Q849" s="309"/>
      <c r="R849" s="309"/>
    </row>
    <row r="850">
      <c r="D850" s="317"/>
      <c r="E850" s="305"/>
      <c r="F850" s="305"/>
      <c r="G850" s="305"/>
      <c r="H850" s="305"/>
      <c r="I850" s="305"/>
      <c r="J850" s="305"/>
      <c r="K850" s="305"/>
      <c r="L850" s="305"/>
      <c r="M850" s="305"/>
      <c r="N850" s="309"/>
      <c r="O850" s="309"/>
      <c r="P850" s="309"/>
      <c r="Q850" s="309"/>
      <c r="R850" s="309"/>
    </row>
    <row r="851">
      <c r="D851" s="317"/>
      <c r="E851" s="305"/>
      <c r="F851" s="305"/>
      <c r="G851" s="305"/>
      <c r="H851" s="305"/>
      <c r="I851" s="305"/>
      <c r="J851" s="305"/>
      <c r="K851" s="305"/>
      <c r="L851" s="305"/>
      <c r="M851" s="305"/>
      <c r="N851" s="309"/>
      <c r="O851" s="309"/>
      <c r="P851" s="309"/>
      <c r="Q851" s="309"/>
      <c r="R851" s="309"/>
    </row>
    <row r="852">
      <c r="D852" s="317"/>
      <c r="E852" s="305"/>
      <c r="F852" s="305"/>
      <c r="G852" s="305"/>
      <c r="H852" s="305"/>
      <c r="I852" s="305"/>
      <c r="J852" s="305"/>
      <c r="K852" s="305"/>
      <c r="L852" s="305"/>
      <c r="M852" s="305"/>
      <c r="N852" s="309"/>
      <c r="O852" s="309"/>
      <c r="P852" s="309"/>
      <c r="Q852" s="309"/>
      <c r="R852" s="309"/>
    </row>
    <row r="853">
      <c r="D853" s="317"/>
      <c r="E853" s="305"/>
      <c r="F853" s="305"/>
      <c r="G853" s="305"/>
      <c r="H853" s="305"/>
      <c r="I853" s="305"/>
      <c r="J853" s="305"/>
      <c r="K853" s="305"/>
      <c r="L853" s="305"/>
      <c r="M853" s="305"/>
      <c r="N853" s="309"/>
      <c r="O853" s="309"/>
      <c r="P853" s="309"/>
      <c r="Q853" s="309"/>
      <c r="R853" s="309"/>
    </row>
    <row r="854">
      <c r="D854" s="317"/>
      <c r="E854" s="305"/>
      <c r="F854" s="305"/>
      <c r="G854" s="305"/>
      <c r="H854" s="305"/>
      <c r="I854" s="305"/>
      <c r="J854" s="305"/>
      <c r="K854" s="305"/>
      <c r="L854" s="305"/>
      <c r="M854" s="305"/>
      <c r="N854" s="309"/>
      <c r="O854" s="309"/>
      <c r="P854" s="309"/>
      <c r="Q854" s="309"/>
      <c r="R854" s="309"/>
    </row>
    <row r="855">
      <c r="D855" s="317"/>
      <c r="E855" s="305"/>
      <c r="F855" s="305"/>
      <c r="G855" s="305"/>
      <c r="H855" s="305"/>
      <c r="I855" s="305"/>
      <c r="J855" s="305"/>
      <c r="K855" s="305"/>
      <c r="L855" s="305"/>
      <c r="M855" s="305"/>
      <c r="N855" s="309"/>
      <c r="O855" s="309"/>
      <c r="P855" s="309"/>
      <c r="Q855" s="309"/>
      <c r="R855" s="309"/>
    </row>
    <row r="856">
      <c r="D856" s="317"/>
      <c r="E856" s="305"/>
      <c r="F856" s="305"/>
      <c r="G856" s="305"/>
      <c r="H856" s="305"/>
      <c r="I856" s="305"/>
      <c r="J856" s="305"/>
      <c r="K856" s="305"/>
      <c r="L856" s="305"/>
      <c r="M856" s="305"/>
      <c r="N856" s="309"/>
      <c r="O856" s="309"/>
      <c r="P856" s="309"/>
      <c r="Q856" s="309"/>
      <c r="R856" s="309"/>
    </row>
    <row r="857">
      <c r="D857" s="317"/>
      <c r="E857" s="305"/>
      <c r="F857" s="305"/>
      <c r="G857" s="305"/>
      <c r="H857" s="305"/>
      <c r="I857" s="305"/>
      <c r="J857" s="305"/>
      <c r="K857" s="305"/>
      <c r="L857" s="305"/>
      <c r="M857" s="305"/>
      <c r="N857" s="309"/>
      <c r="O857" s="309"/>
      <c r="P857" s="309"/>
      <c r="Q857" s="309"/>
      <c r="R857" s="309"/>
    </row>
    <row r="858">
      <c r="D858" s="317"/>
      <c r="E858" s="305"/>
      <c r="F858" s="305"/>
      <c r="G858" s="305"/>
      <c r="H858" s="305"/>
      <c r="I858" s="305"/>
      <c r="J858" s="305"/>
      <c r="K858" s="305"/>
      <c r="L858" s="305"/>
      <c r="M858" s="305"/>
      <c r="N858" s="309"/>
      <c r="O858" s="309"/>
      <c r="P858" s="309"/>
      <c r="Q858" s="309"/>
      <c r="R858" s="309"/>
    </row>
    <row r="859">
      <c r="D859" s="317"/>
      <c r="E859" s="305"/>
      <c r="F859" s="305"/>
      <c r="G859" s="305"/>
      <c r="H859" s="305"/>
      <c r="I859" s="305"/>
      <c r="J859" s="305"/>
      <c r="K859" s="305"/>
      <c r="L859" s="305"/>
      <c r="M859" s="305"/>
      <c r="N859" s="309"/>
      <c r="O859" s="309"/>
      <c r="P859" s="309"/>
      <c r="Q859" s="309"/>
      <c r="R859" s="309"/>
    </row>
    <row r="860">
      <c r="D860" s="317"/>
      <c r="E860" s="305"/>
      <c r="F860" s="305"/>
      <c r="G860" s="305"/>
      <c r="H860" s="305"/>
      <c r="I860" s="305"/>
      <c r="J860" s="305"/>
      <c r="K860" s="305"/>
      <c r="L860" s="305"/>
      <c r="M860" s="305"/>
      <c r="N860" s="309"/>
      <c r="O860" s="309"/>
      <c r="P860" s="309"/>
      <c r="Q860" s="309"/>
      <c r="R860" s="309"/>
    </row>
    <row r="861">
      <c r="D861" s="317"/>
      <c r="E861" s="305"/>
      <c r="F861" s="305"/>
      <c r="G861" s="305"/>
      <c r="H861" s="305"/>
      <c r="I861" s="305"/>
      <c r="J861" s="305"/>
      <c r="K861" s="305"/>
      <c r="L861" s="305"/>
      <c r="M861" s="305"/>
      <c r="N861" s="309"/>
      <c r="O861" s="309"/>
      <c r="P861" s="309"/>
      <c r="Q861" s="309"/>
      <c r="R861" s="309"/>
    </row>
    <row r="862">
      <c r="D862" s="317"/>
      <c r="E862" s="305"/>
      <c r="F862" s="305"/>
      <c r="G862" s="305"/>
      <c r="H862" s="305"/>
      <c r="I862" s="305"/>
      <c r="J862" s="305"/>
      <c r="K862" s="305"/>
      <c r="L862" s="305"/>
      <c r="M862" s="305"/>
      <c r="N862" s="309"/>
      <c r="O862" s="309"/>
      <c r="P862" s="309"/>
      <c r="Q862" s="309"/>
      <c r="R862" s="309"/>
    </row>
    <row r="863">
      <c r="D863" s="317"/>
      <c r="E863" s="305"/>
      <c r="F863" s="305"/>
      <c r="G863" s="305"/>
      <c r="H863" s="305"/>
      <c r="I863" s="305"/>
      <c r="J863" s="305"/>
      <c r="K863" s="305"/>
      <c r="L863" s="305"/>
      <c r="M863" s="305"/>
      <c r="N863" s="309"/>
      <c r="O863" s="309"/>
      <c r="P863" s="309"/>
      <c r="Q863" s="309"/>
      <c r="R863" s="309"/>
    </row>
    <row r="864">
      <c r="D864" s="317"/>
      <c r="E864" s="305"/>
      <c r="F864" s="305"/>
      <c r="G864" s="305"/>
      <c r="H864" s="305"/>
      <c r="I864" s="305"/>
      <c r="J864" s="305"/>
      <c r="K864" s="305"/>
      <c r="L864" s="305"/>
      <c r="M864" s="305"/>
      <c r="N864" s="309"/>
      <c r="O864" s="309"/>
      <c r="P864" s="309"/>
      <c r="Q864" s="309"/>
      <c r="R864" s="309"/>
    </row>
    <row r="865">
      <c r="D865" s="317"/>
      <c r="E865" s="305"/>
      <c r="F865" s="305"/>
      <c r="G865" s="305"/>
      <c r="H865" s="305"/>
      <c r="I865" s="305"/>
      <c r="J865" s="305"/>
      <c r="K865" s="305"/>
      <c r="L865" s="305"/>
      <c r="M865" s="305"/>
      <c r="N865" s="309"/>
      <c r="O865" s="309"/>
      <c r="P865" s="309"/>
      <c r="Q865" s="309"/>
      <c r="R865" s="309"/>
    </row>
    <row r="866">
      <c r="D866" s="317"/>
      <c r="E866" s="305"/>
      <c r="F866" s="305"/>
      <c r="G866" s="305"/>
      <c r="H866" s="305"/>
      <c r="I866" s="305"/>
      <c r="J866" s="305"/>
      <c r="K866" s="305"/>
      <c r="L866" s="305"/>
      <c r="M866" s="305"/>
      <c r="N866" s="309"/>
      <c r="O866" s="309"/>
      <c r="P866" s="309"/>
      <c r="Q866" s="309"/>
      <c r="R866" s="309"/>
    </row>
    <row r="867">
      <c r="D867" s="317"/>
      <c r="E867" s="305"/>
      <c r="F867" s="305"/>
      <c r="G867" s="305"/>
      <c r="H867" s="305"/>
      <c r="I867" s="305"/>
      <c r="J867" s="305"/>
      <c r="K867" s="305"/>
      <c r="L867" s="305"/>
      <c r="M867" s="305"/>
      <c r="N867" s="309"/>
      <c r="O867" s="309"/>
      <c r="P867" s="309"/>
      <c r="Q867" s="309"/>
      <c r="R867" s="309"/>
    </row>
    <row r="868">
      <c r="D868" s="317"/>
      <c r="E868" s="305"/>
      <c r="F868" s="305"/>
      <c r="G868" s="305"/>
      <c r="H868" s="305"/>
      <c r="I868" s="305"/>
      <c r="J868" s="305"/>
      <c r="K868" s="305"/>
      <c r="L868" s="305"/>
      <c r="M868" s="305"/>
      <c r="N868" s="309"/>
      <c r="O868" s="309"/>
      <c r="P868" s="309"/>
      <c r="Q868" s="309"/>
      <c r="R868" s="309"/>
    </row>
    <row r="869">
      <c r="D869" s="317"/>
      <c r="E869" s="305"/>
      <c r="F869" s="305"/>
      <c r="G869" s="305"/>
      <c r="H869" s="305"/>
      <c r="I869" s="305"/>
      <c r="J869" s="305"/>
      <c r="K869" s="305"/>
      <c r="L869" s="305"/>
      <c r="M869" s="305"/>
      <c r="N869" s="309"/>
      <c r="O869" s="309"/>
      <c r="P869" s="309"/>
      <c r="Q869" s="309"/>
      <c r="R869" s="309"/>
    </row>
    <row r="870">
      <c r="D870" s="317"/>
      <c r="E870" s="305"/>
      <c r="F870" s="305"/>
      <c r="G870" s="305"/>
      <c r="H870" s="305"/>
      <c r="I870" s="305"/>
      <c r="J870" s="305"/>
      <c r="K870" s="305"/>
      <c r="L870" s="305"/>
      <c r="M870" s="305"/>
      <c r="N870" s="309"/>
      <c r="O870" s="309"/>
      <c r="P870" s="309"/>
      <c r="Q870" s="309"/>
      <c r="R870" s="309"/>
    </row>
    <row r="871">
      <c r="D871" s="317"/>
      <c r="E871" s="305"/>
      <c r="F871" s="305"/>
      <c r="G871" s="305"/>
      <c r="H871" s="305"/>
      <c r="I871" s="305"/>
      <c r="J871" s="305"/>
      <c r="K871" s="305"/>
      <c r="L871" s="305"/>
      <c r="M871" s="305"/>
      <c r="N871" s="309"/>
      <c r="O871" s="309"/>
      <c r="P871" s="309"/>
      <c r="Q871" s="309"/>
      <c r="R871" s="309"/>
    </row>
    <row r="872">
      <c r="D872" s="317"/>
      <c r="E872" s="305"/>
      <c r="F872" s="305"/>
      <c r="G872" s="305"/>
      <c r="H872" s="305"/>
      <c r="I872" s="305"/>
      <c r="J872" s="305"/>
      <c r="K872" s="305"/>
      <c r="L872" s="305"/>
      <c r="M872" s="305"/>
      <c r="N872" s="309"/>
      <c r="O872" s="309"/>
      <c r="P872" s="309"/>
      <c r="Q872" s="309"/>
      <c r="R872" s="309"/>
    </row>
    <row r="873">
      <c r="D873" s="317"/>
      <c r="E873" s="305"/>
      <c r="F873" s="305"/>
      <c r="G873" s="305"/>
      <c r="H873" s="305"/>
      <c r="I873" s="305"/>
      <c r="J873" s="305"/>
      <c r="K873" s="305"/>
      <c r="L873" s="305"/>
      <c r="M873" s="305"/>
      <c r="N873" s="309"/>
      <c r="O873" s="309"/>
      <c r="P873" s="309"/>
      <c r="Q873" s="309"/>
      <c r="R873" s="309"/>
    </row>
    <row r="874">
      <c r="D874" s="317"/>
      <c r="E874" s="305"/>
      <c r="F874" s="305"/>
      <c r="G874" s="305"/>
      <c r="H874" s="305"/>
      <c r="I874" s="305"/>
      <c r="J874" s="305"/>
      <c r="K874" s="305"/>
      <c r="L874" s="305"/>
      <c r="M874" s="305"/>
      <c r="N874" s="309"/>
      <c r="O874" s="309"/>
      <c r="P874" s="309"/>
      <c r="Q874" s="309"/>
      <c r="R874" s="309"/>
    </row>
    <row r="875">
      <c r="D875" s="317"/>
      <c r="E875" s="305"/>
      <c r="F875" s="305"/>
      <c r="G875" s="305"/>
      <c r="H875" s="305"/>
      <c r="I875" s="305"/>
      <c r="J875" s="305"/>
      <c r="K875" s="305"/>
      <c r="L875" s="305"/>
      <c r="M875" s="305"/>
      <c r="N875" s="309"/>
      <c r="O875" s="309"/>
      <c r="P875" s="309"/>
      <c r="Q875" s="309"/>
      <c r="R875" s="309"/>
    </row>
    <row r="876">
      <c r="D876" s="317"/>
      <c r="E876" s="305"/>
      <c r="F876" s="305"/>
      <c r="G876" s="305"/>
      <c r="H876" s="305"/>
      <c r="I876" s="305"/>
      <c r="J876" s="305"/>
      <c r="K876" s="305"/>
      <c r="L876" s="305"/>
      <c r="M876" s="305"/>
      <c r="N876" s="309"/>
      <c r="O876" s="309"/>
      <c r="P876" s="309"/>
      <c r="Q876" s="309"/>
      <c r="R876" s="309"/>
    </row>
    <row r="877">
      <c r="D877" s="317"/>
      <c r="E877" s="305"/>
      <c r="F877" s="305"/>
      <c r="G877" s="305"/>
      <c r="H877" s="305"/>
      <c r="I877" s="305"/>
      <c r="J877" s="305"/>
      <c r="K877" s="305"/>
      <c r="L877" s="305"/>
      <c r="M877" s="305"/>
      <c r="N877" s="309"/>
      <c r="O877" s="309"/>
      <c r="P877" s="309"/>
      <c r="Q877" s="309"/>
      <c r="R877" s="309"/>
    </row>
    <row r="878">
      <c r="D878" s="317"/>
      <c r="E878" s="305"/>
      <c r="F878" s="305"/>
      <c r="G878" s="305"/>
      <c r="H878" s="305"/>
      <c r="I878" s="305"/>
      <c r="J878" s="305"/>
      <c r="K878" s="305"/>
      <c r="L878" s="305"/>
      <c r="M878" s="305"/>
      <c r="N878" s="309"/>
      <c r="O878" s="309"/>
      <c r="P878" s="309"/>
      <c r="Q878" s="309"/>
      <c r="R878" s="309"/>
    </row>
    <row r="879">
      <c r="D879" s="317"/>
      <c r="E879" s="305"/>
      <c r="F879" s="305"/>
      <c r="G879" s="305"/>
      <c r="H879" s="305"/>
      <c r="I879" s="305"/>
      <c r="J879" s="305"/>
      <c r="K879" s="305"/>
      <c r="L879" s="305"/>
      <c r="M879" s="305"/>
      <c r="N879" s="309"/>
      <c r="O879" s="309"/>
      <c r="P879" s="309"/>
      <c r="Q879" s="309"/>
      <c r="R879" s="309"/>
    </row>
    <row r="880">
      <c r="D880" s="317"/>
      <c r="E880" s="305"/>
      <c r="F880" s="305"/>
      <c r="G880" s="305"/>
      <c r="H880" s="305"/>
      <c r="I880" s="305"/>
      <c r="J880" s="305"/>
      <c r="K880" s="305"/>
      <c r="L880" s="305"/>
      <c r="M880" s="305"/>
      <c r="N880" s="309"/>
      <c r="O880" s="309"/>
      <c r="P880" s="309"/>
      <c r="Q880" s="309"/>
      <c r="R880" s="309"/>
    </row>
    <row r="881">
      <c r="D881" s="317"/>
      <c r="E881" s="305"/>
      <c r="F881" s="305"/>
      <c r="G881" s="305"/>
      <c r="H881" s="305"/>
      <c r="I881" s="305"/>
      <c r="J881" s="305"/>
      <c r="K881" s="305"/>
      <c r="L881" s="305"/>
      <c r="M881" s="305"/>
      <c r="N881" s="309"/>
      <c r="O881" s="309"/>
      <c r="P881" s="309"/>
      <c r="Q881" s="309"/>
      <c r="R881" s="309"/>
    </row>
    <row r="882">
      <c r="D882" s="317"/>
      <c r="E882" s="305"/>
      <c r="F882" s="305"/>
      <c r="G882" s="305"/>
      <c r="H882" s="305"/>
      <c r="I882" s="305"/>
      <c r="J882" s="305"/>
      <c r="K882" s="305"/>
      <c r="L882" s="305"/>
      <c r="M882" s="305"/>
      <c r="N882" s="309"/>
      <c r="O882" s="309"/>
      <c r="P882" s="309"/>
      <c r="Q882" s="309"/>
      <c r="R882" s="309"/>
    </row>
    <row r="883">
      <c r="D883" s="317"/>
      <c r="E883" s="305"/>
      <c r="F883" s="305"/>
      <c r="G883" s="305"/>
      <c r="H883" s="305"/>
      <c r="I883" s="305"/>
      <c r="J883" s="305"/>
      <c r="K883" s="305"/>
      <c r="L883" s="305"/>
      <c r="M883" s="305"/>
      <c r="N883" s="309"/>
      <c r="O883" s="309"/>
      <c r="P883" s="309"/>
      <c r="Q883" s="309"/>
      <c r="R883" s="309"/>
    </row>
    <row r="884">
      <c r="D884" s="317"/>
      <c r="E884" s="305"/>
      <c r="F884" s="305"/>
      <c r="G884" s="305"/>
      <c r="H884" s="305"/>
      <c r="I884" s="305"/>
      <c r="J884" s="305"/>
      <c r="K884" s="305"/>
      <c r="L884" s="305"/>
      <c r="M884" s="305"/>
      <c r="N884" s="309"/>
      <c r="O884" s="309"/>
      <c r="P884" s="309"/>
      <c r="Q884" s="309"/>
      <c r="R884" s="309"/>
    </row>
    <row r="885">
      <c r="D885" s="317"/>
      <c r="E885" s="305"/>
      <c r="F885" s="305"/>
      <c r="G885" s="305"/>
      <c r="H885" s="305"/>
      <c r="I885" s="305"/>
      <c r="J885" s="305"/>
      <c r="K885" s="305"/>
      <c r="L885" s="305"/>
      <c r="M885" s="305"/>
      <c r="N885" s="309"/>
      <c r="O885" s="309"/>
      <c r="P885" s="309"/>
      <c r="Q885" s="309"/>
      <c r="R885" s="309"/>
    </row>
    <row r="886">
      <c r="D886" s="317"/>
      <c r="E886" s="305"/>
      <c r="F886" s="305"/>
      <c r="G886" s="305"/>
      <c r="H886" s="305"/>
      <c r="I886" s="305"/>
      <c r="J886" s="305"/>
      <c r="K886" s="305"/>
      <c r="L886" s="305"/>
      <c r="M886" s="305"/>
      <c r="N886" s="309"/>
      <c r="O886" s="309"/>
      <c r="P886" s="309"/>
      <c r="Q886" s="309"/>
      <c r="R886" s="309"/>
    </row>
    <row r="887">
      <c r="D887" s="317"/>
      <c r="E887" s="305"/>
      <c r="F887" s="305"/>
      <c r="G887" s="305"/>
      <c r="H887" s="305"/>
      <c r="I887" s="305"/>
      <c r="J887" s="305"/>
      <c r="K887" s="305"/>
      <c r="L887" s="305"/>
      <c r="M887" s="305"/>
      <c r="N887" s="309"/>
      <c r="O887" s="309"/>
      <c r="P887" s="309"/>
      <c r="Q887" s="309"/>
      <c r="R887" s="309"/>
    </row>
    <row r="888">
      <c r="D888" s="317"/>
      <c r="E888" s="305"/>
      <c r="F888" s="305"/>
      <c r="G888" s="305"/>
      <c r="H888" s="305"/>
      <c r="I888" s="305"/>
      <c r="J888" s="305"/>
      <c r="K888" s="305"/>
      <c r="L888" s="305"/>
      <c r="M888" s="305"/>
      <c r="N888" s="309"/>
      <c r="O888" s="309"/>
      <c r="P888" s="309"/>
      <c r="Q888" s="309"/>
      <c r="R888" s="309"/>
    </row>
    <row r="889">
      <c r="D889" s="317"/>
      <c r="E889" s="305"/>
      <c r="F889" s="305"/>
      <c r="G889" s="305"/>
      <c r="H889" s="305"/>
      <c r="I889" s="305"/>
      <c r="J889" s="305"/>
      <c r="K889" s="305"/>
      <c r="L889" s="305"/>
      <c r="M889" s="305"/>
      <c r="N889" s="309"/>
      <c r="O889" s="309"/>
      <c r="P889" s="309"/>
      <c r="Q889" s="309"/>
      <c r="R889" s="309"/>
    </row>
    <row r="890">
      <c r="D890" s="317"/>
      <c r="E890" s="305"/>
      <c r="F890" s="305"/>
      <c r="G890" s="305"/>
      <c r="H890" s="305"/>
      <c r="I890" s="305"/>
      <c r="J890" s="305"/>
      <c r="K890" s="305"/>
      <c r="L890" s="305"/>
      <c r="M890" s="305"/>
      <c r="N890" s="309"/>
      <c r="O890" s="309"/>
      <c r="P890" s="309"/>
      <c r="Q890" s="309"/>
      <c r="R890" s="309"/>
    </row>
    <row r="891">
      <c r="D891" s="317"/>
      <c r="E891" s="305"/>
      <c r="F891" s="305"/>
      <c r="G891" s="305"/>
      <c r="H891" s="305"/>
      <c r="I891" s="305"/>
      <c r="J891" s="305"/>
      <c r="K891" s="305"/>
      <c r="L891" s="305"/>
      <c r="M891" s="305"/>
      <c r="N891" s="309"/>
      <c r="O891" s="309"/>
      <c r="P891" s="309"/>
      <c r="Q891" s="309"/>
      <c r="R891" s="309"/>
    </row>
    <row r="892">
      <c r="D892" s="317"/>
      <c r="E892" s="305"/>
      <c r="F892" s="305"/>
      <c r="G892" s="305"/>
      <c r="H892" s="305"/>
      <c r="I892" s="305"/>
      <c r="J892" s="305"/>
      <c r="K892" s="305"/>
      <c r="L892" s="305"/>
      <c r="M892" s="305"/>
      <c r="N892" s="309"/>
      <c r="O892" s="309"/>
      <c r="P892" s="309"/>
      <c r="Q892" s="309"/>
      <c r="R892" s="309"/>
    </row>
    <row r="893">
      <c r="D893" s="317"/>
      <c r="E893" s="305"/>
      <c r="F893" s="305"/>
      <c r="G893" s="305"/>
      <c r="H893" s="305"/>
      <c r="I893" s="305"/>
      <c r="J893" s="305"/>
      <c r="K893" s="305"/>
      <c r="L893" s="305"/>
      <c r="M893" s="305"/>
      <c r="N893" s="309"/>
      <c r="O893" s="309"/>
      <c r="P893" s="309"/>
      <c r="Q893" s="309"/>
      <c r="R893" s="309"/>
    </row>
    <row r="894">
      <c r="D894" s="317"/>
      <c r="E894" s="305"/>
      <c r="F894" s="305"/>
      <c r="G894" s="305"/>
      <c r="H894" s="305"/>
      <c r="I894" s="305"/>
      <c r="J894" s="305"/>
      <c r="K894" s="305"/>
      <c r="L894" s="305"/>
      <c r="M894" s="305"/>
      <c r="N894" s="309"/>
      <c r="O894" s="309"/>
      <c r="P894" s="309"/>
      <c r="Q894" s="309"/>
      <c r="R894" s="309"/>
    </row>
    <row r="895">
      <c r="D895" s="317"/>
      <c r="E895" s="305"/>
      <c r="F895" s="305"/>
      <c r="G895" s="305"/>
      <c r="H895" s="305"/>
      <c r="I895" s="305"/>
      <c r="J895" s="305"/>
      <c r="K895" s="305"/>
      <c r="L895" s="305"/>
      <c r="M895" s="305"/>
      <c r="N895" s="309"/>
      <c r="O895" s="309"/>
      <c r="P895" s="309"/>
      <c r="Q895" s="309"/>
      <c r="R895" s="309"/>
    </row>
    <row r="896">
      <c r="D896" s="317"/>
      <c r="E896" s="305"/>
      <c r="F896" s="305"/>
      <c r="G896" s="305"/>
      <c r="H896" s="305"/>
      <c r="I896" s="305"/>
      <c r="J896" s="305"/>
      <c r="K896" s="305"/>
      <c r="L896" s="305"/>
      <c r="M896" s="305"/>
      <c r="N896" s="309"/>
      <c r="O896" s="309"/>
      <c r="P896" s="309"/>
      <c r="Q896" s="309"/>
      <c r="R896" s="309"/>
    </row>
    <row r="897">
      <c r="D897" s="317"/>
      <c r="E897" s="305"/>
      <c r="F897" s="305"/>
      <c r="G897" s="305"/>
      <c r="H897" s="305"/>
      <c r="I897" s="305"/>
      <c r="J897" s="305"/>
      <c r="K897" s="305"/>
      <c r="L897" s="305"/>
      <c r="M897" s="305"/>
      <c r="N897" s="309"/>
      <c r="O897" s="309"/>
      <c r="P897" s="309"/>
      <c r="Q897" s="309"/>
      <c r="R897" s="309"/>
    </row>
    <row r="898">
      <c r="D898" s="317"/>
      <c r="E898" s="305"/>
      <c r="F898" s="305"/>
      <c r="G898" s="305"/>
      <c r="H898" s="305"/>
      <c r="I898" s="305"/>
      <c r="J898" s="305"/>
      <c r="K898" s="305"/>
      <c r="L898" s="305"/>
      <c r="M898" s="305"/>
      <c r="N898" s="309"/>
      <c r="O898" s="309"/>
      <c r="P898" s="309"/>
      <c r="Q898" s="309"/>
      <c r="R898" s="309"/>
    </row>
    <row r="899">
      <c r="D899" s="317"/>
      <c r="E899" s="305"/>
      <c r="F899" s="305"/>
      <c r="G899" s="305"/>
      <c r="H899" s="305"/>
      <c r="I899" s="305"/>
      <c r="J899" s="305"/>
      <c r="K899" s="305"/>
      <c r="L899" s="305"/>
      <c r="M899" s="305"/>
      <c r="N899" s="309"/>
      <c r="O899" s="309"/>
      <c r="P899" s="309"/>
      <c r="Q899" s="309"/>
      <c r="R899" s="309"/>
    </row>
    <row r="900">
      <c r="D900" s="317"/>
      <c r="E900" s="305"/>
      <c r="F900" s="305"/>
      <c r="G900" s="305"/>
      <c r="H900" s="305"/>
      <c r="I900" s="305"/>
      <c r="J900" s="305"/>
      <c r="K900" s="305"/>
      <c r="L900" s="305"/>
      <c r="M900" s="305"/>
      <c r="N900" s="309"/>
      <c r="O900" s="309"/>
      <c r="P900" s="309"/>
      <c r="Q900" s="309"/>
      <c r="R900" s="309"/>
    </row>
    <row r="901">
      <c r="D901" s="317"/>
      <c r="E901" s="305"/>
      <c r="F901" s="305"/>
      <c r="G901" s="305"/>
      <c r="H901" s="305"/>
      <c r="I901" s="305"/>
      <c r="J901" s="305"/>
      <c r="K901" s="305"/>
      <c r="L901" s="305"/>
      <c r="M901" s="305"/>
      <c r="N901" s="309"/>
      <c r="O901" s="309"/>
      <c r="P901" s="309"/>
      <c r="Q901" s="309"/>
      <c r="R901" s="309"/>
    </row>
    <row r="902">
      <c r="D902" s="317"/>
      <c r="E902" s="305"/>
      <c r="F902" s="305"/>
      <c r="G902" s="305"/>
      <c r="H902" s="305"/>
      <c r="I902" s="305"/>
      <c r="J902" s="305"/>
      <c r="K902" s="305"/>
      <c r="L902" s="305"/>
      <c r="M902" s="305"/>
      <c r="N902" s="309"/>
      <c r="O902" s="309"/>
      <c r="P902" s="309"/>
      <c r="Q902" s="309"/>
      <c r="R902" s="309"/>
    </row>
    <row r="903">
      <c r="D903" s="317"/>
      <c r="E903" s="305"/>
      <c r="F903" s="305"/>
      <c r="G903" s="305"/>
      <c r="H903" s="305"/>
      <c r="I903" s="305"/>
      <c r="J903" s="305"/>
      <c r="K903" s="305"/>
      <c r="L903" s="305"/>
      <c r="M903" s="305"/>
      <c r="N903" s="309"/>
      <c r="O903" s="309"/>
      <c r="P903" s="309"/>
      <c r="Q903" s="309"/>
      <c r="R903" s="309"/>
    </row>
    <row r="904">
      <c r="D904" s="317"/>
      <c r="E904" s="305"/>
      <c r="F904" s="305"/>
      <c r="G904" s="305"/>
      <c r="H904" s="305"/>
      <c r="I904" s="305"/>
      <c r="J904" s="305"/>
      <c r="K904" s="305"/>
      <c r="L904" s="305"/>
      <c r="M904" s="305"/>
      <c r="N904" s="309"/>
      <c r="O904" s="309"/>
      <c r="P904" s="309"/>
      <c r="Q904" s="309"/>
      <c r="R904" s="309"/>
    </row>
    <row r="905">
      <c r="D905" s="317"/>
      <c r="E905" s="305"/>
      <c r="F905" s="305"/>
      <c r="G905" s="305"/>
      <c r="H905" s="305"/>
      <c r="I905" s="305"/>
      <c r="J905" s="305"/>
      <c r="K905" s="305"/>
      <c r="L905" s="305"/>
      <c r="M905" s="305"/>
      <c r="N905" s="309"/>
      <c r="O905" s="309"/>
      <c r="P905" s="309"/>
      <c r="Q905" s="309"/>
      <c r="R905" s="309"/>
    </row>
    <row r="906">
      <c r="D906" s="317"/>
      <c r="E906" s="305"/>
      <c r="F906" s="305"/>
      <c r="G906" s="305"/>
      <c r="H906" s="305"/>
      <c r="I906" s="305"/>
      <c r="J906" s="305"/>
      <c r="K906" s="305"/>
      <c r="L906" s="305"/>
      <c r="M906" s="305"/>
      <c r="N906" s="309"/>
      <c r="O906" s="309"/>
      <c r="P906" s="309"/>
      <c r="Q906" s="309"/>
      <c r="R906" s="309"/>
    </row>
    <row r="907">
      <c r="D907" s="317"/>
      <c r="E907" s="305"/>
      <c r="F907" s="305"/>
      <c r="G907" s="305"/>
      <c r="H907" s="305"/>
      <c r="I907" s="305"/>
      <c r="J907" s="305"/>
      <c r="K907" s="305"/>
      <c r="L907" s="305"/>
      <c r="M907" s="305"/>
      <c r="N907" s="309"/>
      <c r="O907" s="309"/>
      <c r="P907" s="309"/>
      <c r="Q907" s="309"/>
      <c r="R907" s="309"/>
    </row>
    <row r="908">
      <c r="D908" s="317"/>
      <c r="E908" s="305"/>
      <c r="F908" s="305"/>
      <c r="G908" s="305"/>
      <c r="H908" s="305"/>
      <c r="I908" s="305"/>
      <c r="J908" s="305"/>
      <c r="K908" s="305"/>
      <c r="L908" s="305"/>
      <c r="M908" s="305"/>
      <c r="N908" s="309"/>
      <c r="O908" s="309"/>
      <c r="P908" s="309"/>
      <c r="Q908" s="309"/>
      <c r="R908" s="309"/>
    </row>
    <row r="909">
      <c r="D909" s="317"/>
      <c r="E909" s="305"/>
      <c r="F909" s="305"/>
      <c r="G909" s="305"/>
      <c r="H909" s="305"/>
      <c r="I909" s="305"/>
      <c r="J909" s="305"/>
      <c r="K909" s="305"/>
      <c r="L909" s="305"/>
      <c r="M909" s="305"/>
      <c r="N909" s="309"/>
      <c r="O909" s="309"/>
      <c r="P909" s="309"/>
      <c r="Q909" s="309"/>
      <c r="R909" s="309"/>
    </row>
    <row r="910">
      <c r="D910" s="317"/>
      <c r="E910" s="305"/>
      <c r="F910" s="305"/>
      <c r="G910" s="305"/>
      <c r="H910" s="305"/>
      <c r="I910" s="305"/>
      <c r="J910" s="305"/>
      <c r="K910" s="305"/>
      <c r="L910" s="305"/>
      <c r="M910" s="305"/>
      <c r="N910" s="309"/>
      <c r="O910" s="309"/>
      <c r="P910" s="309"/>
      <c r="Q910" s="309"/>
      <c r="R910" s="309"/>
    </row>
    <row r="911">
      <c r="D911" s="317"/>
      <c r="E911" s="305"/>
      <c r="F911" s="305"/>
      <c r="G911" s="305"/>
      <c r="H911" s="305"/>
      <c r="I911" s="305"/>
      <c r="J911" s="305"/>
      <c r="K911" s="305"/>
      <c r="L911" s="305"/>
      <c r="M911" s="305"/>
      <c r="N911" s="309"/>
      <c r="O911" s="309"/>
      <c r="P911" s="309"/>
      <c r="Q911" s="309"/>
      <c r="R911" s="309"/>
    </row>
    <row r="912">
      <c r="D912" s="317"/>
      <c r="E912" s="305"/>
      <c r="F912" s="305"/>
      <c r="G912" s="305"/>
      <c r="H912" s="305"/>
      <c r="I912" s="305"/>
      <c r="J912" s="305"/>
      <c r="K912" s="305"/>
      <c r="L912" s="305"/>
      <c r="M912" s="305"/>
      <c r="N912" s="309"/>
      <c r="O912" s="309"/>
      <c r="P912" s="309"/>
      <c r="Q912" s="309"/>
      <c r="R912" s="309"/>
    </row>
    <row r="913">
      <c r="D913" s="317"/>
      <c r="E913" s="305"/>
      <c r="F913" s="305"/>
      <c r="G913" s="305"/>
      <c r="H913" s="305"/>
      <c r="I913" s="305"/>
      <c r="J913" s="305"/>
      <c r="K913" s="305"/>
      <c r="L913" s="305"/>
      <c r="M913" s="305"/>
      <c r="N913" s="309"/>
      <c r="O913" s="309"/>
      <c r="P913" s="309"/>
      <c r="Q913" s="309"/>
      <c r="R913" s="309"/>
    </row>
    <row r="914">
      <c r="D914" s="317"/>
      <c r="E914" s="305"/>
      <c r="F914" s="305"/>
      <c r="G914" s="305"/>
      <c r="H914" s="305"/>
      <c r="I914" s="305"/>
      <c r="J914" s="305"/>
      <c r="K914" s="305"/>
      <c r="L914" s="305"/>
      <c r="M914" s="305"/>
      <c r="N914" s="309"/>
      <c r="O914" s="309"/>
      <c r="P914" s="309"/>
      <c r="Q914" s="309"/>
      <c r="R914" s="309"/>
    </row>
    <row r="915">
      <c r="D915" s="317"/>
      <c r="E915" s="305"/>
      <c r="F915" s="305"/>
      <c r="G915" s="305"/>
      <c r="H915" s="305"/>
      <c r="I915" s="305"/>
      <c r="J915" s="305"/>
      <c r="K915" s="305"/>
      <c r="L915" s="305"/>
      <c r="M915" s="305"/>
      <c r="N915" s="309"/>
      <c r="O915" s="309"/>
      <c r="P915" s="309"/>
      <c r="Q915" s="309"/>
      <c r="R915" s="309"/>
    </row>
    <row r="916">
      <c r="D916" s="317"/>
      <c r="E916" s="305"/>
      <c r="F916" s="305"/>
      <c r="G916" s="305"/>
      <c r="H916" s="305"/>
      <c r="I916" s="305"/>
      <c r="J916" s="305"/>
      <c r="K916" s="305"/>
      <c r="L916" s="305"/>
      <c r="M916" s="305"/>
      <c r="N916" s="309"/>
      <c r="O916" s="309"/>
      <c r="P916" s="309"/>
      <c r="Q916" s="309"/>
      <c r="R916" s="309"/>
    </row>
    <row r="917">
      <c r="D917" s="317"/>
      <c r="E917" s="305"/>
      <c r="F917" s="305"/>
      <c r="G917" s="305"/>
      <c r="H917" s="305"/>
      <c r="I917" s="305"/>
      <c r="J917" s="305"/>
      <c r="K917" s="305"/>
      <c r="L917" s="305"/>
      <c r="M917" s="305"/>
      <c r="N917" s="309"/>
      <c r="O917" s="309"/>
      <c r="P917" s="309"/>
      <c r="Q917" s="309"/>
      <c r="R917" s="309"/>
    </row>
    <row r="918">
      <c r="D918" s="317"/>
      <c r="E918" s="305"/>
      <c r="F918" s="305"/>
      <c r="G918" s="305"/>
      <c r="H918" s="305"/>
      <c r="I918" s="305"/>
      <c r="J918" s="305"/>
      <c r="K918" s="305"/>
      <c r="L918" s="305"/>
      <c r="M918" s="305"/>
      <c r="N918" s="309"/>
      <c r="O918" s="309"/>
      <c r="P918" s="309"/>
      <c r="Q918" s="309"/>
      <c r="R918" s="309"/>
    </row>
    <row r="919">
      <c r="D919" s="317"/>
      <c r="E919" s="305"/>
      <c r="F919" s="305"/>
      <c r="G919" s="305"/>
      <c r="H919" s="305"/>
      <c r="I919" s="305"/>
      <c r="J919" s="305"/>
      <c r="K919" s="305"/>
      <c r="L919" s="305"/>
      <c r="M919" s="305"/>
      <c r="N919" s="309"/>
      <c r="O919" s="309"/>
      <c r="P919" s="309"/>
      <c r="Q919" s="309"/>
      <c r="R919" s="309"/>
    </row>
    <row r="920">
      <c r="D920" s="317"/>
      <c r="E920" s="305"/>
      <c r="F920" s="305"/>
      <c r="G920" s="305"/>
      <c r="H920" s="305"/>
      <c r="I920" s="305"/>
      <c r="J920" s="305"/>
      <c r="K920" s="305"/>
      <c r="L920" s="305"/>
      <c r="M920" s="305"/>
      <c r="N920" s="309"/>
      <c r="O920" s="309"/>
      <c r="P920" s="309"/>
      <c r="Q920" s="309"/>
      <c r="R920" s="309"/>
    </row>
    <row r="921">
      <c r="D921" s="317"/>
      <c r="E921" s="305"/>
      <c r="F921" s="305"/>
      <c r="G921" s="305"/>
      <c r="H921" s="305"/>
      <c r="I921" s="305"/>
      <c r="J921" s="305"/>
      <c r="K921" s="305"/>
      <c r="L921" s="305"/>
      <c r="M921" s="305"/>
      <c r="N921" s="309"/>
      <c r="O921" s="309"/>
      <c r="P921" s="309"/>
      <c r="Q921" s="309"/>
      <c r="R921" s="309"/>
    </row>
    <row r="922">
      <c r="D922" s="317"/>
      <c r="E922" s="305"/>
      <c r="F922" s="305"/>
      <c r="G922" s="305"/>
      <c r="H922" s="305"/>
      <c r="I922" s="305"/>
      <c r="J922" s="305"/>
      <c r="K922" s="305"/>
      <c r="L922" s="305"/>
      <c r="M922" s="305"/>
      <c r="N922" s="309"/>
      <c r="O922" s="309"/>
      <c r="P922" s="309"/>
      <c r="Q922" s="309"/>
      <c r="R922" s="309"/>
    </row>
    <row r="923">
      <c r="D923" s="317"/>
      <c r="E923" s="305"/>
      <c r="F923" s="305"/>
      <c r="G923" s="305"/>
      <c r="H923" s="305"/>
      <c r="I923" s="305"/>
      <c r="J923" s="305"/>
      <c r="K923" s="305"/>
      <c r="L923" s="305"/>
      <c r="M923" s="305"/>
      <c r="N923" s="309"/>
      <c r="O923" s="309"/>
      <c r="P923" s="309"/>
      <c r="Q923" s="309"/>
      <c r="R923" s="309"/>
    </row>
    <row r="924">
      <c r="D924" s="317"/>
      <c r="E924" s="305"/>
      <c r="F924" s="305"/>
      <c r="G924" s="305"/>
      <c r="H924" s="305"/>
      <c r="I924" s="305"/>
      <c r="J924" s="305"/>
      <c r="K924" s="305"/>
      <c r="L924" s="305"/>
      <c r="M924" s="305"/>
      <c r="N924" s="309"/>
      <c r="O924" s="309"/>
      <c r="P924" s="309"/>
      <c r="Q924" s="309"/>
      <c r="R924" s="309"/>
    </row>
    <row r="925">
      <c r="D925" s="317"/>
      <c r="E925" s="305"/>
      <c r="F925" s="305"/>
      <c r="G925" s="305"/>
      <c r="H925" s="305"/>
      <c r="I925" s="305"/>
      <c r="J925" s="305"/>
      <c r="K925" s="305"/>
      <c r="L925" s="305"/>
      <c r="M925" s="305"/>
      <c r="N925" s="309"/>
      <c r="O925" s="309"/>
      <c r="P925" s="309"/>
      <c r="Q925" s="309"/>
      <c r="R925" s="309"/>
    </row>
    <row r="926">
      <c r="D926" s="317"/>
      <c r="E926" s="305"/>
      <c r="F926" s="305"/>
      <c r="G926" s="305"/>
      <c r="H926" s="305"/>
      <c r="I926" s="305"/>
      <c r="J926" s="305"/>
      <c r="K926" s="305"/>
      <c r="L926" s="305"/>
      <c r="M926" s="305"/>
      <c r="N926" s="309"/>
      <c r="O926" s="309"/>
      <c r="P926" s="309"/>
      <c r="Q926" s="309"/>
      <c r="R926" s="309"/>
    </row>
    <row r="927">
      <c r="D927" s="317"/>
      <c r="E927" s="305"/>
      <c r="F927" s="305"/>
      <c r="G927" s="305"/>
      <c r="H927" s="305"/>
      <c r="I927" s="305"/>
      <c r="J927" s="305"/>
      <c r="K927" s="305"/>
      <c r="L927" s="305"/>
      <c r="M927" s="305"/>
      <c r="N927" s="309"/>
      <c r="O927" s="309"/>
      <c r="P927" s="309"/>
      <c r="Q927" s="309"/>
      <c r="R927" s="309"/>
    </row>
    <row r="928">
      <c r="D928" s="317"/>
      <c r="E928" s="305"/>
      <c r="F928" s="305"/>
      <c r="G928" s="305"/>
      <c r="H928" s="305"/>
      <c r="I928" s="305"/>
      <c r="J928" s="305"/>
      <c r="K928" s="305"/>
      <c r="L928" s="305"/>
      <c r="M928" s="305"/>
      <c r="N928" s="309"/>
      <c r="O928" s="309"/>
      <c r="P928" s="309"/>
      <c r="Q928" s="309"/>
      <c r="R928" s="309"/>
    </row>
    <row r="929">
      <c r="D929" s="317"/>
      <c r="E929" s="305"/>
      <c r="F929" s="305"/>
      <c r="G929" s="305"/>
      <c r="H929" s="305"/>
      <c r="I929" s="305"/>
      <c r="J929" s="305"/>
      <c r="K929" s="305"/>
      <c r="L929" s="305"/>
      <c r="M929" s="305"/>
      <c r="N929" s="309"/>
      <c r="O929" s="309"/>
      <c r="P929" s="309"/>
      <c r="Q929" s="309"/>
      <c r="R929" s="309"/>
    </row>
    <row r="930">
      <c r="D930" s="317"/>
      <c r="E930" s="305"/>
      <c r="F930" s="305"/>
      <c r="G930" s="305"/>
      <c r="H930" s="305"/>
      <c r="I930" s="305"/>
      <c r="J930" s="305"/>
      <c r="K930" s="305"/>
      <c r="L930" s="305"/>
      <c r="M930" s="305"/>
      <c r="N930" s="309"/>
      <c r="O930" s="309"/>
      <c r="P930" s="309"/>
      <c r="Q930" s="309"/>
      <c r="R930" s="309"/>
    </row>
    <row r="931">
      <c r="D931" s="317"/>
      <c r="E931" s="305"/>
      <c r="F931" s="305"/>
      <c r="G931" s="305"/>
      <c r="H931" s="305"/>
      <c r="I931" s="305"/>
      <c r="J931" s="305"/>
      <c r="K931" s="305"/>
      <c r="L931" s="305"/>
      <c r="M931" s="305"/>
      <c r="N931" s="309"/>
      <c r="O931" s="309"/>
      <c r="P931" s="309"/>
      <c r="Q931" s="309"/>
      <c r="R931" s="309"/>
    </row>
    <row r="932">
      <c r="D932" s="317"/>
      <c r="E932" s="305"/>
      <c r="F932" s="305"/>
      <c r="G932" s="305"/>
      <c r="H932" s="305"/>
      <c r="I932" s="305"/>
      <c r="J932" s="305"/>
      <c r="K932" s="305"/>
      <c r="L932" s="305"/>
      <c r="M932" s="305"/>
      <c r="N932" s="309"/>
      <c r="O932" s="309"/>
      <c r="P932" s="309"/>
      <c r="Q932" s="309"/>
      <c r="R932" s="309"/>
    </row>
    <row r="933">
      <c r="D933" s="317"/>
      <c r="E933" s="305"/>
      <c r="F933" s="305"/>
      <c r="G933" s="305"/>
      <c r="H933" s="305"/>
      <c r="I933" s="305"/>
      <c r="J933" s="305"/>
      <c r="K933" s="305"/>
      <c r="L933" s="305"/>
      <c r="M933" s="305"/>
      <c r="N933" s="309"/>
      <c r="O933" s="309"/>
      <c r="P933" s="309"/>
      <c r="Q933" s="309"/>
      <c r="R933" s="309"/>
    </row>
    <row r="934">
      <c r="D934" s="317"/>
      <c r="E934" s="305"/>
      <c r="F934" s="305"/>
      <c r="G934" s="305"/>
      <c r="H934" s="305"/>
      <c r="I934" s="305"/>
      <c r="J934" s="305"/>
      <c r="K934" s="305"/>
      <c r="L934" s="305"/>
      <c r="M934" s="305"/>
      <c r="N934" s="309"/>
      <c r="O934" s="309"/>
      <c r="P934" s="309"/>
      <c r="Q934" s="309"/>
      <c r="R934" s="309"/>
    </row>
    <row r="935">
      <c r="D935" s="317"/>
      <c r="E935" s="305"/>
      <c r="F935" s="305"/>
      <c r="G935" s="305"/>
      <c r="H935" s="305"/>
      <c r="I935" s="305"/>
      <c r="J935" s="305"/>
      <c r="K935" s="305"/>
      <c r="L935" s="305"/>
      <c r="M935" s="305"/>
      <c r="N935" s="309"/>
      <c r="O935" s="309"/>
      <c r="P935" s="309"/>
      <c r="Q935" s="309"/>
      <c r="R935" s="309"/>
    </row>
    <row r="936">
      <c r="D936" s="317"/>
      <c r="E936" s="305"/>
      <c r="F936" s="305"/>
      <c r="G936" s="305"/>
      <c r="H936" s="305"/>
      <c r="I936" s="305"/>
      <c r="J936" s="305"/>
      <c r="K936" s="305"/>
      <c r="L936" s="305"/>
      <c r="M936" s="305"/>
      <c r="N936" s="309"/>
      <c r="O936" s="309"/>
      <c r="P936" s="309"/>
      <c r="Q936" s="309"/>
      <c r="R936" s="309"/>
    </row>
    <row r="937">
      <c r="D937" s="317"/>
      <c r="E937" s="305"/>
      <c r="F937" s="305"/>
      <c r="G937" s="305"/>
      <c r="H937" s="305"/>
      <c r="I937" s="305"/>
      <c r="J937" s="305"/>
      <c r="K937" s="305"/>
      <c r="L937" s="305"/>
      <c r="M937" s="305"/>
      <c r="N937" s="309"/>
      <c r="O937" s="309"/>
      <c r="P937" s="309"/>
      <c r="Q937" s="309"/>
      <c r="R937" s="309"/>
    </row>
    <row r="938">
      <c r="D938" s="317"/>
      <c r="E938" s="305"/>
      <c r="F938" s="305"/>
      <c r="G938" s="305"/>
      <c r="H938" s="305"/>
      <c r="I938" s="305"/>
      <c r="J938" s="305"/>
      <c r="K938" s="305"/>
      <c r="L938" s="305"/>
      <c r="M938" s="305"/>
      <c r="N938" s="309"/>
      <c r="O938" s="309"/>
      <c r="P938" s="309"/>
      <c r="Q938" s="309"/>
      <c r="R938" s="309"/>
    </row>
    <row r="939">
      <c r="D939" s="317"/>
      <c r="E939" s="305"/>
      <c r="F939" s="305"/>
      <c r="G939" s="305"/>
      <c r="H939" s="305"/>
      <c r="I939" s="305"/>
      <c r="J939" s="305"/>
      <c r="K939" s="305"/>
      <c r="L939" s="305"/>
      <c r="M939" s="305"/>
      <c r="N939" s="309"/>
      <c r="O939" s="309"/>
      <c r="P939" s="309"/>
      <c r="Q939" s="309"/>
      <c r="R939" s="309"/>
    </row>
    <row r="940">
      <c r="D940" s="317"/>
      <c r="E940" s="305"/>
      <c r="F940" s="305"/>
      <c r="G940" s="305"/>
      <c r="H940" s="305"/>
      <c r="I940" s="305"/>
      <c r="J940" s="305"/>
      <c r="K940" s="305"/>
      <c r="L940" s="305"/>
      <c r="M940" s="305"/>
      <c r="N940" s="309"/>
      <c r="O940" s="309"/>
      <c r="P940" s="309"/>
      <c r="Q940" s="309"/>
      <c r="R940" s="309"/>
    </row>
    <row r="941">
      <c r="D941" s="317"/>
      <c r="E941" s="305"/>
      <c r="F941" s="305"/>
      <c r="G941" s="305"/>
      <c r="H941" s="305"/>
      <c r="I941" s="305"/>
      <c r="J941" s="305"/>
      <c r="K941" s="305"/>
      <c r="L941" s="305"/>
      <c r="M941" s="305"/>
      <c r="N941" s="309"/>
      <c r="O941" s="309"/>
      <c r="P941" s="309"/>
      <c r="Q941" s="309"/>
      <c r="R941" s="309"/>
    </row>
    <row r="942">
      <c r="D942" s="317"/>
      <c r="E942" s="305"/>
      <c r="F942" s="305"/>
      <c r="G942" s="305"/>
      <c r="H942" s="305"/>
      <c r="I942" s="305"/>
      <c r="J942" s="305"/>
      <c r="K942" s="305"/>
      <c r="L942" s="305"/>
      <c r="M942" s="305"/>
      <c r="N942" s="309"/>
      <c r="O942" s="309"/>
      <c r="P942" s="309"/>
      <c r="Q942" s="309"/>
      <c r="R942" s="309"/>
    </row>
    <row r="943">
      <c r="D943" s="317"/>
      <c r="E943" s="305"/>
      <c r="F943" s="305"/>
      <c r="G943" s="305"/>
      <c r="H943" s="305"/>
      <c r="I943" s="305"/>
      <c r="J943" s="305"/>
      <c r="K943" s="305"/>
      <c r="L943" s="305"/>
      <c r="M943" s="305"/>
      <c r="N943" s="309"/>
      <c r="O943" s="309"/>
      <c r="P943" s="309"/>
      <c r="Q943" s="309"/>
      <c r="R943" s="309"/>
    </row>
    <row r="944">
      <c r="D944" s="317"/>
      <c r="E944" s="305"/>
      <c r="F944" s="305"/>
      <c r="G944" s="305"/>
      <c r="H944" s="305"/>
      <c r="I944" s="305"/>
      <c r="J944" s="305"/>
      <c r="K944" s="305"/>
      <c r="L944" s="305"/>
      <c r="M944" s="305"/>
      <c r="N944" s="309"/>
      <c r="O944" s="309"/>
      <c r="P944" s="309"/>
      <c r="Q944" s="309"/>
      <c r="R944" s="309"/>
    </row>
    <row r="945">
      <c r="D945" s="317"/>
      <c r="E945" s="305"/>
      <c r="F945" s="305"/>
      <c r="G945" s="305"/>
      <c r="H945" s="305"/>
      <c r="I945" s="305"/>
      <c r="J945" s="305"/>
      <c r="K945" s="305"/>
      <c r="L945" s="305"/>
      <c r="M945" s="305"/>
      <c r="N945" s="309"/>
      <c r="O945" s="309"/>
      <c r="P945" s="309"/>
      <c r="Q945" s="309"/>
      <c r="R945" s="309"/>
    </row>
    <row r="946">
      <c r="D946" s="317"/>
      <c r="E946" s="305"/>
      <c r="F946" s="305"/>
      <c r="G946" s="305"/>
      <c r="H946" s="305"/>
      <c r="I946" s="305"/>
      <c r="J946" s="305"/>
      <c r="K946" s="305"/>
      <c r="L946" s="305"/>
      <c r="M946" s="305"/>
      <c r="N946" s="309"/>
      <c r="O946" s="309"/>
      <c r="P946" s="309"/>
      <c r="Q946" s="309"/>
      <c r="R946" s="309"/>
    </row>
    <row r="947">
      <c r="D947" s="317"/>
      <c r="E947" s="305"/>
      <c r="F947" s="305"/>
      <c r="G947" s="305"/>
      <c r="H947" s="305"/>
      <c r="I947" s="305"/>
      <c r="J947" s="305"/>
      <c r="K947" s="305"/>
      <c r="L947" s="305"/>
      <c r="M947" s="305"/>
      <c r="N947" s="309"/>
      <c r="O947" s="309"/>
      <c r="P947" s="309"/>
      <c r="Q947" s="309"/>
      <c r="R947" s="309"/>
    </row>
    <row r="948">
      <c r="D948" s="317"/>
      <c r="E948" s="305"/>
      <c r="F948" s="305"/>
      <c r="G948" s="305"/>
      <c r="H948" s="305"/>
      <c r="I948" s="305"/>
      <c r="J948" s="305"/>
      <c r="K948" s="305"/>
      <c r="L948" s="305"/>
      <c r="M948" s="305"/>
      <c r="N948" s="309"/>
      <c r="O948" s="309"/>
      <c r="P948" s="309"/>
      <c r="Q948" s="309"/>
      <c r="R948" s="309"/>
    </row>
    <row r="949">
      <c r="D949" s="317"/>
      <c r="E949" s="305"/>
      <c r="F949" s="305"/>
      <c r="G949" s="305"/>
      <c r="H949" s="305"/>
      <c r="I949" s="305"/>
      <c r="J949" s="305"/>
      <c r="K949" s="305"/>
      <c r="L949" s="305"/>
      <c r="M949" s="305"/>
      <c r="N949" s="309"/>
      <c r="O949" s="309"/>
      <c r="P949" s="309"/>
      <c r="Q949" s="309"/>
      <c r="R949" s="309"/>
    </row>
    <row r="950">
      <c r="D950" s="317"/>
      <c r="E950" s="305"/>
      <c r="F950" s="305"/>
      <c r="G950" s="305"/>
      <c r="H950" s="305"/>
      <c r="I950" s="305"/>
      <c r="J950" s="305"/>
      <c r="K950" s="305"/>
      <c r="L950" s="305"/>
      <c r="M950" s="305"/>
      <c r="N950" s="309"/>
      <c r="O950" s="309"/>
      <c r="P950" s="309"/>
      <c r="Q950" s="309"/>
      <c r="R950" s="309"/>
    </row>
    <row r="951">
      <c r="D951" s="317"/>
      <c r="E951" s="305"/>
      <c r="F951" s="305"/>
      <c r="G951" s="305"/>
      <c r="H951" s="305"/>
      <c r="I951" s="305"/>
      <c r="J951" s="305"/>
      <c r="K951" s="305"/>
      <c r="L951" s="305"/>
      <c r="M951" s="305"/>
      <c r="N951" s="309"/>
      <c r="O951" s="309"/>
      <c r="P951" s="309"/>
      <c r="Q951" s="309"/>
      <c r="R951" s="309"/>
    </row>
    <row r="952">
      <c r="D952" s="317"/>
      <c r="E952" s="305"/>
      <c r="F952" s="305"/>
      <c r="G952" s="305"/>
      <c r="H952" s="305"/>
      <c r="I952" s="305"/>
      <c r="J952" s="305"/>
      <c r="K952" s="305"/>
      <c r="L952" s="305"/>
      <c r="M952" s="305"/>
      <c r="N952" s="309"/>
      <c r="O952" s="309"/>
      <c r="P952" s="309"/>
      <c r="Q952" s="309"/>
      <c r="R952" s="309"/>
    </row>
    <row r="953">
      <c r="D953" s="317"/>
      <c r="E953" s="305"/>
      <c r="F953" s="305"/>
      <c r="G953" s="305"/>
      <c r="H953" s="305"/>
      <c r="I953" s="305"/>
      <c r="J953" s="305"/>
      <c r="K953" s="305"/>
      <c r="L953" s="305"/>
      <c r="M953" s="305"/>
      <c r="N953" s="309"/>
      <c r="O953" s="309"/>
      <c r="P953" s="309"/>
      <c r="Q953" s="309"/>
      <c r="R953" s="309"/>
    </row>
    <row r="954">
      <c r="D954" s="317"/>
      <c r="E954" s="305"/>
      <c r="F954" s="305"/>
      <c r="G954" s="305"/>
      <c r="H954" s="305"/>
      <c r="I954" s="305"/>
      <c r="J954" s="305"/>
      <c r="K954" s="305"/>
      <c r="L954" s="305"/>
      <c r="M954" s="305"/>
      <c r="N954" s="309"/>
      <c r="O954" s="309"/>
      <c r="P954" s="309"/>
      <c r="Q954" s="309"/>
      <c r="R954" s="309"/>
    </row>
    <row r="955">
      <c r="D955" s="317"/>
      <c r="E955" s="305"/>
      <c r="F955" s="305"/>
      <c r="G955" s="305"/>
      <c r="H955" s="305"/>
      <c r="I955" s="305"/>
      <c r="J955" s="305"/>
      <c r="K955" s="305"/>
      <c r="L955" s="305"/>
      <c r="M955" s="305"/>
      <c r="N955" s="309"/>
      <c r="O955" s="309"/>
      <c r="P955" s="309"/>
      <c r="Q955" s="309"/>
      <c r="R955" s="309"/>
    </row>
    <row r="956">
      <c r="D956" s="317"/>
      <c r="E956" s="305"/>
      <c r="F956" s="305"/>
      <c r="G956" s="305"/>
      <c r="H956" s="305"/>
      <c r="I956" s="305"/>
      <c r="J956" s="305"/>
      <c r="K956" s="305"/>
      <c r="L956" s="305"/>
      <c r="M956" s="305"/>
      <c r="N956" s="309"/>
      <c r="O956" s="309"/>
      <c r="P956" s="309"/>
      <c r="Q956" s="309"/>
      <c r="R956" s="309"/>
    </row>
    <row r="957">
      <c r="D957" s="317"/>
      <c r="E957" s="305"/>
      <c r="F957" s="305"/>
      <c r="G957" s="305"/>
      <c r="H957" s="305"/>
      <c r="I957" s="305"/>
      <c r="J957" s="305"/>
      <c r="K957" s="305"/>
      <c r="L957" s="305"/>
      <c r="M957" s="305"/>
      <c r="N957" s="309"/>
      <c r="O957" s="309"/>
      <c r="P957" s="309"/>
      <c r="Q957" s="309"/>
      <c r="R957" s="309"/>
    </row>
    <row r="958">
      <c r="D958" s="317"/>
      <c r="E958" s="305"/>
      <c r="F958" s="305"/>
      <c r="G958" s="305"/>
      <c r="H958" s="305"/>
      <c r="I958" s="305"/>
      <c r="J958" s="305"/>
      <c r="K958" s="305"/>
      <c r="L958" s="305"/>
      <c r="M958" s="305"/>
      <c r="N958" s="309"/>
      <c r="O958" s="309"/>
      <c r="P958" s="309"/>
      <c r="Q958" s="309"/>
      <c r="R958" s="309"/>
    </row>
    <row r="959">
      <c r="D959" s="317"/>
      <c r="E959" s="305"/>
      <c r="F959" s="305"/>
      <c r="G959" s="305"/>
      <c r="H959" s="305"/>
      <c r="I959" s="305"/>
      <c r="J959" s="305"/>
      <c r="K959" s="305"/>
      <c r="L959" s="305"/>
      <c r="M959" s="305"/>
      <c r="N959" s="309"/>
      <c r="O959" s="309"/>
      <c r="P959" s="309"/>
      <c r="Q959" s="309"/>
      <c r="R959" s="309"/>
    </row>
    <row r="960">
      <c r="D960" s="317"/>
      <c r="E960" s="305"/>
      <c r="F960" s="305"/>
      <c r="G960" s="305"/>
      <c r="H960" s="305"/>
      <c r="I960" s="305"/>
      <c r="J960" s="305"/>
      <c r="K960" s="305"/>
      <c r="L960" s="305"/>
      <c r="M960" s="305"/>
      <c r="N960" s="309"/>
      <c r="O960" s="309"/>
      <c r="P960" s="309"/>
      <c r="Q960" s="309"/>
      <c r="R960" s="309"/>
    </row>
    <row r="961">
      <c r="D961" s="317"/>
      <c r="E961" s="305"/>
      <c r="F961" s="305"/>
      <c r="G961" s="305"/>
      <c r="H961" s="305"/>
      <c r="I961" s="305"/>
      <c r="J961" s="305"/>
      <c r="K961" s="305"/>
      <c r="L961" s="305"/>
      <c r="M961" s="305"/>
      <c r="N961" s="309"/>
      <c r="O961" s="309"/>
      <c r="P961" s="309"/>
      <c r="Q961" s="309"/>
      <c r="R961" s="309"/>
    </row>
    <row r="962">
      <c r="D962" s="317"/>
      <c r="E962" s="305"/>
      <c r="F962" s="305"/>
      <c r="G962" s="305"/>
      <c r="H962" s="305"/>
      <c r="I962" s="305"/>
      <c r="J962" s="305"/>
      <c r="K962" s="305"/>
      <c r="L962" s="305"/>
      <c r="M962" s="305"/>
      <c r="N962" s="309"/>
      <c r="O962" s="309"/>
      <c r="P962" s="309"/>
      <c r="Q962" s="309"/>
      <c r="R962" s="309"/>
    </row>
    <row r="963">
      <c r="D963" s="317"/>
      <c r="E963" s="305"/>
      <c r="F963" s="305"/>
      <c r="G963" s="305"/>
      <c r="H963" s="305"/>
      <c r="I963" s="305"/>
      <c r="J963" s="305"/>
      <c r="K963" s="305"/>
      <c r="L963" s="305"/>
      <c r="M963" s="305"/>
      <c r="N963" s="309"/>
      <c r="O963" s="309"/>
      <c r="P963" s="309"/>
      <c r="Q963" s="309"/>
      <c r="R963" s="309"/>
    </row>
    <row r="964">
      <c r="D964" s="317"/>
      <c r="E964" s="305"/>
      <c r="F964" s="305"/>
      <c r="G964" s="305"/>
      <c r="H964" s="305"/>
      <c r="I964" s="305"/>
      <c r="J964" s="305"/>
      <c r="K964" s="305"/>
      <c r="L964" s="305"/>
      <c r="M964" s="305"/>
      <c r="N964" s="309"/>
      <c r="O964" s="309"/>
      <c r="P964" s="309"/>
      <c r="Q964" s="309"/>
      <c r="R964" s="309"/>
    </row>
    <row r="965">
      <c r="D965" s="317"/>
      <c r="E965" s="305"/>
      <c r="F965" s="305"/>
      <c r="G965" s="305"/>
      <c r="H965" s="305"/>
      <c r="I965" s="305"/>
      <c r="J965" s="305"/>
      <c r="K965" s="305"/>
      <c r="L965" s="305"/>
      <c r="M965" s="305"/>
      <c r="N965" s="309"/>
      <c r="O965" s="309"/>
      <c r="P965" s="309"/>
      <c r="Q965" s="309"/>
      <c r="R965" s="309"/>
    </row>
    <row r="966">
      <c r="D966" s="317"/>
      <c r="E966" s="305"/>
      <c r="F966" s="305"/>
      <c r="G966" s="305"/>
      <c r="H966" s="305"/>
      <c r="I966" s="305"/>
      <c r="J966" s="305"/>
      <c r="K966" s="305"/>
      <c r="L966" s="305"/>
      <c r="M966" s="305"/>
      <c r="N966" s="309"/>
      <c r="O966" s="309"/>
      <c r="P966" s="309"/>
      <c r="Q966" s="309"/>
      <c r="R966" s="309"/>
    </row>
    <row r="967">
      <c r="D967" s="317"/>
      <c r="E967" s="305"/>
      <c r="F967" s="305"/>
      <c r="G967" s="305"/>
      <c r="H967" s="305"/>
      <c r="I967" s="305"/>
      <c r="J967" s="305"/>
      <c r="K967" s="305"/>
      <c r="L967" s="305"/>
      <c r="M967" s="305"/>
      <c r="N967" s="309"/>
      <c r="O967" s="309"/>
      <c r="P967" s="309"/>
      <c r="Q967" s="309"/>
      <c r="R967" s="309"/>
    </row>
    <row r="968">
      <c r="D968" s="317"/>
      <c r="E968" s="305"/>
      <c r="F968" s="305"/>
      <c r="G968" s="305"/>
      <c r="H968" s="305"/>
      <c r="I968" s="305"/>
      <c r="J968" s="305"/>
      <c r="K968" s="305"/>
      <c r="L968" s="305"/>
      <c r="M968" s="305"/>
      <c r="N968" s="309"/>
      <c r="O968" s="309"/>
      <c r="P968" s="309"/>
      <c r="Q968" s="309"/>
      <c r="R968" s="309"/>
    </row>
    <row r="969">
      <c r="D969" s="317"/>
      <c r="E969" s="305"/>
      <c r="F969" s="305"/>
      <c r="G969" s="305"/>
      <c r="H969" s="305"/>
      <c r="I969" s="305"/>
      <c r="J969" s="305"/>
      <c r="K969" s="305"/>
      <c r="L969" s="305"/>
      <c r="M969" s="305"/>
      <c r="N969" s="309"/>
      <c r="O969" s="309"/>
      <c r="P969" s="309"/>
      <c r="Q969" s="309"/>
      <c r="R969" s="309"/>
    </row>
    <row r="970">
      <c r="D970" s="317"/>
      <c r="E970" s="305"/>
      <c r="F970" s="305"/>
      <c r="G970" s="305"/>
      <c r="H970" s="305"/>
      <c r="I970" s="305"/>
      <c r="J970" s="305"/>
      <c r="K970" s="305"/>
      <c r="L970" s="305"/>
      <c r="M970" s="305"/>
      <c r="N970" s="309"/>
      <c r="O970" s="309"/>
      <c r="P970" s="309"/>
      <c r="Q970" s="309"/>
      <c r="R970" s="309"/>
    </row>
    <row r="971">
      <c r="D971" s="317"/>
      <c r="E971" s="305"/>
      <c r="F971" s="305"/>
      <c r="G971" s="305"/>
      <c r="H971" s="305"/>
      <c r="I971" s="305"/>
      <c r="J971" s="305"/>
      <c r="K971" s="305"/>
      <c r="L971" s="305"/>
      <c r="M971" s="305"/>
      <c r="N971" s="309"/>
      <c r="O971" s="309"/>
      <c r="P971" s="309"/>
      <c r="Q971" s="309"/>
      <c r="R971" s="309"/>
    </row>
    <row r="972">
      <c r="D972" s="317"/>
      <c r="E972" s="305"/>
      <c r="F972" s="305"/>
      <c r="G972" s="305"/>
      <c r="H972" s="305"/>
      <c r="I972" s="305"/>
      <c r="J972" s="305"/>
      <c r="K972" s="305"/>
      <c r="L972" s="305"/>
      <c r="M972" s="305"/>
      <c r="N972" s="309"/>
      <c r="O972" s="309"/>
      <c r="P972" s="309"/>
      <c r="Q972" s="309"/>
      <c r="R972" s="309"/>
    </row>
    <row r="973">
      <c r="D973" s="317"/>
      <c r="E973" s="305"/>
      <c r="F973" s="305"/>
      <c r="G973" s="305"/>
      <c r="H973" s="305"/>
      <c r="I973" s="305"/>
      <c r="J973" s="305"/>
      <c r="K973" s="305"/>
      <c r="L973" s="305"/>
      <c r="M973" s="305"/>
      <c r="N973" s="309"/>
      <c r="O973" s="309"/>
      <c r="P973" s="309"/>
      <c r="Q973" s="309"/>
      <c r="R973" s="309"/>
    </row>
    <row r="974">
      <c r="D974" s="317"/>
      <c r="E974" s="305"/>
      <c r="F974" s="305"/>
      <c r="G974" s="305"/>
      <c r="H974" s="305"/>
      <c r="I974" s="305"/>
      <c r="J974" s="305"/>
      <c r="K974" s="305"/>
      <c r="L974" s="305"/>
      <c r="M974" s="305"/>
      <c r="N974" s="309"/>
      <c r="O974" s="309"/>
      <c r="P974" s="309"/>
      <c r="Q974" s="309"/>
      <c r="R974" s="309"/>
    </row>
    <row r="975">
      <c r="D975" s="317"/>
      <c r="E975" s="305"/>
      <c r="F975" s="305"/>
      <c r="G975" s="305"/>
      <c r="H975" s="305"/>
      <c r="I975" s="305"/>
      <c r="J975" s="305"/>
      <c r="K975" s="305"/>
      <c r="L975" s="305"/>
      <c r="M975" s="305"/>
      <c r="N975" s="309"/>
      <c r="O975" s="309"/>
      <c r="P975" s="309"/>
      <c r="Q975" s="309"/>
      <c r="R975" s="309"/>
    </row>
    <row r="976">
      <c r="D976" s="317"/>
      <c r="E976" s="305"/>
      <c r="F976" s="305"/>
      <c r="G976" s="305"/>
      <c r="H976" s="305"/>
      <c r="I976" s="305"/>
      <c r="J976" s="305"/>
      <c r="K976" s="305"/>
      <c r="L976" s="305"/>
      <c r="M976" s="305"/>
      <c r="N976" s="309"/>
      <c r="O976" s="309"/>
      <c r="P976" s="309"/>
      <c r="Q976" s="309"/>
      <c r="R976" s="309"/>
    </row>
    <row r="977">
      <c r="D977" s="317"/>
      <c r="E977" s="305"/>
      <c r="F977" s="305"/>
      <c r="G977" s="305"/>
      <c r="H977" s="305"/>
      <c r="I977" s="305"/>
      <c r="J977" s="305"/>
      <c r="K977" s="305"/>
      <c r="L977" s="305"/>
      <c r="M977" s="305"/>
      <c r="N977" s="309"/>
      <c r="O977" s="309"/>
      <c r="P977" s="309"/>
      <c r="Q977" s="309"/>
      <c r="R977" s="309"/>
    </row>
    <row r="978">
      <c r="D978" s="317"/>
      <c r="E978" s="305"/>
      <c r="F978" s="305"/>
      <c r="G978" s="305"/>
      <c r="H978" s="305"/>
      <c r="I978" s="305"/>
      <c r="J978" s="305"/>
      <c r="K978" s="305"/>
      <c r="L978" s="305"/>
      <c r="M978" s="305"/>
      <c r="N978" s="309"/>
      <c r="O978" s="309"/>
      <c r="P978" s="309"/>
      <c r="Q978" s="309"/>
      <c r="R978" s="309"/>
    </row>
    <row r="979">
      <c r="D979" s="317"/>
      <c r="E979" s="305"/>
      <c r="F979" s="305"/>
      <c r="G979" s="305"/>
      <c r="H979" s="305"/>
      <c r="I979" s="305"/>
      <c r="J979" s="305"/>
      <c r="K979" s="305"/>
      <c r="L979" s="305"/>
      <c r="M979" s="305"/>
      <c r="N979" s="309"/>
      <c r="O979" s="309"/>
      <c r="P979" s="309"/>
      <c r="Q979" s="309"/>
      <c r="R979" s="309"/>
    </row>
    <row r="980">
      <c r="D980" s="317"/>
      <c r="E980" s="305"/>
      <c r="F980" s="305"/>
      <c r="G980" s="305"/>
      <c r="H980" s="305"/>
      <c r="I980" s="305"/>
      <c r="J980" s="305"/>
      <c r="K980" s="305"/>
      <c r="L980" s="305"/>
      <c r="M980" s="305"/>
      <c r="N980" s="309"/>
      <c r="O980" s="309"/>
      <c r="P980" s="309"/>
      <c r="Q980" s="309"/>
      <c r="R980" s="309"/>
    </row>
    <row r="981">
      <c r="D981" s="317"/>
      <c r="E981" s="305"/>
      <c r="F981" s="305"/>
      <c r="G981" s="305"/>
      <c r="H981" s="305"/>
      <c r="I981" s="305"/>
      <c r="J981" s="305"/>
      <c r="K981" s="305"/>
      <c r="L981" s="305"/>
      <c r="M981" s="305"/>
      <c r="N981" s="309"/>
      <c r="O981" s="309"/>
      <c r="P981" s="309"/>
      <c r="Q981" s="309"/>
      <c r="R981" s="309"/>
    </row>
    <row r="982">
      <c r="D982" s="317"/>
      <c r="E982" s="305"/>
      <c r="F982" s="305"/>
      <c r="G982" s="305"/>
      <c r="H982" s="305"/>
      <c r="I982" s="305"/>
      <c r="J982" s="305"/>
      <c r="K982" s="305"/>
      <c r="L982" s="305"/>
      <c r="M982" s="305"/>
      <c r="N982" s="309"/>
      <c r="O982" s="309"/>
      <c r="P982" s="309"/>
      <c r="Q982" s="309"/>
      <c r="R982" s="309"/>
    </row>
    <row r="983">
      <c r="D983" s="317"/>
      <c r="E983" s="305"/>
      <c r="F983" s="305"/>
      <c r="G983" s="305"/>
      <c r="H983" s="305"/>
      <c r="I983" s="305"/>
      <c r="J983" s="305"/>
      <c r="K983" s="305"/>
      <c r="L983" s="305"/>
      <c r="M983" s="305"/>
      <c r="N983" s="309"/>
      <c r="O983" s="309"/>
      <c r="P983" s="309"/>
      <c r="Q983" s="309"/>
      <c r="R983" s="309"/>
    </row>
    <row r="984">
      <c r="D984" s="317"/>
      <c r="E984" s="305"/>
      <c r="F984" s="305"/>
      <c r="G984" s="305"/>
      <c r="H984" s="305"/>
      <c r="I984" s="305"/>
      <c r="J984" s="305"/>
      <c r="K984" s="305"/>
      <c r="L984" s="305"/>
      <c r="M984" s="305"/>
      <c r="N984" s="309"/>
      <c r="O984" s="309"/>
      <c r="P984" s="309"/>
      <c r="Q984" s="309"/>
      <c r="R984" s="309"/>
    </row>
    <row r="985">
      <c r="D985" s="317"/>
      <c r="E985" s="305"/>
      <c r="F985" s="305"/>
      <c r="G985" s="305"/>
      <c r="H985" s="305"/>
      <c r="I985" s="305"/>
      <c r="J985" s="305"/>
      <c r="K985" s="305"/>
      <c r="L985" s="305"/>
      <c r="M985" s="305"/>
      <c r="N985" s="309"/>
      <c r="O985" s="309"/>
      <c r="P985" s="309"/>
      <c r="Q985" s="309"/>
      <c r="R985" s="309"/>
    </row>
    <row r="986">
      <c r="D986" s="317"/>
      <c r="E986" s="305"/>
      <c r="F986" s="305"/>
      <c r="G986" s="305"/>
      <c r="H986" s="305"/>
      <c r="I986" s="305"/>
      <c r="J986" s="305"/>
      <c r="K986" s="305"/>
      <c r="L986" s="305"/>
      <c r="M986" s="305"/>
      <c r="N986" s="309"/>
      <c r="O986" s="309"/>
      <c r="P986" s="309"/>
      <c r="Q986" s="309"/>
      <c r="R986" s="309"/>
    </row>
    <row r="987">
      <c r="D987" s="317"/>
      <c r="E987" s="305"/>
      <c r="F987" s="305"/>
      <c r="G987" s="305"/>
      <c r="H987" s="305"/>
      <c r="I987" s="305"/>
      <c r="J987" s="305"/>
      <c r="K987" s="305"/>
      <c r="L987" s="305"/>
      <c r="M987" s="305"/>
      <c r="N987" s="309"/>
      <c r="O987" s="309"/>
      <c r="P987" s="309"/>
      <c r="Q987" s="309"/>
      <c r="R987" s="309"/>
    </row>
    <row r="988">
      <c r="D988" s="317"/>
      <c r="E988" s="305"/>
      <c r="F988" s="305"/>
      <c r="G988" s="305"/>
      <c r="H988" s="305"/>
      <c r="I988" s="305"/>
      <c r="J988" s="305"/>
      <c r="K988" s="305"/>
      <c r="L988" s="305"/>
      <c r="M988" s="305"/>
      <c r="N988" s="309"/>
      <c r="O988" s="309"/>
      <c r="P988" s="309"/>
      <c r="Q988" s="309"/>
      <c r="R988" s="309"/>
    </row>
    <row r="989">
      <c r="D989" s="317"/>
      <c r="E989" s="305"/>
      <c r="F989" s="305"/>
      <c r="G989" s="305"/>
      <c r="H989" s="305"/>
      <c r="I989" s="305"/>
      <c r="J989" s="305"/>
      <c r="K989" s="305"/>
      <c r="L989" s="305"/>
      <c r="M989" s="305"/>
      <c r="N989" s="309"/>
      <c r="O989" s="309"/>
      <c r="P989" s="309"/>
      <c r="Q989" s="309"/>
      <c r="R989" s="309"/>
    </row>
    <row r="990">
      <c r="D990" s="317"/>
      <c r="E990" s="305"/>
      <c r="F990" s="305"/>
      <c r="G990" s="305"/>
      <c r="H990" s="305"/>
      <c r="I990" s="305"/>
      <c r="J990" s="305"/>
      <c r="K990" s="305"/>
      <c r="L990" s="305"/>
      <c r="M990" s="305"/>
      <c r="N990" s="309"/>
      <c r="O990" s="309"/>
      <c r="P990" s="309"/>
      <c r="Q990" s="309"/>
      <c r="R990" s="309"/>
    </row>
    <row r="991">
      <c r="D991" s="317"/>
      <c r="E991" s="305"/>
      <c r="F991" s="305"/>
      <c r="G991" s="305"/>
      <c r="H991" s="305"/>
      <c r="I991" s="305"/>
      <c r="J991" s="305"/>
      <c r="K991" s="305"/>
      <c r="L991" s="305"/>
      <c r="M991" s="305"/>
      <c r="N991" s="309"/>
      <c r="O991" s="309"/>
      <c r="P991" s="309"/>
      <c r="Q991" s="309"/>
      <c r="R991" s="309"/>
    </row>
    <row r="992">
      <c r="D992" s="317"/>
      <c r="E992" s="305"/>
      <c r="F992" s="305"/>
      <c r="G992" s="305"/>
      <c r="H992" s="305"/>
      <c r="I992" s="305"/>
      <c r="J992" s="305"/>
      <c r="K992" s="305"/>
      <c r="L992" s="305"/>
      <c r="M992" s="305"/>
      <c r="N992" s="309"/>
      <c r="O992" s="309"/>
      <c r="P992" s="309"/>
      <c r="Q992" s="309"/>
      <c r="R992" s="309"/>
    </row>
    <row r="993">
      <c r="D993" s="317"/>
      <c r="E993" s="305"/>
      <c r="F993" s="305"/>
      <c r="G993" s="305"/>
      <c r="H993" s="305"/>
      <c r="I993" s="305"/>
      <c r="J993" s="305"/>
      <c r="K993" s="305"/>
      <c r="L993" s="305"/>
      <c r="M993" s="305"/>
      <c r="N993" s="309"/>
      <c r="O993" s="309"/>
      <c r="P993" s="309"/>
      <c r="Q993" s="309"/>
      <c r="R993" s="309"/>
    </row>
    <row r="994">
      <c r="D994" s="317"/>
      <c r="E994" s="305"/>
      <c r="F994" s="305"/>
      <c r="G994" s="305"/>
      <c r="H994" s="305"/>
      <c r="I994" s="305"/>
      <c r="J994" s="305"/>
      <c r="K994" s="305"/>
      <c r="L994" s="305"/>
      <c r="M994" s="305"/>
      <c r="N994" s="309"/>
      <c r="O994" s="309"/>
      <c r="P994" s="309"/>
      <c r="Q994" s="309"/>
      <c r="R994" s="309"/>
    </row>
    <row r="995">
      <c r="D995" s="317"/>
      <c r="E995" s="305"/>
      <c r="F995" s="305"/>
      <c r="G995" s="305"/>
      <c r="H995" s="305"/>
      <c r="I995" s="305"/>
      <c r="J995" s="305"/>
      <c r="K995" s="305"/>
      <c r="L995" s="305"/>
      <c r="M995" s="305"/>
      <c r="N995" s="309"/>
      <c r="O995" s="309"/>
      <c r="P995" s="309"/>
      <c r="Q995" s="309"/>
      <c r="R995" s="309"/>
    </row>
    <row r="996">
      <c r="D996" s="317"/>
      <c r="E996" s="305"/>
      <c r="F996" s="305"/>
      <c r="G996" s="305"/>
      <c r="H996" s="305"/>
      <c r="I996" s="305"/>
      <c r="J996" s="305"/>
      <c r="K996" s="305"/>
      <c r="L996" s="305"/>
      <c r="M996" s="305"/>
      <c r="N996" s="309"/>
      <c r="O996" s="309"/>
      <c r="P996" s="309"/>
      <c r="Q996" s="309"/>
      <c r="R996" s="309"/>
    </row>
    <row r="997">
      <c r="D997" s="317"/>
      <c r="E997" s="305"/>
      <c r="F997" s="305"/>
      <c r="G997" s="305"/>
      <c r="H997" s="305"/>
      <c r="I997" s="305"/>
      <c r="J997" s="305"/>
      <c r="K997" s="305"/>
      <c r="L997" s="305"/>
      <c r="M997" s="305"/>
      <c r="N997" s="309"/>
      <c r="O997" s="309"/>
      <c r="P997" s="309"/>
      <c r="Q997" s="309"/>
      <c r="R997" s="309"/>
    </row>
    <row r="998">
      <c r="D998" s="317"/>
      <c r="E998" s="305"/>
      <c r="F998" s="305"/>
      <c r="G998" s="305"/>
      <c r="H998" s="305"/>
      <c r="I998" s="305"/>
      <c r="J998" s="305"/>
      <c r="K998" s="305"/>
      <c r="L998" s="305"/>
      <c r="M998" s="305"/>
      <c r="N998" s="309"/>
      <c r="O998" s="309"/>
      <c r="P998" s="309"/>
      <c r="Q998" s="309"/>
      <c r="R998" s="309"/>
    </row>
    <row r="999">
      <c r="D999" s="317"/>
      <c r="E999" s="305"/>
      <c r="F999" s="305"/>
      <c r="G999" s="305"/>
      <c r="H999" s="305"/>
      <c r="I999" s="305"/>
      <c r="J999" s="305"/>
      <c r="K999" s="305"/>
      <c r="L999" s="305"/>
      <c r="M999" s="305"/>
      <c r="N999" s="309"/>
      <c r="O999" s="309"/>
      <c r="P999" s="309"/>
      <c r="Q999" s="309"/>
      <c r="R999" s="309"/>
    </row>
    <row r="1000">
      <c r="D1000" s="317"/>
      <c r="E1000" s="305"/>
      <c r="F1000" s="305"/>
      <c r="G1000" s="305"/>
      <c r="H1000" s="305"/>
      <c r="I1000" s="305"/>
      <c r="J1000" s="305"/>
      <c r="K1000" s="305"/>
      <c r="L1000" s="305"/>
      <c r="M1000" s="305"/>
      <c r="N1000" s="309"/>
      <c r="O1000" s="309"/>
      <c r="P1000" s="309"/>
      <c r="Q1000" s="309"/>
      <c r="R1000" s="309"/>
    </row>
    <row r="1001">
      <c r="D1001" s="317"/>
      <c r="E1001" s="305"/>
      <c r="F1001" s="305"/>
      <c r="G1001" s="305"/>
      <c r="H1001" s="305"/>
      <c r="I1001" s="305"/>
      <c r="J1001" s="305"/>
      <c r="K1001" s="305"/>
      <c r="L1001" s="305"/>
      <c r="M1001" s="305"/>
      <c r="N1001" s="309"/>
      <c r="O1001" s="309"/>
      <c r="P1001" s="309"/>
      <c r="Q1001" s="309"/>
      <c r="R1001" s="309"/>
    </row>
    <row r="1002">
      <c r="D1002" s="317"/>
      <c r="E1002" s="305"/>
      <c r="F1002" s="305"/>
      <c r="G1002" s="305"/>
      <c r="H1002" s="305"/>
      <c r="I1002" s="305"/>
      <c r="J1002" s="305"/>
      <c r="K1002" s="305"/>
      <c r="L1002" s="305"/>
      <c r="M1002" s="305"/>
      <c r="N1002" s="309"/>
      <c r="O1002" s="309"/>
      <c r="P1002" s="309"/>
      <c r="Q1002" s="309"/>
      <c r="R1002" s="309"/>
    </row>
    <row r="1003">
      <c r="D1003" s="317"/>
      <c r="E1003" s="305"/>
      <c r="F1003" s="305"/>
      <c r="G1003" s="305"/>
      <c r="H1003" s="305"/>
      <c r="I1003" s="305"/>
      <c r="J1003" s="305"/>
      <c r="K1003" s="305"/>
      <c r="L1003" s="305"/>
      <c r="M1003" s="305"/>
      <c r="N1003" s="309"/>
      <c r="O1003" s="309"/>
      <c r="P1003" s="309"/>
      <c r="Q1003" s="309"/>
      <c r="R1003" s="309"/>
    </row>
    <row r="1004">
      <c r="D1004" s="317"/>
      <c r="E1004" s="305"/>
      <c r="F1004" s="305"/>
      <c r="G1004" s="305"/>
      <c r="H1004" s="305"/>
      <c r="I1004" s="305"/>
      <c r="J1004" s="305"/>
      <c r="K1004" s="305"/>
      <c r="L1004" s="305"/>
      <c r="M1004" s="305"/>
      <c r="N1004" s="309"/>
      <c r="O1004" s="309"/>
      <c r="P1004" s="309"/>
      <c r="Q1004" s="309"/>
      <c r="R1004" s="309"/>
    </row>
    <row r="1005">
      <c r="D1005" s="317"/>
      <c r="E1005" s="305"/>
      <c r="F1005" s="305"/>
      <c r="G1005" s="305"/>
      <c r="H1005" s="305"/>
      <c r="I1005" s="305"/>
      <c r="J1005" s="305"/>
      <c r="K1005" s="305"/>
      <c r="L1005" s="305"/>
      <c r="M1005" s="305"/>
      <c r="N1005" s="309"/>
      <c r="O1005" s="309"/>
      <c r="P1005" s="309"/>
      <c r="Q1005" s="309"/>
      <c r="R1005" s="309"/>
    </row>
    <row r="1006">
      <c r="D1006" s="317"/>
      <c r="E1006" s="305"/>
      <c r="F1006" s="305"/>
      <c r="G1006" s="305"/>
      <c r="H1006" s="305"/>
      <c r="I1006" s="305"/>
      <c r="J1006" s="305"/>
      <c r="K1006" s="305"/>
      <c r="L1006" s="305"/>
      <c r="M1006" s="305"/>
      <c r="N1006" s="309"/>
      <c r="O1006" s="309"/>
      <c r="P1006" s="309"/>
      <c r="Q1006" s="309"/>
      <c r="R1006" s="309"/>
    </row>
    <row r="1007">
      <c r="D1007" s="317"/>
      <c r="E1007" s="305"/>
      <c r="F1007" s="305"/>
      <c r="G1007" s="305"/>
      <c r="H1007" s="305"/>
      <c r="I1007" s="305"/>
      <c r="J1007" s="305"/>
      <c r="K1007" s="305"/>
      <c r="L1007" s="305"/>
      <c r="M1007" s="305"/>
      <c r="N1007" s="309"/>
      <c r="O1007" s="309"/>
      <c r="P1007" s="309"/>
      <c r="Q1007" s="309"/>
      <c r="R1007" s="309"/>
    </row>
    <row r="1008">
      <c r="D1008" s="317"/>
      <c r="E1008" s="305"/>
      <c r="F1008" s="305"/>
      <c r="G1008" s="305"/>
      <c r="H1008" s="305"/>
      <c r="I1008" s="305"/>
      <c r="J1008" s="305"/>
      <c r="K1008" s="305"/>
      <c r="L1008" s="305"/>
      <c r="M1008" s="305"/>
      <c r="N1008" s="309"/>
      <c r="O1008" s="309"/>
      <c r="P1008" s="309"/>
      <c r="Q1008" s="309"/>
      <c r="R1008" s="309"/>
    </row>
    <row r="1009">
      <c r="D1009" s="317"/>
      <c r="E1009" s="305"/>
      <c r="F1009" s="305"/>
      <c r="G1009" s="305"/>
      <c r="H1009" s="305"/>
      <c r="I1009" s="305"/>
      <c r="J1009" s="305"/>
      <c r="K1009" s="305"/>
      <c r="L1009" s="305"/>
      <c r="M1009" s="305"/>
      <c r="N1009" s="309"/>
      <c r="O1009" s="309"/>
      <c r="P1009" s="309"/>
      <c r="Q1009" s="309"/>
      <c r="R1009" s="309"/>
    </row>
    <row r="1010">
      <c r="D1010" s="317"/>
      <c r="E1010" s="305"/>
      <c r="F1010" s="305"/>
      <c r="G1010" s="305"/>
      <c r="H1010" s="305"/>
      <c r="I1010" s="305"/>
      <c r="J1010" s="305"/>
      <c r="K1010" s="305"/>
      <c r="L1010" s="305"/>
      <c r="M1010" s="305"/>
      <c r="N1010" s="309"/>
      <c r="O1010" s="309"/>
      <c r="P1010" s="309"/>
      <c r="Q1010" s="309"/>
      <c r="R1010" s="309"/>
    </row>
    <row r="1011">
      <c r="D1011" s="317"/>
      <c r="E1011" s="305"/>
      <c r="F1011" s="305"/>
      <c r="G1011" s="305"/>
      <c r="H1011" s="305"/>
      <c r="I1011" s="305"/>
      <c r="J1011" s="305"/>
      <c r="K1011" s="305"/>
      <c r="L1011" s="305"/>
      <c r="M1011" s="305"/>
      <c r="N1011" s="309"/>
      <c r="O1011" s="309"/>
      <c r="P1011" s="309"/>
      <c r="Q1011" s="309"/>
      <c r="R1011" s="309"/>
    </row>
    <row r="1012">
      <c r="D1012" s="317"/>
      <c r="E1012" s="305"/>
      <c r="F1012" s="305"/>
      <c r="G1012" s="305"/>
      <c r="H1012" s="305"/>
      <c r="I1012" s="305"/>
      <c r="J1012" s="305"/>
      <c r="K1012" s="305"/>
      <c r="L1012" s="305"/>
      <c r="M1012" s="305"/>
      <c r="N1012" s="309"/>
      <c r="O1012" s="309"/>
      <c r="P1012" s="309"/>
      <c r="Q1012" s="309"/>
      <c r="R1012" s="309"/>
    </row>
    <row r="1013">
      <c r="D1013" s="317"/>
      <c r="E1013" s="305"/>
      <c r="F1013" s="305"/>
      <c r="G1013" s="305"/>
      <c r="H1013" s="305"/>
      <c r="I1013" s="305"/>
      <c r="J1013" s="305"/>
      <c r="K1013" s="305"/>
      <c r="L1013" s="305"/>
      <c r="M1013" s="305"/>
      <c r="N1013" s="309"/>
      <c r="O1013" s="309"/>
      <c r="P1013" s="309"/>
      <c r="Q1013" s="309"/>
      <c r="R1013" s="309"/>
    </row>
    <row r="1014">
      <c r="D1014" s="317"/>
      <c r="E1014" s="305"/>
      <c r="F1014" s="305"/>
      <c r="G1014" s="305"/>
      <c r="H1014" s="305"/>
      <c r="I1014" s="305"/>
      <c r="J1014" s="305"/>
      <c r="K1014" s="305"/>
      <c r="L1014" s="305"/>
      <c r="M1014" s="305"/>
      <c r="N1014" s="309"/>
      <c r="O1014" s="309"/>
      <c r="P1014" s="309"/>
      <c r="Q1014" s="309"/>
      <c r="R1014" s="309"/>
    </row>
    <row r="1015">
      <c r="D1015" s="317"/>
      <c r="E1015" s="305"/>
      <c r="F1015" s="305"/>
      <c r="G1015" s="305"/>
      <c r="H1015" s="305"/>
      <c r="I1015" s="305"/>
      <c r="J1015" s="305"/>
      <c r="K1015" s="305"/>
      <c r="L1015" s="305"/>
      <c r="M1015" s="305"/>
      <c r="N1015" s="309"/>
      <c r="O1015" s="309"/>
      <c r="P1015" s="309"/>
      <c r="Q1015" s="309"/>
      <c r="R1015" s="309"/>
    </row>
    <row r="1016">
      <c r="D1016" s="317"/>
      <c r="E1016" s="305"/>
      <c r="F1016" s="305"/>
      <c r="G1016" s="305"/>
      <c r="H1016" s="305"/>
      <c r="I1016" s="305"/>
      <c r="J1016" s="305"/>
      <c r="K1016" s="305"/>
      <c r="L1016" s="305"/>
      <c r="M1016" s="305"/>
      <c r="N1016" s="309"/>
      <c r="O1016" s="309"/>
      <c r="P1016" s="309"/>
      <c r="Q1016" s="309"/>
      <c r="R1016" s="309"/>
    </row>
    <row r="1017">
      <c r="D1017" s="317"/>
      <c r="E1017" s="305"/>
      <c r="F1017" s="305"/>
      <c r="G1017" s="305"/>
      <c r="H1017" s="305"/>
      <c r="I1017" s="305"/>
      <c r="J1017" s="305"/>
      <c r="K1017" s="305"/>
      <c r="L1017" s="305"/>
      <c r="M1017" s="305"/>
      <c r="N1017" s="309"/>
      <c r="O1017" s="309"/>
      <c r="P1017" s="309"/>
      <c r="Q1017" s="309"/>
      <c r="R1017" s="309"/>
    </row>
    <row r="1018">
      <c r="D1018" s="317"/>
      <c r="E1018" s="305"/>
      <c r="F1018" s="305"/>
      <c r="G1018" s="305"/>
      <c r="H1018" s="305"/>
      <c r="I1018" s="305"/>
      <c r="J1018" s="305"/>
      <c r="K1018" s="305"/>
      <c r="L1018" s="305"/>
      <c r="M1018" s="305"/>
      <c r="N1018" s="309"/>
      <c r="O1018" s="309"/>
      <c r="P1018" s="309"/>
      <c r="Q1018" s="309"/>
      <c r="R1018" s="309"/>
    </row>
    <row r="1019">
      <c r="D1019" s="317"/>
      <c r="E1019" s="305"/>
      <c r="F1019" s="305"/>
      <c r="G1019" s="305"/>
      <c r="H1019" s="305"/>
      <c r="I1019" s="305"/>
      <c r="J1019" s="305"/>
      <c r="K1019" s="305"/>
      <c r="L1019" s="305"/>
      <c r="M1019" s="305"/>
      <c r="N1019" s="309"/>
      <c r="O1019" s="309"/>
      <c r="P1019" s="309"/>
      <c r="Q1019" s="309"/>
      <c r="R1019" s="309"/>
    </row>
    <row r="1020">
      <c r="D1020" s="317"/>
      <c r="E1020" s="305"/>
      <c r="F1020" s="305"/>
      <c r="G1020" s="305"/>
      <c r="H1020" s="305"/>
      <c r="I1020" s="305"/>
      <c r="J1020" s="305"/>
      <c r="K1020" s="305"/>
      <c r="L1020" s="305"/>
      <c r="M1020" s="305"/>
      <c r="N1020" s="309"/>
      <c r="O1020" s="309"/>
      <c r="P1020" s="309"/>
      <c r="Q1020" s="309"/>
      <c r="R1020" s="309"/>
    </row>
    <row r="1021">
      <c r="D1021" s="317"/>
      <c r="E1021" s="305"/>
      <c r="F1021" s="305"/>
      <c r="G1021" s="305"/>
      <c r="H1021" s="305"/>
      <c r="I1021" s="305"/>
      <c r="J1021" s="305"/>
      <c r="K1021" s="305"/>
      <c r="L1021" s="305"/>
      <c r="M1021" s="305"/>
      <c r="N1021" s="309"/>
      <c r="O1021" s="309"/>
      <c r="P1021" s="309"/>
      <c r="Q1021" s="309"/>
      <c r="R1021" s="309"/>
    </row>
    <row r="1022">
      <c r="D1022" s="317"/>
      <c r="E1022" s="305"/>
      <c r="F1022" s="305"/>
      <c r="G1022" s="305"/>
      <c r="H1022" s="305"/>
      <c r="I1022" s="305"/>
      <c r="J1022" s="305"/>
      <c r="K1022" s="305"/>
      <c r="L1022" s="305"/>
      <c r="M1022" s="305"/>
      <c r="N1022" s="309"/>
      <c r="O1022" s="309"/>
      <c r="P1022" s="309"/>
      <c r="Q1022" s="309"/>
      <c r="R1022" s="309"/>
    </row>
    <row r="1023">
      <c r="D1023" s="317"/>
      <c r="E1023" s="305"/>
      <c r="F1023" s="305"/>
      <c r="G1023" s="305"/>
      <c r="H1023" s="305"/>
      <c r="I1023" s="305"/>
      <c r="J1023" s="305"/>
      <c r="K1023" s="305"/>
      <c r="L1023" s="305"/>
      <c r="M1023" s="305"/>
      <c r="N1023" s="309"/>
      <c r="O1023" s="309"/>
      <c r="P1023" s="309"/>
      <c r="Q1023" s="309"/>
      <c r="R1023" s="309"/>
    </row>
    <row r="1024">
      <c r="D1024" s="317"/>
      <c r="E1024" s="305"/>
      <c r="F1024" s="305"/>
      <c r="G1024" s="305"/>
      <c r="H1024" s="305"/>
      <c r="I1024" s="305"/>
      <c r="J1024" s="305"/>
      <c r="K1024" s="305"/>
      <c r="L1024" s="305"/>
      <c r="M1024" s="305"/>
      <c r="N1024" s="309"/>
      <c r="O1024" s="309"/>
      <c r="P1024" s="309"/>
      <c r="Q1024" s="309"/>
      <c r="R1024" s="309"/>
    </row>
    <row r="1025">
      <c r="D1025" s="317"/>
      <c r="E1025" s="305"/>
      <c r="F1025" s="305"/>
      <c r="G1025" s="305"/>
      <c r="H1025" s="305"/>
      <c r="I1025" s="305"/>
      <c r="J1025" s="305"/>
      <c r="K1025" s="305"/>
      <c r="L1025" s="305"/>
      <c r="M1025" s="305"/>
      <c r="N1025" s="309"/>
      <c r="O1025" s="309"/>
      <c r="P1025" s="309"/>
      <c r="Q1025" s="309"/>
      <c r="R1025" s="309"/>
    </row>
    <row r="1026">
      <c r="D1026" s="317"/>
      <c r="E1026" s="305"/>
      <c r="F1026" s="305"/>
      <c r="G1026" s="305"/>
      <c r="H1026" s="305"/>
      <c r="I1026" s="305"/>
      <c r="J1026" s="305"/>
      <c r="K1026" s="305"/>
      <c r="L1026" s="305"/>
      <c r="M1026" s="305"/>
      <c r="N1026" s="309"/>
      <c r="O1026" s="309"/>
      <c r="P1026" s="309"/>
      <c r="Q1026" s="309"/>
      <c r="R1026" s="309"/>
    </row>
    <row r="1027">
      <c r="D1027" s="317"/>
      <c r="E1027" s="305"/>
      <c r="F1027" s="305"/>
      <c r="G1027" s="305"/>
      <c r="H1027" s="305"/>
      <c r="I1027" s="305"/>
      <c r="J1027" s="305"/>
      <c r="K1027" s="305"/>
      <c r="L1027" s="305"/>
      <c r="M1027" s="305"/>
      <c r="N1027" s="309"/>
      <c r="O1027" s="309"/>
      <c r="P1027" s="309"/>
      <c r="Q1027" s="309"/>
      <c r="R1027" s="309"/>
    </row>
    <row r="1028">
      <c r="D1028" s="317"/>
      <c r="E1028" s="305"/>
      <c r="F1028" s="305"/>
      <c r="G1028" s="305"/>
      <c r="H1028" s="305"/>
      <c r="I1028" s="305"/>
      <c r="J1028" s="305"/>
      <c r="K1028" s="305"/>
      <c r="L1028" s="305"/>
      <c r="M1028" s="305"/>
      <c r="N1028" s="309"/>
      <c r="O1028" s="309"/>
      <c r="P1028" s="309"/>
      <c r="Q1028" s="309"/>
      <c r="R1028" s="309"/>
    </row>
    <row r="1029">
      <c r="D1029" s="317"/>
      <c r="E1029" s="305"/>
      <c r="F1029" s="305"/>
      <c r="G1029" s="305"/>
      <c r="H1029" s="305"/>
      <c r="I1029" s="305"/>
      <c r="J1029" s="305"/>
      <c r="K1029" s="305"/>
      <c r="L1029" s="305"/>
      <c r="M1029" s="305"/>
      <c r="N1029" s="309"/>
      <c r="O1029" s="309"/>
      <c r="P1029" s="309"/>
      <c r="Q1029" s="309"/>
      <c r="R1029" s="309"/>
    </row>
    <row r="1030">
      <c r="D1030" s="317"/>
      <c r="E1030" s="305"/>
      <c r="F1030" s="305"/>
      <c r="G1030" s="305"/>
      <c r="H1030" s="305"/>
      <c r="I1030" s="305"/>
      <c r="J1030" s="305"/>
      <c r="K1030" s="305"/>
      <c r="L1030" s="305"/>
      <c r="M1030" s="305"/>
      <c r="N1030" s="309"/>
      <c r="O1030" s="309"/>
      <c r="P1030" s="309"/>
      <c r="Q1030" s="309"/>
      <c r="R1030" s="309"/>
    </row>
    <row r="1031">
      <c r="D1031" s="317"/>
      <c r="E1031" s="305"/>
      <c r="F1031" s="305"/>
      <c r="G1031" s="305"/>
      <c r="H1031" s="305"/>
      <c r="I1031" s="305"/>
      <c r="J1031" s="305"/>
      <c r="K1031" s="305"/>
      <c r="L1031" s="305"/>
      <c r="M1031" s="305"/>
      <c r="N1031" s="309"/>
      <c r="O1031" s="309"/>
      <c r="P1031" s="309"/>
      <c r="Q1031" s="309"/>
      <c r="R1031" s="309"/>
    </row>
    <row r="1032">
      <c r="D1032" s="317"/>
      <c r="E1032" s="305"/>
      <c r="F1032" s="305"/>
      <c r="G1032" s="305"/>
      <c r="H1032" s="305"/>
      <c r="I1032" s="305"/>
      <c r="J1032" s="305"/>
      <c r="K1032" s="305"/>
      <c r="L1032" s="305"/>
      <c r="M1032" s="305"/>
      <c r="N1032" s="309"/>
      <c r="O1032" s="309"/>
      <c r="P1032" s="309"/>
      <c r="Q1032" s="309"/>
      <c r="R1032" s="309"/>
    </row>
    <row r="1033">
      <c r="D1033" s="317"/>
      <c r="E1033" s="305"/>
      <c r="F1033" s="305"/>
      <c r="G1033" s="305"/>
      <c r="H1033" s="305"/>
      <c r="I1033" s="305"/>
      <c r="J1033" s="305"/>
      <c r="K1033" s="305"/>
      <c r="L1033" s="305"/>
      <c r="M1033" s="305"/>
      <c r="N1033" s="309"/>
      <c r="O1033" s="309"/>
      <c r="P1033" s="309"/>
      <c r="Q1033" s="309"/>
      <c r="R1033" s="309"/>
    </row>
    <row r="1034">
      <c r="D1034" s="317"/>
      <c r="E1034" s="305"/>
      <c r="F1034" s="305"/>
      <c r="G1034" s="305"/>
      <c r="H1034" s="305"/>
      <c r="I1034" s="305"/>
      <c r="J1034" s="305"/>
      <c r="K1034" s="305"/>
      <c r="L1034" s="305"/>
      <c r="M1034" s="305"/>
      <c r="N1034" s="309"/>
      <c r="O1034" s="309"/>
      <c r="P1034" s="309"/>
      <c r="Q1034" s="309"/>
      <c r="R1034" s="309"/>
    </row>
    <row r="1035">
      <c r="D1035" s="317"/>
      <c r="E1035" s="305"/>
      <c r="F1035" s="305"/>
      <c r="G1035" s="305"/>
      <c r="H1035" s="305"/>
      <c r="I1035" s="305"/>
      <c r="J1035" s="305"/>
      <c r="K1035" s="305"/>
      <c r="L1035" s="305"/>
      <c r="M1035" s="305"/>
      <c r="N1035" s="309"/>
      <c r="O1035" s="309"/>
      <c r="P1035" s="309"/>
      <c r="Q1035" s="309"/>
      <c r="R1035" s="309"/>
    </row>
    <row r="1036">
      <c r="D1036" s="317"/>
      <c r="E1036" s="305"/>
      <c r="F1036" s="305"/>
      <c r="G1036" s="305"/>
      <c r="H1036" s="305"/>
      <c r="I1036" s="305"/>
      <c r="J1036" s="305"/>
      <c r="K1036" s="305"/>
      <c r="L1036" s="305"/>
      <c r="M1036" s="305"/>
      <c r="N1036" s="309"/>
      <c r="O1036" s="309"/>
      <c r="P1036" s="309"/>
      <c r="Q1036" s="309"/>
      <c r="R1036" s="309"/>
    </row>
    <row r="1037">
      <c r="D1037" s="317"/>
      <c r="E1037" s="305"/>
      <c r="F1037" s="305"/>
      <c r="G1037" s="305"/>
      <c r="H1037" s="305"/>
      <c r="I1037" s="305"/>
      <c r="J1037" s="305"/>
      <c r="K1037" s="305"/>
      <c r="L1037" s="305"/>
      <c r="M1037" s="305"/>
      <c r="N1037" s="309"/>
      <c r="O1037" s="309"/>
      <c r="P1037" s="309"/>
      <c r="Q1037" s="309"/>
      <c r="R1037" s="309"/>
    </row>
    <row r="1038">
      <c r="D1038" s="317"/>
      <c r="E1038" s="305"/>
      <c r="F1038" s="305"/>
      <c r="G1038" s="305"/>
      <c r="H1038" s="305"/>
      <c r="I1038" s="305"/>
      <c r="J1038" s="305"/>
      <c r="K1038" s="305"/>
      <c r="L1038" s="305"/>
      <c r="M1038" s="305"/>
      <c r="N1038" s="309"/>
      <c r="O1038" s="309"/>
      <c r="P1038" s="309"/>
      <c r="Q1038" s="309"/>
      <c r="R1038" s="309"/>
    </row>
    <row r="1039">
      <c r="D1039" s="317"/>
      <c r="E1039" s="305"/>
      <c r="F1039" s="305"/>
      <c r="G1039" s="305"/>
      <c r="H1039" s="305"/>
      <c r="I1039" s="305"/>
      <c r="J1039" s="305"/>
      <c r="K1039" s="305"/>
      <c r="L1039" s="305"/>
      <c r="M1039" s="305"/>
      <c r="N1039" s="309"/>
      <c r="O1039" s="309"/>
      <c r="P1039" s="309"/>
      <c r="Q1039" s="309"/>
      <c r="R1039" s="309"/>
    </row>
    <row r="1040">
      <c r="D1040" s="317"/>
      <c r="E1040" s="305"/>
      <c r="F1040" s="305"/>
      <c r="G1040" s="305"/>
      <c r="H1040" s="305"/>
      <c r="I1040" s="305"/>
      <c r="J1040" s="305"/>
      <c r="K1040" s="305"/>
      <c r="L1040" s="305"/>
      <c r="M1040" s="305"/>
      <c r="N1040" s="309"/>
      <c r="O1040" s="309"/>
      <c r="P1040" s="309"/>
      <c r="Q1040" s="309"/>
      <c r="R1040" s="309"/>
    </row>
    <row r="1041">
      <c r="D1041" s="317"/>
      <c r="E1041" s="305"/>
      <c r="F1041" s="305"/>
      <c r="G1041" s="305"/>
      <c r="H1041" s="305"/>
      <c r="I1041" s="305"/>
      <c r="J1041" s="305"/>
      <c r="K1041" s="305"/>
      <c r="L1041" s="305"/>
      <c r="M1041" s="305"/>
      <c r="N1041" s="309"/>
      <c r="O1041" s="309"/>
      <c r="P1041" s="309"/>
      <c r="Q1041" s="309"/>
      <c r="R1041" s="309"/>
    </row>
    <row r="1042">
      <c r="D1042" s="317"/>
      <c r="E1042" s="305"/>
      <c r="F1042" s="305"/>
      <c r="G1042" s="305"/>
      <c r="H1042" s="305"/>
      <c r="I1042" s="305"/>
      <c r="J1042" s="305"/>
      <c r="K1042" s="305"/>
      <c r="L1042" s="305"/>
      <c r="M1042" s="305"/>
      <c r="N1042" s="309"/>
      <c r="O1042" s="309"/>
      <c r="P1042" s="309"/>
      <c r="Q1042" s="309"/>
      <c r="R1042" s="309"/>
    </row>
    <row r="1043">
      <c r="D1043" s="317"/>
      <c r="E1043" s="305"/>
      <c r="F1043" s="305"/>
      <c r="G1043" s="305"/>
      <c r="H1043" s="305"/>
      <c r="I1043" s="305"/>
      <c r="J1043" s="305"/>
      <c r="K1043" s="305"/>
      <c r="L1043" s="305"/>
      <c r="M1043" s="305"/>
      <c r="N1043" s="309"/>
      <c r="O1043" s="309"/>
      <c r="P1043" s="309"/>
      <c r="Q1043" s="309"/>
      <c r="R1043" s="309"/>
    </row>
    <row r="1044">
      <c r="D1044" s="317"/>
      <c r="E1044" s="305"/>
      <c r="F1044" s="305"/>
      <c r="G1044" s="305"/>
      <c r="H1044" s="305"/>
      <c r="I1044" s="305"/>
      <c r="J1044" s="305"/>
      <c r="K1044" s="305"/>
      <c r="L1044" s="305"/>
      <c r="M1044" s="305"/>
      <c r="N1044" s="309"/>
      <c r="O1044" s="309"/>
      <c r="P1044" s="309"/>
      <c r="Q1044" s="309"/>
      <c r="R1044" s="309"/>
    </row>
    <row r="1045">
      <c r="D1045" s="317"/>
      <c r="E1045" s="305"/>
      <c r="F1045" s="305"/>
      <c r="G1045" s="305"/>
      <c r="H1045" s="305"/>
      <c r="I1045" s="305"/>
      <c r="J1045" s="305"/>
      <c r="K1045" s="305"/>
      <c r="L1045" s="305"/>
      <c r="M1045" s="305"/>
      <c r="N1045" s="309"/>
      <c r="O1045" s="309"/>
      <c r="P1045" s="309"/>
      <c r="Q1045" s="309"/>
      <c r="R1045" s="309"/>
    </row>
    <row r="1046">
      <c r="D1046" s="317"/>
      <c r="E1046" s="305"/>
      <c r="F1046" s="305"/>
      <c r="G1046" s="305"/>
      <c r="H1046" s="305"/>
      <c r="I1046" s="305"/>
      <c r="J1046" s="305"/>
      <c r="K1046" s="305"/>
      <c r="L1046" s="305"/>
      <c r="M1046" s="305"/>
      <c r="N1046" s="309"/>
      <c r="O1046" s="309"/>
      <c r="P1046" s="309"/>
      <c r="Q1046" s="309"/>
      <c r="R1046" s="309"/>
    </row>
    <row r="1047">
      <c r="D1047" s="317"/>
      <c r="E1047" s="305"/>
      <c r="F1047" s="305"/>
      <c r="G1047" s="305"/>
      <c r="H1047" s="305"/>
      <c r="I1047" s="305"/>
      <c r="J1047" s="305"/>
      <c r="K1047" s="305"/>
      <c r="L1047" s="305"/>
      <c r="M1047" s="305"/>
      <c r="N1047" s="309"/>
      <c r="O1047" s="309"/>
      <c r="P1047" s="309"/>
      <c r="Q1047" s="309"/>
      <c r="R1047" s="309"/>
    </row>
    <row r="1048">
      <c r="D1048" s="317"/>
      <c r="E1048" s="305"/>
      <c r="F1048" s="305"/>
      <c r="G1048" s="305"/>
      <c r="H1048" s="305"/>
      <c r="I1048" s="305"/>
      <c r="J1048" s="305"/>
      <c r="K1048" s="305"/>
      <c r="L1048" s="305"/>
      <c r="M1048" s="305"/>
      <c r="N1048" s="309"/>
      <c r="O1048" s="309"/>
      <c r="P1048" s="309"/>
      <c r="Q1048" s="309"/>
      <c r="R1048" s="309"/>
    </row>
    <row r="1049">
      <c r="D1049" s="317"/>
      <c r="E1049" s="305"/>
      <c r="F1049" s="305"/>
      <c r="G1049" s="305"/>
      <c r="H1049" s="305"/>
      <c r="I1049" s="305"/>
      <c r="J1049" s="305"/>
      <c r="K1049" s="305"/>
      <c r="L1049" s="305"/>
      <c r="M1049" s="305"/>
      <c r="N1049" s="309"/>
      <c r="O1049" s="309"/>
      <c r="P1049" s="309"/>
      <c r="Q1049" s="309"/>
      <c r="R1049" s="309"/>
    </row>
    <row r="1050">
      <c r="D1050" s="317"/>
      <c r="E1050" s="305"/>
      <c r="F1050" s="305"/>
      <c r="G1050" s="305"/>
      <c r="H1050" s="305"/>
      <c r="I1050" s="305"/>
      <c r="J1050" s="305"/>
      <c r="K1050" s="305"/>
      <c r="L1050" s="305"/>
      <c r="M1050" s="305"/>
      <c r="N1050" s="309"/>
      <c r="O1050" s="309"/>
      <c r="P1050" s="309"/>
      <c r="Q1050" s="309"/>
      <c r="R1050" s="309"/>
    </row>
    <row r="1051">
      <c r="D1051" s="317"/>
      <c r="E1051" s="305"/>
      <c r="F1051" s="305"/>
      <c r="G1051" s="305"/>
      <c r="H1051" s="305"/>
      <c r="I1051" s="305"/>
      <c r="J1051" s="305"/>
      <c r="K1051" s="305"/>
      <c r="L1051" s="305"/>
      <c r="M1051" s="305"/>
      <c r="N1051" s="309"/>
      <c r="O1051" s="309"/>
      <c r="P1051" s="309"/>
      <c r="Q1051" s="309"/>
      <c r="R1051" s="309"/>
    </row>
    <row r="1052">
      <c r="D1052" s="317"/>
      <c r="E1052" s="305"/>
      <c r="F1052" s="305"/>
      <c r="G1052" s="305"/>
      <c r="H1052" s="305"/>
      <c r="I1052" s="305"/>
      <c r="J1052" s="305"/>
      <c r="K1052" s="305"/>
      <c r="L1052" s="305"/>
      <c r="M1052" s="305"/>
      <c r="N1052" s="309"/>
      <c r="O1052" s="309"/>
      <c r="P1052" s="309"/>
      <c r="Q1052" s="309"/>
      <c r="R1052" s="309"/>
    </row>
    <row r="1053">
      <c r="D1053" s="317"/>
      <c r="E1053" s="305"/>
      <c r="F1053" s="305"/>
      <c r="G1053" s="305"/>
      <c r="H1053" s="305"/>
      <c r="I1053" s="305"/>
      <c r="J1053" s="305"/>
      <c r="K1053" s="305"/>
      <c r="L1053" s="305"/>
      <c r="M1053" s="305"/>
      <c r="N1053" s="309"/>
      <c r="O1053" s="309"/>
      <c r="P1053" s="309"/>
      <c r="Q1053" s="309"/>
      <c r="R1053" s="309"/>
    </row>
    <row r="1054">
      <c r="D1054" s="317"/>
      <c r="E1054" s="305"/>
      <c r="F1054" s="305"/>
      <c r="G1054" s="305"/>
      <c r="H1054" s="305"/>
      <c r="I1054" s="305"/>
      <c r="J1054" s="305"/>
      <c r="K1054" s="305"/>
      <c r="L1054" s="305"/>
      <c r="M1054" s="305"/>
      <c r="N1054" s="309"/>
      <c r="O1054" s="309"/>
      <c r="P1054" s="309"/>
      <c r="Q1054" s="309"/>
      <c r="R1054" s="309"/>
    </row>
    <row r="1055">
      <c r="D1055" s="317"/>
      <c r="E1055" s="305"/>
      <c r="F1055" s="305"/>
      <c r="G1055" s="305"/>
      <c r="H1055" s="305"/>
      <c r="I1055" s="305"/>
      <c r="J1055" s="305"/>
      <c r="K1055" s="305"/>
      <c r="L1055" s="305"/>
      <c r="M1055" s="305"/>
      <c r="N1055" s="309"/>
      <c r="O1055" s="309"/>
      <c r="P1055" s="309"/>
      <c r="Q1055" s="309"/>
      <c r="R1055" s="309"/>
    </row>
    <row r="1056">
      <c r="D1056" s="317"/>
      <c r="E1056" s="305"/>
      <c r="F1056" s="305"/>
      <c r="G1056" s="305"/>
      <c r="H1056" s="305"/>
      <c r="I1056" s="305"/>
      <c r="J1056" s="305"/>
      <c r="K1056" s="305"/>
      <c r="L1056" s="305"/>
      <c r="M1056" s="305"/>
      <c r="N1056" s="309"/>
      <c r="O1056" s="309"/>
      <c r="P1056" s="309"/>
      <c r="Q1056" s="309"/>
      <c r="R1056" s="309"/>
    </row>
    <row r="1057">
      <c r="D1057" s="317"/>
      <c r="E1057" s="305"/>
      <c r="F1057" s="305"/>
      <c r="G1057" s="305"/>
      <c r="H1057" s="305"/>
      <c r="I1057" s="305"/>
      <c r="J1057" s="305"/>
      <c r="K1057" s="305"/>
      <c r="L1057" s="305"/>
      <c r="M1057" s="305"/>
      <c r="N1057" s="309"/>
      <c r="O1057" s="309"/>
      <c r="P1057" s="309"/>
      <c r="Q1057" s="309"/>
      <c r="R1057" s="309"/>
    </row>
    <row r="1058">
      <c r="D1058" s="317"/>
      <c r="E1058" s="305"/>
      <c r="F1058" s="305"/>
      <c r="G1058" s="305"/>
      <c r="H1058" s="305"/>
      <c r="I1058" s="305"/>
      <c r="J1058" s="305"/>
      <c r="K1058" s="305"/>
      <c r="L1058" s="305"/>
      <c r="M1058" s="305"/>
      <c r="N1058" s="309"/>
      <c r="O1058" s="309"/>
      <c r="P1058" s="309"/>
      <c r="Q1058" s="309"/>
      <c r="R1058" s="309"/>
    </row>
    <row r="1059">
      <c r="D1059" s="317"/>
      <c r="E1059" s="305"/>
      <c r="F1059" s="305"/>
      <c r="G1059" s="305"/>
      <c r="H1059" s="305"/>
      <c r="I1059" s="305"/>
      <c r="J1059" s="305"/>
      <c r="K1059" s="305"/>
      <c r="L1059" s="305"/>
      <c r="M1059" s="305"/>
      <c r="N1059" s="309"/>
      <c r="O1059" s="309"/>
      <c r="P1059" s="309"/>
      <c r="Q1059" s="309"/>
      <c r="R1059" s="309"/>
    </row>
    <row r="1060">
      <c r="D1060" s="317"/>
      <c r="E1060" s="305"/>
      <c r="F1060" s="305"/>
      <c r="G1060" s="305"/>
      <c r="H1060" s="305"/>
      <c r="I1060" s="305"/>
      <c r="J1060" s="305"/>
      <c r="K1060" s="305"/>
      <c r="L1060" s="305"/>
      <c r="M1060" s="305"/>
      <c r="N1060" s="309"/>
      <c r="O1060" s="309"/>
      <c r="P1060" s="309"/>
      <c r="Q1060" s="309"/>
      <c r="R1060" s="309"/>
    </row>
    <row r="1061">
      <c r="D1061" s="317"/>
      <c r="E1061" s="305"/>
      <c r="F1061" s="305"/>
      <c r="G1061" s="305"/>
      <c r="H1061" s="305"/>
      <c r="I1061" s="305"/>
      <c r="J1061" s="305"/>
      <c r="K1061" s="305"/>
      <c r="L1061" s="305"/>
      <c r="M1061" s="305"/>
      <c r="N1061" s="309"/>
      <c r="O1061" s="309"/>
      <c r="P1061" s="309"/>
      <c r="Q1061" s="309"/>
      <c r="R1061" s="309"/>
    </row>
    <row r="1062">
      <c r="D1062" s="317"/>
      <c r="E1062" s="305"/>
      <c r="F1062" s="305"/>
      <c r="G1062" s="305"/>
      <c r="H1062" s="305"/>
      <c r="I1062" s="305"/>
      <c r="J1062" s="305"/>
      <c r="K1062" s="305"/>
      <c r="L1062" s="305"/>
      <c r="M1062" s="305"/>
      <c r="N1062" s="309"/>
      <c r="O1062" s="309"/>
      <c r="P1062" s="309"/>
      <c r="Q1062" s="309"/>
      <c r="R1062" s="309"/>
    </row>
    <row r="1063">
      <c r="D1063" s="317"/>
      <c r="E1063" s="305"/>
      <c r="F1063" s="305"/>
      <c r="G1063" s="305"/>
      <c r="H1063" s="305"/>
      <c r="I1063" s="305"/>
      <c r="J1063" s="305"/>
      <c r="K1063" s="305"/>
      <c r="L1063" s="305"/>
      <c r="M1063" s="305"/>
      <c r="N1063" s="309"/>
      <c r="O1063" s="309"/>
      <c r="P1063" s="309"/>
      <c r="Q1063" s="309"/>
      <c r="R1063" s="309"/>
    </row>
    <row r="1064">
      <c r="D1064" s="317"/>
      <c r="E1064" s="305"/>
      <c r="F1064" s="305"/>
      <c r="G1064" s="305"/>
      <c r="H1064" s="305"/>
      <c r="I1064" s="305"/>
      <c r="J1064" s="305"/>
      <c r="K1064" s="305"/>
      <c r="L1064" s="305"/>
      <c r="M1064" s="305"/>
      <c r="N1064" s="309"/>
      <c r="O1064" s="309"/>
      <c r="P1064" s="309"/>
      <c r="Q1064" s="309"/>
      <c r="R1064" s="309"/>
    </row>
    <row r="1065">
      <c r="D1065" s="317"/>
      <c r="E1065" s="305"/>
      <c r="F1065" s="305"/>
      <c r="G1065" s="305"/>
      <c r="H1065" s="305"/>
      <c r="I1065" s="305"/>
      <c r="J1065" s="305"/>
      <c r="K1065" s="305"/>
      <c r="L1065" s="305"/>
      <c r="M1065" s="305"/>
      <c r="N1065" s="309"/>
      <c r="O1065" s="309"/>
      <c r="P1065" s="309"/>
      <c r="Q1065" s="309"/>
      <c r="R1065" s="309"/>
    </row>
    <row r="1066">
      <c r="D1066" s="317"/>
      <c r="E1066" s="305"/>
      <c r="F1066" s="305"/>
      <c r="G1066" s="305"/>
      <c r="H1066" s="305"/>
      <c r="I1066" s="305"/>
      <c r="J1066" s="305"/>
      <c r="K1066" s="305"/>
      <c r="L1066" s="305"/>
      <c r="M1066" s="305"/>
      <c r="N1066" s="309"/>
      <c r="O1066" s="309"/>
      <c r="P1066" s="309"/>
      <c r="Q1066" s="309"/>
      <c r="R1066" s="309"/>
    </row>
    <row r="1067">
      <c r="D1067" s="317"/>
      <c r="E1067" s="305"/>
      <c r="F1067" s="305"/>
      <c r="G1067" s="305"/>
      <c r="H1067" s="305"/>
      <c r="I1067" s="305"/>
      <c r="J1067" s="305"/>
      <c r="K1067" s="305"/>
      <c r="L1067" s="305"/>
      <c r="M1067" s="305"/>
      <c r="N1067" s="309"/>
      <c r="O1067" s="309"/>
      <c r="P1067" s="309"/>
      <c r="Q1067" s="309"/>
      <c r="R1067" s="309"/>
    </row>
    <row r="1068">
      <c r="D1068" s="317"/>
      <c r="E1068" s="305"/>
      <c r="F1068" s="305"/>
      <c r="G1068" s="305"/>
      <c r="H1068" s="305"/>
      <c r="I1068" s="305"/>
      <c r="J1068" s="305"/>
      <c r="K1068" s="305"/>
      <c r="L1068" s="305"/>
      <c r="M1068" s="305"/>
      <c r="N1068" s="309"/>
      <c r="O1068" s="309"/>
      <c r="P1068" s="309"/>
      <c r="Q1068" s="309"/>
      <c r="R1068" s="309"/>
    </row>
    <row r="1069">
      <c r="D1069" s="317"/>
      <c r="E1069" s="305"/>
      <c r="F1069" s="305"/>
      <c r="G1069" s="305"/>
      <c r="H1069" s="305"/>
      <c r="I1069" s="305"/>
      <c r="J1069" s="305"/>
      <c r="K1069" s="305"/>
      <c r="L1069" s="305"/>
      <c r="M1069" s="305"/>
      <c r="N1069" s="309"/>
      <c r="O1069" s="309"/>
      <c r="P1069" s="309"/>
      <c r="Q1069" s="309"/>
      <c r="R1069" s="309"/>
    </row>
    <row r="1070">
      <c r="D1070" s="317"/>
      <c r="E1070" s="305"/>
      <c r="F1070" s="305"/>
      <c r="G1070" s="305"/>
      <c r="H1070" s="305"/>
      <c r="I1070" s="305"/>
      <c r="J1070" s="305"/>
      <c r="K1070" s="305"/>
      <c r="L1070" s="305"/>
      <c r="M1070" s="305"/>
      <c r="N1070" s="309"/>
      <c r="O1070" s="309"/>
      <c r="P1070" s="309"/>
      <c r="Q1070" s="309"/>
      <c r="R1070" s="309"/>
    </row>
    <row r="1071">
      <c r="D1071" s="317"/>
      <c r="E1071" s="305"/>
      <c r="F1071" s="305"/>
      <c r="G1071" s="305"/>
      <c r="H1071" s="305"/>
      <c r="I1071" s="305"/>
      <c r="J1071" s="305"/>
      <c r="K1071" s="305"/>
      <c r="L1071" s="305"/>
      <c r="M1071" s="305"/>
      <c r="N1071" s="309"/>
      <c r="O1071" s="309"/>
      <c r="P1071" s="309"/>
      <c r="Q1071" s="309"/>
      <c r="R1071" s="309"/>
    </row>
    <row r="1072">
      <c r="D1072" s="317"/>
      <c r="E1072" s="305"/>
      <c r="F1072" s="305"/>
      <c r="G1072" s="305"/>
      <c r="H1072" s="305"/>
      <c r="I1072" s="305"/>
      <c r="J1072" s="305"/>
      <c r="K1072" s="305"/>
      <c r="L1072" s="305"/>
      <c r="M1072" s="305"/>
      <c r="N1072" s="309"/>
      <c r="O1072" s="309"/>
      <c r="P1072" s="309"/>
      <c r="Q1072" s="309"/>
      <c r="R1072" s="309"/>
    </row>
    <row r="1073">
      <c r="D1073" s="317"/>
      <c r="E1073" s="305"/>
      <c r="F1073" s="305"/>
      <c r="G1073" s="305"/>
      <c r="H1073" s="305"/>
      <c r="I1073" s="305"/>
      <c r="J1073" s="305"/>
      <c r="K1073" s="305"/>
      <c r="L1073" s="305"/>
      <c r="M1073" s="305"/>
      <c r="N1073" s="309"/>
      <c r="O1073" s="309"/>
      <c r="P1073" s="309"/>
      <c r="Q1073" s="309"/>
      <c r="R1073" s="309"/>
    </row>
    <row r="1074">
      <c r="D1074" s="317"/>
      <c r="E1074" s="305"/>
      <c r="F1074" s="305"/>
      <c r="G1074" s="305"/>
      <c r="H1074" s="305"/>
      <c r="I1074" s="305"/>
      <c r="J1074" s="305"/>
      <c r="K1074" s="305"/>
      <c r="L1074" s="305"/>
      <c r="M1074" s="305"/>
      <c r="N1074" s="309"/>
      <c r="O1074" s="309"/>
      <c r="P1074" s="309"/>
      <c r="Q1074" s="309"/>
      <c r="R1074" s="309"/>
    </row>
    <row r="1075">
      <c r="D1075" s="317"/>
      <c r="E1075" s="305"/>
      <c r="F1075" s="305"/>
      <c r="G1075" s="305"/>
      <c r="H1075" s="305"/>
      <c r="I1075" s="305"/>
      <c r="J1075" s="305"/>
      <c r="K1075" s="305"/>
      <c r="L1075" s="305"/>
      <c r="M1075" s="305"/>
      <c r="N1075" s="309"/>
      <c r="O1075" s="309"/>
      <c r="P1075" s="309"/>
      <c r="Q1075" s="309"/>
      <c r="R1075" s="309"/>
    </row>
    <row r="1076">
      <c r="D1076" s="317"/>
      <c r="E1076" s="305"/>
      <c r="F1076" s="305"/>
      <c r="G1076" s="305"/>
      <c r="H1076" s="305"/>
      <c r="I1076" s="305"/>
      <c r="J1076" s="305"/>
      <c r="K1076" s="305"/>
      <c r="L1076" s="305"/>
      <c r="M1076" s="305"/>
      <c r="N1076" s="309"/>
      <c r="O1076" s="309"/>
      <c r="P1076" s="309"/>
      <c r="Q1076" s="309"/>
      <c r="R1076" s="309"/>
    </row>
    <row r="1077">
      <c r="D1077" s="317"/>
      <c r="E1077" s="305"/>
      <c r="F1077" s="305"/>
      <c r="G1077" s="305"/>
      <c r="H1077" s="305"/>
      <c r="I1077" s="305"/>
      <c r="J1077" s="305"/>
      <c r="K1077" s="305"/>
      <c r="L1077" s="305"/>
      <c r="M1077" s="305"/>
      <c r="N1077" s="309"/>
      <c r="O1077" s="309"/>
      <c r="P1077" s="309"/>
      <c r="Q1077" s="309"/>
      <c r="R1077" s="309"/>
    </row>
    <row r="1078">
      <c r="D1078" s="317"/>
      <c r="E1078" s="305"/>
      <c r="F1078" s="305"/>
      <c r="G1078" s="305"/>
      <c r="H1078" s="305"/>
      <c r="I1078" s="305"/>
      <c r="J1078" s="305"/>
      <c r="K1078" s="305"/>
      <c r="L1078" s="305"/>
      <c r="M1078" s="305"/>
      <c r="N1078" s="309"/>
      <c r="O1078" s="309"/>
      <c r="P1078" s="309"/>
      <c r="Q1078" s="309"/>
      <c r="R1078" s="309"/>
    </row>
    <row r="1079">
      <c r="D1079" s="317"/>
      <c r="E1079" s="305"/>
      <c r="F1079" s="305"/>
      <c r="G1079" s="305"/>
      <c r="H1079" s="305"/>
      <c r="I1079" s="305"/>
      <c r="J1079" s="305"/>
      <c r="K1079" s="305"/>
      <c r="L1079" s="305"/>
      <c r="M1079" s="305"/>
      <c r="N1079" s="309"/>
      <c r="O1079" s="309"/>
      <c r="P1079" s="309"/>
      <c r="Q1079" s="309"/>
      <c r="R1079" s="309"/>
    </row>
    <row r="1080">
      <c r="D1080" s="317"/>
      <c r="E1080" s="305"/>
      <c r="F1080" s="305"/>
      <c r="G1080" s="305"/>
      <c r="H1080" s="305"/>
      <c r="I1080" s="305"/>
      <c r="J1080" s="305"/>
      <c r="K1080" s="305"/>
      <c r="L1080" s="305"/>
      <c r="M1080" s="305"/>
      <c r="N1080" s="309"/>
      <c r="O1080" s="309"/>
      <c r="P1080" s="309"/>
      <c r="Q1080" s="309"/>
      <c r="R1080" s="309"/>
    </row>
    <row r="1081">
      <c r="D1081" s="317"/>
      <c r="E1081" s="305"/>
      <c r="F1081" s="305"/>
      <c r="G1081" s="305"/>
      <c r="H1081" s="305"/>
      <c r="I1081" s="305"/>
      <c r="J1081" s="305"/>
      <c r="K1081" s="305"/>
      <c r="L1081" s="305"/>
      <c r="M1081" s="305"/>
      <c r="N1081" s="309"/>
      <c r="O1081" s="309"/>
      <c r="P1081" s="309"/>
      <c r="Q1081" s="309"/>
      <c r="R1081" s="309"/>
    </row>
    <row r="1082">
      <c r="D1082" s="317"/>
      <c r="E1082" s="305"/>
      <c r="F1082" s="305"/>
      <c r="G1082" s="305"/>
      <c r="H1082" s="305"/>
      <c r="I1082" s="305"/>
      <c r="J1082" s="305"/>
      <c r="K1082" s="305"/>
      <c r="L1082" s="305"/>
      <c r="M1082" s="305"/>
      <c r="N1082" s="309"/>
      <c r="O1082" s="309"/>
      <c r="P1082" s="309"/>
      <c r="Q1082" s="309"/>
      <c r="R1082" s="309"/>
    </row>
    <row r="1083">
      <c r="D1083" s="317"/>
      <c r="E1083" s="305"/>
      <c r="F1083" s="305"/>
      <c r="G1083" s="305"/>
      <c r="H1083" s="305"/>
      <c r="I1083" s="305"/>
      <c r="J1083" s="305"/>
      <c r="K1083" s="305"/>
      <c r="L1083" s="305"/>
      <c r="M1083" s="305"/>
      <c r="N1083" s="309"/>
      <c r="O1083" s="309"/>
      <c r="P1083" s="309"/>
      <c r="Q1083" s="309"/>
      <c r="R1083" s="309"/>
    </row>
    <row r="1084">
      <c r="D1084" s="317"/>
      <c r="E1084" s="305"/>
      <c r="F1084" s="305"/>
      <c r="G1084" s="305"/>
      <c r="H1084" s="305"/>
      <c r="I1084" s="305"/>
      <c r="J1084" s="305"/>
      <c r="K1084" s="305"/>
      <c r="L1084" s="305"/>
      <c r="M1084" s="305"/>
      <c r="N1084" s="309"/>
      <c r="O1084" s="309"/>
      <c r="P1084" s="309"/>
      <c r="Q1084" s="309"/>
      <c r="R1084" s="309"/>
    </row>
    <row r="1085">
      <c r="D1085" s="317"/>
      <c r="E1085" s="305"/>
      <c r="F1085" s="305"/>
      <c r="G1085" s="305"/>
      <c r="H1085" s="305"/>
      <c r="I1085" s="305"/>
      <c r="J1085" s="305"/>
      <c r="K1085" s="305"/>
      <c r="L1085" s="305"/>
      <c r="M1085" s="305"/>
      <c r="N1085" s="309"/>
      <c r="O1085" s="309"/>
      <c r="P1085" s="309"/>
      <c r="Q1085" s="309"/>
      <c r="R1085" s="309"/>
    </row>
    <row r="1086">
      <c r="D1086" s="317"/>
      <c r="E1086" s="305"/>
      <c r="F1086" s="305"/>
      <c r="G1086" s="305"/>
      <c r="H1086" s="305"/>
      <c r="I1086" s="305"/>
      <c r="J1086" s="305"/>
      <c r="K1086" s="305"/>
      <c r="L1086" s="305"/>
      <c r="M1086" s="305"/>
      <c r="N1086" s="309"/>
      <c r="O1086" s="309"/>
      <c r="P1086" s="309"/>
      <c r="Q1086" s="309"/>
      <c r="R1086" s="309"/>
    </row>
    <row r="1087">
      <c r="D1087" s="317"/>
      <c r="E1087" s="305"/>
      <c r="F1087" s="305"/>
      <c r="G1087" s="305"/>
      <c r="H1087" s="305"/>
      <c r="I1087" s="305"/>
      <c r="J1087" s="305"/>
      <c r="K1087" s="305"/>
      <c r="L1087" s="305"/>
      <c r="M1087" s="305"/>
      <c r="N1087" s="309"/>
      <c r="O1087" s="309"/>
      <c r="P1087" s="309"/>
      <c r="Q1087" s="309"/>
      <c r="R1087" s="309"/>
    </row>
    <row r="1088">
      <c r="D1088" s="317"/>
      <c r="E1088" s="305"/>
      <c r="F1088" s="305"/>
      <c r="G1088" s="305"/>
      <c r="H1088" s="305"/>
      <c r="I1088" s="305"/>
      <c r="J1088" s="305"/>
      <c r="K1088" s="305"/>
      <c r="L1088" s="305"/>
      <c r="M1088" s="305"/>
      <c r="N1088" s="309"/>
      <c r="O1088" s="309"/>
      <c r="P1088" s="309"/>
      <c r="Q1088" s="309"/>
      <c r="R1088" s="309"/>
    </row>
    <row r="1089">
      <c r="D1089" s="317"/>
      <c r="E1089" s="305"/>
      <c r="F1089" s="305"/>
      <c r="G1089" s="305"/>
      <c r="H1089" s="305"/>
      <c r="I1089" s="305"/>
      <c r="J1089" s="305"/>
      <c r="K1089" s="305"/>
      <c r="L1089" s="305"/>
      <c r="M1089" s="305"/>
      <c r="N1089" s="309"/>
      <c r="O1089" s="309"/>
      <c r="P1089" s="309"/>
      <c r="Q1089" s="309"/>
      <c r="R1089" s="309"/>
    </row>
    <row r="1090">
      <c r="D1090" s="317"/>
      <c r="E1090" s="305"/>
      <c r="F1090" s="305"/>
      <c r="G1090" s="305"/>
      <c r="H1090" s="305"/>
      <c r="I1090" s="305"/>
      <c r="J1090" s="305"/>
      <c r="K1090" s="305"/>
      <c r="L1090" s="305"/>
      <c r="M1090" s="305"/>
      <c r="N1090" s="309"/>
      <c r="O1090" s="309"/>
      <c r="P1090" s="309"/>
      <c r="Q1090" s="309"/>
      <c r="R1090" s="309"/>
    </row>
    <row r="1091">
      <c r="D1091" s="317"/>
      <c r="E1091" s="305"/>
      <c r="F1091" s="305"/>
      <c r="G1091" s="305"/>
      <c r="H1091" s="305"/>
      <c r="I1091" s="305"/>
      <c r="J1091" s="305"/>
      <c r="K1091" s="305"/>
      <c r="L1091" s="305"/>
      <c r="M1091" s="305"/>
      <c r="N1091" s="309"/>
      <c r="O1091" s="309"/>
      <c r="P1091" s="309"/>
      <c r="Q1091" s="309"/>
      <c r="R1091" s="309"/>
    </row>
    <row r="1092">
      <c r="D1092" s="317"/>
      <c r="E1092" s="305"/>
      <c r="F1092" s="305"/>
      <c r="G1092" s="305"/>
      <c r="H1092" s="305"/>
      <c r="I1092" s="305"/>
      <c r="J1092" s="305"/>
      <c r="K1092" s="305"/>
      <c r="L1092" s="305"/>
      <c r="M1092" s="305"/>
      <c r="N1092" s="309"/>
      <c r="O1092" s="309"/>
      <c r="P1092" s="309"/>
      <c r="Q1092" s="309"/>
      <c r="R1092" s="309"/>
    </row>
    <row r="1093">
      <c r="D1093" s="317"/>
      <c r="E1093" s="305"/>
      <c r="F1093" s="305"/>
      <c r="G1093" s="305"/>
      <c r="H1093" s="305"/>
      <c r="I1093" s="305"/>
      <c r="J1093" s="305"/>
      <c r="K1093" s="305"/>
      <c r="L1093" s="305"/>
      <c r="M1093" s="305"/>
      <c r="N1093" s="309"/>
      <c r="O1093" s="309"/>
      <c r="P1093" s="309"/>
      <c r="Q1093" s="309"/>
      <c r="R1093" s="309"/>
    </row>
    <row r="1094">
      <c r="D1094" s="317"/>
      <c r="E1094" s="305"/>
      <c r="F1094" s="305"/>
      <c r="G1094" s="305"/>
      <c r="H1094" s="305"/>
      <c r="I1094" s="305"/>
      <c r="J1094" s="305"/>
      <c r="K1094" s="305"/>
      <c r="L1094" s="305"/>
      <c r="M1094" s="305"/>
      <c r="N1094" s="309"/>
      <c r="O1094" s="309"/>
      <c r="P1094" s="309"/>
      <c r="Q1094" s="309"/>
      <c r="R1094" s="309"/>
    </row>
    <row r="1095">
      <c r="D1095" s="317"/>
      <c r="E1095" s="305"/>
      <c r="F1095" s="305"/>
      <c r="G1095" s="305"/>
      <c r="H1095" s="305"/>
      <c r="I1095" s="305"/>
      <c r="J1095" s="305"/>
      <c r="K1095" s="305"/>
      <c r="L1095" s="305"/>
      <c r="M1095" s="305"/>
      <c r="N1095" s="309"/>
      <c r="O1095" s="309"/>
      <c r="P1095" s="309"/>
      <c r="Q1095" s="309"/>
      <c r="R1095" s="309"/>
    </row>
    <row r="1096">
      <c r="D1096" s="317"/>
      <c r="E1096" s="305"/>
      <c r="F1096" s="305"/>
      <c r="G1096" s="305"/>
      <c r="H1096" s="305"/>
      <c r="I1096" s="305"/>
      <c r="J1096" s="305"/>
      <c r="K1096" s="305"/>
      <c r="L1096" s="305"/>
      <c r="M1096" s="305"/>
      <c r="N1096" s="309"/>
      <c r="O1096" s="309"/>
      <c r="P1096" s="309"/>
      <c r="Q1096" s="309"/>
      <c r="R1096" s="309"/>
    </row>
    <row r="1097">
      <c r="D1097" s="317"/>
      <c r="E1097" s="305"/>
      <c r="F1097" s="305"/>
      <c r="G1097" s="305"/>
      <c r="H1097" s="305"/>
      <c r="I1097" s="305"/>
      <c r="J1097" s="305"/>
      <c r="K1097" s="305"/>
      <c r="L1097" s="305"/>
      <c r="M1097" s="305"/>
      <c r="N1097" s="309"/>
      <c r="O1097" s="309"/>
      <c r="P1097" s="309"/>
      <c r="Q1097" s="309"/>
      <c r="R1097" s="309"/>
    </row>
    <row r="1098">
      <c r="D1098" s="317"/>
      <c r="E1098" s="305"/>
      <c r="F1098" s="305"/>
      <c r="G1098" s="305"/>
      <c r="H1098" s="305"/>
      <c r="I1098" s="305"/>
      <c r="J1098" s="305"/>
      <c r="K1098" s="305"/>
      <c r="L1098" s="305"/>
      <c r="M1098" s="305"/>
      <c r="N1098" s="309"/>
      <c r="O1098" s="309"/>
      <c r="P1098" s="309"/>
      <c r="Q1098" s="309"/>
      <c r="R1098" s="309"/>
    </row>
    <row r="1099">
      <c r="D1099" s="317"/>
      <c r="E1099" s="305"/>
      <c r="F1099" s="305"/>
      <c r="G1099" s="305"/>
      <c r="H1099" s="305"/>
      <c r="I1099" s="305"/>
      <c r="J1099" s="305"/>
      <c r="K1099" s="305"/>
      <c r="L1099" s="305"/>
      <c r="M1099" s="305"/>
      <c r="N1099" s="309"/>
      <c r="O1099" s="309"/>
      <c r="P1099" s="309"/>
      <c r="Q1099" s="309"/>
      <c r="R1099" s="309"/>
    </row>
    <row r="1100">
      <c r="D1100" s="317"/>
      <c r="E1100" s="305"/>
      <c r="F1100" s="305"/>
      <c r="G1100" s="305"/>
      <c r="H1100" s="305"/>
      <c r="I1100" s="305"/>
      <c r="J1100" s="305"/>
      <c r="K1100" s="305"/>
      <c r="L1100" s="305"/>
      <c r="M1100" s="305"/>
      <c r="N1100" s="309"/>
      <c r="O1100" s="309"/>
      <c r="P1100" s="309"/>
      <c r="Q1100" s="309"/>
      <c r="R1100" s="309"/>
    </row>
    <row r="1101">
      <c r="D1101" s="317"/>
      <c r="E1101" s="305"/>
      <c r="F1101" s="305"/>
      <c r="G1101" s="305"/>
      <c r="H1101" s="305"/>
      <c r="I1101" s="305"/>
      <c r="J1101" s="305"/>
      <c r="K1101" s="305"/>
      <c r="L1101" s="305"/>
      <c r="M1101" s="305"/>
      <c r="N1101" s="309"/>
      <c r="O1101" s="309"/>
      <c r="P1101" s="309"/>
      <c r="Q1101" s="309"/>
      <c r="R1101" s="309"/>
    </row>
    <row r="1102">
      <c r="D1102" s="317"/>
      <c r="E1102" s="305"/>
      <c r="F1102" s="305"/>
      <c r="G1102" s="305"/>
      <c r="H1102" s="305"/>
      <c r="I1102" s="305"/>
      <c r="J1102" s="305"/>
      <c r="K1102" s="305"/>
      <c r="L1102" s="305"/>
      <c r="M1102" s="305"/>
      <c r="N1102" s="309"/>
      <c r="O1102" s="309"/>
      <c r="P1102" s="309"/>
      <c r="Q1102" s="309"/>
      <c r="R1102" s="309"/>
    </row>
    <row r="1103">
      <c r="D1103" s="317"/>
      <c r="E1103" s="305"/>
      <c r="F1103" s="305"/>
      <c r="G1103" s="305"/>
      <c r="H1103" s="305"/>
      <c r="I1103" s="305"/>
      <c r="J1103" s="305"/>
      <c r="K1103" s="305"/>
      <c r="L1103" s="305"/>
      <c r="M1103" s="305"/>
      <c r="N1103" s="309"/>
      <c r="O1103" s="309"/>
      <c r="P1103" s="309"/>
      <c r="Q1103" s="309"/>
      <c r="R1103" s="309"/>
    </row>
    <row r="1104">
      <c r="D1104" s="317"/>
      <c r="E1104" s="305"/>
      <c r="F1104" s="305"/>
      <c r="G1104" s="305"/>
      <c r="H1104" s="305"/>
      <c r="I1104" s="305"/>
      <c r="J1104" s="305"/>
      <c r="K1104" s="305"/>
      <c r="L1104" s="305"/>
      <c r="M1104" s="305"/>
      <c r="N1104" s="309"/>
      <c r="O1104" s="309"/>
      <c r="P1104" s="309"/>
      <c r="Q1104" s="309"/>
      <c r="R1104" s="309"/>
    </row>
    <row r="1105">
      <c r="D1105" s="317"/>
      <c r="E1105" s="305"/>
      <c r="F1105" s="305"/>
      <c r="G1105" s="305"/>
      <c r="H1105" s="305"/>
      <c r="I1105" s="305"/>
      <c r="J1105" s="305"/>
      <c r="K1105" s="305"/>
      <c r="L1105" s="305"/>
      <c r="M1105" s="305"/>
      <c r="N1105" s="309"/>
      <c r="O1105" s="309"/>
      <c r="P1105" s="309"/>
      <c r="Q1105" s="309"/>
      <c r="R1105" s="309"/>
    </row>
    <row r="1106">
      <c r="D1106" s="317"/>
      <c r="E1106" s="305"/>
      <c r="F1106" s="305"/>
      <c r="G1106" s="305"/>
      <c r="H1106" s="305"/>
      <c r="I1106" s="305"/>
      <c r="J1106" s="305"/>
      <c r="K1106" s="305"/>
      <c r="L1106" s="305"/>
      <c r="M1106" s="305"/>
      <c r="N1106" s="309"/>
      <c r="O1106" s="309"/>
      <c r="P1106" s="309"/>
      <c r="Q1106" s="309"/>
      <c r="R1106" s="309"/>
    </row>
    <row r="1107">
      <c r="D1107" s="317"/>
      <c r="E1107" s="305"/>
      <c r="F1107" s="305"/>
      <c r="G1107" s="305"/>
      <c r="H1107" s="305"/>
      <c r="I1107" s="305"/>
      <c r="J1107" s="305"/>
      <c r="K1107" s="305"/>
      <c r="L1107" s="305"/>
      <c r="M1107" s="305"/>
      <c r="N1107" s="309"/>
      <c r="O1107" s="309"/>
      <c r="P1107" s="309"/>
      <c r="Q1107" s="309"/>
      <c r="R1107" s="309"/>
    </row>
    <row r="1108">
      <c r="D1108" s="317"/>
      <c r="E1108" s="305"/>
      <c r="F1108" s="305"/>
      <c r="G1108" s="305"/>
      <c r="H1108" s="305"/>
      <c r="I1108" s="305"/>
      <c r="J1108" s="305"/>
      <c r="K1108" s="305"/>
      <c r="L1108" s="305"/>
      <c r="M1108" s="305"/>
      <c r="N1108" s="309"/>
      <c r="O1108" s="309"/>
      <c r="P1108" s="309"/>
      <c r="Q1108" s="309"/>
      <c r="R1108" s="309"/>
    </row>
    <row r="1109">
      <c r="D1109" s="317"/>
      <c r="E1109" s="305"/>
      <c r="F1109" s="305"/>
      <c r="G1109" s="305"/>
      <c r="H1109" s="305"/>
      <c r="I1109" s="305"/>
      <c r="J1109" s="305"/>
      <c r="K1109" s="305"/>
      <c r="L1109" s="305"/>
      <c r="M1109" s="305"/>
      <c r="N1109" s="309"/>
      <c r="O1109" s="309"/>
      <c r="P1109" s="309"/>
      <c r="Q1109" s="309"/>
      <c r="R1109" s="309"/>
    </row>
    <row r="1110">
      <c r="D1110" s="317"/>
      <c r="E1110" s="305"/>
      <c r="F1110" s="305"/>
      <c r="G1110" s="305"/>
      <c r="H1110" s="305"/>
      <c r="I1110" s="305"/>
      <c r="J1110" s="305"/>
      <c r="K1110" s="305"/>
      <c r="L1110" s="305"/>
      <c r="M1110" s="305"/>
      <c r="N1110" s="309"/>
      <c r="O1110" s="309"/>
      <c r="P1110" s="309"/>
      <c r="Q1110" s="309"/>
      <c r="R1110" s="309"/>
    </row>
    <row r="1111">
      <c r="D1111" s="317"/>
      <c r="E1111" s="305"/>
      <c r="F1111" s="305"/>
      <c r="G1111" s="305"/>
      <c r="H1111" s="305"/>
      <c r="I1111" s="305"/>
      <c r="J1111" s="305"/>
      <c r="K1111" s="305"/>
      <c r="L1111" s="305"/>
      <c r="M1111" s="305"/>
      <c r="N1111" s="309"/>
      <c r="O1111" s="309"/>
      <c r="P1111" s="309"/>
      <c r="Q1111" s="309"/>
      <c r="R1111" s="309"/>
    </row>
    <row r="1112">
      <c r="D1112" s="317"/>
      <c r="E1112" s="305"/>
      <c r="F1112" s="305"/>
      <c r="G1112" s="305"/>
      <c r="H1112" s="305"/>
      <c r="I1112" s="305"/>
      <c r="J1112" s="305"/>
      <c r="K1112" s="305"/>
      <c r="L1112" s="305"/>
      <c r="M1112" s="305"/>
      <c r="N1112" s="309"/>
      <c r="O1112" s="309"/>
      <c r="P1112" s="309"/>
      <c r="Q1112" s="309"/>
      <c r="R1112" s="309"/>
    </row>
    <row r="1113">
      <c r="D1113" s="317"/>
      <c r="E1113" s="305"/>
      <c r="F1113" s="305"/>
      <c r="G1113" s="305"/>
      <c r="H1113" s="305"/>
      <c r="I1113" s="305"/>
      <c r="J1113" s="305"/>
      <c r="K1113" s="305"/>
      <c r="L1113" s="305"/>
      <c r="M1113" s="305"/>
      <c r="N1113" s="309"/>
      <c r="O1113" s="309"/>
      <c r="P1113" s="309"/>
      <c r="Q1113" s="309"/>
      <c r="R1113" s="309"/>
    </row>
    <row r="1114">
      <c r="D1114" s="317"/>
      <c r="E1114" s="305"/>
      <c r="F1114" s="305"/>
      <c r="G1114" s="305"/>
      <c r="H1114" s="305"/>
      <c r="I1114" s="305"/>
      <c r="J1114" s="305"/>
      <c r="K1114" s="305"/>
      <c r="L1114" s="305"/>
      <c r="M1114" s="305"/>
      <c r="N1114" s="309"/>
      <c r="O1114" s="309"/>
      <c r="P1114" s="309"/>
      <c r="Q1114" s="309"/>
      <c r="R1114" s="309"/>
    </row>
    <row r="1115">
      <c r="D1115" s="317"/>
      <c r="E1115" s="305"/>
      <c r="F1115" s="305"/>
      <c r="G1115" s="305"/>
      <c r="H1115" s="305"/>
      <c r="I1115" s="305"/>
      <c r="J1115" s="305"/>
      <c r="K1115" s="305"/>
      <c r="L1115" s="305"/>
      <c r="M1115" s="305"/>
      <c r="N1115" s="309"/>
      <c r="O1115" s="309"/>
      <c r="P1115" s="309"/>
      <c r="Q1115" s="309"/>
      <c r="R1115" s="309"/>
    </row>
    <row r="1116">
      <c r="D1116" s="317"/>
      <c r="E1116" s="305"/>
      <c r="F1116" s="305"/>
      <c r="G1116" s="305"/>
      <c r="H1116" s="305"/>
      <c r="I1116" s="305"/>
      <c r="J1116" s="305"/>
      <c r="K1116" s="305"/>
      <c r="L1116" s="305"/>
      <c r="M1116" s="305"/>
      <c r="N1116" s="309"/>
      <c r="O1116" s="309"/>
      <c r="P1116" s="309"/>
      <c r="Q1116" s="309"/>
      <c r="R1116" s="309"/>
    </row>
    <row r="1117">
      <c r="D1117" s="317"/>
      <c r="E1117" s="305"/>
      <c r="F1117" s="305"/>
      <c r="G1117" s="305"/>
      <c r="H1117" s="305"/>
      <c r="I1117" s="305"/>
      <c r="J1117" s="305"/>
      <c r="K1117" s="305"/>
      <c r="L1117" s="305"/>
      <c r="M1117" s="305"/>
      <c r="N1117" s="309"/>
      <c r="O1117" s="309"/>
      <c r="P1117" s="309"/>
      <c r="Q1117" s="309"/>
      <c r="R1117" s="309"/>
    </row>
    <row r="1118">
      <c r="D1118" s="317"/>
      <c r="E1118" s="305"/>
      <c r="F1118" s="305"/>
      <c r="G1118" s="305"/>
      <c r="H1118" s="305"/>
      <c r="I1118" s="305"/>
      <c r="J1118" s="305"/>
      <c r="K1118" s="305"/>
      <c r="L1118" s="305"/>
      <c r="M1118" s="305"/>
      <c r="N1118" s="309"/>
      <c r="O1118" s="309"/>
      <c r="P1118" s="309"/>
      <c r="Q1118" s="309"/>
      <c r="R1118" s="309"/>
    </row>
    <row r="1119">
      <c r="D1119" s="317"/>
      <c r="E1119" s="305"/>
      <c r="F1119" s="305"/>
      <c r="G1119" s="305"/>
      <c r="H1119" s="305"/>
      <c r="I1119" s="305"/>
      <c r="J1119" s="305"/>
      <c r="K1119" s="305"/>
      <c r="L1119" s="305"/>
      <c r="M1119" s="305"/>
      <c r="N1119" s="309"/>
      <c r="O1119" s="309"/>
      <c r="P1119" s="309"/>
      <c r="Q1119" s="309"/>
      <c r="R1119" s="309"/>
    </row>
    <row r="1120">
      <c r="D1120" s="317"/>
      <c r="E1120" s="305"/>
      <c r="F1120" s="305"/>
      <c r="G1120" s="305"/>
      <c r="H1120" s="305"/>
      <c r="I1120" s="305"/>
      <c r="J1120" s="305"/>
      <c r="K1120" s="305"/>
      <c r="L1120" s="305"/>
      <c r="M1120" s="305"/>
      <c r="N1120" s="309"/>
      <c r="O1120" s="309"/>
      <c r="P1120" s="309"/>
      <c r="Q1120" s="309"/>
      <c r="R1120" s="309"/>
    </row>
    <row r="1121">
      <c r="D1121" s="317"/>
      <c r="E1121" s="305"/>
      <c r="F1121" s="305"/>
      <c r="G1121" s="305"/>
      <c r="H1121" s="305"/>
      <c r="I1121" s="305"/>
      <c r="J1121" s="305"/>
      <c r="K1121" s="305"/>
      <c r="L1121" s="305"/>
      <c r="M1121" s="305"/>
      <c r="N1121" s="309"/>
      <c r="O1121" s="309"/>
      <c r="P1121" s="309"/>
      <c r="Q1121" s="309"/>
      <c r="R1121" s="309"/>
    </row>
    <row r="1122">
      <c r="D1122" s="317"/>
      <c r="E1122" s="305"/>
      <c r="F1122" s="305"/>
      <c r="G1122" s="305"/>
      <c r="H1122" s="305"/>
      <c r="I1122" s="305"/>
      <c r="J1122" s="305"/>
      <c r="K1122" s="305"/>
      <c r="L1122" s="305"/>
      <c r="M1122" s="305"/>
      <c r="N1122" s="309"/>
      <c r="O1122" s="309"/>
      <c r="P1122" s="309"/>
      <c r="Q1122" s="309"/>
      <c r="R1122" s="309"/>
    </row>
    <row r="1123">
      <c r="D1123" s="317"/>
      <c r="E1123" s="305"/>
      <c r="F1123" s="305"/>
      <c r="G1123" s="305"/>
      <c r="H1123" s="305"/>
      <c r="I1123" s="305"/>
      <c r="J1123" s="305"/>
      <c r="K1123" s="305"/>
      <c r="L1123" s="305"/>
      <c r="M1123" s="305"/>
      <c r="N1123" s="309"/>
      <c r="O1123" s="309"/>
      <c r="P1123" s="309"/>
      <c r="Q1123" s="309"/>
      <c r="R1123" s="309"/>
    </row>
    <row r="1124">
      <c r="D1124" s="317"/>
      <c r="E1124" s="305"/>
      <c r="F1124" s="305"/>
      <c r="G1124" s="305"/>
      <c r="H1124" s="305"/>
      <c r="I1124" s="305"/>
      <c r="J1124" s="305"/>
      <c r="K1124" s="305"/>
      <c r="L1124" s="305"/>
      <c r="M1124" s="305"/>
      <c r="N1124" s="309"/>
      <c r="O1124" s="309"/>
      <c r="P1124" s="309"/>
      <c r="Q1124" s="309"/>
      <c r="R1124" s="309"/>
    </row>
    <row r="1125">
      <c r="D1125" s="317"/>
      <c r="E1125" s="305"/>
      <c r="F1125" s="305"/>
      <c r="G1125" s="305"/>
      <c r="H1125" s="305"/>
      <c r="I1125" s="305"/>
      <c r="J1125" s="305"/>
      <c r="K1125" s="305"/>
      <c r="L1125" s="305"/>
      <c r="M1125" s="305"/>
      <c r="N1125" s="309"/>
      <c r="O1125" s="309"/>
      <c r="P1125" s="309"/>
      <c r="Q1125" s="309"/>
      <c r="R1125" s="309"/>
    </row>
    <row r="1126">
      <c r="D1126" s="317"/>
      <c r="E1126" s="305"/>
      <c r="F1126" s="305"/>
      <c r="G1126" s="305"/>
      <c r="H1126" s="305"/>
      <c r="I1126" s="305"/>
      <c r="J1126" s="305"/>
      <c r="K1126" s="305"/>
      <c r="L1126" s="305"/>
      <c r="M1126" s="305"/>
      <c r="N1126" s="309"/>
      <c r="O1126" s="309"/>
      <c r="P1126" s="309"/>
      <c r="Q1126" s="309"/>
      <c r="R1126" s="309"/>
    </row>
    <row r="1127">
      <c r="D1127" s="317"/>
      <c r="E1127" s="305"/>
      <c r="F1127" s="305"/>
      <c r="G1127" s="305"/>
      <c r="H1127" s="305"/>
      <c r="I1127" s="305"/>
      <c r="J1127" s="305"/>
      <c r="K1127" s="305"/>
      <c r="L1127" s="305"/>
      <c r="M1127" s="305"/>
      <c r="N1127" s="309"/>
      <c r="O1127" s="309"/>
      <c r="P1127" s="309"/>
      <c r="Q1127" s="309"/>
      <c r="R1127" s="309"/>
    </row>
    <row r="1128">
      <c r="D1128" s="317"/>
      <c r="E1128" s="305"/>
      <c r="F1128" s="305"/>
      <c r="G1128" s="305"/>
      <c r="H1128" s="305"/>
      <c r="I1128" s="305"/>
      <c r="J1128" s="305"/>
      <c r="K1128" s="305"/>
      <c r="L1128" s="305"/>
      <c r="M1128" s="305"/>
      <c r="N1128" s="309"/>
      <c r="O1128" s="309"/>
      <c r="P1128" s="309"/>
      <c r="Q1128" s="309"/>
      <c r="R1128" s="309"/>
    </row>
    <row r="1129">
      <c r="D1129" s="317"/>
      <c r="E1129" s="305"/>
      <c r="F1129" s="305"/>
      <c r="G1129" s="305"/>
      <c r="H1129" s="305"/>
      <c r="I1129" s="305"/>
      <c r="J1129" s="305"/>
      <c r="K1129" s="305"/>
      <c r="L1129" s="305"/>
      <c r="M1129" s="305"/>
      <c r="N1129" s="309"/>
      <c r="O1129" s="309"/>
      <c r="P1129" s="309"/>
      <c r="Q1129" s="309"/>
      <c r="R1129" s="309"/>
    </row>
    <row r="1130">
      <c r="D1130" s="317"/>
      <c r="E1130" s="305"/>
      <c r="F1130" s="305"/>
      <c r="G1130" s="305"/>
      <c r="H1130" s="305"/>
      <c r="I1130" s="305"/>
      <c r="J1130" s="305"/>
      <c r="K1130" s="305"/>
      <c r="L1130" s="305"/>
      <c r="M1130" s="305"/>
      <c r="N1130" s="309"/>
      <c r="O1130" s="309"/>
      <c r="P1130" s="309"/>
      <c r="Q1130" s="309"/>
      <c r="R1130" s="309"/>
    </row>
    <row r="1131">
      <c r="D1131" s="317"/>
      <c r="E1131" s="305"/>
      <c r="F1131" s="305"/>
      <c r="G1131" s="305"/>
      <c r="H1131" s="305"/>
      <c r="I1131" s="305"/>
      <c r="J1131" s="305"/>
      <c r="K1131" s="305"/>
      <c r="L1131" s="305"/>
      <c r="M1131" s="305"/>
      <c r="N1131" s="309"/>
      <c r="O1131" s="309"/>
      <c r="P1131" s="309"/>
      <c r="Q1131" s="309"/>
      <c r="R1131" s="309"/>
    </row>
    <row r="1132">
      <c r="D1132" s="317"/>
      <c r="E1132" s="305"/>
      <c r="F1132" s="305"/>
      <c r="G1132" s="305"/>
      <c r="H1132" s="305"/>
      <c r="I1132" s="305"/>
      <c r="J1132" s="305"/>
      <c r="K1132" s="305"/>
      <c r="L1132" s="305"/>
      <c r="M1132" s="305"/>
      <c r="N1132" s="309"/>
      <c r="O1132" s="309"/>
      <c r="P1132" s="309"/>
      <c r="Q1132" s="309"/>
      <c r="R1132" s="309"/>
    </row>
    <row r="1133">
      <c r="D1133" s="317"/>
      <c r="E1133" s="305"/>
      <c r="F1133" s="305"/>
      <c r="G1133" s="305"/>
      <c r="H1133" s="305"/>
      <c r="I1133" s="305"/>
      <c r="J1133" s="305"/>
      <c r="K1133" s="305"/>
      <c r="L1133" s="305"/>
      <c r="M1133" s="305"/>
      <c r="N1133" s="309"/>
      <c r="O1133" s="309"/>
      <c r="P1133" s="309"/>
      <c r="Q1133" s="309"/>
      <c r="R1133" s="309"/>
    </row>
    <row r="1134">
      <c r="D1134" s="317"/>
      <c r="E1134" s="305"/>
      <c r="F1134" s="305"/>
      <c r="G1134" s="305"/>
      <c r="H1134" s="305"/>
      <c r="I1134" s="305"/>
      <c r="J1134" s="305"/>
      <c r="K1134" s="305"/>
      <c r="L1134" s="305"/>
      <c r="M1134" s="305"/>
      <c r="N1134" s="309"/>
      <c r="O1134" s="309"/>
      <c r="P1134" s="309"/>
      <c r="Q1134" s="309"/>
      <c r="R1134" s="309"/>
    </row>
    <row r="1135">
      <c r="D1135" s="317"/>
      <c r="E1135" s="305"/>
      <c r="F1135" s="305"/>
      <c r="G1135" s="305"/>
      <c r="H1135" s="305"/>
      <c r="I1135" s="305"/>
      <c r="J1135" s="305"/>
      <c r="K1135" s="305"/>
      <c r="L1135" s="305"/>
      <c r="M1135" s="305"/>
      <c r="N1135" s="309"/>
      <c r="O1135" s="309"/>
      <c r="P1135" s="309"/>
      <c r="Q1135" s="309"/>
      <c r="R1135" s="309"/>
    </row>
    <row r="1136">
      <c r="D1136" s="317"/>
      <c r="E1136" s="305"/>
      <c r="F1136" s="305"/>
      <c r="G1136" s="305"/>
      <c r="H1136" s="305"/>
      <c r="I1136" s="305"/>
      <c r="J1136" s="305"/>
      <c r="K1136" s="305"/>
      <c r="L1136" s="305"/>
      <c r="M1136" s="305"/>
      <c r="N1136" s="309"/>
      <c r="O1136" s="309"/>
      <c r="P1136" s="309"/>
      <c r="Q1136" s="309"/>
      <c r="R1136" s="309"/>
    </row>
    <row r="1137">
      <c r="D1137" s="317"/>
      <c r="E1137" s="305"/>
      <c r="F1137" s="305"/>
      <c r="G1137" s="305"/>
      <c r="H1137" s="305"/>
      <c r="I1137" s="305"/>
      <c r="J1137" s="305"/>
      <c r="K1137" s="305"/>
      <c r="L1137" s="305"/>
      <c r="M1137" s="305"/>
      <c r="N1137" s="309"/>
      <c r="O1137" s="309"/>
      <c r="P1137" s="309"/>
      <c r="Q1137" s="309"/>
      <c r="R1137" s="309"/>
    </row>
    <row r="1138">
      <c r="D1138" s="317"/>
      <c r="E1138" s="305"/>
      <c r="F1138" s="305"/>
      <c r="G1138" s="305"/>
      <c r="H1138" s="305"/>
      <c r="I1138" s="305"/>
      <c r="J1138" s="305"/>
      <c r="K1138" s="305"/>
      <c r="L1138" s="305"/>
      <c r="M1138" s="305"/>
      <c r="N1138" s="309"/>
      <c r="O1138" s="309"/>
      <c r="P1138" s="309"/>
      <c r="Q1138" s="309"/>
      <c r="R1138" s="309"/>
    </row>
    <row r="1139">
      <c r="D1139" s="317"/>
      <c r="E1139" s="305"/>
      <c r="F1139" s="305"/>
      <c r="G1139" s="305"/>
      <c r="H1139" s="305"/>
      <c r="I1139" s="305"/>
      <c r="J1139" s="305"/>
      <c r="K1139" s="305"/>
      <c r="L1139" s="305"/>
      <c r="M1139" s="305"/>
      <c r="N1139" s="309"/>
      <c r="O1139" s="309"/>
      <c r="P1139" s="309"/>
      <c r="Q1139" s="309"/>
      <c r="R1139" s="309"/>
    </row>
    <row r="1140">
      <c r="D1140" s="317"/>
      <c r="E1140" s="305"/>
      <c r="F1140" s="305"/>
      <c r="G1140" s="305"/>
      <c r="H1140" s="305"/>
      <c r="I1140" s="305"/>
      <c r="J1140" s="305"/>
      <c r="K1140" s="305"/>
      <c r="L1140" s="305"/>
      <c r="M1140" s="305"/>
      <c r="N1140" s="309"/>
      <c r="O1140" s="309"/>
      <c r="P1140" s="309"/>
      <c r="Q1140" s="309"/>
      <c r="R1140" s="309"/>
    </row>
    <row r="1141">
      <c r="D1141" s="317"/>
      <c r="E1141" s="305"/>
      <c r="F1141" s="305"/>
      <c r="G1141" s="305"/>
      <c r="H1141" s="305"/>
      <c r="I1141" s="305"/>
      <c r="J1141" s="305"/>
      <c r="K1141" s="305"/>
      <c r="L1141" s="305"/>
      <c r="M1141" s="305"/>
      <c r="N1141" s="309"/>
      <c r="O1141" s="309"/>
      <c r="P1141" s="309"/>
      <c r="Q1141" s="309"/>
      <c r="R1141" s="309"/>
    </row>
    <row r="1142">
      <c r="D1142" s="317"/>
      <c r="E1142" s="305"/>
      <c r="F1142" s="305"/>
      <c r="G1142" s="305"/>
      <c r="H1142" s="305"/>
      <c r="I1142" s="305"/>
      <c r="J1142" s="305"/>
      <c r="K1142" s="305"/>
      <c r="L1142" s="305"/>
      <c r="M1142" s="305"/>
      <c r="N1142" s="309"/>
      <c r="O1142" s="309"/>
      <c r="P1142" s="309"/>
      <c r="Q1142" s="309"/>
      <c r="R1142" s="309"/>
    </row>
    <row r="1143">
      <c r="D1143" s="317"/>
      <c r="E1143" s="305"/>
      <c r="F1143" s="305"/>
      <c r="G1143" s="305"/>
      <c r="H1143" s="305"/>
      <c r="I1143" s="305"/>
      <c r="J1143" s="305"/>
      <c r="K1143" s="305"/>
      <c r="L1143" s="305"/>
      <c r="M1143" s="305"/>
      <c r="N1143" s="309"/>
      <c r="O1143" s="309"/>
      <c r="P1143" s="309"/>
      <c r="Q1143" s="309"/>
      <c r="R1143" s="309"/>
    </row>
    <row r="1144">
      <c r="D1144" s="317"/>
      <c r="E1144" s="305"/>
      <c r="F1144" s="305"/>
      <c r="G1144" s="305"/>
      <c r="H1144" s="305"/>
      <c r="I1144" s="305"/>
      <c r="J1144" s="305"/>
      <c r="K1144" s="305"/>
      <c r="L1144" s="305"/>
      <c r="M1144" s="305"/>
      <c r="N1144" s="309"/>
      <c r="O1144" s="309"/>
      <c r="P1144" s="309"/>
      <c r="Q1144" s="309"/>
      <c r="R1144" s="309"/>
    </row>
    <row r="1145">
      <c r="D1145" s="317"/>
      <c r="E1145" s="305"/>
      <c r="F1145" s="305"/>
      <c r="G1145" s="305"/>
      <c r="H1145" s="305"/>
      <c r="I1145" s="305"/>
      <c r="J1145" s="305"/>
      <c r="K1145" s="305"/>
      <c r="L1145" s="305"/>
      <c r="M1145" s="305"/>
      <c r="N1145" s="309"/>
      <c r="O1145" s="309"/>
      <c r="P1145" s="309"/>
      <c r="Q1145" s="309"/>
      <c r="R1145" s="309"/>
    </row>
    <row r="1146">
      <c r="D1146" s="317"/>
      <c r="E1146" s="305"/>
      <c r="F1146" s="305"/>
      <c r="G1146" s="305"/>
      <c r="H1146" s="305"/>
      <c r="I1146" s="305"/>
      <c r="J1146" s="305"/>
      <c r="K1146" s="305"/>
      <c r="L1146" s="305"/>
      <c r="M1146" s="305"/>
      <c r="N1146" s="309"/>
      <c r="O1146" s="309"/>
      <c r="P1146" s="309"/>
      <c r="Q1146" s="309"/>
      <c r="R1146" s="309"/>
    </row>
    <row r="1147">
      <c r="D1147" s="317"/>
      <c r="E1147" s="305"/>
      <c r="F1147" s="305"/>
      <c r="G1147" s="305"/>
      <c r="H1147" s="305"/>
      <c r="I1147" s="305"/>
      <c r="J1147" s="305"/>
      <c r="K1147" s="305"/>
      <c r="L1147" s="305"/>
      <c r="M1147" s="305"/>
      <c r="N1147" s="309"/>
      <c r="O1147" s="309"/>
      <c r="P1147" s="309"/>
      <c r="Q1147" s="309"/>
      <c r="R1147" s="309"/>
    </row>
    <row r="1148">
      <c r="D1148" s="317"/>
      <c r="E1148" s="305"/>
      <c r="F1148" s="305"/>
      <c r="G1148" s="305"/>
      <c r="H1148" s="305"/>
      <c r="I1148" s="305"/>
      <c r="J1148" s="305"/>
      <c r="K1148" s="305"/>
      <c r="L1148" s="305"/>
      <c r="M1148" s="305"/>
      <c r="N1148" s="309"/>
      <c r="O1148" s="309"/>
      <c r="P1148" s="309"/>
      <c r="Q1148" s="309"/>
      <c r="R1148" s="309"/>
    </row>
    <row r="1149">
      <c r="D1149" s="317"/>
      <c r="E1149" s="305"/>
      <c r="F1149" s="305"/>
      <c r="G1149" s="305"/>
      <c r="H1149" s="305"/>
      <c r="I1149" s="305"/>
      <c r="J1149" s="305"/>
      <c r="K1149" s="305"/>
      <c r="L1149" s="305"/>
      <c r="M1149" s="305"/>
      <c r="N1149" s="309"/>
      <c r="O1149" s="309"/>
      <c r="P1149" s="309"/>
      <c r="Q1149" s="309"/>
      <c r="R1149" s="309"/>
    </row>
    <row r="1150">
      <c r="D1150" s="317"/>
      <c r="E1150" s="305"/>
      <c r="F1150" s="305"/>
      <c r="G1150" s="305"/>
      <c r="H1150" s="305"/>
      <c r="I1150" s="305"/>
      <c r="J1150" s="305"/>
      <c r="K1150" s="305"/>
      <c r="L1150" s="305"/>
      <c r="M1150" s="305"/>
      <c r="N1150" s="309"/>
      <c r="O1150" s="309"/>
      <c r="P1150" s="309"/>
      <c r="Q1150" s="309"/>
      <c r="R1150" s="309"/>
    </row>
    <row r="1151">
      <c r="D1151" s="317"/>
      <c r="E1151" s="305"/>
      <c r="F1151" s="305"/>
      <c r="G1151" s="305"/>
      <c r="H1151" s="305"/>
      <c r="I1151" s="305"/>
      <c r="J1151" s="305"/>
      <c r="K1151" s="305"/>
      <c r="L1151" s="305"/>
      <c r="M1151" s="305"/>
      <c r="N1151" s="309"/>
      <c r="O1151" s="309"/>
      <c r="P1151" s="309"/>
      <c r="Q1151" s="309"/>
      <c r="R1151" s="309"/>
    </row>
    <row r="1152">
      <c r="D1152" s="317"/>
      <c r="E1152" s="305"/>
      <c r="F1152" s="305"/>
      <c r="G1152" s="305"/>
      <c r="H1152" s="305"/>
      <c r="I1152" s="305"/>
      <c r="J1152" s="305"/>
      <c r="K1152" s="305"/>
      <c r="L1152" s="305"/>
      <c r="M1152" s="305"/>
      <c r="N1152" s="309"/>
      <c r="O1152" s="309"/>
      <c r="P1152" s="309"/>
      <c r="Q1152" s="309"/>
      <c r="R1152" s="309"/>
    </row>
    <row r="1153">
      <c r="D1153" s="317"/>
      <c r="E1153" s="305"/>
      <c r="F1153" s="305"/>
      <c r="G1153" s="305"/>
      <c r="H1153" s="305"/>
      <c r="I1153" s="305"/>
      <c r="J1153" s="305"/>
      <c r="K1153" s="305"/>
      <c r="L1153" s="305"/>
      <c r="M1153" s="305"/>
      <c r="N1153" s="309"/>
      <c r="O1153" s="309"/>
      <c r="P1153" s="309"/>
      <c r="Q1153" s="309"/>
      <c r="R1153" s="309"/>
    </row>
    <row r="1154">
      <c r="D1154" s="317"/>
      <c r="E1154" s="305"/>
      <c r="F1154" s="305"/>
      <c r="G1154" s="305"/>
      <c r="H1154" s="305"/>
      <c r="I1154" s="305"/>
      <c r="J1154" s="305"/>
      <c r="K1154" s="305"/>
      <c r="L1154" s="305"/>
      <c r="M1154" s="305"/>
      <c r="N1154" s="309"/>
      <c r="O1154" s="309"/>
      <c r="P1154" s="309"/>
      <c r="Q1154" s="309"/>
      <c r="R1154" s="309"/>
    </row>
    <row r="1155">
      <c r="D1155" s="317"/>
      <c r="E1155" s="305"/>
      <c r="F1155" s="305"/>
      <c r="G1155" s="305"/>
      <c r="H1155" s="305"/>
      <c r="I1155" s="305"/>
      <c r="J1155" s="305"/>
      <c r="K1155" s="305"/>
      <c r="L1155" s="305"/>
      <c r="M1155" s="305"/>
      <c r="N1155" s="309"/>
      <c r="O1155" s="309"/>
      <c r="P1155" s="309"/>
      <c r="Q1155" s="309"/>
      <c r="R1155" s="309"/>
    </row>
    <row r="1156">
      <c r="D1156" s="317"/>
      <c r="E1156" s="305"/>
      <c r="F1156" s="305"/>
      <c r="G1156" s="305"/>
      <c r="H1156" s="305"/>
      <c r="I1156" s="305"/>
      <c r="J1156" s="305"/>
      <c r="K1156" s="305"/>
      <c r="L1156" s="305"/>
      <c r="M1156" s="305"/>
      <c r="N1156" s="309"/>
      <c r="O1156" s="309"/>
      <c r="P1156" s="309"/>
      <c r="Q1156" s="309"/>
      <c r="R1156" s="309"/>
    </row>
    <row r="1157">
      <c r="D1157" s="317"/>
      <c r="E1157" s="305"/>
      <c r="F1157" s="305"/>
      <c r="G1157" s="305"/>
      <c r="H1157" s="305"/>
      <c r="I1157" s="305"/>
      <c r="J1157" s="305"/>
      <c r="K1157" s="305"/>
      <c r="L1157" s="305"/>
      <c r="M1157" s="305"/>
      <c r="N1157" s="309"/>
      <c r="O1157" s="309"/>
      <c r="P1157" s="309"/>
      <c r="Q1157" s="309"/>
      <c r="R1157" s="309"/>
    </row>
    <row r="1158">
      <c r="D1158" s="317"/>
      <c r="E1158" s="305"/>
      <c r="F1158" s="305"/>
      <c r="G1158" s="305"/>
      <c r="H1158" s="305"/>
      <c r="I1158" s="305"/>
      <c r="J1158" s="305"/>
      <c r="K1158" s="305"/>
      <c r="L1158" s="305"/>
      <c r="M1158" s="305"/>
      <c r="N1158" s="309"/>
      <c r="O1158" s="309"/>
      <c r="P1158" s="309"/>
      <c r="Q1158" s="309"/>
      <c r="R1158" s="309"/>
    </row>
    <row r="1159">
      <c r="D1159" s="317"/>
      <c r="E1159" s="305"/>
      <c r="F1159" s="305"/>
      <c r="G1159" s="305"/>
      <c r="H1159" s="305"/>
      <c r="I1159" s="305"/>
      <c r="J1159" s="305"/>
      <c r="K1159" s="305"/>
      <c r="L1159" s="305"/>
      <c r="M1159" s="305"/>
      <c r="N1159" s="309"/>
      <c r="O1159" s="309"/>
      <c r="P1159" s="309"/>
      <c r="Q1159" s="309"/>
      <c r="R1159" s="309"/>
    </row>
    <row r="1160">
      <c r="D1160" s="317"/>
      <c r="E1160" s="305"/>
      <c r="F1160" s="305"/>
      <c r="G1160" s="305"/>
      <c r="H1160" s="305"/>
      <c r="I1160" s="305"/>
      <c r="J1160" s="305"/>
      <c r="K1160" s="305"/>
      <c r="L1160" s="305"/>
      <c r="M1160" s="305"/>
      <c r="N1160" s="309"/>
      <c r="O1160" s="309"/>
      <c r="P1160" s="309"/>
      <c r="Q1160" s="309"/>
      <c r="R1160" s="309"/>
    </row>
    <row r="1161">
      <c r="D1161" s="317"/>
      <c r="E1161" s="305"/>
      <c r="F1161" s="305"/>
      <c r="G1161" s="305"/>
      <c r="H1161" s="305"/>
      <c r="I1161" s="305"/>
      <c r="J1161" s="305"/>
      <c r="K1161" s="305"/>
      <c r="L1161" s="305"/>
      <c r="M1161" s="305"/>
      <c r="N1161" s="309"/>
      <c r="O1161" s="309"/>
      <c r="P1161" s="309"/>
      <c r="Q1161" s="309"/>
      <c r="R1161" s="309"/>
    </row>
    <row r="1162">
      <c r="D1162" s="317"/>
      <c r="E1162" s="305"/>
      <c r="F1162" s="305"/>
      <c r="G1162" s="305"/>
      <c r="H1162" s="305"/>
      <c r="I1162" s="305"/>
      <c r="J1162" s="305"/>
      <c r="K1162" s="305"/>
      <c r="L1162" s="305"/>
      <c r="M1162" s="305"/>
      <c r="N1162" s="309"/>
      <c r="O1162" s="309"/>
      <c r="P1162" s="309"/>
      <c r="Q1162" s="309"/>
      <c r="R1162" s="309"/>
    </row>
    <row r="1163">
      <c r="D1163" s="317"/>
      <c r="E1163" s="305"/>
      <c r="F1163" s="305"/>
      <c r="G1163" s="305"/>
      <c r="H1163" s="305"/>
      <c r="I1163" s="305"/>
      <c r="J1163" s="305"/>
      <c r="K1163" s="305"/>
      <c r="L1163" s="305"/>
      <c r="M1163" s="305"/>
      <c r="N1163" s="309"/>
      <c r="O1163" s="309"/>
      <c r="P1163" s="309"/>
      <c r="Q1163" s="309"/>
      <c r="R1163" s="309"/>
    </row>
    <row r="1164">
      <c r="D1164" s="317"/>
      <c r="E1164" s="305"/>
      <c r="F1164" s="305"/>
      <c r="G1164" s="305"/>
      <c r="H1164" s="305"/>
      <c r="I1164" s="305"/>
      <c r="J1164" s="305"/>
      <c r="K1164" s="305"/>
      <c r="L1164" s="305"/>
      <c r="M1164" s="305"/>
      <c r="N1164" s="309"/>
      <c r="O1164" s="309"/>
      <c r="P1164" s="309"/>
      <c r="Q1164" s="309"/>
      <c r="R1164" s="309"/>
    </row>
    <row r="1165">
      <c r="D1165" s="317"/>
      <c r="E1165" s="305"/>
      <c r="F1165" s="305"/>
      <c r="G1165" s="305"/>
      <c r="H1165" s="305"/>
      <c r="I1165" s="305"/>
      <c r="J1165" s="305"/>
      <c r="K1165" s="305"/>
      <c r="L1165" s="305"/>
      <c r="M1165" s="305"/>
      <c r="N1165" s="309"/>
      <c r="O1165" s="309"/>
      <c r="P1165" s="309"/>
      <c r="Q1165" s="309"/>
      <c r="R1165" s="309"/>
    </row>
    <row r="1166">
      <c r="D1166" s="317"/>
      <c r="E1166" s="305"/>
      <c r="F1166" s="305"/>
      <c r="G1166" s="305"/>
      <c r="H1166" s="305"/>
      <c r="I1166" s="305"/>
      <c r="J1166" s="305"/>
      <c r="K1166" s="305"/>
      <c r="L1166" s="305"/>
      <c r="M1166" s="305"/>
      <c r="N1166" s="309"/>
      <c r="O1166" s="309"/>
      <c r="P1166" s="309"/>
      <c r="Q1166" s="309"/>
      <c r="R1166" s="309"/>
    </row>
    <row r="1167">
      <c r="D1167" s="317"/>
      <c r="E1167" s="305"/>
      <c r="F1167" s="305"/>
      <c r="G1167" s="305"/>
      <c r="H1167" s="305"/>
      <c r="I1167" s="305"/>
      <c r="J1167" s="305"/>
      <c r="K1167" s="305"/>
      <c r="L1167" s="305"/>
      <c r="M1167" s="305"/>
      <c r="N1167" s="309"/>
      <c r="O1167" s="309"/>
      <c r="P1167" s="309"/>
      <c r="Q1167" s="309"/>
      <c r="R1167" s="309"/>
    </row>
    <row r="1168">
      <c r="D1168" s="317"/>
      <c r="E1168" s="305"/>
      <c r="F1168" s="305"/>
      <c r="G1168" s="305"/>
      <c r="H1168" s="305"/>
      <c r="I1168" s="305"/>
      <c r="J1168" s="305"/>
      <c r="K1168" s="305"/>
      <c r="L1168" s="305"/>
      <c r="M1168" s="305"/>
      <c r="N1168" s="309"/>
      <c r="O1168" s="309"/>
      <c r="P1168" s="309"/>
      <c r="Q1168" s="309"/>
      <c r="R1168" s="309"/>
    </row>
    <row r="1169">
      <c r="D1169" s="317"/>
      <c r="E1169" s="305"/>
      <c r="F1169" s="305"/>
      <c r="G1169" s="305"/>
      <c r="H1169" s="305"/>
      <c r="I1169" s="305"/>
      <c r="J1169" s="305"/>
      <c r="K1169" s="305"/>
      <c r="L1169" s="305"/>
      <c r="M1169" s="305"/>
      <c r="N1169" s="309"/>
      <c r="O1169" s="309"/>
      <c r="P1169" s="309"/>
      <c r="Q1169" s="309"/>
      <c r="R1169" s="309"/>
    </row>
    <row r="1170">
      <c r="D1170" s="317"/>
      <c r="E1170" s="305"/>
      <c r="F1170" s="305"/>
      <c r="G1170" s="305"/>
      <c r="H1170" s="305"/>
      <c r="I1170" s="305"/>
      <c r="J1170" s="305"/>
      <c r="K1170" s="305"/>
      <c r="L1170" s="305"/>
      <c r="M1170" s="305"/>
      <c r="N1170" s="309"/>
      <c r="O1170" s="309"/>
      <c r="P1170" s="309"/>
      <c r="Q1170" s="309"/>
      <c r="R1170" s="309"/>
    </row>
    <row r="1171">
      <c r="D1171" s="317"/>
      <c r="E1171" s="305"/>
      <c r="F1171" s="305"/>
      <c r="G1171" s="305"/>
      <c r="H1171" s="305"/>
      <c r="I1171" s="305"/>
      <c r="J1171" s="305"/>
      <c r="K1171" s="305"/>
      <c r="L1171" s="305"/>
      <c r="M1171" s="305"/>
      <c r="N1171" s="309"/>
      <c r="O1171" s="309"/>
      <c r="P1171" s="309"/>
      <c r="Q1171" s="309"/>
      <c r="R1171" s="309"/>
    </row>
    <row r="1172">
      <c r="D1172" s="317"/>
      <c r="E1172" s="305"/>
      <c r="F1172" s="305"/>
      <c r="G1172" s="305"/>
      <c r="H1172" s="305"/>
      <c r="I1172" s="305"/>
      <c r="J1172" s="305"/>
      <c r="K1172" s="305"/>
      <c r="L1172" s="305"/>
      <c r="M1172" s="305"/>
      <c r="N1172" s="309"/>
      <c r="O1172" s="309"/>
      <c r="P1172" s="309"/>
      <c r="Q1172" s="309"/>
      <c r="R1172" s="309"/>
    </row>
    <row r="1173">
      <c r="D1173" s="317"/>
      <c r="E1173" s="305"/>
      <c r="F1173" s="305"/>
      <c r="G1173" s="305"/>
      <c r="H1173" s="305"/>
      <c r="I1173" s="305"/>
      <c r="J1173" s="305"/>
      <c r="K1173" s="305"/>
      <c r="L1173" s="305"/>
      <c r="M1173" s="305"/>
      <c r="N1173" s="309"/>
      <c r="O1173" s="309"/>
      <c r="P1173" s="309"/>
      <c r="Q1173" s="309"/>
      <c r="R1173" s="309"/>
    </row>
    <row r="1174">
      <c r="D1174" s="317"/>
      <c r="E1174" s="305"/>
      <c r="F1174" s="305"/>
      <c r="G1174" s="305"/>
      <c r="H1174" s="305"/>
      <c r="I1174" s="305"/>
      <c r="J1174" s="305"/>
      <c r="K1174" s="305"/>
      <c r="L1174" s="305"/>
      <c r="M1174" s="305"/>
      <c r="N1174" s="309"/>
      <c r="O1174" s="309"/>
      <c r="P1174" s="309"/>
      <c r="Q1174" s="309"/>
      <c r="R1174" s="309"/>
    </row>
    <row r="1175">
      <c r="D1175" s="317"/>
      <c r="E1175" s="305"/>
      <c r="F1175" s="305"/>
      <c r="G1175" s="305"/>
      <c r="H1175" s="305"/>
      <c r="I1175" s="305"/>
      <c r="J1175" s="305"/>
      <c r="K1175" s="305"/>
      <c r="L1175" s="305"/>
      <c r="M1175" s="305"/>
      <c r="N1175" s="309"/>
      <c r="O1175" s="309"/>
      <c r="P1175" s="309"/>
      <c r="Q1175" s="309"/>
      <c r="R1175" s="309"/>
    </row>
    <row r="1176">
      <c r="D1176" s="317"/>
      <c r="E1176" s="305"/>
      <c r="F1176" s="305"/>
      <c r="G1176" s="305"/>
      <c r="H1176" s="305"/>
      <c r="I1176" s="305"/>
      <c r="J1176" s="305"/>
      <c r="K1176" s="305"/>
      <c r="L1176" s="305"/>
      <c r="M1176" s="305"/>
      <c r="N1176" s="309"/>
      <c r="O1176" s="309"/>
      <c r="P1176" s="309"/>
      <c r="Q1176" s="309"/>
      <c r="R1176" s="309"/>
    </row>
    <row r="1177">
      <c r="D1177" s="317"/>
      <c r="E1177" s="305"/>
      <c r="F1177" s="305"/>
      <c r="G1177" s="305"/>
      <c r="H1177" s="305"/>
      <c r="I1177" s="305"/>
      <c r="J1177" s="305"/>
      <c r="K1177" s="305"/>
      <c r="L1177" s="305"/>
      <c r="M1177" s="305"/>
      <c r="N1177" s="309"/>
      <c r="O1177" s="309"/>
      <c r="P1177" s="309"/>
      <c r="Q1177" s="309"/>
      <c r="R1177" s="309"/>
    </row>
    <row r="1178">
      <c r="D1178" s="317"/>
      <c r="E1178" s="305"/>
      <c r="F1178" s="305"/>
      <c r="G1178" s="305"/>
      <c r="H1178" s="305"/>
      <c r="I1178" s="305"/>
      <c r="J1178" s="305"/>
      <c r="K1178" s="305"/>
      <c r="L1178" s="305"/>
      <c r="M1178" s="305"/>
      <c r="N1178" s="309"/>
      <c r="O1178" s="309"/>
      <c r="P1178" s="309"/>
      <c r="Q1178" s="309"/>
      <c r="R1178" s="309"/>
    </row>
    <row r="1179">
      <c r="D1179" s="317"/>
      <c r="E1179" s="305"/>
      <c r="F1179" s="305"/>
      <c r="G1179" s="305"/>
      <c r="H1179" s="305"/>
      <c r="I1179" s="305"/>
      <c r="J1179" s="305"/>
      <c r="K1179" s="305"/>
      <c r="L1179" s="305"/>
      <c r="M1179" s="305"/>
      <c r="N1179" s="309"/>
      <c r="O1179" s="309"/>
      <c r="P1179" s="309"/>
      <c r="Q1179" s="309"/>
      <c r="R1179" s="309"/>
    </row>
    <row r="1180">
      <c r="D1180" s="317"/>
      <c r="E1180" s="305"/>
      <c r="F1180" s="305"/>
      <c r="G1180" s="305"/>
      <c r="H1180" s="305"/>
      <c r="I1180" s="305"/>
      <c r="J1180" s="305"/>
      <c r="K1180" s="305"/>
      <c r="L1180" s="305"/>
      <c r="M1180" s="305"/>
      <c r="N1180" s="309"/>
      <c r="O1180" s="309"/>
      <c r="P1180" s="309"/>
      <c r="Q1180" s="309"/>
      <c r="R1180" s="309"/>
    </row>
    <row r="1181">
      <c r="D1181" s="317"/>
      <c r="E1181" s="305"/>
      <c r="F1181" s="305"/>
      <c r="G1181" s="305"/>
      <c r="H1181" s="305"/>
      <c r="I1181" s="305"/>
      <c r="J1181" s="305"/>
      <c r="K1181" s="305"/>
      <c r="L1181" s="305"/>
      <c r="M1181" s="305"/>
      <c r="N1181" s="309"/>
      <c r="O1181" s="309"/>
      <c r="P1181" s="309"/>
      <c r="Q1181" s="309"/>
      <c r="R1181" s="309"/>
    </row>
    <row r="1182">
      <c r="D1182" s="317"/>
      <c r="E1182" s="305"/>
      <c r="F1182" s="305"/>
      <c r="G1182" s="305"/>
      <c r="H1182" s="305"/>
      <c r="I1182" s="305"/>
      <c r="J1182" s="305"/>
      <c r="K1182" s="305"/>
      <c r="L1182" s="305"/>
      <c r="M1182" s="305"/>
      <c r="N1182" s="309"/>
      <c r="O1182" s="309"/>
      <c r="P1182" s="309"/>
      <c r="Q1182" s="309"/>
      <c r="R1182" s="309"/>
    </row>
    <row r="1183">
      <c r="D1183" s="317"/>
      <c r="E1183" s="305"/>
      <c r="F1183" s="305"/>
      <c r="G1183" s="305"/>
      <c r="H1183" s="305"/>
      <c r="I1183" s="305"/>
      <c r="J1183" s="305"/>
      <c r="K1183" s="305"/>
      <c r="L1183" s="305"/>
      <c r="M1183" s="305"/>
      <c r="N1183" s="309"/>
      <c r="O1183" s="309"/>
      <c r="P1183" s="309"/>
      <c r="Q1183" s="309"/>
      <c r="R1183" s="309"/>
    </row>
    <row r="1184">
      <c r="D1184" s="317"/>
      <c r="E1184" s="305"/>
      <c r="F1184" s="305"/>
      <c r="G1184" s="305"/>
      <c r="H1184" s="305"/>
      <c r="I1184" s="305"/>
      <c r="J1184" s="305"/>
      <c r="K1184" s="305"/>
      <c r="L1184" s="305"/>
      <c r="M1184" s="305"/>
      <c r="N1184" s="309"/>
      <c r="O1184" s="309"/>
      <c r="P1184" s="309"/>
      <c r="Q1184" s="309"/>
      <c r="R1184" s="309"/>
    </row>
    <row r="1185">
      <c r="D1185" s="317"/>
      <c r="E1185" s="305"/>
      <c r="F1185" s="305"/>
      <c r="G1185" s="305"/>
      <c r="H1185" s="305"/>
      <c r="I1185" s="305"/>
      <c r="J1185" s="305"/>
      <c r="K1185" s="305"/>
      <c r="L1185" s="305"/>
      <c r="M1185" s="305"/>
      <c r="N1185" s="309"/>
      <c r="O1185" s="309"/>
      <c r="P1185" s="309"/>
      <c r="Q1185" s="309"/>
      <c r="R1185" s="309"/>
    </row>
    <row r="1186">
      <c r="D1186" s="317"/>
      <c r="E1186" s="305"/>
      <c r="F1186" s="305"/>
      <c r="G1186" s="305"/>
      <c r="H1186" s="305"/>
      <c r="I1186" s="305"/>
      <c r="J1186" s="305"/>
      <c r="K1186" s="305"/>
      <c r="L1186" s="305"/>
      <c r="M1186" s="305"/>
      <c r="N1186" s="309"/>
      <c r="O1186" s="309"/>
      <c r="P1186" s="309"/>
      <c r="Q1186" s="309"/>
      <c r="R1186" s="309"/>
    </row>
    <row r="1187">
      <c r="D1187" s="317"/>
      <c r="E1187" s="305"/>
      <c r="F1187" s="305"/>
      <c r="G1187" s="305"/>
      <c r="H1187" s="305"/>
      <c r="I1187" s="305"/>
      <c r="J1187" s="305"/>
      <c r="K1187" s="305"/>
      <c r="L1187" s="305"/>
      <c r="M1187" s="305"/>
      <c r="N1187" s="309"/>
      <c r="O1187" s="309"/>
      <c r="P1187" s="309"/>
      <c r="Q1187" s="309"/>
      <c r="R1187" s="309"/>
    </row>
    <row r="1188">
      <c r="D1188" s="317"/>
      <c r="E1188" s="305"/>
      <c r="F1188" s="305"/>
      <c r="G1188" s="305"/>
      <c r="H1188" s="305"/>
      <c r="I1188" s="305"/>
      <c r="J1188" s="305"/>
      <c r="K1188" s="305"/>
      <c r="L1188" s="305"/>
      <c r="M1188" s="305"/>
      <c r="N1188" s="309"/>
      <c r="O1188" s="309"/>
      <c r="P1188" s="309"/>
      <c r="Q1188" s="309"/>
      <c r="R1188" s="309"/>
    </row>
    <row r="1189">
      <c r="D1189" s="317"/>
      <c r="E1189" s="305"/>
      <c r="F1189" s="305"/>
      <c r="G1189" s="305"/>
      <c r="H1189" s="305"/>
      <c r="I1189" s="305"/>
      <c r="J1189" s="305"/>
      <c r="K1189" s="305"/>
      <c r="L1189" s="305"/>
      <c r="M1189" s="305"/>
      <c r="N1189" s="309"/>
      <c r="O1189" s="309"/>
      <c r="P1189" s="309"/>
      <c r="Q1189" s="309"/>
      <c r="R1189" s="309"/>
    </row>
    <row r="1190">
      <c r="D1190" s="317"/>
      <c r="E1190" s="305"/>
      <c r="F1190" s="305"/>
      <c r="G1190" s="305"/>
      <c r="H1190" s="305"/>
      <c r="I1190" s="305"/>
      <c r="J1190" s="305"/>
      <c r="K1190" s="305"/>
      <c r="L1190" s="305"/>
      <c r="M1190" s="305"/>
      <c r="N1190" s="309"/>
      <c r="O1190" s="309"/>
      <c r="P1190" s="309"/>
      <c r="Q1190" s="309"/>
      <c r="R1190" s="309"/>
    </row>
    <row r="1191">
      <c r="D1191" s="317"/>
      <c r="E1191" s="305"/>
      <c r="F1191" s="305"/>
      <c r="G1191" s="305"/>
      <c r="H1191" s="305"/>
      <c r="I1191" s="305"/>
      <c r="J1191" s="305"/>
      <c r="K1191" s="305"/>
      <c r="L1191" s="305"/>
      <c r="M1191" s="305"/>
      <c r="N1191" s="309"/>
      <c r="O1191" s="309"/>
      <c r="P1191" s="309"/>
      <c r="Q1191" s="309"/>
      <c r="R1191" s="309"/>
    </row>
    <row r="1192">
      <c r="D1192" s="317"/>
      <c r="E1192" s="305"/>
      <c r="F1192" s="305"/>
      <c r="G1192" s="305"/>
      <c r="H1192" s="305"/>
      <c r="I1192" s="305"/>
      <c r="J1192" s="305"/>
      <c r="K1192" s="305"/>
      <c r="L1192" s="305"/>
      <c r="M1192" s="305"/>
      <c r="N1192" s="309"/>
      <c r="O1192" s="309"/>
      <c r="P1192" s="309"/>
      <c r="Q1192" s="309"/>
      <c r="R1192" s="309"/>
    </row>
    <row r="1193">
      <c r="D1193" s="317"/>
      <c r="E1193" s="305"/>
      <c r="F1193" s="305"/>
      <c r="G1193" s="305"/>
      <c r="H1193" s="305"/>
      <c r="I1193" s="305"/>
      <c r="J1193" s="305"/>
      <c r="K1193" s="305"/>
      <c r="L1193" s="305"/>
      <c r="M1193" s="305"/>
      <c r="N1193" s="309"/>
      <c r="O1193" s="309"/>
      <c r="P1193" s="309"/>
      <c r="Q1193" s="309"/>
      <c r="R1193" s="309"/>
    </row>
    <row r="1194">
      <c r="D1194" s="317"/>
      <c r="E1194" s="305"/>
      <c r="F1194" s="305"/>
      <c r="G1194" s="305"/>
      <c r="H1194" s="305"/>
      <c r="I1194" s="305"/>
      <c r="J1194" s="305"/>
      <c r="K1194" s="305"/>
      <c r="L1194" s="305"/>
      <c r="M1194" s="305"/>
      <c r="N1194" s="309"/>
      <c r="O1194" s="309"/>
      <c r="P1194" s="309"/>
      <c r="Q1194" s="309"/>
      <c r="R1194" s="309"/>
    </row>
    <row r="1195">
      <c r="D1195" s="317"/>
      <c r="E1195" s="305"/>
      <c r="F1195" s="305"/>
      <c r="G1195" s="305"/>
      <c r="H1195" s="305"/>
      <c r="I1195" s="305"/>
      <c r="J1195" s="305"/>
      <c r="K1195" s="305"/>
      <c r="L1195" s="305"/>
      <c r="M1195" s="305"/>
      <c r="N1195" s="309"/>
      <c r="O1195" s="309"/>
      <c r="P1195" s="309"/>
      <c r="Q1195" s="309"/>
      <c r="R1195" s="309"/>
    </row>
    <row r="1196">
      <c r="D1196" s="317"/>
      <c r="E1196" s="305"/>
      <c r="F1196" s="305"/>
      <c r="G1196" s="305"/>
      <c r="H1196" s="305"/>
      <c r="I1196" s="305"/>
      <c r="J1196" s="305"/>
      <c r="K1196" s="305"/>
      <c r="L1196" s="305"/>
      <c r="M1196" s="305"/>
      <c r="N1196" s="309"/>
      <c r="O1196" s="309"/>
      <c r="P1196" s="309"/>
      <c r="Q1196" s="309"/>
      <c r="R1196" s="309"/>
    </row>
    <row r="1197">
      <c r="D1197" s="317"/>
      <c r="E1197" s="305"/>
      <c r="F1197" s="305"/>
      <c r="G1197" s="305"/>
      <c r="H1197" s="305"/>
      <c r="I1197" s="305"/>
      <c r="J1197" s="305"/>
      <c r="K1197" s="305"/>
      <c r="L1197" s="305"/>
      <c r="M1197" s="305"/>
      <c r="N1197" s="309"/>
      <c r="O1197" s="309"/>
      <c r="P1197" s="309"/>
      <c r="Q1197" s="309"/>
      <c r="R1197" s="309"/>
    </row>
    <row r="1198">
      <c r="D1198" s="317"/>
      <c r="E1198" s="305"/>
      <c r="F1198" s="305"/>
      <c r="G1198" s="305"/>
      <c r="H1198" s="305"/>
      <c r="I1198" s="305"/>
      <c r="J1198" s="305"/>
      <c r="K1198" s="305"/>
      <c r="L1198" s="305"/>
      <c r="M1198" s="305"/>
      <c r="N1198" s="309"/>
      <c r="O1198" s="309"/>
      <c r="P1198" s="309"/>
      <c r="Q1198" s="309"/>
      <c r="R1198" s="309"/>
    </row>
    <row r="1199">
      <c r="D1199" s="317"/>
      <c r="E1199" s="305"/>
      <c r="F1199" s="305"/>
      <c r="G1199" s="305"/>
      <c r="H1199" s="305"/>
      <c r="I1199" s="305"/>
      <c r="J1199" s="305"/>
      <c r="K1199" s="305"/>
      <c r="L1199" s="305"/>
      <c r="M1199" s="305"/>
      <c r="N1199" s="309"/>
      <c r="O1199" s="309"/>
      <c r="P1199" s="309"/>
      <c r="Q1199" s="309"/>
      <c r="R1199" s="309"/>
    </row>
    <row r="1200">
      <c r="D1200" s="317"/>
      <c r="E1200" s="305"/>
      <c r="F1200" s="305"/>
      <c r="G1200" s="305"/>
      <c r="H1200" s="305"/>
      <c r="I1200" s="305"/>
      <c r="J1200" s="305"/>
      <c r="K1200" s="305"/>
      <c r="L1200" s="305"/>
      <c r="M1200" s="305"/>
      <c r="N1200" s="309"/>
      <c r="O1200" s="309"/>
      <c r="P1200" s="309"/>
      <c r="Q1200" s="309"/>
      <c r="R1200" s="309"/>
    </row>
    <row r="1201">
      <c r="D1201" s="317"/>
      <c r="E1201" s="305"/>
      <c r="F1201" s="305"/>
      <c r="G1201" s="305"/>
      <c r="H1201" s="305"/>
      <c r="I1201" s="305"/>
      <c r="J1201" s="305"/>
      <c r="K1201" s="305"/>
      <c r="L1201" s="305"/>
      <c r="M1201" s="305"/>
      <c r="N1201" s="309"/>
      <c r="O1201" s="309"/>
      <c r="P1201" s="309"/>
      <c r="Q1201" s="309"/>
      <c r="R1201" s="309"/>
    </row>
    <row r="1202">
      <c r="D1202" s="317"/>
      <c r="E1202" s="305"/>
      <c r="F1202" s="305"/>
      <c r="G1202" s="305"/>
      <c r="H1202" s="305"/>
      <c r="I1202" s="305"/>
      <c r="J1202" s="305"/>
      <c r="K1202" s="305"/>
      <c r="L1202" s="305"/>
      <c r="M1202" s="305"/>
      <c r="N1202" s="309"/>
      <c r="O1202" s="309"/>
      <c r="P1202" s="309"/>
      <c r="Q1202" s="309"/>
      <c r="R1202" s="309"/>
    </row>
    <row r="1203">
      <c r="D1203" s="317"/>
      <c r="E1203" s="305"/>
      <c r="F1203" s="305"/>
      <c r="G1203" s="305"/>
      <c r="H1203" s="305"/>
      <c r="I1203" s="305"/>
      <c r="J1203" s="305"/>
      <c r="K1203" s="305"/>
      <c r="L1203" s="305"/>
      <c r="M1203" s="305"/>
      <c r="N1203" s="309"/>
      <c r="O1203" s="309"/>
      <c r="P1203" s="309"/>
      <c r="Q1203" s="309"/>
      <c r="R1203" s="309"/>
    </row>
    <row r="1204">
      <c r="D1204" s="317"/>
      <c r="E1204" s="305"/>
      <c r="F1204" s="305"/>
      <c r="G1204" s="305"/>
      <c r="H1204" s="305"/>
      <c r="I1204" s="305"/>
      <c r="J1204" s="305"/>
      <c r="K1204" s="305"/>
      <c r="L1204" s="305"/>
      <c r="M1204" s="305"/>
      <c r="N1204" s="309"/>
      <c r="O1204" s="309"/>
      <c r="P1204" s="309"/>
      <c r="Q1204" s="309"/>
      <c r="R1204" s="309"/>
    </row>
    <row r="1205">
      <c r="D1205" s="317"/>
      <c r="E1205" s="305"/>
      <c r="F1205" s="305"/>
      <c r="G1205" s="305"/>
      <c r="H1205" s="305"/>
      <c r="I1205" s="305"/>
      <c r="J1205" s="305"/>
      <c r="K1205" s="305"/>
      <c r="L1205" s="305"/>
      <c r="M1205" s="305"/>
      <c r="N1205" s="309"/>
      <c r="O1205" s="309"/>
      <c r="P1205" s="309"/>
      <c r="Q1205" s="309"/>
      <c r="R1205" s="309"/>
    </row>
    <row r="1206">
      <c r="D1206" s="317"/>
      <c r="E1206" s="305"/>
      <c r="F1206" s="305"/>
      <c r="G1206" s="305"/>
      <c r="H1206" s="305"/>
      <c r="I1206" s="305"/>
      <c r="J1206" s="305"/>
      <c r="K1206" s="305"/>
      <c r="L1206" s="305"/>
      <c r="M1206" s="305"/>
      <c r="N1206" s="309"/>
      <c r="O1206" s="309"/>
      <c r="P1206" s="309"/>
      <c r="Q1206" s="309"/>
      <c r="R1206" s="309"/>
    </row>
    <row r="1207">
      <c r="D1207" s="317"/>
      <c r="E1207" s="305"/>
      <c r="F1207" s="305"/>
      <c r="G1207" s="305"/>
      <c r="H1207" s="305"/>
      <c r="I1207" s="305"/>
      <c r="J1207" s="305"/>
      <c r="K1207" s="305"/>
      <c r="L1207" s="305"/>
      <c r="M1207" s="305"/>
      <c r="N1207" s="309"/>
      <c r="O1207" s="309"/>
      <c r="P1207" s="309"/>
      <c r="Q1207" s="309"/>
      <c r="R1207" s="309"/>
    </row>
    <row r="1208">
      <c r="D1208" s="317"/>
      <c r="E1208" s="305"/>
      <c r="F1208" s="305"/>
      <c r="G1208" s="305"/>
      <c r="H1208" s="305"/>
      <c r="I1208" s="305"/>
      <c r="J1208" s="305"/>
      <c r="K1208" s="305"/>
      <c r="L1208" s="305"/>
      <c r="M1208" s="305"/>
      <c r="N1208" s="309"/>
      <c r="O1208" s="309"/>
      <c r="P1208" s="309"/>
      <c r="Q1208" s="309"/>
      <c r="R1208" s="309"/>
    </row>
    <row r="1209">
      <c r="D1209" s="317"/>
      <c r="E1209" s="305"/>
      <c r="F1209" s="305"/>
      <c r="G1209" s="305"/>
      <c r="H1209" s="305"/>
      <c r="I1209" s="305"/>
      <c r="J1209" s="305"/>
      <c r="K1209" s="305"/>
      <c r="L1209" s="305"/>
      <c r="M1209" s="305"/>
      <c r="N1209" s="309"/>
      <c r="O1209" s="309"/>
      <c r="P1209" s="309"/>
      <c r="Q1209" s="309"/>
      <c r="R1209" s="309"/>
    </row>
    <row r="1210">
      <c r="D1210" s="317"/>
      <c r="E1210" s="305"/>
      <c r="F1210" s="305"/>
      <c r="G1210" s="305"/>
      <c r="H1210" s="305"/>
      <c r="I1210" s="305"/>
      <c r="J1210" s="305"/>
      <c r="K1210" s="305"/>
      <c r="L1210" s="305"/>
      <c r="M1210" s="305"/>
      <c r="N1210" s="309"/>
      <c r="O1210" s="309"/>
      <c r="P1210" s="309"/>
      <c r="Q1210" s="309"/>
      <c r="R1210" s="309"/>
    </row>
    <row r="1211">
      <c r="D1211" s="317"/>
      <c r="E1211" s="305"/>
      <c r="F1211" s="305"/>
      <c r="G1211" s="305"/>
      <c r="H1211" s="305"/>
      <c r="I1211" s="305"/>
      <c r="J1211" s="305"/>
      <c r="K1211" s="305"/>
      <c r="L1211" s="305"/>
      <c r="M1211" s="305"/>
      <c r="N1211" s="309"/>
      <c r="O1211" s="309"/>
      <c r="P1211" s="309"/>
      <c r="Q1211" s="309"/>
      <c r="R1211" s="309"/>
    </row>
    <row r="1212">
      <c r="D1212" s="317"/>
      <c r="E1212" s="305"/>
      <c r="F1212" s="305"/>
      <c r="G1212" s="305"/>
      <c r="H1212" s="305"/>
      <c r="I1212" s="305"/>
      <c r="J1212" s="305"/>
      <c r="K1212" s="305"/>
      <c r="L1212" s="305"/>
      <c r="M1212" s="305"/>
      <c r="N1212" s="309"/>
      <c r="O1212" s="309"/>
      <c r="P1212" s="309"/>
      <c r="Q1212" s="309"/>
      <c r="R1212" s="309"/>
    </row>
    <row r="1213">
      <c r="D1213" s="317"/>
      <c r="E1213" s="305"/>
      <c r="F1213" s="305"/>
      <c r="G1213" s="305"/>
      <c r="H1213" s="305"/>
      <c r="I1213" s="305"/>
      <c r="J1213" s="305"/>
      <c r="K1213" s="305"/>
      <c r="L1213" s="305"/>
      <c r="M1213" s="305"/>
      <c r="N1213" s="309"/>
      <c r="O1213" s="309"/>
      <c r="P1213" s="309"/>
      <c r="Q1213" s="309"/>
      <c r="R1213" s="309"/>
    </row>
    <row r="1214">
      <c r="D1214" s="317"/>
      <c r="E1214" s="305"/>
      <c r="F1214" s="305"/>
      <c r="G1214" s="305"/>
      <c r="H1214" s="305"/>
      <c r="I1214" s="305"/>
      <c r="J1214" s="305"/>
      <c r="K1214" s="305"/>
      <c r="L1214" s="305"/>
      <c r="M1214" s="305"/>
      <c r="N1214" s="309"/>
      <c r="O1214" s="309"/>
      <c r="P1214" s="309"/>
      <c r="Q1214" s="309"/>
      <c r="R1214" s="309"/>
    </row>
    <row r="1215">
      <c r="D1215" s="317"/>
      <c r="E1215" s="305"/>
      <c r="F1215" s="305"/>
      <c r="G1215" s="305"/>
      <c r="H1215" s="305"/>
      <c r="I1215" s="305"/>
      <c r="J1215" s="305"/>
      <c r="K1215" s="305"/>
      <c r="L1215" s="305"/>
      <c r="M1215" s="305"/>
      <c r="N1215" s="309"/>
      <c r="O1215" s="309"/>
      <c r="P1215" s="309"/>
      <c r="Q1215" s="309"/>
      <c r="R1215" s="309"/>
    </row>
    <row r="1216">
      <c r="D1216" s="317"/>
      <c r="E1216" s="305"/>
      <c r="F1216" s="305"/>
      <c r="G1216" s="305"/>
      <c r="H1216" s="305"/>
      <c r="I1216" s="305"/>
      <c r="J1216" s="305"/>
      <c r="K1216" s="305"/>
      <c r="L1216" s="305"/>
      <c r="M1216" s="305"/>
      <c r="N1216" s="309"/>
      <c r="O1216" s="309"/>
      <c r="P1216" s="309"/>
      <c r="Q1216" s="309"/>
      <c r="R1216" s="309"/>
    </row>
    <row r="1217">
      <c r="D1217" s="317"/>
      <c r="E1217" s="305"/>
      <c r="F1217" s="305"/>
      <c r="G1217" s="305"/>
      <c r="H1217" s="305"/>
      <c r="I1217" s="305"/>
      <c r="J1217" s="305"/>
      <c r="K1217" s="305"/>
      <c r="L1217" s="305"/>
      <c r="M1217" s="305"/>
      <c r="N1217" s="309"/>
      <c r="O1217" s="309"/>
      <c r="P1217" s="309"/>
      <c r="Q1217" s="309"/>
      <c r="R1217" s="309"/>
    </row>
    <row r="1218">
      <c r="D1218" s="317"/>
      <c r="E1218" s="305"/>
      <c r="F1218" s="305"/>
      <c r="G1218" s="305"/>
      <c r="H1218" s="305"/>
      <c r="I1218" s="305"/>
      <c r="J1218" s="305"/>
      <c r="K1218" s="305"/>
      <c r="L1218" s="305"/>
      <c r="M1218" s="305"/>
      <c r="N1218" s="309"/>
      <c r="O1218" s="309"/>
      <c r="P1218" s="309"/>
      <c r="Q1218" s="309"/>
      <c r="R1218" s="309"/>
    </row>
    <row r="1219">
      <c r="D1219" s="317"/>
      <c r="E1219" s="305"/>
      <c r="F1219" s="305"/>
      <c r="G1219" s="305"/>
      <c r="H1219" s="305"/>
      <c r="I1219" s="305"/>
      <c r="J1219" s="305"/>
      <c r="K1219" s="305"/>
      <c r="L1219" s="305"/>
      <c r="M1219" s="305"/>
      <c r="N1219" s="309"/>
      <c r="O1219" s="309"/>
      <c r="P1219" s="309"/>
      <c r="Q1219" s="309"/>
      <c r="R1219" s="309"/>
    </row>
    <row r="1220">
      <c r="D1220" s="317"/>
      <c r="E1220" s="305"/>
      <c r="F1220" s="305"/>
      <c r="G1220" s="305"/>
      <c r="H1220" s="305"/>
      <c r="I1220" s="305"/>
      <c r="J1220" s="305"/>
      <c r="K1220" s="305"/>
      <c r="L1220" s="305"/>
      <c r="M1220" s="305"/>
      <c r="N1220" s="309"/>
      <c r="O1220" s="309"/>
      <c r="P1220" s="309"/>
      <c r="Q1220" s="309"/>
      <c r="R1220" s="309"/>
    </row>
    <row r="1221">
      <c r="D1221" s="317"/>
      <c r="E1221" s="305"/>
      <c r="F1221" s="305"/>
      <c r="G1221" s="305"/>
      <c r="H1221" s="305"/>
      <c r="I1221" s="305"/>
      <c r="J1221" s="305"/>
      <c r="K1221" s="305"/>
      <c r="L1221" s="305"/>
      <c r="M1221" s="305"/>
      <c r="N1221" s="309"/>
      <c r="O1221" s="309"/>
      <c r="P1221" s="309"/>
      <c r="Q1221" s="309"/>
      <c r="R1221" s="309"/>
    </row>
    <row r="1222">
      <c r="D1222" s="317"/>
      <c r="E1222" s="305"/>
      <c r="F1222" s="305"/>
      <c r="G1222" s="305"/>
      <c r="H1222" s="305"/>
      <c r="I1222" s="305"/>
      <c r="J1222" s="305"/>
      <c r="K1222" s="305"/>
      <c r="L1222" s="305"/>
      <c r="M1222" s="305"/>
      <c r="N1222" s="309"/>
      <c r="O1222" s="309"/>
      <c r="P1222" s="309"/>
      <c r="Q1222" s="309"/>
      <c r="R1222" s="309"/>
    </row>
    <row r="1223">
      <c r="D1223" s="317"/>
      <c r="E1223" s="305"/>
      <c r="F1223" s="305"/>
      <c r="G1223" s="305"/>
      <c r="H1223" s="305"/>
      <c r="I1223" s="305"/>
      <c r="J1223" s="305"/>
      <c r="K1223" s="305"/>
      <c r="L1223" s="305"/>
      <c r="M1223" s="305"/>
      <c r="N1223" s="309"/>
      <c r="O1223" s="309"/>
      <c r="P1223" s="309"/>
      <c r="Q1223" s="309"/>
      <c r="R1223" s="309"/>
    </row>
    <row r="1224">
      <c r="D1224" s="317"/>
      <c r="E1224" s="305"/>
      <c r="F1224" s="305"/>
      <c r="G1224" s="305"/>
      <c r="H1224" s="305"/>
      <c r="I1224" s="305"/>
      <c r="J1224" s="305"/>
      <c r="K1224" s="305"/>
      <c r="L1224" s="305"/>
      <c r="M1224" s="305"/>
      <c r="N1224" s="309"/>
      <c r="O1224" s="309"/>
      <c r="P1224" s="309"/>
      <c r="Q1224" s="309"/>
      <c r="R1224" s="309"/>
    </row>
    <row r="1225">
      <c r="D1225" s="317"/>
      <c r="E1225" s="305"/>
      <c r="F1225" s="305"/>
      <c r="G1225" s="305"/>
      <c r="H1225" s="305"/>
      <c r="I1225" s="305"/>
      <c r="J1225" s="305"/>
      <c r="K1225" s="305"/>
      <c r="L1225" s="305"/>
      <c r="M1225" s="305"/>
      <c r="N1225" s="309"/>
      <c r="O1225" s="309"/>
      <c r="P1225" s="309"/>
      <c r="Q1225" s="309"/>
      <c r="R1225" s="309"/>
    </row>
    <row r="1226">
      <c r="D1226" s="317"/>
      <c r="E1226" s="305"/>
      <c r="F1226" s="305"/>
      <c r="G1226" s="305"/>
      <c r="H1226" s="305"/>
      <c r="I1226" s="305"/>
      <c r="J1226" s="305"/>
      <c r="K1226" s="305"/>
      <c r="L1226" s="305"/>
      <c r="M1226" s="305"/>
      <c r="N1226" s="309"/>
      <c r="O1226" s="309"/>
      <c r="P1226" s="309"/>
      <c r="Q1226" s="309"/>
      <c r="R1226" s="309"/>
    </row>
    <row r="1227">
      <c r="D1227" s="317"/>
      <c r="E1227" s="305"/>
      <c r="F1227" s="305"/>
      <c r="G1227" s="305"/>
      <c r="H1227" s="305"/>
      <c r="I1227" s="305"/>
      <c r="J1227" s="305"/>
      <c r="K1227" s="305"/>
      <c r="L1227" s="305"/>
      <c r="M1227" s="305"/>
      <c r="N1227" s="309"/>
      <c r="O1227" s="309"/>
      <c r="P1227" s="309"/>
      <c r="Q1227" s="309"/>
      <c r="R1227" s="309"/>
    </row>
    <row r="1228">
      <c r="D1228" s="317"/>
      <c r="E1228" s="305"/>
      <c r="F1228" s="305"/>
      <c r="G1228" s="305"/>
      <c r="H1228" s="305"/>
      <c r="I1228" s="305"/>
      <c r="J1228" s="305"/>
      <c r="K1228" s="305"/>
      <c r="L1228" s="305"/>
      <c r="M1228" s="305"/>
      <c r="N1228" s="309"/>
      <c r="O1228" s="309"/>
      <c r="P1228" s="309"/>
      <c r="Q1228" s="309"/>
      <c r="R1228" s="309"/>
    </row>
    <row r="1229">
      <c r="D1229" s="317"/>
      <c r="E1229" s="305"/>
      <c r="F1229" s="305"/>
      <c r="G1229" s="305"/>
      <c r="H1229" s="305"/>
      <c r="I1229" s="305"/>
      <c r="J1229" s="305"/>
      <c r="K1229" s="305"/>
      <c r="L1229" s="305"/>
      <c r="M1229" s="305"/>
      <c r="N1229" s="309"/>
      <c r="O1229" s="309"/>
      <c r="P1229" s="309"/>
      <c r="Q1229" s="309"/>
      <c r="R1229" s="309"/>
    </row>
    <row r="1230">
      <c r="D1230" s="317"/>
      <c r="E1230" s="305"/>
      <c r="F1230" s="305"/>
      <c r="G1230" s="305"/>
      <c r="H1230" s="305"/>
      <c r="I1230" s="305"/>
      <c r="J1230" s="305"/>
      <c r="K1230" s="305"/>
      <c r="L1230" s="305"/>
      <c r="M1230" s="305"/>
      <c r="N1230" s="309"/>
      <c r="O1230" s="309"/>
      <c r="P1230" s="309"/>
      <c r="Q1230" s="309"/>
      <c r="R1230" s="309"/>
    </row>
    <row r="1231">
      <c r="D1231" s="317"/>
      <c r="E1231" s="305"/>
      <c r="F1231" s="305"/>
      <c r="G1231" s="305"/>
      <c r="H1231" s="305"/>
      <c r="I1231" s="305"/>
      <c r="J1231" s="305"/>
      <c r="K1231" s="305"/>
      <c r="L1231" s="305"/>
      <c r="M1231" s="305"/>
      <c r="N1231" s="309"/>
      <c r="O1231" s="309"/>
      <c r="P1231" s="309"/>
      <c r="Q1231" s="309"/>
      <c r="R1231" s="309"/>
    </row>
    <row r="1232">
      <c r="D1232" s="317"/>
      <c r="E1232" s="305"/>
      <c r="F1232" s="305"/>
      <c r="G1232" s="305"/>
      <c r="H1232" s="305"/>
      <c r="I1232" s="305"/>
      <c r="J1232" s="305"/>
      <c r="K1232" s="305"/>
      <c r="L1232" s="305"/>
      <c r="M1232" s="305"/>
      <c r="N1232" s="309"/>
      <c r="O1232" s="309"/>
      <c r="P1232" s="309"/>
      <c r="Q1232" s="309"/>
      <c r="R1232" s="309"/>
    </row>
    <row r="1233">
      <c r="D1233" s="317"/>
      <c r="E1233" s="305"/>
      <c r="F1233" s="305"/>
      <c r="G1233" s="305"/>
      <c r="H1233" s="305"/>
      <c r="I1233" s="305"/>
      <c r="J1233" s="305"/>
      <c r="K1233" s="305"/>
      <c r="L1233" s="305"/>
      <c r="M1233" s="305"/>
      <c r="N1233" s="309"/>
      <c r="O1233" s="309"/>
      <c r="P1233" s="309"/>
      <c r="Q1233" s="309"/>
      <c r="R1233" s="309"/>
    </row>
    <row r="1234">
      <c r="D1234" s="317"/>
      <c r="E1234" s="305"/>
      <c r="F1234" s="305"/>
      <c r="G1234" s="305"/>
      <c r="H1234" s="305"/>
      <c r="I1234" s="305"/>
      <c r="J1234" s="305"/>
      <c r="K1234" s="305"/>
      <c r="L1234" s="305"/>
      <c r="M1234" s="305"/>
      <c r="N1234" s="309"/>
      <c r="O1234" s="309"/>
      <c r="P1234" s="309"/>
      <c r="Q1234" s="309"/>
      <c r="R1234" s="309"/>
    </row>
    <row r="1235">
      <c r="D1235" s="317"/>
      <c r="E1235" s="305"/>
      <c r="F1235" s="305"/>
      <c r="G1235" s="305"/>
      <c r="H1235" s="305"/>
      <c r="I1235" s="305"/>
      <c r="J1235" s="305"/>
      <c r="K1235" s="305"/>
      <c r="L1235" s="305"/>
      <c r="M1235" s="305"/>
      <c r="N1235" s="309"/>
      <c r="O1235" s="309"/>
      <c r="P1235" s="309"/>
      <c r="Q1235" s="309"/>
      <c r="R1235" s="309"/>
    </row>
    <row r="1236">
      <c r="D1236" s="317"/>
      <c r="E1236" s="305"/>
      <c r="F1236" s="305"/>
      <c r="G1236" s="305"/>
      <c r="H1236" s="305"/>
      <c r="I1236" s="305"/>
      <c r="J1236" s="305"/>
      <c r="K1236" s="305"/>
      <c r="L1236" s="305"/>
      <c r="M1236" s="305"/>
      <c r="N1236" s="309"/>
      <c r="O1236" s="309"/>
      <c r="P1236" s="309"/>
      <c r="Q1236" s="309"/>
      <c r="R1236" s="309"/>
    </row>
    <row r="1237">
      <c r="D1237" s="317"/>
      <c r="E1237" s="305"/>
      <c r="F1237" s="305"/>
      <c r="G1237" s="305"/>
      <c r="H1237" s="305"/>
      <c r="I1237" s="305"/>
      <c r="J1237" s="305"/>
      <c r="K1237" s="305"/>
      <c r="L1237" s="305"/>
      <c r="M1237" s="305"/>
      <c r="N1237" s="309"/>
      <c r="O1237" s="309"/>
      <c r="P1237" s="309"/>
      <c r="Q1237" s="309"/>
      <c r="R1237" s="309"/>
    </row>
    <row r="1238">
      <c r="D1238" s="317"/>
      <c r="E1238" s="305"/>
      <c r="F1238" s="305"/>
      <c r="G1238" s="305"/>
      <c r="H1238" s="305"/>
      <c r="I1238" s="305"/>
      <c r="J1238" s="305"/>
      <c r="K1238" s="305"/>
      <c r="L1238" s="305"/>
      <c r="M1238" s="305"/>
      <c r="N1238" s="309"/>
      <c r="O1238" s="309"/>
      <c r="P1238" s="309"/>
      <c r="Q1238" s="309"/>
      <c r="R1238" s="309"/>
    </row>
    <row r="1239">
      <c r="D1239" s="317"/>
      <c r="E1239" s="305"/>
      <c r="F1239" s="305"/>
      <c r="G1239" s="305"/>
      <c r="H1239" s="305"/>
      <c r="I1239" s="305"/>
      <c r="J1239" s="305"/>
      <c r="K1239" s="305"/>
      <c r="L1239" s="305"/>
      <c r="M1239" s="305"/>
      <c r="N1239" s="309"/>
      <c r="O1239" s="309"/>
      <c r="P1239" s="309"/>
      <c r="Q1239" s="309"/>
      <c r="R1239" s="309"/>
    </row>
    <row r="1240">
      <c r="D1240" s="317"/>
      <c r="E1240" s="305"/>
      <c r="F1240" s="305"/>
      <c r="G1240" s="305"/>
      <c r="H1240" s="305"/>
      <c r="I1240" s="305"/>
      <c r="J1240" s="305"/>
      <c r="K1240" s="305"/>
      <c r="L1240" s="305"/>
      <c r="M1240" s="305"/>
      <c r="N1240" s="309"/>
      <c r="O1240" s="309"/>
      <c r="P1240" s="309"/>
      <c r="Q1240" s="309"/>
      <c r="R1240" s="309"/>
    </row>
    <row r="1241">
      <c r="D1241" s="317"/>
      <c r="E1241" s="305"/>
      <c r="F1241" s="305"/>
      <c r="G1241" s="305"/>
      <c r="H1241" s="305"/>
      <c r="I1241" s="305"/>
      <c r="J1241" s="305"/>
      <c r="K1241" s="305"/>
      <c r="L1241" s="305"/>
      <c r="M1241" s="305"/>
      <c r="N1241" s="309"/>
      <c r="O1241" s="309"/>
      <c r="P1241" s="309"/>
      <c r="Q1241" s="309"/>
      <c r="R1241" s="309"/>
    </row>
    <row r="1242">
      <c r="D1242" s="317"/>
      <c r="E1242" s="305"/>
      <c r="F1242" s="305"/>
      <c r="G1242" s="305"/>
      <c r="H1242" s="305"/>
      <c r="I1242" s="305"/>
      <c r="J1242" s="305"/>
      <c r="K1242" s="305"/>
      <c r="L1242" s="305"/>
      <c r="M1242" s="305"/>
      <c r="N1242" s="309"/>
      <c r="O1242" s="309"/>
      <c r="P1242" s="309"/>
      <c r="Q1242" s="309"/>
      <c r="R1242" s="309"/>
    </row>
    <row r="1243">
      <c r="D1243" s="317"/>
      <c r="E1243" s="305"/>
      <c r="F1243" s="305"/>
      <c r="G1243" s="305"/>
      <c r="H1243" s="305"/>
      <c r="I1243" s="305"/>
      <c r="J1243" s="305"/>
      <c r="K1243" s="305"/>
      <c r="L1243" s="305"/>
      <c r="M1243" s="305"/>
      <c r="N1243" s="309"/>
      <c r="O1243" s="309"/>
      <c r="P1243" s="309"/>
      <c r="Q1243" s="309"/>
      <c r="R1243" s="309"/>
    </row>
    <row r="1244">
      <c r="D1244" s="317"/>
      <c r="E1244" s="305"/>
      <c r="F1244" s="305"/>
      <c r="G1244" s="305"/>
      <c r="H1244" s="305"/>
      <c r="I1244" s="305"/>
      <c r="J1244" s="305"/>
      <c r="K1244" s="305"/>
      <c r="L1244" s="305"/>
      <c r="M1244" s="305"/>
      <c r="N1244" s="309"/>
      <c r="O1244" s="309"/>
      <c r="P1244" s="309"/>
      <c r="Q1244" s="309"/>
      <c r="R1244" s="309"/>
    </row>
    <row r="1245">
      <c r="D1245" s="317"/>
      <c r="E1245" s="305"/>
      <c r="F1245" s="305"/>
      <c r="G1245" s="305"/>
      <c r="H1245" s="305"/>
      <c r="I1245" s="305"/>
      <c r="J1245" s="305"/>
      <c r="K1245" s="305"/>
      <c r="L1245" s="305"/>
      <c r="M1245" s="305"/>
      <c r="N1245" s="309"/>
      <c r="O1245" s="309"/>
      <c r="P1245" s="309"/>
      <c r="Q1245" s="309"/>
      <c r="R1245" s="309"/>
    </row>
    <row r="1246">
      <c r="D1246" s="317"/>
      <c r="E1246" s="305"/>
      <c r="F1246" s="305"/>
      <c r="G1246" s="305"/>
      <c r="H1246" s="305"/>
      <c r="I1246" s="305"/>
      <c r="J1246" s="305"/>
      <c r="K1246" s="305"/>
      <c r="L1246" s="305"/>
      <c r="M1246" s="305"/>
      <c r="N1246" s="309"/>
      <c r="O1246" s="309"/>
      <c r="P1246" s="309"/>
      <c r="Q1246" s="309"/>
      <c r="R1246" s="309"/>
    </row>
    <row r="1247">
      <c r="D1247" s="317"/>
      <c r="E1247" s="305"/>
      <c r="F1247" s="305"/>
      <c r="G1247" s="305"/>
      <c r="H1247" s="305"/>
      <c r="I1247" s="305"/>
      <c r="J1247" s="305"/>
      <c r="K1247" s="305"/>
      <c r="L1247" s="305"/>
      <c r="M1247" s="305"/>
      <c r="N1247" s="309"/>
      <c r="O1247" s="309"/>
      <c r="P1247" s="309"/>
      <c r="Q1247" s="309"/>
      <c r="R1247" s="309"/>
    </row>
    <row r="1248">
      <c r="D1248" s="317"/>
      <c r="E1248" s="305"/>
      <c r="F1248" s="305"/>
      <c r="G1248" s="305"/>
      <c r="H1248" s="305"/>
      <c r="I1248" s="305"/>
      <c r="J1248" s="305"/>
      <c r="K1248" s="305"/>
      <c r="L1248" s="305"/>
      <c r="M1248" s="305"/>
      <c r="N1248" s="309"/>
      <c r="O1248" s="309"/>
      <c r="P1248" s="309"/>
      <c r="Q1248" s="309"/>
      <c r="R1248" s="309"/>
    </row>
    <row r="1249">
      <c r="D1249" s="317"/>
      <c r="E1249" s="305"/>
      <c r="F1249" s="305"/>
      <c r="G1249" s="305"/>
      <c r="H1249" s="305"/>
      <c r="I1249" s="305"/>
      <c r="J1249" s="305"/>
      <c r="K1249" s="305"/>
      <c r="L1249" s="305"/>
      <c r="M1249" s="305"/>
      <c r="N1249" s="309"/>
      <c r="O1249" s="309"/>
      <c r="P1249" s="309"/>
      <c r="Q1249" s="309"/>
      <c r="R1249" s="309"/>
    </row>
    <row r="1250">
      <c r="D1250" s="317"/>
      <c r="E1250" s="305"/>
      <c r="F1250" s="305"/>
      <c r="G1250" s="305"/>
      <c r="H1250" s="305"/>
      <c r="I1250" s="305"/>
      <c r="J1250" s="305"/>
      <c r="K1250" s="305"/>
      <c r="L1250" s="305"/>
      <c r="M1250" s="305"/>
      <c r="N1250" s="309"/>
      <c r="O1250" s="309"/>
      <c r="P1250" s="309"/>
      <c r="Q1250" s="309"/>
      <c r="R1250" s="309"/>
    </row>
    <row r="1251">
      <c r="D1251" s="317"/>
      <c r="E1251" s="305"/>
      <c r="F1251" s="305"/>
      <c r="G1251" s="305"/>
      <c r="H1251" s="305"/>
      <c r="I1251" s="305"/>
      <c r="J1251" s="305"/>
      <c r="K1251" s="305"/>
      <c r="L1251" s="305"/>
      <c r="M1251" s="305"/>
      <c r="N1251" s="309"/>
      <c r="O1251" s="309"/>
      <c r="P1251" s="309"/>
      <c r="Q1251" s="309"/>
      <c r="R1251" s="309"/>
    </row>
    <row r="1252">
      <c r="D1252" s="317"/>
      <c r="E1252" s="305"/>
      <c r="F1252" s="305"/>
      <c r="G1252" s="305"/>
      <c r="H1252" s="305"/>
      <c r="I1252" s="305"/>
      <c r="J1252" s="305"/>
      <c r="K1252" s="305"/>
      <c r="L1252" s="305"/>
      <c r="M1252" s="305"/>
      <c r="N1252" s="309"/>
      <c r="O1252" s="309"/>
      <c r="P1252" s="309"/>
      <c r="Q1252" s="309"/>
      <c r="R1252" s="309"/>
    </row>
    <row r="1253">
      <c r="D1253" s="317"/>
      <c r="E1253" s="305"/>
      <c r="F1253" s="305"/>
      <c r="G1253" s="305"/>
      <c r="H1253" s="305"/>
      <c r="I1253" s="305"/>
      <c r="J1253" s="305"/>
      <c r="K1253" s="305"/>
      <c r="L1253" s="305"/>
      <c r="M1253" s="305"/>
      <c r="N1253" s="309"/>
      <c r="O1253" s="309"/>
      <c r="P1253" s="309"/>
      <c r="Q1253" s="309"/>
      <c r="R1253" s="309"/>
    </row>
    <row r="1254">
      <c r="D1254" s="317"/>
      <c r="E1254" s="305"/>
      <c r="F1254" s="305"/>
      <c r="G1254" s="305"/>
      <c r="H1254" s="305"/>
      <c r="I1254" s="305"/>
      <c r="J1254" s="305"/>
      <c r="K1254" s="305"/>
      <c r="L1254" s="305"/>
      <c r="M1254" s="305"/>
      <c r="N1254" s="309"/>
      <c r="O1254" s="309"/>
      <c r="P1254" s="309"/>
      <c r="Q1254" s="309"/>
      <c r="R1254" s="309"/>
    </row>
    <row r="1255">
      <c r="D1255" s="317"/>
      <c r="E1255" s="305"/>
      <c r="F1255" s="305"/>
      <c r="G1255" s="305"/>
      <c r="H1255" s="305"/>
      <c r="I1255" s="305"/>
      <c r="J1255" s="305"/>
      <c r="K1255" s="305"/>
      <c r="L1255" s="305"/>
      <c r="M1255" s="305"/>
      <c r="N1255" s="309"/>
      <c r="O1255" s="309"/>
      <c r="P1255" s="309"/>
      <c r="Q1255" s="309"/>
      <c r="R1255" s="309"/>
    </row>
    <row r="1256">
      <c r="D1256" s="317"/>
      <c r="E1256" s="305"/>
      <c r="F1256" s="305"/>
      <c r="G1256" s="305"/>
      <c r="H1256" s="305"/>
      <c r="I1256" s="305"/>
      <c r="J1256" s="305"/>
      <c r="K1256" s="305"/>
      <c r="L1256" s="305"/>
      <c r="M1256" s="305"/>
      <c r="N1256" s="309"/>
      <c r="O1256" s="309"/>
      <c r="P1256" s="309"/>
      <c r="Q1256" s="309"/>
      <c r="R1256" s="309"/>
    </row>
    <row r="1257">
      <c r="D1257" s="317"/>
      <c r="E1257" s="305"/>
      <c r="F1257" s="305"/>
      <c r="G1257" s="305"/>
      <c r="H1257" s="305"/>
      <c r="I1257" s="305"/>
      <c r="J1257" s="305"/>
      <c r="K1257" s="305"/>
      <c r="L1257" s="305"/>
      <c r="M1257" s="305"/>
      <c r="N1257" s="309"/>
      <c r="O1257" s="309"/>
      <c r="P1257" s="309"/>
      <c r="Q1257" s="309"/>
      <c r="R1257" s="309"/>
    </row>
    <row r="1258">
      <c r="D1258" s="317"/>
      <c r="E1258" s="305"/>
      <c r="F1258" s="305"/>
      <c r="G1258" s="305"/>
      <c r="H1258" s="305"/>
      <c r="I1258" s="305"/>
      <c r="J1258" s="305"/>
      <c r="K1258" s="305"/>
      <c r="L1258" s="305"/>
      <c r="M1258" s="305"/>
      <c r="N1258" s="309"/>
      <c r="O1258" s="309"/>
      <c r="P1258" s="309"/>
      <c r="Q1258" s="309"/>
      <c r="R1258" s="309"/>
    </row>
    <row r="1259">
      <c r="D1259" s="317"/>
      <c r="E1259" s="305"/>
      <c r="F1259" s="305"/>
      <c r="G1259" s="305"/>
      <c r="H1259" s="305"/>
      <c r="I1259" s="305"/>
      <c r="J1259" s="305"/>
      <c r="K1259" s="305"/>
      <c r="L1259" s="305"/>
      <c r="M1259" s="305"/>
      <c r="N1259" s="309"/>
      <c r="O1259" s="309"/>
      <c r="P1259" s="309"/>
      <c r="Q1259" s="309"/>
      <c r="R1259" s="309"/>
    </row>
    <row r="1260">
      <c r="D1260" s="317"/>
      <c r="E1260" s="305"/>
      <c r="F1260" s="305"/>
      <c r="G1260" s="305"/>
      <c r="H1260" s="305"/>
      <c r="I1260" s="305"/>
      <c r="J1260" s="305"/>
      <c r="K1260" s="305"/>
      <c r="L1260" s="305"/>
      <c r="M1260" s="305"/>
      <c r="N1260" s="309"/>
      <c r="O1260" s="309"/>
      <c r="P1260" s="309"/>
      <c r="Q1260" s="309"/>
      <c r="R1260" s="309"/>
    </row>
    <row r="1261">
      <c r="D1261" s="317"/>
      <c r="E1261" s="305"/>
      <c r="F1261" s="305"/>
      <c r="G1261" s="305"/>
      <c r="H1261" s="305"/>
      <c r="I1261" s="305"/>
      <c r="J1261" s="305"/>
      <c r="K1261" s="305"/>
      <c r="L1261" s="305"/>
      <c r="M1261" s="305"/>
      <c r="N1261" s="309"/>
      <c r="O1261" s="309"/>
      <c r="P1261" s="309"/>
      <c r="Q1261" s="309"/>
      <c r="R1261" s="309"/>
    </row>
    <row r="1262">
      <c r="D1262" s="317"/>
      <c r="E1262" s="305"/>
      <c r="F1262" s="305"/>
      <c r="G1262" s="305"/>
      <c r="H1262" s="305"/>
      <c r="I1262" s="305"/>
      <c r="J1262" s="305"/>
      <c r="K1262" s="305"/>
      <c r="L1262" s="305"/>
      <c r="M1262" s="305"/>
      <c r="N1262" s="309"/>
      <c r="O1262" s="309"/>
      <c r="P1262" s="309"/>
      <c r="Q1262" s="309"/>
      <c r="R1262" s="309"/>
    </row>
    <row r="1263">
      <c r="D1263" s="317"/>
      <c r="E1263" s="305"/>
      <c r="F1263" s="305"/>
      <c r="G1263" s="305"/>
      <c r="H1263" s="305"/>
      <c r="I1263" s="305"/>
      <c r="J1263" s="305"/>
      <c r="K1263" s="305"/>
      <c r="L1263" s="305"/>
      <c r="M1263" s="305"/>
      <c r="N1263" s="309"/>
      <c r="O1263" s="309"/>
      <c r="P1263" s="309"/>
      <c r="Q1263" s="309"/>
      <c r="R1263" s="309"/>
    </row>
    <row r="1264">
      <c r="D1264" s="317"/>
      <c r="E1264" s="305"/>
      <c r="F1264" s="305"/>
      <c r="G1264" s="305"/>
      <c r="H1264" s="305"/>
      <c r="I1264" s="305"/>
      <c r="J1264" s="305"/>
      <c r="K1264" s="305"/>
      <c r="L1264" s="305"/>
      <c r="M1264" s="305"/>
      <c r="N1264" s="309"/>
      <c r="O1264" s="309"/>
      <c r="P1264" s="309"/>
      <c r="Q1264" s="309"/>
      <c r="R1264" s="309"/>
    </row>
    <row r="1265">
      <c r="D1265" s="317"/>
      <c r="E1265" s="305"/>
      <c r="F1265" s="305"/>
      <c r="G1265" s="305"/>
      <c r="H1265" s="305"/>
      <c r="I1265" s="305"/>
      <c r="J1265" s="305"/>
      <c r="K1265" s="305"/>
      <c r="L1265" s="305"/>
      <c r="M1265" s="305"/>
      <c r="N1265" s="309"/>
      <c r="O1265" s="309"/>
      <c r="P1265" s="309"/>
      <c r="Q1265" s="309"/>
      <c r="R1265" s="309"/>
    </row>
    <row r="1266">
      <c r="D1266" s="317"/>
      <c r="E1266" s="305"/>
      <c r="F1266" s="305"/>
      <c r="G1266" s="305"/>
      <c r="H1266" s="305"/>
      <c r="I1266" s="305"/>
      <c r="J1266" s="305"/>
      <c r="K1266" s="305"/>
      <c r="L1266" s="305"/>
      <c r="M1266" s="305"/>
      <c r="N1266" s="309"/>
      <c r="O1266" s="309"/>
      <c r="P1266" s="309"/>
      <c r="Q1266" s="309"/>
      <c r="R1266" s="309"/>
    </row>
    <row r="1267">
      <c r="D1267" s="317"/>
      <c r="E1267" s="305"/>
      <c r="F1267" s="305"/>
      <c r="G1267" s="305"/>
      <c r="H1267" s="305"/>
      <c r="I1267" s="305"/>
      <c r="J1267" s="305"/>
      <c r="K1267" s="305"/>
      <c r="L1267" s="305"/>
      <c r="M1267" s="305"/>
      <c r="N1267" s="309"/>
      <c r="O1267" s="309"/>
      <c r="P1267" s="309"/>
      <c r="Q1267" s="309"/>
      <c r="R1267" s="309"/>
    </row>
    <row r="1268">
      <c r="D1268" s="317"/>
      <c r="E1268" s="305"/>
      <c r="F1268" s="305"/>
      <c r="G1268" s="305"/>
      <c r="H1268" s="305"/>
      <c r="I1268" s="305"/>
      <c r="J1268" s="305"/>
      <c r="K1268" s="305"/>
      <c r="L1268" s="305"/>
      <c r="M1268" s="305"/>
      <c r="N1268" s="309"/>
      <c r="O1268" s="309"/>
      <c r="P1268" s="309"/>
      <c r="Q1268" s="309"/>
      <c r="R1268" s="309"/>
    </row>
    <row r="1269">
      <c r="D1269" s="317"/>
      <c r="E1269" s="305"/>
      <c r="F1269" s="305"/>
      <c r="G1269" s="305"/>
      <c r="H1269" s="305"/>
      <c r="I1269" s="305"/>
      <c r="J1269" s="305"/>
      <c r="K1269" s="305"/>
      <c r="L1269" s="305"/>
      <c r="M1269" s="305"/>
      <c r="N1269" s="309"/>
      <c r="O1269" s="309"/>
      <c r="P1269" s="309"/>
      <c r="Q1269" s="309"/>
      <c r="R1269" s="309"/>
    </row>
    <row r="1270">
      <c r="D1270" s="317"/>
      <c r="E1270" s="305"/>
      <c r="F1270" s="305"/>
      <c r="G1270" s="305"/>
      <c r="H1270" s="305"/>
      <c r="I1270" s="305"/>
      <c r="J1270" s="305"/>
      <c r="K1270" s="305"/>
      <c r="L1270" s="305"/>
      <c r="M1270" s="305"/>
      <c r="N1270" s="309"/>
      <c r="O1270" s="309"/>
      <c r="P1270" s="309"/>
      <c r="Q1270" s="309"/>
      <c r="R1270" s="309"/>
    </row>
    <row r="1271">
      <c r="D1271" s="317"/>
      <c r="E1271" s="305"/>
      <c r="F1271" s="305"/>
      <c r="G1271" s="305"/>
      <c r="H1271" s="305"/>
      <c r="I1271" s="305"/>
      <c r="J1271" s="305"/>
      <c r="K1271" s="305"/>
      <c r="L1271" s="305"/>
      <c r="M1271" s="305"/>
      <c r="N1271" s="309"/>
      <c r="O1271" s="309"/>
      <c r="P1271" s="309"/>
      <c r="Q1271" s="309"/>
      <c r="R1271" s="309"/>
    </row>
    <row r="1272">
      <c r="D1272" s="317"/>
      <c r="E1272" s="305"/>
      <c r="F1272" s="305"/>
      <c r="G1272" s="305"/>
      <c r="H1272" s="305"/>
      <c r="I1272" s="305"/>
      <c r="J1272" s="305"/>
      <c r="K1272" s="305"/>
      <c r="L1272" s="305"/>
      <c r="M1272" s="305"/>
      <c r="N1272" s="309"/>
      <c r="O1272" s="309"/>
      <c r="P1272" s="309"/>
      <c r="Q1272" s="309"/>
      <c r="R1272" s="309"/>
    </row>
    <row r="1273">
      <c r="D1273" s="317"/>
      <c r="E1273" s="305"/>
      <c r="F1273" s="305"/>
      <c r="G1273" s="305"/>
      <c r="H1273" s="305"/>
      <c r="I1273" s="305"/>
      <c r="J1273" s="305"/>
      <c r="K1273" s="305"/>
      <c r="L1273" s="305"/>
      <c r="M1273" s="305"/>
      <c r="N1273" s="309"/>
      <c r="O1273" s="309"/>
      <c r="P1273" s="309"/>
      <c r="Q1273" s="309"/>
      <c r="R1273" s="309"/>
    </row>
    <row r="1274">
      <c r="D1274" s="317"/>
      <c r="E1274" s="305"/>
      <c r="F1274" s="305"/>
      <c r="G1274" s="305"/>
      <c r="H1274" s="305"/>
      <c r="I1274" s="305"/>
      <c r="J1274" s="305"/>
      <c r="K1274" s="305"/>
      <c r="L1274" s="305"/>
      <c r="M1274" s="305"/>
      <c r="N1274" s="309"/>
      <c r="O1274" s="309"/>
      <c r="P1274" s="309"/>
      <c r="Q1274" s="309"/>
      <c r="R1274" s="309"/>
    </row>
    <row r="1275">
      <c r="D1275" s="317"/>
      <c r="E1275" s="305"/>
      <c r="F1275" s="305"/>
      <c r="G1275" s="305"/>
      <c r="H1275" s="305"/>
      <c r="I1275" s="305"/>
      <c r="J1275" s="305"/>
      <c r="K1275" s="305"/>
      <c r="L1275" s="305"/>
      <c r="M1275" s="305"/>
      <c r="N1275" s="309"/>
      <c r="O1275" s="309"/>
      <c r="P1275" s="309"/>
      <c r="Q1275" s="309"/>
      <c r="R1275" s="309"/>
    </row>
    <row r="1276">
      <c r="D1276" s="317"/>
      <c r="E1276" s="305"/>
      <c r="F1276" s="305"/>
      <c r="G1276" s="305"/>
      <c r="H1276" s="305"/>
      <c r="I1276" s="305"/>
      <c r="J1276" s="305"/>
      <c r="K1276" s="305"/>
      <c r="L1276" s="305"/>
      <c r="M1276" s="305"/>
      <c r="N1276" s="309"/>
      <c r="O1276" s="309"/>
      <c r="P1276" s="309"/>
      <c r="Q1276" s="309"/>
      <c r="R1276" s="309"/>
    </row>
    <row r="1277">
      <c r="D1277" s="317"/>
      <c r="E1277" s="305"/>
      <c r="F1277" s="305"/>
      <c r="G1277" s="305"/>
      <c r="H1277" s="305"/>
      <c r="I1277" s="305"/>
      <c r="J1277" s="305"/>
      <c r="K1277" s="305"/>
      <c r="L1277" s="305"/>
      <c r="M1277" s="305"/>
      <c r="N1277" s="309"/>
      <c r="O1277" s="309"/>
      <c r="P1277" s="309"/>
      <c r="Q1277" s="309"/>
      <c r="R1277" s="309"/>
    </row>
    <row r="1278">
      <c r="D1278" s="317"/>
      <c r="E1278" s="305"/>
      <c r="F1278" s="305"/>
      <c r="G1278" s="305"/>
      <c r="H1278" s="305"/>
      <c r="I1278" s="305"/>
      <c r="J1278" s="305"/>
      <c r="K1278" s="305"/>
      <c r="L1278" s="305"/>
      <c r="M1278" s="305"/>
      <c r="N1278" s="309"/>
      <c r="O1278" s="309"/>
      <c r="P1278" s="309"/>
      <c r="Q1278" s="309"/>
      <c r="R1278" s="309"/>
    </row>
    <row r="1279">
      <c r="D1279" s="317"/>
      <c r="E1279" s="305"/>
      <c r="F1279" s="305"/>
      <c r="G1279" s="305"/>
      <c r="H1279" s="305"/>
      <c r="I1279" s="305"/>
      <c r="J1279" s="305"/>
      <c r="K1279" s="305"/>
      <c r="L1279" s="305"/>
      <c r="M1279" s="305"/>
      <c r="N1279" s="309"/>
      <c r="O1279" s="309"/>
      <c r="P1279" s="309"/>
      <c r="Q1279" s="309"/>
      <c r="R1279" s="309"/>
    </row>
    <row r="1280">
      <c r="D1280" s="317"/>
      <c r="E1280" s="305"/>
      <c r="F1280" s="305"/>
      <c r="G1280" s="305"/>
      <c r="H1280" s="305"/>
      <c r="I1280" s="305"/>
      <c r="J1280" s="305"/>
      <c r="K1280" s="305"/>
      <c r="L1280" s="305"/>
      <c r="M1280" s="305"/>
      <c r="N1280" s="309"/>
      <c r="O1280" s="309"/>
      <c r="P1280" s="309"/>
      <c r="Q1280" s="309"/>
      <c r="R1280" s="309"/>
    </row>
    <row r="1281">
      <c r="D1281" s="317"/>
      <c r="E1281" s="305"/>
      <c r="F1281" s="305"/>
      <c r="G1281" s="305"/>
      <c r="H1281" s="305"/>
      <c r="I1281" s="305"/>
      <c r="J1281" s="305"/>
      <c r="K1281" s="305"/>
      <c r="L1281" s="305"/>
      <c r="M1281" s="305"/>
      <c r="N1281" s="309"/>
      <c r="O1281" s="309"/>
      <c r="P1281" s="309"/>
      <c r="Q1281" s="309"/>
      <c r="R1281" s="309"/>
    </row>
    <row r="1282">
      <c r="D1282" s="317"/>
      <c r="E1282" s="305"/>
      <c r="F1282" s="305"/>
      <c r="G1282" s="305"/>
      <c r="H1282" s="305"/>
      <c r="I1282" s="305"/>
      <c r="J1282" s="305"/>
      <c r="K1282" s="305"/>
      <c r="L1282" s="305"/>
      <c r="M1282" s="305"/>
      <c r="N1282" s="309"/>
      <c r="O1282" s="309"/>
      <c r="P1282" s="309"/>
      <c r="Q1282" s="309"/>
      <c r="R1282" s="309"/>
    </row>
    <row r="1283">
      <c r="D1283" s="317"/>
      <c r="E1283" s="305"/>
      <c r="F1283" s="305"/>
      <c r="G1283" s="305"/>
      <c r="H1283" s="305"/>
      <c r="I1283" s="305"/>
      <c r="J1283" s="305"/>
      <c r="K1283" s="305"/>
      <c r="L1283" s="305"/>
      <c r="M1283" s="305"/>
      <c r="N1283" s="309"/>
      <c r="O1283" s="309"/>
      <c r="P1283" s="309"/>
      <c r="Q1283" s="309"/>
      <c r="R1283" s="309"/>
    </row>
    <row r="1284">
      <c r="D1284" s="317"/>
      <c r="E1284" s="305"/>
      <c r="F1284" s="305"/>
      <c r="G1284" s="305"/>
      <c r="H1284" s="305"/>
      <c r="I1284" s="305"/>
      <c r="J1284" s="305"/>
      <c r="K1284" s="305"/>
      <c r="L1284" s="305"/>
      <c r="M1284" s="305"/>
      <c r="N1284" s="309"/>
      <c r="O1284" s="309"/>
      <c r="P1284" s="309"/>
      <c r="Q1284" s="309"/>
      <c r="R1284" s="309"/>
    </row>
    <row r="1285">
      <c r="D1285" s="317"/>
      <c r="E1285" s="305"/>
      <c r="F1285" s="305"/>
      <c r="G1285" s="305"/>
      <c r="H1285" s="305"/>
      <c r="I1285" s="305"/>
      <c r="J1285" s="305"/>
      <c r="K1285" s="305"/>
      <c r="L1285" s="305"/>
      <c r="M1285" s="305"/>
      <c r="N1285" s="309"/>
      <c r="O1285" s="309"/>
      <c r="P1285" s="309"/>
      <c r="Q1285" s="309"/>
      <c r="R1285" s="309"/>
    </row>
    <row r="1286">
      <c r="D1286" s="317"/>
      <c r="E1286" s="305"/>
      <c r="F1286" s="305"/>
      <c r="G1286" s="305"/>
      <c r="H1286" s="305"/>
      <c r="I1286" s="305"/>
      <c r="J1286" s="305"/>
      <c r="K1286" s="305"/>
      <c r="L1286" s="305"/>
      <c r="M1286" s="305"/>
      <c r="N1286" s="309"/>
      <c r="O1286" s="309"/>
      <c r="P1286" s="309"/>
      <c r="Q1286" s="309"/>
      <c r="R1286" s="309"/>
    </row>
    <row r="1287">
      <c r="D1287" s="317"/>
      <c r="E1287" s="305"/>
      <c r="F1287" s="305"/>
      <c r="G1287" s="305"/>
      <c r="H1287" s="305"/>
      <c r="I1287" s="305"/>
      <c r="J1287" s="305"/>
      <c r="K1287" s="305"/>
      <c r="L1287" s="305"/>
      <c r="M1287" s="305"/>
      <c r="N1287" s="309"/>
      <c r="O1287" s="309"/>
      <c r="P1287" s="309"/>
      <c r="Q1287" s="309"/>
      <c r="R1287" s="309"/>
    </row>
    <row r="1288">
      <c r="D1288" s="317"/>
      <c r="E1288" s="305"/>
      <c r="F1288" s="305"/>
      <c r="G1288" s="305"/>
      <c r="H1288" s="305"/>
      <c r="I1288" s="305"/>
      <c r="J1288" s="305"/>
      <c r="K1288" s="305"/>
      <c r="L1288" s="305"/>
      <c r="M1288" s="305"/>
      <c r="N1288" s="309"/>
      <c r="O1288" s="309"/>
      <c r="P1288" s="309"/>
      <c r="Q1288" s="309"/>
      <c r="R1288" s="309"/>
    </row>
    <row r="1289">
      <c r="D1289" s="317"/>
      <c r="E1289" s="305"/>
      <c r="F1289" s="305"/>
      <c r="G1289" s="305"/>
      <c r="H1289" s="305"/>
      <c r="I1289" s="305"/>
      <c r="J1289" s="305"/>
      <c r="K1289" s="305"/>
      <c r="L1289" s="305"/>
      <c r="M1289" s="305"/>
      <c r="N1289" s="309"/>
      <c r="O1289" s="309"/>
      <c r="P1289" s="309"/>
      <c r="Q1289" s="309"/>
      <c r="R1289" s="309"/>
    </row>
    <row r="1290">
      <c r="D1290" s="317"/>
      <c r="E1290" s="305"/>
      <c r="F1290" s="305"/>
      <c r="G1290" s="305"/>
      <c r="H1290" s="305"/>
      <c r="I1290" s="305"/>
      <c r="J1290" s="305"/>
      <c r="K1290" s="305"/>
      <c r="L1290" s="305"/>
      <c r="M1290" s="305"/>
      <c r="N1290" s="309"/>
      <c r="O1290" s="309"/>
      <c r="P1290" s="309"/>
      <c r="Q1290" s="309"/>
      <c r="R1290" s="309"/>
    </row>
    <row r="1291">
      <c r="D1291" s="317"/>
      <c r="E1291" s="305"/>
      <c r="F1291" s="305"/>
      <c r="G1291" s="305"/>
      <c r="H1291" s="305"/>
      <c r="I1291" s="305"/>
      <c r="J1291" s="305"/>
      <c r="K1291" s="305"/>
      <c r="L1291" s="305"/>
      <c r="M1291" s="305"/>
      <c r="N1291" s="309"/>
      <c r="O1291" s="309"/>
      <c r="P1291" s="309"/>
      <c r="Q1291" s="309"/>
      <c r="R1291" s="309"/>
    </row>
    <row r="1292">
      <c r="D1292" s="317"/>
      <c r="E1292" s="305"/>
      <c r="F1292" s="305"/>
      <c r="G1292" s="305"/>
      <c r="H1292" s="305"/>
      <c r="I1292" s="305"/>
      <c r="J1292" s="305"/>
      <c r="K1292" s="305"/>
      <c r="L1292" s="305"/>
      <c r="M1292" s="305"/>
      <c r="N1292" s="309"/>
      <c r="O1292" s="309"/>
      <c r="P1292" s="309"/>
      <c r="Q1292" s="309"/>
      <c r="R1292" s="309"/>
    </row>
    <row r="1293">
      <c r="D1293" s="317"/>
      <c r="E1293" s="305"/>
      <c r="F1293" s="305"/>
      <c r="G1293" s="305"/>
      <c r="H1293" s="305"/>
      <c r="I1293" s="305"/>
      <c r="J1293" s="305"/>
      <c r="K1293" s="305"/>
      <c r="L1293" s="305"/>
      <c r="M1293" s="305"/>
      <c r="N1293" s="309"/>
      <c r="O1293" s="309"/>
      <c r="P1293" s="309"/>
      <c r="Q1293" s="309"/>
      <c r="R1293" s="309"/>
    </row>
    <row r="1294">
      <c r="D1294" s="317"/>
      <c r="E1294" s="305"/>
      <c r="F1294" s="305"/>
      <c r="G1294" s="305"/>
      <c r="H1294" s="305"/>
      <c r="I1294" s="305"/>
      <c r="J1294" s="305"/>
      <c r="K1294" s="305"/>
      <c r="L1294" s="305"/>
      <c r="M1294" s="305"/>
      <c r="N1294" s="309"/>
      <c r="O1294" s="309"/>
      <c r="P1294" s="309"/>
      <c r="Q1294" s="309"/>
      <c r="R1294" s="309"/>
    </row>
    <row r="1295">
      <c r="D1295" s="317"/>
      <c r="E1295" s="305"/>
      <c r="F1295" s="305"/>
      <c r="G1295" s="305"/>
      <c r="H1295" s="305"/>
      <c r="I1295" s="305"/>
      <c r="J1295" s="305"/>
      <c r="K1295" s="305"/>
      <c r="L1295" s="305"/>
      <c r="M1295" s="305"/>
      <c r="N1295" s="309"/>
      <c r="O1295" s="309"/>
      <c r="P1295" s="309"/>
      <c r="Q1295" s="309"/>
      <c r="R1295" s="309"/>
    </row>
    <row r="1296">
      <c r="D1296" s="317"/>
      <c r="E1296" s="305"/>
      <c r="F1296" s="305"/>
      <c r="G1296" s="305"/>
      <c r="H1296" s="305"/>
      <c r="I1296" s="305"/>
      <c r="J1296" s="305"/>
      <c r="K1296" s="305"/>
      <c r="L1296" s="305"/>
      <c r="M1296" s="305"/>
      <c r="N1296" s="309"/>
      <c r="O1296" s="309"/>
      <c r="P1296" s="309"/>
      <c r="Q1296" s="309"/>
      <c r="R1296" s="309"/>
    </row>
    <row r="1297">
      <c r="D1297" s="317"/>
      <c r="E1297" s="305"/>
      <c r="F1297" s="305"/>
      <c r="G1297" s="305"/>
      <c r="H1297" s="305"/>
      <c r="I1297" s="305"/>
      <c r="J1297" s="305"/>
      <c r="K1297" s="305"/>
      <c r="L1297" s="305"/>
      <c r="M1297" s="305"/>
      <c r="N1297" s="309"/>
      <c r="O1297" s="309"/>
      <c r="P1297" s="309"/>
      <c r="Q1297" s="309"/>
      <c r="R1297" s="309"/>
    </row>
    <row r="1298">
      <c r="D1298" s="317"/>
      <c r="E1298" s="305"/>
      <c r="F1298" s="305"/>
      <c r="G1298" s="305"/>
      <c r="H1298" s="305"/>
      <c r="I1298" s="305"/>
      <c r="J1298" s="305"/>
      <c r="K1298" s="305"/>
      <c r="L1298" s="305"/>
      <c r="M1298" s="305"/>
      <c r="N1298" s="309"/>
      <c r="O1298" s="309"/>
      <c r="P1298" s="309"/>
      <c r="Q1298" s="309"/>
      <c r="R1298" s="309"/>
    </row>
    <row r="1299">
      <c r="D1299" s="317"/>
      <c r="E1299" s="305"/>
      <c r="F1299" s="305"/>
      <c r="G1299" s="305"/>
      <c r="H1299" s="305"/>
      <c r="I1299" s="305"/>
      <c r="J1299" s="305"/>
      <c r="K1299" s="305"/>
      <c r="L1299" s="305"/>
      <c r="M1299" s="305"/>
      <c r="N1299" s="309"/>
      <c r="O1299" s="309"/>
      <c r="P1299" s="309"/>
      <c r="Q1299" s="309"/>
      <c r="R1299" s="309"/>
    </row>
    <row r="1300">
      <c r="D1300" s="317"/>
      <c r="E1300" s="305"/>
      <c r="F1300" s="305"/>
      <c r="G1300" s="305"/>
      <c r="H1300" s="305"/>
      <c r="I1300" s="305"/>
      <c r="J1300" s="305"/>
      <c r="K1300" s="305"/>
      <c r="L1300" s="305"/>
      <c r="M1300" s="305"/>
      <c r="N1300" s="309"/>
      <c r="O1300" s="309"/>
      <c r="P1300" s="309"/>
      <c r="Q1300" s="309"/>
      <c r="R1300" s="309"/>
    </row>
    <row r="1301">
      <c r="D1301" s="317"/>
      <c r="E1301" s="305"/>
      <c r="F1301" s="305"/>
      <c r="G1301" s="305"/>
      <c r="H1301" s="305"/>
      <c r="I1301" s="305"/>
      <c r="J1301" s="305"/>
      <c r="K1301" s="305"/>
      <c r="L1301" s="305"/>
      <c r="M1301" s="305"/>
      <c r="N1301" s="309"/>
      <c r="O1301" s="309"/>
      <c r="P1301" s="309"/>
      <c r="Q1301" s="309"/>
      <c r="R1301" s="309"/>
    </row>
    <row r="1302">
      <c r="D1302" s="317"/>
      <c r="E1302" s="305"/>
      <c r="F1302" s="305"/>
      <c r="G1302" s="305"/>
      <c r="H1302" s="305"/>
      <c r="I1302" s="305"/>
      <c r="J1302" s="305"/>
      <c r="K1302" s="305"/>
      <c r="L1302" s="305"/>
      <c r="M1302" s="305"/>
      <c r="N1302" s="309"/>
      <c r="O1302" s="309"/>
      <c r="P1302" s="309"/>
      <c r="Q1302" s="309"/>
      <c r="R1302" s="309"/>
    </row>
    <row r="1303">
      <c r="D1303" s="317"/>
      <c r="E1303" s="305"/>
      <c r="F1303" s="305"/>
      <c r="G1303" s="305"/>
      <c r="H1303" s="305"/>
      <c r="I1303" s="305"/>
      <c r="J1303" s="305"/>
      <c r="K1303" s="305"/>
      <c r="L1303" s="305"/>
      <c r="M1303" s="305"/>
      <c r="N1303" s="309"/>
      <c r="O1303" s="309"/>
      <c r="P1303" s="309"/>
      <c r="Q1303" s="309"/>
      <c r="R1303" s="309"/>
    </row>
    <row r="1304">
      <c r="D1304" s="317"/>
      <c r="E1304" s="305"/>
      <c r="F1304" s="305"/>
      <c r="G1304" s="305"/>
      <c r="H1304" s="305"/>
      <c r="I1304" s="305"/>
      <c r="J1304" s="305"/>
      <c r="K1304" s="305"/>
      <c r="L1304" s="305"/>
      <c r="M1304" s="305"/>
      <c r="N1304" s="309"/>
      <c r="O1304" s="309"/>
      <c r="P1304" s="309"/>
      <c r="Q1304" s="309"/>
      <c r="R1304" s="309"/>
    </row>
    <row r="1305">
      <c r="D1305" s="317"/>
      <c r="E1305" s="305"/>
      <c r="F1305" s="305"/>
      <c r="G1305" s="305"/>
      <c r="H1305" s="305"/>
      <c r="I1305" s="305"/>
      <c r="J1305" s="305"/>
      <c r="K1305" s="305"/>
      <c r="L1305" s="305"/>
      <c r="M1305" s="305"/>
      <c r="N1305" s="309"/>
      <c r="O1305" s="309"/>
      <c r="P1305" s="309"/>
      <c r="Q1305" s="309"/>
      <c r="R1305" s="309"/>
    </row>
    <row r="1306">
      <c r="D1306" s="317"/>
      <c r="E1306" s="305"/>
      <c r="F1306" s="305"/>
      <c r="G1306" s="305"/>
      <c r="H1306" s="305"/>
      <c r="I1306" s="305"/>
      <c r="J1306" s="305"/>
      <c r="K1306" s="305"/>
      <c r="L1306" s="305"/>
      <c r="M1306" s="305"/>
      <c r="N1306" s="309"/>
      <c r="O1306" s="309"/>
      <c r="P1306" s="309"/>
      <c r="Q1306" s="309"/>
      <c r="R1306" s="309"/>
    </row>
    <row r="1307">
      <c r="D1307" s="317"/>
      <c r="E1307" s="305"/>
      <c r="F1307" s="305"/>
      <c r="G1307" s="305"/>
      <c r="H1307" s="305"/>
      <c r="I1307" s="305"/>
      <c r="J1307" s="305"/>
      <c r="K1307" s="305"/>
      <c r="L1307" s="305"/>
      <c r="M1307" s="305"/>
      <c r="N1307" s="309"/>
      <c r="O1307" s="309"/>
      <c r="P1307" s="309"/>
      <c r="Q1307" s="309"/>
      <c r="R1307" s="309"/>
    </row>
    <row r="1308">
      <c r="D1308" s="317"/>
      <c r="E1308" s="305"/>
      <c r="F1308" s="305"/>
      <c r="G1308" s="305"/>
      <c r="H1308" s="305"/>
      <c r="I1308" s="305"/>
      <c r="J1308" s="305"/>
      <c r="K1308" s="305"/>
      <c r="L1308" s="305"/>
      <c r="M1308" s="305"/>
      <c r="N1308" s="309"/>
      <c r="O1308" s="309"/>
      <c r="P1308" s="309"/>
      <c r="Q1308" s="309"/>
      <c r="R1308" s="309"/>
    </row>
    <row r="1309">
      <c r="D1309" s="317"/>
      <c r="E1309" s="305"/>
      <c r="F1309" s="305"/>
      <c r="G1309" s="305"/>
      <c r="H1309" s="305"/>
      <c r="I1309" s="305"/>
      <c r="J1309" s="305"/>
      <c r="K1309" s="305"/>
      <c r="L1309" s="305"/>
      <c r="M1309" s="305"/>
      <c r="N1309" s="309"/>
      <c r="O1309" s="309"/>
      <c r="P1309" s="309"/>
      <c r="Q1309" s="309"/>
      <c r="R1309" s="309"/>
    </row>
    <row r="1310">
      <c r="D1310" s="317"/>
      <c r="E1310" s="305"/>
      <c r="F1310" s="305"/>
      <c r="G1310" s="305"/>
      <c r="H1310" s="305"/>
      <c r="I1310" s="305"/>
      <c r="J1310" s="305"/>
      <c r="K1310" s="305"/>
      <c r="L1310" s="305"/>
      <c r="M1310" s="305"/>
      <c r="N1310" s="309"/>
      <c r="O1310" s="309"/>
      <c r="P1310" s="309"/>
      <c r="Q1310" s="309"/>
      <c r="R1310" s="309"/>
    </row>
    <row r="1311">
      <c r="D1311" s="317"/>
      <c r="E1311" s="305"/>
      <c r="F1311" s="305"/>
      <c r="G1311" s="305"/>
      <c r="H1311" s="305"/>
      <c r="I1311" s="305"/>
      <c r="J1311" s="305"/>
      <c r="K1311" s="305"/>
      <c r="L1311" s="305"/>
      <c r="M1311" s="305"/>
      <c r="N1311" s="309"/>
      <c r="O1311" s="309"/>
      <c r="P1311" s="309"/>
      <c r="Q1311" s="309"/>
      <c r="R1311" s="309"/>
    </row>
    <row r="1312">
      <c r="D1312" s="317"/>
      <c r="E1312" s="305"/>
      <c r="F1312" s="305"/>
      <c r="G1312" s="305"/>
      <c r="H1312" s="305"/>
      <c r="I1312" s="305"/>
      <c r="J1312" s="305"/>
      <c r="K1312" s="305"/>
      <c r="L1312" s="305"/>
      <c r="M1312" s="305"/>
      <c r="N1312" s="309"/>
      <c r="O1312" s="309"/>
      <c r="P1312" s="309"/>
      <c r="Q1312" s="309"/>
      <c r="R1312" s="309"/>
    </row>
    <row r="1313">
      <c r="D1313" s="317"/>
      <c r="E1313" s="305"/>
      <c r="F1313" s="305"/>
      <c r="G1313" s="305"/>
      <c r="H1313" s="305"/>
      <c r="I1313" s="305"/>
      <c r="J1313" s="305"/>
      <c r="K1313" s="305"/>
      <c r="L1313" s="305"/>
      <c r="M1313" s="305"/>
      <c r="N1313" s="309"/>
      <c r="O1313" s="309"/>
      <c r="P1313" s="309"/>
      <c r="Q1313" s="309"/>
      <c r="R1313" s="309"/>
    </row>
    <row r="1314">
      <c r="D1314" s="317"/>
      <c r="E1314" s="305"/>
      <c r="F1314" s="305"/>
      <c r="G1314" s="305"/>
      <c r="H1314" s="305"/>
      <c r="I1314" s="305"/>
      <c r="J1314" s="305"/>
      <c r="K1314" s="305"/>
      <c r="L1314" s="305"/>
      <c r="M1314" s="305"/>
      <c r="N1314" s="309"/>
      <c r="O1314" s="309"/>
      <c r="P1314" s="309"/>
      <c r="Q1314" s="309"/>
      <c r="R1314" s="309"/>
    </row>
    <row r="1315">
      <c r="D1315" s="317"/>
      <c r="E1315" s="305"/>
      <c r="F1315" s="305"/>
      <c r="G1315" s="305"/>
      <c r="H1315" s="305"/>
      <c r="I1315" s="305"/>
      <c r="J1315" s="305"/>
      <c r="K1315" s="305"/>
      <c r="L1315" s="305"/>
      <c r="M1315" s="305"/>
      <c r="N1315" s="309"/>
      <c r="O1315" s="309"/>
      <c r="P1315" s="309"/>
      <c r="Q1315" s="309"/>
      <c r="R1315" s="309"/>
    </row>
    <row r="1316">
      <c r="D1316" s="317"/>
      <c r="E1316" s="305"/>
      <c r="F1316" s="305"/>
      <c r="G1316" s="305"/>
      <c r="H1316" s="305"/>
      <c r="I1316" s="305"/>
      <c r="J1316" s="305"/>
      <c r="K1316" s="305"/>
      <c r="L1316" s="305"/>
      <c r="M1316" s="305"/>
      <c r="N1316" s="309"/>
      <c r="O1316" s="309"/>
      <c r="P1316" s="309"/>
      <c r="Q1316" s="309"/>
      <c r="R1316" s="309"/>
    </row>
    <row r="1317">
      <c r="D1317" s="317"/>
      <c r="E1317" s="305"/>
      <c r="F1317" s="305"/>
      <c r="G1317" s="305"/>
      <c r="H1317" s="305"/>
      <c r="I1317" s="305"/>
      <c r="J1317" s="305"/>
      <c r="K1317" s="305"/>
      <c r="L1317" s="305"/>
      <c r="M1317" s="305"/>
      <c r="N1317" s="309"/>
      <c r="O1317" s="309"/>
      <c r="P1317" s="309"/>
      <c r="Q1317" s="309"/>
      <c r="R1317" s="309"/>
    </row>
    <row r="1318">
      <c r="D1318" s="317"/>
      <c r="E1318" s="305"/>
      <c r="F1318" s="305"/>
      <c r="G1318" s="305"/>
      <c r="H1318" s="305"/>
      <c r="I1318" s="305"/>
      <c r="J1318" s="305"/>
      <c r="K1318" s="305"/>
      <c r="L1318" s="305"/>
      <c r="M1318" s="305"/>
      <c r="N1318" s="309"/>
      <c r="O1318" s="309"/>
      <c r="P1318" s="309"/>
      <c r="Q1318" s="309"/>
      <c r="R1318" s="309"/>
    </row>
    <row r="1319">
      <c r="D1319" s="317"/>
      <c r="E1319" s="305"/>
      <c r="F1319" s="305"/>
      <c r="G1319" s="305"/>
      <c r="H1319" s="305"/>
      <c r="I1319" s="305"/>
      <c r="J1319" s="305"/>
      <c r="K1319" s="305"/>
      <c r="L1319" s="305"/>
      <c r="M1319" s="305"/>
      <c r="N1319" s="309"/>
      <c r="O1319" s="309"/>
      <c r="P1319" s="309"/>
      <c r="Q1319" s="309"/>
      <c r="R1319" s="309"/>
    </row>
    <row r="1320">
      <c r="D1320" s="317"/>
      <c r="E1320" s="305"/>
      <c r="F1320" s="305"/>
      <c r="G1320" s="305"/>
      <c r="H1320" s="305"/>
      <c r="I1320" s="305"/>
      <c r="J1320" s="305"/>
      <c r="K1320" s="305"/>
      <c r="L1320" s="305"/>
      <c r="M1320" s="305"/>
      <c r="N1320" s="309"/>
      <c r="O1320" s="309"/>
      <c r="P1320" s="309"/>
      <c r="Q1320" s="309"/>
      <c r="R1320" s="309"/>
    </row>
    <row r="1321">
      <c r="D1321" s="317"/>
      <c r="E1321" s="305"/>
      <c r="F1321" s="305"/>
      <c r="G1321" s="305"/>
      <c r="H1321" s="305"/>
      <c r="I1321" s="305"/>
      <c r="J1321" s="305"/>
      <c r="K1321" s="305"/>
      <c r="L1321" s="305"/>
      <c r="M1321" s="305"/>
      <c r="N1321" s="309"/>
      <c r="O1321" s="309"/>
      <c r="P1321" s="309"/>
      <c r="Q1321" s="309"/>
      <c r="R1321" s="309"/>
    </row>
    <row r="1322">
      <c r="D1322" s="317"/>
      <c r="E1322" s="305"/>
      <c r="F1322" s="305"/>
      <c r="G1322" s="305"/>
      <c r="H1322" s="305"/>
      <c r="I1322" s="305"/>
      <c r="J1322" s="305"/>
      <c r="K1322" s="305"/>
      <c r="L1322" s="305"/>
      <c r="M1322" s="305"/>
      <c r="N1322" s="309"/>
      <c r="O1322" s="309"/>
      <c r="P1322" s="309"/>
      <c r="Q1322" s="309"/>
      <c r="R1322" s="309"/>
    </row>
    <row r="1323">
      <c r="D1323" s="317"/>
      <c r="E1323" s="305"/>
      <c r="F1323" s="305"/>
      <c r="G1323" s="305"/>
      <c r="H1323" s="305"/>
      <c r="I1323" s="305"/>
      <c r="J1323" s="305"/>
      <c r="K1323" s="305"/>
      <c r="L1323" s="305"/>
      <c r="M1323" s="305"/>
      <c r="N1323" s="309"/>
      <c r="O1323" s="309"/>
      <c r="P1323" s="309"/>
      <c r="Q1323" s="309"/>
      <c r="R1323" s="309"/>
    </row>
    <row r="1324">
      <c r="D1324" s="317"/>
      <c r="E1324" s="305"/>
      <c r="F1324" s="305"/>
      <c r="G1324" s="305"/>
      <c r="H1324" s="305"/>
      <c r="I1324" s="305"/>
      <c r="J1324" s="305"/>
      <c r="K1324" s="305"/>
      <c r="L1324" s="305"/>
      <c r="M1324" s="305"/>
      <c r="N1324" s="309"/>
      <c r="O1324" s="309"/>
      <c r="P1324" s="309"/>
      <c r="Q1324" s="309"/>
      <c r="R1324" s="309"/>
    </row>
    <row r="1325">
      <c r="D1325" s="317"/>
      <c r="E1325" s="305"/>
      <c r="F1325" s="305"/>
      <c r="G1325" s="305"/>
      <c r="H1325" s="305"/>
      <c r="I1325" s="305"/>
      <c r="J1325" s="305"/>
      <c r="K1325" s="305"/>
      <c r="L1325" s="305"/>
      <c r="M1325" s="305"/>
      <c r="N1325" s="309"/>
      <c r="O1325" s="309"/>
      <c r="P1325" s="309"/>
      <c r="Q1325" s="309"/>
      <c r="R1325" s="309"/>
    </row>
    <row r="1326">
      <c r="D1326" s="317"/>
      <c r="E1326" s="305"/>
      <c r="F1326" s="305"/>
      <c r="G1326" s="305"/>
      <c r="H1326" s="305"/>
      <c r="I1326" s="305"/>
      <c r="J1326" s="305"/>
      <c r="K1326" s="305"/>
      <c r="L1326" s="305"/>
      <c r="M1326" s="305"/>
      <c r="N1326" s="309"/>
      <c r="O1326" s="309"/>
      <c r="P1326" s="309"/>
      <c r="Q1326" s="309"/>
      <c r="R1326" s="309"/>
    </row>
    <row r="1327">
      <c r="D1327" s="317"/>
      <c r="E1327" s="305"/>
      <c r="F1327" s="305"/>
      <c r="G1327" s="305"/>
      <c r="H1327" s="305"/>
      <c r="I1327" s="305"/>
      <c r="J1327" s="305"/>
      <c r="K1327" s="305"/>
      <c r="L1327" s="305"/>
      <c r="M1327" s="305"/>
      <c r="N1327" s="309"/>
      <c r="O1327" s="309"/>
      <c r="P1327" s="309"/>
      <c r="Q1327" s="309"/>
      <c r="R1327" s="309"/>
    </row>
    <row r="1328">
      <c r="D1328" s="317"/>
      <c r="E1328" s="305"/>
      <c r="F1328" s="305"/>
      <c r="G1328" s="305"/>
      <c r="H1328" s="305"/>
      <c r="I1328" s="305"/>
      <c r="J1328" s="305"/>
      <c r="K1328" s="305"/>
      <c r="L1328" s="305"/>
      <c r="M1328" s="305"/>
      <c r="N1328" s="309"/>
      <c r="O1328" s="309"/>
      <c r="P1328" s="309"/>
      <c r="Q1328" s="309"/>
      <c r="R1328" s="309"/>
    </row>
    <row r="1329">
      <c r="D1329" s="317"/>
      <c r="E1329" s="305"/>
      <c r="F1329" s="305"/>
      <c r="G1329" s="305"/>
      <c r="H1329" s="305"/>
      <c r="I1329" s="305"/>
      <c r="J1329" s="305"/>
      <c r="K1329" s="305"/>
      <c r="L1329" s="305"/>
      <c r="M1329" s="305"/>
      <c r="N1329" s="309"/>
      <c r="O1329" s="309"/>
      <c r="P1329" s="309"/>
      <c r="Q1329" s="309"/>
      <c r="R1329" s="309"/>
    </row>
    <row r="1330">
      <c r="D1330" s="317"/>
      <c r="E1330" s="305"/>
      <c r="F1330" s="305"/>
      <c r="G1330" s="305"/>
      <c r="H1330" s="305"/>
      <c r="I1330" s="305"/>
      <c r="J1330" s="305"/>
      <c r="K1330" s="305"/>
      <c r="L1330" s="305"/>
      <c r="M1330" s="305"/>
      <c r="N1330" s="309"/>
      <c r="O1330" s="309"/>
      <c r="P1330" s="309"/>
      <c r="Q1330" s="309"/>
      <c r="R1330" s="309"/>
    </row>
    <row r="1331">
      <c r="D1331" s="317"/>
      <c r="E1331" s="305"/>
      <c r="F1331" s="305"/>
      <c r="G1331" s="305"/>
      <c r="H1331" s="305"/>
      <c r="I1331" s="305"/>
      <c r="J1331" s="305"/>
      <c r="K1331" s="305"/>
      <c r="L1331" s="305"/>
      <c r="M1331" s="305"/>
      <c r="N1331" s="309"/>
      <c r="O1331" s="309"/>
      <c r="P1331" s="309"/>
      <c r="Q1331" s="309"/>
      <c r="R1331" s="309"/>
    </row>
    <row r="1332">
      <c r="D1332" s="317"/>
      <c r="E1332" s="305"/>
      <c r="F1332" s="305"/>
      <c r="G1332" s="305"/>
      <c r="H1332" s="305"/>
      <c r="I1332" s="305"/>
      <c r="J1332" s="305"/>
      <c r="K1332" s="305"/>
      <c r="L1332" s="305"/>
      <c r="M1332" s="305"/>
      <c r="N1332" s="309"/>
      <c r="O1332" s="309"/>
      <c r="P1332" s="309"/>
      <c r="Q1332" s="309"/>
      <c r="R1332" s="309"/>
    </row>
    <row r="1333">
      <c r="D1333" s="317"/>
      <c r="E1333" s="305"/>
      <c r="F1333" s="305"/>
      <c r="G1333" s="305"/>
      <c r="H1333" s="305"/>
      <c r="I1333" s="305"/>
      <c r="J1333" s="305"/>
      <c r="K1333" s="305"/>
      <c r="L1333" s="305"/>
      <c r="M1333" s="305"/>
      <c r="N1333" s="309"/>
      <c r="O1333" s="309"/>
      <c r="P1333" s="309"/>
      <c r="Q1333" s="309"/>
      <c r="R1333" s="309"/>
    </row>
    <row r="1334">
      <c r="D1334" s="317"/>
      <c r="E1334" s="305"/>
      <c r="F1334" s="305"/>
      <c r="G1334" s="305"/>
      <c r="H1334" s="305"/>
      <c r="I1334" s="305"/>
      <c r="J1334" s="305"/>
      <c r="K1334" s="305"/>
      <c r="L1334" s="305"/>
      <c r="M1334" s="305"/>
      <c r="N1334" s="309"/>
      <c r="O1334" s="309"/>
      <c r="P1334" s="309"/>
      <c r="Q1334" s="309"/>
      <c r="R1334" s="309"/>
    </row>
    <row r="1335">
      <c r="D1335" s="317"/>
      <c r="E1335" s="305"/>
      <c r="F1335" s="305"/>
      <c r="G1335" s="305"/>
      <c r="H1335" s="305"/>
      <c r="I1335" s="305"/>
      <c r="J1335" s="305"/>
      <c r="K1335" s="305"/>
      <c r="L1335" s="305"/>
      <c r="M1335" s="305"/>
      <c r="N1335" s="309"/>
      <c r="O1335" s="309"/>
      <c r="P1335" s="309"/>
      <c r="Q1335" s="309"/>
      <c r="R1335" s="309"/>
    </row>
    <row r="1336">
      <c r="D1336" s="317"/>
      <c r="E1336" s="305"/>
      <c r="F1336" s="305"/>
      <c r="G1336" s="305"/>
      <c r="H1336" s="305"/>
      <c r="I1336" s="305"/>
      <c r="J1336" s="305"/>
      <c r="K1336" s="305"/>
      <c r="L1336" s="305"/>
      <c r="M1336" s="305"/>
      <c r="N1336" s="309"/>
      <c r="O1336" s="309"/>
      <c r="P1336" s="309"/>
      <c r="Q1336" s="309"/>
      <c r="R1336" s="309"/>
    </row>
    <row r="1337">
      <c r="D1337" s="317"/>
      <c r="E1337" s="305"/>
      <c r="F1337" s="305"/>
      <c r="G1337" s="305"/>
      <c r="H1337" s="305"/>
      <c r="I1337" s="305"/>
      <c r="J1337" s="305"/>
      <c r="K1337" s="305"/>
      <c r="L1337" s="305"/>
      <c r="M1337" s="305"/>
      <c r="N1337" s="309"/>
      <c r="O1337" s="309"/>
      <c r="P1337" s="309"/>
      <c r="Q1337" s="309"/>
      <c r="R1337" s="309"/>
    </row>
    <row r="1338">
      <c r="D1338" s="317"/>
      <c r="E1338" s="305"/>
      <c r="F1338" s="305"/>
      <c r="G1338" s="305"/>
      <c r="H1338" s="305"/>
      <c r="I1338" s="305"/>
      <c r="J1338" s="305"/>
      <c r="K1338" s="305"/>
      <c r="L1338" s="305"/>
      <c r="M1338" s="305"/>
      <c r="N1338" s="309"/>
      <c r="O1338" s="309"/>
      <c r="P1338" s="309"/>
      <c r="Q1338" s="309"/>
      <c r="R1338" s="309"/>
    </row>
    <row r="1339">
      <c r="D1339" s="317"/>
      <c r="E1339" s="305"/>
      <c r="F1339" s="305"/>
      <c r="G1339" s="305"/>
      <c r="H1339" s="305"/>
      <c r="I1339" s="305"/>
      <c r="J1339" s="305"/>
      <c r="K1339" s="305"/>
      <c r="L1339" s="305"/>
      <c r="M1339" s="305"/>
      <c r="N1339" s="309"/>
      <c r="O1339" s="309"/>
      <c r="P1339" s="309"/>
      <c r="Q1339" s="309"/>
      <c r="R1339" s="309"/>
    </row>
    <row r="1340">
      <c r="D1340" s="317"/>
      <c r="E1340" s="305"/>
      <c r="F1340" s="305"/>
      <c r="G1340" s="305"/>
      <c r="H1340" s="305"/>
      <c r="I1340" s="305"/>
      <c r="J1340" s="305"/>
      <c r="K1340" s="305"/>
      <c r="L1340" s="305"/>
      <c r="M1340" s="305"/>
      <c r="N1340" s="309"/>
      <c r="O1340" s="309"/>
      <c r="P1340" s="309"/>
      <c r="Q1340" s="309"/>
      <c r="R1340" s="309"/>
    </row>
    <row r="1341">
      <c r="D1341" s="317"/>
      <c r="E1341" s="305"/>
      <c r="F1341" s="305"/>
      <c r="G1341" s="305"/>
      <c r="H1341" s="305"/>
      <c r="I1341" s="305"/>
      <c r="J1341" s="305"/>
      <c r="K1341" s="305"/>
      <c r="L1341" s="305"/>
      <c r="M1341" s="305"/>
      <c r="N1341" s="309"/>
      <c r="O1341" s="309"/>
      <c r="P1341" s="309"/>
      <c r="Q1341" s="309"/>
      <c r="R1341" s="309"/>
    </row>
    <row r="1342">
      <c r="D1342" s="317"/>
      <c r="E1342" s="305"/>
      <c r="F1342" s="305"/>
      <c r="G1342" s="305"/>
      <c r="H1342" s="305"/>
      <c r="I1342" s="305"/>
      <c r="J1342" s="305"/>
      <c r="K1342" s="305"/>
      <c r="L1342" s="305"/>
      <c r="M1342" s="305"/>
      <c r="N1342" s="309"/>
      <c r="O1342" s="309"/>
      <c r="P1342" s="309"/>
      <c r="Q1342" s="309"/>
      <c r="R1342" s="309"/>
    </row>
    <row r="1343">
      <c r="D1343" s="317"/>
      <c r="E1343" s="305"/>
      <c r="F1343" s="305"/>
      <c r="G1343" s="305"/>
      <c r="H1343" s="305"/>
      <c r="I1343" s="305"/>
      <c r="J1343" s="305"/>
      <c r="K1343" s="305"/>
      <c r="L1343" s="305"/>
      <c r="M1343" s="305"/>
      <c r="N1343" s="309"/>
      <c r="O1343" s="309"/>
      <c r="P1343" s="309"/>
      <c r="Q1343" s="309"/>
      <c r="R1343" s="309"/>
    </row>
    <row r="1344">
      <c r="D1344" s="317"/>
      <c r="E1344" s="305"/>
      <c r="F1344" s="305"/>
      <c r="G1344" s="305"/>
      <c r="H1344" s="305"/>
      <c r="I1344" s="305"/>
      <c r="J1344" s="305"/>
      <c r="K1344" s="305"/>
      <c r="L1344" s="305"/>
      <c r="M1344" s="305"/>
      <c r="N1344" s="309"/>
      <c r="O1344" s="309"/>
      <c r="P1344" s="309"/>
      <c r="Q1344" s="309"/>
      <c r="R1344" s="309"/>
    </row>
    <row r="1345">
      <c r="D1345" s="317"/>
      <c r="E1345" s="305"/>
      <c r="F1345" s="305"/>
      <c r="G1345" s="305"/>
      <c r="H1345" s="305"/>
      <c r="I1345" s="305"/>
      <c r="J1345" s="305"/>
      <c r="K1345" s="305"/>
      <c r="L1345" s="305"/>
      <c r="M1345" s="305"/>
      <c r="N1345" s="309"/>
      <c r="O1345" s="309"/>
      <c r="P1345" s="309"/>
      <c r="Q1345" s="309"/>
      <c r="R1345" s="309"/>
    </row>
    <row r="1346">
      <c r="D1346" s="317"/>
      <c r="E1346" s="305"/>
      <c r="F1346" s="305"/>
      <c r="G1346" s="305"/>
      <c r="H1346" s="305"/>
      <c r="I1346" s="305"/>
      <c r="J1346" s="305"/>
      <c r="K1346" s="305"/>
      <c r="L1346" s="305"/>
      <c r="M1346" s="305"/>
      <c r="N1346" s="309"/>
      <c r="O1346" s="309"/>
      <c r="P1346" s="309"/>
      <c r="Q1346" s="309"/>
      <c r="R1346" s="309"/>
    </row>
    <row r="1347">
      <c r="D1347" s="317"/>
      <c r="E1347" s="305"/>
      <c r="F1347" s="305"/>
      <c r="G1347" s="305"/>
      <c r="H1347" s="305"/>
      <c r="I1347" s="305"/>
      <c r="J1347" s="305"/>
      <c r="K1347" s="305"/>
      <c r="L1347" s="305"/>
      <c r="M1347" s="305"/>
      <c r="N1347" s="309"/>
      <c r="O1347" s="309"/>
      <c r="P1347" s="309"/>
      <c r="Q1347" s="309"/>
      <c r="R1347" s="309"/>
    </row>
    <row r="1348">
      <c r="D1348" s="317"/>
      <c r="E1348" s="305"/>
      <c r="F1348" s="305"/>
      <c r="G1348" s="305"/>
      <c r="H1348" s="305"/>
      <c r="I1348" s="305"/>
      <c r="J1348" s="305"/>
      <c r="K1348" s="305"/>
      <c r="L1348" s="305"/>
      <c r="M1348" s="305"/>
      <c r="N1348" s="309"/>
      <c r="O1348" s="309"/>
      <c r="P1348" s="309"/>
      <c r="Q1348" s="309"/>
      <c r="R1348" s="309"/>
    </row>
    <row r="1349">
      <c r="D1349" s="317"/>
      <c r="E1349" s="305"/>
      <c r="F1349" s="305"/>
      <c r="G1349" s="305"/>
      <c r="H1349" s="305"/>
      <c r="I1349" s="305"/>
      <c r="J1349" s="305"/>
      <c r="K1349" s="305"/>
      <c r="L1349" s="305"/>
      <c r="M1349" s="305"/>
      <c r="N1349" s="309"/>
      <c r="O1349" s="309"/>
      <c r="P1349" s="309"/>
      <c r="Q1349" s="309"/>
      <c r="R1349" s="309"/>
    </row>
    <row r="1350">
      <c r="D1350" s="317"/>
      <c r="E1350" s="305"/>
      <c r="F1350" s="305"/>
      <c r="G1350" s="305"/>
      <c r="H1350" s="305"/>
      <c r="I1350" s="305"/>
      <c r="J1350" s="305"/>
      <c r="K1350" s="305"/>
      <c r="L1350" s="305"/>
      <c r="M1350" s="305"/>
      <c r="N1350" s="309"/>
      <c r="O1350" s="309"/>
      <c r="P1350" s="309"/>
      <c r="Q1350" s="309"/>
      <c r="R1350" s="309"/>
    </row>
    <row r="1351">
      <c r="D1351" s="317"/>
      <c r="E1351" s="305"/>
      <c r="F1351" s="305"/>
      <c r="G1351" s="305"/>
      <c r="H1351" s="305"/>
      <c r="I1351" s="305"/>
      <c r="J1351" s="305"/>
      <c r="K1351" s="305"/>
      <c r="L1351" s="305"/>
      <c r="M1351" s="305"/>
      <c r="N1351" s="309"/>
      <c r="O1351" s="309"/>
      <c r="P1351" s="309"/>
      <c r="Q1351" s="309"/>
      <c r="R1351" s="309"/>
    </row>
    <row r="1352">
      <c r="D1352" s="317"/>
      <c r="E1352" s="305"/>
      <c r="F1352" s="305"/>
      <c r="G1352" s="305"/>
      <c r="H1352" s="305"/>
      <c r="I1352" s="305"/>
      <c r="J1352" s="305"/>
      <c r="K1352" s="305"/>
      <c r="L1352" s="305"/>
      <c r="M1352" s="305"/>
      <c r="N1352" s="309"/>
      <c r="O1352" s="309"/>
      <c r="P1352" s="309"/>
      <c r="Q1352" s="309"/>
      <c r="R1352" s="309"/>
    </row>
    <row r="1353">
      <c r="D1353" s="317"/>
      <c r="E1353" s="305"/>
      <c r="F1353" s="305"/>
      <c r="G1353" s="305"/>
      <c r="H1353" s="305"/>
      <c r="I1353" s="305"/>
      <c r="J1353" s="305"/>
      <c r="K1353" s="305"/>
      <c r="L1353" s="305"/>
      <c r="M1353" s="305"/>
      <c r="N1353" s="309"/>
      <c r="O1353" s="309"/>
      <c r="P1353" s="309"/>
      <c r="Q1353" s="309"/>
      <c r="R1353" s="309"/>
    </row>
    <row r="1354">
      <c r="D1354" s="317"/>
      <c r="E1354" s="305"/>
      <c r="F1354" s="305"/>
      <c r="G1354" s="305"/>
      <c r="H1354" s="305"/>
      <c r="I1354" s="305"/>
      <c r="J1354" s="305"/>
      <c r="K1354" s="305"/>
      <c r="L1354" s="305"/>
      <c r="M1354" s="305"/>
      <c r="N1354" s="309"/>
      <c r="O1354" s="309"/>
      <c r="P1354" s="309"/>
      <c r="Q1354" s="309"/>
      <c r="R1354" s="309"/>
    </row>
    <row r="1355">
      <c r="D1355" s="317"/>
      <c r="E1355" s="305"/>
      <c r="F1355" s="305"/>
      <c r="G1355" s="305"/>
      <c r="H1355" s="305"/>
      <c r="I1355" s="305"/>
      <c r="J1355" s="305"/>
      <c r="K1355" s="305"/>
      <c r="L1355" s="305"/>
      <c r="M1355" s="305"/>
      <c r="N1355" s="309"/>
      <c r="O1355" s="309"/>
      <c r="P1355" s="309"/>
      <c r="Q1355" s="309"/>
      <c r="R1355" s="309"/>
    </row>
    <row r="1356">
      <c r="D1356" s="317"/>
      <c r="E1356" s="305"/>
      <c r="F1356" s="305"/>
      <c r="G1356" s="305"/>
      <c r="H1356" s="305"/>
      <c r="I1356" s="305"/>
      <c r="J1356" s="305"/>
      <c r="K1356" s="305"/>
      <c r="L1356" s="305"/>
      <c r="M1356" s="305"/>
      <c r="N1356" s="309"/>
      <c r="O1356" s="309"/>
      <c r="P1356" s="309"/>
      <c r="Q1356" s="309"/>
      <c r="R1356" s="309"/>
    </row>
    <row r="1357">
      <c r="D1357" s="317"/>
      <c r="E1357" s="305"/>
      <c r="F1357" s="305"/>
      <c r="G1357" s="305"/>
      <c r="H1357" s="305"/>
      <c r="I1357" s="305"/>
      <c r="J1357" s="305"/>
      <c r="K1357" s="305"/>
      <c r="L1357" s="305"/>
      <c r="M1357" s="305"/>
      <c r="N1357" s="309"/>
      <c r="O1357" s="309"/>
      <c r="P1357" s="309"/>
      <c r="Q1357" s="309"/>
      <c r="R1357" s="309"/>
    </row>
    <row r="1358">
      <c r="D1358" s="317"/>
      <c r="E1358" s="305"/>
      <c r="F1358" s="305"/>
      <c r="G1358" s="305"/>
      <c r="H1358" s="305"/>
      <c r="I1358" s="305"/>
      <c r="J1358" s="305"/>
      <c r="K1358" s="305"/>
      <c r="L1358" s="305"/>
      <c r="M1358" s="305"/>
      <c r="N1358" s="309"/>
      <c r="O1358" s="309"/>
      <c r="P1358" s="309"/>
      <c r="Q1358" s="309"/>
      <c r="R1358" s="309"/>
    </row>
    <row r="1359">
      <c r="D1359" s="317"/>
      <c r="E1359" s="305"/>
      <c r="F1359" s="305"/>
      <c r="G1359" s="305"/>
      <c r="H1359" s="305"/>
      <c r="I1359" s="305"/>
      <c r="J1359" s="305"/>
      <c r="K1359" s="305"/>
      <c r="L1359" s="305"/>
      <c r="M1359" s="305"/>
      <c r="N1359" s="309"/>
      <c r="O1359" s="309"/>
      <c r="P1359" s="309"/>
      <c r="Q1359" s="309"/>
      <c r="R1359" s="309"/>
    </row>
    <row r="1360">
      <c r="D1360" s="317"/>
      <c r="E1360" s="305"/>
      <c r="F1360" s="305"/>
      <c r="G1360" s="305"/>
      <c r="H1360" s="305"/>
      <c r="I1360" s="305"/>
      <c r="J1360" s="305"/>
      <c r="K1360" s="305"/>
      <c r="L1360" s="305"/>
      <c r="M1360" s="305"/>
      <c r="N1360" s="309"/>
      <c r="O1360" s="309"/>
      <c r="P1360" s="309"/>
      <c r="Q1360" s="309"/>
      <c r="R1360" s="309"/>
    </row>
    <row r="1361">
      <c r="D1361" s="317"/>
      <c r="E1361" s="305"/>
      <c r="F1361" s="305"/>
      <c r="G1361" s="305"/>
      <c r="H1361" s="305"/>
      <c r="I1361" s="305"/>
      <c r="J1361" s="305"/>
      <c r="K1361" s="305"/>
      <c r="L1361" s="305"/>
      <c r="M1361" s="305"/>
      <c r="N1361" s="309"/>
      <c r="O1361" s="309"/>
      <c r="P1361" s="309"/>
      <c r="Q1361" s="309"/>
      <c r="R1361" s="309"/>
    </row>
    <row r="1362">
      <c r="D1362" s="317"/>
      <c r="E1362" s="305"/>
      <c r="F1362" s="305"/>
      <c r="G1362" s="305"/>
      <c r="H1362" s="305"/>
      <c r="I1362" s="305"/>
      <c r="J1362" s="305"/>
      <c r="K1362" s="305"/>
      <c r="L1362" s="305"/>
      <c r="M1362" s="305"/>
      <c r="N1362" s="309"/>
      <c r="O1362" s="309"/>
      <c r="P1362" s="309"/>
      <c r="Q1362" s="309"/>
      <c r="R1362" s="309"/>
    </row>
    <row r="1363">
      <c r="D1363" s="317"/>
      <c r="E1363" s="305"/>
      <c r="F1363" s="305"/>
      <c r="G1363" s="305"/>
      <c r="H1363" s="305"/>
      <c r="I1363" s="305"/>
      <c r="J1363" s="305"/>
      <c r="K1363" s="305"/>
      <c r="L1363" s="305"/>
      <c r="M1363" s="305"/>
      <c r="N1363" s="309"/>
      <c r="O1363" s="309"/>
      <c r="P1363" s="309"/>
      <c r="Q1363" s="309"/>
      <c r="R1363" s="309"/>
    </row>
    <row r="1364">
      <c r="D1364" s="317"/>
      <c r="E1364" s="305"/>
      <c r="F1364" s="305"/>
      <c r="G1364" s="305"/>
      <c r="H1364" s="305"/>
      <c r="I1364" s="305"/>
      <c r="J1364" s="305"/>
      <c r="K1364" s="305"/>
      <c r="L1364" s="305"/>
      <c r="M1364" s="305"/>
      <c r="N1364" s="309"/>
      <c r="O1364" s="309"/>
      <c r="P1364" s="309"/>
      <c r="Q1364" s="309"/>
      <c r="R1364" s="309"/>
    </row>
    <row r="1365">
      <c r="D1365" s="317"/>
      <c r="E1365" s="305"/>
      <c r="F1365" s="305"/>
      <c r="G1365" s="305"/>
      <c r="H1365" s="305"/>
      <c r="I1365" s="305"/>
      <c r="J1365" s="305"/>
      <c r="K1365" s="305"/>
      <c r="L1365" s="305"/>
      <c r="M1365" s="305"/>
      <c r="N1365" s="309"/>
      <c r="O1365" s="309"/>
      <c r="P1365" s="309"/>
      <c r="Q1365" s="309"/>
      <c r="R1365" s="309"/>
    </row>
    <row r="1366">
      <c r="D1366" s="317"/>
      <c r="E1366" s="305"/>
      <c r="F1366" s="305"/>
      <c r="G1366" s="305"/>
      <c r="H1366" s="305"/>
      <c r="I1366" s="305"/>
      <c r="J1366" s="305"/>
      <c r="K1366" s="305"/>
      <c r="L1366" s="305"/>
      <c r="M1366" s="305"/>
      <c r="N1366" s="309"/>
      <c r="O1366" s="309"/>
      <c r="P1366" s="309"/>
      <c r="Q1366" s="309"/>
      <c r="R1366" s="309"/>
    </row>
    <row r="1367">
      <c r="D1367" s="317"/>
      <c r="E1367" s="305"/>
      <c r="F1367" s="305"/>
      <c r="G1367" s="305"/>
      <c r="H1367" s="305"/>
      <c r="I1367" s="305"/>
      <c r="J1367" s="305"/>
      <c r="K1367" s="305"/>
      <c r="L1367" s="305"/>
      <c r="M1367" s="305"/>
      <c r="N1367" s="309"/>
      <c r="O1367" s="309"/>
      <c r="P1367" s="309"/>
      <c r="Q1367" s="309"/>
      <c r="R1367" s="309"/>
    </row>
    <row r="1368">
      <c r="D1368" s="317"/>
      <c r="E1368" s="305"/>
      <c r="F1368" s="305"/>
      <c r="G1368" s="305"/>
      <c r="H1368" s="305"/>
      <c r="I1368" s="305"/>
      <c r="J1368" s="305"/>
      <c r="K1368" s="305"/>
      <c r="L1368" s="305"/>
      <c r="M1368" s="305"/>
      <c r="N1368" s="309"/>
      <c r="O1368" s="309"/>
      <c r="P1368" s="309"/>
      <c r="Q1368" s="309"/>
      <c r="R1368" s="309"/>
    </row>
    <row r="1369">
      <c r="D1369" s="317"/>
      <c r="E1369" s="305"/>
      <c r="F1369" s="305"/>
      <c r="G1369" s="305"/>
      <c r="H1369" s="305"/>
      <c r="I1369" s="305"/>
      <c r="J1369" s="305"/>
      <c r="K1369" s="305"/>
      <c r="L1369" s="305"/>
      <c r="M1369" s="305"/>
      <c r="N1369" s="309"/>
      <c r="O1369" s="309"/>
      <c r="P1369" s="309"/>
      <c r="Q1369" s="309"/>
      <c r="R1369" s="309"/>
    </row>
    <row r="1370">
      <c r="D1370" s="317"/>
      <c r="E1370" s="305"/>
      <c r="F1370" s="305"/>
      <c r="G1370" s="305"/>
      <c r="H1370" s="305"/>
      <c r="I1370" s="305"/>
      <c r="J1370" s="305"/>
      <c r="K1370" s="305"/>
      <c r="L1370" s="305"/>
      <c r="M1370" s="305"/>
      <c r="N1370" s="309"/>
      <c r="O1370" s="309"/>
      <c r="P1370" s="309"/>
      <c r="Q1370" s="309"/>
      <c r="R1370" s="309"/>
    </row>
    <row r="1371">
      <c r="D1371" s="317"/>
      <c r="E1371" s="305"/>
      <c r="F1371" s="305"/>
      <c r="G1371" s="305"/>
      <c r="H1371" s="305"/>
      <c r="I1371" s="305"/>
      <c r="J1371" s="305"/>
      <c r="K1371" s="305"/>
      <c r="L1371" s="305"/>
      <c r="M1371" s="305"/>
      <c r="N1371" s="309"/>
      <c r="O1371" s="309"/>
      <c r="P1371" s="309"/>
      <c r="Q1371" s="309"/>
      <c r="R1371" s="309"/>
    </row>
    <row r="1372">
      <c r="D1372" s="317"/>
      <c r="E1372" s="305"/>
      <c r="F1372" s="305"/>
      <c r="G1372" s="305"/>
      <c r="H1372" s="305"/>
      <c r="I1372" s="305"/>
      <c r="J1372" s="305"/>
      <c r="K1372" s="305"/>
      <c r="L1372" s="305"/>
      <c r="M1372" s="305"/>
      <c r="N1372" s="309"/>
      <c r="O1372" s="309"/>
      <c r="P1372" s="309"/>
      <c r="Q1372" s="309"/>
      <c r="R1372" s="309"/>
    </row>
    <row r="1373">
      <c r="D1373" s="317"/>
      <c r="E1373" s="305"/>
      <c r="F1373" s="305"/>
      <c r="G1373" s="305"/>
      <c r="H1373" s="305"/>
      <c r="I1373" s="305"/>
      <c r="J1373" s="305"/>
      <c r="K1373" s="305"/>
      <c r="L1373" s="305"/>
      <c r="M1373" s="305"/>
      <c r="N1373" s="309"/>
      <c r="O1373" s="309"/>
      <c r="P1373" s="309"/>
      <c r="Q1373" s="309"/>
      <c r="R1373" s="309"/>
    </row>
    <row r="1374">
      <c r="D1374" s="317"/>
      <c r="E1374" s="305"/>
      <c r="F1374" s="305"/>
      <c r="G1374" s="305"/>
      <c r="H1374" s="305"/>
      <c r="I1374" s="305"/>
      <c r="J1374" s="305"/>
      <c r="K1374" s="305"/>
      <c r="L1374" s="305"/>
      <c r="M1374" s="305"/>
      <c r="N1374" s="309"/>
      <c r="O1374" s="309"/>
      <c r="P1374" s="309"/>
      <c r="Q1374" s="309"/>
      <c r="R1374" s="309"/>
    </row>
    <row r="1375">
      <c r="D1375" s="317"/>
      <c r="E1375" s="305"/>
      <c r="F1375" s="305"/>
      <c r="G1375" s="305"/>
      <c r="H1375" s="305"/>
      <c r="I1375" s="305"/>
      <c r="J1375" s="305"/>
      <c r="K1375" s="305"/>
      <c r="L1375" s="305"/>
      <c r="M1375" s="305"/>
      <c r="N1375" s="309"/>
      <c r="O1375" s="309"/>
      <c r="P1375" s="309"/>
      <c r="Q1375" s="309"/>
      <c r="R1375" s="309"/>
    </row>
    <row r="1376">
      <c r="D1376" s="317"/>
      <c r="E1376" s="305"/>
      <c r="F1376" s="305"/>
      <c r="G1376" s="305"/>
      <c r="H1376" s="305"/>
      <c r="I1376" s="305"/>
      <c r="J1376" s="305"/>
      <c r="K1376" s="305"/>
      <c r="L1376" s="305"/>
      <c r="M1376" s="305"/>
      <c r="N1376" s="309"/>
      <c r="O1376" s="309"/>
      <c r="P1376" s="309"/>
      <c r="Q1376" s="309"/>
      <c r="R1376" s="309"/>
    </row>
    <row r="1377">
      <c r="D1377" s="317"/>
      <c r="E1377" s="305"/>
      <c r="F1377" s="305"/>
      <c r="G1377" s="305"/>
      <c r="H1377" s="305"/>
      <c r="I1377" s="305"/>
      <c r="J1377" s="305"/>
      <c r="K1377" s="305"/>
      <c r="L1377" s="305"/>
      <c r="M1377" s="305"/>
      <c r="N1377" s="309"/>
      <c r="O1377" s="309"/>
      <c r="P1377" s="309"/>
      <c r="Q1377" s="309"/>
      <c r="R1377" s="309"/>
    </row>
    <row r="1378">
      <c r="D1378" s="317"/>
      <c r="E1378" s="305"/>
      <c r="F1378" s="305"/>
      <c r="G1378" s="305"/>
      <c r="H1378" s="305"/>
      <c r="I1378" s="305"/>
      <c r="J1378" s="305"/>
      <c r="K1378" s="305"/>
      <c r="L1378" s="305"/>
      <c r="M1378" s="305"/>
      <c r="N1378" s="309"/>
      <c r="O1378" s="309"/>
      <c r="P1378" s="309"/>
      <c r="Q1378" s="309"/>
      <c r="R1378" s="309"/>
    </row>
    <row r="1379">
      <c r="D1379" s="317"/>
      <c r="E1379" s="305"/>
      <c r="F1379" s="305"/>
      <c r="G1379" s="305"/>
      <c r="H1379" s="305"/>
      <c r="I1379" s="305"/>
      <c r="J1379" s="305"/>
      <c r="K1379" s="305"/>
      <c r="L1379" s="305"/>
      <c r="M1379" s="305"/>
      <c r="N1379" s="309"/>
      <c r="O1379" s="309"/>
      <c r="P1379" s="309"/>
      <c r="Q1379" s="309"/>
      <c r="R1379" s="309"/>
    </row>
    <row r="1380">
      <c r="D1380" s="317"/>
      <c r="E1380" s="305"/>
      <c r="F1380" s="305"/>
      <c r="G1380" s="305"/>
      <c r="H1380" s="305"/>
      <c r="I1380" s="305"/>
      <c r="J1380" s="305"/>
      <c r="K1380" s="305"/>
      <c r="L1380" s="305"/>
      <c r="M1380" s="305"/>
      <c r="N1380" s="309"/>
      <c r="O1380" s="309"/>
      <c r="P1380" s="309"/>
      <c r="Q1380" s="309"/>
      <c r="R1380" s="309"/>
    </row>
    <row r="1381">
      <c r="D1381" s="317"/>
      <c r="E1381" s="305"/>
      <c r="F1381" s="305"/>
      <c r="G1381" s="305"/>
      <c r="H1381" s="305"/>
      <c r="I1381" s="305"/>
      <c r="J1381" s="305"/>
      <c r="K1381" s="305"/>
      <c r="L1381" s="305"/>
      <c r="M1381" s="305"/>
      <c r="N1381" s="309"/>
      <c r="O1381" s="309"/>
      <c r="P1381" s="309"/>
      <c r="Q1381" s="309"/>
      <c r="R1381" s="309"/>
    </row>
    <row r="1382">
      <c r="D1382" s="317"/>
      <c r="E1382" s="305"/>
      <c r="F1382" s="305"/>
      <c r="G1382" s="305"/>
      <c r="H1382" s="305"/>
      <c r="I1382" s="305"/>
      <c r="J1382" s="305"/>
      <c r="K1382" s="305"/>
      <c r="L1382" s="305"/>
      <c r="M1382" s="305"/>
      <c r="N1382" s="309"/>
      <c r="O1382" s="309"/>
      <c r="P1382" s="309"/>
      <c r="Q1382" s="309"/>
      <c r="R1382" s="309"/>
    </row>
    <row r="1383">
      <c r="D1383" s="317"/>
      <c r="E1383" s="305"/>
      <c r="F1383" s="305"/>
      <c r="G1383" s="305"/>
      <c r="H1383" s="305"/>
      <c r="I1383" s="305"/>
      <c r="J1383" s="305"/>
      <c r="K1383" s="305"/>
      <c r="L1383" s="305"/>
      <c r="M1383" s="305"/>
      <c r="N1383" s="309"/>
      <c r="O1383" s="309"/>
      <c r="P1383" s="309"/>
      <c r="Q1383" s="309"/>
      <c r="R1383" s="309"/>
    </row>
    <row r="1384">
      <c r="D1384" s="317"/>
      <c r="E1384" s="305"/>
      <c r="F1384" s="305"/>
      <c r="G1384" s="305"/>
      <c r="H1384" s="305"/>
      <c r="I1384" s="305"/>
      <c r="J1384" s="305"/>
      <c r="K1384" s="305"/>
      <c r="L1384" s="305"/>
      <c r="M1384" s="305"/>
      <c r="N1384" s="309"/>
      <c r="O1384" s="309"/>
      <c r="P1384" s="309"/>
      <c r="Q1384" s="309"/>
      <c r="R1384" s="309"/>
    </row>
    <row r="1385">
      <c r="D1385" s="317"/>
      <c r="E1385" s="305"/>
      <c r="F1385" s="305"/>
      <c r="G1385" s="305"/>
      <c r="H1385" s="305"/>
      <c r="I1385" s="305"/>
      <c r="J1385" s="305"/>
      <c r="K1385" s="305"/>
      <c r="L1385" s="305"/>
      <c r="M1385" s="305"/>
      <c r="N1385" s="309"/>
      <c r="O1385" s="309"/>
      <c r="P1385" s="309"/>
      <c r="Q1385" s="309"/>
      <c r="R1385" s="309"/>
    </row>
    <row r="1386">
      <c r="D1386" s="317"/>
      <c r="E1386" s="305"/>
      <c r="F1386" s="305"/>
      <c r="G1386" s="305"/>
      <c r="H1386" s="305"/>
      <c r="I1386" s="305"/>
      <c r="J1386" s="305"/>
      <c r="K1386" s="305"/>
      <c r="L1386" s="305"/>
      <c r="M1386" s="305"/>
      <c r="N1386" s="309"/>
      <c r="O1386" s="309"/>
      <c r="P1386" s="309"/>
      <c r="Q1386" s="309"/>
      <c r="R1386" s="309"/>
    </row>
    <row r="1387">
      <c r="D1387" s="317"/>
      <c r="E1387" s="305"/>
      <c r="F1387" s="305"/>
      <c r="G1387" s="305"/>
      <c r="H1387" s="305"/>
      <c r="I1387" s="305"/>
      <c r="J1387" s="305"/>
      <c r="K1387" s="305"/>
      <c r="L1387" s="305"/>
      <c r="M1387" s="305"/>
      <c r="N1387" s="309"/>
      <c r="O1387" s="309"/>
      <c r="P1387" s="309"/>
      <c r="Q1387" s="309"/>
      <c r="R1387" s="309"/>
    </row>
    <row r="1388">
      <c r="D1388" s="317"/>
      <c r="E1388" s="305"/>
      <c r="F1388" s="305"/>
      <c r="G1388" s="305"/>
      <c r="H1388" s="305"/>
      <c r="I1388" s="305"/>
      <c r="J1388" s="305"/>
      <c r="K1388" s="305"/>
      <c r="L1388" s="305"/>
      <c r="M1388" s="305"/>
      <c r="N1388" s="309"/>
      <c r="O1388" s="309"/>
      <c r="P1388" s="309"/>
      <c r="Q1388" s="309"/>
      <c r="R1388" s="309"/>
    </row>
    <row r="1389">
      <c r="D1389" s="317"/>
      <c r="E1389" s="305"/>
      <c r="F1389" s="305"/>
      <c r="G1389" s="305"/>
      <c r="H1389" s="305"/>
      <c r="I1389" s="305"/>
      <c r="J1389" s="305"/>
      <c r="K1389" s="305"/>
      <c r="L1389" s="305"/>
      <c r="M1389" s="305"/>
      <c r="N1389" s="309"/>
      <c r="O1389" s="309"/>
      <c r="P1389" s="309"/>
      <c r="Q1389" s="309"/>
      <c r="R1389" s="309"/>
    </row>
    <row r="1390">
      <c r="D1390" s="317"/>
      <c r="E1390" s="305"/>
      <c r="F1390" s="305"/>
      <c r="G1390" s="305"/>
      <c r="H1390" s="305"/>
      <c r="I1390" s="305"/>
      <c r="J1390" s="305"/>
      <c r="K1390" s="305"/>
      <c r="L1390" s="305"/>
      <c r="M1390" s="305"/>
      <c r="N1390" s="309"/>
      <c r="O1390" s="309"/>
      <c r="P1390" s="309"/>
      <c r="Q1390" s="309"/>
      <c r="R1390" s="309"/>
    </row>
    <row r="1391">
      <c r="D1391" s="317"/>
      <c r="E1391" s="305"/>
      <c r="F1391" s="305"/>
      <c r="G1391" s="305"/>
      <c r="H1391" s="305"/>
      <c r="I1391" s="305"/>
      <c r="J1391" s="305"/>
      <c r="K1391" s="305"/>
      <c r="L1391" s="305"/>
      <c r="M1391" s="305"/>
      <c r="N1391" s="309"/>
      <c r="O1391" s="309"/>
      <c r="P1391" s="309"/>
      <c r="Q1391" s="309"/>
      <c r="R1391" s="309"/>
    </row>
    <row r="1392">
      <c r="D1392" s="317"/>
      <c r="E1392" s="305"/>
      <c r="F1392" s="305"/>
      <c r="G1392" s="305"/>
      <c r="H1392" s="305"/>
      <c r="I1392" s="305"/>
      <c r="J1392" s="305"/>
      <c r="K1392" s="305"/>
      <c r="L1392" s="305"/>
      <c r="M1392" s="305"/>
      <c r="N1392" s="309"/>
      <c r="O1392" s="309"/>
      <c r="P1392" s="309"/>
      <c r="Q1392" s="309"/>
      <c r="R1392" s="309"/>
    </row>
    <row r="1393">
      <c r="D1393" s="317"/>
      <c r="E1393" s="305"/>
      <c r="F1393" s="305"/>
      <c r="G1393" s="305"/>
      <c r="H1393" s="305"/>
      <c r="I1393" s="305"/>
      <c r="J1393" s="305"/>
      <c r="K1393" s="305"/>
      <c r="L1393" s="305"/>
      <c r="M1393" s="305"/>
      <c r="N1393" s="309"/>
      <c r="O1393" s="309"/>
      <c r="P1393" s="309"/>
      <c r="Q1393" s="309"/>
      <c r="R1393" s="309"/>
    </row>
    <row r="1394">
      <c r="D1394" s="317"/>
      <c r="E1394" s="305"/>
      <c r="F1394" s="305"/>
      <c r="G1394" s="305"/>
      <c r="H1394" s="305"/>
      <c r="I1394" s="305"/>
      <c r="J1394" s="305"/>
      <c r="K1394" s="305"/>
      <c r="L1394" s="305"/>
      <c r="M1394" s="305"/>
      <c r="N1394" s="309"/>
      <c r="O1394" s="309"/>
      <c r="P1394" s="309"/>
      <c r="Q1394" s="309"/>
      <c r="R1394" s="309"/>
    </row>
    <row r="1395">
      <c r="D1395" s="317"/>
      <c r="E1395" s="305"/>
      <c r="F1395" s="305"/>
      <c r="G1395" s="305"/>
      <c r="H1395" s="305"/>
      <c r="I1395" s="305"/>
      <c r="J1395" s="305"/>
      <c r="K1395" s="305"/>
      <c r="L1395" s="305"/>
      <c r="M1395" s="305"/>
      <c r="N1395" s="309"/>
      <c r="O1395" s="309"/>
      <c r="P1395" s="309"/>
      <c r="Q1395" s="309"/>
      <c r="R1395" s="309"/>
    </row>
    <row r="1396">
      <c r="D1396" s="317"/>
      <c r="E1396" s="305"/>
      <c r="F1396" s="305"/>
      <c r="G1396" s="305"/>
      <c r="H1396" s="305"/>
      <c r="I1396" s="305"/>
      <c r="J1396" s="305"/>
      <c r="K1396" s="305"/>
      <c r="L1396" s="305"/>
      <c r="M1396" s="305"/>
      <c r="N1396" s="309"/>
      <c r="O1396" s="309"/>
      <c r="P1396" s="309"/>
      <c r="Q1396" s="309"/>
      <c r="R1396" s="309"/>
    </row>
    <row r="1397">
      <c r="D1397" s="317"/>
      <c r="E1397" s="305"/>
      <c r="F1397" s="305"/>
      <c r="G1397" s="305"/>
      <c r="H1397" s="305"/>
      <c r="I1397" s="305"/>
      <c r="J1397" s="305"/>
      <c r="K1397" s="305"/>
      <c r="L1397" s="305"/>
      <c r="M1397" s="305"/>
      <c r="N1397" s="309"/>
      <c r="O1397" s="309"/>
      <c r="P1397" s="309"/>
      <c r="Q1397" s="309"/>
      <c r="R1397" s="309"/>
    </row>
    <row r="1398">
      <c r="D1398" s="317"/>
      <c r="E1398" s="305"/>
      <c r="F1398" s="305"/>
      <c r="G1398" s="305"/>
      <c r="H1398" s="305"/>
      <c r="I1398" s="305"/>
      <c r="J1398" s="305"/>
      <c r="K1398" s="305"/>
      <c r="L1398" s="305"/>
      <c r="M1398" s="305"/>
      <c r="N1398" s="309"/>
      <c r="O1398" s="309"/>
      <c r="P1398" s="309"/>
      <c r="Q1398" s="309"/>
      <c r="R1398" s="309"/>
    </row>
    <row r="1399">
      <c r="D1399" s="317"/>
      <c r="E1399" s="305"/>
      <c r="F1399" s="305"/>
      <c r="G1399" s="305"/>
      <c r="H1399" s="305"/>
      <c r="I1399" s="305"/>
      <c r="J1399" s="305"/>
      <c r="K1399" s="305"/>
      <c r="L1399" s="305"/>
      <c r="M1399" s="305"/>
      <c r="N1399" s="309"/>
      <c r="O1399" s="309"/>
      <c r="P1399" s="309"/>
      <c r="Q1399" s="309"/>
      <c r="R1399" s="309"/>
    </row>
    <row r="1400">
      <c r="D1400" s="317"/>
      <c r="E1400" s="305"/>
      <c r="F1400" s="305"/>
      <c r="G1400" s="305"/>
      <c r="H1400" s="305"/>
      <c r="I1400" s="305"/>
      <c r="J1400" s="305"/>
      <c r="K1400" s="305"/>
      <c r="L1400" s="305"/>
      <c r="M1400" s="305"/>
      <c r="N1400" s="309"/>
      <c r="O1400" s="309"/>
      <c r="P1400" s="309"/>
      <c r="Q1400" s="309"/>
      <c r="R1400" s="309"/>
    </row>
    <row r="1401">
      <c r="D1401" s="317"/>
      <c r="E1401" s="305"/>
      <c r="F1401" s="305"/>
      <c r="G1401" s="305"/>
      <c r="H1401" s="305"/>
      <c r="I1401" s="305"/>
      <c r="J1401" s="305"/>
      <c r="K1401" s="305"/>
      <c r="L1401" s="305"/>
      <c r="M1401" s="305"/>
      <c r="N1401" s="309"/>
      <c r="O1401" s="309"/>
      <c r="P1401" s="309"/>
      <c r="Q1401" s="309"/>
      <c r="R1401" s="309"/>
    </row>
    <row r="1402">
      <c r="D1402" s="317"/>
      <c r="E1402" s="305"/>
      <c r="F1402" s="305"/>
      <c r="G1402" s="305"/>
      <c r="H1402" s="305"/>
      <c r="I1402" s="305"/>
      <c r="J1402" s="305"/>
      <c r="K1402" s="305"/>
      <c r="L1402" s="305"/>
      <c r="M1402" s="305"/>
      <c r="N1402" s="309"/>
      <c r="O1402" s="309"/>
      <c r="P1402" s="309"/>
      <c r="Q1402" s="309"/>
      <c r="R1402" s="309"/>
    </row>
    <row r="1403">
      <c r="D1403" s="317"/>
      <c r="E1403" s="305"/>
      <c r="F1403" s="305"/>
      <c r="G1403" s="305"/>
      <c r="H1403" s="305"/>
      <c r="I1403" s="305"/>
      <c r="J1403" s="305"/>
      <c r="K1403" s="305"/>
      <c r="L1403" s="305"/>
      <c r="M1403" s="305"/>
      <c r="N1403" s="309"/>
      <c r="O1403" s="309"/>
      <c r="P1403" s="309"/>
      <c r="Q1403" s="309"/>
      <c r="R1403" s="309"/>
    </row>
    <row r="1404">
      <c r="D1404" s="317"/>
      <c r="E1404" s="305"/>
      <c r="F1404" s="305"/>
      <c r="G1404" s="305"/>
      <c r="H1404" s="305"/>
      <c r="I1404" s="305"/>
      <c r="J1404" s="305"/>
      <c r="K1404" s="305"/>
      <c r="L1404" s="305"/>
      <c r="M1404" s="305"/>
      <c r="N1404" s="309"/>
      <c r="O1404" s="309"/>
      <c r="P1404" s="309"/>
      <c r="Q1404" s="309"/>
      <c r="R1404" s="309"/>
    </row>
    <row r="1405">
      <c r="D1405" s="317"/>
      <c r="E1405" s="305"/>
      <c r="F1405" s="305"/>
      <c r="G1405" s="305"/>
      <c r="H1405" s="305"/>
      <c r="I1405" s="305"/>
      <c r="J1405" s="305"/>
      <c r="K1405" s="305"/>
      <c r="L1405" s="305"/>
      <c r="M1405" s="305"/>
      <c r="N1405" s="309"/>
      <c r="O1405" s="309"/>
      <c r="P1405" s="309"/>
      <c r="Q1405" s="309"/>
      <c r="R1405" s="309"/>
    </row>
    <row r="1406">
      <c r="D1406" s="317"/>
      <c r="E1406" s="305"/>
      <c r="F1406" s="305"/>
      <c r="G1406" s="305"/>
      <c r="H1406" s="305"/>
      <c r="I1406" s="305"/>
      <c r="J1406" s="305"/>
      <c r="K1406" s="305"/>
      <c r="L1406" s="305"/>
      <c r="M1406" s="305"/>
      <c r="N1406" s="309"/>
      <c r="O1406" s="309"/>
      <c r="P1406" s="309"/>
      <c r="Q1406" s="309"/>
      <c r="R1406" s="309"/>
    </row>
    <row r="1407">
      <c r="D1407" s="317"/>
      <c r="E1407" s="305"/>
      <c r="F1407" s="305"/>
      <c r="G1407" s="305"/>
      <c r="H1407" s="305"/>
      <c r="I1407" s="305"/>
      <c r="J1407" s="305"/>
      <c r="K1407" s="305"/>
      <c r="L1407" s="305"/>
      <c r="M1407" s="305"/>
      <c r="N1407" s="309"/>
      <c r="O1407" s="309"/>
      <c r="P1407" s="309"/>
      <c r="Q1407" s="309"/>
      <c r="R1407" s="309"/>
    </row>
    <row r="1408">
      <c r="D1408" s="317"/>
      <c r="E1408" s="305"/>
      <c r="F1408" s="305"/>
      <c r="G1408" s="305"/>
      <c r="H1408" s="305"/>
      <c r="I1408" s="305"/>
      <c r="J1408" s="305"/>
      <c r="K1408" s="305"/>
      <c r="L1408" s="305"/>
      <c r="M1408" s="305"/>
      <c r="N1408" s="309"/>
      <c r="O1408" s="309"/>
      <c r="P1408" s="309"/>
      <c r="Q1408" s="309"/>
      <c r="R1408" s="309"/>
    </row>
    <row r="1409">
      <c r="D1409" s="317"/>
      <c r="E1409" s="305"/>
      <c r="F1409" s="305"/>
      <c r="G1409" s="305"/>
      <c r="H1409" s="305"/>
      <c r="I1409" s="305"/>
      <c r="J1409" s="305"/>
      <c r="K1409" s="305"/>
      <c r="L1409" s="305"/>
      <c r="M1409" s="305"/>
      <c r="N1409" s="309"/>
      <c r="O1409" s="309"/>
      <c r="P1409" s="309"/>
      <c r="Q1409" s="309"/>
      <c r="R1409" s="309"/>
    </row>
    <row r="1410">
      <c r="D1410" s="317"/>
      <c r="E1410" s="305"/>
      <c r="F1410" s="305"/>
      <c r="G1410" s="305"/>
      <c r="H1410" s="305"/>
      <c r="I1410" s="305"/>
      <c r="J1410" s="305"/>
      <c r="K1410" s="305"/>
      <c r="L1410" s="305"/>
      <c r="M1410" s="305"/>
      <c r="N1410" s="309"/>
      <c r="O1410" s="309"/>
      <c r="P1410" s="309"/>
      <c r="Q1410" s="309"/>
      <c r="R1410" s="309"/>
    </row>
    <row r="1411">
      <c r="D1411" s="317"/>
      <c r="E1411" s="305"/>
      <c r="F1411" s="305"/>
      <c r="G1411" s="305"/>
      <c r="H1411" s="305"/>
      <c r="I1411" s="305"/>
      <c r="J1411" s="305"/>
      <c r="K1411" s="305"/>
      <c r="L1411" s="305"/>
      <c r="M1411" s="305"/>
      <c r="N1411" s="309"/>
      <c r="O1411" s="309"/>
      <c r="P1411" s="309"/>
      <c r="Q1411" s="309"/>
      <c r="R1411" s="309"/>
    </row>
    <row r="1412">
      <c r="D1412" s="317"/>
      <c r="E1412" s="305"/>
      <c r="F1412" s="305"/>
      <c r="G1412" s="305"/>
      <c r="H1412" s="305"/>
      <c r="I1412" s="305"/>
      <c r="J1412" s="305"/>
      <c r="K1412" s="305"/>
      <c r="L1412" s="305"/>
      <c r="M1412" s="305"/>
      <c r="N1412" s="309"/>
      <c r="O1412" s="309"/>
      <c r="P1412" s="309"/>
      <c r="Q1412" s="309"/>
      <c r="R1412" s="309"/>
    </row>
    <row r="1413">
      <c r="D1413" s="317"/>
      <c r="E1413" s="305"/>
      <c r="F1413" s="305"/>
      <c r="G1413" s="305"/>
      <c r="H1413" s="305"/>
      <c r="I1413" s="305"/>
      <c r="J1413" s="305"/>
      <c r="K1413" s="305"/>
      <c r="L1413" s="305"/>
      <c r="M1413" s="305"/>
      <c r="N1413" s="309"/>
      <c r="O1413" s="309"/>
      <c r="P1413" s="309"/>
      <c r="Q1413" s="309"/>
      <c r="R1413" s="309"/>
    </row>
    <row r="1414">
      <c r="D1414" s="317"/>
      <c r="E1414" s="305"/>
      <c r="F1414" s="305"/>
      <c r="G1414" s="305"/>
      <c r="H1414" s="305"/>
      <c r="I1414" s="305"/>
      <c r="J1414" s="305"/>
      <c r="K1414" s="305"/>
      <c r="L1414" s="305"/>
      <c r="M1414" s="305"/>
      <c r="N1414" s="309"/>
      <c r="O1414" s="309"/>
      <c r="P1414" s="309"/>
      <c r="Q1414" s="309"/>
      <c r="R1414" s="309"/>
    </row>
    <row r="1415">
      <c r="D1415" s="317"/>
      <c r="E1415" s="305"/>
      <c r="F1415" s="305"/>
      <c r="G1415" s="305"/>
      <c r="H1415" s="305"/>
      <c r="I1415" s="305"/>
      <c r="J1415" s="305"/>
      <c r="K1415" s="305"/>
      <c r="L1415" s="305"/>
      <c r="M1415" s="305"/>
      <c r="N1415" s="309"/>
      <c r="O1415" s="309"/>
      <c r="P1415" s="309"/>
      <c r="Q1415" s="309"/>
      <c r="R1415" s="309"/>
    </row>
    <row r="1416">
      <c r="D1416" s="317"/>
      <c r="E1416" s="305"/>
      <c r="F1416" s="305"/>
      <c r="G1416" s="305"/>
      <c r="H1416" s="305"/>
      <c r="I1416" s="305"/>
      <c r="J1416" s="305"/>
      <c r="K1416" s="305"/>
      <c r="L1416" s="305"/>
      <c r="M1416" s="305"/>
      <c r="N1416" s="309"/>
      <c r="O1416" s="309"/>
      <c r="P1416" s="309"/>
      <c r="Q1416" s="309"/>
      <c r="R1416" s="309"/>
    </row>
    <row r="1417">
      <c r="D1417" s="317"/>
      <c r="E1417" s="305"/>
      <c r="F1417" s="305"/>
      <c r="G1417" s="305"/>
      <c r="H1417" s="305"/>
      <c r="I1417" s="305"/>
      <c r="J1417" s="305"/>
      <c r="K1417" s="305"/>
      <c r="L1417" s="305"/>
      <c r="M1417" s="305"/>
      <c r="N1417" s="309"/>
      <c r="O1417" s="309"/>
      <c r="P1417" s="309"/>
      <c r="Q1417" s="309"/>
      <c r="R1417" s="309"/>
    </row>
    <row r="1418">
      <c r="D1418" s="317"/>
      <c r="E1418" s="305"/>
      <c r="F1418" s="305"/>
      <c r="G1418" s="305"/>
      <c r="H1418" s="305"/>
      <c r="I1418" s="305"/>
      <c r="J1418" s="305"/>
      <c r="K1418" s="305"/>
      <c r="L1418" s="305"/>
      <c r="M1418" s="305"/>
      <c r="N1418" s="309"/>
      <c r="O1418" s="309"/>
      <c r="P1418" s="309"/>
      <c r="Q1418" s="309"/>
      <c r="R1418" s="309"/>
    </row>
    <row r="1419">
      <c r="D1419" s="317"/>
      <c r="E1419" s="305"/>
      <c r="F1419" s="305"/>
      <c r="G1419" s="305"/>
      <c r="H1419" s="305"/>
      <c r="I1419" s="305"/>
      <c r="J1419" s="305"/>
      <c r="K1419" s="305"/>
      <c r="L1419" s="305"/>
      <c r="M1419" s="305"/>
      <c r="N1419" s="309"/>
      <c r="O1419" s="309"/>
      <c r="P1419" s="309"/>
      <c r="Q1419" s="309"/>
      <c r="R1419" s="309"/>
    </row>
    <row r="1420">
      <c r="D1420" s="317"/>
      <c r="E1420" s="305"/>
      <c r="F1420" s="305"/>
      <c r="G1420" s="305"/>
      <c r="H1420" s="305"/>
      <c r="I1420" s="305"/>
      <c r="J1420" s="305"/>
      <c r="K1420" s="305"/>
      <c r="L1420" s="305"/>
      <c r="M1420" s="305"/>
      <c r="N1420" s="309"/>
      <c r="O1420" s="309"/>
      <c r="P1420" s="309"/>
      <c r="Q1420" s="309"/>
      <c r="R1420" s="309"/>
    </row>
    <row r="1421">
      <c r="D1421" s="317"/>
      <c r="E1421" s="305"/>
      <c r="F1421" s="305"/>
      <c r="G1421" s="305"/>
      <c r="H1421" s="305"/>
      <c r="I1421" s="305"/>
      <c r="J1421" s="305"/>
      <c r="K1421" s="305"/>
      <c r="L1421" s="305"/>
      <c r="M1421" s="305"/>
      <c r="N1421" s="309"/>
      <c r="O1421" s="309"/>
      <c r="P1421" s="309"/>
      <c r="Q1421" s="309"/>
      <c r="R1421" s="309"/>
    </row>
    <row r="1422">
      <c r="D1422" s="317"/>
      <c r="E1422" s="305"/>
      <c r="F1422" s="305"/>
      <c r="G1422" s="305"/>
      <c r="H1422" s="305"/>
      <c r="I1422" s="305"/>
      <c r="J1422" s="305"/>
      <c r="K1422" s="305"/>
      <c r="L1422" s="305"/>
      <c r="M1422" s="305"/>
      <c r="N1422" s="309"/>
      <c r="O1422" s="309"/>
      <c r="P1422" s="309"/>
      <c r="Q1422" s="309"/>
      <c r="R1422" s="309"/>
    </row>
    <row r="1423">
      <c r="D1423" s="317"/>
      <c r="E1423" s="305"/>
      <c r="F1423" s="305"/>
      <c r="G1423" s="305"/>
      <c r="H1423" s="305"/>
      <c r="I1423" s="305"/>
      <c r="J1423" s="305"/>
      <c r="K1423" s="305"/>
      <c r="L1423" s="305"/>
      <c r="M1423" s="305"/>
      <c r="N1423" s="309"/>
      <c r="O1423" s="309"/>
      <c r="P1423" s="309"/>
      <c r="Q1423" s="309"/>
      <c r="R1423" s="309"/>
    </row>
    <row r="1424">
      <c r="D1424" s="317"/>
      <c r="E1424" s="305"/>
      <c r="F1424" s="305"/>
      <c r="G1424" s="305"/>
      <c r="H1424" s="305"/>
      <c r="I1424" s="305"/>
      <c r="J1424" s="305"/>
      <c r="K1424" s="305"/>
      <c r="L1424" s="305"/>
      <c r="M1424" s="305"/>
      <c r="N1424" s="309"/>
      <c r="O1424" s="309"/>
      <c r="P1424" s="309"/>
      <c r="Q1424" s="309"/>
      <c r="R1424" s="309"/>
    </row>
    <row r="1425">
      <c r="D1425" s="317"/>
      <c r="E1425" s="305"/>
      <c r="F1425" s="305"/>
      <c r="G1425" s="305"/>
      <c r="H1425" s="305"/>
      <c r="I1425" s="305"/>
      <c r="J1425" s="305"/>
      <c r="K1425" s="305"/>
      <c r="L1425" s="305"/>
      <c r="M1425" s="305"/>
      <c r="N1425" s="309"/>
      <c r="O1425" s="309"/>
      <c r="P1425" s="309"/>
      <c r="Q1425" s="309"/>
      <c r="R1425" s="309"/>
    </row>
    <row r="1426">
      <c r="D1426" s="317"/>
      <c r="E1426" s="305"/>
      <c r="F1426" s="305"/>
      <c r="G1426" s="305"/>
      <c r="H1426" s="305"/>
      <c r="I1426" s="305"/>
      <c r="J1426" s="305"/>
      <c r="K1426" s="305"/>
      <c r="L1426" s="305"/>
      <c r="M1426" s="305"/>
      <c r="N1426" s="309"/>
      <c r="O1426" s="309"/>
      <c r="P1426" s="309"/>
      <c r="Q1426" s="309"/>
      <c r="R1426" s="309"/>
    </row>
    <row r="1427">
      <c r="D1427" s="317"/>
      <c r="E1427" s="305"/>
      <c r="F1427" s="305"/>
      <c r="G1427" s="305"/>
      <c r="H1427" s="305"/>
      <c r="I1427" s="305"/>
      <c r="J1427" s="305"/>
      <c r="K1427" s="305"/>
      <c r="L1427" s="305"/>
      <c r="M1427" s="305"/>
      <c r="N1427" s="309"/>
      <c r="O1427" s="309"/>
      <c r="P1427" s="309"/>
      <c r="Q1427" s="309"/>
      <c r="R1427" s="309"/>
    </row>
    <row r="1428">
      <c r="D1428" s="317"/>
      <c r="E1428" s="305"/>
      <c r="F1428" s="305"/>
      <c r="G1428" s="305"/>
      <c r="H1428" s="305"/>
      <c r="I1428" s="305"/>
      <c r="J1428" s="305"/>
      <c r="K1428" s="305"/>
      <c r="L1428" s="305"/>
      <c r="M1428" s="305"/>
      <c r="N1428" s="309"/>
      <c r="O1428" s="309"/>
      <c r="P1428" s="309"/>
      <c r="Q1428" s="309"/>
      <c r="R1428" s="309"/>
    </row>
    <row r="1429">
      <c r="D1429" s="317"/>
      <c r="E1429" s="305"/>
      <c r="F1429" s="305"/>
      <c r="G1429" s="305"/>
      <c r="H1429" s="305"/>
      <c r="I1429" s="305"/>
      <c r="J1429" s="305"/>
      <c r="K1429" s="305"/>
      <c r="L1429" s="305"/>
      <c r="M1429" s="305"/>
      <c r="N1429" s="309"/>
      <c r="O1429" s="309"/>
      <c r="P1429" s="309"/>
      <c r="Q1429" s="309"/>
      <c r="R1429" s="309"/>
    </row>
    <row r="1430">
      <c r="D1430" s="317"/>
      <c r="E1430" s="305"/>
      <c r="F1430" s="305"/>
      <c r="G1430" s="305"/>
      <c r="H1430" s="305"/>
      <c r="I1430" s="305"/>
      <c r="J1430" s="305"/>
      <c r="K1430" s="305"/>
      <c r="L1430" s="305"/>
      <c r="M1430" s="305"/>
      <c r="N1430" s="309"/>
      <c r="O1430" s="309"/>
      <c r="P1430" s="309"/>
      <c r="Q1430" s="309"/>
      <c r="R1430" s="309"/>
    </row>
    <row r="1431">
      <c r="D1431" s="317"/>
      <c r="E1431" s="305"/>
      <c r="F1431" s="305"/>
      <c r="G1431" s="305"/>
      <c r="H1431" s="305"/>
      <c r="I1431" s="305"/>
      <c r="J1431" s="305"/>
      <c r="K1431" s="305"/>
      <c r="L1431" s="305"/>
      <c r="M1431" s="305"/>
      <c r="N1431" s="309"/>
      <c r="O1431" s="309"/>
      <c r="P1431" s="309"/>
      <c r="Q1431" s="309"/>
      <c r="R1431" s="309"/>
    </row>
    <row r="1432">
      <c r="D1432" s="317"/>
      <c r="E1432" s="305"/>
      <c r="F1432" s="305"/>
      <c r="G1432" s="305"/>
      <c r="H1432" s="305"/>
      <c r="I1432" s="305"/>
      <c r="J1432" s="305"/>
      <c r="K1432" s="305"/>
      <c r="L1432" s="305"/>
      <c r="M1432" s="305"/>
      <c r="N1432" s="309"/>
      <c r="O1432" s="309"/>
      <c r="P1432" s="309"/>
      <c r="Q1432" s="309"/>
      <c r="R1432" s="309"/>
    </row>
    <row r="1433">
      <c r="D1433" s="317"/>
      <c r="E1433" s="305"/>
      <c r="F1433" s="305"/>
      <c r="G1433" s="305"/>
      <c r="H1433" s="305"/>
      <c r="I1433" s="305"/>
      <c r="J1433" s="305"/>
      <c r="K1433" s="305"/>
      <c r="L1433" s="305"/>
      <c r="M1433" s="305"/>
      <c r="N1433" s="309"/>
      <c r="O1433" s="309"/>
      <c r="P1433" s="309"/>
      <c r="Q1433" s="309"/>
      <c r="R1433" s="309"/>
    </row>
    <row r="1434">
      <c r="D1434" s="317"/>
      <c r="E1434" s="305"/>
      <c r="F1434" s="305"/>
      <c r="G1434" s="305"/>
      <c r="H1434" s="305"/>
      <c r="I1434" s="305"/>
      <c r="J1434" s="305"/>
      <c r="K1434" s="305"/>
      <c r="L1434" s="305"/>
      <c r="M1434" s="305"/>
      <c r="N1434" s="309"/>
      <c r="O1434" s="309"/>
      <c r="P1434" s="309"/>
      <c r="Q1434" s="309"/>
      <c r="R1434" s="309"/>
    </row>
    <row r="1435">
      <c r="D1435" s="317"/>
      <c r="E1435" s="305"/>
      <c r="F1435" s="305"/>
      <c r="G1435" s="305"/>
      <c r="H1435" s="305"/>
      <c r="I1435" s="305"/>
      <c r="J1435" s="305"/>
      <c r="K1435" s="305"/>
      <c r="L1435" s="305"/>
      <c r="M1435" s="305"/>
      <c r="N1435" s="309"/>
      <c r="O1435" s="309"/>
      <c r="P1435" s="309"/>
      <c r="Q1435" s="309"/>
      <c r="R1435" s="309"/>
    </row>
    <row r="1436">
      <c r="D1436" s="317"/>
      <c r="E1436" s="305"/>
      <c r="F1436" s="305"/>
      <c r="G1436" s="305"/>
      <c r="H1436" s="305"/>
      <c r="I1436" s="305"/>
      <c r="J1436" s="305"/>
      <c r="K1436" s="305"/>
      <c r="L1436" s="305"/>
      <c r="M1436" s="305"/>
      <c r="N1436" s="309"/>
      <c r="O1436" s="309"/>
      <c r="P1436" s="309"/>
      <c r="Q1436" s="309"/>
      <c r="R1436" s="309"/>
    </row>
    <row r="1437">
      <c r="D1437" s="317"/>
      <c r="E1437" s="305"/>
      <c r="F1437" s="305"/>
      <c r="G1437" s="305"/>
      <c r="H1437" s="305"/>
      <c r="I1437" s="305"/>
      <c r="J1437" s="305"/>
      <c r="K1437" s="305"/>
      <c r="L1437" s="305"/>
      <c r="M1437" s="305"/>
      <c r="N1437" s="309"/>
      <c r="O1437" s="309"/>
      <c r="P1437" s="309"/>
      <c r="Q1437" s="309"/>
      <c r="R1437" s="309"/>
    </row>
    <row r="1438">
      <c r="D1438" s="317"/>
      <c r="E1438" s="305"/>
      <c r="F1438" s="305"/>
      <c r="G1438" s="305"/>
      <c r="H1438" s="305"/>
      <c r="I1438" s="305"/>
      <c r="J1438" s="305"/>
      <c r="K1438" s="305"/>
      <c r="L1438" s="305"/>
      <c r="M1438" s="305"/>
      <c r="N1438" s="309"/>
      <c r="O1438" s="309"/>
      <c r="P1438" s="309"/>
      <c r="Q1438" s="309"/>
      <c r="R1438" s="309"/>
    </row>
    <row r="1439">
      <c r="D1439" s="317"/>
      <c r="E1439" s="305"/>
      <c r="F1439" s="305"/>
      <c r="G1439" s="305"/>
      <c r="H1439" s="305"/>
      <c r="I1439" s="305"/>
      <c r="J1439" s="305"/>
      <c r="K1439" s="305"/>
      <c r="L1439" s="305"/>
      <c r="M1439" s="305"/>
      <c r="N1439" s="309"/>
      <c r="O1439" s="309"/>
      <c r="P1439" s="309"/>
      <c r="Q1439" s="309"/>
      <c r="R1439" s="309"/>
    </row>
    <row r="1440">
      <c r="D1440" s="317"/>
      <c r="E1440" s="305"/>
      <c r="F1440" s="305"/>
      <c r="G1440" s="305"/>
      <c r="H1440" s="305"/>
      <c r="I1440" s="305"/>
      <c r="J1440" s="305"/>
      <c r="K1440" s="305"/>
      <c r="L1440" s="305"/>
      <c r="M1440" s="305"/>
      <c r="N1440" s="309"/>
      <c r="O1440" s="309"/>
      <c r="P1440" s="309"/>
      <c r="Q1440" s="309"/>
      <c r="R1440" s="309"/>
    </row>
    <row r="1441">
      <c r="D1441" s="317"/>
      <c r="E1441" s="305"/>
      <c r="F1441" s="305"/>
      <c r="G1441" s="305"/>
      <c r="H1441" s="305"/>
      <c r="I1441" s="305"/>
      <c r="J1441" s="305"/>
      <c r="K1441" s="305"/>
      <c r="L1441" s="305"/>
      <c r="M1441" s="305"/>
      <c r="N1441" s="309"/>
      <c r="O1441" s="309"/>
      <c r="P1441" s="309"/>
      <c r="Q1441" s="309"/>
      <c r="R1441" s="309"/>
    </row>
    <row r="1442">
      <c r="D1442" s="317"/>
      <c r="E1442" s="305"/>
      <c r="F1442" s="305"/>
      <c r="G1442" s="305"/>
      <c r="H1442" s="305"/>
      <c r="I1442" s="305"/>
      <c r="J1442" s="305"/>
      <c r="K1442" s="305"/>
      <c r="L1442" s="305"/>
      <c r="M1442" s="305"/>
      <c r="N1442" s="309"/>
      <c r="O1442" s="309"/>
      <c r="P1442" s="309"/>
      <c r="Q1442" s="309"/>
      <c r="R1442" s="309"/>
    </row>
    <row r="1443">
      <c r="D1443" s="317"/>
      <c r="E1443" s="305"/>
      <c r="F1443" s="305"/>
      <c r="G1443" s="305"/>
      <c r="H1443" s="305"/>
      <c r="I1443" s="305"/>
      <c r="J1443" s="305"/>
      <c r="K1443" s="305"/>
      <c r="L1443" s="305"/>
      <c r="M1443" s="305"/>
      <c r="N1443" s="309"/>
      <c r="O1443" s="309"/>
      <c r="P1443" s="309"/>
      <c r="Q1443" s="309"/>
      <c r="R1443" s="309"/>
    </row>
    <row r="1444">
      <c r="D1444" s="317"/>
      <c r="E1444" s="305"/>
      <c r="F1444" s="305"/>
      <c r="G1444" s="305"/>
      <c r="H1444" s="305"/>
      <c r="I1444" s="305"/>
      <c r="J1444" s="305"/>
      <c r="K1444" s="305"/>
      <c r="L1444" s="305"/>
      <c r="M1444" s="305"/>
      <c r="N1444" s="309"/>
      <c r="O1444" s="309"/>
      <c r="P1444" s="309"/>
      <c r="Q1444" s="309"/>
      <c r="R1444" s="309"/>
    </row>
    <row r="1445">
      <c r="D1445" s="317"/>
      <c r="E1445" s="305"/>
      <c r="F1445" s="305"/>
      <c r="G1445" s="305"/>
      <c r="H1445" s="305"/>
      <c r="I1445" s="305"/>
      <c r="J1445" s="305"/>
      <c r="K1445" s="305"/>
      <c r="L1445" s="305"/>
      <c r="M1445" s="305"/>
      <c r="N1445" s="309"/>
      <c r="O1445" s="309"/>
      <c r="P1445" s="309"/>
      <c r="Q1445" s="309"/>
      <c r="R1445" s="309"/>
    </row>
    <row r="1446">
      <c r="D1446" s="317"/>
      <c r="E1446" s="305"/>
      <c r="F1446" s="305"/>
      <c r="G1446" s="305"/>
      <c r="H1446" s="305"/>
      <c r="I1446" s="305"/>
      <c r="J1446" s="305"/>
      <c r="K1446" s="305"/>
      <c r="L1446" s="305"/>
      <c r="M1446" s="305"/>
      <c r="N1446" s="309"/>
      <c r="O1446" s="309"/>
      <c r="P1446" s="309"/>
      <c r="Q1446" s="309"/>
      <c r="R1446" s="309"/>
    </row>
    <row r="1447">
      <c r="D1447" s="317"/>
      <c r="E1447" s="305"/>
      <c r="F1447" s="305"/>
      <c r="G1447" s="305"/>
      <c r="H1447" s="305"/>
      <c r="I1447" s="305"/>
      <c r="J1447" s="305"/>
      <c r="K1447" s="305"/>
      <c r="L1447" s="305"/>
      <c r="M1447" s="305"/>
      <c r="N1447" s="309"/>
      <c r="O1447" s="309"/>
      <c r="P1447" s="309"/>
      <c r="Q1447" s="309"/>
      <c r="R1447" s="309"/>
    </row>
    <row r="1448">
      <c r="D1448" s="317"/>
      <c r="E1448" s="305"/>
      <c r="F1448" s="305"/>
      <c r="G1448" s="305"/>
      <c r="H1448" s="305"/>
      <c r="I1448" s="305"/>
      <c r="J1448" s="305"/>
      <c r="K1448" s="305"/>
      <c r="L1448" s="305"/>
      <c r="M1448" s="305"/>
      <c r="N1448" s="309"/>
      <c r="O1448" s="309"/>
      <c r="P1448" s="309"/>
      <c r="Q1448" s="309"/>
      <c r="R1448" s="309"/>
    </row>
    <row r="1449">
      <c r="D1449" s="317"/>
      <c r="E1449" s="305"/>
      <c r="F1449" s="305"/>
      <c r="G1449" s="305"/>
      <c r="H1449" s="305"/>
      <c r="I1449" s="305"/>
      <c r="J1449" s="305"/>
      <c r="K1449" s="305"/>
      <c r="L1449" s="305"/>
      <c r="M1449" s="305"/>
      <c r="N1449" s="309"/>
      <c r="O1449" s="309"/>
      <c r="P1449" s="309"/>
      <c r="Q1449" s="309"/>
      <c r="R1449" s="309"/>
    </row>
    <row r="1450">
      <c r="D1450" s="317"/>
      <c r="E1450" s="305"/>
      <c r="F1450" s="305"/>
      <c r="G1450" s="305"/>
      <c r="H1450" s="305"/>
      <c r="I1450" s="305"/>
      <c r="J1450" s="305"/>
      <c r="K1450" s="305"/>
      <c r="L1450" s="305"/>
      <c r="M1450" s="305"/>
      <c r="N1450" s="309"/>
      <c r="O1450" s="309"/>
      <c r="P1450" s="309"/>
      <c r="Q1450" s="309"/>
      <c r="R1450" s="309"/>
    </row>
    <row r="1451">
      <c r="D1451" s="317"/>
      <c r="E1451" s="305"/>
      <c r="F1451" s="305"/>
      <c r="G1451" s="305"/>
      <c r="H1451" s="305"/>
      <c r="I1451" s="305"/>
      <c r="J1451" s="305"/>
      <c r="K1451" s="305"/>
      <c r="L1451" s="305"/>
      <c r="M1451" s="305"/>
      <c r="N1451" s="309"/>
      <c r="O1451" s="309"/>
      <c r="P1451" s="309"/>
      <c r="Q1451" s="309"/>
      <c r="R1451" s="309"/>
    </row>
    <row r="1452">
      <c r="D1452" s="317"/>
      <c r="E1452" s="305"/>
      <c r="F1452" s="305"/>
      <c r="G1452" s="305"/>
      <c r="H1452" s="305"/>
      <c r="I1452" s="305"/>
      <c r="J1452" s="305"/>
      <c r="K1452" s="305"/>
      <c r="L1452" s="305"/>
      <c r="M1452" s="305"/>
      <c r="N1452" s="309"/>
      <c r="O1452" s="309"/>
      <c r="P1452" s="309"/>
      <c r="Q1452" s="309"/>
      <c r="R1452" s="309"/>
    </row>
    <row r="1453">
      <c r="D1453" s="317"/>
      <c r="E1453" s="305"/>
      <c r="F1453" s="305"/>
      <c r="G1453" s="305"/>
      <c r="H1453" s="305"/>
      <c r="I1453" s="305"/>
      <c r="J1453" s="305"/>
      <c r="K1453" s="305"/>
      <c r="L1453" s="305"/>
      <c r="M1453" s="305"/>
      <c r="N1453" s="309"/>
      <c r="O1453" s="309"/>
      <c r="P1453" s="309"/>
      <c r="Q1453" s="309"/>
      <c r="R1453" s="309"/>
    </row>
    <row r="1454">
      <c r="D1454" s="317"/>
      <c r="E1454" s="305"/>
      <c r="F1454" s="305"/>
      <c r="G1454" s="305"/>
      <c r="H1454" s="305"/>
      <c r="I1454" s="305"/>
      <c r="J1454" s="305"/>
      <c r="K1454" s="305"/>
      <c r="L1454" s="305"/>
      <c r="M1454" s="305"/>
      <c r="N1454" s="309"/>
      <c r="O1454" s="309"/>
      <c r="P1454" s="309"/>
      <c r="Q1454" s="309"/>
      <c r="R1454" s="309"/>
    </row>
    <row r="1455">
      <c r="D1455" s="317"/>
      <c r="E1455" s="305"/>
      <c r="F1455" s="305"/>
      <c r="G1455" s="305"/>
      <c r="H1455" s="305"/>
      <c r="I1455" s="305"/>
      <c r="J1455" s="305"/>
      <c r="K1455" s="305"/>
      <c r="L1455" s="305"/>
      <c r="M1455" s="305"/>
      <c r="N1455" s="309"/>
      <c r="O1455" s="309"/>
      <c r="P1455" s="309"/>
      <c r="Q1455" s="309"/>
      <c r="R1455" s="309"/>
    </row>
    <row r="1456">
      <c r="D1456" s="317"/>
      <c r="E1456" s="305"/>
      <c r="F1456" s="305"/>
      <c r="G1456" s="305"/>
      <c r="H1456" s="305"/>
      <c r="I1456" s="305"/>
      <c r="J1456" s="305"/>
      <c r="K1456" s="305"/>
      <c r="L1456" s="305"/>
      <c r="M1456" s="305"/>
      <c r="N1456" s="309"/>
      <c r="O1456" s="309"/>
      <c r="P1456" s="309"/>
      <c r="Q1456" s="309"/>
      <c r="R1456" s="309"/>
    </row>
    <row r="1457">
      <c r="D1457" s="317"/>
      <c r="E1457" s="305"/>
      <c r="F1457" s="305"/>
      <c r="G1457" s="305"/>
      <c r="H1457" s="305"/>
      <c r="I1457" s="305"/>
      <c r="J1457" s="305"/>
      <c r="K1457" s="305"/>
      <c r="L1457" s="305"/>
      <c r="M1457" s="305"/>
      <c r="N1457" s="309"/>
      <c r="O1457" s="309"/>
      <c r="P1457" s="309"/>
      <c r="Q1457" s="309"/>
      <c r="R1457" s="309"/>
    </row>
    <row r="1458">
      <c r="D1458" s="317"/>
      <c r="E1458" s="305"/>
      <c r="F1458" s="305"/>
      <c r="G1458" s="305"/>
      <c r="H1458" s="305"/>
      <c r="I1458" s="305"/>
      <c r="J1458" s="305"/>
      <c r="K1458" s="305"/>
      <c r="L1458" s="305"/>
      <c r="M1458" s="305"/>
      <c r="N1458" s="309"/>
      <c r="O1458" s="309"/>
      <c r="P1458" s="309"/>
      <c r="Q1458" s="309"/>
      <c r="R1458" s="309"/>
    </row>
    <row r="1459">
      <c r="D1459" s="317"/>
      <c r="E1459" s="305"/>
      <c r="F1459" s="305"/>
      <c r="G1459" s="305"/>
      <c r="H1459" s="305"/>
      <c r="I1459" s="305"/>
      <c r="J1459" s="305"/>
      <c r="K1459" s="305"/>
      <c r="L1459" s="305"/>
      <c r="M1459" s="305"/>
      <c r="N1459" s="309"/>
      <c r="O1459" s="309"/>
      <c r="P1459" s="309"/>
      <c r="Q1459" s="309"/>
      <c r="R1459" s="309"/>
    </row>
    <row r="1460">
      <c r="D1460" s="317"/>
      <c r="E1460" s="305"/>
      <c r="F1460" s="305"/>
      <c r="G1460" s="305"/>
      <c r="H1460" s="305"/>
      <c r="I1460" s="305"/>
      <c r="J1460" s="305"/>
      <c r="K1460" s="305"/>
      <c r="L1460" s="305"/>
      <c r="M1460" s="305"/>
      <c r="N1460" s="309"/>
      <c r="O1460" s="309"/>
      <c r="P1460" s="309"/>
      <c r="Q1460" s="309"/>
      <c r="R1460" s="309"/>
    </row>
    <row r="1461">
      <c r="D1461" s="317"/>
      <c r="E1461" s="305"/>
      <c r="F1461" s="305"/>
      <c r="G1461" s="305"/>
      <c r="H1461" s="305"/>
      <c r="I1461" s="305"/>
      <c r="J1461" s="305"/>
      <c r="K1461" s="305"/>
      <c r="L1461" s="305"/>
      <c r="M1461" s="305"/>
      <c r="N1461" s="309"/>
      <c r="O1461" s="309"/>
      <c r="P1461" s="309"/>
      <c r="Q1461" s="309"/>
      <c r="R1461" s="309"/>
    </row>
    <row r="1462">
      <c r="D1462" s="317"/>
      <c r="E1462" s="305"/>
      <c r="F1462" s="305"/>
      <c r="G1462" s="305"/>
      <c r="H1462" s="305"/>
      <c r="I1462" s="305"/>
      <c r="J1462" s="305"/>
      <c r="K1462" s="305"/>
      <c r="L1462" s="305"/>
      <c r="M1462" s="305"/>
      <c r="N1462" s="309"/>
      <c r="O1462" s="309"/>
      <c r="P1462" s="309"/>
      <c r="Q1462" s="309"/>
      <c r="R1462" s="309"/>
    </row>
    <row r="1463">
      <c r="D1463" s="317"/>
      <c r="E1463" s="305"/>
      <c r="F1463" s="305"/>
      <c r="G1463" s="305"/>
      <c r="H1463" s="305"/>
      <c r="I1463" s="305"/>
      <c r="J1463" s="305"/>
      <c r="K1463" s="305"/>
      <c r="L1463" s="305"/>
      <c r="M1463" s="305"/>
      <c r="N1463" s="309"/>
      <c r="O1463" s="309"/>
      <c r="P1463" s="309"/>
      <c r="Q1463" s="309"/>
      <c r="R1463" s="309"/>
    </row>
    <row r="1464">
      <c r="D1464" s="317"/>
      <c r="E1464" s="305"/>
      <c r="F1464" s="305"/>
      <c r="G1464" s="305"/>
      <c r="H1464" s="305"/>
      <c r="I1464" s="305"/>
      <c r="J1464" s="305"/>
      <c r="K1464" s="305"/>
      <c r="L1464" s="305"/>
      <c r="M1464" s="305"/>
      <c r="N1464" s="309"/>
      <c r="O1464" s="309"/>
      <c r="P1464" s="309"/>
      <c r="Q1464" s="309"/>
      <c r="R1464" s="309"/>
    </row>
    <row r="1465">
      <c r="D1465" s="317"/>
      <c r="E1465" s="305"/>
      <c r="F1465" s="305"/>
      <c r="G1465" s="305"/>
      <c r="H1465" s="305"/>
      <c r="I1465" s="305"/>
      <c r="J1465" s="305"/>
      <c r="K1465" s="305"/>
      <c r="L1465" s="305"/>
      <c r="M1465" s="305"/>
      <c r="N1465" s="309"/>
      <c r="O1465" s="309"/>
      <c r="P1465" s="309"/>
      <c r="Q1465" s="309"/>
      <c r="R1465" s="309"/>
    </row>
    <row r="1466">
      <c r="D1466" s="317"/>
      <c r="E1466" s="305"/>
      <c r="F1466" s="305"/>
      <c r="G1466" s="305"/>
      <c r="H1466" s="305"/>
      <c r="I1466" s="305"/>
      <c r="J1466" s="305"/>
      <c r="K1466" s="305"/>
      <c r="L1466" s="305"/>
      <c r="M1466" s="305"/>
      <c r="N1466" s="309"/>
      <c r="O1466" s="309"/>
      <c r="P1466" s="309"/>
      <c r="Q1466" s="309"/>
      <c r="R1466" s="309"/>
    </row>
    <row r="1467">
      <c r="D1467" s="317"/>
      <c r="E1467" s="305"/>
      <c r="F1467" s="305"/>
      <c r="G1467" s="305"/>
      <c r="H1467" s="305"/>
      <c r="I1467" s="305"/>
      <c r="J1467" s="305"/>
      <c r="K1467" s="305"/>
      <c r="L1467" s="305"/>
      <c r="M1467" s="305"/>
      <c r="N1467" s="309"/>
      <c r="O1467" s="309"/>
      <c r="P1467" s="309"/>
      <c r="Q1467" s="309"/>
      <c r="R1467" s="309"/>
    </row>
    <row r="1468">
      <c r="D1468" s="317"/>
      <c r="E1468" s="305"/>
      <c r="F1468" s="305"/>
      <c r="G1468" s="305"/>
      <c r="H1468" s="305"/>
      <c r="I1468" s="305"/>
      <c r="J1468" s="305"/>
      <c r="K1468" s="305"/>
      <c r="L1468" s="305"/>
      <c r="M1468" s="305"/>
      <c r="N1468" s="309"/>
      <c r="O1468" s="309"/>
      <c r="P1468" s="309"/>
      <c r="Q1468" s="309"/>
      <c r="R1468" s="309"/>
    </row>
    <row r="1469">
      <c r="D1469" s="317"/>
      <c r="E1469" s="305"/>
      <c r="F1469" s="305"/>
      <c r="G1469" s="305"/>
      <c r="H1469" s="305"/>
      <c r="I1469" s="305"/>
      <c r="J1469" s="305"/>
      <c r="K1469" s="305"/>
      <c r="L1469" s="305"/>
      <c r="M1469" s="305"/>
      <c r="N1469" s="309"/>
      <c r="O1469" s="309"/>
      <c r="P1469" s="309"/>
      <c r="Q1469" s="309"/>
      <c r="R1469" s="309"/>
    </row>
    <row r="1470">
      <c r="D1470" s="317"/>
      <c r="E1470" s="305"/>
      <c r="F1470" s="305"/>
      <c r="G1470" s="305"/>
      <c r="H1470" s="305"/>
      <c r="I1470" s="305"/>
      <c r="J1470" s="305"/>
      <c r="K1470" s="305"/>
      <c r="L1470" s="305"/>
      <c r="M1470" s="305"/>
      <c r="N1470" s="309"/>
      <c r="O1470" s="309"/>
      <c r="P1470" s="309"/>
      <c r="Q1470" s="309"/>
      <c r="R1470" s="309"/>
    </row>
    <row r="1471">
      <c r="D1471" s="317"/>
      <c r="E1471" s="305"/>
      <c r="F1471" s="305"/>
      <c r="G1471" s="305"/>
      <c r="H1471" s="305"/>
      <c r="I1471" s="305"/>
      <c r="J1471" s="305"/>
      <c r="K1471" s="305"/>
      <c r="L1471" s="305"/>
      <c r="M1471" s="305"/>
      <c r="N1471" s="309"/>
      <c r="O1471" s="309"/>
      <c r="P1471" s="309"/>
      <c r="Q1471" s="309"/>
      <c r="R1471" s="309"/>
    </row>
    <row r="1472">
      <c r="D1472" s="317"/>
      <c r="E1472" s="305"/>
      <c r="F1472" s="305"/>
      <c r="G1472" s="305"/>
      <c r="H1472" s="305"/>
      <c r="I1472" s="305"/>
      <c r="J1472" s="305"/>
      <c r="K1472" s="305"/>
      <c r="L1472" s="305"/>
      <c r="M1472" s="305"/>
      <c r="N1472" s="309"/>
      <c r="O1472" s="309"/>
      <c r="P1472" s="309"/>
      <c r="Q1472" s="309"/>
      <c r="R1472" s="309"/>
    </row>
    <row r="1473">
      <c r="D1473" s="317"/>
      <c r="E1473" s="305"/>
      <c r="F1473" s="305"/>
      <c r="G1473" s="305"/>
      <c r="H1473" s="305"/>
      <c r="I1473" s="305"/>
      <c r="J1473" s="305"/>
      <c r="K1473" s="305"/>
      <c r="L1473" s="305"/>
      <c r="M1473" s="305"/>
      <c r="N1473" s="309"/>
      <c r="O1473" s="309"/>
      <c r="P1473" s="309"/>
      <c r="Q1473" s="309"/>
      <c r="R1473" s="309"/>
    </row>
    <row r="1474">
      <c r="D1474" s="317"/>
      <c r="E1474" s="305"/>
      <c r="F1474" s="305"/>
      <c r="G1474" s="305"/>
      <c r="H1474" s="305"/>
      <c r="I1474" s="305"/>
      <c r="J1474" s="305"/>
      <c r="K1474" s="305"/>
      <c r="L1474" s="305"/>
      <c r="M1474" s="305"/>
      <c r="N1474" s="309"/>
      <c r="O1474" s="309"/>
      <c r="P1474" s="309"/>
      <c r="Q1474" s="309"/>
      <c r="R1474" s="309"/>
    </row>
    <row r="1475">
      <c r="D1475" s="317"/>
      <c r="E1475" s="305"/>
      <c r="F1475" s="305"/>
      <c r="G1475" s="305"/>
      <c r="H1475" s="305"/>
      <c r="I1475" s="305"/>
      <c r="J1475" s="305"/>
      <c r="K1475" s="305"/>
      <c r="L1475" s="305"/>
      <c r="M1475" s="305"/>
      <c r="N1475" s="309"/>
      <c r="O1475" s="309"/>
      <c r="P1475" s="309"/>
      <c r="Q1475" s="309"/>
      <c r="R1475" s="309"/>
    </row>
    <row r="1476">
      <c r="D1476" s="317"/>
      <c r="E1476" s="305"/>
      <c r="F1476" s="305"/>
      <c r="G1476" s="305"/>
      <c r="H1476" s="305"/>
      <c r="I1476" s="305"/>
      <c r="J1476" s="305"/>
      <c r="K1476" s="305"/>
      <c r="L1476" s="305"/>
      <c r="M1476" s="305"/>
      <c r="N1476" s="309"/>
      <c r="O1476" s="309"/>
      <c r="P1476" s="309"/>
      <c r="Q1476" s="309"/>
      <c r="R1476" s="309"/>
    </row>
    <row r="1477">
      <c r="D1477" s="317"/>
      <c r="E1477" s="305"/>
      <c r="F1477" s="305"/>
      <c r="G1477" s="305"/>
      <c r="H1477" s="305"/>
      <c r="I1477" s="305"/>
      <c r="J1477" s="305"/>
      <c r="K1477" s="305"/>
      <c r="L1477" s="305"/>
      <c r="M1477" s="305"/>
      <c r="N1477" s="309"/>
      <c r="O1477" s="309"/>
      <c r="P1477" s="309"/>
      <c r="Q1477" s="309"/>
      <c r="R1477" s="309"/>
    </row>
    <row r="1478">
      <c r="D1478" s="317"/>
      <c r="E1478" s="305"/>
      <c r="F1478" s="305"/>
      <c r="G1478" s="305"/>
      <c r="H1478" s="305"/>
      <c r="I1478" s="305"/>
      <c r="J1478" s="305"/>
      <c r="K1478" s="305"/>
      <c r="L1478" s="305"/>
      <c r="M1478" s="305"/>
      <c r="N1478" s="309"/>
      <c r="O1478" s="309"/>
      <c r="P1478" s="309"/>
      <c r="Q1478" s="309"/>
      <c r="R1478" s="309"/>
    </row>
    <row r="1479">
      <c r="D1479" s="317"/>
      <c r="E1479" s="305"/>
      <c r="F1479" s="305"/>
      <c r="G1479" s="305"/>
      <c r="H1479" s="305"/>
      <c r="I1479" s="305"/>
      <c r="J1479" s="305"/>
      <c r="K1479" s="305"/>
      <c r="L1479" s="305"/>
      <c r="M1479" s="305"/>
      <c r="N1479" s="309"/>
      <c r="O1479" s="309"/>
      <c r="P1479" s="309"/>
      <c r="Q1479" s="309"/>
      <c r="R1479" s="309"/>
    </row>
    <row r="1480">
      <c r="D1480" s="317"/>
      <c r="E1480" s="305"/>
      <c r="F1480" s="305"/>
      <c r="G1480" s="305"/>
      <c r="H1480" s="305"/>
      <c r="I1480" s="305"/>
      <c r="J1480" s="305"/>
      <c r="K1480" s="305"/>
      <c r="L1480" s="305"/>
      <c r="M1480" s="305"/>
      <c r="N1480" s="309"/>
      <c r="O1480" s="309"/>
      <c r="P1480" s="309"/>
      <c r="Q1480" s="309"/>
      <c r="R1480" s="309"/>
    </row>
    <row r="1481">
      <c r="D1481" s="317"/>
      <c r="E1481" s="305"/>
      <c r="F1481" s="305"/>
      <c r="G1481" s="305"/>
      <c r="H1481" s="305"/>
      <c r="I1481" s="305"/>
      <c r="J1481" s="305"/>
      <c r="K1481" s="305"/>
      <c r="L1481" s="305"/>
      <c r="M1481" s="305"/>
      <c r="N1481" s="309"/>
      <c r="O1481" s="309"/>
      <c r="P1481" s="309"/>
      <c r="Q1481" s="309"/>
      <c r="R1481" s="309"/>
    </row>
    <row r="1482">
      <c r="D1482" s="317"/>
      <c r="E1482" s="305"/>
      <c r="F1482" s="305"/>
      <c r="G1482" s="305"/>
      <c r="H1482" s="305"/>
      <c r="I1482" s="305"/>
      <c r="J1482" s="305"/>
      <c r="K1482" s="305"/>
      <c r="L1482" s="305"/>
      <c r="M1482" s="305"/>
      <c r="N1482" s="309"/>
      <c r="O1482" s="309"/>
      <c r="P1482" s="309"/>
      <c r="Q1482" s="309"/>
      <c r="R1482" s="309"/>
    </row>
    <row r="1483">
      <c r="D1483" s="317"/>
      <c r="E1483" s="305"/>
      <c r="F1483" s="305"/>
      <c r="G1483" s="305"/>
      <c r="H1483" s="305"/>
      <c r="I1483" s="305"/>
      <c r="J1483" s="305"/>
      <c r="K1483" s="305"/>
      <c r="L1483" s="305"/>
      <c r="M1483" s="305"/>
      <c r="N1483" s="309"/>
      <c r="O1483" s="309"/>
      <c r="P1483" s="309"/>
      <c r="Q1483" s="309"/>
      <c r="R1483" s="309"/>
    </row>
    <row r="1484">
      <c r="D1484" s="317"/>
      <c r="E1484" s="305"/>
      <c r="F1484" s="305"/>
      <c r="G1484" s="305"/>
      <c r="H1484" s="305"/>
      <c r="I1484" s="305"/>
      <c r="J1484" s="305"/>
      <c r="K1484" s="305"/>
      <c r="L1484" s="305"/>
      <c r="M1484" s="305"/>
      <c r="N1484" s="309"/>
      <c r="O1484" s="309"/>
      <c r="P1484" s="309"/>
      <c r="Q1484" s="309"/>
      <c r="R1484" s="309"/>
    </row>
    <row r="1485">
      <c r="D1485" s="317"/>
      <c r="E1485" s="305"/>
      <c r="F1485" s="305"/>
      <c r="G1485" s="305"/>
      <c r="H1485" s="305"/>
      <c r="I1485" s="305"/>
      <c r="J1485" s="305"/>
      <c r="K1485" s="305"/>
      <c r="L1485" s="305"/>
      <c r="M1485" s="305"/>
      <c r="N1485" s="309"/>
      <c r="O1485" s="309"/>
      <c r="P1485" s="309"/>
      <c r="Q1485" s="309"/>
      <c r="R1485" s="309"/>
    </row>
    <row r="1486">
      <c r="D1486" s="317"/>
      <c r="E1486" s="305"/>
      <c r="F1486" s="305"/>
      <c r="G1486" s="305"/>
      <c r="H1486" s="305"/>
      <c r="I1486" s="305"/>
      <c r="J1486" s="305"/>
      <c r="K1486" s="305"/>
      <c r="L1486" s="305"/>
      <c r="M1486" s="305"/>
      <c r="N1486" s="309"/>
      <c r="O1486" s="309"/>
      <c r="P1486" s="309"/>
      <c r="Q1486" s="309"/>
      <c r="R1486" s="309"/>
    </row>
    <row r="1487">
      <c r="D1487" s="317"/>
      <c r="E1487" s="305"/>
      <c r="F1487" s="305"/>
      <c r="G1487" s="305"/>
      <c r="H1487" s="305"/>
      <c r="I1487" s="305"/>
      <c r="J1487" s="305"/>
      <c r="K1487" s="305"/>
      <c r="L1487" s="305"/>
      <c r="M1487" s="305"/>
      <c r="N1487" s="309"/>
      <c r="O1487" s="309"/>
      <c r="P1487" s="309"/>
      <c r="Q1487" s="309"/>
      <c r="R1487" s="309"/>
    </row>
    <row r="1488">
      <c r="D1488" s="317"/>
      <c r="E1488" s="305"/>
      <c r="F1488" s="305"/>
      <c r="G1488" s="305"/>
      <c r="H1488" s="305"/>
      <c r="I1488" s="305"/>
      <c r="J1488" s="305"/>
      <c r="K1488" s="305"/>
      <c r="L1488" s="305"/>
      <c r="M1488" s="305"/>
      <c r="N1488" s="309"/>
      <c r="O1488" s="309"/>
      <c r="P1488" s="309"/>
      <c r="Q1488" s="309"/>
      <c r="R1488" s="309"/>
    </row>
    <row r="1489">
      <c r="D1489" s="317"/>
      <c r="E1489" s="305"/>
      <c r="F1489" s="305"/>
      <c r="G1489" s="305"/>
      <c r="H1489" s="305"/>
      <c r="I1489" s="305"/>
      <c r="J1489" s="305"/>
      <c r="K1489" s="305"/>
      <c r="L1489" s="305"/>
      <c r="M1489" s="305"/>
      <c r="N1489" s="309"/>
      <c r="O1489" s="309"/>
      <c r="P1489" s="309"/>
      <c r="Q1489" s="309"/>
      <c r="R1489" s="309"/>
    </row>
    <row r="1490">
      <c r="D1490" s="317"/>
      <c r="E1490" s="305"/>
      <c r="F1490" s="305"/>
      <c r="G1490" s="305"/>
      <c r="H1490" s="305"/>
      <c r="I1490" s="305"/>
      <c r="J1490" s="305"/>
      <c r="K1490" s="305"/>
      <c r="L1490" s="305"/>
      <c r="M1490" s="305"/>
      <c r="N1490" s="309"/>
      <c r="O1490" s="309"/>
      <c r="P1490" s="309"/>
      <c r="Q1490" s="309"/>
      <c r="R1490" s="309"/>
    </row>
    <row r="1491">
      <c r="D1491" s="317"/>
      <c r="E1491" s="305"/>
      <c r="F1491" s="305"/>
      <c r="G1491" s="305"/>
      <c r="H1491" s="305"/>
      <c r="I1491" s="305"/>
      <c r="J1491" s="305"/>
      <c r="K1491" s="305"/>
      <c r="L1491" s="305"/>
      <c r="M1491" s="305"/>
      <c r="N1491" s="309"/>
      <c r="O1491" s="309"/>
      <c r="P1491" s="309"/>
      <c r="Q1491" s="309"/>
      <c r="R1491" s="309"/>
    </row>
    <row r="1492">
      <c r="D1492" s="317"/>
      <c r="E1492" s="305"/>
      <c r="F1492" s="305"/>
      <c r="G1492" s="305"/>
      <c r="H1492" s="305"/>
      <c r="I1492" s="305"/>
      <c r="J1492" s="305"/>
      <c r="K1492" s="305"/>
      <c r="L1492" s="305"/>
      <c r="M1492" s="305"/>
      <c r="N1492" s="309"/>
      <c r="O1492" s="309"/>
      <c r="P1492" s="309"/>
      <c r="Q1492" s="309"/>
      <c r="R1492" s="309"/>
    </row>
    <row r="1493">
      <c r="D1493" s="317"/>
      <c r="E1493" s="305"/>
      <c r="F1493" s="305"/>
      <c r="G1493" s="305"/>
      <c r="H1493" s="305"/>
      <c r="I1493" s="305"/>
      <c r="J1493" s="305"/>
      <c r="K1493" s="305"/>
      <c r="L1493" s="305"/>
      <c r="M1493" s="305"/>
      <c r="N1493" s="309"/>
      <c r="O1493" s="309"/>
      <c r="P1493" s="309"/>
      <c r="Q1493" s="309"/>
      <c r="R1493" s="309"/>
    </row>
    <row r="1494">
      <c r="D1494" s="317"/>
      <c r="E1494" s="305"/>
      <c r="F1494" s="305"/>
      <c r="G1494" s="305"/>
      <c r="H1494" s="305"/>
      <c r="I1494" s="305"/>
      <c r="J1494" s="305"/>
      <c r="K1494" s="305"/>
      <c r="L1494" s="305"/>
      <c r="M1494" s="305"/>
      <c r="N1494" s="309"/>
      <c r="O1494" s="309"/>
      <c r="P1494" s="309"/>
      <c r="Q1494" s="309"/>
      <c r="R1494" s="309"/>
    </row>
    <row r="1495">
      <c r="D1495" s="317"/>
      <c r="E1495" s="305"/>
      <c r="F1495" s="305"/>
      <c r="G1495" s="305"/>
      <c r="H1495" s="305"/>
      <c r="I1495" s="305"/>
      <c r="J1495" s="305"/>
      <c r="K1495" s="305"/>
      <c r="L1495" s="305"/>
      <c r="M1495" s="305"/>
      <c r="N1495" s="309"/>
      <c r="O1495" s="309"/>
      <c r="P1495" s="309"/>
      <c r="Q1495" s="309"/>
      <c r="R1495" s="309"/>
    </row>
    <row r="1496">
      <c r="D1496" s="317"/>
      <c r="E1496" s="305"/>
      <c r="F1496" s="305"/>
      <c r="G1496" s="305"/>
      <c r="H1496" s="305"/>
      <c r="I1496" s="305"/>
      <c r="J1496" s="305"/>
      <c r="K1496" s="305"/>
      <c r="L1496" s="305"/>
      <c r="M1496" s="305"/>
      <c r="N1496" s="309"/>
      <c r="O1496" s="309"/>
      <c r="P1496" s="309"/>
      <c r="Q1496" s="309"/>
      <c r="R1496" s="309"/>
    </row>
    <row r="1497">
      <c r="D1497" s="317"/>
      <c r="E1497" s="305"/>
      <c r="F1497" s="305"/>
      <c r="G1497" s="305"/>
      <c r="H1497" s="305"/>
      <c r="I1497" s="305"/>
      <c r="J1497" s="305"/>
      <c r="K1497" s="305"/>
      <c r="L1497" s="305"/>
      <c r="M1497" s="305"/>
      <c r="N1497" s="309"/>
      <c r="O1497" s="309"/>
      <c r="P1497" s="309"/>
      <c r="Q1497" s="309"/>
      <c r="R1497" s="309"/>
    </row>
    <row r="1498">
      <c r="D1498" s="317"/>
      <c r="E1498" s="305"/>
      <c r="F1498" s="305"/>
      <c r="G1498" s="305"/>
      <c r="H1498" s="305"/>
      <c r="I1498" s="305"/>
      <c r="J1498" s="305"/>
      <c r="K1498" s="305"/>
      <c r="L1498" s="305"/>
      <c r="M1498" s="305"/>
      <c r="N1498" s="309"/>
      <c r="O1498" s="309"/>
      <c r="P1498" s="309"/>
      <c r="Q1498" s="309"/>
      <c r="R1498" s="309"/>
    </row>
    <row r="1499">
      <c r="D1499" s="317"/>
      <c r="E1499" s="305"/>
      <c r="F1499" s="305"/>
      <c r="G1499" s="305"/>
      <c r="H1499" s="305"/>
      <c r="I1499" s="305"/>
      <c r="J1499" s="305"/>
      <c r="K1499" s="305"/>
      <c r="L1499" s="305"/>
      <c r="M1499" s="305"/>
      <c r="N1499" s="309"/>
      <c r="O1499" s="309"/>
      <c r="P1499" s="309"/>
      <c r="Q1499" s="309"/>
      <c r="R1499" s="309"/>
    </row>
    <row r="1500">
      <c r="D1500" s="317"/>
      <c r="E1500" s="305"/>
      <c r="F1500" s="305"/>
      <c r="G1500" s="305"/>
      <c r="H1500" s="305"/>
      <c r="I1500" s="305"/>
      <c r="J1500" s="305"/>
      <c r="K1500" s="305"/>
      <c r="L1500" s="305"/>
      <c r="M1500" s="305"/>
      <c r="N1500" s="309"/>
      <c r="O1500" s="309"/>
      <c r="P1500" s="309"/>
      <c r="Q1500" s="309"/>
      <c r="R1500" s="309"/>
    </row>
    <row r="1501">
      <c r="D1501" s="317"/>
      <c r="E1501" s="305"/>
      <c r="F1501" s="305"/>
      <c r="G1501" s="305"/>
      <c r="H1501" s="305"/>
      <c r="I1501" s="305"/>
      <c r="J1501" s="305"/>
      <c r="K1501" s="305"/>
      <c r="L1501" s="305"/>
      <c r="M1501" s="305"/>
      <c r="N1501" s="309"/>
      <c r="O1501" s="309"/>
      <c r="P1501" s="309"/>
      <c r="Q1501" s="309"/>
      <c r="R1501" s="309"/>
    </row>
    <row r="1502">
      <c r="D1502" s="317"/>
      <c r="E1502" s="305"/>
      <c r="F1502" s="305"/>
      <c r="G1502" s="305"/>
      <c r="H1502" s="305"/>
      <c r="I1502" s="305"/>
      <c r="J1502" s="305"/>
      <c r="K1502" s="305"/>
      <c r="L1502" s="305"/>
      <c r="M1502" s="305"/>
      <c r="N1502" s="309"/>
      <c r="O1502" s="309"/>
      <c r="P1502" s="309"/>
      <c r="Q1502" s="309"/>
      <c r="R1502" s="309"/>
    </row>
    <row r="1503">
      <c r="D1503" s="317"/>
      <c r="E1503" s="305"/>
      <c r="F1503" s="305"/>
      <c r="G1503" s="305"/>
      <c r="H1503" s="305"/>
      <c r="I1503" s="305"/>
      <c r="J1503" s="305"/>
      <c r="K1503" s="305"/>
      <c r="L1503" s="305"/>
      <c r="M1503" s="305"/>
      <c r="N1503" s="309"/>
      <c r="O1503" s="309"/>
      <c r="P1503" s="309"/>
      <c r="Q1503" s="309"/>
      <c r="R1503" s="309"/>
    </row>
    <row r="1504">
      <c r="D1504" s="317"/>
      <c r="E1504" s="305"/>
      <c r="F1504" s="305"/>
      <c r="G1504" s="305"/>
      <c r="H1504" s="305"/>
      <c r="I1504" s="305"/>
      <c r="J1504" s="305"/>
      <c r="K1504" s="305"/>
      <c r="L1504" s="305"/>
      <c r="M1504" s="305"/>
      <c r="N1504" s="309"/>
      <c r="O1504" s="309"/>
      <c r="P1504" s="309"/>
      <c r="Q1504" s="309"/>
      <c r="R1504" s="309"/>
    </row>
    <row r="1505">
      <c r="D1505" s="317"/>
      <c r="E1505" s="305"/>
      <c r="F1505" s="305"/>
      <c r="G1505" s="305"/>
      <c r="H1505" s="305"/>
      <c r="I1505" s="305"/>
      <c r="J1505" s="305"/>
      <c r="K1505" s="305"/>
      <c r="L1505" s="305"/>
      <c r="M1505" s="305"/>
      <c r="N1505" s="309"/>
      <c r="O1505" s="309"/>
      <c r="P1505" s="309"/>
      <c r="Q1505" s="309"/>
      <c r="R1505" s="309"/>
    </row>
    <row r="1506">
      <c r="D1506" s="317"/>
      <c r="E1506" s="305"/>
      <c r="F1506" s="305"/>
      <c r="G1506" s="305"/>
      <c r="H1506" s="305"/>
      <c r="I1506" s="305"/>
      <c r="J1506" s="305"/>
      <c r="K1506" s="305"/>
      <c r="L1506" s="305"/>
      <c r="M1506" s="305"/>
      <c r="N1506" s="309"/>
      <c r="O1506" s="309"/>
      <c r="P1506" s="309"/>
      <c r="Q1506" s="309"/>
      <c r="R1506" s="309"/>
    </row>
    <row r="1507">
      <c r="D1507" s="317"/>
      <c r="E1507" s="305"/>
      <c r="F1507" s="305"/>
      <c r="G1507" s="305"/>
      <c r="H1507" s="305"/>
      <c r="I1507" s="305"/>
      <c r="J1507" s="305"/>
      <c r="K1507" s="305"/>
      <c r="L1507" s="305"/>
      <c r="M1507" s="305"/>
      <c r="N1507" s="309"/>
      <c r="O1507" s="309"/>
      <c r="P1507" s="309"/>
      <c r="Q1507" s="309"/>
      <c r="R1507" s="309"/>
    </row>
    <row r="1508">
      <c r="D1508" s="317"/>
      <c r="E1508" s="305"/>
      <c r="F1508" s="305"/>
      <c r="G1508" s="305"/>
      <c r="H1508" s="305"/>
      <c r="I1508" s="305"/>
      <c r="J1508" s="305"/>
      <c r="K1508" s="305"/>
      <c r="L1508" s="305"/>
      <c r="M1508" s="305"/>
      <c r="N1508" s="309"/>
      <c r="O1508" s="309"/>
      <c r="P1508" s="309"/>
      <c r="Q1508" s="309"/>
      <c r="R1508" s="309"/>
    </row>
    <row r="1509">
      <c r="D1509" s="317"/>
      <c r="E1509" s="305"/>
      <c r="F1509" s="305"/>
      <c r="G1509" s="305"/>
      <c r="H1509" s="305"/>
      <c r="I1509" s="305"/>
      <c r="J1509" s="305"/>
      <c r="K1509" s="305"/>
      <c r="L1509" s="305"/>
      <c r="M1509" s="305"/>
      <c r="N1509" s="309"/>
      <c r="O1509" s="309"/>
      <c r="P1509" s="309"/>
      <c r="Q1509" s="309"/>
      <c r="R1509" s="309"/>
    </row>
    <row r="1510">
      <c r="D1510" s="317"/>
      <c r="E1510" s="305"/>
      <c r="F1510" s="305"/>
      <c r="G1510" s="305"/>
      <c r="H1510" s="305"/>
      <c r="I1510" s="305"/>
      <c r="J1510" s="305"/>
      <c r="K1510" s="305"/>
      <c r="L1510" s="305"/>
      <c r="M1510" s="305"/>
      <c r="N1510" s="309"/>
      <c r="O1510" s="309"/>
      <c r="P1510" s="309"/>
      <c r="Q1510" s="309"/>
      <c r="R1510" s="309"/>
    </row>
    <row r="1511">
      <c r="D1511" s="317"/>
      <c r="E1511" s="305"/>
      <c r="F1511" s="305"/>
      <c r="G1511" s="305"/>
      <c r="H1511" s="305"/>
      <c r="I1511" s="305"/>
      <c r="J1511" s="305"/>
      <c r="K1511" s="305"/>
      <c r="L1511" s="305"/>
      <c r="M1511" s="305"/>
      <c r="N1511" s="309"/>
      <c r="O1511" s="309"/>
      <c r="P1511" s="309"/>
      <c r="Q1511" s="309"/>
      <c r="R1511" s="309"/>
    </row>
    <row r="1512">
      <c r="D1512" s="317"/>
      <c r="E1512" s="305"/>
      <c r="F1512" s="305"/>
      <c r="G1512" s="305"/>
      <c r="H1512" s="305"/>
      <c r="I1512" s="305"/>
      <c r="J1512" s="305"/>
      <c r="K1512" s="305"/>
      <c r="L1512" s="305"/>
      <c r="M1512" s="305"/>
      <c r="N1512" s="309"/>
      <c r="O1512" s="309"/>
      <c r="P1512" s="309"/>
      <c r="Q1512" s="309"/>
      <c r="R1512" s="309"/>
    </row>
    <row r="1513">
      <c r="D1513" s="317"/>
      <c r="E1513" s="305"/>
      <c r="F1513" s="305"/>
      <c r="G1513" s="305"/>
      <c r="H1513" s="305"/>
      <c r="I1513" s="305"/>
      <c r="J1513" s="305"/>
      <c r="K1513" s="305"/>
      <c r="L1513" s="305"/>
      <c r="M1513" s="305"/>
      <c r="N1513" s="309"/>
      <c r="O1513" s="309"/>
      <c r="P1513" s="309"/>
      <c r="Q1513" s="309"/>
      <c r="R1513" s="309"/>
    </row>
    <row r="1514">
      <c r="D1514" s="317"/>
      <c r="E1514" s="305"/>
      <c r="F1514" s="305"/>
      <c r="G1514" s="305"/>
      <c r="H1514" s="305"/>
      <c r="I1514" s="305"/>
      <c r="J1514" s="305"/>
      <c r="K1514" s="305"/>
      <c r="L1514" s="305"/>
      <c r="M1514" s="305"/>
      <c r="N1514" s="309"/>
      <c r="O1514" s="309"/>
      <c r="P1514" s="309"/>
      <c r="Q1514" s="309"/>
      <c r="R1514" s="309"/>
    </row>
    <row r="1515">
      <c r="D1515" s="317"/>
      <c r="E1515" s="305"/>
      <c r="F1515" s="305"/>
      <c r="G1515" s="305"/>
      <c r="H1515" s="305"/>
      <c r="I1515" s="305"/>
      <c r="J1515" s="305"/>
      <c r="K1515" s="305"/>
      <c r="L1515" s="305"/>
      <c r="M1515" s="305"/>
      <c r="N1515" s="309"/>
      <c r="O1515" s="309"/>
      <c r="P1515" s="309"/>
      <c r="Q1515" s="309"/>
      <c r="R1515" s="309"/>
    </row>
    <row r="1516">
      <c r="D1516" s="317"/>
      <c r="E1516" s="305"/>
      <c r="F1516" s="305"/>
      <c r="G1516" s="305"/>
      <c r="H1516" s="305"/>
      <c r="I1516" s="305"/>
      <c r="J1516" s="305"/>
      <c r="K1516" s="305"/>
      <c r="L1516" s="305"/>
      <c r="M1516" s="305"/>
      <c r="N1516" s="309"/>
      <c r="O1516" s="309"/>
      <c r="P1516" s="309"/>
      <c r="Q1516" s="309"/>
      <c r="R1516" s="309"/>
    </row>
    <row r="1517">
      <c r="D1517" s="317"/>
      <c r="E1517" s="305"/>
      <c r="F1517" s="305"/>
      <c r="G1517" s="305"/>
      <c r="H1517" s="305"/>
      <c r="I1517" s="305"/>
      <c r="J1517" s="305"/>
      <c r="K1517" s="305"/>
      <c r="L1517" s="305"/>
      <c r="M1517" s="305"/>
      <c r="N1517" s="309"/>
      <c r="O1517" s="309"/>
      <c r="P1517" s="309"/>
      <c r="Q1517" s="309"/>
      <c r="R1517" s="309"/>
    </row>
    <row r="1518">
      <c r="D1518" s="317"/>
      <c r="E1518" s="305"/>
      <c r="F1518" s="305"/>
      <c r="G1518" s="305"/>
      <c r="H1518" s="305"/>
      <c r="I1518" s="305"/>
      <c r="J1518" s="305"/>
      <c r="K1518" s="305"/>
      <c r="L1518" s="305"/>
      <c r="M1518" s="305"/>
      <c r="N1518" s="309"/>
      <c r="O1518" s="309"/>
      <c r="P1518" s="309"/>
      <c r="Q1518" s="309"/>
      <c r="R1518" s="309"/>
    </row>
    <row r="1519">
      <c r="D1519" s="317"/>
      <c r="E1519" s="305"/>
      <c r="F1519" s="305"/>
      <c r="G1519" s="305"/>
      <c r="H1519" s="305"/>
      <c r="I1519" s="305"/>
      <c r="J1519" s="305"/>
      <c r="K1519" s="305"/>
      <c r="L1519" s="305"/>
      <c r="M1519" s="305"/>
      <c r="N1519" s="309"/>
      <c r="O1519" s="309"/>
      <c r="P1519" s="309"/>
      <c r="Q1519" s="309"/>
      <c r="R1519" s="309"/>
    </row>
    <row r="1520">
      <c r="D1520" s="317"/>
      <c r="E1520" s="305"/>
      <c r="F1520" s="305"/>
      <c r="G1520" s="305"/>
      <c r="H1520" s="305"/>
      <c r="I1520" s="305"/>
      <c r="J1520" s="305"/>
      <c r="K1520" s="305"/>
      <c r="L1520" s="305"/>
      <c r="M1520" s="305"/>
      <c r="N1520" s="309"/>
      <c r="O1520" s="309"/>
      <c r="P1520" s="309"/>
      <c r="Q1520" s="309"/>
      <c r="R1520" s="309"/>
    </row>
    <row r="1521">
      <c r="D1521" s="317"/>
      <c r="E1521" s="305"/>
      <c r="F1521" s="305"/>
      <c r="G1521" s="305"/>
      <c r="H1521" s="305"/>
      <c r="I1521" s="305"/>
      <c r="J1521" s="305"/>
      <c r="K1521" s="305"/>
      <c r="L1521" s="305"/>
      <c r="M1521" s="305"/>
      <c r="N1521" s="309"/>
      <c r="O1521" s="309"/>
      <c r="P1521" s="309"/>
      <c r="Q1521" s="309"/>
      <c r="R1521" s="309"/>
    </row>
    <row r="1522">
      <c r="D1522" s="317"/>
      <c r="E1522" s="305"/>
      <c r="F1522" s="305"/>
      <c r="G1522" s="305"/>
      <c r="H1522" s="305"/>
      <c r="I1522" s="305"/>
      <c r="J1522" s="305"/>
      <c r="K1522" s="305"/>
      <c r="L1522" s="305"/>
      <c r="M1522" s="305"/>
      <c r="N1522" s="309"/>
      <c r="O1522" s="309"/>
      <c r="P1522" s="309"/>
      <c r="Q1522" s="309"/>
      <c r="R1522" s="309"/>
    </row>
    <row r="1523">
      <c r="D1523" s="317"/>
      <c r="E1523" s="305"/>
      <c r="F1523" s="305"/>
      <c r="G1523" s="305"/>
      <c r="H1523" s="305"/>
      <c r="I1523" s="305"/>
      <c r="J1523" s="305"/>
      <c r="K1523" s="305"/>
      <c r="L1523" s="305"/>
      <c r="M1523" s="305"/>
      <c r="N1523" s="309"/>
      <c r="O1523" s="309"/>
      <c r="P1523" s="309"/>
      <c r="Q1523" s="309"/>
      <c r="R1523" s="309"/>
    </row>
    <row r="1524">
      <c r="D1524" s="317"/>
      <c r="E1524" s="305"/>
      <c r="F1524" s="305"/>
      <c r="G1524" s="305"/>
      <c r="H1524" s="305"/>
      <c r="I1524" s="305"/>
      <c r="J1524" s="305"/>
      <c r="K1524" s="305"/>
      <c r="L1524" s="305"/>
      <c r="M1524" s="305"/>
      <c r="N1524" s="309"/>
      <c r="O1524" s="309"/>
      <c r="P1524" s="309"/>
      <c r="Q1524" s="309"/>
      <c r="R1524" s="309"/>
    </row>
    <row r="1525">
      <c r="D1525" s="317"/>
      <c r="E1525" s="305"/>
      <c r="F1525" s="305"/>
      <c r="G1525" s="305"/>
      <c r="H1525" s="305"/>
      <c r="I1525" s="305"/>
      <c r="J1525" s="305"/>
      <c r="K1525" s="305"/>
      <c r="L1525" s="305"/>
      <c r="M1525" s="305"/>
      <c r="N1525" s="309"/>
      <c r="O1525" s="309"/>
      <c r="P1525" s="309"/>
      <c r="Q1525" s="309"/>
      <c r="R1525" s="309"/>
    </row>
    <row r="1526">
      <c r="D1526" s="317"/>
      <c r="E1526" s="305"/>
      <c r="F1526" s="305"/>
      <c r="G1526" s="305"/>
      <c r="H1526" s="305"/>
      <c r="I1526" s="305"/>
      <c r="J1526" s="305"/>
      <c r="K1526" s="305"/>
      <c r="L1526" s="305"/>
      <c r="M1526" s="305"/>
      <c r="N1526" s="309"/>
      <c r="O1526" s="309"/>
      <c r="P1526" s="309"/>
      <c r="Q1526" s="309"/>
      <c r="R1526" s="309"/>
    </row>
    <row r="1527">
      <c r="D1527" s="317"/>
      <c r="E1527" s="305"/>
      <c r="F1527" s="305"/>
      <c r="G1527" s="305"/>
      <c r="H1527" s="305"/>
      <c r="I1527" s="305"/>
      <c r="J1527" s="305"/>
      <c r="K1527" s="305"/>
      <c r="L1527" s="305"/>
      <c r="M1527" s="305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 enableFormatConditionsCalculation="0"/>
  <dimension ref="B2:R1527"/>
  <sheetViews>
    <sheetView showRuler="0" zoomScale="80" zoomScaleNormal="80" workbookViewId="0">
      <selection activeCell="D5" sqref="D5:L152"/>
    </sheetView>
  </sheetViews>
  <sheetFormatPr baseColWidth="10" defaultColWidth="8.83203125" defaultRowHeight="15" x14ac:dyDescent="0.2"/>
  <cols>
    <col min="3" max="3" bestFit="1" width="17.5" customWidth="1"/>
    <col min="4" max="12" width="8.33203125" customWidth="1" style="293"/>
    <col min="13" max="13" width="8.33203125" customWidth="1" style="296"/>
    <col min="14" max="17" bestFit="1" width="5.5" customWidth="1" style="296"/>
    <col min="18" max="18" width="9.1640625" customWidth="1" style="296"/>
    <col min="19" max="20" width="9.1640625" customWidth="1"/>
  </cols>
  <sheetData>
    <row r="2">
      <c r="B2" s="48" t="s">
        <v>580</v>
      </c>
    </row>
    <row r="3">
      <c r="B3" s="0" t="s">
        <v>498</v>
      </c>
    </row>
    <row r="4">
      <c r="B4" s="0" t="s">
        <v>581</v>
      </c>
      <c r="C4" s="0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</row>
    <row r="5">
      <c r="B5" s="0" t="s">
        <v>221</v>
      </c>
      <c r="C5" s="288" t="s">
        <v>462</v>
      </c>
      <c r="D5" s="290">
        <v>23.602576019098</v>
      </c>
      <c r="E5" s="290">
        <v>58.73415666341</v>
      </c>
      <c r="F5" s="290">
        <v>88.503089961642</v>
      </c>
      <c r="G5" s="290">
        <v>86.969680942905</v>
      </c>
      <c r="H5" s="290">
        <v>60.150898854984</v>
      </c>
      <c r="I5" s="385">
        <v>67.079181503389</v>
      </c>
      <c r="J5" s="290">
        <v>40.83532270266</v>
      </c>
      <c r="K5" s="385">
        <v>35.001705173709</v>
      </c>
      <c r="L5" s="290">
        <v>5.968766805752</v>
      </c>
      <c r="M5" s="300"/>
      <c r="N5" s="309"/>
      <c r="O5" s="309"/>
      <c r="P5" s="309"/>
      <c r="Q5" s="309"/>
      <c r="R5" s="309"/>
    </row>
    <row r="6">
      <c r="B6" s="0" t="s">
        <v>221</v>
      </c>
      <c r="C6" s="288" t="s">
        <v>463</v>
      </c>
      <c r="D6" s="290">
        <v>271.818206630752</v>
      </c>
      <c r="E6" s="290">
        <v>135.909103315376</v>
      </c>
      <c r="F6" s="290">
        <v>134.834852506185</v>
      </c>
      <c r="G6" s="290">
        <v>185.587031781714</v>
      </c>
      <c r="H6" s="290">
        <v>253.999842968481</v>
      </c>
      <c r="I6" s="385">
        <v>253.999842968481</v>
      </c>
      <c r="J6" s="290">
        <v>225.58306854201</v>
      </c>
      <c r="K6" s="385">
        <v>214.598180117026</v>
      </c>
      <c r="L6" s="290">
        <v>205.225308098155</v>
      </c>
      <c r="M6" s="300"/>
      <c r="N6" s="309"/>
      <c r="O6" s="309"/>
      <c r="P6" s="309"/>
      <c r="Q6" s="309"/>
      <c r="R6" s="309"/>
    </row>
    <row r="7">
      <c r="B7" s="0" t="s">
        <v>221</v>
      </c>
      <c r="C7" s="288" t="s">
        <v>464</v>
      </c>
      <c r="D7" s="290">
        <v>12.4482105072</v>
      </c>
      <c r="E7" s="290">
        <v>9.3361578804</v>
      </c>
      <c r="F7" s="290">
        <v>6.2241052536</v>
      </c>
      <c r="G7" s="290">
        <v>3.1120526268</v>
      </c>
      <c r="H7" s="290"/>
      <c r="I7" s="385"/>
      <c r="J7" s="290"/>
      <c r="K7" s="385"/>
      <c r="L7" s="290"/>
      <c r="M7" s="300"/>
      <c r="N7" s="309"/>
      <c r="O7" s="309"/>
      <c r="P7" s="309"/>
      <c r="Q7" s="309"/>
      <c r="R7" s="309"/>
    </row>
    <row r="8">
      <c r="B8" s="0" t="s">
        <v>221</v>
      </c>
      <c r="C8" s="288" t="s">
        <v>466</v>
      </c>
      <c r="D8" s="290">
        <v>8.991457531085</v>
      </c>
      <c r="E8" s="290">
        <v>46.345073739348</v>
      </c>
      <c r="F8" s="290">
        <v>41.849344973806</v>
      </c>
      <c r="G8" s="290">
        <v>60.657979094858</v>
      </c>
      <c r="H8" s="290">
        <v>107.854848834344</v>
      </c>
      <c r="I8" s="385">
        <v>108.667475698897</v>
      </c>
      <c r="J8" s="290">
        <v>166.354629647939</v>
      </c>
      <c r="K8" s="385">
        <v>190.97560000442</v>
      </c>
      <c r="L8" s="290">
        <v>244.999421859149</v>
      </c>
      <c r="M8" s="300"/>
      <c r="N8" s="309"/>
      <c r="O8" s="309"/>
      <c r="P8" s="309"/>
      <c r="Q8" s="309"/>
      <c r="R8" s="309"/>
    </row>
    <row r="9">
      <c r="B9" s="0" t="s">
        <v>221</v>
      </c>
      <c r="C9" s="288" t="s">
        <v>468</v>
      </c>
      <c r="D9" s="290">
        <v>96.160933205482</v>
      </c>
      <c r="E9" s="290">
        <v>173.123044924696</v>
      </c>
      <c r="F9" s="290">
        <v>165.27205409705</v>
      </c>
      <c r="G9" s="290">
        <v>111.682377673355</v>
      </c>
      <c r="H9" s="290">
        <v>40.229475775095</v>
      </c>
      <c r="I9" s="385">
        <v>40.229475775095</v>
      </c>
      <c r="J9" s="290">
        <v>43.231118520814</v>
      </c>
      <c r="K9" s="385">
        <v>43.231118520814</v>
      </c>
      <c r="L9" s="290">
        <v>33.805346955242</v>
      </c>
      <c r="M9" s="300"/>
      <c r="N9" s="309"/>
      <c r="O9" s="309"/>
      <c r="P9" s="309"/>
      <c r="Q9" s="309"/>
      <c r="R9" s="309"/>
    </row>
    <row r="10">
      <c r="B10" s="0" t="s">
        <v>223</v>
      </c>
      <c r="C10" s="288" t="s">
        <v>462</v>
      </c>
      <c r="D10" s="290">
        <v>72.85824812448</v>
      </c>
      <c r="E10" s="290">
        <v>221.77876931794</v>
      </c>
      <c r="F10" s="290">
        <v>221.77876931794</v>
      </c>
      <c r="G10" s="290">
        <v>271.760218008757</v>
      </c>
      <c r="H10" s="290">
        <v>145.02949268422</v>
      </c>
      <c r="I10" s="385">
        <v>160.464750420341</v>
      </c>
      <c r="J10" s="290">
        <v>63.778421964195</v>
      </c>
      <c r="K10" s="385">
        <v>54.667218826452</v>
      </c>
      <c r="L10" s="290"/>
      <c r="M10" s="300"/>
      <c r="N10" s="309"/>
      <c r="O10" s="309"/>
      <c r="P10" s="309"/>
      <c r="Q10" s="309"/>
      <c r="R10" s="309"/>
    </row>
    <row r="11">
      <c r="B11" s="0" t="s">
        <v>223</v>
      </c>
      <c r="C11" s="288" t="s">
        <v>463</v>
      </c>
      <c r="D11" s="290">
        <v>493.163580608233</v>
      </c>
      <c r="E11" s="290">
        <v>404.323205331471</v>
      </c>
      <c r="F11" s="290">
        <v>411.829757245081</v>
      </c>
      <c r="G11" s="290">
        <v>520.824183898897</v>
      </c>
      <c r="H11" s="290">
        <v>701.493009906504</v>
      </c>
      <c r="I11" s="385">
        <v>667.309078576292</v>
      </c>
      <c r="J11" s="290">
        <v>662.304710633885</v>
      </c>
      <c r="K11" s="385">
        <v>686.704443849052</v>
      </c>
      <c r="L11" s="290">
        <v>593.763870251756</v>
      </c>
      <c r="M11" s="300"/>
      <c r="N11" s="309"/>
      <c r="O11" s="309"/>
      <c r="P11" s="309"/>
      <c r="Q11" s="309"/>
      <c r="R11" s="309"/>
    </row>
    <row r="12">
      <c r="B12" s="0" t="s">
        <v>223</v>
      </c>
      <c r="C12" s="288" t="s">
        <v>464</v>
      </c>
      <c r="D12" s="290">
        <v>169.96293666</v>
      </c>
      <c r="E12" s="290"/>
      <c r="F12" s="290"/>
      <c r="G12" s="290"/>
      <c r="H12" s="290"/>
      <c r="I12" s="385"/>
      <c r="J12" s="290"/>
      <c r="K12" s="385"/>
      <c r="L12" s="290"/>
      <c r="M12" s="300"/>
      <c r="N12" s="309"/>
      <c r="O12" s="309"/>
      <c r="P12" s="309"/>
      <c r="Q12" s="309"/>
      <c r="R12" s="309"/>
    </row>
    <row r="13">
      <c r="B13" s="0" t="s">
        <v>223</v>
      </c>
      <c r="C13" s="288" t="s">
        <v>466</v>
      </c>
      <c r="D13" s="290">
        <v>27.75552309504</v>
      </c>
      <c r="E13" s="290">
        <v>128.190917573996</v>
      </c>
      <c r="F13" s="290">
        <v>128.190917573996</v>
      </c>
      <c r="G13" s="290">
        <v>136.913549984182</v>
      </c>
      <c r="H13" s="290">
        <v>304.208436450867</v>
      </c>
      <c r="I13" s="385">
        <v>319.191885667468</v>
      </c>
      <c r="J13" s="290">
        <v>453.238149216431</v>
      </c>
      <c r="K13" s="385">
        <v>507.470979314932</v>
      </c>
      <c r="L13" s="290">
        <v>636.225133421456</v>
      </c>
      <c r="M13" s="300"/>
      <c r="N13" s="309"/>
      <c r="O13" s="309"/>
      <c r="P13" s="309"/>
      <c r="Q13" s="309"/>
      <c r="R13" s="309"/>
    </row>
    <row r="14">
      <c r="B14" s="0" t="s">
        <v>223</v>
      </c>
      <c r="C14" s="288" t="s">
        <v>468</v>
      </c>
      <c r="D14" s="290">
        <v>506.243295033775</v>
      </c>
      <c r="E14" s="290">
        <v>520.109731602943</v>
      </c>
      <c r="F14" s="290">
        <v>520.109731602943</v>
      </c>
      <c r="G14" s="290">
        <v>362.708343687505</v>
      </c>
      <c r="H14" s="290">
        <v>153.019502890699</v>
      </c>
      <c r="I14" s="385">
        <v>153.019502890699</v>
      </c>
      <c r="J14" s="290">
        <v>118.81856469442</v>
      </c>
      <c r="K14" s="385">
        <v>48.669347555305</v>
      </c>
      <c r="L14" s="290">
        <v>69.23566816977</v>
      </c>
      <c r="M14" s="300"/>
      <c r="N14" s="309"/>
      <c r="O14" s="309"/>
      <c r="P14" s="309"/>
      <c r="Q14" s="309"/>
      <c r="R14" s="309"/>
    </row>
    <row r="15">
      <c r="B15" s="0" t="s">
        <v>224</v>
      </c>
      <c r="C15" s="288" t="s">
        <v>462</v>
      </c>
      <c r="D15" s="290">
        <v>22.397096351808</v>
      </c>
      <c r="E15" s="290">
        <v>52.381979011226</v>
      </c>
      <c r="F15" s="290">
        <v>80.59056506019</v>
      </c>
      <c r="G15" s="290">
        <v>62.940523273624</v>
      </c>
      <c r="H15" s="290">
        <v>39.407134224869</v>
      </c>
      <c r="I15" s="385">
        <v>42.622691661184</v>
      </c>
      <c r="J15" s="290">
        <v>41.458308001191</v>
      </c>
      <c r="K15" s="385">
        <v>37.245882250777</v>
      </c>
      <c r="L15" s="290">
        <v>11.971327748297</v>
      </c>
      <c r="M15" s="300"/>
      <c r="N15" s="309"/>
      <c r="O15" s="309"/>
      <c r="P15" s="309"/>
      <c r="Q15" s="309"/>
      <c r="R15" s="309"/>
    </row>
    <row r="16">
      <c r="B16" s="0" t="s">
        <v>224</v>
      </c>
      <c r="C16" s="288" t="s">
        <v>463</v>
      </c>
      <c r="D16" s="290">
        <v>173.489141144867</v>
      </c>
      <c r="E16" s="290">
        <v>86.744570572434</v>
      </c>
      <c r="F16" s="290">
        <v>273.940125743803</v>
      </c>
      <c r="G16" s="290">
        <v>403.059794194001</v>
      </c>
      <c r="H16" s="290">
        <v>482.341250676718</v>
      </c>
      <c r="I16" s="385">
        <v>490.278952477994</v>
      </c>
      <c r="J16" s="290">
        <v>497.077972259425</v>
      </c>
      <c r="K16" s="385">
        <v>276.644928561292</v>
      </c>
      <c r="L16" s="290">
        <v>266.579153002868</v>
      </c>
      <c r="M16" s="300"/>
      <c r="N16" s="309"/>
      <c r="O16" s="309"/>
      <c r="P16" s="309"/>
      <c r="Q16" s="309"/>
      <c r="R16" s="309"/>
    </row>
    <row r="17">
      <c r="B17" s="0" t="s">
        <v>224</v>
      </c>
      <c r="C17" s="288" t="s">
        <v>464</v>
      </c>
      <c r="D17" s="290">
        <v>230.22251575776</v>
      </c>
      <c r="E17" s="290">
        <v>115.11125787888</v>
      </c>
      <c r="F17" s="290"/>
      <c r="G17" s="290"/>
      <c r="H17" s="290"/>
      <c r="I17" s="385"/>
      <c r="J17" s="290"/>
      <c r="K17" s="385"/>
      <c r="L17" s="290"/>
      <c r="M17" s="300"/>
      <c r="N17" s="309"/>
      <c r="O17" s="309"/>
      <c r="P17" s="309"/>
      <c r="Q17" s="309"/>
      <c r="R17" s="309"/>
    </row>
    <row r="18">
      <c r="B18" s="0" t="s">
        <v>224</v>
      </c>
      <c r="C18" s="288" t="s">
        <v>466</v>
      </c>
      <c r="D18" s="290">
        <v>2.357589089664</v>
      </c>
      <c r="E18" s="290">
        <v>29.575805063947</v>
      </c>
      <c r="F18" s="290">
        <v>36.208312235472</v>
      </c>
      <c r="G18" s="290">
        <v>25.187180272624</v>
      </c>
      <c r="H18" s="290">
        <v>76.286080536555</v>
      </c>
      <c r="I18" s="385">
        <v>70.695540924821</v>
      </c>
      <c r="J18" s="290">
        <v>73.837862870614</v>
      </c>
      <c r="K18" s="385">
        <v>107.280346590663</v>
      </c>
      <c r="L18" s="290">
        <v>179.787840993112</v>
      </c>
      <c r="M18" s="300"/>
      <c r="N18" s="309"/>
      <c r="O18" s="309"/>
      <c r="P18" s="309"/>
      <c r="Q18" s="309"/>
      <c r="R18" s="309"/>
    </row>
    <row r="19">
      <c r="B19" s="0" t="s">
        <v>224</v>
      </c>
      <c r="C19" s="288" t="s">
        <v>468</v>
      </c>
      <c r="D19" s="290">
        <v>230.479315259305</v>
      </c>
      <c r="E19" s="290">
        <v>386.253410587926</v>
      </c>
      <c r="F19" s="290">
        <v>291.042282018452</v>
      </c>
      <c r="G19" s="290">
        <v>203.121596914306</v>
      </c>
      <c r="H19" s="290">
        <v>104.566783615935</v>
      </c>
      <c r="I19" s="385">
        <v>105.695543427733</v>
      </c>
      <c r="J19" s="290">
        <v>105.234659636218</v>
      </c>
      <c r="K19" s="385">
        <v>308.746389927732</v>
      </c>
      <c r="L19" s="290">
        <v>284.717688504644</v>
      </c>
      <c r="M19" s="300"/>
      <c r="N19" s="309"/>
      <c r="O19" s="309"/>
      <c r="P19" s="309"/>
      <c r="Q19" s="309"/>
      <c r="R19" s="309"/>
    </row>
    <row r="20">
      <c r="B20" s="0" t="s">
        <v>225</v>
      </c>
      <c r="C20" s="288" t="s">
        <v>462</v>
      </c>
      <c r="D20" s="290">
        <v>25.789252430016</v>
      </c>
      <c r="E20" s="290">
        <v>75.236690698535</v>
      </c>
      <c r="F20" s="290">
        <v>62.342064483527</v>
      </c>
      <c r="G20" s="290">
        <v>50.380434513619</v>
      </c>
      <c r="H20" s="290">
        <v>105.061985593928</v>
      </c>
      <c r="I20" s="385">
        <v>101.916970492966</v>
      </c>
      <c r="J20" s="290">
        <v>95.850984113246</v>
      </c>
      <c r="K20" s="385">
        <v>87.14809863978</v>
      </c>
      <c r="L20" s="290">
        <v>92.55443293867</v>
      </c>
      <c r="M20" s="300"/>
      <c r="N20" s="309"/>
      <c r="O20" s="309"/>
      <c r="P20" s="309"/>
      <c r="Q20" s="309"/>
      <c r="R20" s="309"/>
    </row>
    <row r="21">
      <c r="B21" s="0" t="s">
        <v>225</v>
      </c>
      <c r="C21" s="0" t="s">
        <v>463</v>
      </c>
      <c r="D21" s="290">
        <v>147.970681562261</v>
      </c>
      <c r="E21" s="290">
        <v>73.985340781131</v>
      </c>
      <c r="F21" s="290">
        <v>94.559604413472</v>
      </c>
      <c r="G21" s="290">
        <v>150.387068987035</v>
      </c>
      <c r="H21" s="290">
        <v>153.40997168668</v>
      </c>
      <c r="I21" s="385">
        <v>155.970225030539</v>
      </c>
      <c r="J21" s="290">
        <v>159.707957197205</v>
      </c>
      <c r="K21" s="385">
        <v>72.360624485818</v>
      </c>
      <c r="L21" s="290">
        <v>69.337721786173</v>
      </c>
      <c r="M21" s="300"/>
      <c r="N21" s="309"/>
      <c r="O21" s="309"/>
      <c r="P21" s="309"/>
      <c r="Q21" s="309"/>
      <c r="R21" s="309"/>
    </row>
    <row r="22">
      <c r="B22" s="0" t="s">
        <v>225</v>
      </c>
      <c r="C22" s="0" t="s">
        <v>464</v>
      </c>
      <c r="D22" s="290">
        <v>71.14539140064</v>
      </c>
      <c r="E22" s="290">
        <v>35.57269570032</v>
      </c>
      <c r="F22" s="290"/>
      <c r="G22" s="290"/>
      <c r="H22" s="290"/>
      <c r="I22" s="385"/>
      <c r="J22" s="290"/>
      <c r="K22" s="385"/>
      <c r="L22" s="290"/>
      <c r="M22" s="300"/>
      <c r="N22" s="309"/>
      <c r="O22" s="309"/>
      <c r="P22" s="309"/>
      <c r="Q22" s="309"/>
      <c r="R22" s="309"/>
    </row>
    <row r="23">
      <c r="B23" s="0" t="s">
        <v>225</v>
      </c>
      <c r="C23" s="0" t="s">
        <v>466</v>
      </c>
      <c r="D23" s="290">
        <v>2.714658150528</v>
      </c>
      <c r="E23" s="290">
        <v>18.978420359494</v>
      </c>
      <c r="F23" s="290">
        <v>17.62109128423</v>
      </c>
      <c r="G23" s="290">
        <v>10.06919501956</v>
      </c>
      <c r="H23" s="290"/>
      <c r="I23" s="385"/>
      <c r="J23" s="290"/>
      <c r="K23" s="385"/>
      <c r="L23" s="290"/>
      <c r="M23" s="300"/>
      <c r="N23" s="309"/>
      <c r="O23" s="309"/>
      <c r="P23" s="309"/>
      <c r="Q23" s="309"/>
      <c r="R23" s="309"/>
    </row>
    <row r="24">
      <c r="B24" s="0" t="s">
        <v>225</v>
      </c>
      <c r="C24" s="0" t="s">
        <v>468</v>
      </c>
      <c r="D24" s="290">
        <v>123.437430188641</v>
      </c>
      <c r="E24" s="290">
        <v>173.24917259404</v>
      </c>
      <c r="F24" s="290">
        <v>208.204596300826</v>
      </c>
      <c r="G24" s="290">
        <v>177.31731205688</v>
      </c>
      <c r="H24" s="290">
        <v>135.200761345748</v>
      </c>
      <c r="I24" s="385">
        <v>135.846241530532</v>
      </c>
      <c r="J24" s="290">
        <v>140.930288279802</v>
      </c>
      <c r="K24" s="385">
        <v>239.415340299416</v>
      </c>
      <c r="L24" s="290">
        <v>239.519644130821</v>
      </c>
      <c r="M24" s="300"/>
      <c r="N24" s="309"/>
      <c r="O24" s="309"/>
      <c r="P24" s="309"/>
      <c r="Q24" s="309"/>
      <c r="R24" s="309"/>
    </row>
    <row r="25">
      <c r="B25" s="0" t="s">
        <v>226</v>
      </c>
      <c r="C25" s="0" t="s">
        <v>462</v>
      </c>
      <c r="D25" s="290">
        <v>83.537611663968</v>
      </c>
      <c r="E25" s="290">
        <v>144.247919644432</v>
      </c>
      <c r="F25" s="290">
        <v>167.245574871938</v>
      </c>
      <c r="G25" s="290">
        <v>215.12149677631</v>
      </c>
      <c r="H25" s="290">
        <v>420.502052790231</v>
      </c>
      <c r="I25" s="385">
        <v>434.565480899252</v>
      </c>
      <c r="J25" s="290">
        <v>458.77129277881</v>
      </c>
      <c r="K25" s="385">
        <v>496.135239102383</v>
      </c>
      <c r="L25" s="290">
        <v>508.877750416232</v>
      </c>
      <c r="M25" s="300"/>
      <c r="N25" s="309"/>
      <c r="O25" s="309"/>
      <c r="P25" s="309"/>
      <c r="Q25" s="309"/>
      <c r="R25" s="309"/>
    </row>
    <row r="26">
      <c r="B26" s="0" t="s">
        <v>226</v>
      </c>
      <c r="C26" s="0" t="s">
        <v>463</v>
      </c>
      <c r="D26" s="290">
        <v>297.73352800156</v>
      </c>
      <c r="E26" s="290"/>
      <c r="F26" s="290"/>
      <c r="G26" s="290">
        <v>110.732211780935</v>
      </c>
      <c r="H26" s="290">
        <v>218.328789222221</v>
      </c>
      <c r="I26" s="385">
        <v>218.328789222221</v>
      </c>
      <c r="J26" s="290">
        <v>218.328789222221</v>
      </c>
      <c r="K26" s="385">
        <v>158.980908961833</v>
      </c>
      <c r="L26" s="290">
        <v>155.981662355132</v>
      </c>
      <c r="M26" s="300"/>
      <c r="N26" s="309"/>
      <c r="O26" s="309"/>
      <c r="P26" s="309"/>
      <c r="Q26" s="309"/>
      <c r="R26" s="309"/>
    </row>
    <row r="27">
      <c r="B27" s="0" t="s">
        <v>226</v>
      </c>
      <c r="C27" s="0" t="s">
        <v>464</v>
      </c>
      <c r="D27" s="300"/>
      <c r="E27" s="300"/>
      <c r="F27" s="300"/>
      <c r="G27" s="300"/>
      <c r="H27" s="300"/>
      <c r="I27" s="375"/>
      <c r="J27" s="300"/>
      <c r="K27" s="375"/>
      <c r="L27" s="300"/>
      <c r="M27" s="300"/>
      <c r="N27" s="309"/>
      <c r="O27" s="309"/>
      <c r="P27" s="309"/>
      <c r="Q27" s="309"/>
      <c r="R27" s="309"/>
    </row>
    <row r="28">
      <c r="B28" s="0" t="s">
        <v>226</v>
      </c>
      <c r="C28" s="0" t="s">
        <v>466</v>
      </c>
      <c r="D28" s="290">
        <v>31.823852062464</v>
      </c>
      <c r="E28" s="290">
        <v>73.69381656816</v>
      </c>
      <c r="F28" s="290">
        <v>73.69381656816</v>
      </c>
      <c r="G28" s="290">
        <v>42.110752324663</v>
      </c>
      <c r="H28" s="290"/>
      <c r="I28" s="385"/>
      <c r="J28" s="290"/>
      <c r="K28" s="385"/>
      <c r="L28" s="290"/>
      <c r="M28" s="300"/>
      <c r="N28" s="309"/>
      <c r="O28" s="309"/>
      <c r="P28" s="309"/>
      <c r="Q28" s="309"/>
      <c r="R28" s="309"/>
    </row>
    <row r="29">
      <c r="B29" s="0" t="s">
        <v>226</v>
      </c>
      <c r="C29" s="0" t="s">
        <v>468</v>
      </c>
      <c r="D29" s="290">
        <v>277.335324321307</v>
      </c>
      <c r="E29" s="290">
        <v>495.580706787607</v>
      </c>
      <c r="F29" s="290">
        <v>495.9987742415</v>
      </c>
      <c r="G29" s="290">
        <v>394.461677617671</v>
      </c>
      <c r="H29" s="290">
        <v>151.209682160379</v>
      </c>
      <c r="I29" s="385">
        <v>151.310984974092</v>
      </c>
      <c r="J29" s="290">
        <v>140.242531361978</v>
      </c>
      <c r="K29" s="385">
        <v>173.818905324552</v>
      </c>
      <c r="L29" s="290">
        <v>173.960280712133</v>
      </c>
      <c r="M29" s="300"/>
      <c r="N29" s="309"/>
      <c r="O29" s="309"/>
      <c r="P29" s="309"/>
      <c r="Q29" s="309"/>
      <c r="R29" s="309"/>
    </row>
    <row r="30">
      <c r="B30" s="0" t="s">
        <v>227</v>
      </c>
      <c r="C30" s="0" t="s">
        <v>462</v>
      </c>
      <c r="D30" s="290">
        <v>45.289345175021</v>
      </c>
      <c r="E30" s="290">
        <v>158.463260160039</v>
      </c>
      <c r="F30" s="290">
        <v>170.237960839194</v>
      </c>
      <c r="G30" s="290">
        <v>228.31271625914</v>
      </c>
      <c r="H30" s="290">
        <v>137.762281881975</v>
      </c>
      <c r="I30" s="385">
        <v>96.837292005447</v>
      </c>
      <c r="J30" s="290">
        <v>54.990174912529</v>
      </c>
      <c r="K30" s="385">
        <v>53.71579334436</v>
      </c>
      <c r="L30" s="290">
        <v>46.069503935347</v>
      </c>
      <c r="M30" s="300"/>
      <c r="N30" s="309"/>
      <c r="O30" s="309"/>
      <c r="P30" s="309"/>
      <c r="Q30" s="309"/>
      <c r="R30" s="309"/>
    </row>
    <row r="31">
      <c r="B31" s="0" t="s">
        <v>227</v>
      </c>
      <c r="C31" s="0" t="s">
        <v>463</v>
      </c>
      <c r="D31" s="290">
        <v>430.107794759468</v>
      </c>
      <c r="E31" s="290">
        <v>215.179973782372</v>
      </c>
      <c r="F31" s="290">
        <v>215.179973782372</v>
      </c>
      <c r="G31" s="290">
        <v>248.950369096568</v>
      </c>
      <c r="H31" s="290">
        <v>368.679719151532</v>
      </c>
      <c r="I31" s="385">
        <v>331.082894719373</v>
      </c>
      <c r="J31" s="290">
        <v>331.082894719373</v>
      </c>
      <c r="K31" s="385">
        <v>396.373925052707</v>
      </c>
      <c r="L31" s="290">
        <v>374.362668703669</v>
      </c>
      <c r="M31" s="300"/>
      <c r="N31" s="309"/>
      <c r="O31" s="309"/>
      <c r="P31" s="309"/>
      <c r="Q31" s="309"/>
      <c r="R31" s="309"/>
    </row>
    <row r="32">
      <c r="B32" s="0" t="s">
        <v>227</v>
      </c>
      <c r="C32" s="0" t="s">
        <v>464</v>
      </c>
      <c r="D32" s="290">
        <v>34.1340425568</v>
      </c>
      <c r="E32" s="290"/>
      <c r="F32" s="290"/>
      <c r="G32" s="290"/>
      <c r="H32" s="290"/>
      <c r="I32" s="385"/>
      <c r="J32" s="290"/>
      <c r="K32" s="385"/>
      <c r="L32" s="290"/>
      <c r="M32" s="300"/>
      <c r="N32" s="309"/>
      <c r="O32" s="309"/>
      <c r="P32" s="309"/>
      <c r="Q32" s="309"/>
      <c r="R32" s="309"/>
    </row>
    <row r="33">
      <c r="B33" s="0" t="s">
        <v>227</v>
      </c>
      <c r="C33" s="0" t="s">
        <v>466</v>
      </c>
      <c r="D33" s="290">
        <v>17.253083876198</v>
      </c>
      <c r="E33" s="290">
        <v>72.28685800781</v>
      </c>
      <c r="F33" s="290">
        <v>72.28685800781</v>
      </c>
      <c r="G33" s="290">
        <v>43.71049871215</v>
      </c>
      <c r="H33" s="290">
        <v>130.006519301472</v>
      </c>
      <c r="I33" s="385">
        <v>212.305828582968</v>
      </c>
      <c r="J33" s="290">
        <v>285.013766242181</v>
      </c>
      <c r="K33" s="385">
        <v>267.102696704847</v>
      </c>
      <c r="L33" s="290">
        <v>304.905007518528</v>
      </c>
      <c r="M33" s="300"/>
      <c r="N33" s="309"/>
      <c r="O33" s="309"/>
      <c r="P33" s="309"/>
      <c r="Q33" s="309"/>
      <c r="R33" s="309"/>
    </row>
    <row r="34">
      <c r="B34" s="0" t="s">
        <v>227</v>
      </c>
      <c r="C34" s="0" t="s">
        <v>468</v>
      </c>
      <c r="D34" s="290">
        <v>161.946355320166</v>
      </c>
      <c r="E34" s="290">
        <v>259.670104752618</v>
      </c>
      <c r="F34" s="290">
        <v>265.163787448721</v>
      </c>
      <c r="G34" s="290">
        <v>219.384704969095</v>
      </c>
      <c r="H34" s="290">
        <v>124.122382257165</v>
      </c>
      <c r="I34" s="385">
        <v>129.191744105455</v>
      </c>
      <c r="J34" s="290">
        <v>106.223435695504</v>
      </c>
      <c r="K34" s="385">
        <v>69.080365801175</v>
      </c>
      <c r="L34" s="290">
        <v>70.129986593383</v>
      </c>
      <c r="M34" s="300"/>
      <c r="N34" s="309"/>
      <c r="O34" s="309"/>
      <c r="P34" s="309"/>
      <c r="Q34" s="309"/>
      <c r="R34" s="309"/>
    </row>
    <row r="35">
      <c r="B35" s="0" t="s">
        <v>228</v>
      </c>
      <c r="C35" s="0" t="s">
        <v>462</v>
      </c>
      <c r="D35" s="290">
        <v>47.368658904134</v>
      </c>
      <c r="E35" s="290">
        <v>163.255190170648</v>
      </c>
      <c r="F35" s="290">
        <v>174.864899949012</v>
      </c>
      <c r="G35" s="290">
        <v>150.542430997524</v>
      </c>
      <c r="H35" s="290">
        <v>205.427568245866</v>
      </c>
      <c r="I35" s="385">
        <v>214.165834789555</v>
      </c>
      <c r="J35" s="290">
        <v>216.837137723841</v>
      </c>
      <c r="K35" s="385">
        <v>248.693733448581</v>
      </c>
      <c r="L35" s="290">
        <v>259.710409397742</v>
      </c>
      <c r="M35" s="300"/>
      <c r="N35" s="309"/>
      <c r="O35" s="309"/>
      <c r="P35" s="309"/>
      <c r="Q35" s="309"/>
      <c r="R35" s="309"/>
    </row>
    <row r="36">
      <c r="B36" s="0" t="s">
        <v>228</v>
      </c>
      <c r="C36" s="0" t="s">
        <v>463</v>
      </c>
      <c r="D36" s="290">
        <v>92.852503116635</v>
      </c>
      <c r="E36" s="290"/>
      <c r="F36" s="290"/>
      <c r="G36" s="290">
        <v>13.914360985025</v>
      </c>
      <c r="H36" s="290">
        <v>13.914360985025</v>
      </c>
      <c r="I36" s="385">
        <v>13.914360985025</v>
      </c>
      <c r="J36" s="290">
        <v>13.914360985025</v>
      </c>
      <c r="K36" s="385"/>
      <c r="L36" s="290"/>
      <c r="M36" s="300"/>
      <c r="N36" s="309"/>
      <c r="O36" s="309"/>
      <c r="P36" s="309"/>
      <c r="Q36" s="309"/>
      <c r="R36" s="309"/>
    </row>
    <row r="37">
      <c r="B37" s="0" t="s">
        <v>228</v>
      </c>
      <c r="C37" s="0" t="s">
        <v>464</v>
      </c>
      <c r="D37" s="290">
        <v>0.2681394192</v>
      </c>
      <c r="E37" s="290"/>
      <c r="F37" s="290"/>
      <c r="G37" s="290"/>
      <c r="H37" s="290"/>
      <c r="I37" s="385"/>
      <c r="J37" s="290"/>
      <c r="K37" s="385"/>
      <c r="L37" s="290"/>
      <c r="M37" s="300"/>
      <c r="N37" s="309"/>
      <c r="O37" s="309"/>
      <c r="P37" s="309"/>
      <c r="Q37" s="309"/>
      <c r="R37" s="309"/>
    </row>
    <row r="38">
      <c r="B38" s="0" t="s">
        <v>228</v>
      </c>
      <c r="C38" s="0" t="s">
        <v>466</v>
      </c>
      <c r="D38" s="290">
        <v>18.045203392051</v>
      </c>
      <c r="E38" s="290">
        <v>29.925820920661</v>
      </c>
      <c r="F38" s="290">
        <v>29.925820920661</v>
      </c>
      <c r="G38" s="290">
        <v>17.100469097521</v>
      </c>
      <c r="H38" s="290"/>
      <c r="I38" s="385"/>
      <c r="J38" s="290"/>
      <c r="K38" s="385"/>
      <c r="L38" s="290"/>
      <c r="M38" s="300"/>
      <c r="N38" s="309"/>
      <c r="O38" s="309"/>
      <c r="P38" s="309"/>
      <c r="Q38" s="309"/>
      <c r="R38" s="309"/>
    </row>
    <row r="39">
      <c r="B39" s="0" t="s">
        <v>228</v>
      </c>
      <c r="C39" s="0" t="s">
        <v>468</v>
      </c>
      <c r="D39" s="290">
        <v>111.676434967606</v>
      </c>
      <c r="E39" s="290">
        <v>93.199902843853</v>
      </c>
      <c r="F39" s="290">
        <v>94.46748833694</v>
      </c>
      <c r="G39" s="290">
        <v>129.172756295827</v>
      </c>
      <c r="H39" s="290">
        <v>102.171363574058</v>
      </c>
      <c r="I39" s="385">
        <v>102.19003229051</v>
      </c>
      <c r="J39" s="290">
        <v>108.856462720714</v>
      </c>
      <c r="K39" s="385">
        <v>100.173210515034</v>
      </c>
      <c r="L39" s="290">
        <v>100.205400917506</v>
      </c>
      <c r="M39" s="300"/>
      <c r="N39" s="309"/>
      <c r="O39" s="309"/>
      <c r="P39" s="309"/>
      <c r="Q39" s="309"/>
      <c r="R39" s="309"/>
    </row>
    <row r="40">
      <c r="B40" s="0" t="s">
        <v>229</v>
      </c>
      <c r="C40" s="0" t="s">
        <v>462</v>
      </c>
      <c r="D40" s="290">
        <v>38.285286911424</v>
      </c>
      <c r="E40" s="290">
        <v>124.04115120355</v>
      </c>
      <c r="F40" s="290">
        <v>148.26904300845</v>
      </c>
      <c r="G40" s="290">
        <v>156.824819052931</v>
      </c>
      <c r="H40" s="290">
        <v>178.980280038363</v>
      </c>
      <c r="I40" s="385">
        <v>199.832695987573</v>
      </c>
      <c r="J40" s="290">
        <v>248.276834598054</v>
      </c>
      <c r="K40" s="385">
        <v>213.950722833652</v>
      </c>
      <c r="L40" s="290">
        <v>191.066238623049</v>
      </c>
      <c r="M40" s="300"/>
      <c r="N40" s="309"/>
      <c r="O40" s="309"/>
      <c r="P40" s="309"/>
      <c r="Q40" s="309"/>
      <c r="R40" s="309"/>
    </row>
    <row r="41">
      <c r="B41" s="0" t="s">
        <v>229</v>
      </c>
      <c r="C41" s="0" t="s">
        <v>463</v>
      </c>
      <c r="D41" s="290">
        <v>18.959657926477</v>
      </c>
      <c r="E41" s="290"/>
      <c r="F41" s="290"/>
      <c r="G41" s="290">
        <v>26.877416168306</v>
      </c>
      <c r="H41" s="290">
        <v>55.020145318938</v>
      </c>
      <c r="I41" s="385">
        <v>55.020145318938</v>
      </c>
      <c r="J41" s="290">
        <v>55.020145318938</v>
      </c>
      <c r="K41" s="385">
        <v>48.378353452274</v>
      </c>
      <c r="L41" s="290">
        <v>20.235624301642</v>
      </c>
      <c r="M41" s="300"/>
      <c r="N41" s="309"/>
      <c r="O41" s="309"/>
      <c r="P41" s="309"/>
      <c r="Q41" s="309"/>
      <c r="R41" s="309"/>
    </row>
    <row r="42">
      <c r="B42" s="0" t="s">
        <v>229</v>
      </c>
      <c r="C42" s="0" t="s">
        <v>464</v>
      </c>
      <c r="D42" s="290">
        <v>254.2757897772</v>
      </c>
      <c r="E42" s="290"/>
      <c r="F42" s="290"/>
      <c r="G42" s="290"/>
      <c r="H42" s="290"/>
      <c r="I42" s="385"/>
      <c r="J42" s="290"/>
      <c r="K42" s="385"/>
      <c r="L42" s="290"/>
      <c r="M42" s="300"/>
      <c r="N42" s="309"/>
      <c r="O42" s="309"/>
      <c r="P42" s="309"/>
      <c r="Q42" s="309"/>
      <c r="R42" s="309"/>
    </row>
    <row r="43">
      <c r="B43" s="0" t="s">
        <v>229</v>
      </c>
      <c r="C43" s="0" t="s">
        <v>466</v>
      </c>
      <c r="D43" s="290">
        <v>14.584871204352</v>
      </c>
      <c r="E43" s="290">
        <v>41.670835001494</v>
      </c>
      <c r="F43" s="290">
        <v>41.670835001494</v>
      </c>
      <c r="G43" s="290">
        <v>69.570771856372</v>
      </c>
      <c r="H43" s="290">
        <v>82.892287864953</v>
      </c>
      <c r="I43" s="385">
        <v>67.639332484542</v>
      </c>
      <c r="J43" s="290">
        <v>37.133421723721</v>
      </c>
      <c r="K43" s="385">
        <v>98.094986476348</v>
      </c>
      <c r="L43" s="290">
        <v>151.973020080452</v>
      </c>
      <c r="M43" s="300"/>
      <c r="N43" s="309"/>
      <c r="O43" s="309"/>
      <c r="P43" s="309"/>
      <c r="Q43" s="309"/>
      <c r="R43" s="309"/>
    </row>
    <row r="44">
      <c r="B44" s="0" t="s">
        <v>229</v>
      </c>
      <c r="C44" s="0" t="s">
        <v>468</v>
      </c>
      <c r="D44" s="290">
        <v>56.908405385748</v>
      </c>
      <c r="E44" s="290">
        <v>226.768472004998</v>
      </c>
      <c r="F44" s="290">
        <v>226.768472004998</v>
      </c>
      <c r="G44" s="290">
        <v>164.151624060624</v>
      </c>
      <c r="H44" s="290">
        <v>111.413105976689</v>
      </c>
      <c r="I44" s="385">
        <v>111.413105976689</v>
      </c>
      <c r="J44" s="290">
        <v>98.927460836686</v>
      </c>
      <c r="K44" s="385">
        <v>82.686120843502</v>
      </c>
      <c r="L44" s="290">
        <v>83.606634793395</v>
      </c>
      <c r="M44" s="300"/>
      <c r="N44" s="309"/>
      <c r="O44" s="309"/>
      <c r="P44" s="309"/>
      <c r="Q44" s="309"/>
      <c r="R44" s="309"/>
    </row>
    <row r="45">
      <c r="B45" s="0" t="s">
        <v>230</v>
      </c>
      <c r="C45" s="0" t="s">
        <v>462</v>
      </c>
      <c r="D45" s="290">
        <v>65.396576305267</v>
      </c>
      <c r="E45" s="290">
        <v>134.989270977379</v>
      </c>
      <c r="F45" s="290">
        <v>201.296465322761</v>
      </c>
      <c r="G45" s="290">
        <v>148.115104639975</v>
      </c>
      <c r="H45" s="290">
        <v>268.07224990678</v>
      </c>
      <c r="I45" s="385">
        <v>282.733819173455</v>
      </c>
      <c r="J45" s="290">
        <v>255.181706366222</v>
      </c>
      <c r="K45" s="385">
        <v>177.34354355115</v>
      </c>
      <c r="L45" s="290">
        <v>64.568316085864</v>
      </c>
      <c r="M45" s="300"/>
      <c r="N45" s="309"/>
      <c r="O45" s="309"/>
      <c r="P45" s="309"/>
      <c r="Q45" s="309"/>
      <c r="R45" s="309"/>
    </row>
    <row r="46">
      <c r="B46" s="0" t="s">
        <v>230</v>
      </c>
      <c r="C46" s="0" t="s">
        <v>463</v>
      </c>
      <c r="D46" s="290">
        <v>662.345622607561</v>
      </c>
      <c r="E46" s="290">
        <v>496.759216955671</v>
      </c>
      <c r="F46" s="290">
        <v>496.606014503056</v>
      </c>
      <c r="G46" s="290">
        <v>687.748101879902</v>
      </c>
      <c r="H46" s="290">
        <v>668.721397942895</v>
      </c>
      <c r="I46" s="385">
        <v>668.721397942895</v>
      </c>
      <c r="J46" s="290">
        <v>642.803819815916</v>
      </c>
      <c r="K46" s="385">
        <v>574.611970360497</v>
      </c>
      <c r="L46" s="290">
        <v>475.371714976694</v>
      </c>
      <c r="M46" s="300"/>
      <c r="N46" s="309"/>
      <c r="O46" s="309"/>
      <c r="P46" s="309"/>
      <c r="Q46" s="309"/>
      <c r="R46" s="309"/>
    </row>
    <row r="47">
      <c r="B47" s="0" t="s">
        <v>230</v>
      </c>
      <c r="C47" s="0" t="s">
        <v>464</v>
      </c>
      <c r="D47" s="290">
        <v>1.956219498</v>
      </c>
      <c r="E47" s="290">
        <v>1.4671646235</v>
      </c>
      <c r="F47" s="290">
        <v>0.978109749</v>
      </c>
      <c r="G47" s="290">
        <v>0.4890548745</v>
      </c>
      <c r="H47" s="290"/>
      <c r="I47" s="385"/>
      <c r="J47" s="290"/>
      <c r="K47" s="385"/>
      <c r="L47" s="290"/>
      <c r="M47" s="300"/>
      <c r="N47" s="309"/>
      <c r="O47" s="309"/>
      <c r="P47" s="309"/>
      <c r="Q47" s="309"/>
      <c r="R47" s="309"/>
    </row>
    <row r="48">
      <c r="B48" s="0" t="s">
        <v>230</v>
      </c>
      <c r="C48" s="0" t="s">
        <v>466</v>
      </c>
      <c r="D48" s="290">
        <v>24.912981449626</v>
      </c>
      <c r="E48" s="290">
        <v>100.042459229817</v>
      </c>
      <c r="F48" s="290">
        <v>91.738132079942</v>
      </c>
      <c r="G48" s="290">
        <v>47.676459960038</v>
      </c>
      <c r="H48" s="290">
        <v>35.808761452433</v>
      </c>
      <c r="I48" s="385">
        <v>35.808761452433</v>
      </c>
      <c r="J48" s="290">
        <v>101.519814973217</v>
      </c>
      <c r="K48" s="385">
        <v>256.429527110277</v>
      </c>
      <c r="L48" s="290">
        <v>474.822432555631</v>
      </c>
      <c r="M48" s="300"/>
      <c r="N48" s="309"/>
      <c r="O48" s="309"/>
      <c r="P48" s="309"/>
      <c r="Q48" s="309"/>
      <c r="R48" s="309"/>
    </row>
    <row r="49">
      <c r="B49" s="0" t="s">
        <v>230</v>
      </c>
      <c r="C49" s="0" t="s">
        <v>468</v>
      </c>
      <c r="D49" s="290">
        <v>100.174524343265</v>
      </c>
      <c r="E49" s="290">
        <v>151.80623023048</v>
      </c>
      <c r="F49" s="290">
        <v>126.762599144663</v>
      </c>
      <c r="G49" s="290">
        <v>68.85810935612</v>
      </c>
      <c r="H49" s="290">
        <v>17.004597979237</v>
      </c>
      <c r="I49" s="385">
        <v>19.014480388887</v>
      </c>
      <c r="J49" s="290">
        <v>19.014480388887</v>
      </c>
      <c r="K49" s="385">
        <v>19.014480388887</v>
      </c>
      <c r="L49" s="290">
        <v>18.210137028834</v>
      </c>
      <c r="M49" s="300"/>
      <c r="N49" s="309"/>
      <c r="O49" s="309"/>
      <c r="P49" s="309"/>
      <c r="Q49" s="309"/>
      <c r="R49" s="309"/>
    </row>
    <row r="50">
      <c r="B50" s="0" t="s">
        <v>231</v>
      </c>
      <c r="C50" s="0" t="s">
        <v>462</v>
      </c>
      <c r="D50" s="375"/>
      <c r="E50" s="375"/>
      <c r="F50" s="375"/>
      <c r="G50" s="375"/>
      <c r="H50" s="375"/>
      <c r="I50" s="375"/>
      <c r="J50" s="375"/>
      <c r="K50" s="375"/>
      <c r="L50" s="375"/>
      <c r="M50" s="300"/>
      <c r="N50" s="309"/>
      <c r="O50" s="309"/>
      <c r="P50" s="309"/>
      <c r="Q50" s="309"/>
      <c r="R50" s="309"/>
    </row>
    <row r="51">
      <c r="B51" s="0" t="s">
        <v>231</v>
      </c>
      <c r="C51" s="0" t="s">
        <v>463</v>
      </c>
      <c r="D51" s="375"/>
      <c r="E51" s="375"/>
      <c r="F51" s="375"/>
      <c r="G51" s="375"/>
      <c r="H51" s="375"/>
      <c r="I51" s="375"/>
      <c r="J51" s="375"/>
      <c r="K51" s="375"/>
      <c r="L51" s="375"/>
      <c r="M51" s="300"/>
      <c r="N51" s="309"/>
      <c r="O51" s="309"/>
      <c r="P51" s="309"/>
      <c r="Q51" s="309"/>
      <c r="R51" s="309"/>
    </row>
    <row r="52">
      <c r="B52" s="0" t="s">
        <v>231</v>
      </c>
      <c r="C52" s="0" t="s">
        <v>464</v>
      </c>
      <c r="D52" s="375"/>
      <c r="E52" s="375"/>
      <c r="F52" s="375"/>
      <c r="G52" s="375"/>
      <c r="H52" s="375"/>
      <c r="I52" s="375"/>
      <c r="J52" s="375"/>
      <c r="K52" s="375"/>
      <c r="L52" s="375"/>
      <c r="M52" s="300"/>
      <c r="N52" s="309"/>
      <c r="O52" s="309"/>
      <c r="P52" s="309"/>
      <c r="Q52" s="309"/>
      <c r="R52" s="309"/>
    </row>
    <row r="53">
      <c r="B53" s="0" t="s">
        <v>231</v>
      </c>
      <c r="C53" s="0" t="s">
        <v>466</v>
      </c>
      <c r="D53" s="375"/>
      <c r="E53" s="375"/>
      <c r="F53" s="375"/>
      <c r="G53" s="375"/>
      <c r="H53" s="375"/>
      <c r="I53" s="375"/>
      <c r="J53" s="375"/>
      <c r="K53" s="375"/>
      <c r="L53" s="375"/>
      <c r="M53" s="300"/>
      <c r="N53" s="309"/>
      <c r="O53" s="309"/>
      <c r="P53" s="309"/>
      <c r="Q53" s="309"/>
      <c r="R53" s="309"/>
    </row>
    <row r="54">
      <c r="B54" s="0" t="s">
        <v>231</v>
      </c>
      <c r="C54" s="0" t="s">
        <v>468</v>
      </c>
      <c r="D54" s="375"/>
      <c r="E54" s="375"/>
      <c r="F54" s="375"/>
      <c r="G54" s="375"/>
      <c r="H54" s="375"/>
      <c r="I54" s="375"/>
      <c r="J54" s="375"/>
      <c r="K54" s="375"/>
      <c r="L54" s="375"/>
      <c r="M54" s="300"/>
      <c r="N54" s="309"/>
      <c r="O54" s="309"/>
      <c r="P54" s="309"/>
      <c r="Q54" s="309"/>
      <c r="R54" s="309"/>
    </row>
    <row r="55">
      <c r="B55" s="0" t="s">
        <v>232</v>
      </c>
      <c r="C55" s="0" t="s">
        <v>462</v>
      </c>
      <c r="D55" s="375"/>
      <c r="E55" s="375"/>
      <c r="F55" s="375"/>
      <c r="G55" s="375"/>
      <c r="H55" s="375"/>
      <c r="I55" s="375"/>
      <c r="J55" s="375"/>
      <c r="K55" s="375"/>
      <c r="L55" s="375"/>
      <c r="M55" s="300"/>
      <c r="N55" s="309"/>
      <c r="O55" s="309"/>
      <c r="P55" s="309"/>
      <c r="Q55" s="309"/>
      <c r="R55" s="309"/>
    </row>
    <row r="56">
      <c r="B56" s="0" t="s">
        <v>232</v>
      </c>
      <c r="C56" s="0" t="s">
        <v>463</v>
      </c>
      <c r="D56" s="375"/>
      <c r="E56" s="375"/>
      <c r="F56" s="375"/>
      <c r="G56" s="375"/>
      <c r="H56" s="375"/>
      <c r="I56" s="375"/>
      <c r="J56" s="375"/>
      <c r="K56" s="375"/>
      <c r="L56" s="375"/>
      <c r="M56" s="300"/>
      <c r="N56" s="309"/>
      <c r="O56" s="309"/>
      <c r="P56" s="309"/>
      <c r="Q56" s="309"/>
      <c r="R56" s="309"/>
    </row>
    <row r="57">
      <c r="B57" s="0" t="s">
        <v>232</v>
      </c>
      <c r="C57" s="0" t="s">
        <v>464</v>
      </c>
      <c r="D57" s="375"/>
      <c r="E57" s="375"/>
      <c r="F57" s="375"/>
      <c r="G57" s="375"/>
      <c r="H57" s="375"/>
      <c r="I57" s="375"/>
      <c r="J57" s="375"/>
      <c r="K57" s="375"/>
      <c r="L57" s="375"/>
      <c r="M57" s="300"/>
      <c r="N57" s="309"/>
      <c r="O57" s="309"/>
      <c r="P57" s="309"/>
      <c r="Q57" s="309"/>
      <c r="R57" s="309"/>
    </row>
    <row r="58">
      <c r="B58" s="0" t="s">
        <v>232</v>
      </c>
      <c r="C58" s="0" t="s">
        <v>466</v>
      </c>
      <c r="D58" s="375"/>
      <c r="E58" s="375"/>
      <c r="F58" s="375"/>
      <c r="G58" s="375"/>
      <c r="H58" s="375"/>
      <c r="I58" s="375"/>
      <c r="J58" s="375"/>
      <c r="K58" s="375"/>
      <c r="L58" s="375"/>
      <c r="M58" s="300"/>
      <c r="N58" s="309"/>
      <c r="O58" s="309"/>
      <c r="P58" s="309"/>
      <c r="Q58" s="309"/>
      <c r="R58" s="309"/>
    </row>
    <row r="59">
      <c r="B59" s="0" t="s">
        <v>232</v>
      </c>
      <c r="C59" s="0" t="s">
        <v>468</v>
      </c>
      <c r="D59" s="375"/>
      <c r="E59" s="375"/>
      <c r="F59" s="375"/>
      <c r="G59" s="375"/>
      <c r="H59" s="375"/>
      <c r="I59" s="375"/>
      <c r="J59" s="375"/>
      <c r="K59" s="375"/>
      <c r="L59" s="375"/>
      <c r="M59" s="300"/>
      <c r="N59" s="309"/>
      <c r="O59" s="309"/>
      <c r="P59" s="309"/>
      <c r="Q59" s="309"/>
      <c r="R59" s="309"/>
    </row>
    <row r="60"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9"/>
      <c r="O60" s="309"/>
      <c r="P60" s="309"/>
      <c r="Q60" s="309"/>
      <c r="R60" s="309"/>
    </row>
    <row r="61">
      <c r="D61" s="290"/>
      <c r="E61" s="290"/>
      <c r="F61" s="290"/>
      <c r="G61" s="290"/>
      <c r="H61" s="290"/>
      <c r="I61" s="290"/>
      <c r="J61" s="290"/>
      <c r="K61" s="290"/>
      <c r="L61" s="290"/>
      <c r="M61" s="309"/>
      <c r="N61" s="309"/>
      <c r="O61" s="309"/>
      <c r="P61" s="309"/>
      <c r="Q61" s="309"/>
      <c r="R61" s="309"/>
    </row>
    <row r="62">
      <c r="D62" s="290"/>
      <c r="E62" s="290"/>
      <c r="F62" s="290"/>
      <c r="G62" s="290"/>
      <c r="H62" s="290"/>
      <c r="I62" s="290"/>
      <c r="J62" s="290"/>
      <c r="K62" s="290"/>
      <c r="L62" s="290"/>
      <c r="M62" s="309"/>
      <c r="N62" s="309"/>
      <c r="O62" s="309"/>
      <c r="P62" s="309"/>
      <c r="Q62" s="309"/>
      <c r="R62" s="309"/>
    </row>
    <row r="63">
      <c r="D63" s="290"/>
      <c r="E63" s="290"/>
      <c r="F63" s="290"/>
      <c r="G63" s="290"/>
      <c r="H63" s="290"/>
      <c r="I63" s="290"/>
      <c r="J63" s="290"/>
      <c r="K63" s="290"/>
      <c r="L63" s="290"/>
      <c r="M63" s="309"/>
      <c r="N63" s="309"/>
      <c r="O63" s="309"/>
      <c r="P63" s="309"/>
      <c r="Q63" s="309"/>
      <c r="R63" s="309"/>
    </row>
    <row r="64">
      <c r="D64" s="290"/>
      <c r="E64" s="290"/>
      <c r="F64" s="290"/>
      <c r="G64" s="290"/>
      <c r="H64" s="290"/>
      <c r="I64" s="290"/>
      <c r="J64" s="290"/>
      <c r="K64" s="290"/>
      <c r="L64" s="290"/>
      <c r="M64" s="309"/>
      <c r="N64" s="309"/>
      <c r="O64" s="309"/>
      <c r="P64" s="309"/>
      <c r="Q64" s="309"/>
      <c r="R64" s="309"/>
    </row>
    <row r="65">
      <c r="D65" s="290"/>
      <c r="E65" s="290"/>
      <c r="F65" s="290"/>
      <c r="G65" s="290"/>
      <c r="H65" s="290"/>
      <c r="I65" s="290"/>
      <c r="J65" s="290"/>
      <c r="K65" s="290"/>
      <c r="L65" s="290"/>
      <c r="M65" s="309"/>
      <c r="N65" s="309"/>
      <c r="O65" s="309"/>
      <c r="P65" s="309"/>
      <c r="Q65" s="309"/>
      <c r="R65" s="309"/>
    </row>
    <row r="66">
      <c r="D66" s="290"/>
      <c r="E66" s="290"/>
      <c r="F66" s="290"/>
      <c r="G66" s="290"/>
      <c r="H66" s="290"/>
      <c r="I66" s="290"/>
      <c r="J66" s="290"/>
      <c r="K66" s="290"/>
      <c r="L66" s="290"/>
      <c r="M66" s="309"/>
      <c r="N66" s="309"/>
      <c r="O66" s="309"/>
      <c r="P66" s="309"/>
      <c r="Q66" s="309"/>
      <c r="R66" s="309"/>
    </row>
    <row r="67">
      <c r="D67" s="290"/>
      <c r="E67" s="290"/>
      <c r="F67" s="290"/>
      <c r="G67" s="290"/>
      <c r="H67" s="290"/>
      <c r="I67" s="290"/>
      <c r="J67" s="290"/>
      <c r="K67" s="290"/>
      <c r="L67" s="290"/>
      <c r="M67" s="309"/>
      <c r="N67" s="309"/>
      <c r="O67" s="309"/>
      <c r="P67" s="309"/>
      <c r="Q67" s="309"/>
      <c r="R67" s="309"/>
    </row>
    <row r="68">
      <c r="D68" s="290"/>
      <c r="E68" s="290"/>
      <c r="F68" s="290"/>
      <c r="G68" s="290"/>
      <c r="H68" s="290"/>
      <c r="I68" s="290"/>
      <c r="J68" s="290"/>
      <c r="K68" s="290"/>
      <c r="L68" s="290"/>
      <c r="M68" s="309"/>
      <c r="N68" s="309"/>
      <c r="O68" s="309"/>
      <c r="P68" s="309"/>
      <c r="Q68" s="309"/>
      <c r="R68" s="309"/>
    </row>
    <row r="69">
      <c r="D69" s="290"/>
      <c r="E69" s="290"/>
      <c r="F69" s="290"/>
      <c r="G69" s="290"/>
      <c r="H69" s="290"/>
      <c r="I69" s="290"/>
      <c r="J69" s="290"/>
      <c r="K69" s="290"/>
      <c r="L69" s="290"/>
      <c r="M69" s="309"/>
      <c r="N69" s="309"/>
      <c r="O69" s="309"/>
      <c r="P69" s="309"/>
      <c r="Q69" s="309"/>
      <c r="R69" s="309"/>
    </row>
    <row r="70">
      <c r="D70" s="290"/>
      <c r="E70" s="290"/>
      <c r="F70" s="290"/>
      <c r="G70" s="290"/>
      <c r="H70" s="290"/>
      <c r="I70" s="290"/>
      <c r="J70" s="290"/>
      <c r="K70" s="290"/>
      <c r="L70" s="290"/>
      <c r="M70" s="309"/>
      <c r="N70" s="309"/>
      <c r="O70" s="309"/>
      <c r="P70" s="309"/>
      <c r="Q70" s="309"/>
      <c r="R70" s="309"/>
    </row>
    <row r="71">
      <c r="D71" s="290"/>
      <c r="E71" s="290"/>
      <c r="F71" s="290"/>
      <c r="G71" s="290"/>
      <c r="H71" s="290"/>
      <c r="I71" s="290"/>
      <c r="J71" s="290"/>
      <c r="K71" s="290"/>
      <c r="L71" s="290"/>
      <c r="M71" s="309"/>
      <c r="N71" s="309"/>
      <c r="O71" s="309"/>
      <c r="P71" s="309"/>
      <c r="Q71" s="309"/>
      <c r="R71" s="309"/>
    </row>
    <row r="72">
      <c r="D72" s="290"/>
      <c r="E72" s="290"/>
      <c r="F72" s="290"/>
      <c r="G72" s="290"/>
      <c r="H72" s="290"/>
      <c r="I72" s="290"/>
      <c r="J72" s="290"/>
      <c r="K72" s="290"/>
      <c r="L72" s="290"/>
      <c r="M72" s="309"/>
      <c r="N72" s="309"/>
      <c r="O72" s="309"/>
      <c r="P72" s="309"/>
      <c r="Q72" s="309"/>
      <c r="R72" s="309"/>
    </row>
    <row r="73">
      <c r="D73" s="290"/>
      <c r="E73" s="290"/>
      <c r="F73" s="290"/>
      <c r="G73" s="290"/>
      <c r="H73" s="290"/>
      <c r="I73" s="290"/>
      <c r="J73" s="290"/>
      <c r="K73" s="290"/>
      <c r="L73" s="290"/>
      <c r="M73" s="309"/>
      <c r="N73" s="309"/>
      <c r="O73" s="309"/>
      <c r="P73" s="309"/>
      <c r="Q73" s="309"/>
      <c r="R73" s="309"/>
    </row>
    <row r="74">
      <c r="D74" s="290"/>
      <c r="E74" s="290"/>
      <c r="F74" s="290"/>
      <c r="G74" s="290"/>
      <c r="H74" s="290"/>
      <c r="I74" s="290"/>
      <c r="J74" s="290"/>
      <c r="K74" s="290"/>
      <c r="L74" s="290"/>
      <c r="M74" s="309"/>
      <c r="N74" s="309"/>
      <c r="O74" s="309"/>
      <c r="P74" s="309"/>
      <c r="Q74" s="309"/>
      <c r="R74" s="309"/>
    </row>
    <row r="75">
      <c r="D75" s="290"/>
      <c r="E75" s="290"/>
      <c r="F75" s="290"/>
      <c r="G75" s="290"/>
      <c r="H75" s="290"/>
      <c r="I75" s="290"/>
      <c r="J75" s="290"/>
      <c r="K75" s="290"/>
      <c r="L75" s="290"/>
      <c r="M75" s="309"/>
      <c r="N75" s="309"/>
      <c r="O75" s="309"/>
      <c r="P75" s="309"/>
      <c r="Q75" s="309"/>
      <c r="R75" s="309"/>
    </row>
    <row r="76">
      <c r="D76" s="290"/>
      <c r="E76" s="290"/>
      <c r="F76" s="290"/>
      <c r="G76" s="290"/>
      <c r="H76" s="290"/>
      <c r="I76" s="290"/>
      <c r="J76" s="290"/>
      <c r="K76" s="290"/>
      <c r="L76" s="290"/>
      <c r="M76" s="309"/>
      <c r="N76" s="309"/>
      <c r="O76" s="309"/>
      <c r="P76" s="309"/>
      <c r="Q76" s="309"/>
      <c r="R76" s="309"/>
    </row>
    <row r="77">
      <c r="D77" s="290"/>
      <c r="E77" s="290"/>
      <c r="F77" s="290"/>
      <c r="G77" s="290"/>
      <c r="H77" s="290"/>
      <c r="I77" s="290"/>
      <c r="J77" s="290"/>
      <c r="K77" s="290"/>
      <c r="L77" s="290"/>
      <c r="M77" s="309"/>
      <c r="N77" s="309"/>
      <c r="O77" s="309"/>
      <c r="P77" s="309"/>
      <c r="Q77" s="309"/>
      <c r="R77" s="309"/>
    </row>
    <row r="78">
      <c r="D78" s="290"/>
      <c r="E78" s="290"/>
      <c r="F78" s="290"/>
      <c r="G78" s="290"/>
      <c r="H78" s="290"/>
      <c r="I78" s="290"/>
      <c r="J78" s="290"/>
      <c r="K78" s="290"/>
      <c r="L78" s="290"/>
      <c r="M78" s="309"/>
      <c r="N78" s="309"/>
      <c r="O78" s="309"/>
      <c r="P78" s="309"/>
      <c r="Q78" s="309"/>
      <c r="R78" s="309"/>
    </row>
    <row r="79">
      <c r="D79" s="290"/>
      <c r="E79" s="290"/>
      <c r="F79" s="290"/>
      <c r="G79" s="290"/>
      <c r="H79" s="290"/>
      <c r="I79" s="290"/>
      <c r="J79" s="290"/>
      <c r="K79" s="290"/>
      <c r="L79" s="290"/>
      <c r="M79" s="309"/>
      <c r="N79" s="309"/>
      <c r="O79" s="309"/>
      <c r="P79" s="309"/>
      <c r="Q79" s="309"/>
      <c r="R79" s="309"/>
    </row>
    <row r="80">
      <c r="D80" s="290"/>
      <c r="E80" s="290"/>
      <c r="F80" s="290"/>
      <c r="G80" s="290"/>
      <c r="H80" s="290"/>
      <c r="I80" s="290"/>
      <c r="J80" s="290"/>
      <c r="K80" s="290"/>
      <c r="L80" s="290"/>
      <c r="M80" s="309"/>
      <c r="N80" s="309"/>
      <c r="O80" s="309"/>
      <c r="P80" s="309"/>
      <c r="Q80" s="309"/>
      <c r="R80" s="309"/>
    </row>
    <row r="81">
      <c r="D81" s="290"/>
      <c r="E81" s="290"/>
      <c r="F81" s="290"/>
      <c r="G81" s="290"/>
      <c r="H81" s="290"/>
      <c r="I81" s="290"/>
      <c r="J81" s="290"/>
      <c r="K81" s="290"/>
      <c r="L81" s="290"/>
      <c r="M81" s="309"/>
      <c r="N81" s="309"/>
      <c r="O81" s="309"/>
      <c r="P81" s="309"/>
      <c r="Q81" s="309"/>
      <c r="R81" s="309"/>
    </row>
    <row r="82">
      <c r="D82" s="290"/>
      <c r="E82" s="290"/>
      <c r="F82" s="290"/>
      <c r="G82" s="290"/>
      <c r="H82" s="290"/>
      <c r="I82" s="290"/>
      <c r="J82" s="290"/>
      <c r="K82" s="290"/>
      <c r="L82" s="290"/>
      <c r="M82" s="309"/>
      <c r="N82" s="309"/>
      <c r="O82" s="309"/>
      <c r="P82" s="309"/>
      <c r="Q82" s="309"/>
      <c r="R82" s="309"/>
    </row>
    <row r="83">
      <c r="D83" s="290"/>
      <c r="E83" s="290"/>
      <c r="F83" s="290"/>
      <c r="G83" s="290"/>
      <c r="H83" s="290"/>
      <c r="I83" s="290"/>
      <c r="J83" s="290"/>
      <c r="K83" s="290"/>
      <c r="L83" s="290"/>
      <c r="M83" s="309"/>
      <c r="N83" s="309"/>
      <c r="O83" s="309"/>
      <c r="P83" s="309"/>
      <c r="Q83" s="309"/>
      <c r="R83" s="309"/>
    </row>
    <row r="84">
      <c r="D84" s="290"/>
      <c r="E84" s="290"/>
      <c r="F84" s="290"/>
      <c r="G84" s="290"/>
      <c r="H84" s="290"/>
      <c r="I84" s="290"/>
      <c r="J84" s="290"/>
      <c r="K84" s="290"/>
      <c r="L84" s="290"/>
      <c r="M84" s="309"/>
      <c r="N84" s="309"/>
      <c r="O84" s="309"/>
      <c r="P84" s="309"/>
      <c r="Q84" s="309"/>
      <c r="R84" s="309"/>
    </row>
    <row r="85">
      <c r="D85" s="300"/>
      <c r="E85" s="300"/>
      <c r="F85" s="300"/>
      <c r="G85" s="300"/>
      <c r="H85" s="300"/>
      <c r="I85" s="300"/>
      <c r="J85" s="300"/>
      <c r="K85" s="300"/>
      <c r="L85" s="300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5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5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5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5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5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5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5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5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5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5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5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5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5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5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5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5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5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5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5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5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5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5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5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5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5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5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5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5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5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5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5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5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5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5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5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5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5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5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5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5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5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5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5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5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5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5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5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5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5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5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5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5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5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5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5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5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5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5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5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5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5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5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5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5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5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5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5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 enableFormatConditionsCalculation="0"/>
  <dimension ref="B2:R1527"/>
  <sheetViews>
    <sheetView showRuler="0" zoomScale="80" zoomScaleNormal="80" workbookViewId="0">
      <selection activeCell="T29" sqref="T29"/>
    </sheetView>
  </sheetViews>
  <sheetFormatPr baseColWidth="10" defaultColWidth="8.83203125" defaultRowHeight="15" x14ac:dyDescent="0.2"/>
  <cols>
    <col min="3" max="3" bestFit="1" width="17.5" customWidth="1"/>
    <col min="4" max="12" width="7.5" customWidth="1" style="293"/>
    <col min="13" max="17" bestFit="1" width="5.5" customWidth="1" style="296"/>
    <col min="18" max="18" width="9.1640625" customWidth="1" style="296"/>
    <col min="19" max="19" width="9.1640625" customWidth="1"/>
  </cols>
  <sheetData>
    <row r="2">
      <c r="B2" s="48" t="s">
        <v>582</v>
      </c>
    </row>
    <row r="3">
      <c r="B3" s="0" t="s">
        <v>498</v>
      </c>
    </row>
    <row r="4">
      <c r="B4" s="0" t="s">
        <v>581</v>
      </c>
      <c r="C4" s="0" t="s">
        <v>93</v>
      </c>
      <c r="D4" s="307">
        <v>2010</v>
      </c>
      <c r="E4" s="307">
        <v>2015</v>
      </c>
      <c r="F4" s="307">
        <v>2020</v>
      </c>
      <c r="G4" s="307">
        <v>2025</v>
      </c>
      <c r="H4" s="307">
        <v>2030</v>
      </c>
      <c r="I4" s="307">
        <v>2035</v>
      </c>
      <c r="J4" s="307">
        <v>2040</v>
      </c>
      <c r="K4" s="307">
        <v>2045</v>
      </c>
      <c r="L4" s="307">
        <v>2050</v>
      </c>
      <c r="M4" s="308"/>
      <c r="N4" s="308"/>
      <c r="O4" s="308"/>
      <c r="P4" s="308"/>
      <c r="Q4" s="308"/>
      <c r="R4" s="308"/>
    </row>
    <row r="5">
      <c r="B5" s="0" t="s">
        <v>221</v>
      </c>
      <c r="C5" s="288" t="s">
        <v>471</v>
      </c>
      <c r="D5" s="290">
        <v>23.6599030161</v>
      </c>
      <c r="E5" s="290">
        <v>12.897633345814</v>
      </c>
      <c r="F5" s="290">
        <v>58.379519888367</v>
      </c>
      <c r="G5" s="290">
        <v>58.379519888367</v>
      </c>
      <c r="H5" s="290">
        <v>88.520124334732</v>
      </c>
      <c r="I5" s="385">
        <v>98.886692851299</v>
      </c>
      <c r="J5" s="290">
        <v>75.408070310902</v>
      </c>
      <c r="K5" s="385">
        <v>56.304124294034</v>
      </c>
      <c r="L5" s="290">
        <v>25.629678928787</v>
      </c>
      <c r="M5" s="300"/>
      <c r="N5" s="309"/>
      <c r="O5" s="309"/>
      <c r="P5" s="309"/>
      <c r="Q5" s="309"/>
      <c r="R5" s="309"/>
    </row>
    <row r="6">
      <c r="B6" s="0" t="s">
        <v>221</v>
      </c>
      <c r="C6" s="288" t="s">
        <v>472</v>
      </c>
      <c r="D6" s="385">
        <v>129.781301111121</v>
      </c>
      <c r="E6" s="385">
        <v>64.89065055556</v>
      </c>
      <c r="F6" s="385">
        <v>68.976785624575</v>
      </c>
      <c r="G6" s="385">
        <v>68.976785624575</v>
      </c>
      <c r="H6" s="385">
        <v>68.976785624575</v>
      </c>
      <c r="I6" s="385">
        <v>93.673619386408</v>
      </c>
      <c r="J6" s="385">
        <v>105.797201450265</v>
      </c>
      <c r="K6" s="385">
        <v>112.605505585077</v>
      </c>
      <c r="L6" s="385">
        <v>129.597110622863</v>
      </c>
      <c r="M6" s="300"/>
      <c r="N6" s="309"/>
      <c r="O6" s="309"/>
      <c r="P6" s="309"/>
      <c r="Q6" s="309"/>
      <c r="R6" s="309"/>
    </row>
    <row r="7">
      <c r="B7" s="0" t="s">
        <v>221</v>
      </c>
      <c r="C7" s="288" t="s">
        <v>473</v>
      </c>
      <c r="D7" s="375"/>
      <c r="E7" s="375"/>
      <c r="F7" s="375"/>
      <c r="G7" s="375"/>
      <c r="H7" s="375"/>
      <c r="I7" s="375"/>
      <c r="J7" s="375"/>
      <c r="K7" s="375"/>
      <c r="L7" s="375"/>
      <c r="M7" s="300"/>
      <c r="N7" s="309"/>
      <c r="O7" s="309"/>
      <c r="P7" s="309"/>
      <c r="Q7" s="309"/>
      <c r="R7" s="309"/>
    </row>
    <row r="8">
      <c r="B8" s="0" t="s">
        <v>221</v>
      </c>
      <c r="C8" s="288" t="s">
        <v>474</v>
      </c>
      <c r="D8" s="290">
        <v>15.806149895137</v>
      </c>
      <c r="E8" s="290">
        <v>32.675443011458</v>
      </c>
      <c r="F8" s="290">
        <v>24.77236806389</v>
      </c>
      <c r="G8" s="290">
        <v>34.870162549938</v>
      </c>
      <c r="H8" s="290">
        <v>62.480908453582</v>
      </c>
      <c r="I8" s="385">
        <v>83.645258549092</v>
      </c>
      <c r="J8" s="290">
        <v>106.420501272883</v>
      </c>
      <c r="K8" s="385">
        <v>131.163566980043</v>
      </c>
      <c r="L8" s="290">
        <v>157.838747261825</v>
      </c>
      <c r="M8" s="300"/>
      <c r="N8" s="309"/>
      <c r="O8" s="309"/>
      <c r="P8" s="309"/>
      <c r="Q8" s="309"/>
      <c r="R8" s="309"/>
    </row>
    <row r="9">
      <c r="B9" s="0" t="s">
        <v>221</v>
      </c>
      <c r="C9" s="288" t="s">
        <v>475</v>
      </c>
      <c r="D9" s="290">
        <v>55.54497183048</v>
      </c>
      <c r="E9" s="290">
        <v>123.367492977306</v>
      </c>
      <c r="F9" s="290">
        <v>95.595007062066</v>
      </c>
      <c r="G9" s="290">
        <v>95.595007062066</v>
      </c>
      <c r="H9" s="290">
        <v>47.797503531033</v>
      </c>
      <c r="I9" s="385">
        <v>2.611957710176</v>
      </c>
      <c r="J9" s="290">
        <v>2.611957710176</v>
      </c>
      <c r="K9" s="385">
        <v>2.611957710176</v>
      </c>
      <c r="L9" s="290">
        <v>2.611957710176</v>
      </c>
      <c r="M9" s="300"/>
      <c r="N9" s="309"/>
      <c r="O9" s="309"/>
      <c r="P9" s="309"/>
      <c r="Q9" s="309"/>
      <c r="R9" s="309"/>
    </row>
    <row r="10">
      <c r="B10" s="0" t="s">
        <v>223</v>
      </c>
      <c r="C10" s="288" t="s">
        <v>471</v>
      </c>
      <c r="D10" s="290">
        <v>55.1567514285</v>
      </c>
      <c r="E10" s="290">
        <v>81.362491307294</v>
      </c>
      <c r="F10" s="290">
        <v>124.511755573812</v>
      </c>
      <c r="G10" s="290">
        <v>129.333013725972</v>
      </c>
      <c r="H10" s="290">
        <v>141.698777383034</v>
      </c>
      <c r="I10" s="385">
        <v>128.659774261147</v>
      </c>
      <c r="J10" s="290">
        <v>128.956139517961</v>
      </c>
      <c r="K10" s="385">
        <v>106.749086328209</v>
      </c>
      <c r="L10" s="290">
        <v>67.491264874625</v>
      </c>
      <c r="M10" s="300"/>
      <c r="N10" s="309"/>
      <c r="O10" s="309"/>
      <c r="P10" s="309"/>
      <c r="Q10" s="309"/>
      <c r="R10" s="309"/>
    </row>
    <row r="11">
      <c r="B11" s="0" t="s">
        <v>223</v>
      </c>
      <c r="C11" s="288" t="s">
        <v>472</v>
      </c>
      <c r="D11" s="385">
        <v>144.053914984818</v>
      </c>
      <c r="E11" s="385">
        <v>72.026957492409</v>
      </c>
      <c r="F11" s="385"/>
      <c r="G11" s="385"/>
      <c r="H11" s="385"/>
      <c r="I11" s="385">
        <v>72.518900912188</v>
      </c>
      <c r="J11" s="385">
        <v>182.139129721636</v>
      </c>
      <c r="K11" s="385">
        <v>247.334932662627</v>
      </c>
      <c r="L11" s="385">
        <v>258.124025468611</v>
      </c>
      <c r="M11" s="300"/>
      <c r="N11" s="309"/>
      <c r="O11" s="309"/>
      <c r="P11" s="309"/>
      <c r="Q11" s="309"/>
      <c r="R11" s="309"/>
    </row>
    <row r="12">
      <c r="B12" s="0" t="s">
        <v>223</v>
      </c>
      <c r="C12" s="288" t="s">
        <v>473</v>
      </c>
      <c r="D12" s="375"/>
      <c r="E12" s="375"/>
      <c r="F12" s="375"/>
      <c r="G12" s="375"/>
      <c r="H12" s="375"/>
      <c r="I12" s="375"/>
      <c r="J12" s="375"/>
      <c r="K12" s="375"/>
      <c r="L12" s="375"/>
      <c r="M12" s="300"/>
      <c r="N12" s="309"/>
      <c r="O12" s="309"/>
      <c r="P12" s="309"/>
      <c r="Q12" s="309"/>
      <c r="R12" s="309"/>
    </row>
    <row r="13">
      <c r="B13" s="0" t="s">
        <v>223</v>
      </c>
      <c r="C13" s="288" t="s">
        <v>474</v>
      </c>
      <c r="D13" s="290">
        <v>36.807664927194</v>
      </c>
      <c r="E13" s="290">
        <v>259.379420270862</v>
      </c>
      <c r="F13" s="290">
        <v>450.918876311782</v>
      </c>
      <c r="G13" s="290">
        <v>446.385574491376</v>
      </c>
      <c r="H13" s="290">
        <v>436.756850767881</v>
      </c>
      <c r="I13" s="385">
        <v>386.30773446714</v>
      </c>
      <c r="J13" s="290">
        <v>291.034861095312</v>
      </c>
      <c r="K13" s="385">
        <v>271.338900531454</v>
      </c>
      <c r="L13" s="290">
        <v>326.471038254027</v>
      </c>
      <c r="M13" s="300"/>
      <c r="N13" s="309"/>
      <c r="O13" s="309"/>
      <c r="P13" s="309"/>
      <c r="Q13" s="309"/>
      <c r="R13" s="309"/>
    </row>
    <row r="14">
      <c r="B14" s="0" t="s">
        <v>223</v>
      </c>
      <c r="C14" s="288" t="s">
        <v>475</v>
      </c>
      <c r="D14" s="290">
        <v>298.40144568678</v>
      </c>
      <c r="E14" s="290">
        <v>149.682754469747</v>
      </c>
      <c r="F14" s="290">
        <v>0.482031626357</v>
      </c>
      <c r="G14" s="290">
        <v>0.482031626357</v>
      </c>
      <c r="H14" s="290">
        <v>0.636092714781</v>
      </c>
      <c r="I14" s="385">
        <v>0.395076901602</v>
      </c>
      <c r="J14" s="290">
        <v>0.743774011835</v>
      </c>
      <c r="K14" s="385">
        <v>0.743774011835</v>
      </c>
      <c r="L14" s="290">
        <v>0.855747910791</v>
      </c>
      <c r="M14" s="300"/>
      <c r="N14" s="309"/>
      <c r="O14" s="309"/>
      <c r="P14" s="309"/>
      <c r="Q14" s="309"/>
      <c r="R14" s="309"/>
    </row>
    <row r="15">
      <c r="B15" s="0" t="s">
        <v>224</v>
      </c>
      <c r="C15" s="288" t="s">
        <v>471</v>
      </c>
      <c r="D15" s="290">
        <v>23.67343245096</v>
      </c>
      <c r="E15" s="290">
        <v>51.929763454571</v>
      </c>
      <c r="F15" s="290">
        <v>73.974992818936</v>
      </c>
      <c r="G15" s="290">
        <v>138.006706900693</v>
      </c>
      <c r="H15" s="290">
        <v>141.632333714314</v>
      </c>
      <c r="I15" s="385">
        <v>125.097809199605</v>
      </c>
      <c r="J15" s="290">
        <v>120.384974194206</v>
      </c>
      <c r="K15" s="385">
        <v>79.819676655682</v>
      </c>
      <c r="L15" s="290">
        <v>58.120312265095</v>
      </c>
      <c r="M15" s="300"/>
      <c r="N15" s="309"/>
      <c r="O15" s="309"/>
      <c r="P15" s="309"/>
      <c r="Q15" s="309"/>
      <c r="R15" s="309"/>
    </row>
    <row r="16">
      <c r="B16" s="0" t="s">
        <v>224</v>
      </c>
      <c r="C16" s="288" t="s">
        <v>472</v>
      </c>
      <c r="D16" s="385">
        <v>98.078713206594</v>
      </c>
      <c r="E16" s="385">
        <v>65.385808804396</v>
      </c>
      <c r="F16" s="385">
        <v>99.412416540831</v>
      </c>
      <c r="G16" s="385">
        <v>66.719512138633</v>
      </c>
      <c r="H16" s="385">
        <v>66.719512138633</v>
      </c>
      <c r="I16" s="385">
        <v>85.976278531044</v>
      </c>
      <c r="J16" s="385">
        <v>77.032887993372</v>
      </c>
      <c r="K16" s="385">
        <v>101.77061879631</v>
      </c>
      <c r="L16" s="385">
        <v>106.640734753558</v>
      </c>
      <c r="M16" s="300"/>
      <c r="N16" s="309"/>
      <c r="O16" s="309"/>
      <c r="P16" s="309"/>
      <c r="Q16" s="309"/>
      <c r="R16" s="309"/>
    </row>
    <row r="17">
      <c r="B17" s="0" t="s">
        <v>224</v>
      </c>
      <c r="C17" s="288" t="s">
        <v>473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00"/>
      <c r="N17" s="309"/>
      <c r="O17" s="309"/>
      <c r="P17" s="309"/>
      <c r="Q17" s="309"/>
      <c r="R17" s="309"/>
    </row>
    <row r="18">
      <c r="B18" s="0" t="s">
        <v>224</v>
      </c>
      <c r="C18" s="288" t="s">
        <v>474</v>
      </c>
      <c r="D18" s="290">
        <v>5.285611859135</v>
      </c>
      <c r="E18" s="290">
        <v>29.811793531389</v>
      </c>
      <c r="F18" s="290">
        <v>28.049922911678</v>
      </c>
      <c r="G18" s="290">
        <v>47.691983099842</v>
      </c>
      <c r="H18" s="290">
        <v>68.54481993827</v>
      </c>
      <c r="I18" s="385">
        <v>90.460323313136</v>
      </c>
      <c r="J18" s="290">
        <v>114.294551792808</v>
      </c>
      <c r="K18" s="385">
        <v>138.863167110347</v>
      </c>
      <c r="L18" s="290">
        <v>164.761047018653</v>
      </c>
      <c r="M18" s="300"/>
      <c r="N18" s="309"/>
      <c r="O18" s="309"/>
      <c r="P18" s="309"/>
      <c r="Q18" s="309"/>
      <c r="R18" s="309"/>
    </row>
    <row r="19">
      <c r="B19" s="0" t="s">
        <v>224</v>
      </c>
      <c r="C19" s="288" t="s">
        <v>475</v>
      </c>
      <c r="D19" s="290">
        <v>135.736110233801</v>
      </c>
      <c r="E19" s="290">
        <v>124.22443661575</v>
      </c>
      <c r="F19" s="290">
        <v>78.979066537816</v>
      </c>
      <c r="G19" s="290">
        <v>33.733696459882</v>
      </c>
      <c r="H19" s="290">
        <v>16.866848229941</v>
      </c>
      <c r="I19" s="385"/>
      <c r="J19" s="290"/>
      <c r="K19" s="385"/>
      <c r="L19" s="290"/>
      <c r="M19" s="300"/>
      <c r="N19" s="309"/>
      <c r="O19" s="309"/>
      <c r="P19" s="309"/>
      <c r="Q19" s="309"/>
      <c r="R19" s="309"/>
    </row>
    <row r="20">
      <c r="B20" s="0" t="s">
        <v>225</v>
      </c>
      <c r="C20" s="288" t="s">
        <v>471</v>
      </c>
      <c r="D20" s="290">
        <v>18.03416956632</v>
      </c>
      <c r="E20" s="290">
        <v>44.900463025256</v>
      </c>
      <c r="F20" s="290">
        <v>59.742210163997</v>
      </c>
      <c r="G20" s="290">
        <v>66.921954976581</v>
      </c>
      <c r="H20" s="290">
        <v>57.618130911822</v>
      </c>
      <c r="I20" s="385">
        <v>50.810538181455</v>
      </c>
      <c r="J20" s="290">
        <v>60.896466034981</v>
      </c>
      <c r="K20" s="385">
        <v>52.670960862545</v>
      </c>
      <c r="L20" s="290">
        <v>45.535943270115</v>
      </c>
      <c r="M20" s="300"/>
      <c r="N20" s="309"/>
      <c r="O20" s="309"/>
      <c r="P20" s="309"/>
      <c r="Q20" s="309"/>
      <c r="R20" s="309"/>
    </row>
    <row r="21">
      <c r="B21" s="0" t="s">
        <v>225</v>
      </c>
      <c r="C21" s="0" t="s">
        <v>472</v>
      </c>
      <c r="D21" s="385">
        <v>67.04080465206</v>
      </c>
      <c r="E21" s="385">
        <v>44.69386976804</v>
      </c>
      <c r="F21" s="385">
        <v>85.199328942343</v>
      </c>
      <c r="G21" s="385">
        <v>83.89305189486</v>
      </c>
      <c r="H21" s="385">
        <v>83.89305189486</v>
      </c>
      <c r="I21" s="385">
        <v>83.89305189486</v>
      </c>
      <c r="J21" s="385">
        <v>54.102571027752</v>
      </c>
      <c r="K21" s="385">
        <v>52.693327944964</v>
      </c>
      <c r="L21" s="385">
        <v>52.693327944964</v>
      </c>
      <c r="M21" s="300"/>
      <c r="N21" s="309"/>
      <c r="O21" s="309"/>
      <c r="P21" s="309"/>
      <c r="Q21" s="309"/>
      <c r="R21" s="309"/>
    </row>
    <row r="22">
      <c r="B22" s="0" t="s">
        <v>225</v>
      </c>
      <c r="C22" s="0" t="s">
        <v>473</v>
      </c>
      <c r="D22" s="375"/>
      <c r="E22" s="375"/>
      <c r="F22" s="375"/>
      <c r="G22" s="375"/>
      <c r="H22" s="375"/>
      <c r="I22" s="375"/>
      <c r="J22" s="375"/>
      <c r="K22" s="375"/>
      <c r="L22" s="375"/>
      <c r="M22" s="300"/>
      <c r="N22" s="309"/>
      <c r="O22" s="309"/>
      <c r="P22" s="309"/>
      <c r="Q22" s="309"/>
      <c r="R22" s="309"/>
    </row>
    <row r="23">
      <c r="B23" s="0" t="s">
        <v>225</v>
      </c>
      <c r="C23" s="0" t="s">
        <v>474</v>
      </c>
      <c r="D23" s="290">
        <v>4.024578606009</v>
      </c>
      <c r="E23" s="290">
        <v>19.990004923602</v>
      </c>
      <c r="F23" s="290">
        <v>18.648478721599</v>
      </c>
      <c r="G23" s="290">
        <v>13.026735113511</v>
      </c>
      <c r="H23" s="290">
        <v>28.762282804414</v>
      </c>
      <c r="I23" s="385">
        <v>41.76839967041</v>
      </c>
      <c r="J23" s="290">
        <v>66.578389878424</v>
      </c>
      <c r="K23" s="385">
        <v>80.572691441036</v>
      </c>
      <c r="L23" s="290">
        <v>92.059016315005</v>
      </c>
      <c r="M23" s="300"/>
      <c r="N23" s="309"/>
      <c r="O23" s="309"/>
      <c r="P23" s="309"/>
      <c r="Q23" s="309"/>
      <c r="R23" s="309"/>
    </row>
    <row r="24">
      <c r="B24" s="0" t="s">
        <v>225</v>
      </c>
      <c r="C24" s="0" t="s">
        <v>475</v>
      </c>
      <c r="D24" s="290">
        <v>61.95526691567</v>
      </c>
      <c r="E24" s="290">
        <v>43.489907129782</v>
      </c>
      <c r="F24" s="290">
        <v>22.838151491225</v>
      </c>
      <c r="G24" s="290">
        <v>2.186395852668</v>
      </c>
      <c r="H24" s="290">
        <v>1.093197926334</v>
      </c>
      <c r="I24" s="385"/>
      <c r="J24" s="290"/>
      <c r="K24" s="385"/>
      <c r="L24" s="290"/>
      <c r="M24" s="300"/>
      <c r="N24" s="309"/>
      <c r="O24" s="309"/>
      <c r="P24" s="309"/>
      <c r="Q24" s="309"/>
      <c r="R24" s="309"/>
    </row>
    <row r="25">
      <c r="B25" s="0" t="s">
        <v>226</v>
      </c>
      <c r="C25" s="0" t="s">
        <v>471</v>
      </c>
      <c r="D25" s="290">
        <v>58.9121822844</v>
      </c>
      <c r="E25" s="290">
        <v>106.993276523723</v>
      </c>
      <c r="F25" s="290">
        <v>197.55430960847</v>
      </c>
      <c r="G25" s="290">
        <v>197.55430960847</v>
      </c>
      <c r="H25" s="290">
        <v>189.281856099728</v>
      </c>
      <c r="I25" s="385">
        <v>199.684813427194</v>
      </c>
      <c r="J25" s="290">
        <v>223.671217803107</v>
      </c>
      <c r="K25" s="385">
        <v>183.665509727458</v>
      </c>
      <c r="L25" s="290">
        <v>153.169370545438</v>
      </c>
      <c r="M25" s="300"/>
      <c r="N25" s="309"/>
      <c r="O25" s="309"/>
      <c r="P25" s="309"/>
      <c r="Q25" s="309"/>
      <c r="R25" s="309"/>
    </row>
    <row r="26">
      <c r="B26" s="0" t="s">
        <v>226</v>
      </c>
      <c r="C26" s="0" t="s">
        <v>472</v>
      </c>
      <c r="D26" s="385">
        <v>106.490819981537</v>
      </c>
      <c r="E26" s="385">
        <v>53.245409990769</v>
      </c>
      <c r="F26" s="385">
        <v>58.177197465961</v>
      </c>
      <c r="G26" s="385">
        <v>58.177197465961</v>
      </c>
      <c r="H26" s="385">
        <v>58.177197465961</v>
      </c>
      <c r="I26" s="385">
        <v>58.177197465961</v>
      </c>
      <c r="J26" s="385">
        <v>19.39239915532</v>
      </c>
      <c r="K26" s="385">
        <v>42.794443763359</v>
      </c>
      <c r="L26" s="385">
        <v>54.90083135988</v>
      </c>
      <c r="M26" s="300"/>
      <c r="N26" s="309"/>
      <c r="O26" s="309"/>
      <c r="P26" s="309"/>
      <c r="Q26" s="309"/>
      <c r="R26" s="309"/>
    </row>
    <row r="27">
      <c r="B27" s="0" t="s">
        <v>226</v>
      </c>
      <c r="C27" s="0" t="s">
        <v>474</v>
      </c>
      <c r="D27" s="290">
        <v>39.301768562033</v>
      </c>
      <c r="E27" s="290">
        <v>53.191341747177</v>
      </c>
      <c r="F27" s="290">
        <v>33.54045746616</v>
      </c>
      <c r="G27" s="290">
        <v>33.54045746616</v>
      </c>
      <c r="H27" s="290">
        <v>82.333804799277</v>
      </c>
      <c r="I27" s="385">
        <v>110.51229038278</v>
      </c>
      <c r="J27" s="290">
        <v>140.721041396984</v>
      </c>
      <c r="K27" s="385">
        <v>173.175258551801</v>
      </c>
      <c r="L27" s="290">
        <v>208.070201905318</v>
      </c>
      <c r="M27" s="300"/>
      <c r="N27" s="309"/>
      <c r="O27" s="309"/>
      <c r="P27" s="309"/>
      <c r="Q27" s="309"/>
      <c r="R27" s="309"/>
    </row>
    <row r="28">
      <c r="B28" s="0" t="s">
        <v>226</v>
      </c>
      <c r="C28" s="0" t="s">
        <v>475</v>
      </c>
      <c r="D28" s="290">
        <v>79.817226435208</v>
      </c>
      <c r="E28" s="290">
        <v>86.041223338618</v>
      </c>
      <c r="F28" s="290">
        <v>46.132610121014</v>
      </c>
      <c r="G28" s="290">
        <v>46.132610121014</v>
      </c>
      <c r="H28" s="290">
        <v>23.066305060507</v>
      </c>
      <c r="I28" s="385"/>
      <c r="J28" s="290"/>
      <c r="K28" s="385"/>
      <c r="L28" s="290"/>
      <c r="M28" s="300"/>
      <c r="N28" s="309"/>
      <c r="O28" s="309"/>
      <c r="P28" s="309"/>
      <c r="Q28" s="309"/>
      <c r="R28" s="309"/>
    </row>
    <row r="29">
      <c r="B29" s="0" t="s">
        <v>227</v>
      </c>
      <c r="C29" s="0" t="s">
        <v>471</v>
      </c>
      <c r="D29" s="290">
        <v>39.9276306801</v>
      </c>
      <c r="E29" s="290">
        <v>49.636725117569</v>
      </c>
      <c r="F29" s="290">
        <v>80.342886267009</v>
      </c>
      <c r="G29" s="290">
        <v>88.6155357156</v>
      </c>
      <c r="H29" s="290">
        <v>104.247967236725</v>
      </c>
      <c r="I29" s="385">
        <v>89.411512347966</v>
      </c>
      <c r="J29" s="290">
        <v>79.433268030662</v>
      </c>
      <c r="K29" s="385">
        <v>54.270626418908</v>
      </c>
      <c r="L29" s="290">
        <v>23.801740009022</v>
      </c>
      <c r="M29" s="300"/>
      <c r="N29" s="309"/>
      <c r="O29" s="309"/>
      <c r="P29" s="309"/>
      <c r="Q29" s="309"/>
      <c r="R29" s="309"/>
    </row>
    <row r="30">
      <c r="B30" s="0" t="s">
        <v>227</v>
      </c>
      <c r="C30" s="0" t="s">
        <v>472</v>
      </c>
      <c r="D30" s="385">
        <v>152.194675174934</v>
      </c>
      <c r="E30" s="385">
        <v>76.097337587467</v>
      </c>
      <c r="F30" s="385">
        <v>93.410198643076</v>
      </c>
      <c r="G30" s="385">
        <v>93.410198643076</v>
      </c>
      <c r="H30" s="385">
        <v>93.410198643076</v>
      </c>
      <c r="I30" s="385">
        <v>137.281503732571</v>
      </c>
      <c r="J30" s="385">
        <v>133.482025101228</v>
      </c>
      <c r="K30" s="385">
        <v>145.056371584285</v>
      </c>
      <c r="L30" s="385">
        <v>160.255754143059</v>
      </c>
      <c r="M30" s="300"/>
      <c r="N30" s="309"/>
      <c r="O30" s="309"/>
      <c r="P30" s="309"/>
      <c r="Q30" s="309"/>
      <c r="R30" s="309"/>
    </row>
    <row r="31">
      <c r="B31" s="0" t="s">
        <v>227</v>
      </c>
      <c r="C31" s="0" t="s">
        <v>473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00"/>
      <c r="N31" s="309"/>
      <c r="O31" s="309"/>
      <c r="P31" s="309"/>
      <c r="Q31" s="309"/>
      <c r="R31" s="309"/>
    </row>
    <row r="32">
      <c r="B32" s="0" t="s">
        <v>227</v>
      </c>
      <c r="C32" s="0" t="s">
        <v>474</v>
      </c>
      <c r="D32" s="290">
        <v>26.656980293762</v>
      </c>
      <c r="E32" s="290">
        <v>119.958525342515</v>
      </c>
      <c r="F32" s="290">
        <v>106.630035195634</v>
      </c>
      <c r="G32" s="290">
        <v>111.712400461253</v>
      </c>
      <c r="H32" s="290">
        <v>111.739901709354</v>
      </c>
      <c r="I32" s="385">
        <v>97.295400599385</v>
      </c>
      <c r="J32" s="290">
        <v>124.097891196586</v>
      </c>
      <c r="K32" s="385">
        <v>153.524347177289</v>
      </c>
      <c r="L32" s="290">
        <v>185.163518678084</v>
      </c>
      <c r="M32" s="300"/>
      <c r="N32" s="309"/>
      <c r="O32" s="309"/>
      <c r="P32" s="309"/>
      <c r="Q32" s="309"/>
      <c r="R32" s="309"/>
    </row>
    <row r="33">
      <c r="B33" s="0" t="s">
        <v>227</v>
      </c>
      <c r="C33" s="0" t="s">
        <v>475</v>
      </c>
      <c r="D33" s="290">
        <v>46.21220652958</v>
      </c>
      <c r="E33" s="290">
        <v>25.719919841985</v>
      </c>
      <c r="F33" s="290">
        <v>2.613816577195</v>
      </c>
      <c r="G33" s="290">
        <v>2.613816577195</v>
      </c>
      <c r="H33" s="290">
        <v>1.636493606627</v>
      </c>
      <c r="I33" s="385">
        <v>0.329585318029</v>
      </c>
      <c r="J33" s="290">
        <v>1.435609844032</v>
      </c>
      <c r="K33" s="385">
        <v>1.435609844032</v>
      </c>
      <c r="L33" s="290">
        <v>1.106024526002</v>
      </c>
      <c r="M33" s="300"/>
      <c r="N33" s="309"/>
      <c r="O33" s="309"/>
      <c r="P33" s="309"/>
      <c r="Q33" s="309"/>
      <c r="R33" s="309"/>
    </row>
    <row r="34">
      <c r="B34" s="0" t="s">
        <v>228</v>
      </c>
      <c r="C34" s="0" t="s">
        <v>471</v>
      </c>
      <c r="D34" s="290">
        <v>42.3074339676</v>
      </c>
      <c r="E34" s="290">
        <v>92.165512070762</v>
      </c>
      <c r="F34" s="290">
        <v>91.523015110233</v>
      </c>
      <c r="G34" s="290">
        <v>91.523015110233</v>
      </c>
      <c r="H34" s="290">
        <v>80.779995636407</v>
      </c>
      <c r="I34" s="385">
        <v>76.750512743624</v>
      </c>
      <c r="J34" s="290">
        <v>71.40385921654</v>
      </c>
      <c r="K34" s="385">
        <v>64.56678587545</v>
      </c>
      <c r="L34" s="290">
        <v>43.160646581094</v>
      </c>
      <c r="M34" s="300"/>
      <c r="N34" s="309"/>
      <c r="O34" s="309"/>
      <c r="P34" s="309"/>
      <c r="Q34" s="309"/>
      <c r="R34" s="309"/>
    </row>
    <row r="35">
      <c r="B35" s="0" t="s">
        <v>228</v>
      </c>
      <c r="C35" s="0" t="s">
        <v>472</v>
      </c>
      <c r="D35" s="385">
        <v>20.801943270058</v>
      </c>
      <c r="E35" s="385">
        <v>10.400971635029</v>
      </c>
      <c r="F35" s="385">
        <v>40.790152014186</v>
      </c>
      <c r="G35" s="385">
        <v>44.309798015666</v>
      </c>
      <c r="H35" s="385">
        <v>44.309798015666</v>
      </c>
      <c r="I35" s="385">
        <v>44.309798015666</v>
      </c>
      <c r="J35" s="385">
        <v>45.47084078029</v>
      </c>
      <c r="K35" s="385">
        <v>45.436062956531</v>
      </c>
      <c r="L35" s="385">
        <v>54.837290015861</v>
      </c>
      <c r="M35" s="300"/>
      <c r="N35" s="309"/>
      <c r="O35" s="309"/>
      <c r="P35" s="309"/>
      <c r="Q35" s="309"/>
      <c r="R35" s="309"/>
    </row>
    <row r="36">
      <c r="B36" s="0" t="s">
        <v>228</v>
      </c>
      <c r="C36" s="0" t="s">
        <v>473</v>
      </c>
      <c r="D36" s="375"/>
      <c r="E36" s="375"/>
      <c r="F36" s="375"/>
      <c r="G36" s="375"/>
      <c r="H36" s="375"/>
      <c r="I36" s="375"/>
      <c r="J36" s="375"/>
      <c r="K36" s="375"/>
      <c r="L36" s="375"/>
      <c r="M36" s="300"/>
      <c r="N36" s="309"/>
      <c r="O36" s="309"/>
      <c r="P36" s="309"/>
      <c r="Q36" s="309"/>
      <c r="R36" s="309"/>
    </row>
    <row r="37">
      <c r="B37" s="0" t="s">
        <v>228</v>
      </c>
      <c r="C37" s="0" t="s">
        <v>474</v>
      </c>
      <c r="D37" s="290">
        <v>28.210226331064</v>
      </c>
      <c r="E37" s="290">
        <v>14.105113165532</v>
      </c>
      <c r="F37" s="290">
        <v>4.670198545992</v>
      </c>
      <c r="G37" s="290">
        <v>15.04497667951</v>
      </c>
      <c r="H37" s="290">
        <v>41.009415748728</v>
      </c>
      <c r="I37" s="385">
        <v>56.021031549261</v>
      </c>
      <c r="J37" s="290">
        <v>72.331679701088</v>
      </c>
      <c r="K37" s="385">
        <v>88.905709099742</v>
      </c>
      <c r="L37" s="290">
        <v>106.350428441836</v>
      </c>
      <c r="M37" s="300"/>
      <c r="N37" s="309"/>
      <c r="O37" s="309"/>
      <c r="P37" s="309"/>
      <c r="Q37" s="309"/>
      <c r="R37" s="309"/>
    </row>
    <row r="38">
      <c r="B38" s="0" t="s">
        <v>228</v>
      </c>
      <c r="C38" s="0" t="s">
        <v>475</v>
      </c>
      <c r="D38" s="290">
        <v>37.663521654795</v>
      </c>
      <c r="E38" s="290">
        <v>18.831760827397</v>
      </c>
      <c r="F38" s="290">
        <v>9.655429522319</v>
      </c>
      <c r="G38" s="290">
        <v>9.655429522319</v>
      </c>
      <c r="H38" s="290">
        <v>9.655429522319</v>
      </c>
      <c r="I38" s="385">
        <v>9.655429522319</v>
      </c>
      <c r="J38" s="290">
        <v>8.061837668686</v>
      </c>
      <c r="K38" s="385">
        <v>6.258463067681</v>
      </c>
      <c r="L38" s="290">
        <v>8.352491844882</v>
      </c>
      <c r="M38" s="300"/>
      <c r="N38" s="309"/>
      <c r="O38" s="309"/>
      <c r="P38" s="309"/>
      <c r="Q38" s="309"/>
      <c r="R38" s="309"/>
    </row>
    <row r="39">
      <c r="B39" s="0" t="s">
        <v>229</v>
      </c>
      <c r="C39" s="0" t="s">
        <v>471</v>
      </c>
      <c r="D39" s="290">
        <v>24.8252977494</v>
      </c>
      <c r="E39" s="290">
        <v>65.127384819187</v>
      </c>
      <c r="F39" s="290">
        <v>106.744007499076</v>
      </c>
      <c r="G39" s="290">
        <v>106.744007499076</v>
      </c>
      <c r="H39" s="290">
        <v>102.849686614414</v>
      </c>
      <c r="I39" s="385">
        <v>99.8490869085</v>
      </c>
      <c r="J39" s="290">
        <v>111.946767106802</v>
      </c>
      <c r="K39" s="385">
        <v>98.000959478384</v>
      </c>
      <c r="L39" s="290">
        <v>82.388253466129</v>
      </c>
      <c r="M39" s="300"/>
      <c r="N39" s="309"/>
      <c r="O39" s="309"/>
      <c r="P39" s="309"/>
      <c r="Q39" s="309"/>
      <c r="R39" s="309"/>
    </row>
    <row r="40">
      <c r="B40" s="0" t="s">
        <v>229</v>
      </c>
      <c r="C40" s="0" t="s">
        <v>472</v>
      </c>
      <c r="D40" s="385">
        <v>5.962877466119</v>
      </c>
      <c r="E40" s="385">
        <v>2.981438733059</v>
      </c>
      <c r="F40" s="385"/>
      <c r="G40" s="385"/>
      <c r="H40" s="385"/>
      <c r="I40" s="385"/>
      <c r="J40" s="385"/>
      <c r="K40" s="385">
        <v>15.546445569706</v>
      </c>
      <c r="L40" s="385">
        <v>21.524407947698</v>
      </c>
      <c r="M40" s="300"/>
      <c r="N40" s="309"/>
      <c r="O40" s="309"/>
      <c r="P40" s="309"/>
      <c r="Q40" s="309"/>
      <c r="R40" s="309"/>
    </row>
    <row r="41">
      <c r="B41" s="0" t="s">
        <v>229</v>
      </c>
      <c r="C41" s="0" t="s">
        <v>473</v>
      </c>
      <c r="D41" s="375"/>
      <c r="E41" s="375"/>
      <c r="F41" s="375"/>
      <c r="G41" s="375"/>
      <c r="H41" s="375"/>
      <c r="I41" s="375"/>
      <c r="J41" s="375"/>
      <c r="K41" s="375"/>
      <c r="L41" s="375"/>
      <c r="M41" s="300"/>
      <c r="N41" s="309"/>
      <c r="O41" s="309"/>
      <c r="P41" s="309"/>
      <c r="Q41" s="309"/>
      <c r="R41" s="309"/>
    </row>
    <row r="42">
      <c r="B42" s="0" t="s">
        <v>229</v>
      </c>
      <c r="C42" s="0" t="s">
        <v>474</v>
      </c>
      <c r="D42" s="290">
        <v>16.551709246299</v>
      </c>
      <c r="E42" s="290">
        <v>25.204862259408</v>
      </c>
      <c r="F42" s="290">
        <v>16.929007636258</v>
      </c>
      <c r="G42" s="290">
        <v>23.820045910381</v>
      </c>
      <c r="H42" s="290">
        <v>42.903914225283</v>
      </c>
      <c r="I42" s="385">
        <v>57.309641640057</v>
      </c>
      <c r="J42" s="290">
        <v>72.602583158013</v>
      </c>
      <c r="K42" s="385">
        <v>89.315537992085</v>
      </c>
      <c r="L42" s="290">
        <v>107.162498355387</v>
      </c>
      <c r="M42" s="300"/>
      <c r="N42" s="309"/>
      <c r="O42" s="309"/>
      <c r="P42" s="309"/>
      <c r="Q42" s="309"/>
      <c r="R42" s="309"/>
    </row>
    <row r="43">
      <c r="B43" s="0" t="s">
        <v>229</v>
      </c>
      <c r="C43" s="0" t="s">
        <v>475</v>
      </c>
      <c r="D43" s="290">
        <v>110.56179496014</v>
      </c>
      <c r="E43" s="290">
        <v>70.274385397242</v>
      </c>
      <c r="F43" s="290">
        <v>45.617061227245</v>
      </c>
      <c r="G43" s="290">
        <v>45.617061227245</v>
      </c>
      <c r="H43" s="290">
        <v>38.120317268659</v>
      </c>
      <c r="I43" s="385">
        <v>33.873410251632</v>
      </c>
      <c r="J43" s="290">
        <v>13.457694711584</v>
      </c>
      <c r="K43" s="385">
        <v>3.24983694156</v>
      </c>
      <c r="L43" s="290">
        <v>3.24983694156</v>
      </c>
      <c r="M43" s="300"/>
      <c r="N43" s="309"/>
      <c r="O43" s="309"/>
      <c r="P43" s="309"/>
      <c r="Q43" s="309"/>
      <c r="R43" s="309"/>
    </row>
    <row r="44">
      <c r="B44" s="0" t="s">
        <v>230</v>
      </c>
      <c r="C44" s="0" t="s">
        <v>471</v>
      </c>
      <c r="D44" s="290">
        <v>43.0936804665</v>
      </c>
      <c r="E44" s="290">
        <v>72.914166851725</v>
      </c>
      <c r="F44" s="290">
        <v>107.549064515803</v>
      </c>
      <c r="G44" s="290">
        <v>105.338637443645</v>
      </c>
      <c r="H44" s="290">
        <v>101.384119161818</v>
      </c>
      <c r="I44" s="385">
        <v>84.709145045744</v>
      </c>
      <c r="J44" s="290">
        <v>54.436933191942</v>
      </c>
      <c r="K44" s="385">
        <v>30.737834220574</v>
      </c>
      <c r="L44" s="290">
        <v>3.621979134851</v>
      </c>
      <c r="M44" s="300"/>
      <c r="N44" s="309"/>
      <c r="O44" s="309"/>
      <c r="P44" s="309"/>
      <c r="Q44" s="309"/>
      <c r="R44" s="309"/>
    </row>
    <row r="45">
      <c r="B45" s="0" t="s">
        <v>230</v>
      </c>
      <c r="C45" s="0" t="s">
        <v>472</v>
      </c>
      <c r="D45" s="385">
        <v>96.691171917375</v>
      </c>
      <c r="E45" s="385">
        <v>72.518378938031</v>
      </c>
      <c r="F45" s="385">
        <v>81.906270041321</v>
      </c>
      <c r="G45" s="385">
        <v>81.508280781568</v>
      </c>
      <c r="H45" s="385">
        <v>94.544053419043</v>
      </c>
      <c r="I45" s="385">
        <v>107.831202927095</v>
      </c>
      <c r="J45" s="385">
        <v>128.240030456743</v>
      </c>
      <c r="K45" s="385">
        <v>140.320504264472</v>
      </c>
      <c r="L45" s="385">
        <v>154.285292799335</v>
      </c>
      <c r="M45" s="300"/>
      <c r="N45" s="309"/>
      <c r="O45" s="309"/>
      <c r="P45" s="309"/>
      <c r="Q45" s="309"/>
      <c r="R45" s="309"/>
    </row>
    <row r="46">
      <c r="B46" s="0" t="s">
        <v>230</v>
      </c>
      <c r="C46" s="0" t="s">
        <v>473</v>
      </c>
      <c r="D46" s="375"/>
      <c r="E46" s="375"/>
      <c r="F46" s="375"/>
      <c r="G46" s="375"/>
      <c r="H46" s="375"/>
      <c r="I46" s="375"/>
      <c r="J46" s="375"/>
      <c r="K46" s="375"/>
      <c r="L46" s="375"/>
      <c r="M46" s="300"/>
      <c r="N46" s="309"/>
      <c r="O46" s="309"/>
      <c r="P46" s="309"/>
      <c r="Q46" s="309"/>
      <c r="R46" s="309"/>
    </row>
    <row r="47">
      <c r="B47" s="0" t="s">
        <v>230</v>
      </c>
      <c r="C47" s="0" t="s">
        <v>474</v>
      </c>
      <c r="D47" s="290">
        <v>28.75361785764</v>
      </c>
      <c r="E47" s="290">
        <v>33.9854243554</v>
      </c>
      <c r="F47" s="290">
        <v>24.402926531739</v>
      </c>
      <c r="G47" s="290">
        <v>41.331117888971</v>
      </c>
      <c r="H47" s="290">
        <v>61.075255418702</v>
      </c>
      <c r="I47" s="385">
        <v>82.51729198836</v>
      </c>
      <c r="J47" s="290">
        <v>105.760347375555</v>
      </c>
      <c r="K47" s="385">
        <v>130.809317665035</v>
      </c>
      <c r="L47" s="290">
        <v>157.907271934185</v>
      </c>
      <c r="M47" s="300"/>
      <c r="N47" s="309"/>
      <c r="O47" s="309"/>
      <c r="P47" s="309"/>
      <c r="Q47" s="309"/>
      <c r="R47" s="309"/>
    </row>
    <row r="48">
      <c r="B48" s="0" t="s">
        <v>230</v>
      </c>
      <c r="C48" s="0" t="s">
        <v>475</v>
      </c>
      <c r="D48" s="290">
        <v>41.106366382588</v>
      </c>
      <c r="E48" s="290">
        <v>40.325108090976</v>
      </c>
      <c r="F48" s="290">
        <v>30.048516495329</v>
      </c>
      <c r="G48" s="290">
        <v>19.771924899682</v>
      </c>
      <c r="H48" s="290">
        <v>4.747666652017</v>
      </c>
      <c r="I48" s="385"/>
      <c r="J48" s="290"/>
      <c r="K48" s="385"/>
      <c r="L48" s="290"/>
      <c r="M48" s="300"/>
      <c r="N48" s="309"/>
      <c r="O48" s="309"/>
      <c r="P48" s="309"/>
      <c r="Q48" s="309"/>
      <c r="R48" s="309"/>
    </row>
    <row r="49">
      <c r="B49" s="0" t="s">
        <v>231</v>
      </c>
      <c r="C49" s="0" t="s">
        <v>471</v>
      </c>
      <c r="D49" s="375"/>
      <c r="E49" s="375"/>
      <c r="F49" s="375"/>
      <c r="G49" s="375"/>
      <c r="H49" s="375"/>
      <c r="I49" s="375"/>
      <c r="J49" s="375"/>
      <c r="K49" s="375"/>
      <c r="L49" s="375"/>
      <c r="M49" s="300"/>
      <c r="N49" s="309"/>
      <c r="O49" s="309"/>
      <c r="P49" s="309"/>
      <c r="Q49" s="309"/>
      <c r="R49" s="309"/>
    </row>
    <row r="50">
      <c r="B50" s="0" t="s">
        <v>231</v>
      </c>
      <c r="C50" s="0" t="s">
        <v>472</v>
      </c>
      <c r="D50" s="375"/>
      <c r="E50" s="375"/>
      <c r="F50" s="375"/>
      <c r="G50" s="375"/>
      <c r="H50" s="375"/>
      <c r="I50" s="375"/>
      <c r="J50" s="375"/>
      <c r="K50" s="375"/>
      <c r="L50" s="375"/>
      <c r="M50" s="300"/>
      <c r="N50" s="309"/>
      <c r="O50" s="309"/>
      <c r="P50" s="309"/>
      <c r="Q50" s="309"/>
      <c r="R50" s="309"/>
    </row>
    <row r="51">
      <c r="B51" s="0" t="s">
        <v>231</v>
      </c>
      <c r="C51" s="0" t="s">
        <v>473</v>
      </c>
      <c r="D51" s="375"/>
      <c r="E51" s="375"/>
      <c r="F51" s="375"/>
      <c r="G51" s="375"/>
      <c r="H51" s="375"/>
      <c r="I51" s="375"/>
      <c r="J51" s="375"/>
      <c r="K51" s="375"/>
      <c r="L51" s="375"/>
      <c r="M51" s="300"/>
      <c r="N51" s="309"/>
      <c r="O51" s="309"/>
      <c r="P51" s="309"/>
      <c r="Q51" s="309"/>
      <c r="R51" s="309"/>
    </row>
    <row r="52">
      <c r="B52" s="0" t="s">
        <v>231</v>
      </c>
      <c r="C52" s="0" t="s">
        <v>474</v>
      </c>
      <c r="D52" s="375"/>
      <c r="E52" s="375"/>
      <c r="F52" s="375"/>
      <c r="G52" s="375"/>
      <c r="H52" s="375"/>
      <c r="I52" s="375"/>
      <c r="J52" s="375"/>
      <c r="K52" s="375"/>
      <c r="L52" s="375"/>
      <c r="M52" s="300"/>
      <c r="N52" s="309"/>
      <c r="O52" s="309"/>
      <c r="P52" s="309"/>
      <c r="Q52" s="309"/>
      <c r="R52" s="309"/>
    </row>
    <row r="53">
      <c r="B53" s="0" t="s">
        <v>231</v>
      </c>
      <c r="C53" s="0" t="s">
        <v>475</v>
      </c>
      <c r="D53" s="375"/>
      <c r="E53" s="375"/>
      <c r="F53" s="375"/>
      <c r="G53" s="375"/>
      <c r="H53" s="375"/>
      <c r="I53" s="375"/>
      <c r="J53" s="375"/>
      <c r="K53" s="375"/>
      <c r="L53" s="375"/>
      <c r="M53" s="300"/>
      <c r="N53" s="309"/>
      <c r="O53" s="309"/>
      <c r="P53" s="309"/>
      <c r="Q53" s="309"/>
      <c r="R53" s="309"/>
    </row>
    <row r="54">
      <c r="B54" s="0" t="s">
        <v>232</v>
      </c>
      <c r="C54" s="0" t="s">
        <v>471</v>
      </c>
      <c r="D54" s="375"/>
      <c r="E54" s="375"/>
      <c r="F54" s="375"/>
      <c r="G54" s="375"/>
      <c r="H54" s="375"/>
      <c r="I54" s="375"/>
      <c r="J54" s="375"/>
      <c r="K54" s="375"/>
      <c r="L54" s="375"/>
      <c r="M54" s="300"/>
      <c r="N54" s="309"/>
      <c r="O54" s="309"/>
      <c r="P54" s="309"/>
      <c r="Q54" s="309"/>
      <c r="R54" s="309"/>
    </row>
    <row r="55">
      <c r="B55" s="0" t="s">
        <v>232</v>
      </c>
      <c r="C55" s="0" t="s">
        <v>472</v>
      </c>
      <c r="D55" s="375"/>
      <c r="E55" s="375"/>
      <c r="F55" s="375"/>
      <c r="G55" s="375"/>
      <c r="H55" s="375"/>
      <c r="I55" s="375"/>
      <c r="J55" s="375"/>
      <c r="K55" s="375"/>
      <c r="L55" s="375"/>
      <c r="M55" s="300"/>
      <c r="N55" s="309"/>
      <c r="O55" s="309"/>
      <c r="P55" s="309"/>
      <c r="Q55" s="309"/>
      <c r="R55" s="309"/>
    </row>
    <row r="56">
      <c r="B56" s="0" t="s">
        <v>232</v>
      </c>
      <c r="C56" s="0" t="s">
        <v>473</v>
      </c>
      <c r="D56" s="375"/>
      <c r="E56" s="375"/>
      <c r="F56" s="375"/>
      <c r="G56" s="375"/>
      <c r="H56" s="375"/>
      <c r="I56" s="375"/>
      <c r="J56" s="375"/>
      <c r="K56" s="375"/>
      <c r="L56" s="375"/>
      <c r="M56" s="300"/>
      <c r="N56" s="309"/>
      <c r="O56" s="309"/>
      <c r="P56" s="309"/>
      <c r="Q56" s="309"/>
      <c r="R56" s="309"/>
    </row>
    <row r="57">
      <c r="B57" s="0" t="s">
        <v>232</v>
      </c>
      <c r="C57" s="0" t="s">
        <v>474</v>
      </c>
      <c r="D57" s="375"/>
      <c r="E57" s="375"/>
      <c r="F57" s="375"/>
      <c r="G57" s="375"/>
      <c r="H57" s="375"/>
      <c r="I57" s="375"/>
      <c r="J57" s="375"/>
      <c r="K57" s="375"/>
      <c r="L57" s="375"/>
      <c r="M57" s="300"/>
      <c r="N57" s="309"/>
      <c r="O57" s="309"/>
      <c r="P57" s="309"/>
      <c r="Q57" s="309"/>
      <c r="R57" s="309"/>
    </row>
    <row r="58">
      <c r="B58" s="0" t="s">
        <v>232</v>
      </c>
      <c r="C58" s="0" t="s">
        <v>475</v>
      </c>
      <c r="D58" s="375"/>
      <c r="E58" s="375"/>
      <c r="F58" s="375"/>
      <c r="G58" s="375"/>
      <c r="H58" s="375"/>
      <c r="I58" s="375"/>
      <c r="J58" s="375"/>
      <c r="K58" s="375"/>
      <c r="L58" s="375"/>
      <c r="M58" s="300"/>
      <c r="N58" s="309"/>
      <c r="O58" s="309"/>
      <c r="P58" s="309"/>
      <c r="Q58" s="309"/>
      <c r="R58" s="309"/>
    </row>
    <row r="59"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9"/>
      <c r="O59" s="309"/>
      <c r="P59" s="309"/>
      <c r="Q59" s="309"/>
      <c r="R59" s="309"/>
    </row>
    <row r="60">
      <c r="D60" s="290"/>
      <c r="E60" s="290"/>
      <c r="F60" s="290"/>
      <c r="G60" s="290"/>
      <c r="H60" s="290"/>
      <c r="I60" s="290"/>
      <c r="J60" s="290"/>
      <c r="K60" s="290"/>
      <c r="L60" s="290"/>
      <c r="M60" s="309"/>
      <c r="N60" s="309"/>
      <c r="O60" s="309"/>
      <c r="P60" s="309"/>
      <c r="Q60" s="309"/>
      <c r="R60" s="309"/>
    </row>
    <row r="61">
      <c r="D61" s="290"/>
      <c r="E61" s="290"/>
      <c r="F61" s="290"/>
      <c r="G61" s="290"/>
      <c r="H61" s="290"/>
      <c r="I61" s="290"/>
      <c r="J61" s="290"/>
      <c r="K61" s="290"/>
      <c r="L61" s="290"/>
      <c r="M61" s="309"/>
      <c r="N61" s="309"/>
      <c r="O61" s="309"/>
      <c r="P61" s="309"/>
      <c r="Q61" s="309"/>
      <c r="R61" s="309"/>
    </row>
    <row r="62">
      <c r="D62" s="290"/>
      <c r="E62" s="290"/>
      <c r="F62" s="290"/>
      <c r="G62" s="290"/>
      <c r="H62" s="290"/>
      <c r="I62" s="290"/>
      <c r="J62" s="290"/>
      <c r="K62" s="290"/>
      <c r="L62" s="290"/>
      <c r="M62" s="309"/>
      <c r="N62" s="309"/>
      <c r="O62" s="309"/>
      <c r="P62" s="309"/>
      <c r="Q62" s="309"/>
      <c r="R62" s="309"/>
    </row>
    <row r="63">
      <c r="D63" s="290"/>
      <c r="E63" s="290"/>
      <c r="F63" s="290"/>
      <c r="G63" s="290"/>
      <c r="H63" s="290"/>
      <c r="I63" s="290"/>
      <c r="J63" s="290"/>
      <c r="K63" s="290"/>
      <c r="L63" s="290"/>
      <c r="M63" s="309"/>
      <c r="N63" s="309"/>
      <c r="O63" s="309"/>
      <c r="P63" s="309"/>
      <c r="Q63" s="309"/>
      <c r="R63" s="309"/>
    </row>
    <row r="64">
      <c r="D64" s="290"/>
      <c r="E64" s="290"/>
      <c r="F64" s="290"/>
      <c r="G64" s="290"/>
      <c r="H64" s="290"/>
      <c r="I64" s="290"/>
      <c r="J64" s="290"/>
      <c r="K64" s="290"/>
      <c r="L64" s="290"/>
      <c r="M64" s="309"/>
      <c r="N64" s="309"/>
      <c r="O64" s="309"/>
      <c r="P64" s="309"/>
      <c r="Q64" s="309"/>
      <c r="R64" s="309"/>
    </row>
    <row r="65">
      <c r="D65" s="290"/>
      <c r="E65" s="290"/>
      <c r="F65" s="290"/>
      <c r="G65" s="290"/>
      <c r="H65" s="290"/>
      <c r="I65" s="290"/>
      <c r="J65" s="290"/>
      <c r="K65" s="290"/>
      <c r="L65" s="290"/>
      <c r="M65" s="309"/>
      <c r="N65" s="309"/>
      <c r="O65" s="309"/>
      <c r="P65" s="309"/>
      <c r="Q65" s="309"/>
      <c r="R65" s="309"/>
    </row>
    <row r="66">
      <c r="D66" s="290"/>
      <c r="E66" s="290"/>
      <c r="F66" s="290"/>
      <c r="G66" s="290"/>
      <c r="H66" s="290"/>
      <c r="I66" s="290"/>
      <c r="J66" s="290"/>
      <c r="K66" s="290"/>
      <c r="L66" s="290"/>
      <c r="M66" s="309"/>
      <c r="N66" s="309"/>
      <c r="O66" s="309"/>
      <c r="P66" s="309"/>
      <c r="Q66" s="309"/>
      <c r="R66" s="309"/>
    </row>
    <row r="67">
      <c r="D67" s="290"/>
      <c r="E67" s="290"/>
      <c r="F67" s="290"/>
      <c r="G67" s="290"/>
      <c r="H67" s="290"/>
      <c r="I67" s="290"/>
      <c r="J67" s="290"/>
      <c r="K67" s="290"/>
      <c r="L67" s="290"/>
      <c r="M67" s="309"/>
      <c r="N67" s="309"/>
      <c r="O67" s="309"/>
      <c r="P67" s="309"/>
      <c r="Q67" s="309"/>
      <c r="R67" s="309"/>
    </row>
    <row r="68">
      <c r="D68" s="290"/>
      <c r="E68" s="290"/>
      <c r="F68" s="290"/>
      <c r="G68" s="290"/>
      <c r="H68" s="290"/>
      <c r="I68" s="290"/>
      <c r="J68" s="290"/>
      <c r="K68" s="290"/>
      <c r="L68" s="290"/>
      <c r="M68" s="309"/>
      <c r="N68" s="309"/>
      <c r="O68" s="309"/>
      <c r="P68" s="309"/>
      <c r="Q68" s="309"/>
      <c r="R68" s="309"/>
    </row>
    <row r="69">
      <c r="D69" s="290"/>
      <c r="E69" s="290"/>
      <c r="F69" s="290"/>
      <c r="G69" s="290"/>
      <c r="H69" s="290"/>
      <c r="I69" s="290"/>
      <c r="J69" s="290"/>
      <c r="K69" s="290"/>
      <c r="L69" s="290"/>
      <c r="M69" s="309"/>
      <c r="N69" s="309"/>
      <c r="O69" s="309"/>
      <c r="P69" s="309"/>
      <c r="Q69" s="309"/>
      <c r="R69" s="309"/>
    </row>
    <row r="70">
      <c r="D70" s="290"/>
      <c r="E70" s="290"/>
      <c r="F70" s="290"/>
      <c r="G70" s="290"/>
      <c r="H70" s="290"/>
      <c r="I70" s="290"/>
      <c r="J70" s="290"/>
      <c r="K70" s="290"/>
      <c r="L70" s="290"/>
      <c r="M70" s="309"/>
      <c r="N70" s="309"/>
      <c r="O70" s="309"/>
      <c r="P70" s="309"/>
      <c r="Q70" s="309"/>
      <c r="R70" s="309"/>
    </row>
    <row r="71">
      <c r="D71" s="290"/>
      <c r="E71" s="290"/>
      <c r="F71" s="290"/>
      <c r="G71" s="290"/>
      <c r="H71" s="290"/>
      <c r="I71" s="290"/>
      <c r="J71" s="290"/>
      <c r="K71" s="290"/>
      <c r="L71" s="290"/>
      <c r="M71" s="309"/>
      <c r="N71" s="309"/>
      <c r="O71" s="309"/>
      <c r="P71" s="309"/>
      <c r="Q71" s="309"/>
      <c r="R71" s="309"/>
    </row>
    <row r="72">
      <c r="D72" s="290"/>
      <c r="E72" s="290"/>
      <c r="F72" s="290"/>
      <c r="G72" s="290"/>
      <c r="H72" s="290"/>
      <c r="I72" s="290"/>
      <c r="J72" s="290"/>
      <c r="K72" s="290"/>
      <c r="L72" s="290"/>
      <c r="M72" s="309"/>
      <c r="N72" s="309"/>
      <c r="O72" s="309"/>
      <c r="P72" s="309"/>
      <c r="Q72" s="309"/>
      <c r="R72" s="309"/>
    </row>
    <row r="73">
      <c r="D73" s="290"/>
      <c r="E73" s="290"/>
      <c r="F73" s="290"/>
      <c r="G73" s="290"/>
      <c r="H73" s="290"/>
      <c r="I73" s="290"/>
      <c r="J73" s="290"/>
      <c r="K73" s="290"/>
      <c r="L73" s="290"/>
      <c r="M73" s="309"/>
      <c r="N73" s="309"/>
      <c r="O73" s="309"/>
      <c r="P73" s="309"/>
      <c r="Q73" s="309"/>
      <c r="R73" s="309"/>
    </row>
    <row r="74">
      <c r="D74" s="290"/>
      <c r="E74" s="290"/>
      <c r="F74" s="290"/>
      <c r="G74" s="290"/>
      <c r="H74" s="290"/>
      <c r="I74" s="290"/>
      <c r="J74" s="290"/>
      <c r="K74" s="290"/>
      <c r="L74" s="290"/>
      <c r="M74" s="309"/>
      <c r="N74" s="309"/>
      <c r="O74" s="309"/>
      <c r="P74" s="309"/>
      <c r="Q74" s="309"/>
      <c r="R74" s="309"/>
    </row>
    <row r="75">
      <c r="D75" s="290"/>
      <c r="E75" s="290"/>
      <c r="F75" s="290"/>
      <c r="G75" s="290"/>
      <c r="H75" s="290"/>
      <c r="I75" s="290"/>
      <c r="J75" s="290"/>
      <c r="K75" s="290"/>
      <c r="L75" s="290"/>
      <c r="M75" s="309"/>
      <c r="N75" s="309"/>
      <c r="O75" s="309"/>
      <c r="P75" s="309"/>
      <c r="Q75" s="309"/>
      <c r="R75" s="309"/>
    </row>
    <row r="76">
      <c r="D76" s="290"/>
      <c r="E76" s="290"/>
      <c r="F76" s="290"/>
      <c r="G76" s="290"/>
      <c r="H76" s="290"/>
      <c r="I76" s="290"/>
      <c r="J76" s="290"/>
      <c r="K76" s="290"/>
      <c r="L76" s="290"/>
      <c r="M76" s="309"/>
      <c r="N76" s="309"/>
      <c r="O76" s="309"/>
      <c r="P76" s="309"/>
      <c r="Q76" s="309"/>
      <c r="R76" s="309"/>
    </row>
    <row r="77">
      <c r="D77" s="290"/>
      <c r="E77" s="290"/>
      <c r="F77" s="290"/>
      <c r="G77" s="290"/>
      <c r="H77" s="290"/>
      <c r="I77" s="290"/>
      <c r="J77" s="290"/>
      <c r="K77" s="290"/>
      <c r="L77" s="290"/>
      <c r="M77" s="309"/>
      <c r="N77" s="309"/>
      <c r="O77" s="309"/>
      <c r="P77" s="309"/>
      <c r="Q77" s="309"/>
      <c r="R77" s="309"/>
    </row>
    <row r="78">
      <c r="D78" s="290"/>
      <c r="E78" s="290"/>
      <c r="F78" s="290"/>
      <c r="G78" s="290"/>
      <c r="H78" s="290"/>
      <c r="I78" s="290"/>
      <c r="J78" s="290"/>
      <c r="K78" s="290"/>
      <c r="L78" s="290"/>
      <c r="M78" s="309"/>
      <c r="N78" s="309"/>
      <c r="O78" s="309"/>
      <c r="P78" s="309"/>
      <c r="Q78" s="309"/>
      <c r="R78" s="309"/>
    </row>
    <row r="79">
      <c r="D79" s="290"/>
      <c r="E79" s="290"/>
      <c r="F79" s="290"/>
      <c r="G79" s="290"/>
      <c r="H79" s="290"/>
      <c r="I79" s="290"/>
      <c r="J79" s="290"/>
      <c r="K79" s="290"/>
      <c r="L79" s="290"/>
      <c r="M79" s="309"/>
      <c r="N79" s="309"/>
      <c r="O79" s="309"/>
      <c r="P79" s="309"/>
      <c r="Q79" s="309"/>
      <c r="R79" s="309"/>
    </row>
    <row r="80">
      <c r="D80" s="290"/>
      <c r="E80" s="290"/>
      <c r="F80" s="290"/>
      <c r="G80" s="290"/>
      <c r="H80" s="290"/>
      <c r="I80" s="290"/>
      <c r="J80" s="290"/>
      <c r="K80" s="290"/>
      <c r="L80" s="290"/>
      <c r="M80" s="309"/>
      <c r="N80" s="309"/>
      <c r="O80" s="309"/>
      <c r="P80" s="309"/>
      <c r="Q80" s="309"/>
      <c r="R80" s="309"/>
    </row>
    <row r="81">
      <c r="D81" s="290"/>
      <c r="E81" s="290"/>
      <c r="F81" s="290"/>
      <c r="G81" s="290"/>
      <c r="H81" s="290"/>
      <c r="I81" s="290"/>
      <c r="J81" s="290"/>
      <c r="K81" s="290"/>
      <c r="L81" s="290"/>
      <c r="M81" s="309"/>
      <c r="N81" s="309"/>
      <c r="O81" s="309"/>
      <c r="P81" s="309"/>
      <c r="Q81" s="309"/>
      <c r="R81" s="309"/>
    </row>
    <row r="82">
      <c r="D82" s="290"/>
      <c r="E82" s="290"/>
      <c r="F82" s="290"/>
      <c r="G82" s="290"/>
      <c r="H82" s="290"/>
      <c r="I82" s="290"/>
      <c r="J82" s="290"/>
      <c r="K82" s="290"/>
      <c r="L82" s="290"/>
      <c r="M82" s="309"/>
      <c r="N82" s="309"/>
      <c r="O82" s="309"/>
      <c r="P82" s="309"/>
      <c r="Q82" s="309"/>
      <c r="R82" s="309"/>
    </row>
    <row r="83">
      <c r="D83" s="290"/>
      <c r="E83" s="290"/>
      <c r="F83" s="290"/>
      <c r="G83" s="290"/>
      <c r="H83" s="290"/>
      <c r="I83" s="290"/>
      <c r="J83" s="290"/>
      <c r="K83" s="290"/>
      <c r="L83" s="290"/>
      <c r="M83" s="309"/>
      <c r="N83" s="309"/>
      <c r="O83" s="309"/>
      <c r="P83" s="309"/>
      <c r="Q83" s="309"/>
      <c r="R83" s="309"/>
    </row>
    <row r="84">
      <c r="D84" s="300"/>
      <c r="E84" s="300"/>
      <c r="F84" s="300"/>
      <c r="G84" s="300"/>
      <c r="H84" s="300"/>
      <c r="I84" s="300"/>
      <c r="J84" s="300"/>
      <c r="K84" s="300"/>
      <c r="L84" s="300"/>
      <c r="M84" s="309"/>
      <c r="N84" s="309"/>
      <c r="O84" s="309"/>
      <c r="P84" s="309"/>
      <c r="Q84" s="309"/>
      <c r="R84" s="309"/>
    </row>
    <row r="85">
      <c r="D85" s="305"/>
      <c r="E85" s="305"/>
      <c r="F85" s="305"/>
      <c r="G85" s="305"/>
      <c r="H85" s="305"/>
      <c r="I85" s="305"/>
      <c r="J85" s="305"/>
      <c r="K85" s="305"/>
      <c r="L85" s="305"/>
      <c r="M85" s="309"/>
      <c r="N85" s="309"/>
      <c r="O85" s="309"/>
      <c r="P85" s="309"/>
      <c r="Q85" s="309"/>
      <c r="R85" s="309"/>
    </row>
    <row r="86">
      <c r="D86" s="305"/>
      <c r="E86" s="305"/>
      <c r="F86" s="305"/>
      <c r="G86" s="305"/>
      <c r="H86" s="305"/>
      <c r="I86" s="305"/>
      <c r="J86" s="305"/>
      <c r="K86" s="305"/>
      <c r="L86" s="305"/>
      <c r="M86" s="309"/>
      <c r="N86" s="309"/>
      <c r="O86" s="309"/>
      <c r="P86" s="309"/>
      <c r="Q86" s="309"/>
      <c r="R86" s="309"/>
    </row>
    <row r="87">
      <c r="D87" s="305"/>
      <c r="E87" s="305"/>
      <c r="F87" s="305"/>
      <c r="G87" s="305"/>
      <c r="H87" s="305"/>
      <c r="I87" s="305"/>
      <c r="J87" s="305"/>
      <c r="K87" s="305"/>
      <c r="L87" s="305"/>
      <c r="M87" s="309"/>
      <c r="N87" s="309"/>
      <c r="O87" s="309"/>
      <c r="P87" s="309"/>
      <c r="Q87" s="309"/>
      <c r="R87" s="309"/>
    </row>
    <row r="88">
      <c r="D88" s="305"/>
      <c r="E88" s="305"/>
      <c r="F88" s="305"/>
      <c r="G88" s="305"/>
      <c r="H88" s="305"/>
      <c r="I88" s="305"/>
      <c r="J88" s="305"/>
      <c r="K88" s="305"/>
      <c r="L88" s="305"/>
      <c r="M88" s="309"/>
      <c r="N88" s="309"/>
      <c r="O88" s="309"/>
      <c r="P88" s="309"/>
      <c r="Q88" s="309"/>
      <c r="R88" s="309"/>
    </row>
    <row r="89">
      <c r="D89" s="305"/>
      <c r="E89" s="305"/>
      <c r="F89" s="305"/>
      <c r="G89" s="305"/>
      <c r="H89" s="305"/>
      <c r="I89" s="305"/>
      <c r="J89" s="305"/>
      <c r="K89" s="305"/>
      <c r="L89" s="305"/>
      <c r="M89" s="309"/>
      <c r="N89" s="309"/>
      <c r="O89" s="309"/>
      <c r="P89" s="309"/>
      <c r="Q89" s="309"/>
      <c r="R89" s="309"/>
    </row>
    <row r="90">
      <c r="D90" s="305"/>
      <c r="E90" s="305"/>
      <c r="F90" s="305"/>
      <c r="G90" s="305"/>
      <c r="H90" s="305"/>
      <c r="I90" s="305"/>
      <c r="J90" s="305"/>
      <c r="K90" s="305"/>
      <c r="L90" s="305"/>
      <c r="M90" s="309"/>
      <c r="N90" s="309"/>
      <c r="O90" s="309"/>
      <c r="P90" s="309"/>
      <c r="Q90" s="309"/>
      <c r="R90" s="309"/>
    </row>
    <row r="91">
      <c r="D91" s="305"/>
      <c r="E91" s="305"/>
      <c r="F91" s="305"/>
      <c r="G91" s="305"/>
      <c r="H91" s="305"/>
      <c r="I91" s="305"/>
      <c r="J91" s="305"/>
      <c r="K91" s="305"/>
      <c r="L91" s="305"/>
      <c r="M91" s="309"/>
      <c r="N91" s="309"/>
      <c r="O91" s="309"/>
      <c r="P91" s="309"/>
      <c r="Q91" s="309"/>
      <c r="R91" s="309"/>
    </row>
    <row r="92">
      <c r="D92" s="305"/>
      <c r="E92" s="305"/>
      <c r="F92" s="305"/>
      <c r="G92" s="305"/>
      <c r="H92" s="305"/>
      <c r="I92" s="305"/>
      <c r="J92" s="305"/>
      <c r="K92" s="305"/>
      <c r="L92" s="305"/>
      <c r="M92" s="309"/>
      <c r="N92" s="309"/>
      <c r="O92" s="309"/>
      <c r="P92" s="309"/>
      <c r="Q92" s="309"/>
      <c r="R92" s="309"/>
    </row>
    <row r="93">
      <c r="D93" s="305"/>
      <c r="E93" s="305"/>
      <c r="F93" s="305"/>
      <c r="G93" s="305"/>
      <c r="H93" s="305"/>
      <c r="I93" s="305"/>
      <c r="J93" s="305"/>
      <c r="K93" s="305"/>
      <c r="L93" s="305"/>
      <c r="M93" s="309"/>
      <c r="N93" s="309"/>
      <c r="O93" s="309"/>
      <c r="P93" s="309"/>
      <c r="Q93" s="309"/>
      <c r="R93" s="309"/>
    </row>
    <row r="94">
      <c r="D94" s="305"/>
      <c r="E94" s="305"/>
      <c r="F94" s="305"/>
      <c r="G94" s="305"/>
      <c r="H94" s="305"/>
      <c r="I94" s="305"/>
      <c r="J94" s="305"/>
      <c r="K94" s="305"/>
      <c r="L94" s="305"/>
      <c r="M94" s="309"/>
      <c r="N94" s="309"/>
      <c r="O94" s="309"/>
      <c r="P94" s="309"/>
      <c r="Q94" s="309"/>
      <c r="R94" s="309"/>
    </row>
    <row r="95">
      <c r="D95" s="305"/>
      <c r="E95" s="305"/>
      <c r="F95" s="305"/>
      <c r="G95" s="305"/>
      <c r="H95" s="305"/>
      <c r="I95" s="305"/>
      <c r="J95" s="305"/>
      <c r="K95" s="305"/>
      <c r="L95" s="305"/>
      <c r="M95" s="309"/>
      <c r="N95" s="309"/>
      <c r="O95" s="309"/>
      <c r="P95" s="309"/>
      <c r="Q95" s="309"/>
      <c r="R95" s="309"/>
    </row>
    <row r="96">
      <c r="D96" s="305"/>
      <c r="E96" s="305"/>
      <c r="F96" s="305"/>
      <c r="G96" s="305"/>
      <c r="H96" s="305"/>
      <c r="I96" s="305"/>
      <c r="J96" s="305"/>
      <c r="K96" s="305"/>
      <c r="L96" s="305"/>
      <c r="M96" s="309"/>
      <c r="N96" s="309"/>
      <c r="O96" s="309"/>
      <c r="P96" s="309"/>
      <c r="Q96" s="309"/>
      <c r="R96" s="309"/>
    </row>
    <row r="97">
      <c r="D97" s="305"/>
      <c r="E97" s="305"/>
      <c r="F97" s="305"/>
      <c r="G97" s="305"/>
      <c r="H97" s="305"/>
      <c r="I97" s="305"/>
      <c r="J97" s="305"/>
      <c r="K97" s="305"/>
      <c r="L97" s="305"/>
      <c r="M97" s="309"/>
      <c r="N97" s="309"/>
      <c r="O97" s="309"/>
      <c r="P97" s="309"/>
      <c r="Q97" s="309"/>
      <c r="R97" s="309"/>
    </row>
    <row r="98">
      <c r="D98" s="305"/>
      <c r="E98" s="305"/>
      <c r="F98" s="305"/>
      <c r="G98" s="305"/>
      <c r="H98" s="305"/>
      <c r="I98" s="305"/>
      <c r="J98" s="305"/>
      <c r="K98" s="305"/>
      <c r="L98" s="305"/>
      <c r="M98" s="309"/>
      <c r="N98" s="309"/>
      <c r="O98" s="309"/>
      <c r="P98" s="309"/>
      <c r="Q98" s="309"/>
      <c r="R98" s="309"/>
    </row>
    <row r="99">
      <c r="D99" s="305"/>
      <c r="E99" s="305"/>
      <c r="F99" s="305"/>
      <c r="G99" s="305"/>
      <c r="H99" s="305"/>
      <c r="I99" s="305"/>
      <c r="J99" s="305"/>
      <c r="K99" s="305"/>
      <c r="L99" s="305"/>
      <c r="M99" s="309"/>
      <c r="N99" s="309"/>
      <c r="O99" s="309"/>
      <c r="P99" s="309"/>
      <c r="Q99" s="309"/>
      <c r="R99" s="309"/>
    </row>
    <row r="100">
      <c r="D100" s="305"/>
      <c r="E100" s="305"/>
      <c r="F100" s="305"/>
      <c r="G100" s="305"/>
      <c r="H100" s="305"/>
      <c r="I100" s="305"/>
      <c r="J100" s="305"/>
      <c r="K100" s="305"/>
      <c r="L100" s="305"/>
      <c r="M100" s="309"/>
      <c r="N100" s="309"/>
      <c r="O100" s="309"/>
      <c r="P100" s="309"/>
      <c r="Q100" s="309"/>
      <c r="R100" s="309"/>
    </row>
    <row r="101">
      <c r="D101" s="305"/>
      <c r="E101" s="305"/>
      <c r="F101" s="305"/>
      <c r="G101" s="305"/>
      <c r="H101" s="305"/>
      <c r="I101" s="305"/>
      <c r="J101" s="305"/>
      <c r="K101" s="305"/>
      <c r="L101" s="305"/>
      <c r="M101" s="309"/>
      <c r="N101" s="309"/>
      <c r="O101" s="309"/>
      <c r="P101" s="309"/>
      <c r="Q101" s="309"/>
      <c r="R101" s="309"/>
    </row>
    <row r="102">
      <c r="D102" s="305"/>
      <c r="E102" s="305"/>
      <c r="F102" s="305"/>
      <c r="G102" s="305"/>
      <c r="H102" s="305"/>
      <c r="I102" s="305"/>
      <c r="J102" s="305"/>
      <c r="K102" s="305"/>
      <c r="L102" s="305"/>
      <c r="M102" s="309"/>
      <c r="N102" s="309"/>
      <c r="O102" s="309"/>
      <c r="P102" s="309"/>
      <c r="Q102" s="309"/>
      <c r="R102" s="309"/>
    </row>
    <row r="103">
      <c r="D103" s="305"/>
      <c r="E103" s="305"/>
      <c r="F103" s="305"/>
      <c r="G103" s="305"/>
      <c r="H103" s="305"/>
      <c r="I103" s="305"/>
      <c r="J103" s="305"/>
      <c r="K103" s="305"/>
      <c r="L103" s="305"/>
      <c r="M103" s="309"/>
      <c r="N103" s="309"/>
      <c r="O103" s="309"/>
      <c r="P103" s="309"/>
      <c r="Q103" s="309"/>
      <c r="R103" s="309"/>
    </row>
    <row r="104">
      <c r="D104" s="305"/>
      <c r="E104" s="305"/>
      <c r="F104" s="305"/>
      <c r="G104" s="305"/>
      <c r="H104" s="305"/>
      <c r="I104" s="305"/>
      <c r="J104" s="305"/>
      <c r="K104" s="305"/>
      <c r="L104" s="305"/>
      <c r="M104" s="309"/>
      <c r="N104" s="309"/>
      <c r="O104" s="309"/>
      <c r="P104" s="309"/>
      <c r="Q104" s="309"/>
      <c r="R104" s="309"/>
    </row>
    <row r="105">
      <c r="D105" s="305"/>
      <c r="E105" s="305"/>
      <c r="F105" s="305"/>
      <c r="G105" s="305"/>
      <c r="H105" s="305"/>
      <c r="I105" s="305"/>
      <c r="J105" s="305"/>
      <c r="K105" s="305"/>
      <c r="L105" s="305"/>
      <c r="M105" s="309"/>
      <c r="N105" s="309"/>
      <c r="O105" s="309"/>
      <c r="P105" s="309"/>
      <c r="Q105" s="309"/>
      <c r="R105" s="309"/>
    </row>
    <row r="106">
      <c r="D106" s="305"/>
      <c r="E106" s="305"/>
      <c r="F106" s="305"/>
      <c r="G106" s="305"/>
      <c r="H106" s="305"/>
      <c r="I106" s="305"/>
      <c r="J106" s="305"/>
      <c r="K106" s="305"/>
      <c r="L106" s="305"/>
      <c r="M106" s="309"/>
      <c r="N106" s="309"/>
      <c r="O106" s="309"/>
      <c r="P106" s="309"/>
      <c r="Q106" s="309"/>
      <c r="R106" s="309"/>
    </row>
    <row r="107">
      <c r="D107" s="305"/>
      <c r="E107" s="305"/>
      <c r="F107" s="305"/>
      <c r="G107" s="305"/>
      <c r="H107" s="305"/>
      <c r="I107" s="305"/>
      <c r="J107" s="305"/>
      <c r="K107" s="305"/>
      <c r="L107" s="305"/>
      <c r="M107" s="309"/>
      <c r="N107" s="309"/>
      <c r="O107" s="309"/>
      <c r="P107" s="309"/>
      <c r="Q107" s="309"/>
      <c r="R107" s="309"/>
    </row>
    <row r="108">
      <c r="D108" s="305"/>
      <c r="E108" s="305"/>
      <c r="F108" s="305"/>
      <c r="G108" s="305"/>
      <c r="H108" s="305"/>
      <c r="I108" s="305"/>
      <c r="J108" s="305"/>
      <c r="K108" s="305"/>
      <c r="L108" s="305"/>
      <c r="M108" s="309"/>
      <c r="N108" s="309"/>
      <c r="O108" s="309"/>
      <c r="P108" s="309"/>
      <c r="Q108" s="309"/>
      <c r="R108" s="309"/>
    </row>
    <row r="109">
      <c r="D109" s="305"/>
      <c r="E109" s="305"/>
      <c r="F109" s="305"/>
      <c r="G109" s="305"/>
      <c r="H109" s="305"/>
      <c r="I109" s="305"/>
      <c r="J109" s="305"/>
      <c r="K109" s="305"/>
      <c r="L109" s="305"/>
      <c r="M109" s="309"/>
      <c r="N109" s="309"/>
      <c r="O109" s="309"/>
      <c r="P109" s="309"/>
      <c r="Q109" s="309"/>
      <c r="R109" s="309"/>
    </row>
    <row r="110">
      <c r="D110" s="305"/>
      <c r="E110" s="305"/>
      <c r="F110" s="305"/>
      <c r="G110" s="305"/>
      <c r="H110" s="305"/>
      <c r="I110" s="305"/>
      <c r="J110" s="305"/>
      <c r="K110" s="305"/>
      <c r="L110" s="305"/>
      <c r="M110" s="309"/>
      <c r="N110" s="309"/>
      <c r="O110" s="309"/>
      <c r="P110" s="309"/>
      <c r="Q110" s="309"/>
      <c r="R110" s="309"/>
    </row>
    <row r="111">
      <c r="D111" s="305"/>
      <c r="E111" s="305"/>
      <c r="F111" s="305"/>
      <c r="G111" s="305"/>
      <c r="H111" s="305"/>
      <c r="I111" s="305"/>
      <c r="J111" s="305"/>
      <c r="K111" s="305"/>
      <c r="L111" s="305"/>
      <c r="M111" s="309"/>
      <c r="N111" s="309"/>
      <c r="O111" s="309"/>
      <c r="P111" s="309"/>
      <c r="Q111" s="309"/>
      <c r="R111" s="309"/>
    </row>
    <row r="112">
      <c r="D112" s="305"/>
      <c r="E112" s="305"/>
      <c r="F112" s="305"/>
      <c r="G112" s="305"/>
      <c r="H112" s="305"/>
      <c r="I112" s="305"/>
      <c r="J112" s="305"/>
      <c r="K112" s="305"/>
      <c r="L112" s="305"/>
      <c r="M112" s="309"/>
      <c r="N112" s="309"/>
      <c r="O112" s="309"/>
      <c r="P112" s="309"/>
      <c r="Q112" s="309"/>
      <c r="R112" s="309"/>
    </row>
    <row r="113">
      <c r="D113" s="305"/>
      <c r="E113" s="305"/>
      <c r="F113" s="305"/>
      <c r="G113" s="305"/>
      <c r="H113" s="305"/>
      <c r="I113" s="305"/>
      <c r="J113" s="305"/>
      <c r="K113" s="305"/>
      <c r="L113" s="305"/>
      <c r="M113" s="309"/>
      <c r="N113" s="309"/>
      <c r="O113" s="309"/>
      <c r="P113" s="309"/>
      <c r="Q113" s="309"/>
      <c r="R113" s="309"/>
    </row>
    <row r="114">
      <c r="D114" s="305"/>
      <c r="E114" s="305"/>
      <c r="F114" s="305"/>
      <c r="G114" s="305"/>
      <c r="H114" s="305"/>
      <c r="I114" s="305"/>
      <c r="J114" s="305"/>
      <c r="K114" s="305"/>
      <c r="L114" s="305"/>
      <c r="M114" s="309"/>
      <c r="N114" s="309"/>
      <c r="O114" s="309"/>
      <c r="P114" s="309"/>
      <c r="Q114" s="309"/>
      <c r="R114" s="309"/>
    </row>
    <row r="115">
      <c r="D115" s="305"/>
      <c r="E115" s="305"/>
      <c r="F115" s="305"/>
      <c r="G115" s="305"/>
      <c r="H115" s="305"/>
      <c r="I115" s="305"/>
      <c r="J115" s="305"/>
      <c r="K115" s="305"/>
      <c r="L115" s="305"/>
      <c r="M115" s="309"/>
      <c r="N115" s="309"/>
      <c r="O115" s="309"/>
      <c r="P115" s="309"/>
      <c r="Q115" s="309"/>
      <c r="R115" s="309"/>
    </row>
    <row r="116">
      <c r="D116" s="305"/>
      <c r="E116" s="305"/>
      <c r="F116" s="305"/>
      <c r="G116" s="305"/>
      <c r="H116" s="305"/>
      <c r="I116" s="305"/>
      <c r="J116" s="305"/>
      <c r="K116" s="305"/>
      <c r="L116" s="305"/>
      <c r="M116" s="309"/>
      <c r="N116" s="309"/>
      <c r="O116" s="309"/>
      <c r="P116" s="309"/>
      <c r="Q116" s="309"/>
      <c r="R116" s="309"/>
    </row>
    <row r="117">
      <c r="D117" s="305"/>
      <c r="E117" s="305"/>
      <c r="F117" s="305"/>
      <c r="G117" s="305"/>
      <c r="H117" s="305"/>
      <c r="I117" s="305"/>
      <c r="J117" s="305"/>
      <c r="K117" s="305"/>
      <c r="L117" s="305"/>
      <c r="M117" s="309"/>
      <c r="N117" s="309"/>
      <c r="O117" s="309"/>
      <c r="P117" s="309"/>
      <c r="Q117" s="309"/>
      <c r="R117" s="309"/>
    </row>
    <row r="118">
      <c r="D118" s="305"/>
      <c r="E118" s="305"/>
      <c r="F118" s="305"/>
      <c r="G118" s="305"/>
      <c r="H118" s="305"/>
      <c r="I118" s="305"/>
      <c r="J118" s="305"/>
      <c r="K118" s="305"/>
      <c r="L118" s="305"/>
      <c r="M118" s="309"/>
      <c r="N118" s="309"/>
      <c r="O118" s="309"/>
      <c r="P118" s="309"/>
      <c r="Q118" s="309"/>
      <c r="R118" s="309"/>
    </row>
    <row r="119">
      <c r="D119" s="305"/>
      <c r="E119" s="305"/>
      <c r="F119" s="305"/>
      <c r="G119" s="305"/>
      <c r="H119" s="305"/>
      <c r="I119" s="305"/>
      <c r="J119" s="305"/>
      <c r="K119" s="305"/>
      <c r="L119" s="305"/>
      <c r="M119" s="309"/>
      <c r="N119" s="309"/>
      <c r="O119" s="309"/>
      <c r="P119" s="309"/>
      <c r="Q119" s="309"/>
      <c r="R119" s="309"/>
    </row>
    <row r="120">
      <c r="D120" s="305"/>
      <c r="E120" s="305"/>
      <c r="F120" s="305"/>
      <c r="G120" s="305"/>
      <c r="H120" s="305"/>
      <c r="I120" s="305"/>
      <c r="J120" s="305"/>
      <c r="K120" s="305"/>
      <c r="L120" s="305"/>
      <c r="M120" s="309"/>
      <c r="N120" s="309"/>
      <c r="O120" s="309"/>
      <c r="P120" s="309"/>
      <c r="Q120" s="309"/>
      <c r="R120" s="309"/>
    </row>
    <row r="121">
      <c r="D121" s="305"/>
      <c r="E121" s="305"/>
      <c r="F121" s="305"/>
      <c r="G121" s="305"/>
      <c r="H121" s="305"/>
      <c r="I121" s="305"/>
      <c r="J121" s="305"/>
      <c r="K121" s="305"/>
      <c r="L121" s="305"/>
      <c r="M121" s="309"/>
      <c r="N121" s="309"/>
      <c r="O121" s="309"/>
      <c r="P121" s="309"/>
      <c r="Q121" s="309"/>
      <c r="R121" s="309"/>
    </row>
    <row r="122">
      <c r="D122" s="305"/>
      <c r="E122" s="305"/>
      <c r="F122" s="305"/>
      <c r="G122" s="305"/>
      <c r="H122" s="305"/>
      <c r="I122" s="305"/>
      <c r="J122" s="305"/>
      <c r="K122" s="305"/>
      <c r="L122" s="305"/>
      <c r="M122" s="309"/>
      <c r="N122" s="309"/>
      <c r="O122" s="309"/>
      <c r="P122" s="309"/>
      <c r="Q122" s="309"/>
      <c r="R122" s="309"/>
    </row>
    <row r="123">
      <c r="D123" s="305"/>
      <c r="E123" s="305"/>
      <c r="F123" s="305"/>
      <c r="G123" s="305"/>
      <c r="H123" s="305"/>
      <c r="I123" s="305"/>
      <c r="J123" s="305"/>
      <c r="K123" s="305"/>
      <c r="L123" s="305"/>
      <c r="M123" s="309"/>
      <c r="N123" s="309"/>
      <c r="O123" s="309"/>
      <c r="P123" s="309"/>
      <c r="Q123" s="309"/>
      <c r="R123" s="309"/>
    </row>
    <row r="124">
      <c r="D124" s="305"/>
      <c r="E124" s="305"/>
      <c r="F124" s="305"/>
      <c r="G124" s="305"/>
      <c r="H124" s="305"/>
      <c r="I124" s="305"/>
      <c r="J124" s="305"/>
      <c r="K124" s="305"/>
      <c r="L124" s="305"/>
      <c r="M124" s="309"/>
      <c r="N124" s="309"/>
      <c r="O124" s="309"/>
      <c r="P124" s="309"/>
      <c r="Q124" s="309"/>
      <c r="R124" s="309"/>
    </row>
    <row r="125">
      <c r="D125" s="305"/>
      <c r="E125" s="305"/>
      <c r="F125" s="305"/>
      <c r="G125" s="305"/>
      <c r="H125" s="305"/>
      <c r="I125" s="305"/>
      <c r="J125" s="305"/>
      <c r="K125" s="305"/>
      <c r="L125" s="305"/>
      <c r="M125" s="309"/>
      <c r="N125" s="309"/>
      <c r="O125" s="309"/>
      <c r="P125" s="309"/>
      <c r="Q125" s="309"/>
      <c r="R125" s="309"/>
    </row>
    <row r="126">
      <c r="D126" s="305"/>
      <c r="E126" s="305"/>
      <c r="F126" s="305"/>
      <c r="G126" s="305"/>
      <c r="H126" s="305"/>
      <c r="I126" s="305"/>
      <c r="J126" s="305"/>
      <c r="K126" s="305"/>
      <c r="L126" s="305"/>
      <c r="M126" s="309"/>
      <c r="N126" s="309"/>
      <c r="O126" s="309"/>
      <c r="P126" s="309"/>
      <c r="Q126" s="309"/>
      <c r="R126" s="309"/>
    </row>
    <row r="127">
      <c r="D127" s="305"/>
      <c r="E127" s="305"/>
      <c r="F127" s="305"/>
      <c r="G127" s="305"/>
      <c r="H127" s="305"/>
      <c r="I127" s="305"/>
      <c r="J127" s="305"/>
      <c r="K127" s="305"/>
      <c r="L127" s="305"/>
      <c r="M127" s="309"/>
      <c r="N127" s="309"/>
      <c r="O127" s="309"/>
      <c r="P127" s="309"/>
      <c r="Q127" s="309"/>
      <c r="R127" s="309"/>
    </row>
    <row r="128">
      <c r="D128" s="305"/>
      <c r="E128" s="305"/>
      <c r="F128" s="305"/>
      <c r="G128" s="305"/>
      <c r="H128" s="305"/>
      <c r="I128" s="305"/>
      <c r="J128" s="305"/>
      <c r="K128" s="305"/>
      <c r="L128" s="305"/>
      <c r="M128" s="309"/>
      <c r="N128" s="309"/>
      <c r="O128" s="309"/>
      <c r="P128" s="309"/>
      <c r="Q128" s="309"/>
      <c r="R128" s="309"/>
    </row>
    <row r="129">
      <c r="D129" s="305"/>
      <c r="E129" s="305"/>
      <c r="F129" s="305"/>
      <c r="G129" s="305"/>
      <c r="H129" s="305"/>
      <c r="I129" s="305"/>
      <c r="J129" s="305"/>
      <c r="K129" s="305"/>
      <c r="L129" s="305"/>
      <c r="M129" s="309"/>
      <c r="N129" s="309"/>
      <c r="O129" s="309"/>
      <c r="P129" s="309"/>
      <c r="Q129" s="309"/>
      <c r="R129" s="309"/>
    </row>
    <row r="130">
      <c r="D130" s="305"/>
      <c r="E130" s="305"/>
      <c r="F130" s="305"/>
      <c r="G130" s="305"/>
      <c r="H130" s="305"/>
      <c r="I130" s="305"/>
      <c r="J130" s="305"/>
      <c r="K130" s="305"/>
      <c r="L130" s="305"/>
      <c r="M130" s="309"/>
      <c r="N130" s="309"/>
      <c r="O130" s="309"/>
      <c r="P130" s="309"/>
      <c r="Q130" s="309"/>
      <c r="R130" s="309"/>
    </row>
    <row r="131">
      <c r="D131" s="305"/>
      <c r="E131" s="305"/>
      <c r="F131" s="305"/>
      <c r="G131" s="305"/>
      <c r="H131" s="305"/>
      <c r="I131" s="305"/>
      <c r="J131" s="305"/>
      <c r="K131" s="305"/>
      <c r="L131" s="305"/>
      <c r="M131" s="309"/>
      <c r="N131" s="309"/>
      <c r="O131" s="309"/>
      <c r="P131" s="309"/>
      <c r="Q131" s="309"/>
      <c r="R131" s="309"/>
    </row>
    <row r="132">
      <c r="D132" s="305"/>
      <c r="E132" s="305"/>
      <c r="F132" s="305"/>
      <c r="G132" s="305"/>
      <c r="H132" s="305"/>
      <c r="I132" s="305"/>
      <c r="J132" s="305"/>
      <c r="K132" s="305"/>
      <c r="L132" s="305"/>
      <c r="M132" s="309"/>
      <c r="N132" s="309"/>
      <c r="O132" s="309"/>
      <c r="P132" s="309"/>
      <c r="Q132" s="309"/>
      <c r="R132" s="309"/>
    </row>
    <row r="133">
      <c r="D133" s="305"/>
      <c r="E133" s="305"/>
      <c r="F133" s="305"/>
      <c r="G133" s="305"/>
      <c r="H133" s="305"/>
      <c r="I133" s="305"/>
      <c r="J133" s="305"/>
      <c r="K133" s="305"/>
      <c r="L133" s="305"/>
      <c r="M133" s="309"/>
      <c r="N133" s="309"/>
      <c r="O133" s="309"/>
      <c r="P133" s="309"/>
      <c r="Q133" s="309"/>
      <c r="R133" s="309"/>
    </row>
    <row r="134">
      <c r="D134" s="305"/>
      <c r="E134" s="305"/>
      <c r="F134" s="305"/>
      <c r="G134" s="305"/>
      <c r="H134" s="305"/>
      <c r="I134" s="305"/>
      <c r="J134" s="305"/>
      <c r="K134" s="305"/>
      <c r="L134" s="305"/>
      <c r="M134" s="309"/>
      <c r="N134" s="309"/>
      <c r="O134" s="309"/>
      <c r="P134" s="309"/>
      <c r="Q134" s="309"/>
      <c r="R134" s="309"/>
    </row>
    <row r="135">
      <c r="D135" s="305"/>
      <c r="E135" s="305"/>
      <c r="F135" s="305"/>
      <c r="G135" s="305"/>
      <c r="H135" s="305"/>
      <c r="I135" s="305"/>
      <c r="J135" s="305"/>
      <c r="K135" s="305"/>
      <c r="L135" s="305"/>
      <c r="M135" s="309"/>
      <c r="N135" s="309"/>
      <c r="O135" s="309"/>
      <c r="P135" s="309"/>
      <c r="Q135" s="309"/>
      <c r="R135" s="309"/>
    </row>
    <row r="136">
      <c r="D136" s="305"/>
      <c r="E136" s="305"/>
      <c r="F136" s="305"/>
      <c r="G136" s="305"/>
      <c r="H136" s="305"/>
      <c r="I136" s="305"/>
      <c r="J136" s="305"/>
      <c r="K136" s="305"/>
      <c r="L136" s="305"/>
      <c r="M136" s="309"/>
      <c r="N136" s="309"/>
      <c r="O136" s="309"/>
      <c r="P136" s="309"/>
      <c r="Q136" s="309"/>
      <c r="R136" s="309"/>
    </row>
    <row r="137">
      <c r="D137" s="305"/>
      <c r="E137" s="305"/>
      <c r="F137" s="305"/>
      <c r="G137" s="305"/>
      <c r="H137" s="305"/>
      <c r="I137" s="305"/>
      <c r="J137" s="305"/>
      <c r="K137" s="305"/>
      <c r="L137" s="305"/>
      <c r="M137" s="309"/>
      <c r="N137" s="309"/>
      <c r="O137" s="309"/>
      <c r="P137" s="309"/>
      <c r="Q137" s="309"/>
      <c r="R137" s="309"/>
    </row>
    <row r="138">
      <c r="D138" s="305"/>
      <c r="E138" s="305"/>
      <c r="F138" s="305"/>
      <c r="G138" s="305"/>
      <c r="H138" s="305"/>
      <c r="I138" s="305"/>
      <c r="J138" s="305"/>
      <c r="K138" s="305"/>
      <c r="L138" s="305"/>
      <c r="M138" s="309"/>
      <c r="N138" s="309"/>
      <c r="O138" s="309"/>
      <c r="P138" s="309"/>
      <c r="Q138" s="309"/>
      <c r="R138" s="309"/>
    </row>
    <row r="139">
      <c r="D139" s="305"/>
      <c r="E139" s="305"/>
      <c r="F139" s="305"/>
      <c r="G139" s="305"/>
      <c r="H139" s="305"/>
      <c r="I139" s="305"/>
      <c r="J139" s="305"/>
      <c r="K139" s="305"/>
      <c r="L139" s="305"/>
      <c r="M139" s="309"/>
      <c r="N139" s="309"/>
      <c r="O139" s="309"/>
      <c r="P139" s="309"/>
      <c r="Q139" s="309"/>
      <c r="R139" s="309"/>
    </row>
    <row r="140">
      <c r="D140" s="305"/>
      <c r="E140" s="305"/>
      <c r="F140" s="305"/>
      <c r="G140" s="305"/>
      <c r="H140" s="305"/>
      <c r="I140" s="305"/>
      <c r="J140" s="305"/>
      <c r="K140" s="305"/>
      <c r="L140" s="305"/>
      <c r="M140" s="309"/>
      <c r="N140" s="309"/>
      <c r="O140" s="309"/>
      <c r="P140" s="309"/>
      <c r="Q140" s="309"/>
      <c r="R140" s="309"/>
    </row>
    <row r="141">
      <c r="D141" s="305"/>
      <c r="E141" s="305"/>
      <c r="F141" s="305"/>
      <c r="G141" s="305"/>
      <c r="H141" s="305"/>
      <c r="I141" s="305"/>
      <c r="J141" s="305"/>
      <c r="K141" s="305"/>
      <c r="L141" s="305"/>
      <c r="M141" s="309"/>
      <c r="N141" s="309"/>
      <c r="O141" s="309"/>
      <c r="P141" s="309"/>
      <c r="Q141" s="309"/>
      <c r="R141" s="309"/>
    </row>
    <row r="142">
      <c r="D142" s="305"/>
      <c r="E142" s="305"/>
      <c r="F142" s="305"/>
      <c r="G142" s="305"/>
      <c r="H142" s="305"/>
      <c r="I142" s="305"/>
      <c r="J142" s="305"/>
      <c r="K142" s="305"/>
      <c r="L142" s="305"/>
      <c r="M142" s="309"/>
      <c r="N142" s="309"/>
      <c r="O142" s="309"/>
      <c r="P142" s="309"/>
      <c r="Q142" s="309"/>
      <c r="R142" s="309"/>
    </row>
    <row r="143">
      <c r="D143" s="305"/>
      <c r="E143" s="305"/>
      <c r="F143" s="305"/>
      <c r="G143" s="305"/>
      <c r="H143" s="305"/>
      <c r="I143" s="305"/>
      <c r="J143" s="305"/>
      <c r="K143" s="305"/>
      <c r="L143" s="305"/>
      <c r="M143" s="309"/>
      <c r="N143" s="309"/>
      <c r="O143" s="309"/>
      <c r="P143" s="309"/>
      <c r="Q143" s="309"/>
      <c r="R143" s="309"/>
    </row>
    <row r="144">
      <c r="D144" s="305"/>
      <c r="E144" s="305"/>
      <c r="F144" s="305"/>
      <c r="G144" s="305"/>
      <c r="H144" s="305"/>
      <c r="I144" s="305"/>
      <c r="J144" s="305"/>
      <c r="K144" s="305"/>
      <c r="L144" s="305"/>
      <c r="M144" s="309"/>
      <c r="N144" s="309"/>
      <c r="O144" s="309"/>
      <c r="P144" s="309"/>
      <c r="Q144" s="309"/>
      <c r="R144" s="309"/>
    </row>
    <row r="145">
      <c r="D145" s="305"/>
      <c r="E145" s="305"/>
      <c r="F145" s="305"/>
      <c r="G145" s="305"/>
      <c r="H145" s="305"/>
      <c r="I145" s="305"/>
      <c r="J145" s="305"/>
      <c r="K145" s="305"/>
      <c r="L145" s="305"/>
      <c r="M145" s="309"/>
      <c r="N145" s="309"/>
      <c r="O145" s="309"/>
      <c r="P145" s="309"/>
      <c r="Q145" s="309"/>
      <c r="R145" s="309"/>
    </row>
    <row r="146">
      <c r="D146" s="305"/>
      <c r="E146" s="305"/>
      <c r="F146" s="305"/>
      <c r="G146" s="305"/>
      <c r="H146" s="305"/>
      <c r="I146" s="305"/>
      <c r="J146" s="305"/>
      <c r="K146" s="305"/>
      <c r="L146" s="305"/>
      <c r="M146" s="309"/>
      <c r="N146" s="309"/>
      <c r="O146" s="309"/>
      <c r="P146" s="309"/>
      <c r="Q146" s="309"/>
      <c r="R146" s="309"/>
    </row>
    <row r="147">
      <c r="D147" s="305"/>
      <c r="E147" s="305"/>
      <c r="F147" s="305"/>
      <c r="G147" s="305"/>
      <c r="H147" s="305"/>
      <c r="I147" s="305"/>
      <c r="J147" s="305"/>
      <c r="K147" s="305"/>
      <c r="L147" s="305"/>
      <c r="M147" s="309"/>
      <c r="N147" s="309"/>
      <c r="O147" s="309"/>
      <c r="P147" s="309"/>
      <c r="Q147" s="309"/>
      <c r="R147" s="309"/>
    </row>
    <row r="148">
      <c r="D148" s="305"/>
      <c r="E148" s="305"/>
      <c r="F148" s="305"/>
      <c r="G148" s="305"/>
      <c r="H148" s="305"/>
      <c r="I148" s="305"/>
      <c r="J148" s="305"/>
      <c r="K148" s="305"/>
      <c r="L148" s="305"/>
      <c r="M148" s="309"/>
      <c r="N148" s="309"/>
      <c r="O148" s="309"/>
      <c r="P148" s="309"/>
      <c r="Q148" s="309"/>
      <c r="R148" s="309"/>
    </row>
    <row r="149">
      <c r="D149" s="305"/>
      <c r="E149" s="305"/>
      <c r="F149" s="305"/>
      <c r="G149" s="305"/>
      <c r="H149" s="305"/>
      <c r="I149" s="305"/>
      <c r="J149" s="305"/>
      <c r="K149" s="305"/>
      <c r="L149" s="305"/>
      <c r="M149" s="309"/>
      <c r="N149" s="309"/>
      <c r="O149" s="309"/>
      <c r="P149" s="309"/>
      <c r="Q149" s="309"/>
      <c r="R149" s="309"/>
    </row>
    <row r="150">
      <c r="D150" s="305"/>
      <c r="E150" s="305"/>
      <c r="F150" s="305"/>
      <c r="G150" s="305"/>
      <c r="H150" s="305"/>
      <c r="I150" s="305"/>
      <c r="J150" s="305"/>
      <c r="K150" s="305"/>
      <c r="L150" s="305"/>
      <c r="M150" s="309"/>
      <c r="N150" s="309"/>
      <c r="O150" s="309"/>
      <c r="P150" s="309"/>
      <c r="Q150" s="309"/>
      <c r="R150" s="309"/>
    </row>
    <row r="151">
      <c r="D151" s="305"/>
      <c r="E151" s="305"/>
      <c r="F151" s="305"/>
      <c r="G151" s="305"/>
      <c r="H151" s="305"/>
      <c r="I151" s="305"/>
      <c r="J151" s="305"/>
      <c r="K151" s="305"/>
      <c r="L151" s="305"/>
      <c r="M151" s="309"/>
      <c r="N151" s="309"/>
      <c r="O151" s="309"/>
      <c r="P151" s="309"/>
      <c r="Q151" s="309"/>
      <c r="R151" s="309"/>
    </row>
    <row r="152">
      <c r="D152" s="305"/>
      <c r="E152" s="305"/>
      <c r="F152" s="305"/>
      <c r="G152" s="305"/>
      <c r="H152" s="305"/>
      <c r="I152" s="305"/>
      <c r="J152" s="305"/>
      <c r="K152" s="305"/>
      <c r="L152" s="305"/>
      <c r="M152" s="309"/>
      <c r="N152" s="309"/>
      <c r="O152" s="309"/>
      <c r="P152" s="309"/>
      <c r="Q152" s="309"/>
      <c r="R152" s="309"/>
    </row>
    <row r="153">
      <c r="D153" s="305"/>
      <c r="E153" s="305"/>
      <c r="F153" s="305"/>
      <c r="G153" s="305"/>
      <c r="H153" s="305"/>
      <c r="I153" s="305"/>
      <c r="J153" s="305"/>
      <c r="K153" s="305"/>
      <c r="L153" s="305"/>
      <c r="M153" s="309"/>
      <c r="N153" s="309"/>
      <c r="O153" s="309"/>
      <c r="P153" s="309"/>
      <c r="Q153" s="309"/>
      <c r="R153" s="309"/>
    </row>
    <row r="154">
      <c r="D154" s="305"/>
      <c r="E154" s="305"/>
      <c r="F154" s="305"/>
      <c r="G154" s="305"/>
      <c r="H154" s="305"/>
      <c r="I154" s="305"/>
      <c r="J154" s="305"/>
      <c r="K154" s="305"/>
      <c r="L154" s="305"/>
      <c r="M154" s="309"/>
      <c r="N154" s="309"/>
      <c r="O154" s="309"/>
      <c r="P154" s="309"/>
      <c r="Q154" s="309"/>
      <c r="R154" s="309"/>
    </row>
    <row r="155">
      <c r="D155" s="305"/>
      <c r="E155" s="305"/>
      <c r="F155" s="305"/>
      <c r="G155" s="305"/>
      <c r="H155" s="305"/>
      <c r="I155" s="305"/>
      <c r="J155" s="305"/>
      <c r="K155" s="305"/>
      <c r="L155" s="305"/>
      <c r="M155" s="309"/>
      <c r="N155" s="309"/>
      <c r="O155" s="309"/>
      <c r="P155" s="309"/>
      <c r="Q155" s="309"/>
      <c r="R155" s="309"/>
    </row>
    <row r="156">
      <c r="D156" s="305"/>
      <c r="E156" s="305"/>
      <c r="F156" s="305"/>
      <c r="G156" s="305"/>
      <c r="H156" s="305"/>
      <c r="I156" s="305"/>
      <c r="J156" s="305"/>
      <c r="K156" s="305"/>
      <c r="L156" s="305"/>
      <c r="M156" s="309"/>
      <c r="N156" s="309"/>
      <c r="O156" s="309"/>
      <c r="P156" s="309"/>
      <c r="Q156" s="309"/>
      <c r="R156" s="309"/>
    </row>
    <row r="157">
      <c r="D157" s="305"/>
      <c r="E157" s="305"/>
      <c r="F157" s="305"/>
      <c r="G157" s="305"/>
      <c r="H157" s="305"/>
      <c r="I157" s="305"/>
      <c r="J157" s="305"/>
      <c r="K157" s="305"/>
      <c r="L157" s="305"/>
      <c r="M157" s="309"/>
      <c r="N157" s="309"/>
      <c r="O157" s="309"/>
      <c r="P157" s="309"/>
      <c r="Q157" s="309"/>
      <c r="R157" s="309"/>
    </row>
    <row r="158">
      <c r="D158" s="305"/>
      <c r="E158" s="305"/>
      <c r="F158" s="305"/>
      <c r="G158" s="305"/>
      <c r="H158" s="305"/>
      <c r="I158" s="305"/>
      <c r="J158" s="305"/>
      <c r="K158" s="305"/>
      <c r="L158" s="305"/>
      <c r="M158" s="309"/>
      <c r="N158" s="309"/>
      <c r="O158" s="309"/>
      <c r="P158" s="309"/>
      <c r="Q158" s="309"/>
      <c r="R158" s="309"/>
    </row>
    <row r="159">
      <c r="D159" s="305"/>
      <c r="E159" s="305"/>
      <c r="F159" s="305"/>
      <c r="G159" s="305"/>
      <c r="H159" s="305"/>
      <c r="I159" s="305"/>
      <c r="J159" s="305"/>
      <c r="K159" s="305"/>
      <c r="L159" s="305"/>
      <c r="M159" s="309"/>
      <c r="N159" s="309"/>
      <c r="O159" s="309"/>
      <c r="P159" s="309"/>
      <c r="Q159" s="309"/>
      <c r="R159" s="309"/>
    </row>
    <row r="160">
      <c r="D160" s="305"/>
      <c r="E160" s="305"/>
      <c r="F160" s="305"/>
      <c r="G160" s="305"/>
      <c r="H160" s="305"/>
      <c r="I160" s="305"/>
      <c r="J160" s="305"/>
      <c r="K160" s="305"/>
      <c r="L160" s="305"/>
      <c r="M160" s="309"/>
      <c r="N160" s="309"/>
      <c r="O160" s="309"/>
      <c r="P160" s="309"/>
      <c r="Q160" s="309"/>
      <c r="R160" s="309"/>
    </row>
    <row r="161">
      <c r="D161" s="305"/>
      <c r="E161" s="305"/>
      <c r="F161" s="305"/>
      <c r="G161" s="305"/>
      <c r="H161" s="305"/>
      <c r="I161" s="305"/>
      <c r="J161" s="305"/>
      <c r="K161" s="305"/>
      <c r="L161" s="305"/>
      <c r="M161" s="309"/>
      <c r="N161" s="309"/>
      <c r="O161" s="309"/>
      <c r="P161" s="309"/>
      <c r="Q161" s="309"/>
      <c r="R161" s="309"/>
    </row>
    <row r="162">
      <c r="D162" s="305"/>
      <c r="E162" s="305"/>
      <c r="F162" s="305"/>
      <c r="G162" s="305"/>
      <c r="H162" s="305"/>
      <c r="I162" s="305"/>
      <c r="J162" s="305"/>
      <c r="K162" s="305"/>
      <c r="L162" s="305"/>
      <c r="M162" s="309"/>
      <c r="N162" s="309"/>
      <c r="O162" s="309"/>
      <c r="P162" s="309"/>
      <c r="Q162" s="309"/>
      <c r="R162" s="309"/>
    </row>
    <row r="163">
      <c r="D163" s="305"/>
      <c r="E163" s="305"/>
      <c r="F163" s="305"/>
      <c r="G163" s="305"/>
      <c r="H163" s="305"/>
      <c r="I163" s="305"/>
      <c r="J163" s="305"/>
      <c r="K163" s="305"/>
      <c r="L163" s="305"/>
      <c r="M163" s="309"/>
      <c r="N163" s="309"/>
      <c r="O163" s="309"/>
      <c r="P163" s="309"/>
      <c r="Q163" s="309"/>
      <c r="R163" s="309"/>
    </row>
    <row r="164">
      <c r="D164" s="305"/>
      <c r="E164" s="305"/>
      <c r="F164" s="305"/>
      <c r="G164" s="305"/>
      <c r="H164" s="305"/>
      <c r="I164" s="305"/>
      <c r="J164" s="305"/>
      <c r="K164" s="305"/>
      <c r="L164" s="305"/>
      <c r="M164" s="309"/>
      <c r="N164" s="309"/>
      <c r="O164" s="309"/>
      <c r="P164" s="309"/>
      <c r="Q164" s="309"/>
      <c r="R164" s="309"/>
    </row>
    <row r="165">
      <c r="D165" s="305"/>
      <c r="E165" s="305"/>
      <c r="F165" s="305"/>
      <c r="G165" s="305"/>
      <c r="H165" s="305"/>
      <c r="I165" s="305"/>
      <c r="J165" s="305"/>
      <c r="K165" s="305"/>
      <c r="L165" s="305"/>
      <c r="M165" s="309"/>
      <c r="N165" s="309"/>
      <c r="O165" s="309"/>
      <c r="P165" s="309"/>
      <c r="Q165" s="309"/>
      <c r="R165" s="309"/>
    </row>
    <row r="166">
      <c r="D166" s="305"/>
      <c r="E166" s="305"/>
      <c r="F166" s="305"/>
      <c r="G166" s="305"/>
      <c r="H166" s="305"/>
      <c r="I166" s="305"/>
      <c r="J166" s="305"/>
      <c r="K166" s="305"/>
      <c r="L166" s="305"/>
      <c r="M166" s="309"/>
      <c r="N166" s="309"/>
      <c r="O166" s="309"/>
      <c r="P166" s="309"/>
      <c r="Q166" s="309"/>
      <c r="R166" s="309"/>
    </row>
    <row r="167">
      <c r="D167" s="305"/>
      <c r="E167" s="305"/>
      <c r="F167" s="305"/>
      <c r="G167" s="305"/>
      <c r="H167" s="305"/>
      <c r="I167" s="305"/>
      <c r="J167" s="305"/>
      <c r="K167" s="305"/>
      <c r="L167" s="305"/>
      <c r="M167" s="309"/>
      <c r="N167" s="309"/>
      <c r="O167" s="309"/>
      <c r="P167" s="309"/>
      <c r="Q167" s="309"/>
      <c r="R167" s="309"/>
    </row>
    <row r="168">
      <c r="D168" s="305"/>
      <c r="E168" s="305"/>
      <c r="F168" s="305"/>
      <c r="G168" s="305"/>
      <c r="H168" s="305"/>
      <c r="I168" s="305"/>
      <c r="J168" s="305"/>
      <c r="K168" s="305"/>
      <c r="L168" s="305"/>
      <c r="M168" s="309"/>
      <c r="N168" s="309"/>
      <c r="O168" s="309"/>
      <c r="P168" s="309"/>
      <c r="Q168" s="309"/>
      <c r="R168" s="309"/>
    </row>
    <row r="169">
      <c r="D169" s="305"/>
      <c r="E169" s="305"/>
      <c r="F169" s="305"/>
      <c r="G169" s="305"/>
      <c r="H169" s="305"/>
      <c r="I169" s="305"/>
      <c r="J169" s="305"/>
      <c r="K169" s="305"/>
      <c r="L169" s="305"/>
      <c r="M169" s="309"/>
      <c r="N169" s="309"/>
      <c r="O169" s="309"/>
      <c r="P169" s="309"/>
      <c r="Q169" s="309"/>
      <c r="R169" s="309"/>
    </row>
    <row r="170">
      <c r="D170" s="305"/>
      <c r="E170" s="305"/>
      <c r="F170" s="305"/>
      <c r="G170" s="305"/>
      <c r="H170" s="305"/>
      <c r="I170" s="305"/>
      <c r="J170" s="305"/>
      <c r="K170" s="305"/>
      <c r="L170" s="305"/>
      <c r="M170" s="309"/>
      <c r="N170" s="309"/>
      <c r="O170" s="309"/>
      <c r="P170" s="309"/>
      <c r="Q170" s="309"/>
      <c r="R170" s="309"/>
    </row>
    <row r="171">
      <c r="D171" s="305"/>
      <c r="E171" s="305"/>
      <c r="F171" s="305"/>
      <c r="G171" s="305"/>
      <c r="H171" s="305"/>
      <c r="I171" s="305"/>
      <c r="J171" s="305"/>
      <c r="K171" s="305"/>
      <c r="L171" s="305"/>
      <c r="M171" s="309"/>
      <c r="N171" s="309"/>
      <c r="O171" s="309"/>
      <c r="P171" s="309"/>
      <c r="Q171" s="309"/>
      <c r="R171" s="309"/>
    </row>
    <row r="172">
      <c r="D172" s="305"/>
      <c r="E172" s="305"/>
      <c r="F172" s="305"/>
      <c r="G172" s="305"/>
      <c r="H172" s="305"/>
      <c r="I172" s="305"/>
      <c r="J172" s="305"/>
      <c r="K172" s="305"/>
      <c r="L172" s="305"/>
      <c r="M172" s="309"/>
      <c r="N172" s="309"/>
      <c r="O172" s="309"/>
      <c r="P172" s="309"/>
      <c r="Q172" s="309"/>
      <c r="R172" s="309"/>
    </row>
    <row r="173">
      <c r="D173" s="305"/>
      <c r="E173" s="305"/>
      <c r="F173" s="305"/>
      <c r="G173" s="305"/>
      <c r="H173" s="305"/>
      <c r="I173" s="305"/>
      <c r="J173" s="305"/>
      <c r="K173" s="305"/>
      <c r="L173" s="305"/>
      <c r="M173" s="309"/>
      <c r="N173" s="309"/>
      <c r="O173" s="309"/>
      <c r="P173" s="309"/>
      <c r="Q173" s="309"/>
      <c r="R173" s="309"/>
    </row>
    <row r="174">
      <c r="D174" s="305"/>
      <c r="E174" s="305"/>
      <c r="F174" s="305"/>
      <c r="G174" s="305"/>
      <c r="H174" s="305"/>
      <c r="I174" s="305"/>
      <c r="J174" s="305"/>
      <c r="K174" s="305"/>
      <c r="L174" s="305"/>
      <c r="M174" s="309"/>
      <c r="N174" s="309"/>
      <c r="O174" s="309"/>
      <c r="P174" s="309"/>
      <c r="Q174" s="309"/>
      <c r="R174" s="309"/>
    </row>
    <row r="175">
      <c r="D175" s="305"/>
      <c r="E175" s="305"/>
      <c r="F175" s="305"/>
      <c r="G175" s="305"/>
      <c r="H175" s="305"/>
      <c r="I175" s="305"/>
      <c r="J175" s="305"/>
      <c r="K175" s="305"/>
      <c r="L175" s="305"/>
      <c r="M175" s="309"/>
      <c r="N175" s="309"/>
      <c r="O175" s="309"/>
      <c r="P175" s="309"/>
      <c r="Q175" s="309"/>
      <c r="R175" s="309"/>
    </row>
    <row r="176">
      <c r="D176" s="305"/>
      <c r="E176" s="305"/>
      <c r="F176" s="305"/>
      <c r="G176" s="305"/>
      <c r="H176" s="305"/>
      <c r="I176" s="305"/>
      <c r="J176" s="305"/>
      <c r="K176" s="305"/>
      <c r="L176" s="305"/>
      <c r="M176" s="309"/>
      <c r="N176" s="309"/>
      <c r="O176" s="309"/>
      <c r="P176" s="309"/>
      <c r="Q176" s="309"/>
      <c r="R176" s="309"/>
    </row>
    <row r="177">
      <c r="D177" s="305"/>
      <c r="E177" s="305"/>
      <c r="F177" s="305"/>
      <c r="G177" s="305"/>
      <c r="H177" s="305"/>
      <c r="I177" s="305"/>
      <c r="J177" s="305"/>
      <c r="K177" s="305"/>
      <c r="L177" s="305"/>
      <c r="M177" s="309"/>
      <c r="N177" s="309"/>
      <c r="O177" s="309"/>
      <c r="P177" s="309"/>
      <c r="Q177" s="309"/>
      <c r="R177" s="309"/>
    </row>
    <row r="178">
      <c r="D178" s="305"/>
      <c r="E178" s="305"/>
      <c r="F178" s="305"/>
      <c r="G178" s="305"/>
      <c r="H178" s="305"/>
      <c r="I178" s="305"/>
      <c r="J178" s="305"/>
      <c r="K178" s="305"/>
      <c r="L178" s="305"/>
      <c r="M178" s="309"/>
      <c r="N178" s="309"/>
      <c r="O178" s="309"/>
      <c r="P178" s="309"/>
      <c r="Q178" s="309"/>
      <c r="R178" s="309"/>
    </row>
    <row r="179">
      <c r="D179" s="305"/>
      <c r="E179" s="305"/>
      <c r="F179" s="305"/>
      <c r="G179" s="305"/>
      <c r="H179" s="305"/>
      <c r="I179" s="305"/>
      <c r="J179" s="305"/>
      <c r="K179" s="305"/>
      <c r="L179" s="305"/>
      <c r="M179" s="309"/>
      <c r="N179" s="309"/>
      <c r="O179" s="309"/>
      <c r="P179" s="309"/>
      <c r="Q179" s="309"/>
      <c r="R179" s="309"/>
    </row>
    <row r="180">
      <c r="D180" s="305"/>
      <c r="E180" s="305"/>
      <c r="F180" s="305"/>
      <c r="G180" s="305"/>
      <c r="H180" s="305"/>
      <c r="I180" s="305"/>
      <c r="J180" s="305"/>
      <c r="K180" s="305"/>
      <c r="L180" s="305"/>
      <c r="M180" s="309"/>
      <c r="N180" s="309"/>
      <c r="O180" s="309"/>
      <c r="P180" s="309"/>
      <c r="Q180" s="309"/>
      <c r="R180" s="309"/>
    </row>
    <row r="181">
      <c r="D181" s="305"/>
      <c r="E181" s="305"/>
      <c r="F181" s="305"/>
      <c r="G181" s="305"/>
      <c r="H181" s="305"/>
      <c r="I181" s="305"/>
      <c r="J181" s="305"/>
      <c r="K181" s="305"/>
      <c r="L181" s="305"/>
      <c r="M181" s="309"/>
      <c r="N181" s="309"/>
      <c r="O181" s="309"/>
      <c r="P181" s="309"/>
      <c r="Q181" s="309"/>
      <c r="R181" s="309"/>
    </row>
    <row r="182">
      <c r="D182" s="305"/>
      <c r="E182" s="305"/>
      <c r="F182" s="305"/>
      <c r="G182" s="305"/>
      <c r="H182" s="305"/>
      <c r="I182" s="305"/>
      <c r="J182" s="305"/>
      <c r="K182" s="305"/>
      <c r="L182" s="305"/>
      <c r="M182" s="309"/>
      <c r="N182" s="309"/>
      <c r="O182" s="309"/>
      <c r="P182" s="309"/>
      <c r="Q182" s="309"/>
      <c r="R182" s="309"/>
    </row>
    <row r="183">
      <c r="D183" s="305"/>
      <c r="E183" s="305"/>
      <c r="F183" s="305"/>
      <c r="G183" s="305"/>
      <c r="H183" s="305"/>
      <c r="I183" s="305"/>
      <c r="J183" s="305"/>
      <c r="K183" s="305"/>
      <c r="L183" s="305"/>
      <c r="M183" s="309"/>
      <c r="N183" s="309"/>
      <c r="O183" s="309"/>
      <c r="P183" s="309"/>
      <c r="Q183" s="309"/>
      <c r="R183" s="309"/>
    </row>
    <row r="184">
      <c r="D184" s="305"/>
      <c r="E184" s="305"/>
      <c r="F184" s="305"/>
      <c r="G184" s="305"/>
      <c r="H184" s="305"/>
      <c r="I184" s="305"/>
      <c r="J184" s="305"/>
      <c r="K184" s="305"/>
      <c r="L184" s="305"/>
      <c r="M184" s="309"/>
      <c r="N184" s="309"/>
      <c r="O184" s="309"/>
      <c r="P184" s="309"/>
      <c r="Q184" s="309"/>
      <c r="R184" s="309"/>
    </row>
    <row r="185">
      <c r="D185" s="305"/>
      <c r="E185" s="305"/>
      <c r="F185" s="305"/>
      <c r="G185" s="305"/>
      <c r="H185" s="305"/>
      <c r="I185" s="305"/>
      <c r="J185" s="305"/>
      <c r="K185" s="305"/>
      <c r="L185" s="305"/>
      <c r="M185" s="309"/>
      <c r="N185" s="309"/>
      <c r="O185" s="309"/>
      <c r="P185" s="309"/>
      <c r="Q185" s="309"/>
      <c r="R185" s="309"/>
    </row>
    <row r="186">
      <c r="D186" s="305"/>
      <c r="E186" s="305"/>
      <c r="F186" s="305"/>
      <c r="G186" s="305"/>
      <c r="H186" s="305"/>
      <c r="I186" s="305"/>
      <c r="J186" s="305"/>
      <c r="K186" s="305"/>
      <c r="L186" s="305"/>
      <c r="M186" s="309"/>
      <c r="N186" s="309"/>
      <c r="O186" s="309"/>
      <c r="P186" s="309"/>
      <c r="Q186" s="309"/>
      <c r="R186" s="309"/>
    </row>
    <row r="187">
      <c r="D187" s="305"/>
      <c r="E187" s="305"/>
      <c r="F187" s="305"/>
      <c r="G187" s="305"/>
      <c r="H187" s="305"/>
      <c r="I187" s="305"/>
      <c r="J187" s="305"/>
      <c r="K187" s="305"/>
      <c r="L187" s="305"/>
      <c r="M187" s="309"/>
      <c r="N187" s="309"/>
      <c r="O187" s="309"/>
      <c r="P187" s="309"/>
      <c r="Q187" s="309"/>
      <c r="R187" s="309"/>
    </row>
    <row r="188">
      <c r="D188" s="305"/>
      <c r="E188" s="305"/>
      <c r="F188" s="305"/>
      <c r="G188" s="305"/>
      <c r="H188" s="305"/>
      <c r="I188" s="305"/>
      <c r="J188" s="305"/>
      <c r="K188" s="305"/>
      <c r="L188" s="305"/>
      <c r="M188" s="309"/>
      <c r="N188" s="309"/>
      <c r="O188" s="309"/>
      <c r="P188" s="309"/>
      <c r="Q188" s="309"/>
      <c r="R188" s="309"/>
    </row>
    <row r="189">
      <c r="D189" s="305"/>
      <c r="E189" s="305"/>
      <c r="F189" s="305"/>
      <c r="G189" s="305"/>
      <c r="H189" s="305"/>
      <c r="I189" s="305"/>
      <c r="J189" s="305"/>
      <c r="K189" s="305"/>
      <c r="L189" s="305"/>
      <c r="M189" s="309"/>
      <c r="N189" s="309"/>
      <c r="O189" s="309"/>
      <c r="P189" s="309"/>
      <c r="Q189" s="309"/>
      <c r="R189" s="309"/>
    </row>
    <row r="190">
      <c r="D190" s="305"/>
      <c r="E190" s="305"/>
      <c r="F190" s="305"/>
      <c r="G190" s="305"/>
      <c r="H190" s="305"/>
      <c r="I190" s="305"/>
      <c r="J190" s="305"/>
      <c r="K190" s="305"/>
      <c r="L190" s="305"/>
      <c r="M190" s="309"/>
      <c r="N190" s="309"/>
      <c r="O190" s="309"/>
      <c r="P190" s="309"/>
      <c r="Q190" s="309"/>
      <c r="R190" s="309"/>
    </row>
    <row r="191">
      <c r="D191" s="305"/>
      <c r="E191" s="305"/>
      <c r="F191" s="305"/>
      <c r="G191" s="305"/>
      <c r="H191" s="305"/>
      <c r="I191" s="305"/>
      <c r="J191" s="305"/>
      <c r="K191" s="305"/>
      <c r="L191" s="305"/>
      <c r="M191" s="309"/>
      <c r="N191" s="309"/>
      <c r="O191" s="309"/>
      <c r="P191" s="309"/>
      <c r="Q191" s="309"/>
      <c r="R191" s="309"/>
    </row>
    <row r="192">
      <c r="D192" s="305"/>
      <c r="E192" s="305"/>
      <c r="F192" s="305"/>
      <c r="G192" s="305"/>
      <c r="H192" s="305"/>
      <c r="I192" s="305"/>
      <c r="J192" s="305"/>
      <c r="K192" s="305"/>
      <c r="L192" s="305"/>
      <c r="M192" s="309"/>
      <c r="N192" s="309"/>
      <c r="O192" s="309"/>
      <c r="P192" s="309"/>
      <c r="Q192" s="309"/>
      <c r="R192" s="309"/>
    </row>
    <row r="193">
      <c r="D193" s="305"/>
      <c r="E193" s="305"/>
      <c r="F193" s="305"/>
      <c r="G193" s="305"/>
      <c r="H193" s="305"/>
      <c r="I193" s="305"/>
      <c r="J193" s="305"/>
      <c r="K193" s="305"/>
      <c r="L193" s="305"/>
      <c r="M193" s="309"/>
      <c r="N193" s="309"/>
      <c r="O193" s="309"/>
      <c r="P193" s="309"/>
      <c r="Q193" s="309"/>
      <c r="R193" s="309"/>
    </row>
    <row r="194">
      <c r="D194" s="305"/>
      <c r="E194" s="305"/>
      <c r="F194" s="305"/>
      <c r="G194" s="305"/>
      <c r="H194" s="305"/>
      <c r="I194" s="305"/>
      <c r="J194" s="305"/>
      <c r="K194" s="305"/>
      <c r="L194" s="305"/>
      <c r="M194" s="309"/>
      <c r="N194" s="309"/>
      <c r="O194" s="309"/>
      <c r="P194" s="309"/>
      <c r="Q194" s="309"/>
      <c r="R194" s="309"/>
    </row>
    <row r="195">
      <c r="D195" s="305"/>
      <c r="E195" s="305"/>
      <c r="F195" s="305"/>
      <c r="G195" s="305"/>
      <c r="H195" s="305"/>
      <c r="I195" s="305"/>
      <c r="J195" s="305"/>
      <c r="K195" s="305"/>
      <c r="L195" s="305"/>
      <c r="M195" s="309"/>
      <c r="N195" s="309"/>
      <c r="O195" s="309"/>
      <c r="P195" s="309"/>
      <c r="Q195" s="309"/>
      <c r="R195" s="309"/>
    </row>
    <row r="196">
      <c r="D196" s="305"/>
      <c r="E196" s="305"/>
      <c r="F196" s="305"/>
      <c r="G196" s="305"/>
      <c r="H196" s="305"/>
      <c r="I196" s="305"/>
      <c r="J196" s="305"/>
      <c r="K196" s="305"/>
      <c r="L196" s="305"/>
      <c r="M196" s="309"/>
      <c r="N196" s="309"/>
      <c r="O196" s="309"/>
      <c r="P196" s="309"/>
      <c r="Q196" s="309"/>
      <c r="R196" s="309"/>
    </row>
    <row r="197">
      <c r="D197" s="305"/>
      <c r="E197" s="305"/>
      <c r="F197" s="305"/>
      <c r="G197" s="305"/>
      <c r="H197" s="305"/>
      <c r="I197" s="305"/>
      <c r="J197" s="305"/>
      <c r="K197" s="305"/>
      <c r="L197" s="305"/>
      <c r="M197" s="309"/>
      <c r="N197" s="309"/>
      <c r="O197" s="309"/>
      <c r="P197" s="309"/>
      <c r="Q197" s="309"/>
      <c r="R197" s="309"/>
    </row>
    <row r="198">
      <c r="D198" s="305"/>
      <c r="E198" s="305"/>
      <c r="F198" s="305"/>
      <c r="G198" s="305"/>
      <c r="H198" s="305"/>
      <c r="I198" s="305"/>
      <c r="J198" s="305"/>
      <c r="K198" s="305"/>
      <c r="L198" s="305"/>
      <c r="M198" s="309"/>
      <c r="N198" s="309"/>
      <c r="O198" s="309"/>
      <c r="P198" s="309"/>
      <c r="Q198" s="309"/>
      <c r="R198" s="309"/>
    </row>
    <row r="199">
      <c r="D199" s="305"/>
      <c r="E199" s="305"/>
      <c r="F199" s="305"/>
      <c r="G199" s="305"/>
      <c r="H199" s="305"/>
      <c r="I199" s="305"/>
      <c r="J199" s="305"/>
      <c r="K199" s="305"/>
      <c r="L199" s="305"/>
      <c r="M199" s="309"/>
      <c r="N199" s="309"/>
      <c r="O199" s="309"/>
      <c r="P199" s="309"/>
      <c r="Q199" s="309"/>
      <c r="R199" s="309"/>
    </row>
    <row r="200">
      <c r="D200" s="305"/>
      <c r="E200" s="305"/>
      <c r="F200" s="305"/>
      <c r="G200" s="305"/>
      <c r="H200" s="305"/>
      <c r="I200" s="305"/>
      <c r="J200" s="305"/>
      <c r="K200" s="305"/>
      <c r="L200" s="305"/>
      <c r="M200" s="309"/>
      <c r="N200" s="309"/>
      <c r="O200" s="309"/>
      <c r="P200" s="309"/>
      <c r="Q200" s="309"/>
      <c r="R200" s="309"/>
    </row>
    <row r="201">
      <c r="D201" s="305"/>
      <c r="E201" s="305"/>
      <c r="F201" s="305"/>
      <c r="G201" s="305"/>
      <c r="H201" s="305"/>
      <c r="I201" s="305"/>
      <c r="J201" s="305"/>
      <c r="K201" s="305"/>
      <c r="L201" s="305"/>
      <c r="M201" s="309"/>
      <c r="N201" s="309"/>
      <c r="O201" s="309"/>
      <c r="P201" s="309"/>
      <c r="Q201" s="309"/>
      <c r="R201" s="309"/>
    </row>
    <row r="202">
      <c r="D202" s="305"/>
      <c r="E202" s="305"/>
      <c r="F202" s="305"/>
      <c r="G202" s="305"/>
      <c r="H202" s="305"/>
      <c r="I202" s="305"/>
      <c r="J202" s="305"/>
      <c r="K202" s="305"/>
      <c r="L202" s="305"/>
      <c r="M202" s="309"/>
      <c r="N202" s="309"/>
      <c r="O202" s="309"/>
      <c r="P202" s="309"/>
      <c r="Q202" s="309"/>
      <c r="R202" s="309"/>
    </row>
    <row r="203">
      <c r="D203" s="305"/>
      <c r="E203" s="305"/>
      <c r="F203" s="305"/>
      <c r="G203" s="305"/>
      <c r="H203" s="305"/>
      <c r="I203" s="305"/>
      <c r="J203" s="305"/>
      <c r="K203" s="305"/>
      <c r="L203" s="305"/>
      <c r="M203" s="309"/>
      <c r="N203" s="309"/>
      <c r="O203" s="309"/>
      <c r="P203" s="309"/>
      <c r="Q203" s="309"/>
      <c r="R203" s="309"/>
    </row>
    <row r="204">
      <c r="D204" s="305"/>
      <c r="E204" s="305"/>
      <c r="F204" s="305"/>
      <c r="G204" s="305"/>
      <c r="H204" s="305"/>
      <c r="I204" s="305"/>
      <c r="J204" s="305"/>
      <c r="K204" s="305"/>
      <c r="L204" s="305"/>
      <c r="M204" s="309"/>
      <c r="N204" s="309"/>
      <c r="O204" s="309"/>
      <c r="P204" s="309"/>
      <c r="Q204" s="309"/>
      <c r="R204" s="309"/>
    </row>
    <row r="205">
      <c r="D205" s="305"/>
      <c r="E205" s="305"/>
      <c r="F205" s="305"/>
      <c r="G205" s="305"/>
      <c r="H205" s="305"/>
      <c r="I205" s="305"/>
      <c r="J205" s="305"/>
      <c r="K205" s="305"/>
      <c r="L205" s="305"/>
      <c r="M205" s="309"/>
      <c r="N205" s="309"/>
      <c r="O205" s="309"/>
      <c r="P205" s="309"/>
      <c r="Q205" s="309"/>
      <c r="R205" s="309"/>
    </row>
    <row r="206">
      <c r="D206" s="305"/>
      <c r="E206" s="305"/>
      <c r="F206" s="305"/>
      <c r="G206" s="305"/>
      <c r="H206" s="305"/>
      <c r="I206" s="305"/>
      <c r="J206" s="305"/>
      <c r="K206" s="305"/>
      <c r="L206" s="305"/>
      <c r="M206" s="309"/>
      <c r="N206" s="309"/>
      <c r="O206" s="309"/>
      <c r="P206" s="309"/>
      <c r="Q206" s="309"/>
      <c r="R206" s="309"/>
    </row>
    <row r="207">
      <c r="D207" s="305"/>
      <c r="E207" s="305"/>
      <c r="F207" s="305"/>
      <c r="G207" s="305"/>
      <c r="H207" s="305"/>
      <c r="I207" s="305"/>
      <c r="J207" s="305"/>
      <c r="K207" s="305"/>
      <c r="L207" s="305"/>
      <c r="M207" s="309"/>
      <c r="N207" s="309"/>
      <c r="O207" s="309"/>
      <c r="P207" s="309"/>
      <c r="Q207" s="309"/>
      <c r="R207" s="309"/>
    </row>
    <row r="208">
      <c r="D208" s="305"/>
      <c r="E208" s="305"/>
      <c r="F208" s="305"/>
      <c r="G208" s="305"/>
      <c r="H208" s="305"/>
      <c r="I208" s="305"/>
      <c r="J208" s="305"/>
      <c r="K208" s="305"/>
      <c r="L208" s="305"/>
      <c r="M208" s="309"/>
      <c r="N208" s="309"/>
      <c r="O208" s="309"/>
      <c r="P208" s="309"/>
      <c r="Q208" s="309"/>
      <c r="R208" s="309"/>
    </row>
    <row r="209">
      <c r="D209" s="305"/>
      <c r="E209" s="305"/>
      <c r="F209" s="305"/>
      <c r="G209" s="305"/>
      <c r="H209" s="305"/>
      <c r="I209" s="305"/>
      <c r="J209" s="305"/>
      <c r="K209" s="305"/>
      <c r="L209" s="305"/>
      <c r="M209" s="309"/>
      <c r="N209" s="309"/>
      <c r="O209" s="309"/>
      <c r="P209" s="309"/>
      <c r="Q209" s="309"/>
      <c r="R209" s="309"/>
    </row>
    <row r="210">
      <c r="D210" s="305"/>
      <c r="E210" s="305"/>
      <c r="F210" s="305"/>
      <c r="G210" s="305"/>
      <c r="H210" s="305"/>
      <c r="I210" s="305"/>
      <c r="J210" s="305"/>
      <c r="K210" s="305"/>
      <c r="L210" s="305"/>
      <c r="M210" s="309"/>
      <c r="N210" s="309"/>
      <c r="O210" s="309"/>
      <c r="P210" s="309"/>
      <c r="Q210" s="309"/>
      <c r="R210" s="309"/>
    </row>
    <row r="211">
      <c r="D211" s="305"/>
      <c r="E211" s="305"/>
      <c r="F211" s="305"/>
      <c r="G211" s="305"/>
      <c r="H211" s="305"/>
      <c r="I211" s="305"/>
      <c r="J211" s="305"/>
      <c r="K211" s="305"/>
      <c r="L211" s="305"/>
      <c r="M211" s="309"/>
      <c r="N211" s="309"/>
      <c r="O211" s="309"/>
      <c r="P211" s="309"/>
      <c r="Q211" s="309"/>
      <c r="R211" s="309"/>
    </row>
    <row r="212">
      <c r="D212" s="305"/>
      <c r="E212" s="305"/>
      <c r="F212" s="305"/>
      <c r="G212" s="305"/>
      <c r="H212" s="305"/>
      <c r="I212" s="305"/>
      <c r="J212" s="305"/>
      <c r="K212" s="305"/>
      <c r="L212" s="305"/>
      <c r="M212" s="309"/>
      <c r="N212" s="309"/>
      <c r="O212" s="309"/>
      <c r="P212" s="309"/>
      <c r="Q212" s="309"/>
      <c r="R212" s="309"/>
    </row>
    <row r="213">
      <c r="D213" s="305"/>
      <c r="E213" s="305"/>
      <c r="F213" s="305"/>
      <c r="G213" s="305"/>
      <c r="H213" s="305"/>
      <c r="I213" s="305"/>
      <c r="J213" s="305"/>
      <c r="K213" s="305"/>
      <c r="L213" s="305"/>
      <c r="M213" s="309"/>
      <c r="N213" s="309"/>
      <c r="O213" s="309"/>
      <c r="P213" s="309"/>
      <c r="Q213" s="309"/>
      <c r="R213" s="309"/>
    </row>
    <row r="214">
      <c r="D214" s="305"/>
      <c r="E214" s="305"/>
      <c r="F214" s="305"/>
      <c r="G214" s="305"/>
      <c r="H214" s="305"/>
      <c r="I214" s="305"/>
      <c r="J214" s="305"/>
      <c r="K214" s="305"/>
      <c r="L214" s="305"/>
      <c r="M214" s="309"/>
      <c r="N214" s="309"/>
      <c r="O214" s="309"/>
      <c r="P214" s="309"/>
      <c r="Q214" s="309"/>
      <c r="R214" s="309"/>
    </row>
    <row r="215">
      <c r="D215" s="305"/>
      <c r="E215" s="305"/>
      <c r="F215" s="305"/>
      <c r="G215" s="305"/>
      <c r="H215" s="305"/>
      <c r="I215" s="305"/>
      <c r="J215" s="305"/>
      <c r="K215" s="305"/>
      <c r="L215" s="305"/>
      <c r="M215" s="309"/>
      <c r="N215" s="309"/>
      <c r="O215" s="309"/>
      <c r="P215" s="309"/>
      <c r="Q215" s="309"/>
      <c r="R215" s="309"/>
    </row>
    <row r="216">
      <c r="D216" s="305"/>
      <c r="E216" s="305"/>
      <c r="F216" s="305"/>
      <c r="G216" s="305"/>
      <c r="H216" s="305"/>
      <c r="I216" s="305"/>
      <c r="J216" s="305"/>
      <c r="K216" s="305"/>
      <c r="L216" s="305"/>
      <c r="M216" s="309"/>
      <c r="N216" s="309"/>
      <c r="O216" s="309"/>
      <c r="P216" s="309"/>
      <c r="Q216" s="309"/>
      <c r="R216" s="309"/>
    </row>
    <row r="217">
      <c r="D217" s="305"/>
      <c r="E217" s="305"/>
      <c r="F217" s="305"/>
      <c r="G217" s="305"/>
      <c r="H217" s="305"/>
      <c r="I217" s="305"/>
      <c r="J217" s="305"/>
      <c r="K217" s="305"/>
      <c r="L217" s="305"/>
      <c r="M217" s="309"/>
      <c r="N217" s="309"/>
      <c r="O217" s="309"/>
      <c r="P217" s="309"/>
      <c r="Q217" s="309"/>
      <c r="R217" s="309"/>
    </row>
    <row r="218">
      <c r="D218" s="305"/>
      <c r="E218" s="305"/>
      <c r="F218" s="305"/>
      <c r="G218" s="305"/>
      <c r="H218" s="305"/>
      <c r="I218" s="305"/>
      <c r="J218" s="305"/>
      <c r="K218" s="305"/>
      <c r="L218" s="305"/>
      <c r="M218" s="309"/>
      <c r="N218" s="309"/>
      <c r="O218" s="309"/>
      <c r="P218" s="309"/>
      <c r="Q218" s="309"/>
      <c r="R218" s="309"/>
    </row>
    <row r="219">
      <c r="D219" s="305"/>
      <c r="E219" s="305"/>
      <c r="F219" s="305"/>
      <c r="G219" s="305"/>
      <c r="H219" s="305"/>
      <c r="I219" s="305"/>
      <c r="J219" s="305"/>
      <c r="K219" s="305"/>
      <c r="L219" s="305"/>
      <c r="M219" s="309"/>
      <c r="N219" s="309"/>
      <c r="O219" s="309"/>
      <c r="P219" s="309"/>
      <c r="Q219" s="309"/>
      <c r="R219" s="309"/>
    </row>
    <row r="220">
      <c r="D220" s="305"/>
      <c r="E220" s="305"/>
      <c r="F220" s="305"/>
      <c r="G220" s="305"/>
      <c r="H220" s="305"/>
      <c r="I220" s="305"/>
      <c r="J220" s="305"/>
      <c r="K220" s="305"/>
      <c r="L220" s="305"/>
      <c r="M220" s="309"/>
      <c r="N220" s="309"/>
      <c r="O220" s="309"/>
      <c r="P220" s="309"/>
      <c r="Q220" s="309"/>
      <c r="R220" s="309"/>
    </row>
    <row r="221">
      <c r="D221" s="305"/>
      <c r="E221" s="305"/>
      <c r="F221" s="305"/>
      <c r="G221" s="305"/>
      <c r="H221" s="305"/>
      <c r="I221" s="305"/>
      <c r="J221" s="305"/>
      <c r="K221" s="305"/>
      <c r="L221" s="305"/>
      <c r="M221" s="309"/>
      <c r="N221" s="309"/>
      <c r="O221" s="309"/>
      <c r="P221" s="309"/>
      <c r="Q221" s="309"/>
      <c r="R221" s="309"/>
    </row>
    <row r="222">
      <c r="D222" s="305"/>
      <c r="E222" s="305"/>
      <c r="F222" s="305"/>
      <c r="G222" s="305"/>
      <c r="H222" s="305"/>
      <c r="I222" s="305"/>
      <c r="J222" s="305"/>
      <c r="K222" s="305"/>
      <c r="L222" s="305"/>
      <c r="M222" s="309"/>
      <c r="N222" s="309"/>
      <c r="O222" s="309"/>
      <c r="P222" s="309"/>
      <c r="Q222" s="309"/>
      <c r="R222" s="309"/>
    </row>
    <row r="223">
      <c r="D223" s="305"/>
      <c r="E223" s="305"/>
      <c r="F223" s="305"/>
      <c r="G223" s="305"/>
      <c r="H223" s="305"/>
      <c r="I223" s="305"/>
      <c r="J223" s="305"/>
      <c r="K223" s="305"/>
      <c r="L223" s="305"/>
      <c r="M223" s="309"/>
      <c r="N223" s="309"/>
      <c r="O223" s="309"/>
      <c r="P223" s="309"/>
      <c r="Q223" s="309"/>
      <c r="R223" s="309"/>
    </row>
    <row r="224">
      <c r="D224" s="305"/>
      <c r="E224" s="305"/>
      <c r="F224" s="305"/>
      <c r="G224" s="305"/>
      <c r="H224" s="305"/>
      <c r="I224" s="305"/>
      <c r="J224" s="305"/>
      <c r="K224" s="305"/>
      <c r="L224" s="305"/>
      <c r="M224" s="309"/>
      <c r="N224" s="309"/>
      <c r="O224" s="309"/>
      <c r="P224" s="309"/>
      <c r="Q224" s="309"/>
      <c r="R224" s="309"/>
    </row>
    <row r="225">
      <c r="D225" s="305"/>
      <c r="E225" s="305"/>
      <c r="F225" s="305"/>
      <c r="G225" s="305"/>
      <c r="H225" s="305"/>
      <c r="I225" s="305"/>
      <c r="J225" s="305"/>
      <c r="K225" s="305"/>
      <c r="L225" s="305"/>
      <c r="M225" s="309"/>
      <c r="N225" s="309"/>
      <c r="O225" s="309"/>
      <c r="P225" s="309"/>
      <c r="Q225" s="309"/>
      <c r="R225" s="309"/>
    </row>
    <row r="226">
      <c r="D226" s="305"/>
      <c r="E226" s="305"/>
      <c r="F226" s="305"/>
      <c r="G226" s="305"/>
      <c r="H226" s="305"/>
      <c r="I226" s="305"/>
      <c r="J226" s="305"/>
      <c r="K226" s="305"/>
      <c r="L226" s="305"/>
      <c r="M226" s="309"/>
      <c r="N226" s="309"/>
      <c r="O226" s="309"/>
      <c r="P226" s="309"/>
      <c r="Q226" s="309"/>
      <c r="R226" s="309"/>
    </row>
    <row r="227">
      <c r="D227" s="305"/>
      <c r="E227" s="305"/>
      <c r="F227" s="305"/>
      <c r="G227" s="305"/>
      <c r="H227" s="305"/>
      <c r="I227" s="305"/>
      <c r="J227" s="305"/>
      <c r="K227" s="305"/>
      <c r="L227" s="305"/>
      <c r="M227" s="309"/>
      <c r="N227" s="309"/>
      <c r="O227" s="309"/>
      <c r="P227" s="309"/>
      <c r="Q227" s="309"/>
      <c r="R227" s="309"/>
    </row>
    <row r="228">
      <c r="D228" s="305"/>
      <c r="E228" s="305"/>
      <c r="F228" s="305"/>
      <c r="G228" s="305"/>
      <c r="H228" s="305"/>
      <c r="I228" s="305"/>
      <c r="J228" s="305"/>
      <c r="K228" s="305"/>
      <c r="L228" s="305"/>
      <c r="M228" s="309"/>
      <c r="N228" s="309"/>
      <c r="O228" s="309"/>
      <c r="P228" s="309"/>
      <c r="Q228" s="309"/>
      <c r="R228" s="309"/>
    </row>
    <row r="229">
      <c r="D229" s="305"/>
      <c r="E229" s="305"/>
      <c r="F229" s="305"/>
      <c r="G229" s="305"/>
      <c r="H229" s="305"/>
      <c r="I229" s="305"/>
      <c r="J229" s="305"/>
      <c r="K229" s="305"/>
      <c r="L229" s="305"/>
      <c r="M229" s="309"/>
      <c r="N229" s="309"/>
      <c r="O229" s="309"/>
      <c r="P229" s="309"/>
      <c r="Q229" s="309"/>
      <c r="R229" s="309"/>
    </row>
    <row r="230">
      <c r="D230" s="305"/>
      <c r="E230" s="305"/>
      <c r="F230" s="305"/>
      <c r="G230" s="305"/>
      <c r="H230" s="305"/>
      <c r="I230" s="305"/>
      <c r="J230" s="305"/>
      <c r="K230" s="305"/>
      <c r="L230" s="305"/>
      <c r="M230" s="309"/>
      <c r="N230" s="309"/>
      <c r="O230" s="309"/>
      <c r="P230" s="309"/>
      <c r="Q230" s="309"/>
      <c r="R230" s="309"/>
    </row>
    <row r="231">
      <c r="D231" s="305"/>
      <c r="E231" s="305"/>
      <c r="F231" s="305"/>
      <c r="G231" s="305"/>
      <c r="H231" s="305"/>
      <c r="I231" s="305"/>
      <c r="J231" s="305"/>
      <c r="K231" s="305"/>
      <c r="L231" s="305"/>
      <c r="M231" s="309"/>
      <c r="N231" s="309"/>
      <c r="O231" s="309"/>
      <c r="P231" s="309"/>
      <c r="Q231" s="309"/>
      <c r="R231" s="309"/>
    </row>
    <row r="232">
      <c r="D232" s="305"/>
      <c r="E232" s="305"/>
      <c r="F232" s="305"/>
      <c r="G232" s="305"/>
      <c r="H232" s="305"/>
      <c r="I232" s="305"/>
      <c r="J232" s="305"/>
      <c r="K232" s="305"/>
      <c r="L232" s="305"/>
      <c r="M232" s="309"/>
      <c r="N232" s="309"/>
      <c r="O232" s="309"/>
      <c r="P232" s="309"/>
      <c r="Q232" s="309"/>
      <c r="R232" s="309"/>
    </row>
    <row r="233">
      <c r="D233" s="305"/>
      <c r="E233" s="305"/>
      <c r="F233" s="305"/>
      <c r="G233" s="305"/>
      <c r="H233" s="305"/>
      <c r="I233" s="305"/>
      <c r="J233" s="305"/>
      <c r="K233" s="305"/>
      <c r="L233" s="305"/>
      <c r="M233" s="309"/>
      <c r="N233" s="309"/>
      <c r="O233" s="309"/>
      <c r="P233" s="309"/>
      <c r="Q233" s="309"/>
      <c r="R233" s="309"/>
    </row>
    <row r="234">
      <c r="D234" s="305"/>
      <c r="E234" s="305"/>
      <c r="F234" s="305"/>
      <c r="G234" s="305"/>
      <c r="H234" s="305"/>
      <c r="I234" s="305"/>
      <c r="J234" s="305"/>
      <c r="K234" s="305"/>
      <c r="L234" s="305"/>
      <c r="M234" s="309"/>
      <c r="N234" s="309"/>
      <c r="O234" s="309"/>
      <c r="P234" s="309"/>
      <c r="Q234" s="309"/>
      <c r="R234" s="309"/>
    </row>
    <row r="235">
      <c r="D235" s="305"/>
      <c r="E235" s="305"/>
      <c r="F235" s="305"/>
      <c r="G235" s="305"/>
      <c r="H235" s="305"/>
      <c r="I235" s="305"/>
      <c r="J235" s="305"/>
      <c r="K235" s="305"/>
      <c r="L235" s="305"/>
      <c r="M235" s="309"/>
      <c r="N235" s="309"/>
      <c r="O235" s="309"/>
      <c r="P235" s="309"/>
      <c r="Q235" s="309"/>
      <c r="R235" s="309"/>
    </row>
    <row r="236">
      <c r="D236" s="305"/>
      <c r="E236" s="305"/>
      <c r="F236" s="305"/>
      <c r="G236" s="305"/>
      <c r="H236" s="305"/>
      <c r="I236" s="305"/>
      <c r="J236" s="305"/>
      <c r="K236" s="305"/>
      <c r="L236" s="305"/>
      <c r="M236" s="309"/>
      <c r="N236" s="309"/>
      <c r="O236" s="309"/>
      <c r="P236" s="309"/>
      <c r="Q236" s="309"/>
      <c r="R236" s="309"/>
    </row>
    <row r="237">
      <c r="D237" s="305"/>
      <c r="E237" s="305"/>
      <c r="F237" s="305"/>
      <c r="G237" s="305"/>
      <c r="H237" s="305"/>
      <c r="I237" s="305"/>
      <c r="J237" s="305"/>
      <c r="K237" s="305"/>
      <c r="L237" s="305"/>
      <c r="M237" s="309"/>
      <c r="N237" s="309"/>
      <c r="O237" s="309"/>
      <c r="P237" s="309"/>
      <c r="Q237" s="309"/>
      <c r="R237" s="309"/>
    </row>
    <row r="238">
      <c r="D238" s="305"/>
      <c r="E238" s="305"/>
      <c r="F238" s="305"/>
      <c r="G238" s="305"/>
      <c r="H238" s="305"/>
      <c r="I238" s="305"/>
      <c r="J238" s="305"/>
      <c r="K238" s="305"/>
      <c r="L238" s="305"/>
      <c r="M238" s="309"/>
      <c r="N238" s="309"/>
      <c r="O238" s="309"/>
      <c r="P238" s="309"/>
      <c r="Q238" s="309"/>
      <c r="R238" s="309"/>
    </row>
    <row r="239">
      <c r="D239" s="305"/>
      <c r="E239" s="305"/>
      <c r="F239" s="305"/>
      <c r="G239" s="305"/>
      <c r="H239" s="305"/>
      <c r="I239" s="305"/>
      <c r="J239" s="305"/>
      <c r="K239" s="305"/>
      <c r="L239" s="305"/>
      <c r="M239" s="309"/>
      <c r="N239" s="309"/>
      <c r="O239" s="309"/>
      <c r="P239" s="309"/>
      <c r="Q239" s="309"/>
      <c r="R239" s="309"/>
    </row>
    <row r="240">
      <c r="D240" s="305"/>
      <c r="E240" s="305"/>
      <c r="F240" s="305"/>
      <c r="G240" s="305"/>
      <c r="H240" s="305"/>
      <c r="I240" s="305"/>
      <c r="J240" s="305"/>
      <c r="K240" s="305"/>
      <c r="L240" s="305"/>
      <c r="M240" s="309"/>
      <c r="N240" s="309"/>
      <c r="O240" s="309"/>
      <c r="P240" s="309"/>
      <c r="Q240" s="309"/>
      <c r="R240" s="309"/>
    </row>
    <row r="241">
      <c r="D241" s="305"/>
      <c r="E241" s="305"/>
      <c r="F241" s="305"/>
      <c r="G241" s="305"/>
      <c r="H241" s="305"/>
      <c r="I241" s="305"/>
      <c r="J241" s="305"/>
      <c r="K241" s="305"/>
      <c r="L241" s="305"/>
      <c r="M241" s="309"/>
      <c r="N241" s="309"/>
      <c r="O241" s="309"/>
      <c r="P241" s="309"/>
      <c r="Q241" s="309"/>
      <c r="R241" s="309"/>
    </row>
    <row r="242">
      <c r="D242" s="305"/>
      <c r="E242" s="305"/>
      <c r="F242" s="305"/>
      <c r="G242" s="305"/>
      <c r="H242" s="305"/>
      <c r="I242" s="305"/>
      <c r="J242" s="305"/>
      <c r="K242" s="305"/>
      <c r="L242" s="305"/>
      <c r="M242" s="309"/>
      <c r="N242" s="309"/>
      <c r="O242" s="309"/>
      <c r="P242" s="309"/>
      <c r="Q242" s="309"/>
      <c r="R242" s="309"/>
    </row>
    <row r="243">
      <c r="D243" s="305"/>
      <c r="E243" s="305"/>
      <c r="F243" s="305"/>
      <c r="G243" s="305"/>
      <c r="H243" s="305"/>
      <c r="I243" s="305"/>
      <c r="J243" s="305"/>
      <c r="K243" s="305"/>
      <c r="L243" s="305"/>
      <c r="M243" s="309"/>
      <c r="N243" s="309"/>
      <c r="O243" s="309"/>
      <c r="P243" s="309"/>
      <c r="Q243" s="309"/>
      <c r="R243" s="309"/>
    </row>
    <row r="244">
      <c r="D244" s="305"/>
      <c r="E244" s="305"/>
      <c r="F244" s="305"/>
      <c r="G244" s="305"/>
      <c r="H244" s="305"/>
      <c r="I244" s="305"/>
      <c r="J244" s="305"/>
      <c r="K244" s="305"/>
      <c r="L244" s="305"/>
      <c r="M244" s="309"/>
      <c r="N244" s="309"/>
      <c r="O244" s="309"/>
      <c r="P244" s="309"/>
      <c r="Q244" s="309"/>
      <c r="R244" s="309"/>
    </row>
    <row r="245">
      <c r="D245" s="305"/>
      <c r="E245" s="305"/>
      <c r="F245" s="305"/>
      <c r="G245" s="305"/>
      <c r="H245" s="305"/>
      <c r="I245" s="305"/>
      <c r="J245" s="305"/>
      <c r="K245" s="305"/>
      <c r="L245" s="305"/>
      <c r="M245" s="309"/>
      <c r="N245" s="309"/>
      <c r="O245" s="309"/>
      <c r="P245" s="309"/>
      <c r="Q245" s="309"/>
      <c r="R245" s="309"/>
    </row>
    <row r="246">
      <c r="D246" s="305"/>
      <c r="E246" s="305"/>
      <c r="F246" s="305"/>
      <c r="G246" s="305"/>
      <c r="H246" s="305"/>
      <c r="I246" s="305"/>
      <c r="J246" s="305"/>
      <c r="K246" s="305"/>
      <c r="L246" s="305"/>
      <c r="M246" s="309"/>
      <c r="N246" s="309"/>
      <c r="O246" s="309"/>
      <c r="P246" s="309"/>
      <c r="Q246" s="309"/>
      <c r="R246" s="309"/>
    </row>
    <row r="247">
      <c r="D247" s="305"/>
      <c r="E247" s="305"/>
      <c r="F247" s="305"/>
      <c r="G247" s="305"/>
      <c r="H247" s="305"/>
      <c r="I247" s="305"/>
      <c r="J247" s="305"/>
      <c r="K247" s="305"/>
      <c r="L247" s="305"/>
      <c r="M247" s="309"/>
      <c r="N247" s="309"/>
      <c r="O247" s="309"/>
      <c r="P247" s="309"/>
      <c r="Q247" s="309"/>
      <c r="R247" s="309"/>
    </row>
    <row r="248">
      <c r="D248" s="305"/>
      <c r="E248" s="305"/>
      <c r="F248" s="305"/>
      <c r="G248" s="305"/>
      <c r="H248" s="305"/>
      <c r="I248" s="305"/>
      <c r="J248" s="305"/>
      <c r="K248" s="305"/>
      <c r="L248" s="305"/>
      <c r="M248" s="309"/>
      <c r="N248" s="309"/>
      <c r="O248" s="309"/>
      <c r="P248" s="309"/>
      <c r="Q248" s="309"/>
      <c r="R248" s="309"/>
    </row>
    <row r="249">
      <c r="D249" s="305"/>
      <c r="E249" s="305"/>
      <c r="F249" s="305"/>
      <c r="G249" s="305"/>
      <c r="H249" s="305"/>
      <c r="I249" s="305"/>
      <c r="J249" s="305"/>
      <c r="K249" s="305"/>
      <c r="L249" s="305"/>
      <c r="M249" s="309"/>
      <c r="N249" s="309"/>
      <c r="O249" s="309"/>
      <c r="P249" s="309"/>
      <c r="Q249" s="309"/>
      <c r="R249" s="309"/>
    </row>
    <row r="250">
      <c r="D250" s="305"/>
      <c r="E250" s="305"/>
      <c r="F250" s="305"/>
      <c r="G250" s="305"/>
      <c r="H250" s="305"/>
      <c r="I250" s="305"/>
      <c r="J250" s="305"/>
      <c r="K250" s="305"/>
      <c r="L250" s="305"/>
      <c r="M250" s="309"/>
      <c r="N250" s="309"/>
      <c r="O250" s="309"/>
      <c r="P250" s="309"/>
      <c r="Q250" s="309"/>
      <c r="R250" s="309"/>
    </row>
    <row r="251">
      <c r="D251" s="305"/>
      <c r="E251" s="305"/>
      <c r="F251" s="305"/>
      <c r="G251" s="305"/>
      <c r="H251" s="305"/>
      <c r="I251" s="305"/>
      <c r="J251" s="305"/>
      <c r="K251" s="305"/>
      <c r="L251" s="305"/>
      <c r="M251" s="309"/>
      <c r="N251" s="309"/>
      <c r="O251" s="309"/>
      <c r="P251" s="309"/>
      <c r="Q251" s="309"/>
      <c r="R251" s="309"/>
    </row>
    <row r="252">
      <c r="D252" s="305"/>
      <c r="E252" s="305"/>
      <c r="F252" s="305"/>
      <c r="G252" s="305"/>
      <c r="H252" s="305"/>
      <c r="I252" s="305"/>
      <c r="J252" s="305"/>
      <c r="K252" s="305"/>
      <c r="L252" s="305"/>
      <c r="M252" s="309"/>
      <c r="N252" s="309"/>
      <c r="O252" s="309"/>
      <c r="P252" s="309"/>
      <c r="Q252" s="309"/>
      <c r="R252" s="309"/>
    </row>
    <row r="253">
      <c r="D253" s="305"/>
      <c r="E253" s="305"/>
      <c r="F253" s="305"/>
      <c r="G253" s="305"/>
      <c r="H253" s="305"/>
      <c r="I253" s="305"/>
      <c r="J253" s="305"/>
      <c r="K253" s="305"/>
      <c r="L253" s="305"/>
      <c r="M253" s="309"/>
      <c r="N253" s="309"/>
      <c r="O253" s="309"/>
      <c r="P253" s="309"/>
      <c r="Q253" s="309"/>
      <c r="R253" s="309"/>
    </row>
    <row r="254">
      <c r="D254" s="305"/>
      <c r="E254" s="305"/>
      <c r="F254" s="305"/>
      <c r="G254" s="305"/>
      <c r="H254" s="305"/>
      <c r="I254" s="305"/>
      <c r="J254" s="305"/>
      <c r="K254" s="305"/>
      <c r="L254" s="305"/>
      <c r="M254" s="309"/>
      <c r="N254" s="309"/>
      <c r="O254" s="309"/>
      <c r="P254" s="309"/>
      <c r="Q254" s="309"/>
      <c r="R254" s="309"/>
    </row>
    <row r="255">
      <c r="D255" s="305"/>
      <c r="E255" s="305"/>
      <c r="F255" s="305"/>
      <c r="G255" s="305"/>
      <c r="H255" s="305"/>
      <c r="I255" s="305"/>
      <c r="J255" s="305"/>
      <c r="K255" s="305"/>
      <c r="L255" s="305"/>
      <c r="M255" s="309"/>
      <c r="N255" s="309"/>
      <c r="O255" s="309"/>
      <c r="P255" s="309"/>
      <c r="Q255" s="309"/>
      <c r="R255" s="309"/>
    </row>
    <row r="256">
      <c r="D256" s="305"/>
      <c r="E256" s="305"/>
      <c r="F256" s="305"/>
      <c r="G256" s="305"/>
      <c r="H256" s="305"/>
      <c r="I256" s="305"/>
      <c r="J256" s="305"/>
      <c r="K256" s="305"/>
      <c r="L256" s="305"/>
      <c r="M256" s="309"/>
      <c r="N256" s="309"/>
      <c r="O256" s="309"/>
      <c r="P256" s="309"/>
      <c r="Q256" s="309"/>
      <c r="R256" s="309"/>
    </row>
    <row r="257">
      <c r="D257" s="305"/>
      <c r="E257" s="305"/>
      <c r="F257" s="305"/>
      <c r="G257" s="305"/>
      <c r="H257" s="305"/>
      <c r="I257" s="305"/>
      <c r="J257" s="305"/>
      <c r="K257" s="305"/>
      <c r="L257" s="305"/>
      <c r="M257" s="309"/>
      <c r="N257" s="309"/>
      <c r="O257" s="309"/>
      <c r="P257" s="309"/>
      <c r="Q257" s="309"/>
      <c r="R257" s="309"/>
    </row>
    <row r="258">
      <c r="D258" s="305"/>
      <c r="E258" s="305"/>
      <c r="F258" s="305"/>
      <c r="G258" s="305"/>
      <c r="H258" s="305"/>
      <c r="I258" s="305"/>
      <c r="J258" s="305"/>
      <c r="K258" s="305"/>
      <c r="L258" s="305"/>
      <c r="M258" s="309"/>
      <c r="N258" s="309"/>
      <c r="O258" s="309"/>
      <c r="P258" s="309"/>
      <c r="Q258" s="309"/>
      <c r="R258" s="309"/>
    </row>
    <row r="259">
      <c r="D259" s="305"/>
      <c r="E259" s="305"/>
      <c r="F259" s="305"/>
      <c r="G259" s="305"/>
      <c r="H259" s="305"/>
      <c r="I259" s="305"/>
      <c r="J259" s="305"/>
      <c r="K259" s="305"/>
      <c r="L259" s="305"/>
      <c r="M259" s="309"/>
      <c r="N259" s="309"/>
      <c r="O259" s="309"/>
      <c r="P259" s="309"/>
      <c r="Q259" s="309"/>
      <c r="R259" s="309"/>
    </row>
    <row r="260">
      <c r="D260" s="305"/>
      <c r="E260" s="305"/>
      <c r="F260" s="305"/>
      <c r="G260" s="305"/>
      <c r="H260" s="305"/>
      <c r="I260" s="305"/>
      <c r="J260" s="305"/>
      <c r="K260" s="305"/>
      <c r="L260" s="305"/>
      <c r="M260" s="309"/>
      <c r="N260" s="309"/>
      <c r="O260" s="309"/>
      <c r="P260" s="309"/>
      <c r="Q260" s="309"/>
      <c r="R260" s="309"/>
    </row>
    <row r="261">
      <c r="D261" s="305"/>
      <c r="E261" s="305"/>
      <c r="F261" s="305"/>
      <c r="G261" s="305"/>
      <c r="H261" s="305"/>
      <c r="I261" s="305"/>
      <c r="J261" s="305"/>
      <c r="K261" s="305"/>
      <c r="L261" s="305"/>
      <c r="M261" s="309"/>
      <c r="N261" s="309"/>
      <c r="O261" s="309"/>
      <c r="P261" s="309"/>
      <c r="Q261" s="309"/>
      <c r="R261" s="309"/>
    </row>
    <row r="262">
      <c r="D262" s="305"/>
      <c r="E262" s="305"/>
      <c r="F262" s="305"/>
      <c r="G262" s="305"/>
      <c r="H262" s="305"/>
      <c r="I262" s="305"/>
      <c r="J262" s="305"/>
      <c r="K262" s="305"/>
      <c r="L262" s="305"/>
      <c r="M262" s="309"/>
      <c r="N262" s="309"/>
      <c r="O262" s="309"/>
      <c r="P262" s="309"/>
      <c r="Q262" s="309"/>
      <c r="R262" s="309"/>
    </row>
    <row r="263">
      <c r="D263" s="305"/>
      <c r="E263" s="305"/>
      <c r="F263" s="305"/>
      <c r="G263" s="305"/>
      <c r="H263" s="305"/>
      <c r="I263" s="305"/>
      <c r="J263" s="305"/>
      <c r="K263" s="305"/>
      <c r="L263" s="305"/>
      <c r="M263" s="309"/>
      <c r="N263" s="309"/>
      <c r="O263" s="309"/>
      <c r="P263" s="309"/>
      <c r="Q263" s="309"/>
      <c r="R263" s="309"/>
    </row>
    <row r="264">
      <c r="D264" s="305"/>
      <c r="E264" s="305"/>
      <c r="F264" s="305"/>
      <c r="G264" s="305"/>
      <c r="H264" s="305"/>
      <c r="I264" s="305"/>
      <c r="J264" s="305"/>
      <c r="K264" s="305"/>
      <c r="L264" s="305"/>
      <c r="M264" s="309"/>
      <c r="N264" s="309"/>
      <c r="O264" s="309"/>
      <c r="P264" s="309"/>
      <c r="Q264" s="309"/>
      <c r="R264" s="309"/>
    </row>
    <row r="265">
      <c r="D265" s="305"/>
      <c r="E265" s="305"/>
      <c r="F265" s="305"/>
      <c r="G265" s="305"/>
      <c r="H265" s="305"/>
      <c r="I265" s="305"/>
      <c r="J265" s="305"/>
      <c r="K265" s="305"/>
      <c r="L265" s="305"/>
      <c r="M265" s="309"/>
      <c r="N265" s="309"/>
      <c r="O265" s="309"/>
      <c r="P265" s="309"/>
      <c r="Q265" s="309"/>
      <c r="R265" s="309"/>
    </row>
    <row r="266">
      <c r="D266" s="305"/>
      <c r="E266" s="305"/>
      <c r="F266" s="305"/>
      <c r="G266" s="305"/>
      <c r="H266" s="305"/>
      <c r="I266" s="305"/>
      <c r="J266" s="305"/>
      <c r="K266" s="305"/>
      <c r="L266" s="305"/>
      <c r="M266" s="309"/>
      <c r="N266" s="309"/>
      <c r="O266" s="309"/>
      <c r="P266" s="309"/>
      <c r="Q266" s="309"/>
      <c r="R266" s="309"/>
    </row>
    <row r="267">
      <c r="D267" s="305"/>
      <c r="E267" s="305"/>
      <c r="F267" s="305"/>
      <c r="G267" s="305"/>
      <c r="H267" s="305"/>
      <c r="I267" s="305"/>
      <c r="J267" s="305"/>
      <c r="K267" s="305"/>
      <c r="L267" s="305"/>
      <c r="M267" s="309"/>
      <c r="N267" s="309"/>
      <c r="O267" s="309"/>
      <c r="P267" s="309"/>
      <c r="Q267" s="309"/>
      <c r="R267" s="309"/>
    </row>
    <row r="268">
      <c r="D268" s="305"/>
      <c r="E268" s="305"/>
      <c r="F268" s="305"/>
      <c r="G268" s="305"/>
      <c r="H268" s="305"/>
      <c r="I268" s="305"/>
      <c r="J268" s="305"/>
      <c r="K268" s="305"/>
      <c r="L268" s="305"/>
      <c r="M268" s="309"/>
      <c r="N268" s="309"/>
      <c r="O268" s="309"/>
      <c r="P268" s="309"/>
      <c r="Q268" s="309"/>
      <c r="R268" s="309"/>
    </row>
    <row r="269">
      <c r="D269" s="305"/>
      <c r="E269" s="305"/>
      <c r="F269" s="305"/>
      <c r="G269" s="305"/>
      <c r="H269" s="305"/>
      <c r="I269" s="305"/>
      <c r="J269" s="305"/>
      <c r="K269" s="305"/>
      <c r="L269" s="305"/>
      <c r="M269" s="309"/>
      <c r="N269" s="309"/>
      <c r="O269" s="309"/>
      <c r="P269" s="309"/>
      <c r="Q269" s="309"/>
      <c r="R269" s="309"/>
    </row>
    <row r="270">
      <c r="D270" s="305"/>
      <c r="E270" s="305"/>
      <c r="F270" s="305"/>
      <c r="G270" s="305"/>
      <c r="H270" s="305"/>
      <c r="I270" s="305"/>
      <c r="J270" s="305"/>
      <c r="K270" s="305"/>
      <c r="L270" s="305"/>
      <c r="M270" s="309"/>
      <c r="N270" s="309"/>
      <c r="O270" s="309"/>
      <c r="P270" s="309"/>
      <c r="Q270" s="309"/>
      <c r="R270" s="309"/>
    </row>
    <row r="271">
      <c r="D271" s="305"/>
      <c r="E271" s="305"/>
      <c r="F271" s="305"/>
      <c r="G271" s="305"/>
      <c r="H271" s="305"/>
      <c r="I271" s="305"/>
      <c r="J271" s="305"/>
      <c r="K271" s="305"/>
      <c r="L271" s="305"/>
      <c r="M271" s="309"/>
      <c r="N271" s="309"/>
      <c r="O271" s="309"/>
      <c r="P271" s="309"/>
      <c r="Q271" s="309"/>
      <c r="R271" s="309"/>
    </row>
    <row r="272">
      <c r="D272" s="305"/>
      <c r="E272" s="305"/>
      <c r="F272" s="305"/>
      <c r="G272" s="305"/>
      <c r="H272" s="305"/>
      <c r="I272" s="305"/>
      <c r="J272" s="305"/>
      <c r="K272" s="305"/>
      <c r="L272" s="305"/>
      <c r="M272" s="309"/>
      <c r="N272" s="309"/>
      <c r="O272" s="309"/>
      <c r="P272" s="309"/>
      <c r="Q272" s="309"/>
      <c r="R272" s="309"/>
    </row>
    <row r="273">
      <c r="D273" s="305"/>
      <c r="E273" s="305"/>
      <c r="F273" s="305"/>
      <c r="G273" s="305"/>
      <c r="H273" s="305"/>
      <c r="I273" s="305"/>
      <c r="J273" s="305"/>
      <c r="K273" s="305"/>
      <c r="L273" s="305"/>
      <c r="M273" s="309"/>
      <c r="N273" s="309"/>
      <c r="O273" s="309"/>
      <c r="P273" s="309"/>
      <c r="Q273" s="309"/>
      <c r="R273" s="309"/>
    </row>
    <row r="274">
      <c r="D274" s="305"/>
      <c r="E274" s="305"/>
      <c r="F274" s="305"/>
      <c r="G274" s="305"/>
      <c r="H274" s="305"/>
      <c r="I274" s="305"/>
      <c r="J274" s="305"/>
      <c r="K274" s="305"/>
      <c r="L274" s="305"/>
      <c r="M274" s="309"/>
      <c r="N274" s="309"/>
      <c r="O274" s="309"/>
      <c r="P274" s="309"/>
      <c r="Q274" s="309"/>
      <c r="R274" s="309"/>
    </row>
    <row r="275">
      <c r="D275" s="305"/>
      <c r="E275" s="305"/>
      <c r="F275" s="305"/>
      <c r="G275" s="305"/>
      <c r="H275" s="305"/>
      <c r="I275" s="305"/>
      <c r="J275" s="305"/>
      <c r="K275" s="305"/>
      <c r="L275" s="305"/>
      <c r="M275" s="309"/>
      <c r="N275" s="309"/>
      <c r="O275" s="309"/>
      <c r="P275" s="309"/>
      <c r="Q275" s="309"/>
      <c r="R275" s="309"/>
    </row>
    <row r="276">
      <c r="D276" s="305"/>
      <c r="E276" s="305"/>
      <c r="F276" s="305"/>
      <c r="G276" s="305"/>
      <c r="H276" s="305"/>
      <c r="I276" s="305"/>
      <c r="J276" s="305"/>
      <c r="K276" s="305"/>
      <c r="L276" s="305"/>
      <c r="M276" s="309"/>
      <c r="N276" s="309"/>
      <c r="O276" s="309"/>
      <c r="P276" s="309"/>
      <c r="Q276" s="309"/>
      <c r="R276" s="309"/>
    </row>
    <row r="277">
      <c r="D277" s="305"/>
      <c r="E277" s="305"/>
      <c r="F277" s="305"/>
      <c r="G277" s="305"/>
      <c r="H277" s="305"/>
      <c r="I277" s="305"/>
      <c r="J277" s="305"/>
      <c r="K277" s="305"/>
      <c r="L277" s="305"/>
      <c r="M277" s="309"/>
      <c r="N277" s="309"/>
      <c r="O277" s="309"/>
      <c r="P277" s="309"/>
      <c r="Q277" s="309"/>
      <c r="R277" s="309"/>
    </row>
    <row r="278">
      <c r="D278" s="305"/>
      <c r="E278" s="305"/>
      <c r="F278" s="305"/>
      <c r="G278" s="305"/>
      <c r="H278" s="305"/>
      <c r="I278" s="305"/>
      <c r="J278" s="305"/>
      <c r="K278" s="305"/>
      <c r="L278" s="305"/>
      <c r="M278" s="309"/>
      <c r="N278" s="309"/>
      <c r="O278" s="309"/>
      <c r="P278" s="309"/>
      <c r="Q278" s="309"/>
      <c r="R278" s="309"/>
    </row>
    <row r="279">
      <c r="D279" s="305"/>
      <c r="E279" s="305"/>
      <c r="F279" s="305"/>
      <c r="G279" s="305"/>
      <c r="H279" s="305"/>
      <c r="I279" s="305"/>
      <c r="J279" s="305"/>
      <c r="K279" s="305"/>
      <c r="L279" s="305"/>
      <c r="M279" s="309"/>
      <c r="N279" s="309"/>
      <c r="O279" s="309"/>
      <c r="P279" s="309"/>
      <c r="Q279" s="309"/>
      <c r="R279" s="309"/>
    </row>
    <row r="280">
      <c r="D280" s="305"/>
      <c r="E280" s="305"/>
      <c r="F280" s="305"/>
      <c r="G280" s="305"/>
      <c r="H280" s="305"/>
      <c r="I280" s="305"/>
      <c r="J280" s="305"/>
      <c r="K280" s="305"/>
      <c r="L280" s="305"/>
      <c r="M280" s="309"/>
      <c r="N280" s="309"/>
      <c r="O280" s="309"/>
      <c r="P280" s="309"/>
      <c r="Q280" s="309"/>
      <c r="R280" s="309"/>
    </row>
    <row r="281">
      <c r="D281" s="305"/>
      <c r="E281" s="305"/>
      <c r="F281" s="305"/>
      <c r="G281" s="305"/>
      <c r="H281" s="305"/>
      <c r="I281" s="305"/>
      <c r="J281" s="305"/>
      <c r="K281" s="305"/>
      <c r="L281" s="305"/>
      <c r="M281" s="309"/>
      <c r="N281" s="309"/>
      <c r="O281" s="309"/>
      <c r="P281" s="309"/>
      <c r="Q281" s="309"/>
      <c r="R281" s="309"/>
    </row>
    <row r="282">
      <c r="D282" s="305"/>
      <c r="E282" s="305"/>
      <c r="F282" s="305"/>
      <c r="G282" s="305"/>
      <c r="H282" s="305"/>
      <c r="I282" s="305"/>
      <c r="J282" s="305"/>
      <c r="K282" s="305"/>
      <c r="L282" s="305"/>
      <c r="M282" s="309"/>
      <c r="N282" s="309"/>
      <c r="O282" s="309"/>
      <c r="P282" s="309"/>
      <c r="Q282" s="309"/>
      <c r="R282" s="309"/>
    </row>
    <row r="283">
      <c r="D283" s="305"/>
      <c r="E283" s="305"/>
      <c r="F283" s="305"/>
      <c r="G283" s="305"/>
      <c r="H283" s="305"/>
      <c r="I283" s="305"/>
      <c r="J283" s="305"/>
      <c r="K283" s="305"/>
      <c r="L283" s="305"/>
      <c r="M283" s="309"/>
      <c r="N283" s="309"/>
      <c r="O283" s="309"/>
      <c r="P283" s="309"/>
      <c r="Q283" s="309"/>
      <c r="R283" s="309"/>
    </row>
    <row r="284">
      <c r="D284" s="305"/>
      <c r="E284" s="305"/>
      <c r="F284" s="305"/>
      <c r="G284" s="305"/>
      <c r="H284" s="305"/>
      <c r="I284" s="305"/>
      <c r="J284" s="305"/>
      <c r="K284" s="305"/>
      <c r="L284" s="305"/>
      <c r="M284" s="309"/>
      <c r="N284" s="309"/>
      <c r="O284" s="309"/>
      <c r="P284" s="309"/>
      <c r="Q284" s="309"/>
      <c r="R284" s="309"/>
    </row>
    <row r="285">
      <c r="D285" s="305"/>
      <c r="E285" s="305"/>
      <c r="F285" s="305"/>
      <c r="G285" s="305"/>
      <c r="H285" s="305"/>
      <c r="I285" s="305"/>
      <c r="J285" s="305"/>
      <c r="K285" s="305"/>
      <c r="L285" s="305"/>
      <c r="M285" s="309"/>
      <c r="N285" s="309"/>
      <c r="O285" s="309"/>
      <c r="P285" s="309"/>
      <c r="Q285" s="309"/>
      <c r="R285" s="309"/>
    </row>
    <row r="286">
      <c r="D286" s="305"/>
      <c r="E286" s="305"/>
      <c r="F286" s="305"/>
      <c r="G286" s="305"/>
      <c r="H286" s="305"/>
      <c r="I286" s="305"/>
      <c r="J286" s="305"/>
      <c r="K286" s="305"/>
      <c r="L286" s="305"/>
      <c r="M286" s="309"/>
      <c r="N286" s="309"/>
      <c r="O286" s="309"/>
      <c r="P286" s="309"/>
      <c r="Q286" s="309"/>
      <c r="R286" s="309"/>
    </row>
    <row r="287">
      <c r="D287" s="305"/>
      <c r="E287" s="305"/>
      <c r="F287" s="305"/>
      <c r="G287" s="305"/>
      <c r="H287" s="305"/>
      <c r="I287" s="305"/>
      <c r="J287" s="305"/>
      <c r="K287" s="305"/>
      <c r="L287" s="305"/>
      <c r="M287" s="309"/>
      <c r="N287" s="309"/>
      <c r="O287" s="309"/>
      <c r="P287" s="309"/>
      <c r="Q287" s="309"/>
      <c r="R287" s="309"/>
    </row>
    <row r="288">
      <c r="D288" s="305"/>
      <c r="E288" s="305"/>
      <c r="F288" s="305"/>
      <c r="G288" s="305"/>
      <c r="H288" s="305"/>
      <c r="I288" s="305"/>
      <c r="J288" s="305"/>
      <c r="K288" s="305"/>
      <c r="L288" s="305"/>
      <c r="M288" s="309"/>
      <c r="N288" s="309"/>
      <c r="O288" s="309"/>
      <c r="P288" s="309"/>
      <c r="Q288" s="309"/>
      <c r="R288" s="309"/>
    </row>
    <row r="289">
      <c r="D289" s="305"/>
      <c r="E289" s="305"/>
      <c r="F289" s="305"/>
      <c r="G289" s="305"/>
      <c r="H289" s="305"/>
      <c r="I289" s="305"/>
      <c r="J289" s="305"/>
      <c r="K289" s="305"/>
      <c r="L289" s="305"/>
      <c r="M289" s="309"/>
      <c r="N289" s="309"/>
      <c r="O289" s="309"/>
      <c r="P289" s="309"/>
      <c r="Q289" s="309"/>
      <c r="R289" s="309"/>
    </row>
    <row r="290">
      <c r="D290" s="305"/>
      <c r="E290" s="305"/>
      <c r="F290" s="305"/>
      <c r="G290" s="305"/>
      <c r="H290" s="305"/>
      <c r="I290" s="305"/>
      <c r="J290" s="305"/>
      <c r="K290" s="305"/>
      <c r="L290" s="305"/>
      <c r="M290" s="309"/>
      <c r="N290" s="309"/>
      <c r="O290" s="309"/>
      <c r="P290" s="309"/>
      <c r="Q290" s="309"/>
      <c r="R290" s="309"/>
    </row>
    <row r="291">
      <c r="D291" s="305"/>
      <c r="E291" s="305"/>
      <c r="F291" s="305"/>
      <c r="G291" s="305"/>
      <c r="H291" s="305"/>
      <c r="I291" s="305"/>
      <c r="J291" s="305"/>
      <c r="K291" s="305"/>
      <c r="L291" s="305"/>
      <c r="M291" s="309"/>
      <c r="N291" s="309"/>
      <c r="O291" s="309"/>
      <c r="P291" s="309"/>
      <c r="Q291" s="309"/>
      <c r="R291" s="309"/>
    </row>
    <row r="292">
      <c r="D292" s="305"/>
      <c r="E292" s="305"/>
      <c r="F292" s="305"/>
      <c r="G292" s="305"/>
      <c r="H292" s="305"/>
      <c r="I292" s="305"/>
      <c r="J292" s="305"/>
      <c r="K292" s="305"/>
      <c r="L292" s="305"/>
      <c r="M292" s="309"/>
      <c r="N292" s="309"/>
      <c r="O292" s="309"/>
      <c r="P292" s="309"/>
      <c r="Q292" s="309"/>
      <c r="R292" s="309"/>
    </row>
    <row r="293">
      <c r="D293" s="305"/>
      <c r="E293" s="305"/>
      <c r="F293" s="305"/>
      <c r="G293" s="305"/>
      <c r="H293" s="305"/>
      <c r="I293" s="305"/>
      <c r="J293" s="305"/>
      <c r="K293" s="305"/>
      <c r="L293" s="305"/>
      <c r="M293" s="309"/>
      <c r="N293" s="309"/>
      <c r="O293" s="309"/>
      <c r="P293" s="309"/>
      <c r="Q293" s="309"/>
      <c r="R293" s="309"/>
    </row>
    <row r="294">
      <c r="D294" s="305"/>
      <c r="E294" s="305"/>
      <c r="F294" s="305"/>
      <c r="G294" s="305"/>
      <c r="H294" s="305"/>
      <c r="I294" s="305"/>
      <c r="J294" s="305"/>
      <c r="K294" s="305"/>
      <c r="L294" s="305"/>
      <c r="M294" s="309"/>
      <c r="N294" s="309"/>
      <c r="O294" s="309"/>
      <c r="P294" s="309"/>
      <c r="Q294" s="309"/>
      <c r="R294" s="309"/>
    </row>
    <row r="295">
      <c r="D295" s="305"/>
      <c r="E295" s="305"/>
      <c r="F295" s="305"/>
      <c r="G295" s="305"/>
      <c r="H295" s="305"/>
      <c r="I295" s="305"/>
      <c r="J295" s="305"/>
      <c r="K295" s="305"/>
      <c r="L295" s="305"/>
      <c r="M295" s="309"/>
      <c r="N295" s="309"/>
      <c r="O295" s="309"/>
      <c r="P295" s="309"/>
      <c r="Q295" s="309"/>
      <c r="R295" s="309"/>
    </row>
    <row r="296">
      <c r="D296" s="305"/>
      <c r="E296" s="305"/>
      <c r="F296" s="305"/>
      <c r="G296" s="305"/>
      <c r="H296" s="305"/>
      <c r="I296" s="305"/>
      <c r="J296" s="305"/>
      <c r="K296" s="305"/>
      <c r="L296" s="305"/>
      <c r="M296" s="309"/>
      <c r="N296" s="309"/>
      <c r="O296" s="309"/>
      <c r="P296" s="309"/>
      <c r="Q296" s="309"/>
      <c r="R296" s="309"/>
    </row>
    <row r="297">
      <c r="D297" s="305"/>
      <c r="E297" s="305"/>
      <c r="F297" s="305"/>
      <c r="G297" s="305"/>
      <c r="H297" s="305"/>
      <c r="I297" s="305"/>
      <c r="J297" s="305"/>
      <c r="K297" s="305"/>
      <c r="L297" s="305"/>
      <c r="M297" s="309"/>
      <c r="N297" s="309"/>
      <c r="O297" s="309"/>
      <c r="P297" s="309"/>
      <c r="Q297" s="309"/>
      <c r="R297" s="309"/>
    </row>
    <row r="298">
      <c r="D298" s="305"/>
      <c r="E298" s="305"/>
      <c r="F298" s="305"/>
      <c r="G298" s="305"/>
      <c r="H298" s="305"/>
      <c r="I298" s="305"/>
      <c r="J298" s="305"/>
      <c r="K298" s="305"/>
      <c r="L298" s="305"/>
      <c r="M298" s="309"/>
      <c r="N298" s="309"/>
      <c r="O298" s="309"/>
      <c r="P298" s="309"/>
      <c r="Q298" s="309"/>
      <c r="R298" s="309"/>
    </row>
    <row r="299">
      <c r="D299" s="305"/>
      <c r="E299" s="305"/>
      <c r="F299" s="305"/>
      <c r="G299" s="305"/>
      <c r="H299" s="305"/>
      <c r="I299" s="305"/>
      <c r="J299" s="305"/>
      <c r="K299" s="305"/>
      <c r="L299" s="305"/>
      <c r="M299" s="309"/>
      <c r="N299" s="309"/>
      <c r="O299" s="309"/>
      <c r="P299" s="309"/>
      <c r="Q299" s="309"/>
      <c r="R299" s="309"/>
    </row>
    <row r="300">
      <c r="D300" s="305"/>
      <c r="E300" s="305"/>
      <c r="F300" s="305"/>
      <c r="G300" s="305"/>
      <c r="H300" s="305"/>
      <c r="I300" s="305"/>
      <c r="J300" s="305"/>
      <c r="K300" s="305"/>
      <c r="L300" s="305"/>
      <c r="M300" s="309"/>
      <c r="N300" s="309"/>
      <c r="O300" s="309"/>
      <c r="P300" s="309"/>
      <c r="Q300" s="309"/>
      <c r="R300" s="309"/>
    </row>
    <row r="301">
      <c r="D301" s="305"/>
      <c r="E301" s="305"/>
      <c r="F301" s="305"/>
      <c r="G301" s="305"/>
      <c r="H301" s="305"/>
      <c r="I301" s="305"/>
      <c r="J301" s="305"/>
      <c r="K301" s="305"/>
      <c r="L301" s="305"/>
      <c r="M301" s="309"/>
      <c r="N301" s="309"/>
      <c r="O301" s="309"/>
      <c r="P301" s="309"/>
      <c r="Q301" s="309"/>
      <c r="R301" s="309"/>
    </row>
    <row r="302">
      <c r="D302" s="305"/>
      <c r="E302" s="305"/>
      <c r="F302" s="305"/>
      <c r="G302" s="305"/>
      <c r="H302" s="305"/>
      <c r="I302" s="305"/>
      <c r="J302" s="305"/>
      <c r="K302" s="305"/>
      <c r="L302" s="305"/>
      <c r="M302" s="309"/>
      <c r="N302" s="309"/>
      <c r="O302" s="309"/>
      <c r="P302" s="309"/>
      <c r="Q302" s="309"/>
      <c r="R302" s="309"/>
    </row>
    <row r="303">
      <c r="D303" s="305"/>
      <c r="E303" s="305"/>
      <c r="F303" s="305"/>
      <c r="G303" s="305"/>
      <c r="H303" s="305"/>
      <c r="I303" s="305"/>
      <c r="J303" s="305"/>
      <c r="K303" s="305"/>
      <c r="L303" s="305"/>
      <c r="M303" s="309"/>
      <c r="N303" s="309"/>
      <c r="O303" s="309"/>
      <c r="P303" s="309"/>
      <c r="Q303" s="309"/>
      <c r="R303" s="309"/>
    </row>
    <row r="304">
      <c r="D304" s="305"/>
      <c r="E304" s="305"/>
      <c r="F304" s="305"/>
      <c r="G304" s="305"/>
      <c r="H304" s="305"/>
      <c r="I304" s="305"/>
      <c r="J304" s="305"/>
      <c r="K304" s="305"/>
      <c r="L304" s="305"/>
      <c r="M304" s="309"/>
      <c r="N304" s="309"/>
      <c r="O304" s="309"/>
      <c r="P304" s="309"/>
      <c r="Q304" s="309"/>
      <c r="R304" s="309"/>
    </row>
    <row r="305">
      <c r="D305" s="305"/>
      <c r="E305" s="305"/>
      <c r="F305" s="305"/>
      <c r="G305" s="305"/>
      <c r="H305" s="305"/>
      <c r="I305" s="305"/>
      <c r="J305" s="305"/>
      <c r="K305" s="305"/>
      <c r="L305" s="305"/>
      <c r="M305" s="309"/>
      <c r="N305" s="309"/>
      <c r="O305" s="309"/>
      <c r="P305" s="309"/>
      <c r="Q305" s="309"/>
      <c r="R305" s="309"/>
    </row>
    <row r="306">
      <c r="D306" s="305"/>
      <c r="E306" s="305"/>
      <c r="F306" s="305"/>
      <c r="G306" s="305"/>
      <c r="H306" s="305"/>
      <c r="I306" s="305"/>
      <c r="J306" s="305"/>
      <c r="K306" s="305"/>
      <c r="L306" s="305"/>
      <c r="M306" s="309"/>
      <c r="N306" s="309"/>
      <c r="O306" s="309"/>
      <c r="P306" s="309"/>
      <c r="Q306" s="309"/>
      <c r="R306" s="309"/>
    </row>
    <row r="307">
      <c r="D307" s="305"/>
      <c r="E307" s="305"/>
      <c r="F307" s="305"/>
      <c r="G307" s="305"/>
      <c r="H307" s="305"/>
      <c r="I307" s="305"/>
      <c r="J307" s="305"/>
      <c r="K307" s="305"/>
      <c r="L307" s="305"/>
      <c r="M307" s="309"/>
      <c r="N307" s="309"/>
      <c r="O307" s="309"/>
      <c r="P307" s="309"/>
      <c r="Q307" s="309"/>
      <c r="R307" s="309"/>
    </row>
    <row r="308">
      <c r="D308" s="305"/>
      <c r="E308" s="305"/>
      <c r="F308" s="305"/>
      <c r="G308" s="305"/>
      <c r="H308" s="305"/>
      <c r="I308" s="305"/>
      <c r="J308" s="305"/>
      <c r="K308" s="305"/>
      <c r="L308" s="305"/>
      <c r="M308" s="309"/>
      <c r="N308" s="309"/>
      <c r="O308" s="309"/>
      <c r="P308" s="309"/>
      <c r="Q308" s="309"/>
      <c r="R308" s="309"/>
    </row>
    <row r="309">
      <c r="D309" s="305"/>
      <c r="E309" s="305"/>
      <c r="F309" s="305"/>
      <c r="G309" s="305"/>
      <c r="H309" s="305"/>
      <c r="I309" s="305"/>
      <c r="J309" s="305"/>
      <c r="K309" s="305"/>
      <c r="L309" s="305"/>
      <c r="M309" s="309"/>
      <c r="N309" s="309"/>
      <c r="O309" s="309"/>
      <c r="P309" s="309"/>
      <c r="Q309" s="309"/>
      <c r="R309" s="309"/>
    </row>
    <row r="310">
      <c r="D310" s="305"/>
      <c r="E310" s="305"/>
      <c r="F310" s="305"/>
      <c r="G310" s="305"/>
      <c r="H310" s="305"/>
      <c r="I310" s="305"/>
      <c r="J310" s="305"/>
      <c r="K310" s="305"/>
      <c r="L310" s="305"/>
      <c r="M310" s="309"/>
      <c r="N310" s="309"/>
      <c r="O310" s="309"/>
      <c r="P310" s="309"/>
      <c r="Q310" s="309"/>
      <c r="R310" s="309"/>
    </row>
    <row r="311">
      <c r="D311" s="305"/>
      <c r="E311" s="305"/>
      <c r="F311" s="305"/>
      <c r="G311" s="305"/>
      <c r="H311" s="305"/>
      <c r="I311" s="305"/>
      <c r="J311" s="305"/>
      <c r="K311" s="305"/>
      <c r="L311" s="305"/>
      <c r="M311" s="309"/>
      <c r="N311" s="309"/>
      <c r="O311" s="309"/>
      <c r="P311" s="309"/>
      <c r="Q311" s="309"/>
      <c r="R311" s="309"/>
    </row>
    <row r="312">
      <c r="D312" s="305"/>
      <c r="E312" s="305"/>
      <c r="F312" s="305"/>
      <c r="G312" s="305"/>
      <c r="H312" s="305"/>
      <c r="I312" s="305"/>
      <c r="J312" s="305"/>
      <c r="K312" s="305"/>
      <c r="L312" s="305"/>
      <c r="M312" s="309"/>
      <c r="N312" s="309"/>
      <c r="O312" s="309"/>
      <c r="P312" s="309"/>
      <c r="Q312" s="309"/>
      <c r="R312" s="309"/>
    </row>
    <row r="313">
      <c r="D313" s="305"/>
      <c r="E313" s="305"/>
      <c r="F313" s="305"/>
      <c r="G313" s="305"/>
      <c r="H313" s="305"/>
      <c r="I313" s="305"/>
      <c r="J313" s="305"/>
      <c r="K313" s="305"/>
      <c r="L313" s="305"/>
      <c r="M313" s="309"/>
      <c r="N313" s="309"/>
      <c r="O313" s="309"/>
      <c r="P313" s="309"/>
      <c r="Q313" s="309"/>
      <c r="R313" s="309"/>
    </row>
    <row r="314">
      <c r="D314" s="305"/>
      <c r="E314" s="305"/>
      <c r="F314" s="305"/>
      <c r="G314" s="305"/>
      <c r="H314" s="305"/>
      <c r="I314" s="305"/>
      <c r="J314" s="305"/>
      <c r="K314" s="305"/>
      <c r="L314" s="305"/>
      <c r="M314" s="309"/>
      <c r="N314" s="309"/>
      <c r="O314" s="309"/>
      <c r="P314" s="309"/>
      <c r="Q314" s="309"/>
      <c r="R314" s="309"/>
    </row>
    <row r="315">
      <c r="D315" s="305"/>
      <c r="E315" s="305"/>
      <c r="F315" s="305"/>
      <c r="G315" s="305"/>
      <c r="H315" s="305"/>
      <c r="I315" s="305"/>
      <c r="J315" s="305"/>
      <c r="K315" s="305"/>
      <c r="L315" s="305"/>
      <c r="M315" s="309"/>
      <c r="N315" s="309"/>
      <c r="O315" s="309"/>
      <c r="P315" s="309"/>
      <c r="Q315" s="309"/>
      <c r="R315" s="309"/>
    </row>
    <row r="316">
      <c r="D316" s="305"/>
      <c r="E316" s="305"/>
      <c r="F316" s="305"/>
      <c r="G316" s="305"/>
      <c r="H316" s="305"/>
      <c r="I316" s="305"/>
      <c r="J316" s="305"/>
      <c r="K316" s="305"/>
      <c r="L316" s="305"/>
      <c r="M316" s="309"/>
      <c r="N316" s="309"/>
      <c r="O316" s="309"/>
      <c r="P316" s="309"/>
      <c r="Q316" s="309"/>
      <c r="R316" s="309"/>
    </row>
    <row r="317">
      <c r="D317" s="305"/>
      <c r="E317" s="305"/>
      <c r="F317" s="305"/>
      <c r="G317" s="305"/>
      <c r="H317" s="305"/>
      <c r="I317" s="305"/>
      <c r="J317" s="305"/>
      <c r="K317" s="305"/>
      <c r="L317" s="305"/>
      <c r="M317" s="309"/>
      <c r="N317" s="309"/>
      <c r="O317" s="309"/>
      <c r="P317" s="309"/>
      <c r="Q317" s="309"/>
      <c r="R317" s="309"/>
    </row>
    <row r="318">
      <c r="D318" s="305"/>
      <c r="E318" s="305"/>
      <c r="F318" s="305"/>
      <c r="G318" s="305"/>
      <c r="H318" s="305"/>
      <c r="I318" s="305"/>
      <c r="J318" s="305"/>
      <c r="K318" s="305"/>
      <c r="L318" s="305"/>
      <c r="M318" s="309"/>
      <c r="N318" s="309"/>
      <c r="O318" s="309"/>
      <c r="P318" s="309"/>
      <c r="Q318" s="309"/>
      <c r="R318" s="309"/>
    </row>
    <row r="319">
      <c r="D319" s="305"/>
      <c r="E319" s="305"/>
      <c r="F319" s="305"/>
      <c r="G319" s="305"/>
      <c r="H319" s="305"/>
      <c r="I319" s="305"/>
      <c r="J319" s="305"/>
      <c r="K319" s="305"/>
      <c r="L319" s="305"/>
      <c r="M319" s="309"/>
      <c r="N319" s="309"/>
      <c r="O319" s="309"/>
      <c r="P319" s="309"/>
      <c r="Q319" s="309"/>
      <c r="R319" s="309"/>
    </row>
    <row r="320">
      <c r="D320" s="305"/>
      <c r="E320" s="305"/>
      <c r="F320" s="305"/>
      <c r="G320" s="305"/>
      <c r="H320" s="305"/>
      <c r="I320" s="305"/>
      <c r="J320" s="305"/>
      <c r="K320" s="305"/>
      <c r="L320" s="305"/>
      <c r="M320" s="309"/>
      <c r="N320" s="309"/>
      <c r="O320" s="309"/>
      <c r="P320" s="309"/>
      <c r="Q320" s="309"/>
      <c r="R320" s="309"/>
    </row>
    <row r="321">
      <c r="D321" s="305"/>
      <c r="E321" s="305"/>
      <c r="F321" s="305"/>
      <c r="G321" s="305"/>
      <c r="H321" s="305"/>
      <c r="I321" s="305"/>
      <c r="J321" s="305"/>
      <c r="K321" s="305"/>
      <c r="L321" s="305"/>
      <c r="M321" s="309"/>
      <c r="N321" s="309"/>
      <c r="O321" s="309"/>
      <c r="P321" s="309"/>
      <c r="Q321" s="309"/>
      <c r="R321" s="309"/>
    </row>
    <row r="322">
      <c r="D322" s="305"/>
      <c r="E322" s="305"/>
      <c r="F322" s="305"/>
      <c r="G322" s="305"/>
      <c r="H322" s="305"/>
      <c r="I322" s="305"/>
      <c r="J322" s="305"/>
      <c r="K322" s="305"/>
      <c r="L322" s="305"/>
      <c r="M322" s="309"/>
      <c r="N322" s="309"/>
      <c r="O322" s="309"/>
      <c r="P322" s="309"/>
      <c r="Q322" s="309"/>
      <c r="R322" s="309"/>
    </row>
    <row r="323">
      <c r="D323" s="305"/>
      <c r="E323" s="305"/>
      <c r="F323" s="305"/>
      <c r="G323" s="305"/>
      <c r="H323" s="305"/>
      <c r="I323" s="305"/>
      <c r="J323" s="305"/>
      <c r="K323" s="305"/>
      <c r="L323" s="305"/>
      <c r="M323" s="309"/>
      <c r="N323" s="309"/>
      <c r="O323" s="309"/>
      <c r="P323" s="309"/>
      <c r="Q323" s="309"/>
      <c r="R323" s="309"/>
    </row>
    <row r="324">
      <c r="D324" s="305"/>
      <c r="E324" s="305"/>
      <c r="F324" s="305"/>
      <c r="G324" s="305"/>
      <c r="H324" s="305"/>
      <c r="I324" s="305"/>
      <c r="J324" s="305"/>
      <c r="K324" s="305"/>
      <c r="L324" s="305"/>
      <c r="M324" s="309"/>
      <c r="N324" s="309"/>
      <c r="O324" s="309"/>
      <c r="P324" s="309"/>
      <c r="Q324" s="309"/>
      <c r="R324" s="309"/>
    </row>
    <row r="325">
      <c r="D325" s="305"/>
      <c r="E325" s="305"/>
      <c r="F325" s="305"/>
      <c r="G325" s="305"/>
      <c r="H325" s="305"/>
      <c r="I325" s="305"/>
      <c r="J325" s="305"/>
      <c r="K325" s="305"/>
      <c r="L325" s="305"/>
      <c r="M325" s="309"/>
      <c r="N325" s="309"/>
      <c r="O325" s="309"/>
      <c r="P325" s="309"/>
      <c r="Q325" s="309"/>
      <c r="R325" s="309"/>
    </row>
    <row r="326">
      <c r="D326" s="305"/>
      <c r="E326" s="305"/>
      <c r="F326" s="305"/>
      <c r="G326" s="305"/>
      <c r="H326" s="305"/>
      <c r="I326" s="305"/>
      <c r="J326" s="305"/>
      <c r="K326" s="305"/>
      <c r="L326" s="305"/>
      <c r="M326" s="309"/>
      <c r="N326" s="309"/>
      <c r="O326" s="309"/>
      <c r="P326" s="309"/>
      <c r="Q326" s="309"/>
      <c r="R326" s="309"/>
    </row>
    <row r="327">
      <c r="D327" s="305"/>
      <c r="E327" s="305"/>
      <c r="F327" s="305"/>
      <c r="G327" s="305"/>
      <c r="H327" s="305"/>
      <c r="I327" s="305"/>
      <c r="J327" s="305"/>
      <c r="K327" s="305"/>
      <c r="L327" s="305"/>
      <c r="M327" s="309"/>
      <c r="N327" s="309"/>
      <c r="O327" s="309"/>
      <c r="P327" s="309"/>
      <c r="Q327" s="309"/>
      <c r="R327" s="309"/>
    </row>
    <row r="328">
      <c r="D328" s="305"/>
      <c r="E328" s="305"/>
      <c r="F328" s="305"/>
      <c r="G328" s="305"/>
      <c r="H328" s="305"/>
      <c r="I328" s="305"/>
      <c r="J328" s="305"/>
      <c r="K328" s="305"/>
      <c r="L328" s="305"/>
      <c r="M328" s="309"/>
      <c r="N328" s="309"/>
      <c r="O328" s="309"/>
      <c r="P328" s="309"/>
      <c r="Q328" s="309"/>
      <c r="R328" s="309"/>
    </row>
    <row r="329">
      <c r="D329" s="305"/>
      <c r="E329" s="305"/>
      <c r="F329" s="305"/>
      <c r="G329" s="305"/>
      <c r="H329" s="305"/>
      <c r="I329" s="305"/>
      <c r="J329" s="305"/>
      <c r="K329" s="305"/>
      <c r="L329" s="305"/>
      <c r="M329" s="309"/>
      <c r="N329" s="309"/>
      <c r="O329" s="309"/>
      <c r="P329" s="309"/>
      <c r="Q329" s="309"/>
      <c r="R329" s="309"/>
    </row>
    <row r="330">
      <c r="D330" s="305"/>
      <c r="E330" s="305"/>
      <c r="F330" s="305"/>
      <c r="G330" s="305"/>
      <c r="H330" s="305"/>
      <c r="I330" s="305"/>
      <c r="J330" s="305"/>
      <c r="K330" s="305"/>
      <c r="L330" s="305"/>
      <c r="M330" s="309"/>
      <c r="N330" s="309"/>
      <c r="O330" s="309"/>
      <c r="P330" s="309"/>
      <c r="Q330" s="309"/>
      <c r="R330" s="309"/>
    </row>
    <row r="331">
      <c r="D331" s="305"/>
      <c r="E331" s="305"/>
      <c r="F331" s="305"/>
      <c r="G331" s="305"/>
      <c r="H331" s="305"/>
      <c r="I331" s="305"/>
      <c r="J331" s="305"/>
      <c r="K331" s="305"/>
      <c r="L331" s="305"/>
      <c r="M331" s="309"/>
      <c r="N331" s="309"/>
      <c r="O331" s="309"/>
      <c r="P331" s="309"/>
      <c r="Q331" s="309"/>
      <c r="R331" s="309"/>
    </row>
    <row r="332">
      <c r="D332" s="305"/>
      <c r="E332" s="305"/>
      <c r="F332" s="305"/>
      <c r="G332" s="305"/>
      <c r="H332" s="305"/>
      <c r="I332" s="305"/>
      <c r="J332" s="305"/>
      <c r="K332" s="305"/>
      <c r="L332" s="305"/>
      <c r="M332" s="309"/>
      <c r="N332" s="309"/>
      <c r="O332" s="309"/>
      <c r="P332" s="309"/>
      <c r="Q332" s="309"/>
      <c r="R332" s="309"/>
    </row>
    <row r="333">
      <c r="D333" s="305"/>
      <c r="E333" s="305"/>
      <c r="F333" s="305"/>
      <c r="G333" s="305"/>
      <c r="H333" s="305"/>
      <c r="I333" s="305"/>
      <c r="J333" s="305"/>
      <c r="K333" s="305"/>
      <c r="L333" s="305"/>
      <c r="M333" s="309"/>
      <c r="N333" s="309"/>
      <c r="O333" s="309"/>
      <c r="P333" s="309"/>
      <c r="Q333" s="309"/>
      <c r="R333" s="309"/>
    </row>
    <row r="334">
      <c r="D334" s="305"/>
      <c r="E334" s="305"/>
      <c r="F334" s="305"/>
      <c r="G334" s="305"/>
      <c r="H334" s="305"/>
      <c r="I334" s="305"/>
      <c r="J334" s="305"/>
      <c r="K334" s="305"/>
      <c r="L334" s="305"/>
      <c r="M334" s="309"/>
      <c r="N334" s="309"/>
      <c r="O334" s="309"/>
      <c r="P334" s="309"/>
      <c r="Q334" s="309"/>
      <c r="R334" s="309"/>
    </row>
    <row r="335">
      <c r="D335" s="305"/>
      <c r="E335" s="305"/>
      <c r="F335" s="305"/>
      <c r="G335" s="305"/>
      <c r="H335" s="305"/>
      <c r="I335" s="305"/>
      <c r="J335" s="305"/>
      <c r="K335" s="305"/>
      <c r="L335" s="305"/>
      <c r="M335" s="309"/>
      <c r="N335" s="309"/>
      <c r="O335" s="309"/>
      <c r="P335" s="309"/>
      <c r="Q335" s="309"/>
      <c r="R335" s="309"/>
    </row>
    <row r="336">
      <c r="D336" s="305"/>
      <c r="E336" s="305"/>
      <c r="F336" s="305"/>
      <c r="G336" s="305"/>
      <c r="H336" s="305"/>
      <c r="I336" s="305"/>
      <c r="J336" s="305"/>
      <c r="K336" s="305"/>
      <c r="L336" s="305"/>
      <c r="M336" s="309"/>
      <c r="N336" s="309"/>
      <c r="O336" s="309"/>
      <c r="P336" s="309"/>
      <c r="Q336" s="309"/>
      <c r="R336" s="309"/>
    </row>
    <row r="337">
      <c r="D337" s="305"/>
      <c r="E337" s="305"/>
      <c r="F337" s="305"/>
      <c r="G337" s="305"/>
      <c r="H337" s="305"/>
      <c r="I337" s="305"/>
      <c r="J337" s="305"/>
      <c r="K337" s="305"/>
      <c r="L337" s="305"/>
      <c r="M337" s="309"/>
      <c r="N337" s="309"/>
      <c r="O337" s="309"/>
      <c r="P337" s="309"/>
      <c r="Q337" s="309"/>
      <c r="R337" s="309"/>
    </row>
    <row r="338">
      <c r="D338" s="305"/>
      <c r="E338" s="305"/>
      <c r="F338" s="305"/>
      <c r="G338" s="305"/>
      <c r="H338" s="305"/>
      <c r="I338" s="305"/>
      <c r="J338" s="305"/>
      <c r="K338" s="305"/>
      <c r="L338" s="305"/>
      <c r="M338" s="309"/>
      <c r="N338" s="309"/>
      <c r="O338" s="309"/>
      <c r="P338" s="309"/>
      <c r="Q338" s="309"/>
      <c r="R338" s="309"/>
    </row>
    <row r="339">
      <c r="D339" s="305"/>
      <c r="E339" s="305"/>
      <c r="F339" s="305"/>
      <c r="G339" s="305"/>
      <c r="H339" s="305"/>
      <c r="I339" s="305"/>
      <c r="J339" s="305"/>
      <c r="K339" s="305"/>
      <c r="L339" s="305"/>
      <c r="M339" s="309"/>
      <c r="N339" s="309"/>
      <c r="O339" s="309"/>
      <c r="P339" s="309"/>
      <c r="Q339" s="309"/>
      <c r="R339" s="309"/>
    </row>
    <row r="340">
      <c r="D340" s="305"/>
      <c r="E340" s="305"/>
      <c r="F340" s="305"/>
      <c r="G340" s="305"/>
      <c r="H340" s="305"/>
      <c r="I340" s="305"/>
      <c r="J340" s="305"/>
      <c r="K340" s="305"/>
      <c r="L340" s="305"/>
      <c r="M340" s="309"/>
      <c r="N340" s="309"/>
      <c r="O340" s="309"/>
      <c r="P340" s="309"/>
      <c r="Q340" s="309"/>
      <c r="R340" s="309"/>
    </row>
    <row r="341">
      <c r="D341" s="305"/>
      <c r="E341" s="305"/>
      <c r="F341" s="305"/>
      <c r="G341" s="305"/>
      <c r="H341" s="305"/>
      <c r="I341" s="305"/>
      <c r="J341" s="305"/>
      <c r="K341" s="305"/>
      <c r="L341" s="305"/>
      <c r="M341" s="309"/>
      <c r="N341" s="309"/>
      <c r="O341" s="309"/>
      <c r="P341" s="309"/>
      <c r="Q341" s="309"/>
      <c r="R341" s="309"/>
    </row>
    <row r="342">
      <c r="D342" s="305"/>
      <c r="E342" s="305"/>
      <c r="F342" s="305"/>
      <c r="G342" s="305"/>
      <c r="H342" s="305"/>
      <c r="I342" s="305"/>
      <c r="J342" s="305"/>
      <c r="K342" s="305"/>
      <c r="L342" s="305"/>
      <c r="M342" s="309"/>
      <c r="N342" s="309"/>
      <c r="O342" s="309"/>
      <c r="P342" s="309"/>
      <c r="Q342" s="309"/>
      <c r="R342" s="309"/>
    </row>
    <row r="343">
      <c r="D343" s="305"/>
      <c r="E343" s="305"/>
      <c r="F343" s="305"/>
      <c r="G343" s="305"/>
      <c r="H343" s="305"/>
      <c r="I343" s="305"/>
      <c r="J343" s="305"/>
      <c r="K343" s="305"/>
      <c r="L343" s="305"/>
      <c r="M343" s="309"/>
      <c r="N343" s="309"/>
      <c r="O343" s="309"/>
      <c r="P343" s="309"/>
      <c r="Q343" s="309"/>
      <c r="R343" s="309"/>
    </row>
    <row r="344">
      <c r="D344" s="305"/>
      <c r="E344" s="305"/>
      <c r="F344" s="305"/>
      <c r="G344" s="305"/>
      <c r="H344" s="305"/>
      <c r="I344" s="305"/>
      <c r="J344" s="305"/>
      <c r="K344" s="305"/>
      <c r="L344" s="305"/>
      <c r="M344" s="309"/>
      <c r="N344" s="309"/>
      <c r="O344" s="309"/>
      <c r="P344" s="309"/>
      <c r="Q344" s="309"/>
      <c r="R344" s="309"/>
    </row>
    <row r="345">
      <c r="D345" s="305"/>
      <c r="E345" s="305"/>
      <c r="F345" s="305"/>
      <c r="G345" s="305"/>
      <c r="H345" s="305"/>
      <c r="I345" s="305"/>
      <c r="J345" s="305"/>
      <c r="K345" s="305"/>
      <c r="L345" s="305"/>
      <c r="M345" s="309"/>
      <c r="N345" s="309"/>
      <c r="O345" s="309"/>
      <c r="P345" s="309"/>
      <c r="Q345" s="309"/>
      <c r="R345" s="309"/>
    </row>
    <row r="346">
      <c r="D346" s="305"/>
      <c r="E346" s="305"/>
      <c r="F346" s="305"/>
      <c r="G346" s="305"/>
      <c r="H346" s="305"/>
      <c r="I346" s="305"/>
      <c r="J346" s="305"/>
      <c r="K346" s="305"/>
      <c r="L346" s="305"/>
      <c r="M346" s="309"/>
      <c r="N346" s="309"/>
      <c r="O346" s="309"/>
      <c r="P346" s="309"/>
      <c r="Q346" s="309"/>
      <c r="R346" s="309"/>
    </row>
    <row r="347">
      <c r="D347" s="305"/>
      <c r="E347" s="305"/>
      <c r="F347" s="305"/>
      <c r="G347" s="305"/>
      <c r="H347" s="305"/>
      <c r="I347" s="305"/>
      <c r="J347" s="305"/>
      <c r="K347" s="305"/>
      <c r="L347" s="305"/>
      <c r="M347" s="309"/>
      <c r="N347" s="309"/>
      <c r="O347" s="309"/>
      <c r="P347" s="309"/>
      <c r="Q347" s="309"/>
      <c r="R347" s="309"/>
    </row>
    <row r="348">
      <c r="D348" s="305"/>
      <c r="E348" s="305"/>
      <c r="F348" s="305"/>
      <c r="G348" s="305"/>
      <c r="H348" s="305"/>
      <c r="I348" s="305"/>
      <c r="J348" s="305"/>
      <c r="K348" s="305"/>
      <c r="L348" s="305"/>
      <c r="M348" s="309"/>
      <c r="N348" s="309"/>
      <c r="O348" s="309"/>
      <c r="P348" s="309"/>
      <c r="Q348" s="309"/>
      <c r="R348" s="309"/>
    </row>
    <row r="349">
      <c r="D349" s="305"/>
      <c r="E349" s="305"/>
      <c r="F349" s="305"/>
      <c r="G349" s="305"/>
      <c r="H349" s="305"/>
      <c r="I349" s="305"/>
      <c r="J349" s="305"/>
      <c r="K349" s="305"/>
      <c r="L349" s="305"/>
      <c r="M349" s="309"/>
      <c r="N349" s="309"/>
      <c r="O349" s="309"/>
      <c r="P349" s="309"/>
      <c r="Q349" s="309"/>
      <c r="R349" s="309"/>
    </row>
    <row r="350">
      <c r="D350" s="305"/>
      <c r="E350" s="305"/>
      <c r="F350" s="305"/>
      <c r="G350" s="305"/>
      <c r="H350" s="305"/>
      <c r="I350" s="305"/>
      <c r="J350" s="305"/>
      <c r="K350" s="305"/>
      <c r="L350" s="305"/>
      <c r="M350" s="309"/>
      <c r="N350" s="309"/>
      <c r="O350" s="309"/>
      <c r="P350" s="309"/>
      <c r="Q350" s="309"/>
      <c r="R350" s="309"/>
    </row>
    <row r="351">
      <c r="D351" s="305"/>
      <c r="E351" s="305"/>
      <c r="F351" s="305"/>
      <c r="G351" s="305"/>
      <c r="H351" s="305"/>
      <c r="I351" s="305"/>
      <c r="J351" s="305"/>
      <c r="K351" s="305"/>
      <c r="L351" s="305"/>
      <c r="M351" s="309"/>
      <c r="N351" s="309"/>
      <c r="O351" s="309"/>
      <c r="P351" s="309"/>
      <c r="Q351" s="309"/>
      <c r="R351" s="309"/>
    </row>
    <row r="352">
      <c r="D352" s="305"/>
      <c r="E352" s="305"/>
      <c r="F352" s="305"/>
      <c r="G352" s="305"/>
      <c r="H352" s="305"/>
      <c r="I352" s="305"/>
      <c r="J352" s="305"/>
      <c r="K352" s="305"/>
      <c r="L352" s="305"/>
      <c r="M352" s="309"/>
      <c r="N352" s="309"/>
      <c r="O352" s="309"/>
      <c r="P352" s="309"/>
      <c r="Q352" s="309"/>
      <c r="R352" s="309"/>
    </row>
    <row r="353">
      <c r="D353" s="305"/>
      <c r="E353" s="305"/>
      <c r="F353" s="305"/>
      <c r="G353" s="305"/>
      <c r="H353" s="305"/>
      <c r="I353" s="305"/>
      <c r="J353" s="305"/>
      <c r="K353" s="305"/>
      <c r="L353" s="305"/>
      <c r="M353" s="309"/>
      <c r="N353" s="309"/>
      <c r="O353" s="309"/>
      <c r="P353" s="309"/>
      <c r="Q353" s="309"/>
      <c r="R353" s="309"/>
    </row>
    <row r="354">
      <c r="D354" s="305"/>
      <c r="E354" s="305"/>
      <c r="F354" s="305"/>
      <c r="G354" s="305"/>
      <c r="H354" s="305"/>
      <c r="I354" s="305"/>
      <c r="J354" s="305"/>
      <c r="K354" s="305"/>
      <c r="L354" s="305"/>
      <c r="M354" s="309"/>
      <c r="N354" s="309"/>
      <c r="O354" s="309"/>
      <c r="P354" s="309"/>
      <c r="Q354" s="309"/>
      <c r="R354" s="309"/>
    </row>
    <row r="355">
      <c r="D355" s="305"/>
      <c r="E355" s="305"/>
      <c r="F355" s="305"/>
      <c r="G355" s="305"/>
      <c r="H355" s="305"/>
      <c r="I355" s="305"/>
      <c r="J355" s="305"/>
      <c r="K355" s="305"/>
      <c r="L355" s="305"/>
      <c r="M355" s="309"/>
      <c r="N355" s="309"/>
      <c r="O355" s="309"/>
      <c r="P355" s="309"/>
      <c r="Q355" s="309"/>
      <c r="R355" s="309"/>
    </row>
    <row r="356">
      <c r="D356" s="305"/>
      <c r="E356" s="305"/>
      <c r="F356" s="305"/>
      <c r="G356" s="305"/>
      <c r="H356" s="305"/>
      <c r="I356" s="305"/>
      <c r="J356" s="305"/>
      <c r="K356" s="305"/>
      <c r="L356" s="305"/>
      <c r="M356" s="309"/>
      <c r="N356" s="309"/>
      <c r="O356" s="309"/>
      <c r="P356" s="309"/>
      <c r="Q356" s="309"/>
      <c r="R356" s="309"/>
    </row>
    <row r="357">
      <c r="D357" s="305"/>
      <c r="E357" s="305"/>
      <c r="F357" s="305"/>
      <c r="G357" s="305"/>
      <c r="H357" s="305"/>
      <c r="I357" s="305"/>
      <c r="J357" s="305"/>
      <c r="K357" s="305"/>
      <c r="L357" s="305"/>
      <c r="M357" s="309"/>
      <c r="N357" s="309"/>
      <c r="O357" s="309"/>
      <c r="P357" s="309"/>
      <c r="Q357" s="309"/>
      <c r="R357" s="309"/>
    </row>
    <row r="358">
      <c r="D358" s="305"/>
      <c r="E358" s="305"/>
      <c r="F358" s="305"/>
      <c r="G358" s="305"/>
      <c r="H358" s="305"/>
      <c r="I358" s="305"/>
      <c r="J358" s="305"/>
      <c r="K358" s="305"/>
      <c r="L358" s="305"/>
      <c r="M358" s="309"/>
      <c r="N358" s="309"/>
      <c r="O358" s="309"/>
      <c r="P358" s="309"/>
      <c r="Q358" s="309"/>
      <c r="R358" s="309"/>
    </row>
    <row r="359">
      <c r="D359" s="305"/>
      <c r="E359" s="305"/>
      <c r="F359" s="305"/>
      <c r="G359" s="305"/>
      <c r="H359" s="305"/>
      <c r="I359" s="305"/>
      <c r="J359" s="305"/>
      <c r="K359" s="305"/>
      <c r="L359" s="305"/>
      <c r="M359" s="309"/>
      <c r="N359" s="309"/>
      <c r="O359" s="309"/>
      <c r="P359" s="309"/>
      <c r="Q359" s="309"/>
      <c r="R359" s="309"/>
    </row>
    <row r="360">
      <c r="D360" s="305"/>
      <c r="E360" s="305"/>
      <c r="F360" s="305"/>
      <c r="G360" s="305"/>
      <c r="H360" s="305"/>
      <c r="I360" s="305"/>
      <c r="J360" s="305"/>
      <c r="K360" s="305"/>
      <c r="L360" s="305"/>
      <c r="M360" s="309"/>
      <c r="N360" s="309"/>
      <c r="O360" s="309"/>
      <c r="P360" s="309"/>
      <c r="Q360" s="309"/>
      <c r="R360" s="309"/>
    </row>
    <row r="361">
      <c r="D361" s="305"/>
      <c r="E361" s="305"/>
      <c r="F361" s="305"/>
      <c r="G361" s="305"/>
      <c r="H361" s="305"/>
      <c r="I361" s="305"/>
      <c r="J361" s="305"/>
      <c r="K361" s="305"/>
      <c r="L361" s="305"/>
      <c r="M361" s="309"/>
      <c r="N361" s="309"/>
      <c r="O361" s="309"/>
      <c r="P361" s="309"/>
      <c r="Q361" s="309"/>
      <c r="R361" s="309"/>
    </row>
    <row r="362">
      <c r="D362" s="305"/>
      <c r="E362" s="305"/>
      <c r="F362" s="305"/>
      <c r="G362" s="305"/>
      <c r="H362" s="305"/>
      <c r="I362" s="305"/>
      <c r="J362" s="305"/>
      <c r="K362" s="305"/>
      <c r="L362" s="305"/>
      <c r="M362" s="309"/>
      <c r="N362" s="309"/>
      <c r="O362" s="309"/>
      <c r="P362" s="309"/>
      <c r="Q362" s="309"/>
      <c r="R362" s="309"/>
    </row>
    <row r="363">
      <c r="D363" s="305"/>
      <c r="E363" s="305"/>
      <c r="F363" s="305"/>
      <c r="G363" s="305"/>
      <c r="H363" s="305"/>
      <c r="I363" s="305"/>
      <c r="J363" s="305"/>
      <c r="K363" s="305"/>
      <c r="L363" s="305"/>
      <c r="M363" s="309"/>
      <c r="N363" s="309"/>
      <c r="O363" s="309"/>
      <c r="P363" s="309"/>
      <c r="Q363" s="309"/>
      <c r="R363" s="309"/>
    </row>
    <row r="364">
      <c r="D364" s="305"/>
      <c r="E364" s="305"/>
      <c r="F364" s="305"/>
      <c r="G364" s="305"/>
      <c r="H364" s="305"/>
      <c r="I364" s="305"/>
      <c r="J364" s="305"/>
      <c r="K364" s="305"/>
      <c r="L364" s="305"/>
      <c r="M364" s="309"/>
      <c r="N364" s="309"/>
      <c r="O364" s="309"/>
      <c r="P364" s="309"/>
      <c r="Q364" s="309"/>
      <c r="R364" s="309"/>
    </row>
    <row r="365">
      <c r="D365" s="305"/>
      <c r="E365" s="305"/>
      <c r="F365" s="305"/>
      <c r="G365" s="305"/>
      <c r="H365" s="305"/>
      <c r="I365" s="305"/>
      <c r="J365" s="305"/>
      <c r="K365" s="305"/>
      <c r="L365" s="305"/>
      <c r="M365" s="309"/>
      <c r="N365" s="309"/>
      <c r="O365" s="309"/>
      <c r="P365" s="309"/>
      <c r="Q365" s="309"/>
      <c r="R365" s="309"/>
    </row>
    <row r="366">
      <c r="D366" s="305"/>
      <c r="E366" s="305"/>
      <c r="F366" s="305"/>
      <c r="G366" s="305"/>
      <c r="H366" s="305"/>
      <c r="I366" s="305"/>
      <c r="J366" s="305"/>
      <c r="K366" s="305"/>
      <c r="L366" s="305"/>
      <c r="M366" s="309"/>
      <c r="N366" s="309"/>
      <c r="O366" s="309"/>
      <c r="P366" s="309"/>
      <c r="Q366" s="309"/>
      <c r="R366" s="309"/>
    </row>
    <row r="367">
      <c r="D367" s="305"/>
      <c r="E367" s="305"/>
      <c r="F367" s="305"/>
      <c r="G367" s="305"/>
      <c r="H367" s="305"/>
      <c r="I367" s="305"/>
      <c r="J367" s="305"/>
      <c r="K367" s="305"/>
      <c r="L367" s="305"/>
      <c r="M367" s="309"/>
      <c r="N367" s="309"/>
      <c r="O367" s="309"/>
      <c r="P367" s="309"/>
      <c r="Q367" s="309"/>
      <c r="R367" s="309"/>
    </row>
    <row r="368">
      <c r="D368" s="305"/>
      <c r="E368" s="305"/>
      <c r="F368" s="305"/>
      <c r="G368" s="305"/>
      <c r="H368" s="305"/>
      <c r="I368" s="305"/>
      <c r="J368" s="305"/>
      <c r="K368" s="305"/>
      <c r="L368" s="305"/>
      <c r="M368" s="309"/>
      <c r="N368" s="309"/>
      <c r="O368" s="309"/>
      <c r="P368" s="309"/>
      <c r="Q368" s="309"/>
      <c r="R368" s="309"/>
    </row>
    <row r="369">
      <c r="D369" s="305"/>
      <c r="E369" s="305"/>
      <c r="F369" s="305"/>
      <c r="G369" s="305"/>
      <c r="H369" s="305"/>
      <c r="I369" s="305"/>
      <c r="J369" s="305"/>
      <c r="K369" s="305"/>
      <c r="L369" s="305"/>
      <c r="M369" s="309"/>
      <c r="N369" s="309"/>
      <c r="O369" s="309"/>
      <c r="P369" s="309"/>
      <c r="Q369" s="309"/>
      <c r="R369" s="309"/>
    </row>
    <row r="370">
      <c r="D370" s="305"/>
      <c r="E370" s="305"/>
      <c r="F370" s="305"/>
      <c r="G370" s="305"/>
      <c r="H370" s="305"/>
      <c r="I370" s="305"/>
      <c r="J370" s="305"/>
      <c r="K370" s="305"/>
      <c r="L370" s="305"/>
      <c r="M370" s="309"/>
      <c r="N370" s="309"/>
      <c r="O370" s="309"/>
      <c r="P370" s="309"/>
      <c r="Q370" s="309"/>
      <c r="R370" s="309"/>
    </row>
    <row r="371">
      <c r="D371" s="305"/>
      <c r="E371" s="305"/>
      <c r="F371" s="305"/>
      <c r="G371" s="305"/>
      <c r="H371" s="305"/>
      <c r="I371" s="305"/>
      <c r="J371" s="305"/>
      <c r="K371" s="305"/>
      <c r="L371" s="305"/>
      <c r="M371" s="309"/>
      <c r="N371" s="309"/>
      <c r="O371" s="309"/>
      <c r="P371" s="309"/>
      <c r="Q371" s="309"/>
      <c r="R371" s="309"/>
    </row>
    <row r="372">
      <c r="D372" s="305"/>
      <c r="E372" s="305"/>
      <c r="F372" s="305"/>
      <c r="G372" s="305"/>
      <c r="H372" s="305"/>
      <c r="I372" s="305"/>
      <c r="J372" s="305"/>
      <c r="K372" s="305"/>
      <c r="L372" s="305"/>
      <c r="M372" s="309"/>
      <c r="N372" s="309"/>
      <c r="O372" s="309"/>
      <c r="P372" s="309"/>
      <c r="Q372" s="309"/>
      <c r="R372" s="309"/>
    </row>
    <row r="373">
      <c r="D373" s="305"/>
      <c r="E373" s="305"/>
      <c r="F373" s="305"/>
      <c r="G373" s="305"/>
      <c r="H373" s="305"/>
      <c r="I373" s="305"/>
      <c r="J373" s="305"/>
      <c r="K373" s="305"/>
      <c r="L373" s="305"/>
      <c r="M373" s="309"/>
      <c r="N373" s="309"/>
      <c r="O373" s="309"/>
      <c r="P373" s="309"/>
      <c r="Q373" s="309"/>
      <c r="R373" s="309"/>
    </row>
    <row r="374">
      <c r="D374" s="305"/>
      <c r="E374" s="305"/>
      <c r="F374" s="305"/>
      <c r="G374" s="305"/>
      <c r="H374" s="305"/>
      <c r="I374" s="305"/>
      <c r="J374" s="305"/>
      <c r="K374" s="305"/>
      <c r="L374" s="305"/>
      <c r="M374" s="309"/>
      <c r="N374" s="309"/>
      <c r="O374" s="309"/>
      <c r="P374" s="309"/>
      <c r="Q374" s="309"/>
      <c r="R374" s="309"/>
    </row>
    <row r="375">
      <c r="D375" s="305"/>
      <c r="E375" s="305"/>
      <c r="F375" s="305"/>
      <c r="G375" s="305"/>
      <c r="H375" s="305"/>
      <c r="I375" s="305"/>
      <c r="J375" s="305"/>
      <c r="K375" s="305"/>
      <c r="L375" s="305"/>
      <c r="M375" s="309"/>
      <c r="N375" s="309"/>
      <c r="O375" s="309"/>
      <c r="P375" s="309"/>
      <c r="Q375" s="309"/>
      <c r="R375" s="309"/>
    </row>
    <row r="376">
      <c r="D376" s="305"/>
      <c r="E376" s="305"/>
      <c r="F376" s="305"/>
      <c r="G376" s="305"/>
      <c r="H376" s="305"/>
      <c r="I376" s="305"/>
      <c r="J376" s="305"/>
      <c r="K376" s="305"/>
      <c r="L376" s="305"/>
      <c r="M376" s="309"/>
      <c r="N376" s="309"/>
      <c r="O376" s="309"/>
      <c r="P376" s="309"/>
      <c r="Q376" s="309"/>
      <c r="R376" s="309"/>
    </row>
    <row r="377">
      <c r="D377" s="305"/>
      <c r="E377" s="305"/>
      <c r="F377" s="305"/>
      <c r="G377" s="305"/>
      <c r="H377" s="305"/>
      <c r="I377" s="305"/>
      <c r="J377" s="305"/>
      <c r="K377" s="305"/>
      <c r="L377" s="305"/>
      <c r="M377" s="309"/>
      <c r="N377" s="309"/>
      <c r="O377" s="309"/>
      <c r="P377" s="309"/>
      <c r="Q377" s="309"/>
      <c r="R377" s="309"/>
    </row>
    <row r="378">
      <c r="D378" s="305"/>
      <c r="E378" s="305"/>
      <c r="F378" s="305"/>
      <c r="G378" s="305"/>
      <c r="H378" s="305"/>
      <c r="I378" s="305"/>
      <c r="J378" s="305"/>
      <c r="K378" s="305"/>
      <c r="L378" s="305"/>
      <c r="M378" s="309"/>
      <c r="N378" s="309"/>
      <c r="O378" s="309"/>
      <c r="P378" s="309"/>
      <c r="Q378" s="309"/>
      <c r="R378" s="309"/>
    </row>
    <row r="379">
      <c r="D379" s="305"/>
      <c r="E379" s="305"/>
      <c r="F379" s="305"/>
      <c r="G379" s="305"/>
      <c r="H379" s="305"/>
      <c r="I379" s="305"/>
      <c r="J379" s="305"/>
      <c r="K379" s="305"/>
      <c r="L379" s="305"/>
      <c r="M379" s="309"/>
      <c r="N379" s="309"/>
      <c r="O379" s="309"/>
      <c r="P379" s="309"/>
      <c r="Q379" s="309"/>
      <c r="R379" s="309"/>
    </row>
    <row r="380">
      <c r="D380" s="305"/>
      <c r="E380" s="305"/>
      <c r="F380" s="305"/>
      <c r="G380" s="305"/>
      <c r="H380" s="305"/>
      <c r="I380" s="305"/>
      <c r="J380" s="305"/>
      <c r="K380" s="305"/>
      <c r="L380" s="305"/>
      <c r="M380" s="309"/>
      <c r="N380" s="309"/>
      <c r="O380" s="309"/>
      <c r="P380" s="309"/>
      <c r="Q380" s="309"/>
      <c r="R380" s="309"/>
    </row>
    <row r="381">
      <c r="D381" s="305"/>
      <c r="E381" s="305"/>
      <c r="F381" s="305"/>
      <c r="G381" s="305"/>
      <c r="H381" s="305"/>
      <c r="I381" s="305"/>
      <c r="J381" s="305"/>
      <c r="K381" s="305"/>
      <c r="L381" s="305"/>
      <c r="M381" s="309"/>
      <c r="N381" s="309"/>
      <c r="O381" s="309"/>
      <c r="P381" s="309"/>
      <c r="Q381" s="309"/>
      <c r="R381" s="309"/>
    </row>
    <row r="382">
      <c r="D382" s="305"/>
      <c r="E382" s="305"/>
      <c r="F382" s="305"/>
      <c r="G382" s="305"/>
      <c r="H382" s="305"/>
      <c r="I382" s="305"/>
      <c r="J382" s="305"/>
      <c r="K382" s="305"/>
      <c r="L382" s="305"/>
      <c r="M382" s="309"/>
      <c r="N382" s="309"/>
      <c r="O382" s="309"/>
      <c r="P382" s="309"/>
      <c r="Q382" s="309"/>
      <c r="R382" s="309"/>
    </row>
    <row r="383">
      <c r="D383" s="305"/>
      <c r="E383" s="305"/>
      <c r="F383" s="305"/>
      <c r="G383" s="305"/>
      <c r="H383" s="305"/>
      <c r="I383" s="305"/>
      <c r="J383" s="305"/>
      <c r="K383" s="305"/>
      <c r="L383" s="305"/>
      <c r="M383" s="309"/>
      <c r="N383" s="309"/>
      <c r="O383" s="309"/>
      <c r="P383" s="309"/>
      <c r="Q383" s="309"/>
      <c r="R383" s="309"/>
    </row>
    <row r="384">
      <c r="D384" s="305"/>
      <c r="E384" s="305"/>
      <c r="F384" s="305"/>
      <c r="G384" s="305"/>
      <c r="H384" s="305"/>
      <c r="I384" s="305"/>
      <c r="J384" s="305"/>
      <c r="K384" s="305"/>
      <c r="L384" s="305"/>
      <c r="M384" s="309"/>
      <c r="N384" s="309"/>
      <c r="O384" s="309"/>
      <c r="P384" s="309"/>
      <c r="Q384" s="309"/>
      <c r="R384" s="309"/>
    </row>
    <row r="385">
      <c r="D385" s="305"/>
      <c r="E385" s="305"/>
      <c r="F385" s="305"/>
      <c r="G385" s="305"/>
      <c r="H385" s="305"/>
      <c r="I385" s="305"/>
      <c r="J385" s="305"/>
      <c r="K385" s="305"/>
      <c r="L385" s="305"/>
      <c r="M385" s="309"/>
      <c r="N385" s="309"/>
      <c r="O385" s="309"/>
      <c r="P385" s="309"/>
      <c r="Q385" s="309"/>
      <c r="R385" s="309"/>
    </row>
    <row r="386">
      <c r="D386" s="305"/>
      <c r="E386" s="305"/>
      <c r="F386" s="305"/>
      <c r="G386" s="305"/>
      <c r="H386" s="305"/>
      <c r="I386" s="305"/>
      <c r="J386" s="305"/>
      <c r="K386" s="305"/>
      <c r="L386" s="305"/>
      <c r="M386" s="309"/>
      <c r="N386" s="309"/>
      <c r="O386" s="309"/>
      <c r="P386" s="309"/>
      <c r="Q386" s="309"/>
      <c r="R386" s="309"/>
    </row>
    <row r="387">
      <c r="D387" s="305"/>
      <c r="E387" s="305"/>
      <c r="F387" s="305"/>
      <c r="G387" s="305"/>
      <c r="H387" s="305"/>
      <c r="I387" s="305"/>
      <c r="J387" s="305"/>
      <c r="K387" s="305"/>
      <c r="L387" s="305"/>
      <c r="M387" s="309"/>
      <c r="N387" s="309"/>
      <c r="O387" s="309"/>
      <c r="P387" s="309"/>
      <c r="Q387" s="309"/>
      <c r="R387" s="309"/>
    </row>
    <row r="388">
      <c r="D388" s="305"/>
      <c r="E388" s="305"/>
      <c r="F388" s="305"/>
      <c r="G388" s="305"/>
      <c r="H388" s="305"/>
      <c r="I388" s="305"/>
      <c r="J388" s="305"/>
      <c r="K388" s="305"/>
      <c r="L388" s="305"/>
      <c r="M388" s="309"/>
      <c r="N388" s="309"/>
      <c r="O388" s="309"/>
      <c r="P388" s="309"/>
      <c r="Q388" s="309"/>
      <c r="R388" s="309"/>
    </row>
    <row r="389">
      <c r="D389" s="305"/>
      <c r="E389" s="305"/>
      <c r="F389" s="305"/>
      <c r="G389" s="305"/>
      <c r="H389" s="305"/>
      <c r="I389" s="305"/>
      <c r="J389" s="305"/>
      <c r="K389" s="305"/>
      <c r="L389" s="305"/>
      <c r="M389" s="309"/>
      <c r="N389" s="309"/>
      <c r="O389" s="309"/>
      <c r="P389" s="309"/>
      <c r="Q389" s="309"/>
      <c r="R389" s="309"/>
    </row>
    <row r="390">
      <c r="D390" s="305"/>
      <c r="E390" s="305"/>
      <c r="F390" s="305"/>
      <c r="G390" s="305"/>
      <c r="H390" s="305"/>
      <c r="I390" s="305"/>
      <c r="J390" s="305"/>
      <c r="K390" s="305"/>
      <c r="L390" s="305"/>
      <c r="M390" s="309"/>
      <c r="N390" s="309"/>
      <c r="O390" s="309"/>
      <c r="P390" s="309"/>
      <c r="Q390" s="309"/>
      <c r="R390" s="309"/>
    </row>
    <row r="391">
      <c r="D391" s="305"/>
      <c r="E391" s="305"/>
      <c r="F391" s="305"/>
      <c r="G391" s="305"/>
      <c r="H391" s="305"/>
      <c r="I391" s="305"/>
      <c r="J391" s="305"/>
      <c r="K391" s="305"/>
      <c r="L391" s="305"/>
      <c r="M391" s="309"/>
      <c r="N391" s="309"/>
      <c r="O391" s="309"/>
      <c r="P391" s="309"/>
      <c r="Q391" s="309"/>
      <c r="R391" s="309"/>
    </row>
    <row r="392">
      <c r="D392" s="305"/>
      <c r="E392" s="305"/>
      <c r="F392" s="305"/>
      <c r="G392" s="305"/>
      <c r="H392" s="305"/>
      <c r="I392" s="305"/>
      <c r="J392" s="305"/>
      <c r="K392" s="305"/>
      <c r="L392" s="305"/>
      <c r="M392" s="309"/>
      <c r="N392" s="309"/>
      <c r="O392" s="309"/>
      <c r="P392" s="309"/>
      <c r="Q392" s="309"/>
      <c r="R392" s="309"/>
    </row>
    <row r="393">
      <c r="D393" s="305"/>
      <c r="E393" s="305"/>
      <c r="F393" s="305"/>
      <c r="G393" s="305"/>
      <c r="H393" s="305"/>
      <c r="I393" s="305"/>
      <c r="J393" s="305"/>
      <c r="K393" s="305"/>
      <c r="L393" s="305"/>
      <c r="M393" s="309"/>
      <c r="N393" s="309"/>
      <c r="O393" s="309"/>
      <c r="P393" s="309"/>
      <c r="Q393" s="309"/>
      <c r="R393" s="309"/>
    </row>
    <row r="394">
      <c r="D394" s="305"/>
      <c r="E394" s="305"/>
      <c r="F394" s="305"/>
      <c r="G394" s="305"/>
      <c r="H394" s="305"/>
      <c r="I394" s="305"/>
      <c r="J394" s="305"/>
      <c r="K394" s="305"/>
      <c r="L394" s="305"/>
      <c r="M394" s="309"/>
      <c r="N394" s="309"/>
      <c r="O394" s="309"/>
      <c r="P394" s="309"/>
      <c r="Q394" s="309"/>
      <c r="R394" s="309"/>
    </row>
    <row r="395">
      <c r="D395" s="305"/>
      <c r="E395" s="305"/>
      <c r="F395" s="305"/>
      <c r="G395" s="305"/>
      <c r="H395" s="305"/>
      <c r="I395" s="305"/>
      <c r="J395" s="305"/>
      <c r="K395" s="305"/>
      <c r="L395" s="305"/>
      <c r="M395" s="309"/>
      <c r="N395" s="309"/>
      <c r="O395" s="309"/>
      <c r="P395" s="309"/>
      <c r="Q395" s="309"/>
      <c r="R395" s="309"/>
    </row>
    <row r="396">
      <c r="D396" s="305"/>
      <c r="E396" s="305"/>
      <c r="F396" s="305"/>
      <c r="G396" s="305"/>
      <c r="H396" s="305"/>
      <c r="I396" s="305"/>
      <c r="J396" s="305"/>
      <c r="K396" s="305"/>
      <c r="L396" s="305"/>
      <c r="M396" s="309"/>
      <c r="N396" s="309"/>
      <c r="O396" s="309"/>
      <c r="P396" s="309"/>
      <c r="Q396" s="309"/>
      <c r="R396" s="309"/>
    </row>
    <row r="397">
      <c r="D397" s="305"/>
      <c r="E397" s="305"/>
      <c r="F397" s="305"/>
      <c r="G397" s="305"/>
      <c r="H397" s="305"/>
      <c r="I397" s="305"/>
      <c r="J397" s="305"/>
      <c r="K397" s="305"/>
      <c r="L397" s="305"/>
      <c r="M397" s="309"/>
      <c r="N397" s="309"/>
      <c r="O397" s="309"/>
      <c r="P397" s="309"/>
      <c r="Q397" s="309"/>
      <c r="R397" s="309"/>
    </row>
    <row r="398">
      <c r="D398" s="305"/>
      <c r="E398" s="305"/>
      <c r="F398" s="305"/>
      <c r="G398" s="305"/>
      <c r="H398" s="305"/>
      <c r="I398" s="305"/>
      <c r="J398" s="305"/>
      <c r="K398" s="305"/>
      <c r="L398" s="305"/>
      <c r="M398" s="309"/>
      <c r="N398" s="309"/>
      <c r="O398" s="309"/>
      <c r="P398" s="309"/>
      <c r="Q398" s="309"/>
      <c r="R398" s="309"/>
    </row>
    <row r="399">
      <c r="D399" s="305"/>
      <c r="E399" s="305"/>
      <c r="F399" s="305"/>
      <c r="G399" s="305"/>
      <c r="H399" s="305"/>
      <c r="I399" s="305"/>
      <c r="J399" s="305"/>
      <c r="K399" s="305"/>
      <c r="L399" s="305"/>
      <c r="M399" s="309"/>
      <c r="N399" s="309"/>
      <c r="O399" s="309"/>
      <c r="P399" s="309"/>
      <c r="Q399" s="309"/>
      <c r="R399" s="309"/>
    </row>
    <row r="400">
      <c r="D400" s="305"/>
      <c r="E400" s="305"/>
      <c r="F400" s="305"/>
      <c r="G400" s="305"/>
      <c r="H400" s="305"/>
      <c r="I400" s="305"/>
      <c r="J400" s="305"/>
      <c r="K400" s="305"/>
      <c r="L400" s="305"/>
      <c r="M400" s="309"/>
      <c r="N400" s="309"/>
      <c r="O400" s="309"/>
      <c r="P400" s="309"/>
      <c r="Q400" s="309"/>
      <c r="R400" s="309"/>
    </row>
    <row r="401">
      <c r="D401" s="305"/>
      <c r="E401" s="305"/>
      <c r="F401" s="305"/>
      <c r="G401" s="305"/>
      <c r="H401" s="305"/>
      <c r="I401" s="305"/>
      <c r="J401" s="305"/>
      <c r="K401" s="305"/>
      <c r="L401" s="305"/>
      <c r="M401" s="309"/>
      <c r="N401" s="309"/>
      <c r="O401" s="309"/>
      <c r="P401" s="309"/>
      <c r="Q401" s="309"/>
      <c r="R401" s="309"/>
    </row>
    <row r="402">
      <c r="D402" s="305"/>
      <c r="E402" s="305"/>
      <c r="F402" s="305"/>
      <c r="G402" s="305"/>
      <c r="H402" s="305"/>
      <c r="I402" s="305"/>
      <c r="J402" s="305"/>
      <c r="K402" s="305"/>
      <c r="L402" s="305"/>
      <c r="M402" s="309"/>
      <c r="N402" s="309"/>
      <c r="O402" s="309"/>
      <c r="P402" s="309"/>
      <c r="Q402" s="309"/>
      <c r="R402" s="309"/>
    </row>
    <row r="403">
      <c r="D403" s="305"/>
      <c r="E403" s="305"/>
      <c r="F403" s="305"/>
      <c r="G403" s="305"/>
      <c r="H403" s="305"/>
      <c r="I403" s="305"/>
      <c r="J403" s="305"/>
      <c r="K403" s="305"/>
      <c r="L403" s="305"/>
      <c r="M403" s="309"/>
      <c r="N403" s="309"/>
      <c r="O403" s="309"/>
      <c r="P403" s="309"/>
      <c r="Q403" s="309"/>
      <c r="R403" s="309"/>
    </row>
    <row r="404">
      <c r="D404" s="305"/>
      <c r="E404" s="305"/>
      <c r="F404" s="305"/>
      <c r="G404" s="305"/>
      <c r="H404" s="305"/>
      <c r="I404" s="305"/>
      <c r="J404" s="305"/>
      <c r="K404" s="305"/>
      <c r="L404" s="305"/>
      <c r="M404" s="309"/>
      <c r="N404" s="309"/>
      <c r="O404" s="309"/>
      <c r="P404" s="309"/>
      <c r="Q404" s="309"/>
      <c r="R404" s="309"/>
    </row>
    <row r="405">
      <c r="D405" s="305"/>
      <c r="E405" s="305"/>
      <c r="F405" s="305"/>
      <c r="G405" s="305"/>
      <c r="H405" s="305"/>
      <c r="I405" s="305"/>
      <c r="J405" s="305"/>
      <c r="K405" s="305"/>
      <c r="L405" s="305"/>
      <c r="M405" s="309"/>
      <c r="N405" s="309"/>
      <c r="O405" s="309"/>
      <c r="P405" s="309"/>
      <c r="Q405" s="309"/>
      <c r="R405" s="309"/>
    </row>
    <row r="406">
      <c r="D406" s="305"/>
      <c r="E406" s="305"/>
      <c r="F406" s="305"/>
      <c r="G406" s="305"/>
      <c r="H406" s="305"/>
      <c r="I406" s="305"/>
      <c r="J406" s="305"/>
      <c r="K406" s="305"/>
      <c r="L406" s="305"/>
      <c r="M406" s="309"/>
      <c r="N406" s="309"/>
      <c r="O406" s="309"/>
      <c r="P406" s="309"/>
      <c r="Q406" s="309"/>
      <c r="R406" s="309"/>
    </row>
    <row r="407">
      <c r="D407" s="305"/>
      <c r="E407" s="305"/>
      <c r="F407" s="305"/>
      <c r="G407" s="305"/>
      <c r="H407" s="305"/>
      <c r="I407" s="305"/>
      <c r="J407" s="305"/>
      <c r="K407" s="305"/>
      <c r="L407" s="305"/>
      <c r="M407" s="309"/>
      <c r="N407" s="309"/>
      <c r="O407" s="309"/>
      <c r="P407" s="309"/>
      <c r="Q407" s="309"/>
      <c r="R407" s="309"/>
    </row>
    <row r="408">
      <c r="D408" s="305"/>
      <c r="E408" s="305"/>
      <c r="F408" s="305"/>
      <c r="G408" s="305"/>
      <c r="H408" s="305"/>
      <c r="I408" s="305"/>
      <c r="J408" s="305"/>
      <c r="K408" s="305"/>
      <c r="L408" s="305"/>
      <c r="M408" s="309"/>
      <c r="N408" s="309"/>
      <c r="O408" s="309"/>
      <c r="P408" s="309"/>
      <c r="Q408" s="309"/>
      <c r="R408" s="309"/>
    </row>
    <row r="409">
      <c r="D409" s="305"/>
      <c r="E409" s="305"/>
      <c r="F409" s="305"/>
      <c r="G409" s="305"/>
      <c r="H409" s="305"/>
      <c r="I409" s="305"/>
      <c r="J409" s="305"/>
      <c r="K409" s="305"/>
      <c r="L409" s="305"/>
      <c r="M409" s="309"/>
      <c r="N409" s="309"/>
      <c r="O409" s="309"/>
      <c r="P409" s="309"/>
      <c r="Q409" s="309"/>
      <c r="R409" s="309"/>
    </row>
    <row r="410">
      <c r="D410" s="305"/>
      <c r="E410" s="305"/>
      <c r="F410" s="305"/>
      <c r="G410" s="305"/>
      <c r="H410" s="305"/>
      <c r="I410" s="305"/>
      <c r="J410" s="305"/>
      <c r="K410" s="305"/>
      <c r="L410" s="305"/>
      <c r="M410" s="309"/>
      <c r="N410" s="309"/>
      <c r="O410" s="309"/>
      <c r="P410" s="309"/>
      <c r="Q410" s="309"/>
      <c r="R410" s="309"/>
    </row>
    <row r="411">
      <c r="D411" s="305"/>
      <c r="E411" s="305"/>
      <c r="F411" s="305"/>
      <c r="G411" s="305"/>
      <c r="H411" s="305"/>
      <c r="I411" s="305"/>
      <c r="J411" s="305"/>
      <c r="K411" s="305"/>
      <c r="L411" s="305"/>
      <c r="M411" s="309"/>
      <c r="N411" s="309"/>
      <c r="O411" s="309"/>
      <c r="P411" s="309"/>
      <c r="Q411" s="309"/>
      <c r="R411" s="309"/>
    </row>
    <row r="412">
      <c r="D412" s="305"/>
      <c r="E412" s="305"/>
      <c r="F412" s="305"/>
      <c r="G412" s="305"/>
      <c r="H412" s="305"/>
      <c r="I412" s="305"/>
      <c r="J412" s="305"/>
      <c r="K412" s="305"/>
      <c r="L412" s="305"/>
      <c r="M412" s="309"/>
      <c r="N412" s="309"/>
      <c r="O412" s="309"/>
      <c r="P412" s="309"/>
      <c r="Q412" s="309"/>
      <c r="R412" s="309"/>
    </row>
    <row r="413">
      <c r="D413" s="305"/>
      <c r="E413" s="305"/>
      <c r="F413" s="305"/>
      <c r="G413" s="305"/>
      <c r="H413" s="305"/>
      <c r="I413" s="305"/>
      <c r="J413" s="305"/>
      <c r="K413" s="305"/>
      <c r="L413" s="305"/>
      <c r="M413" s="309"/>
      <c r="N413" s="309"/>
      <c r="O413" s="309"/>
      <c r="P413" s="309"/>
      <c r="Q413" s="309"/>
      <c r="R413" s="309"/>
    </row>
    <row r="414">
      <c r="D414" s="305"/>
      <c r="E414" s="305"/>
      <c r="F414" s="305"/>
      <c r="G414" s="305"/>
      <c r="H414" s="305"/>
      <c r="I414" s="305"/>
      <c r="J414" s="305"/>
      <c r="K414" s="305"/>
      <c r="L414" s="305"/>
      <c r="M414" s="309"/>
      <c r="N414" s="309"/>
      <c r="O414" s="309"/>
      <c r="P414" s="309"/>
      <c r="Q414" s="309"/>
      <c r="R414" s="309"/>
    </row>
    <row r="415">
      <c r="D415" s="305"/>
      <c r="E415" s="305"/>
      <c r="F415" s="305"/>
      <c r="G415" s="305"/>
      <c r="H415" s="305"/>
      <c r="I415" s="305"/>
      <c r="J415" s="305"/>
      <c r="K415" s="305"/>
      <c r="L415" s="305"/>
      <c r="M415" s="309"/>
      <c r="N415" s="309"/>
      <c r="O415" s="309"/>
      <c r="P415" s="309"/>
      <c r="Q415" s="309"/>
      <c r="R415" s="309"/>
    </row>
    <row r="416">
      <c r="D416" s="305"/>
      <c r="E416" s="305"/>
      <c r="F416" s="305"/>
      <c r="G416" s="305"/>
      <c r="H416" s="305"/>
      <c r="I416" s="305"/>
      <c r="J416" s="305"/>
      <c r="K416" s="305"/>
      <c r="L416" s="305"/>
      <c r="M416" s="309"/>
      <c r="N416" s="309"/>
      <c r="O416" s="309"/>
      <c r="P416" s="309"/>
      <c r="Q416" s="309"/>
      <c r="R416" s="309"/>
    </row>
    <row r="417">
      <c r="D417" s="305"/>
      <c r="E417" s="305"/>
      <c r="F417" s="305"/>
      <c r="G417" s="305"/>
      <c r="H417" s="305"/>
      <c r="I417" s="305"/>
      <c r="J417" s="305"/>
      <c r="K417" s="305"/>
      <c r="L417" s="305"/>
      <c r="M417" s="309"/>
      <c r="N417" s="309"/>
      <c r="O417" s="309"/>
      <c r="P417" s="309"/>
      <c r="Q417" s="309"/>
      <c r="R417" s="309"/>
    </row>
    <row r="418">
      <c r="D418" s="305"/>
      <c r="E418" s="305"/>
      <c r="F418" s="305"/>
      <c r="G418" s="305"/>
      <c r="H418" s="305"/>
      <c r="I418" s="305"/>
      <c r="J418" s="305"/>
      <c r="K418" s="305"/>
      <c r="L418" s="305"/>
      <c r="M418" s="309"/>
      <c r="N418" s="309"/>
      <c r="O418" s="309"/>
      <c r="P418" s="309"/>
      <c r="Q418" s="309"/>
      <c r="R418" s="309"/>
    </row>
    <row r="419">
      <c r="D419" s="305"/>
      <c r="E419" s="305"/>
      <c r="F419" s="305"/>
      <c r="G419" s="305"/>
      <c r="H419" s="305"/>
      <c r="I419" s="305"/>
      <c r="J419" s="305"/>
      <c r="K419" s="305"/>
      <c r="L419" s="305"/>
      <c r="M419" s="309"/>
      <c r="N419" s="309"/>
      <c r="O419" s="309"/>
      <c r="P419" s="309"/>
      <c r="Q419" s="309"/>
      <c r="R419" s="309"/>
    </row>
    <row r="420">
      <c r="D420" s="305"/>
      <c r="E420" s="305"/>
      <c r="F420" s="305"/>
      <c r="G420" s="305"/>
      <c r="H420" s="305"/>
      <c r="I420" s="305"/>
      <c r="J420" s="305"/>
      <c r="K420" s="305"/>
      <c r="L420" s="305"/>
      <c r="M420" s="309"/>
      <c r="N420" s="309"/>
      <c r="O420" s="309"/>
      <c r="P420" s="309"/>
      <c r="Q420" s="309"/>
      <c r="R420" s="309"/>
    </row>
    <row r="421">
      <c r="D421" s="305"/>
      <c r="E421" s="305"/>
      <c r="F421" s="305"/>
      <c r="G421" s="305"/>
      <c r="H421" s="305"/>
      <c r="I421" s="305"/>
      <c r="J421" s="305"/>
      <c r="K421" s="305"/>
      <c r="L421" s="305"/>
      <c r="M421" s="309"/>
      <c r="N421" s="309"/>
      <c r="O421" s="309"/>
      <c r="P421" s="309"/>
      <c r="Q421" s="309"/>
      <c r="R421" s="309"/>
    </row>
    <row r="422">
      <c r="D422" s="305"/>
      <c r="E422" s="305"/>
      <c r="F422" s="305"/>
      <c r="G422" s="305"/>
      <c r="H422" s="305"/>
      <c r="I422" s="305"/>
      <c r="J422" s="305"/>
      <c r="K422" s="305"/>
      <c r="L422" s="305"/>
      <c r="M422" s="309"/>
      <c r="N422" s="309"/>
      <c r="O422" s="309"/>
      <c r="P422" s="309"/>
      <c r="Q422" s="309"/>
      <c r="R422" s="309"/>
    </row>
    <row r="423">
      <c r="D423" s="305"/>
      <c r="E423" s="305"/>
      <c r="F423" s="305"/>
      <c r="G423" s="305"/>
      <c r="H423" s="305"/>
      <c r="I423" s="305"/>
      <c r="J423" s="305"/>
      <c r="K423" s="305"/>
      <c r="L423" s="305"/>
      <c r="M423" s="309"/>
      <c r="N423" s="309"/>
      <c r="O423" s="309"/>
      <c r="P423" s="309"/>
      <c r="Q423" s="309"/>
      <c r="R423" s="309"/>
    </row>
    <row r="424">
      <c r="D424" s="305"/>
      <c r="E424" s="305"/>
      <c r="F424" s="305"/>
      <c r="G424" s="305"/>
      <c r="H424" s="305"/>
      <c r="I424" s="305"/>
      <c r="J424" s="305"/>
      <c r="K424" s="305"/>
      <c r="L424" s="305"/>
      <c r="M424" s="309"/>
      <c r="N424" s="309"/>
      <c r="O424" s="309"/>
      <c r="P424" s="309"/>
      <c r="Q424" s="309"/>
      <c r="R424" s="309"/>
    </row>
    <row r="425">
      <c r="D425" s="305"/>
      <c r="E425" s="305"/>
      <c r="F425" s="305"/>
      <c r="G425" s="305"/>
      <c r="H425" s="305"/>
      <c r="I425" s="305"/>
      <c r="J425" s="305"/>
      <c r="K425" s="305"/>
      <c r="L425" s="305"/>
      <c r="M425" s="309"/>
      <c r="N425" s="309"/>
      <c r="O425" s="309"/>
      <c r="P425" s="309"/>
      <c r="Q425" s="309"/>
      <c r="R425" s="309"/>
    </row>
    <row r="426">
      <c r="D426" s="305"/>
      <c r="E426" s="305"/>
      <c r="F426" s="305"/>
      <c r="G426" s="305"/>
      <c r="H426" s="305"/>
      <c r="I426" s="305"/>
      <c r="J426" s="305"/>
      <c r="K426" s="305"/>
      <c r="L426" s="305"/>
      <c r="M426" s="309"/>
      <c r="N426" s="309"/>
      <c r="O426" s="309"/>
      <c r="P426" s="309"/>
      <c r="Q426" s="309"/>
      <c r="R426" s="309"/>
    </row>
    <row r="427">
      <c r="D427" s="305"/>
      <c r="E427" s="305"/>
      <c r="F427" s="305"/>
      <c r="G427" s="305"/>
      <c r="H427" s="305"/>
      <c r="I427" s="305"/>
      <c r="J427" s="305"/>
      <c r="K427" s="305"/>
      <c r="L427" s="305"/>
      <c r="M427" s="309"/>
      <c r="N427" s="309"/>
      <c r="O427" s="309"/>
      <c r="P427" s="309"/>
      <c r="Q427" s="309"/>
      <c r="R427" s="309"/>
    </row>
    <row r="428">
      <c r="D428" s="305"/>
      <c r="E428" s="305"/>
      <c r="F428" s="305"/>
      <c r="G428" s="305"/>
      <c r="H428" s="305"/>
      <c r="I428" s="305"/>
      <c r="J428" s="305"/>
      <c r="K428" s="305"/>
      <c r="L428" s="305"/>
      <c r="M428" s="309"/>
      <c r="N428" s="309"/>
      <c r="O428" s="309"/>
      <c r="P428" s="309"/>
      <c r="Q428" s="309"/>
      <c r="R428" s="309"/>
    </row>
    <row r="429">
      <c r="D429" s="305"/>
      <c r="E429" s="305"/>
      <c r="F429" s="305"/>
      <c r="G429" s="305"/>
      <c r="H429" s="305"/>
      <c r="I429" s="305"/>
      <c r="J429" s="305"/>
      <c r="K429" s="305"/>
      <c r="L429" s="305"/>
      <c r="M429" s="309"/>
      <c r="N429" s="309"/>
      <c r="O429" s="309"/>
      <c r="P429" s="309"/>
      <c r="Q429" s="309"/>
      <c r="R429" s="309"/>
    </row>
    <row r="430">
      <c r="D430" s="305"/>
      <c r="E430" s="305"/>
      <c r="F430" s="305"/>
      <c r="G430" s="305"/>
      <c r="H430" s="305"/>
      <c r="I430" s="305"/>
      <c r="J430" s="305"/>
      <c r="K430" s="305"/>
      <c r="L430" s="305"/>
      <c r="M430" s="309"/>
      <c r="N430" s="309"/>
      <c r="O430" s="309"/>
      <c r="P430" s="309"/>
      <c r="Q430" s="309"/>
      <c r="R430" s="309"/>
    </row>
    <row r="431">
      <c r="D431" s="305"/>
      <c r="E431" s="305"/>
      <c r="F431" s="305"/>
      <c r="G431" s="305"/>
      <c r="H431" s="305"/>
      <c r="I431" s="305"/>
      <c r="J431" s="305"/>
      <c r="K431" s="305"/>
      <c r="L431" s="305"/>
      <c r="M431" s="309"/>
      <c r="N431" s="309"/>
      <c r="O431" s="309"/>
      <c r="P431" s="309"/>
      <c r="Q431" s="309"/>
      <c r="R431" s="309"/>
    </row>
    <row r="432">
      <c r="D432" s="305"/>
      <c r="E432" s="305"/>
      <c r="F432" s="305"/>
      <c r="G432" s="305"/>
      <c r="H432" s="305"/>
      <c r="I432" s="305"/>
      <c r="J432" s="305"/>
      <c r="K432" s="305"/>
      <c r="L432" s="305"/>
      <c r="M432" s="309"/>
      <c r="N432" s="309"/>
      <c r="O432" s="309"/>
      <c r="P432" s="309"/>
      <c r="Q432" s="309"/>
      <c r="R432" s="309"/>
    </row>
    <row r="433">
      <c r="D433" s="305"/>
      <c r="E433" s="305"/>
      <c r="F433" s="305"/>
      <c r="G433" s="305"/>
      <c r="H433" s="305"/>
      <c r="I433" s="305"/>
      <c r="J433" s="305"/>
      <c r="K433" s="305"/>
      <c r="L433" s="305"/>
      <c r="M433" s="309"/>
      <c r="N433" s="309"/>
      <c r="O433" s="309"/>
      <c r="P433" s="309"/>
      <c r="Q433" s="309"/>
      <c r="R433" s="309"/>
    </row>
    <row r="434">
      <c r="D434" s="305"/>
      <c r="E434" s="305"/>
      <c r="F434" s="305"/>
      <c r="G434" s="305"/>
      <c r="H434" s="305"/>
      <c r="I434" s="305"/>
      <c r="J434" s="305"/>
      <c r="K434" s="305"/>
      <c r="L434" s="305"/>
      <c r="M434" s="309"/>
      <c r="N434" s="309"/>
      <c r="O434" s="309"/>
      <c r="P434" s="309"/>
      <c r="Q434" s="309"/>
      <c r="R434" s="309"/>
    </row>
    <row r="435">
      <c r="D435" s="305"/>
      <c r="E435" s="305"/>
      <c r="F435" s="305"/>
      <c r="G435" s="305"/>
      <c r="H435" s="305"/>
      <c r="I435" s="305"/>
      <c r="J435" s="305"/>
      <c r="K435" s="305"/>
      <c r="L435" s="305"/>
      <c r="M435" s="309"/>
      <c r="N435" s="309"/>
      <c r="O435" s="309"/>
      <c r="P435" s="309"/>
      <c r="Q435" s="309"/>
      <c r="R435" s="309"/>
    </row>
    <row r="436">
      <c r="D436" s="305"/>
      <c r="E436" s="305"/>
      <c r="F436" s="305"/>
      <c r="G436" s="305"/>
      <c r="H436" s="305"/>
      <c r="I436" s="305"/>
      <c r="J436" s="305"/>
      <c r="K436" s="305"/>
      <c r="L436" s="305"/>
      <c r="M436" s="309"/>
      <c r="N436" s="309"/>
      <c r="O436" s="309"/>
      <c r="P436" s="309"/>
      <c r="Q436" s="309"/>
      <c r="R436" s="309"/>
    </row>
    <row r="437">
      <c r="D437" s="305"/>
      <c r="E437" s="305"/>
      <c r="F437" s="305"/>
      <c r="G437" s="305"/>
      <c r="H437" s="305"/>
      <c r="I437" s="305"/>
      <c r="J437" s="305"/>
      <c r="K437" s="305"/>
      <c r="L437" s="305"/>
      <c r="M437" s="309"/>
      <c r="N437" s="309"/>
      <c r="O437" s="309"/>
      <c r="P437" s="309"/>
      <c r="Q437" s="309"/>
      <c r="R437" s="309"/>
    </row>
    <row r="438">
      <c r="D438" s="305"/>
      <c r="E438" s="305"/>
      <c r="F438" s="305"/>
      <c r="G438" s="305"/>
      <c r="H438" s="305"/>
      <c r="I438" s="305"/>
      <c r="J438" s="305"/>
      <c r="K438" s="305"/>
      <c r="L438" s="305"/>
      <c r="M438" s="309"/>
      <c r="N438" s="309"/>
      <c r="O438" s="309"/>
      <c r="P438" s="309"/>
      <c r="Q438" s="309"/>
      <c r="R438" s="309"/>
    </row>
    <row r="439">
      <c r="D439" s="305"/>
      <c r="E439" s="305"/>
      <c r="F439" s="305"/>
      <c r="G439" s="305"/>
      <c r="H439" s="305"/>
      <c r="I439" s="305"/>
      <c r="J439" s="305"/>
      <c r="K439" s="305"/>
      <c r="L439" s="305"/>
      <c r="M439" s="309"/>
      <c r="N439" s="309"/>
      <c r="O439" s="309"/>
      <c r="P439" s="309"/>
      <c r="Q439" s="309"/>
      <c r="R439" s="309"/>
    </row>
    <row r="440">
      <c r="D440" s="305"/>
      <c r="E440" s="305"/>
      <c r="F440" s="305"/>
      <c r="G440" s="305"/>
      <c r="H440" s="305"/>
      <c r="I440" s="305"/>
      <c r="J440" s="305"/>
      <c r="K440" s="305"/>
      <c r="L440" s="305"/>
      <c r="M440" s="309"/>
      <c r="N440" s="309"/>
      <c r="O440" s="309"/>
      <c r="P440" s="309"/>
      <c r="Q440" s="309"/>
      <c r="R440" s="309"/>
    </row>
    <row r="441">
      <c r="D441" s="305"/>
      <c r="E441" s="305"/>
      <c r="F441" s="305"/>
      <c r="G441" s="305"/>
      <c r="H441" s="305"/>
      <c r="I441" s="305"/>
      <c r="J441" s="305"/>
      <c r="K441" s="305"/>
      <c r="L441" s="305"/>
      <c r="M441" s="309"/>
      <c r="N441" s="309"/>
      <c r="O441" s="309"/>
      <c r="P441" s="309"/>
      <c r="Q441" s="309"/>
      <c r="R441" s="309"/>
    </row>
    <row r="442">
      <c r="D442" s="305"/>
      <c r="E442" s="305"/>
      <c r="F442" s="305"/>
      <c r="G442" s="305"/>
      <c r="H442" s="305"/>
      <c r="I442" s="305"/>
      <c r="J442" s="305"/>
      <c r="K442" s="305"/>
      <c r="L442" s="305"/>
      <c r="M442" s="309"/>
      <c r="N442" s="309"/>
      <c r="O442" s="309"/>
      <c r="P442" s="309"/>
      <c r="Q442" s="309"/>
      <c r="R442" s="309"/>
    </row>
    <row r="443">
      <c r="D443" s="305"/>
      <c r="E443" s="305"/>
      <c r="F443" s="305"/>
      <c r="G443" s="305"/>
      <c r="H443" s="305"/>
      <c r="I443" s="305"/>
      <c r="J443" s="305"/>
      <c r="K443" s="305"/>
      <c r="L443" s="305"/>
      <c r="M443" s="309"/>
      <c r="N443" s="309"/>
      <c r="O443" s="309"/>
      <c r="P443" s="309"/>
      <c r="Q443" s="309"/>
      <c r="R443" s="309"/>
    </row>
    <row r="444">
      <c r="D444" s="305"/>
      <c r="E444" s="305"/>
      <c r="F444" s="305"/>
      <c r="G444" s="305"/>
      <c r="H444" s="305"/>
      <c r="I444" s="305"/>
      <c r="J444" s="305"/>
      <c r="K444" s="305"/>
      <c r="L444" s="305"/>
      <c r="M444" s="309"/>
      <c r="N444" s="309"/>
      <c r="O444" s="309"/>
      <c r="P444" s="309"/>
      <c r="Q444" s="309"/>
      <c r="R444" s="309"/>
    </row>
    <row r="445">
      <c r="D445" s="305"/>
      <c r="E445" s="305"/>
      <c r="F445" s="305"/>
      <c r="G445" s="305"/>
      <c r="H445" s="305"/>
      <c r="I445" s="305"/>
      <c r="J445" s="305"/>
      <c r="K445" s="305"/>
      <c r="L445" s="305"/>
      <c r="M445" s="309"/>
      <c r="N445" s="309"/>
      <c r="O445" s="309"/>
      <c r="P445" s="309"/>
      <c r="Q445" s="309"/>
      <c r="R445" s="309"/>
    </row>
    <row r="446">
      <c r="D446" s="305"/>
      <c r="E446" s="305"/>
      <c r="F446" s="305"/>
      <c r="G446" s="305"/>
      <c r="H446" s="305"/>
      <c r="I446" s="305"/>
      <c r="J446" s="305"/>
      <c r="K446" s="305"/>
      <c r="L446" s="305"/>
      <c r="M446" s="309"/>
      <c r="N446" s="309"/>
      <c r="O446" s="309"/>
      <c r="P446" s="309"/>
      <c r="Q446" s="309"/>
      <c r="R446" s="309"/>
    </row>
    <row r="447">
      <c r="D447" s="305"/>
      <c r="E447" s="305"/>
      <c r="F447" s="305"/>
      <c r="G447" s="305"/>
      <c r="H447" s="305"/>
      <c r="I447" s="305"/>
      <c r="J447" s="305"/>
      <c r="K447" s="305"/>
      <c r="L447" s="305"/>
      <c r="M447" s="309"/>
      <c r="N447" s="309"/>
      <c r="O447" s="309"/>
      <c r="P447" s="309"/>
      <c r="Q447" s="309"/>
      <c r="R447" s="309"/>
    </row>
    <row r="448">
      <c r="D448" s="305"/>
      <c r="E448" s="305"/>
      <c r="F448" s="305"/>
      <c r="G448" s="305"/>
      <c r="H448" s="305"/>
      <c r="I448" s="305"/>
      <c r="J448" s="305"/>
      <c r="K448" s="305"/>
      <c r="L448" s="305"/>
      <c r="M448" s="309"/>
      <c r="N448" s="309"/>
      <c r="O448" s="309"/>
      <c r="P448" s="309"/>
      <c r="Q448" s="309"/>
      <c r="R448" s="309"/>
    </row>
    <row r="449">
      <c r="D449" s="305"/>
      <c r="E449" s="305"/>
      <c r="F449" s="305"/>
      <c r="G449" s="305"/>
      <c r="H449" s="305"/>
      <c r="I449" s="305"/>
      <c r="J449" s="305"/>
      <c r="K449" s="305"/>
      <c r="L449" s="305"/>
      <c r="M449" s="309"/>
      <c r="N449" s="309"/>
      <c r="O449" s="309"/>
      <c r="P449" s="309"/>
      <c r="Q449" s="309"/>
      <c r="R449" s="309"/>
    </row>
    <row r="450">
      <c r="D450" s="305"/>
      <c r="E450" s="305"/>
      <c r="F450" s="305"/>
      <c r="G450" s="305"/>
      <c r="H450" s="305"/>
      <c r="I450" s="305"/>
      <c r="J450" s="305"/>
      <c r="K450" s="305"/>
      <c r="L450" s="305"/>
      <c r="M450" s="309"/>
      <c r="N450" s="309"/>
      <c r="O450" s="309"/>
      <c r="P450" s="309"/>
      <c r="Q450" s="309"/>
      <c r="R450" s="309"/>
    </row>
    <row r="451">
      <c r="D451" s="305"/>
      <c r="E451" s="305"/>
      <c r="F451" s="305"/>
      <c r="G451" s="305"/>
      <c r="H451" s="305"/>
      <c r="I451" s="305"/>
      <c r="J451" s="305"/>
      <c r="K451" s="305"/>
      <c r="L451" s="305"/>
      <c r="M451" s="309"/>
      <c r="N451" s="309"/>
      <c r="O451" s="309"/>
      <c r="P451" s="309"/>
      <c r="Q451" s="309"/>
      <c r="R451" s="309"/>
    </row>
    <row r="452">
      <c r="D452" s="305"/>
      <c r="E452" s="305"/>
      <c r="F452" s="305"/>
      <c r="G452" s="305"/>
      <c r="H452" s="305"/>
      <c r="I452" s="305"/>
      <c r="J452" s="305"/>
      <c r="K452" s="305"/>
      <c r="L452" s="305"/>
      <c r="M452" s="309"/>
      <c r="N452" s="309"/>
      <c r="O452" s="309"/>
      <c r="P452" s="309"/>
      <c r="Q452" s="309"/>
      <c r="R452" s="309"/>
    </row>
    <row r="453">
      <c r="D453" s="305"/>
      <c r="E453" s="305"/>
      <c r="F453" s="305"/>
      <c r="G453" s="305"/>
      <c r="H453" s="305"/>
      <c r="I453" s="305"/>
      <c r="J453" s="305"/>
      <c r="K453" s="305"/>
      <c r="L453" s="305"/>
      <c r="M453" s="309"/>
      <c r="N453" s="309"/>
      <c r="O453" s="309"/>
      <c r="P453" s="309"/>
      <c r="Q453" s="309"/>
      <c r="R453" s="309"/>
    </row>
    <row r="454">
      <c r="D454" s="305"/>
      <c r="E454" s="305"/>
      <c r="F454" s="305"/>
      <c r="G454" s="305"/>
      <c r="H454" s="305"/>
      <c r="I454" s="305"/>
      <c r="J454" s="305"/>
      <c r="K454" s="305"/>
      <c r="L454" s="305"/>
      <c r="M454" s="309"/>
      <c r="N454" s="309"/>
      <c r="O454" s="309"/>
      <c r="P454" s="309"/>
      <c r="Q454" s="309"/>
      <c r="R454" s="309"/>
    </row>
    <row r="455">
      <c r="D455" s="305"/>
      <c r="E455" s="305"/>
      <c r="F455" s="305"/>
      <c r="G455" s="305"/>
      <c r="H455" s="305"/>
      <c r="I455" s="305"/>
      <c r="J455" s="305"/>
      <c r="K455" s="305"/>
      <c r="L455" s="305"/>
      <c r="M455" s="309"/>
      <c r="N455" s="309"/>
      <c r="O455" s="309"/>
      <c r="P455" s="309"/>
      <c r="Q455" s="309"/>
      <c r="R455" s="309"/>
    </row>
    <row r="456">
      <c r="D456" s="305"/>
      <c r="E456" s="305"/>
      <c r="F456" s="305"/>
      <c r="G456" s="305"/>
      <c r="H456" s="305"/>
      <c r="I456" s="305"/>
      <c r="J456" s="305"/>
      <c r="K456" s="305"/>
      <c r="L456" s="305"/>
      <c r="M456" s="309"/>
      <c r="N456" s="309"/>
      <c r="O456" s="309"/>
      <c r="P456" s="309"/>
      <c r="Q456" s="309"/>
      <c r="R456" s="309"/>
    </row>
    <row r="457">
      <c r="D457" s="305"/>
      <c r="E457" s="305"/>
      <c r="F457" s="305"/>
      <c r="G457" s="305"/>
      <c r="H457" s="305"/>
      <c r="I457" s="305"/>
      <c r="J457" s="305"/>
      <c r="K457" s="305"/>
      <c r="L457" s="305"/>
      <c r="M457" s="309"/>
      <c r="N457" s="309"/>
      <c r="O457" s="309"/>
      <c r="P457" s="309"/>
      <c r="Q457" s="309"/>
      <c r="R457" s="309"/>
    </row>
    <row r="458">
      <c r="D458" s="305"/>
      <c r="E458" s="305"/>
      <c r="F458" s="305"/>
      <c r="G458" s="305"/>
      <c r="H458" s="305"/>
      <c r="I458" s="305"/>
      <c r="J458" s="305"/>
      <c r="K458" s="305"/>
      <c r="L458" s="305"/>
      <c r="M458" s="309"/>
      <c r="N458" s="309"/>
      <c r="O458" s="309"/>
      <c r="P458" s="309"/>
      <c r="Q458" s="309"/>
      <c r="R458" s="309"/>
    </row>
    <row r="459">
      <c r="D459" s="305"/>
      <c r="E459" s="305"/>
      <c r="F459" s="305"/>
      <c r="G459" s="305"/>
      <c r="H459" s="305"/>
      <c r="I459" s="305"/>
      <c r="J459" s="305"/>
      <c r="K459" s="305"/>
      <c r="L459" s="305"/>
      <c r="M459" s="309"/>
      <c r="N459" s="309"/>
      <c r="O459" s="309"/>
      <c r="P459" s="309"/>
      <c r="Q459" s="309"/>
      <c r="R459" s="309"/>
    </row>
    <row r="460">
      <c r="D460" s="305"/>
      <c r="E460" s="305"/>
      <c r="F460" s="305"/>
      <c r="G460" s="305"/>
      <c r="H460" s="305"/>
      <c r="I460" s="305"/>
      <c r="J460" s="305"/>
      <c r="K460" s="305"/>
      <c r="L460" s="305"/>
      <c r="M460" s="309"/>
      <c r="N460" s="309"/>
      <c r="O460" s="309"/>
      <c r="P460" s="309"/>
      <c r="Q460" s="309"/>
      <c r="R460" s="309"/>
    </row>
    <row r="461">
      <c r="D461" s="305"/>
      <c r="E461" s="305"/>
      <c r="F461" s="305"/>
      <c r="G461" s="305"/>
      <c r="H461" s="305"/>
      <c r="I461" s="305"/>
      <c r="J461" s="305"/>
      <c r="K461" s="305"/>
      <c r="L461" s="305"/>
      <c r="M461" s="309"/>
      <c r="N461" s="309"/>
      <c r="O461" s="309"/>
      <c r="P461" s="309"/>
      <c r="Q461" s="309"/>
      <c r="R461" s="309"/>
    </row>
    <row r="462">
      <c r="D462" s="305"/>
      <c r="E462" s="305"/>
      <c r="F462" s="305"/>
      <c r="G462" s="305"/>
      <c r="H462" s="305"/>
      <c r="I462" s="305"/>
      <c r="J462" s="305"/>
      <c r="K462" s="305"/>
      <c r="L462" s="305"/>
      <c r="M462" s="309"/>
      <c r="N462" s="309"/>
      <c r="O462" s="309"/>
      <c r="P462" s="309"/>
      <c r="Q462" s="309"/>
      <c r="R462" s="309"/>
    </row>
    <row r="463">
      <c r="D463" s="305"/>
      <c r="E463" s="305"/>
      <c r="F463" s="305"/>
      <c r="G463" s="305"/>
      <c r="H463" s="305"/>
      <c r="I463" s="305"/>
      <c r="J463" s="305"/>
      <c r="K463" s="305"/>
      <c r="L463" s="305"/>
      <c r="M463" s="309"/>
      <c r="N463" s="309"/>
      <c r="O463" s="309"/>
      <c r="P463" s="309"/>
      <c r="Q463" s="309"/>
      <c r="R463" s="309"/>
    </row>
    <row r="464">
      <c r="D464" s="305"/>
      <c r="E464" s="305"/>
      <c r="F464" s="305"/>
      <c r="G464" s="305"/>
      <c r="H464" s="305"/>
      <c r="I464" s="305"/>
      <c r="J464" s="305"/>
      <c r="K464" s="305"/>
      <c r="L464" s="305"/>
      <c r="M464" s="309"/>
      <c r="N464" s="309"/>
      <c r="O464" s="309"/>
      <c r="P464" s="309"/>
      <c r="Q464" s="309"/>
      <c r="R464" s="309"/>
    </row>
    <row r="465">
      <c r="D465" s="305"/>
      <c r="E465" s="305"/>
      <c r="F465" s="305"/>
      <c r="G465" s="305"/>
      <c r="H465" s="305"/>
      <c r="I465" s="305"/>
      <c r="J465" s="305"/>
      <c r="K465" s="305"/>
      <c r="L465" s="305"/>
      <c r="M465" s="309"/>
      <c r="N465" s="309"/>
      <c r="O465" s="309"/>
      <c r="P465" s="309"/>
      <c r="Q465" s="309"/>
      <c r="R465" s="309"/>
    </row>
    <row r="466">
      <c r="D466" s="305"/>
      <c r="E466" s="305"/>
      <c r="F466" s="305"/>
      <c r="G466" s="305"/>
      <c r="H466" s="305"/>
      <c r="I466" s="305"/>
      <c r="J466" s="305"/>
      <c r="K466" s="305"/>
      <c r="L466" s="305"/>
      <c r="M466" s="309"/>
      <c r="N466" s="309"/>
      <c r="O466" s="309"/>
      <c r="P466" s="309"/>
      <c r="Q466" s="309"/>
      <c r="R466" s="309"/>
    </row>
    <row r="467">
      <c r="D467" s="305"/>
      <c r="E467" s="305"/>
      <c r="F467" s="305"/>
      <c r="G467" s="305"/>
      <c r="H467" s="305"/>
      <c r="I467" s="305"/>
      <c r="J467" s="305"/>
      <c r="K467" s="305"/>
      <c r="L467" s="305"/>
      <c r="M467" s="309"/>
      <c r="N467" s="309"/>
      <c r="O467" s="309"/>
      <c r="P467" s="309"/>
      <c r="Q467" s="309"/>
      <c r="R467" s="309"/>
    </row>
    <row r="468">
      <c r="D468" s="305"/>
      <c r="E468" s="305"/>
      <c r="F468" s="305"/>
      <c r="G468" s="305"/>
      <c r="H468" s="305"/>
      <c r="I468" s="305"/>
      <c r="J468" s="305"/>
      <c r="K468" s="305"/>
      <c r="L468" s="305"/>
      <c r="M468" s="309"/>
      <c r="N468" s="309"/>
      <c r="O468" s="309"/>
      <c r="P468" s="309"/>
      <c r="Q468" s="309"/>
      <c r="R468" s="309"/>
    </row>
    <row r="469">
      <c r="D469" s="305"/>
      <c r="E469" s="305"/>
      <c r="F469" s="305"/>
      <c r="G469" s="305"/>
      <c r="H469" s="305"/>
      <c r="I469" s="305"/>
      <c r="J469" s="305"/>
      <c r="K469" s="305"/>
      <c r="L469" s="305"/>
      <c r="M469" s="309"/>
      <c r="N469" s="309"/>
      <c r="O469" s="309"/>
      <c r="P469" s="309"/>
      <c r="Q469" s="309"/>
      <c r="R469" s="309"/>
    </row>
    <row r="470">
      <c r="D470" s="305"/>
      <c r="E470" s="305"/>
      <c r="F470" s="305"/>
      <c r="G470" s="305"/>
      <c r="H470" s="305"/>
      <c r="I470" s="305"/>
      <c r="J470" s="305"/>
      <c r="K470" s="305"/>
      <c r="L470" s="305"/>
      <c r="M470" s="309"/>
      <c r="N470" s="309"/>
      <c r="O470" s="309"/>
      <c r="P470" s="309"/>
      <c r="Q470" s="309"/>
      <c r="R470" s="309"/>
    </row>
    <row r="471">
      <c r="D471" s="305"/>
      <c r="E471" s="305"/>
      <c r="F471" s="305"/>
      <c r="G471" s="305"/>
      <c r="H471" s="305"/>
      <c r="I471" s="305"/>
      <c r="J471" s="305"/>
      <c r="K471" s="305"/>
      <c r="L471" s="305"/>
      <c r="M471" s="309"/>
      <c r="N471" s="309"/>
      <c r="O471" s="309"/>
      <c r="P471" s="309"/>
      <c r="Q471" s="309"/>
      <c r="R471" s="309"/>
    </row>
    <row r="472">
      <c r="D472" s="305"/>
      <c r="E472" s="305"/>
      <c r="F472" s="305"/>
      <c r="G472" s="305"/>
      <c r="H472" s="305"/>
      <c r="I472" s="305"/>
      <c r="J472" s="305"/>
      <c r="K472" s="305"/>
      <c r="L472" s="305"/>
      <c r="M472" s="309"/>
      <c r="N472" s="309"/>
      <c r="O472" s="309"/>
      <c r="P472" s="309"/>
      <c r="Q472" s="309"/>
      <c r="R472" s="309"/>
    </row>
    <row r="473">
      <c r="D473" s="305"/>
      <c r="E473" s="305"/>
      <c r="F473" s="305"/>
      <c r="G473" s="305"/>
      <c r="H473" s="305"/>
      <c r="I473" s="305"/>
      <c r="J473" s="305"/>
      <c r="K473" s="305"/>
      <c r="L473" s="305"/>
      <c r="M473" s="309"/>
      <c r="N473" s="309"/>
      <c r="O473" s="309"/>
      <c r="P473" s="309"/>
      <c r="Q473" s="309"/>
      <c r="R473" s="309"/>
    </row>
    <row r="474">
      <c r="D474" s="305"/>
      <c r="E474" s="305"/>
      <c r="F474" s="305"/>
      <c r="G474" s="305"/>
      <c r="H474" s="305"/>
      <c r="I474" s="305"/>
      <c r="J474" s="305"/>
      <c r="K474" s="305"/>
      <c r="L474" s="305"/>
      <c r="M474" s="309"/>
      <c r="N474" s="309"/>
      <c r="O474" s="309"/>
      <c r="P474" s="309"/>
      <c r="Q474" s="309"/>
      <c r="R474" s="309"/>
    </row>
    <row r="475">
      <c r="D475" s="305"/>
      <c r="E475" s="305"/>
      <c r="F475" s="305"/>
      <c r="G475" s="305"/>
      <c r="H475" s="305"/>
      <c r="I475" s="305"/>
      <c r="J475" s="305"/>
      <c r="K475" s="305"/>
      <c r="L475" s="305"/>
      <c r="M475" s="309"/>
      <c r="N475" s="309"/>
      <c r="O475" s="309"/>
      <c r="P475" s="309"/>
      <c r="Q475" s="309"/>
      <c r="R475" s="309"/>
    </row>
    <row r="476">
      <c r="D476" s="305"/>
      <c r="E476" s="305"/>
      <c r="F476" s="305"/>
      <c r="G476" s="305"/>
      <c r="H476" s="305"/>
      <c r="I476" s="305"/>
      <c r="J476" s="305"/>
      <c r="K476" s="305"/>
      <c r="L476" s="305"/>
      <c r="M476" s="309"/>
      <c r="N476" s="309"/>
      <c r="O476" s="309"/>
      <c r="P476" s="309"/>
      <c r="Q476" s="309"/>
      <c r="R476" s="309"/>
    </row>
    <row r="477">
      <c r="D477" s="305"/>
      <c r="E477" s="305"/>
      <c r="F477" s="305"/>
      <c r="G477" s="305"/>
      <c r="H477" s="305"/>
      <c r="I477" s="305"/>
      <c r="J477" s="305"/>
      <c r="K477" s="305"/>
      <c r="L477" s="305"/>
      <c r="M477" s="309"/>
      <c r="N477" s="309"/>
      <c r="O477" s="309"/>
      <c r="P477" s="309"/>
      <c r="Q477" s="309"/>
      <c r="R477" s="309"/>
    </row>
    <row r="478">
      <c r="D478" s="305"/>
      <c r="E478" s="305"/>
      <c r="F478" s="305"/>
      <c r="G478" s="305"/>
      <c r="H478" s="305"/>
      <c r="I478" s="305"/>
      <c r="J478" s="305"/>
      <c r="K478" s="305"/>
      <c r="L478" s="305"/>
      <c r="M478" s="309"/>
      <c r="N478" s="309"/>
      <c r="O478" s="309"/>
      <c r="P478" s="309"/>
      <c r="Q478" s="309"/>
      <c r="R478" s="309"/>
    </row>
    <row r="479">
      <c r="D479" s="305"/>
      <c r="E479" s="305"/>
      <c r="F479" s="305"/>
      <c r="G479" s="305"/>
      <c r="H479" s="305"/>
      <c r="I479" s="305"/>
      <c r="J479" s="305"/>
      <c r="K479" s="305"/>
      <c r="L479" s="305"/>
      <c r="M479" s="309"/>
      <c r="N479" s="309"/>
      <c r="O479" s="309"/>
      <c r="P479" s="309"/>
      <c r="Q479" s="309"/>
      <c r="R479" s="309"/>
    </row>
    <row r="480">
      <c r="D480" s="305"/>
      <c r="E480" s="305"/>
      <c r="F480" s="305"/>
      <c r="G480" s="305"/>
      <c r="H480" s="305"/>
      <c r="I480" s="305"/>
      <c r="J480" s="305"/>
      <c r="K480" s="305"/>
      <c r="L480" s="305"/>
      <c r="M480" s="309"/>
      <c r="N480" s="309"/>
      <c r="O480" s="309"/>
      <c r="P480" s="309"/>
      <c r="Q480" s="309"/>
      <c r="R480" s="309"/>
    </row>
    <row r="481">
      <c r="D481" s="305"/>
      <c r="E481" s="305"/>
      <c r="F481" s="305"/>
      <c r="G481" s="305"/>
      <c r="H481" s="305"/>
      <c r="I481" s="305"/>
      <c r="J481" s="305"/>
      <c r="K481" s="305"/>
      <c r="L481" s="305"/>
      <c r="M481" s="309"/>
      <c r="N481" s="309"/>
      <c r="O481" s="309"/>
      <c r="P481" s="309"/>
      <c r="Q481" s="309"/>
      <c r="R481" s="309"/>
    </row>
    <row r="482">
      <c r="D482" s="305"/>
      <c r="E482" s="305"/>
      <c r="F482" s="305"/>
      <c r="G482" s="305"/>
      <c r="H482" s="305"/>
      <c r="I482" s="305"/>
      <c r="J482" s="305"/>
      <c r="K482" s="305"/>
      <c r="L482" s="305"/>
      <c r="M482" s="309"/>
      <c r="N482" s="309"/>
      <c r="O482" s="309"/>
      <c r="P482" s="309"/>
      <c r="Q482" s="309"/>
      <c r="R482" s="309"/>
    </row>
    <row r="483">
      <c r="D483" s="305"/>
      <c r="E483" s="305"/>
      <c r="F483" s="305"/>
      <c r="G483" s="305"/>
      <c r="H483" s="305"/>
      <c r="I483" s="305"/>
      <c r="J483" s="305"/>
      <c r="K483" s="305"/>
      <c r="L483" s="305"/>
      <c r="M483" s="309"/>
      <c r="N483" s="309"/>
      <c r="O483" s="309"/>
      <c r="P483" s="309"/>
      <c r="Q483" s="309"/>
      <c r="R483" s="309"/>
    </row>
    <row r="484">
      <c r="D484" s="305"/>
      <c r="E484" s="305"/>
      <c r="F484" s="305"/>
      <c r="G484" s="305"/>
      <c r="H484" s="305"/>
      <c r="I484" s="305"/>
      <c r="J484" s="305"/>
      <c r="K484" s="305"/>
      <c r="L484" s="305"/>
      <c r="M484" s="309"/>
      <c r="N484" s="309"/>
      <c r="O484" s="309"/>
      <c r="P484" s="309"/>
      <c r="Q484" s="309"/>
      <c r="R484" s="309"/>
    </row>
    <row r="485">
      <c r="D485" s="305"/>
      <c r="E485" s="305"/>
      <c r="F485" s="305"/>
      <c r="G485" s="305"/>
      <c r="H485" s="305"/>
      <c r="I485" s="305"/>
      <c r="J485" s="305"/>
      <c r="K485" s="305"/>
      <c r="L485" s="305"/>
      <c r="M485" s="309"/>
      <c r="N485" s="309"/>
      <c r="O485" s="309"/>
      <c r="P485" s="309"/>
      <c r="Q485" s="309"/>
      <c r="R485" s="309"/>
    </row>
    <row r="486">
      <c r="D486" s="305"/>
      <c r="E486" s="305"/>
      <c r="F486" s="305"/>
      <c r="G486" s="305"/>
      <c r="H486" s="305"/>
      <c r="I486" s="305"/>
      <c r="J486" s="305"/>
      <c r="K486" s="305"/>
      <c r="L486" s="305"/>
      <c r="M486" s="309"/>
      <c r="N486" s="309"/>
      <c r="O486" s="309"/>
      <c r="P486" s="309"/>
      <c r="Q486" s="309"/>
      <c r="R486" s="309"/>
    </row>
    <row r="487">
      <c r="D487" s="305"/>
      <c r="E487" s="305"/>
      <c r="F487" s="305"/>
      <c r="G487" s="305"/>
      <c r="H487" s="305"/>
      <c r="I487" s="305"/>
      <c r="J487" s="305"/>
      <c r="K487" s="305"/>
      <c r="L487" s="305"/>
      <c r="M487" s="309"/>
      <c r="N487" s="309"/>
      <c r="O487" s="309"/>
      <c r="P487" s="309"/>
      <c r="Q487" s="309"/>
      <c r="R487" s="309"/>
    </row>
    <row r="488">
      <c r="D488" s="305"/>
      <c r="E488" s="305"/>
      <c r="F488" s="305"/>
      <c r="G488" s="305"/>
      <c r="H488" s="305"/>
      <c r="I488" s="305"/>
      <c r="J488" s="305"/>
      <c r="K488" s="305"/>
      <c r="L488" s="305"/>
      <c r="M488" s="309"/>
      <c r="N488" s="309"/>
      <c r="O488" s="309"/>
      <c r="P488" s="309"/>
      <c r="Q488" s="309"/>
      <c r="R488" s="309"/>
    </row>
    <row r="489">
      <c r="D489" s="305"/>
      <c r="E489" s="305"/>
      <c r="F489" s="305"/>
      <c r="G489" s="305"/>
      <c r="H489" s="305"/>
      <c r="I489" s="305"/>
      <c r="J489" s="305"/>
      <c r="K489" s="305"/>
      <c r="L489" s="305"/>
      <c r="M489" s="309"/>
      <c r="N489" s="309"/>
      <c r="O489" s="309"/>
      <c r="P489" s="309"/>
      <c r="Q489" s="309"/>
      <c r="R489" s="309"/>
    </row>
    <row r="490">
      <c r="D490" s="305"/>
      <c r="E490" s="305"/>
      <c r="F490" s="305"/>
      <c r="G490" s="305"/>
      <c r="H490" s="305"/>
      <c r="I490" s="305"/>
      <c r="J490" s="305"/>
      <c r="K490" s="305"/>
      <c r="L490" s="305"/>
      <c r="M490" s="309"/>
      <c r="N490" s="309"/>
      <c r="O490" s="309"/>
      <c r="P490" s="309"/>
      <c r="Q490" s="309"/>
      <c r="R490" s="309"/>
    </row>
    <row r="491">
      <c r="D491" s="305"/>
      <c r="E491" s="305"/>
      <c r="F491" s="305"/>
      <c r="G491" s="305"/>
      <c r="H491" s="305"/>
      <c r="I491" s="305"/>
      <c r="J491" s="305"/>
      <c r="K491" s="305"/>
      <c r="L491" s="305"/>
      <c r="M491" s="309"/>
      <c r="N491" s="309"/>
      <c r="O491" s="309"/>
      <c r="P491" s="309"/>
      <c r="Q491" s="309"/>
      <c r="R491" s="309"/>
    </row>
    <row r="492">
      <c r="D492" s="305"/>
      <c r="E492" s="305"/>
      <c r="F492" s="305"/>
      <c r="G492" s="305"/>
      <c r="H492" s="305"/>
      <c r="I492" s="305"/>
      <c r="J492" s="305"/>
      <c r="K492" s="305"/>
      <c r="L492" s="305"/>
      <c r="M492" s="309"/>
      <c r="N492" s="309"/>
      <c r="O492" s="309"/>
      <c r="P492" s="309"/>
      <c r="Q492" s="309"/>
      <c r="R492" s="309"/>
    </row>
    <row r="493">
      <c r="D493" s="305"/>
      <c r="E493" s="305"/>
      <c r="F493" s="305"/>
      <c r="G493" s="305"/>
      <c r="H493" s="305"/>
      <c r="I493" s="305"/>
      <c r="J493" s="305"/>
      <c r="K493" s="305"/>
      <c r="L493" s="305"/>
      <c r="M493" s="309"/>
      <c r="N493" s="309"/>
      <c r="O493" s="309"/>
      <c r="P493" s="309"/>
      <c r="Q493" s="309"/>
      <c r="R493" s="309"/>
    </row>
    <row r="494">
      <c r="D494" s="305"/>
      <c r="E494" s="305"/>
      <c r="F494" s="305"/>
      <c r="G494" s="305"/>
      <c r="H494" s="305"/>
      <c r="I494" s="305"/>
      <c r="J494" s="305"/>
      <c r="K494" s="305"/>
      <c r="L494" s="305"/>
      <c r="M494" s="309"/>
      <c r="N494" s="309"/>
      <c r="O494" s="309"/>
      <c r="P494" s="309"/>
      <c r="Q494" s="309"/>
      <c r="R494" s="309"/>
    </row>
    <row r="495">
      <c r="D495" s="305"/>
      <c r="E495" s="305"/>
      <c r="F495" s="305"/>
      <c r="G495" s="305"/>
      <c r="H495" s="305"/>
      <c r="I495" s="305"/>
      <c r="J495" s="305"/>
      <c r="K495" s="305"/>
      <c r="L495" s="305"/>
      <c r="M495" s="309"/>
      <c r="N495" s="309"/>
      <c r="O495" s="309"/>
      <c r="P495" s="309"/>
      <c r="Q495" s="309"/>
      <c r="R495" s="309"/>
    </row>
    <row r="496">
      <c r="D496" s="305"/>
      <c r="E496" s="305"/>
      <c r="F496" s="305"/>
      <c r="G496" s="305"/>
      <c r="H496" s="305"/>
      <c r="I496" s="305"/>
      <c r="J496" s="305"/>
      <c r="K496" s="305"/>
      <c r="L496" s="305"/>
      <c r="M496" s="309"/>
      <c r="N496" s="309"/>
      <c r="O496" s="309"/>
      <c r="P496" s="309"/>
      <c r="Q496" s="309"/>
      <c r="R496" s="309"/>
    </row>
    <row r="497">
      <c r="D497" s="305"/>
      <c r="E497" s="305"/>
      <c r="F497" s="305"/>
      <c r="G497" s="305"/>
      <c r="H497" s="305"/>
      <c r="I497" s="305"/>
      <c r="J497" s="305"/>
      <c r="K497" s="305"/>
      <c r="L497" s="305"/>
      <c r="M497" s="309"/>
      <c r="N497" s="309"/>
      <c r="O497" s="309"/>
      <c r="P497" s="309"/>
      <c r="Q497" s="309"/>
      <c r="R497" s="309"/>
    </row>
    <row r="498">
      <c r="D498" s="305"/>
      <c r="E498" s="305"/>
      <c r="F498" s="305"/>
      <c r="G498" s="305"/>
      <c r="H498" s="305"/>
      <c r="I498" s="305"/>
      <c r="J498" s="305"/>
      <c r="K498" s="305"/>
      <c r="L498" s="305"/>
      <c r="M498" s="309"/>
      <c r="N498" s="309"/>
      <c r="O498" s="309"/>
      <c r="P498" s="309"/>
      <c r="Q498" s="309"/>
      <c r="R498" s="309"/>
    </row>
    <row r="499">
      <c r="D499" s="305"/>
      <c r="E499" s="305"/>
      <c r="F499" s="305"/>
      <c r="G499" s="305"/>
      <c r="H499" s="305"/>
      <c r="I499" s="305"/>
      <c r="J499" s="305"/>
      <c r="K499" s="305"/>
      <c r="L499" s="305"/>
      <c r="M499" s="309"/>
      <c r="N499" s="309"/>
      <c r="O499" s="309"/>
      <c r="P499" s="309"/>
      <c r="Q499" s="309"/>
      <c r="R499" s="309"/>
    </row>
    <row r="500">
      <c r="D500" s="305"/>
      <c r="E500" s="305"/>
      <c r="F500" s="305"/>
      <c r="G500" s="305"/>
      <c r="H500" s="305"/>
      <c r="I500" s="305"/>
      <c r="J500" s="305"/>
      <c r="K500" s="305"/>
      <c r="L500" s="305"/>
      <c r="M500" s="309"/>
      <c r="N500" s="309"/>
      <c r="O500" s="309"/>
      <c r="P500" s="309"/>
      <c r="Q500" s="309"/>
      <c r="R500" s="309"/>
    </row>
    <row r="501">
      <c r="D501" s="305"/>
      <c r="E501" s="305"/>
      <c r="F501" s="305"/>
      <c r="G501" s="305"/>
      <c r="H501" s="305"/>
      <c r="I501" s="305"/>
      <c r="J501" s="305"/>
      <c r="K501" s="305"/>
      <c r="L501" s="305"/>
      <c r="M501" s="309"/>
      <c r="N501" s="309"/>
      <c r="O501" s="309"/>
      <c r="P501" s="309"/>
      <c r="Q501" s="309"/>
      <c r="R501" s="309"/>
    </row>
    <row r="502">
      <c r="D502" s="305"/>
      <c r="E502" s="305"/>
      <c r="F502" s="305"/>
      <c r="G502" s="305"/>
      <c r="H502" s="305"/>
      <c r="I502" s="305"/>
      <c r="J502" s="305"/>
      <c r="K502" s="305"/>
      <c r="L502" s="305"/>
      <c r="M502" s="309"/>
      <c r="N502" s="309"/>
      <c r="O502" s="309"/>
      <c r="P502" s="309"/>
      <c r="Q502" s="309"/>
      <c r="R502" s="309"/>
    </row>
    <row r="503">
      <c r="D503" s="305"/>
      <c r="E503" s="305"/>
      <c r="F503" s="305"/>
      <c r="G503" s="305"/>
      <c r="H503" s="305"/>
      <c r="I503" s="305"/>
      <c r="J503" s="305"/>
      <c r="K503" s="305"/>
      <c r="L503" s="305"/>
      <c r="M503" s="309"/>
      <c r="N503" s="309"/>
      <c r="O503" s="309"/>
      <c r="P503" s="309"/>
      <c r="Q503" s="309"/>
      <c r="R503" s="309"/>
    </row>
    <row r="504">
      <c r="D504" s="305"/>
      <c r="E504" s="305"/>
      <c r="F504" s="305"/>
      <c r="G504" s="305"/>
      <c r="H504" s="305"/>
      <c r="I504" s="305"/>
      <c r="J504" s="305"/>
      <c r="K504" s="305"/>
      <c r="L504" s="305"/>
      <c r="M504" s="309"/>
      <c r="N504" s="309"/>
      <c r="O504" s="309"/>
      <c r="P504" s="309"/>
      <c r="Q504" s="309"/>
      <c r="R504" s="309"/>
    </row>
    <row r="505">
      <c r="D505" s="305"/>
      <c r="E505" s="305"/>
      <c r="F505" s="305"/>
      <c r="G505" s="305"/>
      <c r="H505" s="305"/>
      <c r="I505" s="305"/>
      <c r="J505" s="305"/>
      <c r="K505" s="305"/>
      <c r="L505" s="305"/>
      <c r="M505" s="309"/>
      <c r="N505" s="309"/>
      <c r="O505" s="309"/>
      <c r="P505" s="309"/>
      <c r="Q505" s="309"/>
      <c r="R505" s="309"/>
    </row>
    <row r="506">
      <c r="D506" s="305"/>
      <c r="E506" s="305"/>
      <c r="F506" s="305"/>
      <c r="G506" s="305"/>
      <c r="H506" s="305"/>
      <c r="I506" s="305"/>
      <c r="J506" s="305"/>
      <c r="K506" s="305"/>
      <c r="L506" s="305"/>
      <c r="M506" s="309"/>
      <c r="N506" s="309"/>
      <c r="O506" s="309"/>
      <c r="P506" s="309"/>
      <c r="Q506" s="309"/>
      <c r="R506" s="309"/>
    </row>
    <row r="507">
      <c r="D507" s="305"/>
      <c r="E507" s="305"/>
      <c r="F507" s="305"/>
      <c r="G507" s="305"/>
      <c r="H507" s="305"/>
      <c r="I507" s="305"/>
      <c r="J507" s="305"/>
      <c r="K507" s="305"/>
      <c r="L507" s="305"/>
      <c r="M507" s="309"/>
      <c r="N507" s="309"/>
      <c r="O507" s="309"/>
      <c r="P507" s="309"/>
      <c r="Q507" s="309"/>
      <c r="R507" s="309"/>
    </row>
    <row r="508">
      <c r="D508" s="305"/>
      <c r="E508" s="305"/>
      <c r="F508" s="305"/>
      <c r="G508" s="305"/>
      <c r="H508" s="305"/>
      <c r="I508" s="305"/>
      <c r="J508" s="305"/>
      <c r="K508" s="305"/>
      <c r="L508" s="305"/>
      <c r="M508" s="309"/>
      <c r="N508" s="309"/>
      <c r="O508" s="309"/>
      <c r="P508" s="309"/>
      <c r="Q508" s="309"/>
      <c r="R508" s="309"/>
    </row>
    <row r="509">
      <c r="D509" s="305"/>
      <c r="E509" s="305"/>
      <c r="F509" s="305"/>
      <c r="G509" s="305"/>
      <c r="H509" s="305"/>
      <c r="I509" s="305"/>
      <c r="J509" s="305"/>
      <c r="K509" s="305"/>
      <c r="L509" s="305"/>
      <c r="M509" s="309"/>
      <c r="N509" s="309"/>
      <c r="O509" s="309"/>
      <c r="P509" s="309"/>
      <c r="Q509" s="309"/>
      <c r="R509" s="309"/>
    </row>
    <row r="510">
      <c r="D510" s="305"/>
      <c r="E510" s="305"/>
      <c r="F510" s="305"/>
      <c r="G510" s="305"/>
      <c r="H510" s="305"/>
      <c r="I510" s="305"/>
      <c r="J510" s="305"/>
      <c r="K510" s="305"/>
      <c r="L510" s="305"/>
      <c r="M510" s="309"/>
      <c r="N510" s="309"/>
      <c r="O510" s="309"/>
      <c r="P510" s="309"/>
      <c r="Q510" s="309"/>
      <c r="R510" s="309"/>
    </row>
    <row r="511">
      <c r="D511" s="305"/>
      <c r="E511" s="305"/>
      <c r="F511" s="305"/>
      <c r="G511" s="305"/>
      <c r="H511" s="305"/>
      <c r="I511" s="305"/>
      <c r="J511" s="305"/>
      <c r="K511" s="305"/>
      <c r="L511" s="305"/>
      <c r="M511" s="309"/>
      <c r="N511" s="309"/>
      <c r="O511" s="309"/>
      <c r="P511" s="309"/>
      <c r="Q511" s="309"/>
      <c r="R511" s="309"/>
    </row>
    <row r="512">
      <c r="D512" s="305"/>
      <c r="E512" s="305"/>
      <c r="F512" s="305"/>
      <c r="G512" s="305"/>
      <c r="H512" s="305"/>
      <c r="I512" s="305"/>
      <c r="J512" s="305"/>
      <c r="K512" s="305"/>
      <c r="L512" s="305"/>
      <c r="M512" s="309"/>
      <c r="N512" s="309"/>
      <c r="O512" s="309"/>
      <c r="P512" s="309"/>
      <c r="Q512" s="309"/>
      <c r="R512" s="309"/>
    </row>
    <row r="513">
      <c r="D513" s="305"/>
      <c r="E513" s="305"/>
      <c r="F513" s="305"/>
      <c r="G513" s="305"/>
      <c r="H513" s="305"/>
      <c r="I513" s="305"/>
      <c r="J513" s="305"/>
      <c r="K513" s="305"/>
      <c r="L513" s="305"/>
      <c r="M513" s="309"/>
      <c r="N513" s="309"/>
      <c r="O513" s="309"/>
      <c r="P513" s="309"/>
      <c r="Q513" s="309"/>
      <c r="R513" s="309"/>
    </row>
    <row r="514">
      <c r="D514" s="305"/>
      <c r="E514" s="305"/>
      <c r="F514" s="305"/>
      <c r="G514" s="305"/>
      <c r="H514" s="305"/>
      <c r="I514" s="305"/>
      <c r="J514" s="305"/>
      <c r="K514" s="305"/>
      <c r="L514" s="305"/>
      <c r="M514" s="309"/>
      <c r="N514" s="309"/>
      <c r="O514" s="309"/>
      <c r="P514" s="309"/>
      <c r="Q514" s="309"/>
      <c r="R514" s="309"/>
    </row>
    <row r="515">
      <c r="D515" s="305"/>
      <c r="E515" s="305"/>
      <c r="F515" s="305"/>
      <c r="G515" s="305"/>
      <c r="H515" s="305"/>
      <c r="I515" s="305"/>
      <c r="J515" s="305"/>
      <c r="K515" s="305"/>
      <c r="L515" s="305"/>
      <c r="M515" s="309"/>
      <c r="N515" s="309"/>
      <c r="O515" s="309"/>
      <c r="P515" s="309"/>
      <c r="Q515" s="309"/>
      <c r="R515" s="309"/>
    </row>
    <row r="516">
      <c r="D516" s="305"/>
      <c r="E516" s="305"/>
      <c r="F516" s="305"/>
      <c r="G516" s="305"/>
      <c r="H516" s="305"/>
      <c r="I516" s="305"/>
      <c r="J516" s="305"/>
      <c r="K516" s="305"/>
      <c r="L516" s="305"/>
      <c r="M516" s="309"/>
      <c r="N516" s="309"/>
      <c r="O516" s="309"/>
      <c r="P516" s="309"/>
      <c r="Q516" s="309"/>
      <c r="R516" s="309"/>
    </row>
    <row r="517">
      <c r="D517" s="305"/>
      <c r="E517" s="305"/>
      <c r="F517" s="305"/>
      <c r="G517" s="305"/>
      <c r="H517" s="305"/>
      <c r="I517" s="305"/>
      <c r="J517" s="305"/>
      <c r="K517" s="305"/>
      <c r="L517" s="305"/>
      <c r="M517" s="309"/>
      <c r="N517" s="309"/>
      <c r="O517" s="309"/>
      <c r="P517" s="309"/>
      <c r="Q517" s="309"/>
      <c r="R517" s="309"/>
    </row>
    <row r="518">
      <c r="D518" s="305"/>
      <c r="E518" s="305"/>
      <c r="F518" s="305"/>
      <c r="G518" s="305"/>
      <c r="H518" s="305"/>
      <c r="I518" s="305"/>
      <c r="J518" s="305"/>
      <c r="K518" s="305"/>
      <c r="L518" s="305"/>
      <c r="M518" s="309"/>
      <c r="N518" s="309"/>
      <c r="O518" s="309"/>
      <c r="P518" s="309"/>
      <c r="Q518" s="309"/>
      <c r="R518" s="309"/>
    </row>
    <row r="519">
      <c r="D519" s="305"/>
      <c r="E519" s="305"/>
      <c r="F519" s="305"/>
      <c r="G519" s="305"/>
      <c r="H519" s="305"/>
      <c r="I519" s="305"/>
      <c r="J519" s="305"/>
      <c r="K519" s="305"/>
      <c r="L519" s="305"/>
      <c r="M519" s="309"/>
      <c r="N519" s="309"/>
      <c r="O519" s="309"/>
      <c r="P519" s="309"/>
      <c r="Q519" s="309"/>
      <c r="R519" s="309"/>
    </row>
    <row r="520">
      <c r="D520" s="305"/>
      <c r="E520" s="305"/>
      <c r="F520" s="305"/>
      <c r="G520" s="305"/>
      <c r="H520" s="305"/>
      <c r="I520" s="305"/>
      <c r="J520" s="305"/>
      <c r="K520" s="305"/>
      <c r="L520" s="305"/>
      <c r="M520" s="309"/>
      <c r="N520" s="309"/>
      <c r="O520" s="309"/>
      <c r="P520" s="309"/>
      <c r="Q520" s="309"/>
      <c r="R520" s="309"/>
    </row>
    <row r="521">
      <c r="D521" s="305"/>
      <c r="E521" s="305"/>
      <c r="F521" s="305"/>
      <c r="G521" s="305"/>
      <c r="H521" s="305"/>
      <c r="I521" s="305"/>
      <c r="J521" s="305"/>
      <c r="K521" s="305"/>
      <c r="L521" s="305"/>
      <c r="M521" s="309"/>
      <c r="N521" s="309"/>
      <c r="O521" s="309"/>
      <c r="P521" s="309"/>
      <c r="Q521" s="309"/>
      <c r="R521" s="309"/>
    </row>
    <row r="522">
      <c r="D522" s="305"/>
      <c r="E522" s="305"/>
      <c r="F522" s="305"/>
      <c r="G522" s="305"/>
      <c r="H522" s="305"/>
      <c r="I522" s="305"/>
      <c r="J522" s="305"/>
      <c r="K522" s="305"/>
      <c r="L522" s="305"/>
      <c r="M522" s="309"/>
      <c r="N522" s="309"/>
      <c r="O522" s="309"/>
      <c r="P522" s="309"/>
      <c r="Q522" s="309"/>
      <c r="R522" s="309"/>
    </row>
    <row r="523">
      <c r="D523" s="305"/>
      <c r="E523" s="305"/>
      <c r="F523" s="305"/>
      <c r="G523" s="305"/>
      <c r="H523" s="305"/>
      <c r="I523" s="305"/>
      <c r="J523" s="305"/>
      <c r="K523" s="305"/>
      <c r="L523" s="305"/>
      <c r="M523" s="309"/>
      <c r="N523" s="309"/>
      <c r="O523" s="309"/>
      <c r="P523" s="309"/>
      <c r="Q523" s="309"/>
      <c r="R523" s="309"/>
    </row>
    <row r="524">
      <c r="D524" s="305"/>
      <c r="E524" s="305"/>
      <c r="F524" s="305"/>
      <c r="G524" s="305"/>
      <c r="H524" s="305"/>
      <c r="I524" s="305"/>
      <c r="J524" s="305"/>
      <c r="K524" s="305"/>
      <c r="L524" s="305"/>
      <c r="M524" s="309"/>
      <c r="N524" s="309"/>
      <c r="O524" s="309"/>
      <c r="P524" s="309"/>
      <c r="Q524" s="309"/>
      <c r="R524" s="309"/>
    </row>
    <row r="525">
      <c r="D525" s="305"/>
      <c r="E525" s="305"/>
      <c r="F525" s="305"/>
      <c r="G525" s="305"/>
      <c r="H525" s="305"/>
      <c r="I525" s="305"/>
      <c r="J525" s="305"/>
      <c r="K525" s="305"/>
      <c r="L525" s="305"/>
      <c r="M525" s="309"/>
      <c r="N525" s="309"/>
      <c r="O525" s="309"/>
      <c r="P525" s="309"/>
      <c r="Q525" s="309"/>
      <c r="R525" s="309"/>
    </row>
    <row r="526">
      <c r="D526" s="305"/>
      <c r="E526" s="305"/>
      <c r="F526" s="305"/>
      <c r="G526" s="305"/>
      <c r="H526" s="305"/>
      <c r="I526" s="305"/>
      <c r="J526" s="305"/>
      <c r="K526" s="305"/>
      <c r="L526" s="305"/>
      <c r="M526" s="309"/>
      <c r="N526" s="309"/>
      <c r="O526" s="309"/>
      <c r="P526" s="309"/>
      <c r="Q526" s="309"/>
      <c r="R526" s="309"/>
    </row>
    <row r="527">
      <c r="D527" s="305"/>
      <c r="E527" s="305"/>
      <c r="F527" s="305"/>
      <c r="G527" s="305"/>
      <c r="H527" s="305"/>
      <c r="I527" s="305"/>
      <c r="J527" s="305"/>
      <c r="K527" s="305"/>
      <c r="L527" s="305"/>
      <c r="M527" s="309"/>
      <c r="N527" s="309"/>
      <c r="O527" s="309"/>
      <c r="P527" s="309"/>
      <c r="Q527" s="309"/>
      <c r="R527" s="309"/>
    </row>
    <row r="528">
      <c r="D528" s="305"/>
      <c r="E528" s="305"/>
      <c r="F528" s="305"/>
      <c r="G528" s="305"/>
      <c r="H528" s="305"/>
      <c r="I528" s="305"/>
      <c r="J528" s="305"/>
      <c r="K528" s="305"/>
      <c r="L528" s="305"/>
      <c r="M528" s="309"/>
      <c r="N528" s="309"/>
      <c r="O528" s="309"/>
      <c r="P528" s="309"/>
      <c r="Q528" s="309"/>
      <c r="R528" s="309"/>
    </row>
    <row r="529">
      <c r="D529" s="305"/>
      <c r="E529" s="305"/>
      <c r="F529" s="305"/>
      <c r="G529" s="305"/>
      <c r="H529" s="305"/>
      <c r="I529" s="305"/>
      <c r="J529" s="305"/>
      <c r="K529" s="305"/>
      <c r="L529" s="305"/>
      <c r="M529" s="309"/>
      <c r="N529" s="309"/>
      <c r="O529" s="309"/>
      <c r="P529" s="309"/>
      <c r="Q529" s="309"/>
      <c r="R529" s="309"/>
    </row>
    <row r="530">
      <c r="D530" s="305"/>
      <c r="E530" s="305"/>
      <c r="F530" s="305"/>
      <c r="G530" s="305"/>
      <c r="H530" s="305"/>
      <c r="I530" s="305"/>
      <c r="J530" s="305"/>
      <c r="K530" s="305"/>
      <c r="L530" s="305"/>
      <c r="M530" s="309"/>
      <c r="N530" s="309"/>
      <c r="O530" s="309"/>
      <c r="P530" s="309"/>
      <c r="Q530" s="309"/>
      <c r="R530" s="309"/>
    </row>
    <row r="531">
      <c r="D531" s="305"/>
      <c r="E531" s="305"/>
      <c r="F531" s="305"/>
      <c r="G531" s="305"/>
      <c r="H531" s="305"/>
      <c r="I531" s="305"/>
      <c r="J531" s="305"/>
      <c r="K531" s="305"/>
      <c r="L531" s="305"/>
      <c r="M531" s="309"/>
      <c r="N531" s="309"/>
      <c r="O531" s="309"/>
      <c r="P531" s="309"/>
      <c r="Q531" s="309"/>
      <c r="R531" s="309"/>
    </row>
    <row r="532">
      <c r="D532" s="305"/>
      <c r="E532" s="305"/>
      <c r="F532" s="305"/>
      <c r="G532" s="305"/>
      <c r="H532" s="305"/>
      <c r="I532" s="305"/>
      <c r="J532" s="305"/>
      <c r="K532" s="305"/>
      <c r="L532" s="305"/>
      <c r="M532" s="309"/>
      <c r="N532" s="309"/>
      <c r="O532" s="309"/>
      <c r="P532" s="309"/>
      <c r="Q532" s="309"/>
      <c r="R532" s="309"/>
    </row>
    <row r="533">
      <c r="D533" s="305"/>
      <c r="E533" s="305"/>
      <c r="F533" s="305"/>
      <c r="G533" s="305"/>
      <c r="H533" s="305"/>
      <c r="I533" s="305"/>
      <c r="J533" s="305"/>
      <c r="K533" s="305"/>
      <c r="L533" s="305"/>
      <c r="M533" s="309"/>
      <c r="N533" s="309"/>
      <c r="O533" s="309"/>
      <c r="P533" s="309"/>
      <c r="Q533" s="309"/>
      <c r="R533" s="309"/>
    </row>
    <row r="534">
      <c r="D534" s="305"/>
      <c r="E534" s="305"/>
      <c r="F534" s="305"/>
      <c r="G534" s="305"/>
      <c r="H534" s="305"/>
      <c r="I534" s="305"/>
      <c r="J534" s="305"/>
      <c r="K534" s="305"/>
      <c r="L534" s="305"/>
      <c r="M534" s="309"/>
      <c r="N534" s="309"/>
      <c r="O534" s="309"/>
      <c r="P534" s="309"/>
      <c r="Q534" s="309"/>
      <c r="R534" s="309"/>
    </row>
    <row r="535">
      <c r="D535" s="305"/>
      <c r="E535" s="305"/>
      <c r="F535" s="305"/>
      <c r="G535" s="305"/>
      <c r="H535" s="305"/>
      <c r="I535" s="305"/>
      <c r="J535" s="305"/>
      <c r="K535" s="305"/>
      <c r="L535" s="305"/>
      <c r="M535" s="309"/>
      <c r="N535" s="309"/>
      <c r="O535" s="309"/>
      <c r="P535" s="309"/>
      <c r="Q535" s="309"/>
      <c r="R535" s="309"/>
    </row>
    <row r="536">
      <c r="D536" s="305"/>
      <c r="E536" s="305"/>
      <c r="F536" s="305"/>
      <c r="G536" s="305"/>
      <c r="H536" s="305"/>
      <c r="I536" s="305"/>
      <c r="J536" s="305"/>
      <c r="K536" s="305"/>
      <c r="L536" s="305"/>
      <c r="M536" s="309"/>
      <c r="N536" s="309"/>
      <c r="O536" s="309"/>
      <c r="P536" s="309"/>
      <c r="Q536" s="309"/>
      <c r="R536" s="309"/>
    </row>
    <row r="537">
      <c r="D537" s="305"/>
      <c r="E537" s="305"/>
      <c r="F537" s="305"/>
      <c r="G537" s="305"/>
      <c r="H537" s="305"/>
      <c r="I537" s="305"/>
      <c r="J537" s="305"/>
      <c r="K537" s="305"/>
      <c r="L537" s="305"/>
      <c r="M537" s="309"/>
      <c r="N537" s="309"/>
      <c r="O537" s="309"/>
      <c r="P537" s="309"/>
      <c r="Q537" s="309"/>
      <c r="R537" s="309"/>
    </row>
    <row r="538">
      <c r="D538" s="305"/>
      <c r="E538" s="305"/>
      <c r="F538" s="305"/>
      <c r="G538" s="305"/>
      <c r="H538" s="305"/>
      <c r="I538" s="305"/>
      <c r="J538" s="305"/>
      <c r="K538" s="305"/>
      <c r="L538" s="305"/>
      <c r="M538" s="309"/>
      <c r="N538" s="309"/>
      <c r="O538" s="309"/>
      <c r="P538" s="309"/>
      <c r="Q538" s="309"/>
      <c r="R538" s="309"/>
    </row>
    <row r="539">
      <c r="D539" s="305"/>
      <c r="E539" s="305"/>
      <c r="F539" s="305"/>
      <c r="G539" s="305"/>
      <c r="H539" s="305"/>
      <c r="I539" s="305"/>
      <c r="J539" s="305"/>
      <c r="K539" s="305"/>
      <c r="L539" s="305"/>
      <c r="M539" s="309"/>
      <c r="N539" s="309"/>
      <c r="O539" s="309"/>
      <c r="P539" s="309"/>
      <c r="Q539" s="309"/>
      <c r="R539" s="309"/>
    </row>
    <row r="540">
      <c r="D540" s="305"/>
      <c r="E540" s="305"/>
      <c r="F540" s="305"/>
      <c r="G540" s="305"/>
      <c r="H540" s="305"/>
      <c r="I540" s="305"/>
      <c r="J540" s="305"/>
      <c r="K540" s="305"/>
      <c r="L540" s="305"/>
      <c r="M540" s="309"/>
      <c r="N540" s="309"/>
      <c r="O540" s="309"/>
      <c r="P540" s="309"/>
      <c r="Q540" s="309"/>
      <c r="R540" s="309"/>
    </row>
    <row r="541">
      <c r="D541" s="305"/>
      <c r="E541" s="305"/>
      <c r="F541" s="305"/>
      <c r="G541" s="305"/>
      <c r="H541" s="305"/>
      <c r="I541" s="305"/>
      <c r="J541" s="305"/>
      <c r="K541" s="305"/>
      <c r="L541" s="305"/>
      <c r="M541" s="309"/>
      <c r="N541" s="309"/>
      <c r="O541" s="309"/>
      <c r="P541" s="309"/>
      <c r="Q541" s="309"/>
      <c r="R541" s="309"/>
    </row>
    <row r="542">
      <c r="D542" s="305"/>
      <c r="E542" s="305"/>
      <c r="F542" s="305"/>
      <c r="G542" s="305"/>
      <c r="H542" s="305"/>
      <c r="I542" s="305"/>
      <c r="J542" s="305"/>
      <c r="K542" s="305"/>
      <c r="L542" s="305"/>
      <c r="M542" s="309"/>
      <c r="N542" s="309"/>
      <c r="O542" s="309"/>
      <c r="P542" s="309"/>
      <c r="Q542" s="309"/>
      <c r="R542" s="309"/>
    </row>
    <row r="543">
      <c r="D543" s="305"/>
      <c r="E543" s="305"/>
      <c r="F543" s="305"/>
      <c r="G543" s="305"/>
      <c r="H543" s="305"/>
      <c r="I543" s="305"/>
      <c r="J543" s="305"/>
      <c r="K543" s="305"/>
      <c r="L543" s="305"/>
      <c r="M543" s="309"/>
      <c r="N543" s="309"/>
      <c r="O543" s="309"/>
      <c r="P543" s="309"/>
      <c r="Q543" s="309"/>
      <c r="R543" s="309"/>
    </row>
    <row r="544">
      <c r="D544" s="305"/>
      <c r="E544" s="305"/>
      <c r="F544" s="305"/>
      <c r="G544" s="305"/>
      <c r="H544" s="305"/>
      <c r="I544" s="305"/>
      <c r="J544" s="305"/>
      <c r="K544" s="305"/>
      <c r="L544" s="305"/>
      <c r="M544" s="309"/>
      <c r="N544" s="309"/>
      <c r="O544" s="309"/>
      <c r="P544" s="309"/>
      <c r="Q544" s="309"/>
      <c r="R544" s="309"/>
    </row>
    <row r="545">
      <c r="D545" s="305"/>
      <c r="E545" s="305"/>
      <c r="F545" s="305"/>
      <c r="G545" s="305"/>
      <c r="H545" s="305"/>
      <c r="I545" s="305"/>
      <c r="J545" s="305"/>
      <c r="K545" s="305"/>
      <c r="L545" s="305"/>
      <c r="M545" s="309"/>
      <c r="N545" s="309"/>
      <c r="O545" s="309"/>
      <c r="P545" s="309"/>
      <c r="Q545" s="309"/>
      <c r="R545" s="309"/>
    </row>
    <row r="546">
      <c r="D546" s="305"/>
      <c r="E546" s="305"/>
      <c r="F546" s="305"/>
      <c r="G546" s="305"/>
      <c r="H546" s="305"/>
      <c r="I546" s="305"/>
      <c r="J546" s="305"/>
      <c r="K546" s="305"/>
      <c r="L546" s="305"/>
      <c r="M546" s="309"/>
      <c r="N546" s="309"/>
      <c r="O546" s="309"/>
      <c r="P546" s="309"/>
      <c r="Q546" s="309"/>
      <c r="R546" s="309"/>
    </row>
    <row r="547">
      <c r="D547" s="305"/>
      <c r="E547" s="305"/>
      <c r="F547" s="305"/>
      <c r="G547" s="305"/>
      <c r="H547" s="305"/>
      <c r="I547" s="305"/>
      <c r="J547" s="305"/>
      <c r="K547" s="305"/>
      <c r="L547" s="305"/>
      <c r="M547" s="309"/>
      <c r="N547" s="309"/>
      <c r="O547" s="309"/>
      <c r="P547" s="309"/>
      <c r="Q547" s="309"/>
      <c r="R547" s="309"/>
    </row>
    <row r="548">
      <c r="D548" s="305"/>
      <c r="E548" s="305"/>
      <c r="F548" s="305"/>
      <c r="G548" s="305"/>
      <c r="H548" s="305"/>
      <c r="I548" s="305"/>
      <c r="J548" s="305"/>
      <c r="K548" s="305"/>
      <c r="L548" s="305"/>
      <c r="M548" s="309"/>
      <c r="N548" s="309"/>
      <c r="O548" s="309"/>
      <c r="P548" s="309"/>
      <c r="Q548" s="309"/>
      <c r="R548" s="309"/>
    </row>
    <row r="549">
      <c r="D549" s="305"/>
      <c r="E549" s="305"/>
      <c r="F549" s="305"/>
      <c r="G549" s="305"/>
      <c r="H549" s="305"/>
      <c r="I549" s="305"/>
      <c r="J549" s="305"/>
      <c r="K549" s="305"/>
      <c r="L549" s="305"/>
      <c r="M549" s="309"/>
      <c r="N549" s="309"/>
      <c r="O549" s="309"/>
      <c r="P549" s="309"/>
      <c r="Q549" s="309"/>
      <c r="R549" s="309"/>
    </row>
    <row r="550">
      <c r="D550" s="305"/>
      <c r="E550" s="305"/>
      <c r="F550" s="305"/>
      <c r="G550" s="305"/>
      <c r="H550" s="305"/>
      <c r="I550" s="305"/>
      <c r="J550" s="305"/>
      <c r="K550" s="305"/>
      <c r="L550" s="305"/>
      <c r="M550" s="309"/>
      <c r="N550" s="309"/>
      <c r="O550" s="309"/>
      <c r="P550" s="309"/>
      <c r="Q550" s="309"/>
      <c r="R550" s="309"/>
    </row>
    <row r="551">
      <c r="D551" s="305"/>
      <c r="E551" s="305"/>
      <c r="F551" s="305"/>
      <c r="G551" s="305"/>
      <c r="H551" s="305"/>
      <c r="I551" s="305"/>
      <c r="J551" s="305"/>
      <c r="K551" s="305"/>
      <c r="L551" s="305"/>
      <c r="M551" s="309"/>
      <c r="N551" s="309"/>
      <c r="O551" s="309"/>
      <c r="P551" s="309"/>
      <c r="Q551" s="309"/>
      <c r="R551" s="309"/>
    </row>
    <row r="552">
      <c r="D552" s="305"/>
      <c r="E552" s="305"/>
      <c r="F552" s="305"/>
      <c r="G552" s="305"/>
      <c r="H552" s="305"/>
      <c r="I552" s="305"/>
      <c r="J552" s="305"/>
      <c r="K552" s="305"/>
      <c r="L552" s="305"/>
      <c r="M552" s="309"/>
      <c r="N552" s="309"/>
      <c r="O552" s="309"/>
      <c r="P552" s="309"/>
      <c r="Q552" s="309"/>
      <c r="R552" s="309"/>
    </row>
    <row r="553">
      <c r="D553" s="305"/>
      <c r="E553" s="305"/>
      <c r="F553" s="305"/>
      <c r="G553" s="305"/>
      <c r="H553" s="305"/>
      <c r="I553" s="305"/>
      <c r="J553" s="305"/>
      <c r="K553" s="305"/>
      <c r="L553" s="305"/>
      <c r="M553" s="309"/>
      <c r="N553" s="309"/>
      <c r="O553" s="309"/>
      <c r="P553" s="309"/>
      <c r="Q553" s="309"/>
      <c r="R553" s="309"/>
    </row>
    <row r="554">
      <c r="D554" s="305"/>
      <c r="E554" s="305"/>
      <c r="F554" s="305"/>
      <c r="G554" s="305"/>
      <c r="H554" s="305"/>
      <c r="I554" s="305"/>
      <c r="J554" s="305"/>
      <c r="K554" s="305"/>
      <c r="L554" s="305"/>
      <c r="M554" s="309"/>
      <c r="N554" s="309"/>
      <c r="O554" s="309"/>
      <c r="P554" s="309"/>
      <c r="Q554" s="309"/>
      <c r="R554" s="309"/>
    </row>
    <row r="555">
      <c r="D555" s="305"/>
      <c r="E555" s="305"/>
      <c r="F555" s="305"/>
      <c r="G555" s="305"/>
      <c r="H555" s="305"/>
      <c r="I555" s="305"/>
      <c r="J555" s="305"/>
      <c r="K555" s="305"/>
      <c r="L555" s="305"/>
      <c r="M555" s="309"/>
      <c r="N555" s="309"/>
      <c r="O555" s="309"/>
      <c r="P555" s="309"/>
      <c r="Q555" s="309"/>
      <c r="R555" s="309"/>
    </row>
    <row r="556">
      <c r="D556" s="305"/>
      <c r="E556" s="305"/>
      <c r="F556" s="305"/>
      <c r="G556" s="305"/>
      <c r="H556" s="305"/>
      <c r="I556" s="305"/>
      <c r="J556" s="305"/>
      <c r="K556" s="305"/>
      <c r="L556" s="305"/>
      <c r="M556" s="309"/>
      <c r="N556" s="309"/>
      <c r="O556" s="309"/>
      <c r="P556" s="309"/>
      <c r="Q556" s="309"/>
      <c r="R556" s="309"/>
    </row>
    <row r="557">
      <c r="D557" s="305"/>
      <c r="E557" s="305"/>
      <c r="F557" s="305"/>
      <c r="G557" s="305"/>
      <c r="H557" s="305"/>
      <c r="I557" s="305"/>
      <c r="J557" s="305"/>
      <c r="K557" s="305"/>
      <c r="L557" s="305"/>
      <c r="M557" s="309"/>
      <c r="N557" s="309"/>
      <c r="O557" s="309"/>
      <c r="P557" s="309"/>
      <c r="Q557" s="309"/>
      <c r="R557" s="309"/>
    </row>
    <row r="558">
      <c r="D558" s="305"/>
      <c r="E558" s="305"/>
      <c r="F558" s="305"/>
      <c r="G558" s="305"/>
      <c r="H558" s="305"/>
      <c r="I558" s="305"/>
      <c r="J558" s="305"/>
      <c r="K558" s="305"/>
      <c r="L558" s="305"/>
      <c r="M558" s="309"/>
      <c r="N558" s="309"/>
      <c r="O558" s="309"/>
      <c r="P558" s="309"/>
      <c r="Q558" s="309"/>
      <c r="R558" s="309"/>
    </row>
    <row r="559">
      <c r="D559" s="305"/>
      <c r="E559" s="305"/>
      <c r="F559" s="305"/>
      <c r="G559" s="305"/>
      <c r="H559" s="305"/>
      <c r="I559" s="305"/>
      <c r="J559" s="305"/>
      <c r="K559" s="305"/>
      <c r="L559" s="305"/>
      <c r="M559" s="309"/>
      <c r="N559" s="309"/>
      <c r="O559" s="309"/>
      <c r="P559" s="309"/>
      <c r="Q559" s="309"/>
      <c r="R559" s="309"/>
    </row>
    <row r="560">
      <c r="D560" s="305"/>
      <c r="E560" s="305"/>
      <c r="F560" s="305"/>
      <c r="G560" s="305"/>
      <c r="H560" s="305"/>
      <c r="I560" s="305"/>
      <c r="J560" s="305"/>
      <c r="K560" s="305"/>
      <c r="L560" s="305"/>
      <c r="M560" s="309"/>
      <c r="N560" s="309"/>
      <c r="O560" s="309"/>
      <c r="P560" s="309"/>
      <c r="Q560" s="309"/>
      <c r="R560" s="309"/>
    </row>
    <row r="561">
      <c r="D561" s="305"/>
      <c r="E561" s="305"/>
      <c r="F561" s="305"/>
      <c r="G561" s="305"/>
      <c r="H561" s="305"/>
      <c r="I561" s="305"/>
      <c r="J561" s="305"/>
      <c r="K561" s="305"/>
      <c r="L561" s="305"/>
      <c r="M561" s="309"/>
      <c r="N561" s="309"/>
      <c r="O561" s="309"/>
      <c r="P561" s="309"/>
      <c r="Q561" s="309"/>
      <c r="R561" s="309"/>
    </row>
    <row r="562">
      <c r="D562" s="305"/>
      <c r="E562" s="305"/>
      <c r="F562" s="305"/>
      <c r="G562" s="305"/>
      <c r="H562" s="305"/>
      <c r="I562" s="305"/>
      <c r="J562" s="305"/>
      <c r="K562" s="305"/>
      <c r="L562" s="305"/>
      <c r="M562" s="309"/>
      <c r="N562" s="309"/>
      <c r="O562" s="309"/>
      <c r="P562" s="309"/>
      <c r="Q562" s="309"/>
      <c r="R562" s="309"/>
    </row>
    <row r="563">
      <c r="D563" s="305"/>
      <c r="E563" s="305"/>
      <c r="F563" s="305"/>
      <c r="G563" s="305"/>
      <c r="H563" s="305"/>
      <c r="I563" s="305"/>
      <c r="J563" s="305"/>
      <c r="K563" s="305"/>
      <c r="L563" s="305"/>
      <c r="M563" s="309"/>
      <c r="N563" s="309"/>
      <c r="O563" s="309"/>
      <c r="P563" s="309"/>
      <c r="Q563" s="309"/>
      <c r="R563" s="309"/>
    </row>
    <row r="564">
      <c r="D564" s="305"/>
      <c r="E564" s="305"/>
      <c r="F564" s="305"/>
      <c r="G564" s="305"/>
      <c r="H564" s="305"/>
      <c r="I564" s="305"/>
      <c r="J564" s="305"/>
      <c r="K564" s="305"/>
      <c r="L564" s="305"/>
      <c r="M564" s="309"/>
      <c r="N564" s="309"/>
      <c r="O564" s="309"/>
      <c r="P564" s="309"/>
      <c r="Q564" s="309"/>
      <c r="R564" s="309"/>
    </row>
    <row r="565">
      <c r="D565" s="305"/>
      <c r="E565" s="305"/>
      <c r="F565" s="305"/>
      <c r="G565" s="305"/>
      <c r="H565" s="305"/>
      <c r="I565" s="305"/>
      <c r="J565" s="305"/>
      <c r="K565" s="305"/>
      <c r="L565" s="305"/>
      <c r="M565" s="309"/>
      <c r="N565" s="309"/>
      <c r="O565" s="309"/>
      <c r="P565" s="309"/>
      <c r="Q565" s="309"/>
      <c r="R565" s="309"/>
    </row>
    <row r="566">
      <c r="D566" s="305"/>
      <c r="E566" s="305"/>
      <c r="F566" s="305"/>
      <c r="G566" s="305"/>
      <c r="H566" s="305"/>
      <c r="I566" s="305"/>
      <c r="J566" s="305"/>
      <c r="K566" s="305"/>
      <c r="L566" s="305"/>
      <c r="M566" s="309"/>
      <c r="N566" s="309"/>
      <c r="O566" s="309"/>
      <c r="P566" s="309"/>
      <c r="Q566" s="309"/>
      <c r="R566" s="309"/>
    </row>
    <row r="567">
      <c r="D567" s="305"/>
      <c r="E567" s="305"/>
      <c r="F567" s="305"/>
      <c r="G567" s="305"/>
      <c r="H567" s="305"/>
      <c r="I567" s="305"/>
      <c r="J567" s="305"/>
      <c r="K567" s="305"/>
      <c r="L567" s="305"/>
      <c r="M567" s="309"/>
      <c r="N567" s="309"/>
      <c r="O567" s="309"/>
      <c r="P567" s="309"/>
      <c r="Q567" s="309"/>
      <c r="R567" s="309"/>
    </row>
    <row r="568">
      <c r="D568" s="305"/>
      <c r="E568" s="305"/>
      <c r="F568" s="305"/>
      <c r="G568" s="305"/>
      <c r="H568" s="305"/>
      <c r="I568" s="305"/>
      <c r="J568" s="305"/>
      <c r="K568" s="305"/>
      <c r="L568" s="305"/>
      <c r="M568" s="309"/>
      <c r="N568" s="309"/>
      <c r="O568" s="309"/>
      <c r="P568" s="309"/>
      <c r="Q568" s="309"/>
      <c r="R568" s="309"/>
    </row>
    <row r="569">
      <c r="D569" s="305"/>
      <c r="E569" s="305"/>
      <c r="F569" s="305"/>
      <c r="G569" s="305"/>
      <c r="H569" s="305"/>
      <c r="I569" s="305"/>
      <c r="J569" s="305"/>
      <c r="K569" s="305"/>
      <c r="L569" s="305"/>
      <c r="M569" s="309"/>
      <c r="N569" s="309"/>
      <c r="O569" s="309"/>
      <c r="P569" s="309"/>
      <c r="Q569" s="309"/>
      <c r="R569" s="309"/>
    </row>
    <row r="570">
      <c r="D570" s="305"/>
      <c r="E570" s="305"/>
      <c r="F570" s="305"/>
      <c r="G570" s="305"/>
      <c r="H570" s="305"/>
      <c r="I570" s="305"/>
      <c r="J570" s="305"/>
      <c r="K570" s="305"/>
      <c r="L570" s="305"/>
      <c r="M570" s="309"/>
      <c r="N570" s="309"/>
      <c r="O570" s="309"/>
      <c r="P570" s="309"/>
      <c r="Q570" s="309"/>
      <c r="R570" s="309"/>
    </row>
    <row r="571">
      <c r="D571" s="305"/>
      <c r="E571" s="305"/>
      <c r="F571" s="305"/>
      <c r="G571" s="305"/>
      <c r="H571" s="305"/>
      <c r="I571" s="305"/>
      <c r="J571" s="305"/>
      <c r="K571" s="305"/>
      <c r="L571" s="305"/>
      <c r="M571" s="309"/>
      <c r="N571" s="309"/>
      <c r="O571" s="309"/>
      <c r="P571" s="309"/>
      <c r="Q571" s="309"/>
      <c r="R571" s="309"/>
    </row>
    <row r="572">
      <c r="D572" s="305"/>
      <c r="E572" s="305"/>
      <c r="F572" s="305"/>
      <c r="G572" s="305"/>
      <c r="H572" s="305"/>
      <c r="I572" s="305"/>
      <c r="J572" s="305"/>
      <c r="K572" s="305"/>
      <c r="L572" s="305"/>
      <c r="M572" s="309"/>
      <c r="N572" s="309"/>
      <c r="O572" s="309"/>
      <c r="P572" s="309"/>
      <c r="Q572" s="309"/>
      <c r="R572" s="309"/>
    </row>
    <row r="573">
      <c r="D573" s="305"/>
      <c r="E573" s="305"/>
      <c r="F573" s="305"/>
      <c r="G573" s="305"/>
      <c r="H573" s="305"/>
      <c r="I573" s="305"/>
      <c r="J573" s="305"/>
      <c r="K573" s="305"/>
      <c r="L573" s="305"/>
      <c r="M573" s="309"/>
      <c r="N573" s="309"/>
      <c r="O573" s="309"/>
      <c r="P573" s="309"/>
      <c r="Q573" s="309"/>
      <c r="R573" s="309"/>
    </row>
    <row r="574">
      <c r="D574" s="305"/>
      <c r="E574" s="305"/>
      <c r="F574" s="305"/>
      <c r="G574" s="305"/>
      <c r="H574" s="305"/>
      <c r="I574" s="305"/>
      <c r="J574" s="305"/>
      <c r="K574" s="305"/>
      <c r="L574" s="305"/>
      <c r="M574" s="309"/>
      <c r="N574" s="309"/>
      <c r="O574" s="309"/>
      <c r="P574" s="309"/>
      <c r="Q574" s="309"/>
      <c r="R574" s="309"/>
    </row>
    <row r="575">
      <c r="D575" s="305"/>
      <c r="E575" s="305"/>
      <c r="F575" s="305"/>
      <c r="G575" s="305"/>
      <c r="H575" s="305"/>
      <c r="I575" s="305"/>
      <c r="J575" s="305"/>
      <c r="K575" s="305"/>
      <c r="L575" s="305"/>
      <c r="M575" s="309"/>
      <c r="N575" s="309"/>
      <c r="O575" s="309"/>
      <c r="P575" s="309"/>
      <c r="Q575" s="309"/>
      <c r="R575" s="309"/>
    </row>
    <row r="576">
      <c r="D576" s="305"/>
      <c r="E576" s="305"/>
      <c r="F576" s="305"/>
      <c r="G576" s="305"/>
      <c r="H576" s="305"/>
      <c r="I576" s="305"/>
      <c r="J576" s="305"/>
      <c r="K576" s="305"/>
      <c r="L576" s="305"/>
      <c r="M576" s="309"/>
      <c r="N576" s="309"/>
      <c r="O576" s="309"/>
      <c r="P576" s="309"/>
      <c r="Q576" s="309"/>
      <c r="R576" s="309"/>
    </row>
    <row r="577">
      <c r="D577" s="305"/>
      <c r="E577" s="305"/>
      <c r="F577" s="305"/>
      <c r="G577" s="305"/>
      <c r="H577" s="305"/>
      <c r="I577" s="305"/>
      <c r="J577" s="305"/>
      <c r="K577" s="305"/>
      <c r="L577" s="305"/>
      <c r="M577" s="309"/>
      <c r="N577" s="309"/>
      <c r="O577" s="309"/>
      <c r="P577" s="309"/>
      <c r="Q577" s="309"/>
      <c r="R577" s="309"/>
    </row>
    <row r="578">
      <c r="D578" s="305"/>
      <c r="E578" s="305"/>
      <c r="F578" s="305"/>
      <c r="G578" s="305"/>
      <c r="H578" s="305"/>
      <c r="I578" s="305"/>
      <c r="J578" s="305"/>
      <c r="K578" s="305"/>
      <c r="L578" s="305"/>
      <c r="M578" s="309"/>
      <c r="N578" s="309"/>
      <c r="O578" s="309"/>
      <c r="P578" s="309"/>
      <c r="Q578" s="309"/>
      <c r="R578" s="309"/>
    </row>
    <row r="579">
      <c r="D579" s="305"/>
      <c r="E579" s="305"/>
      <c r="F579" s="305"/>
      <c r="G579" s="305"/>
      <c r="H579" s="305"/>
      <c r="I579" s="305"/>
      <c r="J579" s="305"/>
      <c r="K579" s="305"/>
      <c r="L579" s="305"/>
      <c r="M579" s="309"/>
      <c r="N579" s="309"/>
      <c r="O579" s="309"/>
      <c r="P579" s="309"/>
      <c r="Q579" s="309"/>
      <c r="R579" s="309"/>
    </row>
    <row r="580">
      <c r="D580" s="305"/>
      <c r="E580" s="305"/>
      <c r="F580" s="305"/>
      <c r="G580" s="305"/>
      <c r="H580" s="305"/>
      <c r="I580" s="305"/>
      <c r="J580" s="305"/>
      <c r="K580" s="305"/>
      <c r="L580" s="305"/>
      <c r="M580" s="309"/>
      <c r="N580" s="309"/>
      <c r="O580" s="309"/>
      <c r="P580" s="309"/>
      <c r="Q580" s="309"/>
      <c r="R580" s="309"/>
    </row>
    <row r="581">
      <c r="D581" s="305"/>
      <c r="E581" s="305"/>
      <c r="F581" s="305"/>
      <c r="G581" s="305"/>
      <c r="H581" s="305"/>
      <c r="I581" s="305"/>
      <c r="J581" s="305"/>
      <c r="K581" s="305"/>
      <c r="L581" s="305"/>
      <c r="M581" s="309"/>
      <c r="N581" s="309"/>
      <c r="O581" s="309"/>
      <c r="P581" s="309"/>
      <c r="Q581" s="309"/>
      <c r="R581" s="309"/>
    </row>
    <row r="582">
      <c r="D582" s="305"/>
      <c r="E582" s="305"/>
      <c r="F582" s="305"/>
      <c r="G582" s="305"/>
      <c r="H582" s="305"/>
      <c r="I582" s="305"/>
      <c r="J582" s="305"/>
      <c r="K582" s="305"/>
      <c r="L582" s="305"/>
      <c r="M582" s="309"/>
      <c r="N582" s="309"/>
      <c r="O582" s="309"/>
      <c r="P582" s="309"/>
      <c r="Q582" s="309"/>
      <c r="R582" s="309"/>
    </row>
    <row r="583">
      <c r="D583" s="305"/>
      <c r="E583" s="305"/>
      <c r="F583" s="305"/>
      <c r="G583" s="305"/>
      <c r="H583" s="305"/>
      <c r="I583" s="305"/>
      <c r="J583" s="305"/>
      <c r="K583" s="305"/>
      <c r="L583" s="305"/>
      <c r="M583" s="309"/>
      <c r="N583" s="309"/>
      <c r="O583" s="309"/>
      <c r="P583" s="309"/>
      <c r="Q583" s="309"/>
      <c r="R583" s="309"/>
    </row>
    <row r="584">
      <c r="D584" s="305"/>
      <c r="E584" s="305"/>
      <c r="F584" s="305"/>
      <c r="G584" s="305"/>
      <c r="H584" s="305"/>
      <c r="I584" s="305"/>
      <c r="J584" s="305"/>
      <c r="K584" s="305"/>
      <c r="L584" s="305"/>
      <c r="M584" s="309"/>
      <c r="N584" s="309"/>
      <c r="O584" s="309"/>
      <c r="P584" s="309"/>
      <c r="Q584" s="309"/>
      <c r="R584" s="309"/>
    </row>
    <row r="585">
      <c r="D585" s="305"/>
      <c r="E585" s="305"/>
      <c r="F585" s="305"/>
      <c r="G585" s="305"/>
      <c r="H585" s="305"/>
      <c r="I585" s="305"/>
      <c r="J585" s="305"/>
      <c r="K585" s="305"/>
      <c r="L585" s="305"/>
      <c r="M585" s="309"/>
      <c r="N585" s="309"/>
      <c r="O585" s="309"/>
      <c r="P585" s="309"/>
      <c r="Q585" s="309"/>
      <c r="R585" s="309"/>
    </row>
    <row r="586">
      <c r="D586" s="305"/>
      <c r="E586" s="305"/>
      <c r="F586" s="305"/>
      <c r="G586" s="305"/>
      <c r="H586" s="305"/>
      <c r="I586" s="305"/>
      <c r="J586" s="305"/>
      <c r="K586" s="305"/>
      <c r="L586" s="305"/>
      <c r="M586" s="309"/>
      <c r="N586" s="309"/>
      <c r="O586" s="309"/>
      <c r="P586" s="309"/>
      <c r="Q586" s="309"/>
      <c r="R586" s="309"/>
    </row>
    <row r="587">
      <c r="D587" s="305"/>
      <c r="E587" s="305"/>
      <c r="F587" s="305"/>
      <c r="G587" s="305"/>
      <c r="H587" s="305"/>
      <c r="I587" s="305"/>
      <c r="J587" s="305"/>
      <c r="K587" s="305"/>
      <c r="L587" s="305"/>
      <c r="M587" s="309"/>
      <c r="N587" s="309"/>
      <c r="O587" s="309"/>
      <c r="P587" s="309"/>
      <c r="Q587" s="309"/>
      <c r="R587" s="309"/>
    </row>
    <row r="588">
      <c r="D588" s="305"/>
      <c r="E588" s="305"/>
      <c r="F588" s="305"/>
      <c r="G588" s="305"/>
      <c r="H588" s="305"/>
      <c r="I588" s="305"/>
      <c r="J588" s="305"/>
      <c r="K588" s="305"/>
      <c r="L588" s="305"/>
      <c r="M588" s="309"/>
      <c r="N588" s="309"/>
      <c r="O588" s="309"/>
      <c r="P588" s="309"/>
      <c r="Q588" s="309"/>
      <c r="R588" s="309"/>
    </row>
    <row r="589">
      <c r="D589" s="305"/>
      <c r="E589" s="305"/>
      <c r="F589" s="305"/>
      <c r="G589" s="305"/>
      <c r="H589" s="305"/>
      <c r="I589" s="305"/>
      <c r="J589" s="305"/>
      <c r="K589" s="305"/>
      <c r="L589" s="305"/>
      <c r="M589" s="309"/>
      <c r="N589" s="309"/>
      <c r="O589" s="309"/>
      <c r="P589" s="309"/>
      <c r="Q589" s="309"/>
      <c r="R589" s="309"/>
    </row>
    <row r="590">
      <c r="D590" s="305"/>
      <c r="E590" s="305"/>
      <c r="F590" s="305"/>
      <c r="G590" s="305"/>
      <c r="H590" s="305"/>
      <c r="I590" s="305"/>
      <c r="J590" s="305"/>
      <c r="K590" s="305"/>
      <c r="L590" s="305"/>
      <c r="M590" s="309"/>
      <c r="N590" s="309"/>
      <c r="O590" s="309"/>
      <c r="P590" s="309"/>
      <c r="Q590" s="309"/>
      <c r="R590" s="309"/>
    </row>
    <row r="591">
      <c r="D591" s="305"/>
      <c r="E591" s="305"/>
      <c r="F591" s="305"/>
      <c r="G591" s="305"/>
      <c r="H591" s="305"/>
      <c r="I591" s="305"/>
      <c r="J591" s="305"/>
      <c r="K591" s="305"/>
      <c r="L591" s="305"/>
      <c r="M591" s="309"/>
      <c r="N591" s="309"/>
      <c r="O591" s="309"/>
      <c r="P591" s="309"/>
      <c r="Q591" s="309"/>
      <c r="R591" s="309"/>
    </row>
    <row r="592">
      <c r="D592" s="305"/>
      <c r="E592" s="305"/>
      <c r="F592" s="305"/>
      <c r="G592" s="305"/>
      <c r="H592" s="305"/>
      <c r="I592" s="305"/>
      <c r="J592" s="305"/>
      <c r="K592" s="305"/>
      <c r="L592" s="305"/>
      <c r="M592" s="309"/>
      <c r="N592" s="309"/>
      <c r="O592" s="309"/>
      <c r="P592" s="309"/>
      <c r="Q592" s="309"/>
      <c r="R592" s="309"/>
    </row>
    <row r="593">
      <c r="D593" s="305"/>
      <c r="E593" s="305"/>
      <c r="F593" s="305"/>
      <c r="G593" s="305"/>
      <c r="H593" s="305"/>
      <c r="I593" s="305"/>
      <c r="J593" s="305"/>
      <c r="K593" s="305"/>
      <c r="L593" s="305"/>
      <c r="M593" s="309"/>
      <c r="N593" s="309"/>
      <c r="O593" s="309"/>
      <c r="P593" s="309"/>
      <c r="Q593" s="309"/>
      <c r="R593" s="309"/>
    </row>
    <row r="594">
      <c r="D594" s="305"/>
      <c r="E594" s="305"/>
      <c r="F594" s="305"/>
      <c r="G594" s="305"/>
      <c r="H594" s="305"/>
      <c r="I594" s="305"/>
      <c r="J594" s="305"/>
      <c r="K594" s="305"/>
      <c r="L594" s="305"/>
      <c r="M594" s="309"/>
      <c r="N594" s="309"/>
      <c r="O594" s="309"/>
      <c r="P594" s="309"/>
      <c r="Q594" s="309"/>
      <c r="R594" s="309"/>
    </row>
    <row r="595">
      <c r="D595" s="305"/>
      <c r="E595" s="305"/>
      <c r="F595" s="305"/>
      <c r="G595" s="305"/>
      <c r="H595" s="305"/>
      <c r="I595" s="305"/>
      <c r="J595" s="305"/>
      <c r="K595" s="305"/>
      <c r="L595" s="305"/>
      <c r="M595" s="309"/>
      <c r="N595" s="309"/>
      <c r="O595" s="309"/>
      <c r="P595" s="309"/>
      <c r="Q595" s="309"/>
      <c r="R595" s="309"/>
    </row>
    <row r="596">
      <c r="D596" s="305"/>
      <c r="E596" s="305"/>
      <c r="F596" s="305"/>
      <c r="G596" s="305"/>
      <c r="H596" s="305"/>
      <c r="I596" s="305"/>
      <c r="J596" s="305"/>
      <c r="K596" s="305"/>
      <c r="L596" s="305"/>
      <c r="M596" s="309"/>
      <c r="N596" s="309"/>
      <c r="O596" s="309"/>
      <c r="P596" s="309"/>
      <c r="Q596" s="309"/>
      <c r="R596" s="309"/>
    </row>
    <row r="597">
      <c r="D597" s="305"/>
      <c r="E597" s="305"/>
      <c r="F597" s="305"/>
      <c r="G597" s="305"/>
      <c r="H597" s="305"/>
      <c r="I597" s="305"/>
      <c r="J597" s="305"/>
      <c r="K597" s="305"/>
      <c r="L597" s="305"/>
      <c r="M597" s="309"/>
      <c r="N597" s="309"/>
      <c r="O597" s="309"/>
      <c r="P597" s="309"/>
      <c r="Q597" s="309"/>
      <c r="R597" s="309"/>
    </row>
    <row r="598">
      <c r="D598" s="305"/>
      <c r="E598" s="305"/>
      <c r="F598" s="305"/>
      <c r="G598" s="305"/>
      <c r="H598" s="305"/>
      <c r="I598" s="305"/>
      <c r="J598" s="305"/>
      <c r="K598" s="305"/>
      <c r="L598" s="305"/>
      <c r="M598" s="309"/>
      <c r="N598" s="309"/>
      <c r="O598" s="309"/>
      <c r="P598" s="309"/>
      <c r="Q598" s="309"/>
      <c r="R598" s="309"/>
    </row>
    <row r="599">
      <c r="D599" s="305"/>
      <c r="E599" s="305"/>
      <c r="F599" s="305"/>
      <c r="G599" s="305"/>
      <c r="H599" s="305"/>
      <c r="I599" s="305"/>
      <c r="J599" s="305"/>
      <c r="K599" s="305"/>
      <c r="L599" s="305"/>
      <c r="M599" s="309"/>
      <c r="N599" s="309"/>
      <c r="O599" s="309"/>
      <c r="P599" s="309"/>
      <c r="Q599" s="309"/>
      <c r="R599" s="309"/>
    </row>
    <row r="600">
      <c r="D600" s="305"/>
      <c r="E600" s="305"/>
      <c r="F600" s="305"/>
      <c r="G600" s="305"/>
      <c r="H600" s="305"/>
      <c r="I600" s="305"/>
      <c r="J600" s="305"/>
      <c r="K600" s="305"/>
      <c r="L600" s="305"/>
      <c r="M600" s="309"/>
      <c r="N600" s="309"/>
      <c r="O600" s="309"/>
      <c r="P600" s="309"/>
      <c r="Q600" s="309"/>
      <c r="R600" s="309"/>
    </row>
    <row r="601">
      <c r="D601" s="305"/>
      <c r="E601" s="305"/>
      <c r="F601" s="305"/>
      <c r="G601" s="305"/>
      <c r="H601" s="305"/>
      <c r="I601" s="305"/>
      <c r="J601" s="305"/>
      <c r="K601" s="305"/>
      <c r="L601" s="305"/>
      <c r="M601" s="309"/>
      <c r="N601" s="309"/>
      <c r="O601" s="309"/>
      <c r="P601" s="309"/>
      <c r="Q601" s="309"/>
      <c r="R601" s="309"/>
    </row>
    <row r="602">
      <c r="D602" s="305"/>
      <c r="E602" s="305"/>
      <c r="F602" s="305"/>
      <c r="G602" s="305"/>
      <c r="H602" s="305"/>
      <c r="I602" s="305"/>
      <c r="J602" s="305"/>
      <c r="K602" s="305"/>
      <c r="L602" s="305"/>
      <c r="M602" s="309"/>
      <c r="N602" s="309"/>
      <c r="O602" s="309"/>
      <c r="P602" s="309"/>
      <c r="Q602" s="309"/>
      <c r="R602" s="309"/>
    </row>
    <row r="603">
      <c r="D603" s="305"/>
      <c r="E603" s="305"/>
      <c r="F603" s="305"/>
      <c r="G603" s="305"/>
      <c r="H603" s="305"/>
      <c r="I603" s="305"/>
      <c r="J603" s="305"/>
      <c r="K603" s="305"/>
      <c r="L603" s="305"/>
      <c r="M603" s="309"/>
      <c r="N603" s="309"/>
      <c r="O603" s="309"/>
      <c r="P603" s="309"/>
      <c r="Q603" s="309"/>
      <c r="R603" s="309"/>
    </row>
    <row r="604">
      <c r="D604" s="305"/>
      <c r="E604" s="305"/>
      <c r="F604" s="305"/>
      <c r="G604" s="305"/>
      <c r="H604" s="305"/>
      <c r="I604" s="305"/>
      <c r="J604" s="305"/>
      <c r="K604" s="305"/>
      <c r="L604" s="305"/>
      <c r="M604" s="309"/>
      <c r="N604" s="309"/>
      <c r="O604" s="309"/>
      <c r="P604" s="309"/>
      <c r="Q604" s="309"/>
      <c r="R604" s="309"/>
    </row>
    <row r="605">
      <c r="D605" s="305"/>
      <c r="E605" s="305"/>
      <c r="F605" s="305"/>
      <c r="G605" s="305"/>
      <c r="H605" s="305"/>
      <c r="I605" s="305"/>
      <c r="J605" s="305"/>
      <c r="K605" s="305"/>
      <c r="L605" s="305"/>
      <c r="M605" s="309"/>
      <c r="N605" s="309"/>
      <c r="O605" s="309"/>
      <c r="P605" s="309"/>
      <c r="Q605" s="309"/>
      <c r="R605" s="309"/>
    </row>
    <row r="606">
      <c r="D606" s="305"/>
      <c r="E606" s="305"/>
      <c r="F606" s="305"/>
      <c r="G606" s="305"/>
      <c r="H606" s="305"/>
      <c r="I606" s="305"/>
      <c r="J606" s="305"/>
      <c r="K606" s="305"/>
      <c r="L606" s="305"/>
      <c r="M606" s="309"/>
      <c r="N606" s="309"/>
      <c r="O606" s="309"/>
      <c r="P606" s="309"/>
      <c r="Q606" s="309"/>
      <c r="R606" s="309"/>
    </row>
    <row r="607">
      <c r="D607" s="305"/>
      <c r="E607" s="305"/>
      <c r="F607" s="305"/>
      <c r="G607" s="305"/>
      <c r="H607" s="305"/>
      <c r="I607" s="305"/>
      <c r="J607" s="305"/>
      <c r="K607" s="305"/>
      <c r="L607" s="305"/>
      <c r="M607" s="309"/>
      <c r="N607" s="309"/>
      <c r="O607" s="309"/>
      <c r="P607" s="309"/>
      <c r="Q607" s="309"/>
      <c r="R607" s="309"/>
    </row>
    <row r="608">
      <c r="D608" s="305"/>
      <c r="E608" s="305"/>
      <c r="F608" s="305"/>
      <c r="G608" s="305"/>
      <c r="H608" s="305"/>
      <c r="I608" s="305"/>
      <c r="J608" s="305"/>
      <c r="K608" s="305"/>
      <c r="L608" s="305"/>
      <c r="M608" s="309"/>
      <c r="N608" s="309"/>
      <c r="O608" s="309"/>
      <c r="P608" s="309"/>
      <c r="Q608" s="309"/>
      <c r="R608" s="309"/>
    </row>
    <row r="609">
      <c r="D609" s="305"/>
      <c r="E609" s="305"/>
      <c r="F609" s="305"/>
      <c r="G609" s="305"/>
      <c r="H609" s="305"/>
      <c r="I609" s="305"/>
      <c r="J609" s="305"/>
      <c r="K609" s="305"/>
      <c r="L609" s="305"/>
      <c r="M609" s="309"/>
      <c r="N609" s="309"/>
      <c r="O609" s="309"/>
      <c r="P609" s="309"/>
      <c r="Q609" s="309"/>
      <c r="R609" s="309"/>
    </row>
    <row r="610">
      <c r="D610" s="305"/>
      <c r="E610" s="305"/>
      <c r="F610" s="305"/>
      <c r="G610" s="305"/>
      <c r="H610" s="305"/>
      <c r="I610" s="305"/>
      <c r="J610" s="305"/>
      <c r="K610" s="305"/>
      <c r="L610" s="305"/>
      <c r="M610" s="309"/>
      <c r="N610" s="309"/>
      <c r="O610" s="309"/>
      <c r="P610" s="309"/>
      <c r="Q610" s="309"/>
      <c r="R610" s="309"/>
    </row>
    <row r="611">
      <c r="D611" s="305"/>
      <c r="E611" s="305"/>
      <c r="F611" s="305"/>
      <c r="G611" s="305"/>
      <c r="H611" s="305"/>
      <c r="I611" s="305"/>
      <c r="J611" s="305"/>
      <c r="K611" s="305"/>
      <c r="L611" s="305"/>
      <c r="M611" s="309"/>
      <c r="N611" s="309"/>
      <c r="O611" s="309"/>
      <c r="P611" s="309"/>
      <c r="Q611" s="309"/>
      <c r="R611" s="309"/>
    </row>
    <row r="612">
      <c r="D612" s="305"/>
      <c r="E612" s="305"/>
      <c r="F612" s="305"/>
      <c r="G612" s="305"/>
      <c r="H612" s="305"/>
      <c r="I612" s="305"/>
      <c r="J612" s="305"/>
      <c r="K612" s="305"/>
      <c r="L612" s="305"/>
      <c r="M612" s="309"/>
      <c r="N612" s="309"/>
      <c r="O612" s="309"/>
      <c r="P612" s="309"/>
      <c r="Q612" s="309"/>
      <c r="R612" s="309"/>
    </row>
    <row r="613">
      <c r="D613" s="305"/>
      <c r="E613" s="305"/>
      <c r="F613" s="305"/>
      <c r="G613" s="305"/>
      <c r="H613" s="305"/>
      <c r="I613" s="305"/>
      <c r="J613" s="305"/>
      <c r="K613" s="305"/>
      <c r="L613" s="305"/>
      <c r="M613" s="309"/>
      <c r="N613" s="309"/>
      <c r="O613" s="309"/>
      <c r="P613" s="309"/>
      <c r="Q613" s="309"/>
      <c r="R613" s="309"/>
    </row>
    <row r="614">
      <c r="D614" s="305"/>
      <c r="E614" s="305"/>
      <c r="F614" s="305"/>
      <c r="G614" s="305"/>
      <c r="H614" s="305"/>
      <c r="I614" s="305"/>
      <c r="J614" s="305"/>
      <c r="K614" s="305"/>
      <c r="L614" s="305"/>
      <c r="M614" s="309"/>
      <c r="N614" s="309"/>
      <c r="O614" s="309"/>
      <c r="P614" s="309"/>
      <c r="Q614" s="309"/>
      <c r="R614" s="309"/>
    </row>
    <row r="615">
      <c r="D615" s="305"/>
      <c r="E615" s="305"/>
      <c r="F615" s="305"/>
      <c r="G615" s="305"/>
      <c r="H615" s="305"/>
      <c r="I615" s="305"/>
      <c r="J615" s="305"/>
      <c r="K615" s="305"/>
      <c r="L615" s="305"/>
      <c r="M615" s="309"/>
      <c r="N615" s="309"/>
      <c r="O615" s="309"/>
      <c r="P615" s="309"/>
      <c r="Q615" s="309"/>
      <c r="R615" s="309"/>
    </row>
    <row r="616">
      <c r="D616" s="305"/>
      <c r="E616" s="305"/>
      <c r="F616" s="305"/>
      <c r="G616" s="305"/>
      <c r="H616" s="305"/>
      <c r="I616" s="305"/>
      <c r="J616" s="305"/>
      <c r="K616" s="305"/>
      <c r="L616" s="305"/>
      <c r="M616" s="309"/>
      <c r="N616" s="309"/>
      <c r="O616" s="309"/>
      <c r="P616" s="309"/>
      <c r="Q616" s="309"/>
      <c r="R616" s="309"/>
    </row>
    <row r="617">
      <c r="D617" s="305"/>
      <c r="E617" s="305"/>
      <c r="F617" s="305"/>
      <c r="G617" s="305"/>
      <c r="H617" s="305"/>
      <c r="I617" s="305"/>
      <c r="J617" s="305"/>
      <c r="K617" s="305"/>
      <c r="L617" s="305"/>
      <c r="M617" s="309"/>
      <c r="N617" s="309"/>
      <c r="O617" s="309"/>
      <c r="P617" s="309"/>
      <c r="Q617" s="309"/>
      <c r="R617" s="309"/>
    </row>
    <row r="618">
      <c r="D618" s="305"/>
      <c r="E618" s="305"/>
      <c r="F618" s="305"/>
      <c r="G618" s="305"/>
      <c r="H618" s="305"/>
      <c r="I618" s="305"/>
      <c r="J618" s="305"/>
      <c r="K618" s="305"/>
      <c r="L618" s="305"/>
      <c r="M618" s="309"/>
      <c r="N618" s="309"/>
      <c r="O618" s="309"/>
      <c r="P618" s="309"/>
      <c r="Q618" s="309"/>
      <c r="R618" s="309"/>
    </row>
    <row r="619">
      <c r="D619" s="305"/>
      <c r="E619" s="305"/>
      <c r="F619" s="305"/>
      <c r="G619" s="305"/>
      <c r="H619" s="305"/>
      <c r="I619" s="305"/>
      <c r="J619" s="305"/>
      <c r="K619" s="305"/>
      <c r="L619" s="305"/>
      <c r="M619" s="309"/>
      <c r="N619" s="309"/>
      <c r="O619" s="309"/>
      <c r="P619" s="309"/>
      <c r="Q619" s="309"/>
      <c r="R619" s="309"/>
    </row>
    <row r="620">
      <c r="D620" s="305"/>
      <c r="E620" s="305"/>
      <c r="F620" s="305"/>
      <c r="G620" s="305"/>
      <c r="H620" s="305"/>
      <c r="I620" s="305"/>
      <c r="J620" s="305"/>
      <c r="K620" s="305"/>
      <c r="L620" s="305"/>
      <c r="M620" s="309"/>
      <c r="N620" s="309"/>
      <c r="O620" s="309"/>
      <c r="P620" s="309"/>
      <c r="Q620" s="309"/>
      <c r="R620" s="309"/>
    </row>
    <row r="621">
      <c r="D621" s="305"/>
      <c r="E621" s="305"/>
      <c r="F621" s="305"/>
      <c r="G621" s="305"/>
      <c r="H621" s="305"/>
      <c r="I621" s="305"/>
      <c r="J621" s="305"/>
      <c r="K621" s="305"/>
      <c r="L621" s="305"/>
      <c r="M621" s="309"/>
      <c r="N621" s="309"/>
      <c r="O621" s="309"/>
      <c r="P621" s="309"/>
      <c r="Q621" s="309"/>
      <c r="R621" s="309"/>
    </row>
    <row r="622">
      <c r="D622" s="305"/>
      <c r="E622" s="305"/>
      <c r="F622" s="305"/>
      <c r="G622" s="305"/>
      <c r="H622" s="305"/>
      <c r="I622" s="305"/>
      <c r="J622" s="305"/>
      <c r="K622" s="305"/>
      <c r="L622" s="305"/>
      <c r="M622" s="309"/>
      <c r="N622" s="309"/>
      <c r="O622" s="309"/>
      <c r="P622" s="309"/>
      <c r="Q622" s="309"/>
      <c r="R622" s="309"/>
    </row>
    <row r="623">
      <c r="D623" s="305"/>
      <c r="E623" s="305"/>
      <c r="F623" s="305"/>
      <c r="G623" s="305"/>
      <c r="H623" s="305"/>
      <c r="I623" s="305"/>
      <c r="J623" s="305"/>
      <c r="K623" s="305"/>
      <c r="L623" s="305"/>
      <c r="M623" s="309"/>
      <c r="N623" s="309"/>
      <c r="O623" s="309"/>
      <c r="P623" s="309"/>
      <c r="Q623" s="309"/>
      <c r="R623" s="309"/>
    </row>
    <row r="624">
      <c r="D624" s="305"/>
      <c r="E624" s="305"/>
      <c r="F624" s="305"/>
      <c r="G624" s="305"/>
      <c r="H624" s="305"/>
      <c r="I624" s="305"/>
      <c r="J624" s="305"/>
      <c r="K624" s="305"/>
      <c r="L624" s="305"/>
      <c r="M624" s="309"/>
      <c r="N624" s="309"/>
      <c r="O624" s="309"/>
      <c r="P624" s="309"/>
      <c r="Q624" s="309"/>
      <c r="R624" s="309"/>
    </row>
    <row r="625">
      <c r="D625" s="305"/>
      <c r="E625" s="305"/>
      <c r="F625" s="305"/>
      <c r="G625" s="305"/>
      <c r="H625" s="305"/>
      <c r="I625" s="305"/>
      <c r="J625" s="305"/>
      <c r="K625" s="305"/>
      <c r="L625" s="305"/>
      <c r="M625" s="309"/>
      <c r="N625" s="309"/>
      <c r="O625" s="309"/>
      <c r="P625" s="309"/>
      <c r="Q625" s="309"/>
      <c r="R625" s="309"/>
    </row>
    <row r="626">
      <c r="D626" s="305"/>
      <c r="E626" s="305"/>
      <c r="F626" s="305"/>
      <c r="G626" s="305"/>
      <c r="H626" s="305"/>
      <c r="I626" s="305"/>
      <c r="J626" s="305"/>
      <c r="K626" s="305"/>
      <c r="L626" s="305"/>
      <c r="M626" s="309"/>
      <c r="N626" s="309"/>
      <c r="O626" s="309"/>
      <c r="P626" s="309"/>
      <c r="Q626" s="309"/>
      <c r="R626" s="309"/>
    </row>
    <row r="627">
      <c r="D627" s="305"/>
      <c r="E627" s="305"/>
      <c r="F627" s="305"/>
      <c r="G627" s="305"/>
      <c r="H627" s="305"/>
      <c r="I627" s="305"/>
      <c r="J627" s="305"/>
      <c r="K627" s="305"/>
      <c r="L627" s="305"/>
      <c r="M627" s="309"/>
      <c r="N627" s="309"/>
      <c r="O627" s="309"/>
      <c r="P627" s="309"/>
      <c r="Q627" s="309"/>
      <c r="R627" s="309"/>
    </row>
    <row r="628">
      <c r="D628" s="305"/>
      <c r="E628" s="305"/>
      <c r="F628" s="305"/>
      <c r="G628" s="305"/>
      <c r="H628" s="305"/>
      <c r="I628" s="305"/>
      <c r="J628" s="305"/>
      <c r="K628" s="305"/>
      <c r="L628" s="305"/>
      <c r="M628" s="309"/>
      <c r="N628" s="309"/>
      <c r="O628" s="309"/>
      <c r="P628" s="309"/>
      <c r="Q628" s="309"/>
      <c r="R628" s="309"/>
    </row>
    <row r="629">
      <c r="D629" s="305"/>
      <c r="E629" s="305"/>
      <c r="F629" s="305"/>
      <c r="G629" s="305"/>
      <c r="H629" s="305"/>
      <c r="I629" s="305"/>
      <c r="J629" s="305"/>
      <c r="K629" s="305"/>
      <c r="L629" s="305"/>
      <c r="M629" s="309"/>
      <c r="N629" s="309"/>
      <c r="O629" s="309"/>
      <c r="P629" s="309"/>
      <c r="Q629" s="309"/>
      <c r="R629" s="309"/>
    </row>
    <row r="630">
      <c r="D630" s="305"/>
      <c r="E630" s="305"/>
      <c r="F630" s="305"/>
      <c r="G630" s="305"/>
      <c r="H630" s="305"/>
      <c r="I630" s="305"/>
      <c r="J630" s="305"/>
      <c r="K630" s="305"/>
      <c r="L630" s="305"/>
      <c r="M630" s="309"/>
      <c r="N630" s="309"/>
      <c r="O630" s="309"/>
      <c r="P630" s="309"/>
      <c r="Q630" s="309"/>
      <c r="R630" s="309"/>
    </row>
    <row r="631">
      <c r="D631" s="305"/>
      <c r="E631" s="305"/>
      <c r="F631" s="305"/>
      <c r="G631" s="305"/>
      <c r="H631" s="305"/>
      <c r="I631" s="305"/>
      <c r="J631" s="305"/>
      <c r="K631" s="305"/>
      <c r="L631" s="305"/>
      <c r="M631" s="309"/>
      <c r="N631" s="309"/>
      <c r="O631" s="309"/>
      <c r="P631" s="309"/>
      <c r="Q631" s="309"/>
      <c r="R631" s="309"/>
    </row>
    <row r="632">
      <c r="D632" s="305"/>
      <c r="E632" s="305"/>
      <c r="F632" s="305"/>
      <c r="G632" s="305"/>
      <c r="H632" s="305"/>
      <c r="I632" s="305"/>
      <c r="J632" s="305"/>
      <c r="K632" s="305"/>
      <c r="L632" s="305"/>
      <c r="M632" s="309"/>
      <c r="N632" s="309"/>
      <c r="O632" s="309"/>
      <c r="P632" s="309"/>
      <c r="Q632" s="309"/>
      <c r="R632" s="309"/>
    </row>
    <row r="633">
      <c r="D633" s="305"/>
      <c r="E633" s="305"/>
      <c r="F633" s="305"/>
      <c r="G633" s="305"/>
      <c r="H633" s="305"/>
      <c r="I633" s="305"/>
      <c r="J633" s="305"/>
      <c r="K633" s="305"/>
      <c r="L633" s="305"/>
      <c r="M633" s="309"/>
      <c r="N633" s="309"/>
      <c r="O633" s="309"/>
      <c r="P633" s="309"/>
      <c r="Q633" s="309"/>
      <c r="R633" s="309"/>
    </row>
    <row r="634">
      <c r="D634" s="305"/>
      <c r="E634" s="305"/>
      <c r="F634" s="305"/>
      <c r="G634" s="305"/>
      <c r="H634" s="305"/>
      <c r="I634" s="305"/>
      <c r="J634" s="305"/>
      <c r="K634" s="305"/>
      <c r="L634" s="305"/>
      <c r="M634" s="309"/>
      <c r="N634" s="309"/>
      <c r="O634" s="309"/>
      <c r="P634" s="309"/>
      <c r="Q634" s="309"/>
      <c r="R634" s="309"/>
    </row>
    <row r="635">
      <c r="D635" s="305"/>
      <c r="E635" s="305"/>
      <c r="F635" s="305"/>
      <c r="G635" s="305"/>
      <c r="H635" s="305"/>
      <c r="I635" s="305"/>
      <c r="J635" s="305"/>
      <c r="K635" s="305"/>
      <c r="L635" s="305"/>
      <c r="M635" s="309"/>
      <c r="N635" s="309"/>
      <c r="O635" s="309"/>
      <c r="P635" s="309"/>
      <c r="Q635" s="309"/>
      <c r="R635" s="309"/>
    </row>
    <row r="636">
      <c r="D636" s="305"/>
      <c r="E636" s="305"/>
      <c r="F636" s="305"/>
      <c r="G636" s="305"/>
      <c r="H636" s="305"/>
      <c r="I636" s="305"/>
      <c r="J636" s="305"/>
      <c r="K636" s="305"/>
      <c r="L636" s="305"/>
      <c r="M636" s="309"/>
      <c r="N636" s="309"/>
      <c r="O636" s="309"/>
      <c r="P636" s="309"/>
      <c r="Q636" s="309"/>
      <c r="R636" s="309"/>
    </row>
    <row r="637">
      <c r="D637" s="305"/>
      <c r="E637" s="305"/>
      <c r="F637" s="305"/>
      <c r="G637" s="305"/>
      <c r="H637" s="305"/>
      <c r="I637" s="305"/>
      <c r="J637" s="305"/>
      <c r="K637" s="305"/>
      <c r="L637" s="305"/>
      <c r="M637" s="309"/>
      <c r="N637" s="309"/>
      <c r="O637" s="309"/>
      <c r="P637" s="309"/>
      <c r="Q637" s="309"/>
      <c r="R637" s="309"/>
    </row>
    <row r="638">
      <c r="D638" s="305"/>
      <c r="E638" s="305"/>
      <c r="F638" s="305"/>
      <c r="G638" s="305"/>
      <c r="H638" s="305"/>
      <c r="I638" s="305"/>
      <c r="J638" s="305"/>
      <c r="K638" s="305"/>
      <c r="L638" s="305"/>
      <c r="M638" s="309"/>
      <c r="N638" s="309"/>
      <c r="O638" s="309"/>
      <c r="P638" s="309"/>
      <c r="Q638" s="309"/>
      <c r="R638" s="309"/>
    </row>
    <row r="639">
      <c r="D639" s="305"/>
      <c r="E639" s="305"/>
      <c r="F639" s="305"/>
      <c r="G639" s="305"/>
      <c r="H639" s="305"/>
      <c r="I639" s="305"/>
      <c r="J639" s="305"/>
      <c r="K639" s="305"/>
      <c r="L639" s="305"/>
      <c r="M639" s="309"/>
      <c r="N639" s="309"/>
      <c r="O639" s="309"/>
      <c r="P639" s="309"/>
      <c r="Q639" s="309"/>
      <c r="R639" s="309"/>
    </row>
    <row r="640">
      <c r="D640" s="305"/>
      <c r="E640" s="305"/>
      <c r="F640" s="305"/>
      <c r="G640" s="305"/>
      <c r="H640" s="305"/>
      <c r="I640" s="305"/>
      <c r="J640" s="305"/>
      <c r="K640" s="305"/>
      <c r="L640" s="305"/>
      <c r="M640" s="309"/>
      <c r="N640" s="309"/>
      <c r="O640" s="309"/>
      <c r="P640" s="309"/>
      <c r="Q640" s="309"/>
      <c r="R640" s="309"/>
    </row>
    <row r="641">
      <c r="D641" s="305"/>
      <c r="E641" s="305"/>
      <c r="F641" s="305"/>
      <c r="G641" s="305"/>
      <c r="H641" s="305"/>
      <c r="I641" s="305"/>
      <c r="J641" s="305"/>
      <c r="K641" s="305"/>
      <c r="L641" s="305"/>
      <c r="M641" s="309"/>
      <c r="N641" s="309"/>
      <c r="O641" s="309"/>
      <c r="P641" s="309"/>
      <c r="Q641" s="309"/>
      <c r="R641" s="309"/>
    </row>
    <row r="642">
      <c r="D642" s="305"/>
      <c r="E642" s="305"/>
      <c r="F642" s="305"/>
      <c r="G642" s="305"/>
      <c r="H642" s="305"/>
      <c r="I642" s="305"/>
      <c r="J642" s="305"/>
      <c r="K642" s="305"/>
      <c r="L642" s="305"/>
      <c r="M642" s="309"/>
      <c r="N642" s="309"/>
      <c r="O642" s="309"/>
      <c r="P642" s="309"/>
      <c r="Q642" s="309"/>
      <c r="R642" s="309"/>
    </row>
    <row r="643">
      <c r="D643" s="305"/>
      <c r="E643" s="305"/>
      <c r="F643" s="305"/>
      <c r="G643" s="305"/>
      <c r="H643" s="305"/>
      <c r="I643" s="305"/>
      <c r="J643" s="305"/>
      <c r="K643" s="305"/>
      <c r="L643" s="305"/>
      <c r="M643" s="309"/>
      <c r="N643" s="309"/>
      <c r="O643" s="309"/>
      <c r="P643" s="309"/>
      <c r="Q643" s="309"/>
      <c r="R643" s="309"/>
    </row>
    <row r="644">
      <c r="D644" s="305"/>
      <c r="E644" s="305"/>
      <c r="F644" s="305"/>
      <c r="G644" s="305"/>
      <c r="H644" s="305"/>
      <c r="I644" s="305"/>
      <c r="J644" s="305"/>
      <c r="K644" s="305"/>
      <c r="L644" s="305"/>
      <c r="M644" s="309"/>
      <c r="N644" s="309"/>
      <c r="O644" s="309"/>
      <c r="P644" s="309"/>
      <c r="Q644" s="309"/>
      <c r="R644" s="309"/>
    </row>
    <row r="645">
      <c r="D645" s="305"/>
      <c r="E645" s="305"/>
      <c r="F645" s="305"/>
      <c r="G645" s="305"/>
      <c r="H645" s="305"/>
      <c r="I645" s="305"/>
      <c r="J645" s="305"/>
      <c r="K645" s="305"/>
      <c r="L645" s="305"/>
      <c r="M645" s="309"/>
      <c r="N645" s="309"/>
      <c r="O645" s="309"/>
      <c r="P645" s="309"/>
      <c r="Q645" s="309"/>
      <c r="R645" s="309"/>
    </row>
    <row r="646">
      <c r="D646" s="305"/>
      <c r="E646" s="305"/>
      <c r="F646" s="305"/>
      <c r="G646" s="305"/>
      <c r="H646" s="305"/>
      <c r="I646" s="305"/>
      <c r="J646" s="305"/>
      <c r="K646" s="305"/>
      <c r="L646" s="305"/>
      <c r="M646" s="309"/>
      <c r="N646" s="309"/>
      <c r="O646" s="309"/>
      <c r="P646" s="309"/>
      <c r="Q646" s="309"/>
      <c r="R646" s="309"/>
    </row>
    <row r="647">
      <c r="D647" s="305"/>
      <c r="E647" s="305"/>
      <c r="F647" s="305"/>
      <c r="G647" s="305"/>
      <c r="H647" s="305"/>
      <c r="I647" s="305"/>
      <c r="J647" s="305"/>
      <c r="K647" s="305"/>
      <c r="L647" s="305"/>
      <c r="M647" s="309"/>
      <c r="N647" s="309"/>
      <c r="O647" s="309"/>
      <c r="P647" s="309"/>
      <c r="Q647" s="309"/>
      <c r="R647" s="309"/>
    </row>
    <row r="648">
      <c r="D648" s="305"/>
      <c r="E648" s="305"/>
      <c r="F648" s="305"/>
      <c r="G648" s="305"/>
      <c r="H648" s="305"/>
      <c r="I648" s="305"/>
      <c r="J648" s="305"/>
      <c r="K648" s="305"/>
      <c r="L648" s="305"/>
      <c r="M648" s="309"/>
      <c r="N648" s="309"/>
      <c r="O648" s="309"/>
      <c r="P648" s="309"/>
      <c r="Q648" s="309"/>
      <c r="R648" s="309"/>
    </row>
    <row r="649">
      <c r="D649" s="305"/>
      <c r="E649" s="305"/>
      <c r="F649" s="305"/>
      <c r="G649" s="305"/>
      <c r="H649" s="305"/>
      <c r="I649" s="305"/>
      <c r="J649" s="305"/>
      <c r="K649" s="305"/>
      <c r="L649" s="305"/>
      <c r="M649" s="309"/>
      <c r="N649" s="309"/>
      <c r="O649" s="309"/>
      <c r="P649" s="309"/>
      <c r="Q649" s="309"/>
      <c r="R649" s="309"/>
    </row>
    <row r="650">
      <c r="D650" s="305"/>
      <c r="E650" s="305"/>
      <c r="F650" s="305"/>
      <c r="G650" s="305"/>
      <c r="H650" s="305"/>
      <c r="I650" s="305"/>
      <c r="J650" s="305"/>
      <c r="K650" s="305"/>
      <c r="L650" s="305"/>
      <c r="M650" s="309"/>
      <c r="N650" s="309"/>
      <c r="O650" s="309"/>
      <c r="P650" s="309"/>
      <c r="Q650" s="309"/>
      <c r="R650" s="309"/>
    </row>
    <row r="651">
      <c r="D651" s="305"/>
      <c r="E651" s="305"/>
      <c r="F651" s="305"/>
      <c r="G651" s="305"/>
      <c r="H651" s="305"/>
      <c r="I651" s="305"/>
      <c r="J651" s="305"/>
      <c r="K651" s="305"/>
      <c r="L651" s="305"/>
      <c r="M651" s="309"/>
      <c r="N651" s="309"/>
      <c r="O651" s="309"/>
      <c r="P651" s="309"/>
      <c r="Q651" s="309"/>
      <c r="R651" s="309"/>
    </row>
    <row r="652">
      <c r="D652" s="305"/>
      <c r="E652" s="305"/>
      <c r="F652" s="305"/>
      <c r="G652" s="305"/>
      <c r="H652" s="305"/>
      <c r="I652" s="305"/>
      <c r="J652" s="305"/>
      <c r="K652" s="305"/>
      <c r="L652" s="305"/>
      <c r="M652" s="309"/>
      <c r="N652" s="309"/>
      <c r="O652" s="309"/>
      <c r="P652" s="309"/>
      <c r="Q652" s="309"/>
      <c r="R652" s="309"/>
    </row>
    <row r="653">
      <c r="D653" s="305"/>
      <c r="E653" s="305"/>
      <c r="F653" s="305"/>
      <c r="G653" s="305"/>
      <c r="H653" s="305"/>
      <c r="I653" s="305"/>
      <c r="J653" s="305"/>
      <c r="K653" s="305"/>
      <c r="L653" s="305"/>
      <c r="M653" s="309"/>
      <c r="N653" s="309"/>
      <c r="O653" s="309"/>
      <c r="P653" s="309"/>
      <c r="Q653" s="309"/>
      <c r="R653" s="309"/>
    </row>
    <row r="654">
      <c r="D654" s="305"/>
      <c r="E654" s="305"/>
      <c r="F654" s="305"/>
      <c r="G654" s="305"/>
      <c r="H654" s="305"/>
      <c r="I654" s="305"/>
      <c r="J654" s="305"/>
      <c r="K654" s="305"/>
      <c r="L654" s="305"/>
      <c r="M654" s="309"/>
      <c r="N654" s="309"/>
      <c r="O654" s="309"/>
      <c r="P654" s="309"/>
      <c r="Q654" s="309"/>
      <c r="R654" s="309"/>
    </row>
    <row r="655">
      <c r="D655" s="305"/>
      <c r="E655" s="305"/>
      <c r="F655" s="305"/>
      <c r="G655" s="305"/>
      <c r="H655" s="305"/>
      <c r="I655" s="305"/>
      <c r="J655" s="305"/>
      <c r="K655" s="305"/>
      <c r="L655" s="305"/>
      <c r="M655" s="309"/>
      <c r="N655" s="309"/>
      <c r="O655" s="309"/>
      <c r="P655" s="309"/>
      <c r="Q655" s="309"/>
      <c r="R655" s="309"/>
    </row>
    <row r="656">
      <c r="D656" s="305"/>
      <c r="E656" s="305"/>
      <c r="F656" s="305"/>
      <c r="G656" s="305"/>
      <c r="H656" s="305"/>
      <c r="I656" s="305"/>
      <c r="J656" s="305"/>
      <c r="K656" s="305"/>
      <c r="L656" s="305"/>
      <c r="M656" s="309"/>
      <c r="N656" s="309"/>
      <c r="O656" s="309"/>
      <c r="P656" s="309"/>
      <c r="Q656" s="309"/>
      <c r="R656" s="309"/>
    </row>
    <row r="657">
      <c r="D657" s="305"/>
      <c r="E657" s="305"/>
      <c r="F657" s="305"/>
      <c r="G657" s="305"/>
      <c r="H657" s="305"/>
      <c r="I657" s="305"/>
      <c r="J657" s="305"/>
      <c r="K657" s="305"/>
      <c r="L657" s="305"/>
      <c r="M657" s="309"/>
      <c r="N657" s="309"/>
      <c r="O657" s="309"/>
      <c r="P657" s="309"/>
      <c r="Q657" s="309"/>
      <c r="R657" s="309"/>
    </row>
    <row r="658">
      <c r="D658" s="305"/>
      <c r="E658" s="305"/>
      <c r="F658" s="305"/>
      <c r="G658" s="305"/>
      <c r="H658" s="305"/>
      <c r="I658" s="305"/>
      <c r="J658" s="305"/>
      <c r="K658" s="305"/>
      <c r="L658" s="305"/>
      <c r="M658" s="309"/>
      <c r="N658" s="309"/>
      <c r="O658" s="309"/>
      <c r="P658" s="309"/>
      <c r="Q658" s="309"/>
      <c r="R658" s="309"/>
    </row>
    <row r="659">
      <c r="D659" s="305"/>
      <c r="E659" s="305"/>
      <c r="F659" s="305"/>
      <c r="G659" s="305"/>
      <c r="H659" s="305"/>
      <c r="I659" s="305"/>
      <c r="J659" s="305"/>
      <c r="K659" s="305"/>
      <c r="L659" s="305"/>
      <c r="M659" s="309"/>
      <c r="N659" s="309"/>
      <c r="O659" s="309"/>
      <c r="P659" s="309"/>
      <c r="Q659" s="309"/>
      <c r="R659" s="309"/>
    </row>
    <row r="660">
      <c r="D660" s="305"/>
      <c r="E660" s="305"/>
      <c r="F660" s="305"/>
      <c r="G660" s="305"/>
      <c r="H660" s="305"/>
      <c r="I660" s="305"/>
      <c r="J660" s="305"/>
      <c r="K660" s="305"/>
      <c r="L660" s="305"/>
      <c r="M660" s="309"/>
      <c r="N660" s="309"/>
      <c r="O660" s="309"/>
      <c r="P660" s="309"/>
      <c r="Q660" s="309"/>
      <c r="R660" s="309"/>
    </row>
    <row r="661">
      <c r="D661" s="305"/>
      <c r="E661" s="305"/>
      <c r="F661" s="305"/>
      <c r="G661" s="305"/>
      <c r="H661" s="305"/>
      <c r="I661" s="305"/>
      <c r="J661" s="305"/>
      <c r="K661" s="305"/>
      <c r="L661" s="305"/>
      <c r="M661" s="309"/>
      <c r="N661" s="309"/>
      <c r="O661" s="309"/>
      <c r="P661" s="309"/>
      <c r="Q661" s="309"/>
      <c r="R661" s="309"/>
    </row>
    <row r="662">
      <c r="D662" s="305"/>
      <c r="E662" s="305"/>
      <c r="F662" s="305"/>
      <c r="G662" s="305"/>
      <c r="H662" s="305"/>
      <c r="I662" s="305"/>
      <c r="J662" s="305"/>
      <c r="K662" s="305"/>
      <c r="L662" s="305"/>
      <c r="M662" s="309"/>
      <c r="N662" s="309"/>
      <c r="O662" s="309"/>
      <c r="P662" s="309"/>
      <c r="Q662" s="309"/>
      <c r="R662" s="309"/>
    </row>
    <row r="663">
      <c r="D663" s="305"/>
      <c r="E663" s="305"/>
      <c r="F663" s="305"/>
      <c r="G663" s="305"/>
      <c r="H663" s="305"/>
      <c r="I663" s="305"/>
      <c r="J663" s="305"/>
      <c r="K663" s="305"/>
      <c r="L663" s="305"/>
      <c r="M663" s="309"/>
      <c r="N663" s="309"/>
      <c r="O663" s="309"/>
      <c r="P663" s="309"/>
      <c r="Q663" s="309"/>
      <c r="R663" s="309"/>
    </row>
    <row r="664">
      <c r="D664" s="305"/>
      <c r="E664" s="305"/>
      <c r="F664" s="305"/>
      <c r="G664" s="305"/>
      <c r="H664" s="305"/>
      <c r="I664" s="305"/>
      <c r="J664" s="305"/>
      <c r="K664" s="305"/>
      <c r="L664" s="305"/>
      <c r="M664" s="309"/>
      <c r="N664" s="309"/>
      <c r="O664" s="309"/>
      <c r="P664" s="309"/>
      <c r="Q664" s="309"/>
      <c r="R664" s="309"/>
    </row>
    <row r="665">
      <c r="D665" s="305"/>
      <c r="E665" s="305"/>
      <c r="F665" s="305"/>
      <c r="G665" s="305"/>
      <c r="H665" s="305"/>
      <c r="I665" s="305"/>
      <c r="J665" s="305"/>
      <c r="K665" s="305"/>
      <c r="L665" s="305"/>
      <c r="M665" s="309"/>
      <c r="N665" s="309"/>
      <c r="O665" s="309"/>
      <c r="P665" s="309"/>
      <c r="Q665" s="309"/>
      <c r="R665" s="309"/>
    </row>
    <row r="666">
      <c r="D666" s="305"/>
      <c r="E666" s="305"/>
      <c r="F666" s="305"/>
      <c r="G666" s="305"/>
      <c r="H666" s="305"/>
      <c r="I666" s="305"/>
      <c r="J666" s="305"/>
      <c r="K666" s="305"/>
      <c r="L666" s="305"/>
      <c r="M666" s="309"/>
      <c r="N666" s="309"/>
      <c r="O666" s="309"/>
      <c r="P666" s="309"/>
      <c r="Q666" s="309"/>
      <c r="R666" s="309"/>
    </row>
    <row r="667">
      <c r="D667" s="305"/>
      <c r="E667" s="305"/>
      <c r="F667" s="305"/>
      <c r="G667" s="305"/>
      <c r="H667" s="305"/>
      <c r="I667" s="305"/>
      <c r="J667" s="305"/>
      <c r="K667" s="305"/>
      <c r="L667" s="305"/>
      <c r="M667" s="309"/>
      <c r="N667" s="309"/>
      <c r="O667" s="309"/>
      <c r="P667" s="309"/>
      <c r="Q667" s="309"/>
      <c r="R667" s="309"/>
    </row>
    <row r="668">
      <c r="D668" s="305"/>
      <c r="E668" s="305"/>
      <c r="F668" s="305"/>
      <c r="G668" s="305"/>
      <c r="H668" s="305"/>
      <c r="I668" s="305"/>
      <c r="J668" s="305"/>
      <c r="K668" s="305"/>
      <c r="L668" s="305"/>
      <c r="M668" s="309"/>
      <c r="N668" s="309"/>
      <c r="O668" s="309"/>
      <c r="P668" s="309"/>
      <c r="Q668" s="309"/>
      <c r="R668" s="309"/>
    </row>
    <row r="669">
      <c r="D669" s="305"/>
      <c r="E669" s="305"/>
      <c r="F669" s="305"/>
      <c r="G669" s="305"/>
      <c r="H669" s="305"/>
      <c r="I669" s="305"/>
      <c r="J669" s="305"/>
      <c r="K669" s="305"/>
      <c r="L669" s="305"/>
      <c r="M669" s="309"/>
      <c r="N669" s="309"/>
      <c r="O669" s="309"/>
      <c r="P669" s="309"/>
      <c r="Q669" s="309"/>
      <c r="R669" s="309"/>
    </row>
    <row r="670">
      <c r="D670" s="305"/>
      <c r="E670" s="305"/>
      <c r="F670" s="305"/>
      <c r="G670" s="305"/>
      <c r="H670" s="305"/>
      <c r="I670" s="305"/>
      <c r="J670" s="305"/>
      <c r="K670" s="305"/>
      <c r="L670" s="305"/>
      <c r="M670" s="309"/>
      <c r="N670" s="309"/>
      <c r="O670" s="309"/>
      <c r="P670" s="309"/>
      <c r="Q670" s="309"/>
      <c r="R670" s="309"/>
    </row>
    <row r="671">
      <c r="D671" s="305"/>
      <c r="E671" s="305"/>
      <c r="F671" s="305"/>
      <c r="G671" s="305"/>
      <c r="H671" s="305"/>
      <c r="I671" s="305"/>
      <c r="J671" s="305"/>
      <c r="K671" s="305"/>
      <c r="L671" s="305"/>
      <c r="M671" s="309"/>
      <c r="N671" s="309"/>
      <c r="O671" s="309"/>
      <c r="P671" s="309"/>
      <c r="Q671" s="309"/>
      <c r="R671" s="309"/>
    </row>
    <row r="672">
      <c r="D672" s="305"/>
      <c r="E672" s="305"/>
      <c r="F672" s="305"/>
      <c r="G672" s="305"/>
      <c r="H672" s="305"/>
      <c r="I672" s="305"/>
      <c r="J672" s="305"/>
      <c r="K672" s="305"/>
      <c r="L672" s="305"/>
      <c r="M672" s="309"/>
      <c r="N672" s="309"/>
      <c r="O672" s="309"/>
      <c r="P672" s="309"/>
      <c r="Q672" s="309"/>
      <c r="R672" s="309"/>
    </row>
    <row r="673">
      <c r="D673" s="305"/>
      <c r="E673" s="305"/>
      <c r="F673" s="305"/>
      <c r="G673" s="305"/>
      <c r="H673" s="305"/>
      <c r="I673" s="305"/>
      <c r="J673" s="305"/>
      <c r="K673" s="305"/>
      <c r="L673" s="305"/>
      <c r="M673" s="309"/>
      <c r="N673" s="309"/>
      <c r="O673" s="309"/>
      <c r="P673" s="309"/>
      <c r="Q673" s="309"/>
      <c r="R673" s="309"/>
    </row>
    <row r="674">
      <c r="D674" s="305"/>
      <c r="E674" s="305"/>
      <c r="F674" s="305"/>
      <c r="G674" s="305"/>
      <c r="H674" s="305"/>
      <c r="I674" s="305"/>
      <c r="J674" s="305"/>
      <c r="K674" s="305"/>
      <c r="L674" s="305"/>
      <c r="M674" s="309"/>
      <c r="N674" s="309"/>
      <c r="O674" s="309"/>
      <c r="P674" s="309"/>
      <c r="Q674" s="309"/>
      <c r="R674" s="309"/>
    </row>
    <row r="675">
      <c r="D675" s="305"/>
      <c r="E675" s="305"/>
      <c r="F675" s="305"/>
      <c r="G675" s="305"/>
      <c r="H675" s="305"/>
      <c r="I675" s="305"/>
      <c r="J675" s="305"/>
      <c r="K675" s="305"/>
      <c r="L675" s="305"/>
      <c r="M675" s="309"/>
      <c r="N675" s="309"/>
      <c r="O675" s="309"/>
      <c r="P675" s="309"/>
      <c r="Q675" s="309"/>
      <c r="R675" s="309"/>
    </row>
    <row r="676">
      <c r="D676" s="305"/>
      <c r="E676" s="305"/>
      <c r="F676" s="305"/>
      <c r="G676" s="305"/>
      <c r="H676" s="305"/>
      <c r="I676" s="305"/>
      <c r="J676" s="305"/>
      <c r="K676" s="305"/>
      <c r="L676" s="305"/>
      <c r="M676" s="309"/>
      <c r="N676" s="309"/>
      <c r="O676" s="309"/>
      <c r="P676" s="309"/>
      <c r="Q676" s="309"/>
      <c r="R676" s="309"/>
    </row>
    <row r="677">
      <c r="D677" s="305"/>
      <c r="E677" s="305"/>
      <c r="F677" s="305"/>
      <c r="G677" s="305"/>
      <c r="H677" s="305"/>
      <c r="I677" s="305"/>
      <c r="J677" s="305"/>
      <c r="K677" s="305"/>
      <c r="L677" s="305"/>
      <c r="M677" s="309"/>
      <c r="N677" s="309"/>
      <c r="O677" s="309"/>
      <c r="P677" s="309"/>
      <c r="Q677" s="309"/>
      <c r="R677" s="309"/>
    </row>
    <row r="678">
      <c r="D678" s="305"/>
      <c r="E678" s="305"/>
      <c r="F678" s="305"/>
      <c r="G678" s="305"/>
      <c r="H678" s="305"/>
      <c r="I678" s="305"/>
      <c r="J678" s="305"/>
      <c r="K678" s="305"/>
      <c r="L678" s="305"/>
      <c r="M678" s="309"/>
      <c r="N678" s="309"/>
      <c r="O678" s="309"/>
      <c r="P678" s="309"/>
      <c r="Q678" s="309"/>
      <c r="R678" s="309"/>
    </row>
    <row r="679">
      <c r="D679" s="305"/>
      <c r="E679" s="305"/>
      <c r="F679" s="305"/>
      <c r="G679" s="305"/>
      <c r="H679" s="305"/>
      <c r="I679" s="305"/>
      <c r="J679" s="305"/>
      <c r="K679" s="305"/>
      <c r="L679" s="305"/>
      <c r="M679" s="309"/>
      <c r="N679" s="309"/>
      <c r="O679" s="309"/>
      <c r="P679" s="309"/>
      <c r="Q679" s="309"/>
      <c r="R679" s="309"/>
    </row>
    <row r="680">
      <c r="D680" s="305"/>
      <c r="E680" s="305"/>
      <c r="F680" s="305"/>
      <c r="G680" s="305"/>
      <c r="H680" s="305"/>
      <c r="I680" s="305"/>
      <c r="J680" s="305"/>
      <c r="K680" s="305"/>
      <c r="L680" s="305"/>
      <c r="M680" s="309"/>
      <c r="N680" s="309"/>
      <c r="O680" s="309"/>
      <c r="P680" s="309"/>
      <c r="Q680" s="309"/>
      <c r="R680" s="309"/>
    </row>
    <row r="681">
      <c r="D681" s="305"/>
      <c r="E681" s="305"/>
      <c r="F681" s="305"/>
      <c r="G681" s="305"/>
      <c r="H681" s="305"/>
      <c r="I681" s="305"/>
      <c r="J681" s="305"/>
      <c r="K681" s="305"/>
      <c r="L681" s="305"/>
      <c r="M681" s="309"/>
      <c r="N681" s="309"/>
      <c r="O681" s="309"/>
      <c r="P681" s="309"/>
      <c r="Q681" s="309"/>
      <c r="R681" s="309"/>
    </row>
    <row r="682">
      <c r="D682" s="305"/>
      <c r="E682" s="305"/>
      <c r="F682" s="305"/>
      <c r="G682" s="305"/>
      <c r="H682" s="305"/>
      <c r="I682" s="305"/>
      <c r="J682" s="305"/>
      <c r="K682" s="305"/>
      <c r="L682" s="305"/>
      <c r="M682" s="309"/>
      <c r="N682" s="309"/>
      <c r="O682" s="309"/>
      <c r="P682" s="309"/>
      <c r="Q682" s="309"/>
      <c r="R682" s="309"/>
    </row>
    <row r="683">
      <c r="D683" s="305"/>
      <c r="E683" s="305"/>
      <c r="F683" s="305"/>
      <c r="G683" s="305"/>
      <c r="H683" s="305"/>
      <c r="I683" s="305"/>
      <c r="J683" s="305"/>
      <c r="K683" s="305"/>
      <c r="L683" s="305"/>
      <c r="M683" s="309"/>
      <c r="N683" s="309"/>
      <c r="O683" s="309"/>
      <c r="P683" s="309"/>
      <c r="Q683" s="309"/>
      <c r="R683" s="309"/>
    </row>
    <row r="684">
      <c r="D684" s="305"/>
      <c r="E684" s="305"/>
      <c r="F684" s="305"/>
      <c r="G684" s="305"/>
      <c r="H684" s="305"/>
      <c r="I684" s="305"/>
      <c r="J684" s="305"/>
      <c r="K684" s="305"/>
      <c r="L684" s="305"/>
      <c r="M684" s="309"/>
      <c r="N684" s="309"/>
      <c r="O684" s="309"/>
      <c r="P684" s="309"/>
      <c r="Q684" s="309"/>
      <c r="R684" s="309"/>
    </row>
    <row r="685">
      <c r="D685" s="305"/>
      <c r="E685" s="305"/>
      <c r="F685" s="305"/>
      <c r="G685" s="305"/>
      <c r="H685" s="305"/>
      <c r="I685" s="305"/>
      <c r="J685" s="305"/>
      <c r="K685" s="305"/>
      <c r="L685" s="305"/>
      <c r="M685" s="309"/>
      <c r="N685" s="309"/>
      <c r="O685" s="309"/>
      <c r="P685" s="309"/>
      <c r="Q685" s="309"/>
      <c r="R685" s="309"/>
    </row>
    <row r="686">
      <c r="D686" s="305"/>
      <c r="E686" s="305"/>
      <c r="F686" s="305"/>
      <c r="G686" s="305"/>
      <c r="H686" s="305"/>
      <c r="I686" s="305"/>
      <c r="J686" s="305"/>
      <c r="K686" s="305"/>
      <c r="L686" s="305"/>
      <c r="M686" s="309"/>
      <c r="N686" s="309"/>
      <c r="O686" s="309"/>
      <c r="P686" s="309"/>
      <c r="Q686" s="309"/>
      <c r="R686" s="309"/>
    </row>
    <row r="687">
      <c r="D687" s="305"/>
      <c r="E687" s="305"/>
      <c r="F687" s="305"/>
      <c r="G687" s="305"/>
      <c r="H687" s="305"/>
      <c r="I687" s="305"/>
      <c r="J687" s="305"/>
      <c r="K687" s="305"/>
      <c r="L687" s="305"/>
      <c r="M687" s="309"/>
      <c r="N687" s="309"/>
      <c r="O687" s="309"/>
      <c r="P687" s="309"/>
      <c r="Q687" s="309"/>
      <c r="R687" s="309"/>
    </row>
    <row r="688">
      <c r="D688" s="305"/>
      <c r="E688" s="305"/>
      <c r="F688" s="305"/>
      <c r="G688" s="305"/>
      <c r="H688" s="305"/>
      <c r="I688" s="305"/>
      <c r="J688" s="305"/>
      <c r="K688" s="305"/>
      <c r="L688" s="305"/>
      <c r="M688" s="309"/>
      <c r="N688" s="309"/>
      <c r="O688" s="309"/>
      <c r="P688" s="309"/>
      <c r="Q688" s="309"/>
      <c r="R688" s="309"/>
    </row>
    <row r="689">
      <c r="D689" s="305"/>
      <c r="E689" s="305"/>
      <c r="F689" s="305"/>
      <c r="G689" s="305"/>
      <c r="H689" s="305"/>
      <c r="I689" s="305"/>
      <c r="J689" s="305"/>
      <c r="K689" s="305"/>
      <c r="L689" s="305"/>
      <c r="M689" s="309"/>
      <c r="N689" s="309"/>
      <c r="O689" s="309"/>
      <c r="P689" s="309"/>
      <c r="Q689" s="309"/>
      <c r="R689" s="309"/>
    </row>
    <row r="690">
      <c r="D690" s="305"/>
      <c r="E690" s="305"/>
      <c r="F690" s="305"/>
      <c r="G690" s="305"/>
      <c r="H690" s="305"/>
      <c r="I690" s="305"/>
      <c r="J690" s="305"/>
      <c r="K690" s="305"/>
      <c r="L690" s="305"/>
      <c r="M690" s="309"/>
      <c r="N690" s="309"/>
      <c r="O690" s="309"/>
      <c r="P690" s="309"/>
      <c r="Q690" s="309"/>
      <c r="R690" s="309"/>
    </row>
    <row r="691">
      <c r="D691" s="305"/>
      <c r="E691" s="305"/>
      <c r="F691" s="305"/>
      <c r="G691" s="305"/>
      <c r="H691" s="305"/>
      <c r="I691" s="305"/>
      <c r="J691" s="305"/>
      <c r="K691" s="305"/>
      <c r="L691" s="305"/>
      <c r="M691" s="309"/>
      <c r="N691" s="309"/>
      <c r="O691" s="309"/>
      <c r="P691" s="309"/>
      <c r="Q691" s="309"/>
      <c r="R691" s="309"/>
    </row>
    <row r="692">
      <c r="D692" s="305"/>
      <c r="E692" s="305"/>
      <c r="F692" s="305"/>
      <c r="G692" s="305"/>
      <c r="H692" s="305"/>
      <c r="I692" s="305"/>
      <c r="J692" s="305"/>
      <c r="K692" s="305"/>
      <c r="L692" s="305"/>
      <c r="M692" s="309"/>
      <c r="N692" s="309"/>
      <c r="O692" s="309"/>
      <c r="P692" s="309"/>
      <c r="Q692" s="309"/>
      <c r="R692" s="309"/>
    </row>
    <row r="693">
      <c r="D693" s="305"/>
      <c r="E693" s="305"/>
      <c r="F693" s="305"/>
      <c r="G693" s="305"/>
      <c r="H693" s="305"/>
      <c r="I693" s="305"/>
      <c r="J693" s="305"/>
      <c r="K693" s="305"/>
      <c r="L693" s="305"/>
      <c r="M693" s="309"/>
      <c r="N693" s="309"/>
      <c r="O693" s="309"/>
      <c r="P693" s="309"/>
      <c r="Q693" s="309"/>
      <c r="R693" s="309"/>
    </row>
    <row r="694">
      <c r="D694" s="305"/>
      <c r="E694" s="305"/>
      <c r="F694" s="305"/>
      <c r="G694" s="305"/>
      <c r="H694" s="305"/>
      <c r="I694" s="305"/>
      <c r="J694" s="305"/>
      <c r="K694" s="305"/>
      <c r="L694" s="305"/>
      <c r="M694" s="309"/>
      <c r="N694" s="309"/>
      <c r="O694" s="309"/>
      <c r="P694" s="309"/>
      <c r="Q694" s="309"/>
      <c r="R694" s="309"/>
    </row>
    <row r="695">
      <c r="D695" s="305"/>
      <c r="E695" s="305"/>
      <c r="F695" s="305"/>
      <c r="G695" s="305"/>
      <c r="H695" s="305"/>
      <c r="I695" s="305"/>
      <c r="J695" s="305"/>
      <c r="K695" s="305"/>
      <c r="L695" s="305"/>
      <c r="M695" s="309"/>
      <c r="N695" s="309"/>
      <c r="O695" s="309"/>
      <c r="P695" s="309"/>
      <c r="Q695" s="309"/>
      <c r="R695" s="309"/>
    </row>
    <row r="696">
      <c r="D696" s="305"/>
      <c r="E696" s="305"/>
      <c r="F696" s="305"/>
      <c r="G696" s="305"/>
      <c r="H696" s="305"/>
      <c r="I696" s="305"/>
      <c r="J696" s="305"/>
      <c r="K696" s="305"/>
      <c r="L696" s="305"/>
      <c r="M696" s="309"/>
      <c r="N696" s="309"/>
      <c r="O696" s="309"/>
      <c r="P696" s="309"/>
      <c r="Q696" s="309"/>
      <c r="R696" s="309"/>
    </row>
    <row r="697">
      <c r="D697" s="305"/>
      <c r="E697" s="305"/>
      <c r="F697" s="305"/>
      <c r="G697" s="305"/>
      <c r="H697" s="305"/>
      <c r="I697" s="305"/>
      <c r="J697" s="305"/>
      <c r="K697" s="305"/>
      <c r="L697" s="305"/>
      <c r="M697" s="309"/>
      <c r="N697" s="309"/>
      <c r="O697" s="309"/>
      <c r="P697" s="309"/>
      <c r="Q697" s="309"/>
      <c r="R697" s="309"/>
    </row>
    <row r="698">
      <c r="D698" s="305"/>
      <c r="E698" s="305"/>
      <c r="F698" s="305"/>
      <c r="G698" s="305"/>
      <c r="H698" s="305"/>
      <c r="I698" s="305"/>
      <c r="J698" s="305"/>
      <c r="K698" s="305"/>
      <c r="L698" s="305"/>
      <c r="M698" s="309"/>
      <c r="N698" s="309"/>
      <c r="O698" s="309"/>
      <c r="P698" s="309"/>
      <c r="Q698" s="309"/>
      <c r="R698" s="309"/>
    </row>
    <row r="699">
      <c r="D699" s="305"/>
      <c r="E699" s="305"/>
      <c r="F699" s="305"/>
      <c r="G699" s="305"/>
      <c r="H699" s="305"/>
      <c r="I699" s="305"/>
      <c r="J699" s="305"/>
      <c r="K699" s="305"/>
      <c r="L699" s="305"/>
      <c r="M699" s="309"/>
      <c r="N699" s="309"/>
      <c r="O699" s="309"/>
      <c r="P699" s="309"/>
      <c r="Q699" s="309"/>
      <c r="R699" s="309"/>
    </row>
    <row r="700">
      <c r="D700" s="305"/>
      <c r="E700" s="305"/>
      <c r="F700" s="305"/>
      <c r="G700" s="305"/>
      <c r="H700" s="305"/>
      <c r="I700" s="305"/>
      <c r="J700" s="305"/>
      <c r="K700" s="305"/>
      <c r="L700" s="305"/>
      <c r="M700" s="309"/>
      <c r="N700" s="309"/>
      <c r="O700" s="309"/>
      <c r="P700" s="309"/>
      <c r="Q700" s="309"/>
      <c r="R700" s="309"/>
    </row>
    <row r="701">
      <c r="D701" s="305"/>
      <c r="E701" s="305"/>
      <c r="F701" s="305"/>
      <c r="G701" s="305"/>
      <c r="H701" s="305"/>
      <c r="I701" s="305"/>
      <c r="J701" s="305"/>
      <c r="K701" s="305"/>
      <c r="L701" s="305"/>
      <c r="M701" s="309"/>
      <c r="N701" s="309"/>
      <c r="O701" s="309"/>
      <c r="P701" s="309"/>
      <c r="Q701" s="309"/>
      <c r="R701" s="309"/>
    </row>
    <row r="702">
      <c r="D702" s="305"/>
      <c r="E702" s="305"/>
      <c r="F702" s="305"/>
      <c r="G702" s="305"/>
      <c r="H702" s="305"/>
      <c r="I702" s="305"/>
      <c r="J702" s="305"/>
      <c r="K702" s="305"/>
      <c r="L702" s="305"/>
      <c r="M702" s="309"/>
      <c r="N702" s="309"/>
      <c r="O702" s="309"/>
      <c r="P702" s="309"/>
      <c r="Q702" s="309"/>
      <c r="R702" s="309"/>
    </row>
    <row r="703">
      <c r="D703" s="305"/>
      <c r="E703" s="305"/>
      <c r="F703" s="305"/>
      <c r="G703" s="305"/>
      <c r="H703" s="305"/>
      <c r="I703" s="305"/>
      <c r="J703" s="305"/>
      <c r="K703" s="305"/>
      <c r="L703" s="305"/>
      <c r="M703" s="309"/>
      <c r="N703" s="309"/>
      <c r="O703" s="309"/>
      <c r="P703" s="309"/>
      <c r="Q703" s="309"/>
      <c r="R703" s="309"/>
    </row>
    <row r="704">
      <c r="D704" s="305"/>
      <c r="E704" s="305"/>
      <c r="F704" s="305"/>
      <c r="G704" s="305"/>
      <c r="H704" s="305"/>
      <c r="I704" s="305"/>
      <c r="J704" s="305"/>
      <c r="K704" s="305"/>
      <c r="L704" s="305"/>
      <c r="M704" s="309"/>
      <c r="N704" s="309"/>
      <c r="O704" s="309"/>
      <c r="P704" s="309"/>
      <c r="Q704" s="309"/>
      <c r="R704" s="309"/>
    </row>
    <row r="705">
      <c r="D705" s="305"/>
      <c r="E705" s="305"/>
      <c r="F705" s="305"/>
      <c r="G705" s="305"/>
      <c r="H705" s="305"/>
      <c r="I705" s="305"/>
      <c r="J705" s="305"/>
      <c r="K705" s="305"/>
      <c r="L705" s="305"/>
      <c r="M705" s="309"/>
      <c r="N705" s="309"/>
      <c r="O705" s="309"/>
      <c r="P705" s="309"/>
      <c r="Q705" s="309"/>
      <c r="R705" s="309"/>
    </row>
    <row r="706">
      <c r="D706" s="305"/>
      <c r="E706" s="305"/>
      <c r="F706" s="305"/>
      <c r="G706" s="305"/>
      <c r="H706" s="305"/>
      <c r="I706" s="305"/>
      <c r="J706" s="305"/>
      <c r="K706" s="305"/>
      <c r="L706" s="305"/>
      <c r="M706" s="309"/>
      <c r="N706" s="309"/>
      <c r="O706" s="309"/>
      <c r="P706" s="309"/>
      <c r="Q706" s="309"/>
      <c r="R706" s="309"/>
    </row>
    <row r="707">
      <c r="D707" s="305"/>
      <c r="E707" s="305"/>
      <c r="F707" s="305"/>
      <c r="G707" s="305"/>
      <c r="H707" s="305"/>
      <c r="I707" s="305"/>
      <c r="J707" s="305"/>
      <c r="K707" s="305"/>
      <c r="L707" s="305"/>
      <c r="M707" s="309"/>
      <c r="N707" s="309"/>
      <c r="O707" s="309"/>
      <c r="P707" s="309"/>
      <c r="Q707" s="309"/>
      <c r="R707" s="309"/>
    </row>
    <row r="708">
      <c r="D708" s="305"/>
      <c r="E708" s="305"/>
      <c r="F708" s="305"/>
      <c r="G708" s="305"/>
      <c r="H708" s="305"/>
      <c r="I708" s="305"/>
      <c r="J708" s="305"/>
      <c r="K708" s="305"/>
      <c r="L708" s="305"/>
      <c r="M708" s="309"/>
      <c r="N708" s="309"/>
      <c r="O708" s="309"/>
      <c r="P708" s="309"/>
      <c r="Q708" s="309"/>
      <c r="R708" s="309"/>
    </row>
    <row r="709">
      <c r="D709" s="305"/>
      <c r="E709" s="305"/>
      <c r="F709" s="305"/>
      <c r="G709" s="305"/>
      <c r="H709" s="305"/>
      <c r="I709" s="305"/>
      <c r="J709" s="305"/>
      <c r="K709" s="305"/>
      <c r="L709" s="305"/>
      <c r="M709" s="309"/>
      <c r="N709" s="309"/>
      <c r="O709" s="309"/>
      <c r="P709" s="309"/>
      <c r="Q709" s="309"/>
      <c r="R709" s="309"/>
    </row>
    <row r="710">
      <c r="D710" s="305"/>
      <c r="E710" s="305"/>
      <c r="F710" s="305"/>
      <c r="G710" s="305"/>
      <c r="H710" s="305"/>
      <c r="I710" s="305"/>
      <c r="J710" s="305"/>
      <c r="K710" s="305"/>
      <c r="L710" s="305"/>
      <c r="M710" s="309"/>
      <c r="N710" s="309"/>
      <c r="O710" s="309"/>
      <c r="P710" s="309"/>
      <c r="Q710" s="309"/>
      <c r="R710" s="309"/>
    </row>
    <row r="711">
      <c r="D711" s="305"/>
      <c r="E711" s="305"/>
      <c r="F711" s="305"/>
      <c r="G711" s="305"/>
      <c r="H711" s="305"/>
      <c r="I711" s="305"/>
      <c r="J711" s="305"/>
      <c r="K711" s="305"/>
      <c r="L711" s="305"/>
      <c r="M711" s="309"/>
      <c r="N711" s="309"/>
      <c r="O711" s="309"/>
      <c r="P711" s="309"/>
      <c r="Q711" s="309"/>
      <c r="R711" s="309"/>
    </row>
    <row r="712">
      <c r="D712" s="305"/>
      <c r="E712" s="305"/>
      <c r="F712" s="305"/>
      <c r="G712" s="305"/>
      <c r="H712" s="305"/>
      <c r="I712" s="305"/>
      <c r="J712" s="305"/>
      <c r="K712" s="305"/>
      <c r="L712" s="305"/>
      <c r="M712" s="309"/>
      <c r="N712" s="309"/>
      <c r="O712" s="309"/>
      <c r="P712" s="309"/>
      <c r="Q712" s="309"/>
      <c r="R712" s="309"/>
    </row>
    <row r="713">
      <c r="D713" s="305"/>
      <c r="E713" s="305"/>
      <c r="F713" s="305"/>
      <c r="G713" s="305"/>
      <c r="H713" s="305"/>
      <c r="I713" s="305"/>
      <c r="J713" s="305"/>
      <c r="K713" s="305"/>
      <c r="L713" s="305"/>
      <c r="M713" s="309"/>
      <c r="N713" s="309"/>
      <c r="O713" s="309"/>
      <c r="P713" s="309"/>
      <c r="Q713" s="309"/>
      <c r="R713" s="309"/>
    </row>
    <row r="714">
      <c r="D714" s="305"/>
      <c r="E714" s="305"/>
      <c r="F714" s="305"/>
      <c r="G714" s="305"/>
      <c r="H714" s="305"/>
      <c r="I714" s="305"/>
      <c r="J714" s="305"/>
      <c r="K714" s="305"/>
      <c r="L714" s="305"/>
      <c r="M714" s="309"/>
      <c r="N714" s="309"/>
      <c r="O714" s="309"/>
      <c r="P714" s="309"/>
      <c r="Q714" s="309"/>
      <c r="R714" s="309"/>
    </row>
    <row r="715">
      <c r="D715" s="305"/>
      <c r="E715" s="305"/>
      <c r="F715" s="305"/>
      <c r="G715" s="305"/>
      <c r="H715" s="305"/>
      <c r="I715" s="305"/>
      <c r="J715" s="305"/>
      <c r="K715" s="305"/>
      <c r="L715" s="305"/>
      <c r="M715" s="309"/>
      <c r="N715" s="309"/>
      <c r="O715" s="309"/>
      <c r="P715" s="309"/>
      <c r="Q715" s="309"/>
      <c r="R715" s="309"/>
    </row>
    <row r="716">
      <c r="D716" s="305"/>
      <c r="E716" s="305"/>
      <c r="F716" s="305"/>
      <c r="G716" s="305"/>
      <c r="H716" s="305"/>
      <c r="I716" s="305"/>
      <c r="J716" s="305"/>
      <c r="K716" s="305"/>
      <c r="L716" s="305"/>
      <c r="M716" s="309"/>
      <c r="N716" s="309"/>
      <c r="O716" s="309"/>
      <c r="P716" s="309"/>
      <c r="Q716" s="309"/>
      <c r="R716" s="309"/>
    </row>
    <row r="717">
      <c r="D717" s="305"/>
      <c r="E717" s="305"/>
      <c r="F717" s="305"/>
      <c r="G717" s="305"/>
      <c r="H717" s="305"/>
      <c r="I717" s="305"/>
      <c r="J717" s="305"/>
      <c r="K717" s="305"/>
      <c r="L717" s="305"/>
      <c r="M717" s="309"/>
      <c r="N717" s="309"/>
      <c r="O717" s="309"/>
      <c r="P717" s="309"/>
      <c r="Q717" s="309"/>
      <c r="R717" s="309"/>
    </row>
    <row r="718">
      <c r="D718" s="305"/>
      <c r="E718" s="305"/>
      <c r="F718" s="305"/>
      <c r="G718" s="305"/>
      <c r="H718" s="305"/>
      <c r="I718" s="305"/>
      <c r="J718" s="305"/>
      <c r="K718" s="305"/>
      <c r="L718" s="305"/>
      <c r="M718" s="309"/>
      <c r="N718" s="309"/>
      <c r="O718" s="309"/>
      <c r="P718" s="309"/>
      <c r="Q718" s="309"/>
      <c r="R718" s="309"/>
    </row>
    <row r="719">
      <c r="D719" s="305"/>
      <c r="E719" s="305"/>
      <c r="F719" s="305"/>
      <c r="G719" s="305"/>
      <c r="H719" s="305"/>
      <c r="I719" s="305"/>
      <c r="J719" s="305"/>
      <c r="K719" s="305"/>
      <c r="L719" s="305"/>
      <c r="M719" s="309"/>
      <c r="N719" s="309"/>
      <c r="O719" s="309"/>
      <c r="P719" s="309"/>
      <c r="Q719" s="309"/>
      <c r="R719" s="309"/>
    </row>
    <row r="720">
      <c r="D720" s="305"/>
      <c r="E720" s="305"/>
      <c r="F720" s="305"/>
      <c r="G720" s="305"/>
      <c r="H720" s="305"/>
      <c r="I720" s="305"/>
      <c r="J720" s="305"/>
      <c r="K720" s="305"/>
      <c r="L720" s="305"/>
      <c r="M720" s="309"/>
      <c r="N720" s="309"/>
      <c r="O720" s="309"/>
      <c r="P720" s="309"/>
      <c r="Q720" s="309"/>
      <c r="R720" s="309"/>
    </row>
    <row r="721">
      <c r="D721" s="305"/>
      <c r="E721" s="305"/>
      <c r="F721" s="305"/>
      <c r="G721" s="305"/>
      <c r="H721" s="305"/>
      <c r="I721" s="305"/>
      <c r="J721" s="305"/>
      <c r="K721" s="305"/>
      <c r="L721" s="305"/>
      <c r="M721" s="309"/>
      <c r="N721" s="309"/>
      <c r="O721" s="309"/>
      <c r="P721" s="309"/>
      <c r="Q721" s="309"/>
      <c r="R721" s="309"/>
    </row>
    <row r="722">
      <c r="D722" s="305"/>
      <c r="E722" s="305"/>
      <c r="F722" s="305"/>
      <c r="G722" s="305"/>
      <c r="H722" s="305"/>
      <c r="I722" s="305"/>
      <c r="J722" s="305"/>
      <c r="K722" s="305"/>
      <c r="L722" s="305"/>
      <c r="M722" s="309"/>
      <c r="N722" s="309"/>
      <c r="O722" s="309"/>
      <c r="P722" s="309"/>
      <c r="Q722" s="309"/>
      <c r="R722" s="309"/>
    </row>
    <row r="723">
      <c r="D723" s="305"/>
      <c r="E723" s="305"/>
      <c r="F723" s="305"/>
      <c r="G723" s="305"/>
      <c r="H723" s="305"/>
      <c r="I723" s="305"/>
      <c r="J723" s="305"/>
      <c r="K723" s="305"/>
      <c r="L723" s="305"/>
      <c r="M723" s="309"/>
      <c r="N723" s="309"/>
      <c r="O723" s="309"/>
      <c r="P723" s="309"/>
      <c r="Q723" s="309"/>
      <c r="R723" s="309"/>
    </row>
    <row r="724">
      <c r="D724" s="305"/>
      <c r="E724" s="305"/>
      <c r="F724" s="305"/>
      <c r="G724" s="305"/>
      <c r="H724" s="305"/>
      <c r="I724" s="305"/>
      <c r="J724" s="305"/>
      <c r="K724" s="305"/>
      <c r="L724" s="305"/>
      <c r="M724" s="309"/>
      <c r="N724" s="309"/>
      <c r="O724" s="309"/>
      <c r="P724" s="309"/>
      <c r="Q724" s="309"/>
      <c r="R724" s="309"/>
    </row>
    <row r="725">
      <c r="D725" s="305"/>
      <c r="E725" s="305"/>
      <c r="F725" s="305"/>
      <c r="G725" s="305"/>
      <c r="H725" s="305"/>
      <c r="I725" s="305"/>
      <c r="J725" s="305"/>
      <c r="K725" s="305"/>
      <c r="L725" s="305"/>
      <c r="M725" s="309"/>
      <c r="N725" s="309"/>
      <c r="O725" s="309"/>
      <c r="P725" s="309"/>
      <c r="Q725" s="309"/>
      <c r="R725" s="309"/>
    </row>
    <row r="726">
      <c r="D726" s="305"/>
      <c r="E726" s="305"/>
      <c r="F726" s="305"/>
      <c r="G726" s="305"/>
      <c r="H726" s="305"/>
      <c r="I726" s="305"/>
      <c r="J726" s="305"/>
      <c r="K726" s="305"/>
      <c r="L726" s="305"/>
      <c r="M726" s="309"/>
      <c r="N726" s="309"/>
      <c r="O726" s="309"/>
      <c r="P726" s="309"/>
      <c r="Q726" s="309"/>
      <c r="R726" s="309"/>
    </row>
    <row r="727">
      <c r="D727" s="305"/>
      <c r="E727" s="305"/>
      <c r="F727" s="305"/>
      <c r="G727" s="305"/>
      <c r="H727" s="305"/>
      <c r="I727" s="305"/>
      <c r="J727" s="305"/>
      <c r="K727" s="305"/>
      <c r="L727" s="305"/>
      <c r="M727" s="309"/>
      <c r="N727" s="309"/>
      <c r="O727" s="309"/>
      <c r="P727" s="309"/>
      <c r="Q727" s="309"/>
      <c r="R727" s="309"/>
    </row>
    <row r="728">
      <c r="D728" s="305"/>
      <c r="E728" s="305"/>
      <c r="F728" s="305"/>
      <c r="G728" s="305"/>
      <c r="H728" s="305"/>
      <c r="I728" s="305"/>
      <c r="J728" s="305"/>
      <c r="K728" s="305"/>
      <c r="L728" s="305"/>
      <c r="M728" s="309"/>
      <c r="N728" s="309"/>
      <c r="O728" s="309"/>
      <c r="P728" s="309"/>
      <c r="Q728" s="309"/>
      <c r="R728" s="309"/>
    </row>
    <row r="729">
      <c r="D729" s="305"/>
      <c r="E729" s="305"/>
      <c r="F729" s="305"/>
      <c r="G729" s="305"/>
      <c r="H729" s="305"/>
      <c r="I729" s="305"/>
      <c r="J729" s="305"/>
      <c r="K729" s="305"/>
      <c r="L729" s="305"/>
      <c r="M729" s="309"/>
      <c r="N729" s="309"/>
      <c r="O729" s="309"/>
      <c r="P729" s="309"/>
      <c r="Q729" s="309"/>
      <c r="R729" s="309"/>
    </row>
    <row r="730">
      <c r="D730" s="305"/>
      <c r="E730" s="305"/>
      <c r="F730" s="305"/>
      <c r="G730" s="305"/>
      <c r="H730" s="305"/>
      <c r="I730" s="305"/>
      <c r="J730" s="305"/>
      <c r="K730" s="305"/>
      <c r="L730" s="305"/>
      <c r="M730" s="309"/>
      <c r="N730" s="309"/>
      <c r="O730" s="309"/>
      <c r="P730" s="309"/>
      <c r="Q730" s="309"/>
      <c r="R730" s="309"/>
    </row>
    <row r="731">
      <c r="D731" s="305"/>
      <c r="E731" s="305"/>
      <c r="F731" s="305"/>
      <c r="G731" s="305"/>
      <c r="H731" s="305"/>
      <c r="I731" s="305"/>
      <c r="J731" s="305"/>
      <c r="K731" s="305"/>
      <c r="L731" s="305"/>
      <c r="M731" s="309"/>
      <c r="N731" s="309"/>
      <c r="O731" s="309"/>
      <c r="P731" s="309"/>
      <c r="Q731" s="309"/>
      <c r="R731" s="309"/>
    </row>
    <row r="732">
      <c r="D732" s="305"/>
      <c r="E732" s="305"/>
      <c r="F732" s="305"/>
      <c r="G732" s="305"/>
      <c r="H732" s="305"/>
      <c r="I732" s="305"/>
      <c r="J732" s="305"/>
      <c r="K732" s="305"/>
      <c r="L732" s="305"/>
      <c r="M732" s="309"/>
      <c r="N732" s="309"/>
      <c r="O732" s="309"/>
      <c r="P732" s="309"/>
      <c r="Q732" s="309"/>
      <c r="R732" s="309"/>
    </row>
    <row r="733">
      <c r="D733" s="305"/>
      <c r="E733" s="305"/>
      <c r="F733" s="305"/>
      <c r="G733" s="305"/>
      <c r="H733" s="305"/>
      <c r="I733" s="305"/>
      <c r="J733" s="305"/>
      <c r="K733" s="305"/>
      <c r="L733" s="305"/>
      <c r="M733" s="309"/>
      <c r="N733" s="309"/>
      <c r="O733" s="309"/>
      <c r="P733" s="309"/>
      <c r="Q733" s="309"/>
      <c r="R733" s="309"/>
    </row>
    <row r="734">
      <c r="D734" s="305"/>
      <c r="E734" s="305"/>
      <c r="F734" s="305"/>
      <c r="G734" s="305"/>
      <c r="H734" s="305"/>
      <c r="I734" s="305"/>
      <c r="J734" s="305"/>
      <c r="K734" s="305"/>
      <c r="L734" s="305"/>
      <c r="M734" s="309"/>
      <c r="N734" s="309"/>
      <c r="O734" s="309"/>
      <c r="P734" s="309"/>
      <c r="Q734" s="309"/>
      <c r="R734" s="309"/>
    </row>
    <row r="735">
      <c r="D735" s="305"/>
      <c r="E735" s="305"/>
      <c r="F735" s="305"/>
      <c r="G735" s="305"/>
      <c r="H735" s="305"/>
      <c r="I735" s="305"/>
      <c r="J735" s="305"/>
      <c r="K735" s="305"/>
      <c r="L735" s="305"/>
      <c r="M735" s="309"/>
      <c r="N735" s="309"/>
      <c r="O735" s="309"/>
      <c r="P735" s="309"/>
      <c r="Q735" s="309"/>
      <c r="R735" s="309"/>
    </row>
    <row r="736">
      <c r="D736" s="305"/>
      <c r="E736" s="305"/>
      <c r="F736" s="305"/>
      <c r="G736" s="305"/>
      <c r="H736" s="305"/>
      <c r="I736" s="305"/>
      <c r="J736" s="305"/>
      <c r="K736" s="305"/>
      <c r="L736" s="305"/>
      <c r="M736" s="309"/>
      <c r="N736" s="309"/>
      <c r="O736" s="309"/>
      <c r="P736" s="309"/>
      <c r="Q736" s="309"/>
      <c r="R736" s="309"/>
    </row>
    <row r="737">
      <c r="D737" s="305"/>
      <c r="E737" s="305"/>
      <c r="F737" s="305"/>
      <c r="G737" s="305"/>
      <c r="H737" s="305"/>
      <c r="I737" s="305"/>
      <c r="J737" s="305"/>
      <c r="K737" s="305"/>
      <c r="L737" s="305"/>
      <c r="M737" s="309"/>
      <c r="N737" s="309"/>
      <c r="O737" s="309"/>
      <c r="P737" s="309"/>
      <c r="Q737" s="309"/>
      <c r="R737" s="309"/>
    </row>
    <row r="738">
      <c r="D738" s="305"/>
      <c r="E738" s="305"/>
      <c r="F738" s="305"/>
      <c r="G738" s="305"/>
      <c r="H738" s="305"/>
      <c r="I738" s="305"/>
      <c r="J738" s="305"/>
      <c r="K738" s="305"/>
      <c r="L738" s="305"/>
      <c r="M738" s="309"/>
      <c r="N738" s="309"/>
      <c r="O738" s="309"/>
      <c r="P738" s="309"/>
      <c r="Q738" s="309"/>
      <c r="R738" s="309"/>
    </row>
    <row r="739">
      <c r="D739" s="305"/>
      <c r="E739" s="305"/>
      <c r="F739" s="305"/>
      <c r="G739" s="305"/>
      <c r="H739" s="305"/>
      <c r="I739" s="305"/>
      <c r="J739" s="305"/>
      <c r="K739" s="305"/>
      <c r="L739" s="305"/>
      <c r="M739" s="309"/>
      <c r="N739" s="309"/>
      <c r="O739" s="309"/>
      <c r="P739" s="309"/>
      <c r="Q739" s="309"/>
      <c r="R739" s="309"/>
    </row>
    <row r="740">
      <c r="D740" s="305"/>
      <c r="E740" s="305"/>
      <c r="F740" s="305"/>
      <c r="G740" s="305"/>
      <c r="H740" s="305"/>
      <c r="I740" s="305"/>
      <c r="J740" s="305"/>
      <c r="K740" s="305"/>
      <c r="L740" s="305"/>
      <c r="M740" s="309"/>
      <c r="N740" s="309"/>
      <c r="O740" s="309"/>
      <c r="P740" s="309"/>
      <c r="Q740" s="309"/>
      <c r="R740" s="309"/>
    </row>
    <row r="741">
      <c r="D741" s="305"/>
      <c r="E741" s="305"/>
      <c r="F741" s="305"/>
      <c r="G741" s="305"/>
      <c r="H741" s="305"/>
      <c r="I741" s="305"/>
      <c r="J741" s="305"/>
      <c r="K741" s="305"/>
      <c r="L741" s="305"/>
      <c r="M741" s="309"/>
      <c r="N741" s="309"/>
      <c r="O741" s="309"/>
      <c r="P741" s="309"/>
      <c r="Q741" s="309"/>
      <c r="R741" s="309"/>
    </row>
    <row r="742">
      <c r="D742" s="305"/>
      <c r="E742" s="305"/>
      <c r="F742" s="305"/>
      <c r="G742" s="305"/>
      <c r="H742" s="305"/>
      <c r="I742" s="305"/>
      <c r="J742" s="305"/>
      <c r="K742" s="305"/>
      <c r="L742" s="305"/>
      <c r="M742" s="309"/>
      <c r="N742" s="309"/>
      <c r="O742" s="309"/>
      <c r="P742" s="309"/>
      <c r="Q742" s="309"/>
      <c r="R742" s="309"/>
    </row>
    <row r="743">
      <c r="D743" s="305"/>
      <c r="E743" s="305"/>
      <c r="F743" s="305"/>
      <c r="G743" s="305"/>
      <c r="H743" s="305"/>
      <c r="I743" s="305"/>
      <c r="J743" s="305"/>
      <c r="K743" s="305"/>
      <c r="L743" s="305"/>
      <c r="M743" s="309"/>
      <c r="N743" s="309"/>
      <c r="O743" s="309"/>
      <c r="P743" s="309"/>
      <c r="Q743" s="309"/>
      <c r="R743" s="309"/>
    </row>
    <row r="744">
      <c r="D744" s="305"/>
      <c r="E744" s="305"/>
      <c r="F744" s="305"/>
      <c r="G744" s="305"/>
      <c r="H744" s="305"/>
      <c r="I744" s="305"/>
      <c r="J744" s="305"/>
      <c r="K744" s="305"/>
      <c r="L744" s="305"/>
      <c r="M744" s="309"/>
      <c r="N744" s="309"/>
      <c r="O744" s="309"/>
      <c r="P744" s="309"/>
      <c r="Q744" s="309"/>
      <c r="R744" s="309"/>
    </row>
    <row r="745">
      <c r="D745" s="305"/>
      <c r="E745" s="305"/>
      <c r="F745" s="305"/>
      <c r="G745" s="305"/>
      <c r="H745" s="305"/>
      <c r="I745" s="305"/>
      <c r="J745" s="305"/>
      <c r="K745" s="305"/>
      <c r="L745" s="305"/>
      <c r="M745" s="309"/>
      <c r="N745" s="309"/>
      <c r="O745" s="309"/>
      <c r="P745" s="309"/>
      <c r="Q745" s="309"/>
      <c r="R745" s="309"/>
    </row>
    <row r="746">
      <c r="D746" s="305"/>
      <c r="E746" s="305"/>
      <c r="F746" s="305"/>
      <c r="G746" s="305"/>
      <c r="H746" s="305"/>
      <c r="I746" s="305"/>
      <c r="J746" s="305"/>
      <c r="K746" s="305"/>
      <c r="L746" s="305"/>
      <c r="M746" s="309"/>
      <c r="N746" s="309"/>
      <c r="O746" s="309"/>
      <c r="P746" s="309"/>
      <c r="Q746" s="309"/>
      <c r="R746" s="309"/>
    </row>
    <row r="747">
      <c r="D747" s="305"/>
      <c r="E747" s="305"/>
      <c r="F747" s="305"/>
      <c r="G747" s="305"/>
      <c r="H747" s="305"/>
      <c r="I747" s="305"/>
      <c r="J747" s="305"/>
      <c r="K747" s="305"/>
      <c r="L747" s="305"/>
      <c r="M747" s="309"/>
      <c r="N747" s="309"/>
      <c r="O747" s="309"/>
      <c r="P747" s="309"/>
      <c r="Q747" s="309"/>
      <c r="R747" s="309"/>
    </row>
    <row r="748">
      <c r="D748" s="305"/>
      <c r="E748" s="305"/>
      <c r="F748" s="305"/>
      <c r="G748" s="305"/>
      <c r="H748" s="305"/>
      <c r="I748" s="305"/>
      <c r="J748" s="305"/>
      <c r="K748" s="305"/>
      <c r="L748" s="305"/>
      <c r="M748" s="309"/>
      <c r="N748" s="309"/>
      <c r="O748" s="309"/>
      <c r="P748" s="309"/>
      <c r="Q748" s="309"/>
      <c r="R748" s="309"/>
    </row>
    <row r="749">
      <c r="D749" s="305"/>
      <c r="E749" s="305"/>
      <c r="F749" s="305"/>
      <c r="G749" s="305"/>
      <c r="H749" s="305"/>
      <c r="I749" s="305"/>
      <c r="J749" s="305"/>
      <c r="K749" s="305"/>
      <c r="L749" s="305"/>
      <c r="M749" s="309"/>
      <c r="N749" s="309"/>
      <c r="O749" s="309"/>
      <c r="P749" s="309"/>
      <c r="Q749" s="309"/>
      <c r="R749" s="309"/>
    </row>
    <row r="750">
      <c r="D750" s="305"/>
      <c r="E750" s="305"/>
      <c r="F750" s="305"/>
      <c r="G750" s="305"/>
      <c r="H750" s="305"/>
      <c r="I750" s="305"/>
      <c r="J750" s="305"/>
      <c r="K750" s="305"/>
      <c r="L750" s="305"/>
      <c r="M750" s="309"/>
      <c r="N750" s="309"/>
      <c r="O750" s="309"/>
      <c r="P750" s="309"/>
      <c r="Q750" s="309"/>
      <c r="R750" s="309"/>
    </row>
    <row r="751">
      <c r="D751" s="305"/>
      <c r="E751" s="305"/>
      <c r="F751" s="305"/>
      <c r="G751" s="305"/>
      <c r="H751" s="305"/>
      <c r="I751" s="305"/>
      <c r="J751" s="305"/>
      <c r="K751" s="305"/>
      <c r="L751" s="305"/>
      <c r="M751" s="309"/>
      <c r="N751" s="309"/>
      <c r="O751" s="309"/>
      <c r="P751" s="309"/>
      <c r="Q751" s="309"/>
      <c r="R751" s="309"/>
    </row>
    <row r="752">
      <c r="D752" s="305"/>
      <c r="E752" s="305"/>
      <c r="F752" s="305"/>
      <c r="G752" s="305"/>
      <c r="H752" s="305"/>
      <c r="I752" s="305"/>
      <c r="J752" s="305"/>
      <c r="K752" s="305"/>
      <c r="L752" s="305"/>
      <c r="M752" s="309"/>
      <c r="N752" s="309"/>
      <c r="O752" s="309"/>
      <c r="P752" s="309"/>
      <c r="Q752" s="309"/>
      <c r="R752" s="309"/>
    </row>
    <row r="753">
      <c r="D753" s="305"/>
      <c r="E753" s="305"/>
      <c r="F753" s="305"/>
      <c r="G753" s="305"/>
      <c r="H753" s="305"/>
      <c r="I753" s="305"/>
      <c r="J753" s="305"/>
      <c r="K753" s="305"/>
      <c r="L753" s="305"/>
      <c r="M753" s="309"/>
      <c r="N753" s="309"/>
      <c r="O753" s="309"/>
      <c r="P753" s="309"/>
      <c r="Q753" s="309"/>
      <c r="R753" s="309"/>
    </row>
    <row r="754">
      <c r="D754" s="305"/>
      <c r="E754" s="305"/>
      <c r="F754" s="305"/>
      <c r="G754" s="305"/>
      <c r="H754" s="305"/>
      <c r="I754" s="305"/>
      <c r="J754" s="305"/>
      <c r="K754" s="305"/>
      <c r="L754" s="305"/>
      <c r="M754" s="309"/>
      <c r="N754" s="309"/>
      <c r="O754" s="309"/>
      <c r="P754" s="309"/>
      <c r="Q754" s="309"/>
      <c r="R754" s="309"/>
    </row>
    <row r="755">
      <c r="D755" s="305"/>
      <c r="E755" s="305"/>
      <c r="F755" s="305"/>
      <c r="G755" s="305"/>
      <c r="H755" s="305"/>
      <c r="I755" s="305"/>
      <c r="J755" s="305"/>
      <c r="K755" s="305"/>
      <c r="L755" s="305"/>
      <c r="M755" s="309"/>
      <c r="N755" s="309"/>
      <c r="O755" s="309"/>
      <c r="P755" s="309"/>
      <c r="Q755" s="309"/>
      <c r="R755" s="309"/>
    </row>
    <row r="756">
      <c r="D756" s="305"/>
      <c r="E756" s="305"/>
      <c r="F756" s="305"/>
      <c r="G756" s="305"/>
      <c r="H756" s="305"/>
      <c r="I756" s="305"/>
      <c r="J756" s="305"/>
      <c r="K756" s="305"/>
      <c r="L756" s="305"/>
      <c r="M756" s="309"/>
      <c r="N756" s="309"/>
      <c r="O756" s="309"/>
      <c r="P756" s="309"/>
      <c r="Q756" s="309"/>
      <c r="R756" s="309"/>
    </row>
    <row r="757">
      <c r="D757" s="305"/>
      <c r="E757" s="305"/>
      <c r="F757" s="305"/>
      <c r="G757" s="305"/>
      <c r="H757" s="305"/>
      <c r="I757" s="305"/>
      <c r="J757" s="305"/>
      <c r="K757" s="305"/>
      <c r="L757" s="305"/>
      <c r="M757" s="309"/>
      <c r="N757" s="309"/>
      <c r="O757" s="309"/>
      <c r="P757" s="309"/>
      <c r="Q757" s="309"/>
      <c r="R757" s="309"/>
    </row>
    <row r="758">
      <c r="D758" s="305"/>
      <c r="E758" s="305"/>
      <c r="F758" s="305"/>
      <c r="G758" s="305"/>
      <c r="H758" s="305"/>
      <c r="I758" s="305"/>
      <c r="J758" s="305"/>
      <c r="K758" s="305"/>
      <c r="L758" s="305"/>
      <c r="M758" s="309"/>
      <c r="N758" s="309"/>
      <c r="O758" s="309"/>
      <c r="P758" s="309"/>
      <c r="Q758" s="309"/>
      <c r="R758" s="309"/>
    </row>
    <row r="759">
      <c r="D759" s="305"/>
      <c r="E759" s="305"/>
      <c r="F759" s="305"/>
      <c r="G759" s="305"/>
      <c r="H759" s="305"/>
      <c r="I759" s="305"/>
      <c r="J759" s="305"/>
      <c r="K759" s="305"/>
      <c r="L759" s="305"/>
      <c r="M759" s="309"/>
      <c r="N759" s="309"/>
      <c r="O759" s="309"/>
      <c r="P759" s="309"/>
      <c r="Q759" s="309"/>
      <c r="R759" s="309"/>
    </row>
    <row r="760">
      <c r="D760" s="305"/>
      <c r="E760" s="305"/>
      <c r="F760" s="305"/>
      <c r="G760" s="305"/>
      <c r="H760" s="305"/>
      <c r="I760" s="305"/>
      <c r="J760" s="305"/>
      <c r="K760" s="305"/>
      <c r="L760" s="305"/>
      <c r="M760" s="309"/>
      <c r="N760" s="309"/>
      <c r="O760" s="309"/>
      <c r="P760" s="309"/>
      <c r="Q760" s="309"/>
      <c r="R760" s="309"/>
    </row>
    <row r="761">
      <c r="D761" s="305"/>
      <c r="E761" s="305"/>
      <c r="F761" s="305"/>
      <c r="G761" s="305"/>
      <c r="H761" s="305"/>
      <c r="I761" s="305"/>
      <c r="J761" s="305"/>
      <c r="K761" s="305"/>
      <c r="L761" s="305"/>
      <c r="M761" s="309"/>
      <c r="N761" s="309"/>
      <c r="O761" s="309"/>
      <c r="P761" s="309"/>
      <c r="Q761" s="309"/>
      <c r="R761" s="309"/>
    </row>
    <row r="762">
      <c r="D762" s="305"/>
      <c r="E762" s="305"/>
      <c r="F762" s="305"/>
      <c r="G762" s="305"/>
      <c r="H762" s="305"/>
      <c r="I762" s="305"/>
      <c r="J762" s="305"/>
      <c r="K762" s="305"/>
      <c r="L762" s="305"/>
      <c r="M762" s="309"/>
      <c r="N762" s="309"/>
      <c r="O762" s="309"/>
      <c r="P762" s="309"/>
      <c r="Q762" s="309"/>
      <c r="R762" s="309"/>
    </row>
    <row r="763">
      <c r="D763" s="305"/>
      <c r="E763" s="305"/>
      <c r="F763" s="305"/>
      <c r="G763" s="305"/>
      <c r="H763" s="305"/>
      <c r="I763" s="305"/>
      <c r="J763" s="305"/>
      <c r="K763" s="305"/>
      <c r="L763" s="305"/>
      <c r="M763" s="309"/>
      <c r="N763" s="309"/>
      <c r="O763" s="309"/>
      <c r="P763" s="309"/>
      <c r="Q763" s="309"/>
      <c r="R763" s="309"/>
    </row>
    <row r="764">
      <c r="D764" s="305"/>
      <c r="E764" s="305"/>
      <c r="F764" s="305"/>
      <c r="G764" s="305"/>
      <c r="H764" s="305"/>
      <c r="I764" s="305"/>
      <c r="J764" s="305"/>
      <c r="K764" s="305"/>
      <c r="L764" s="305"/>
      <c r="M764" s="309"/>
      <c r="N764" s="309"/>
      <c r="O764" s="309"/>
      <c r="P764" s="309"/>
      <c r="Q764" s="309"/>
      <c r="R764" s="309"/>
    </row>
    <row r="765">
      <c r="D765" s="305"/>
      <c r="E765" s="305"/>
      <c r="F765" s="305"/>
      <c r="G765" s="305"/>
      <c r="H765" s="305"/>
      <c r="I765" s="305"/>
      <c r="J765" s="305"/>
      <c r="K765" s="305"/>
      <c r="L765" s="305"/>
      <c r="M765" s="309"/>
      <c r="N765" s="309"/>
      <c r="O765" s="309"/>
      <c r="P765" s="309"/>
      <c r="Q765" s="309"/>
      <c r="R765" s="309"/>
    </row>
    <row r="766">
      <c r="D766" s="305"/>
      <c r="E766" s="305"/>
      <c r="F766" s="305"/>
      <c r="G766" s="305"/>
      <c r="H766" s="305"/>
      <c r="I766" s="305"/>
      <c r="J766" s="305"/>
      <c r="K766" s="305"/>
      <c r="L766" s="305"/>
      <c r="M766" s="309"/>
      <c r="N766" s="309"/>
      <c r="O766" s="309"/>
      <c r="P766" s="309"/>
      <c r="Q766" s="309"/>
      <c r="R766" s="309"/>
    </row>
    <row r="767">
      <c r="D767" s="305"/>
      <c r="E767" s="305"/>
      <c r="F767" s="305"/>
      <c r="G767" s="305"/>
      <c r="H767" s="305"/>
      <c r="I767" s="305"/>
      <c r="J767" s="305"/>
      <c r="K767" s="305"/>
      <c r="L767" s="305"/>
      <c r="M767" s="309"/>
      <c r="N767" s="309"/>
      <c r="O767" s="309"/>
      <c r="P767" s="309"/>
      <c r="Q767" s="309"/>
      <c r="R767" s="309"/>
    </row>
    <row r="768">
      <c r="D768" s="305"/>
      <c r="E768" s="305"/>
      <c r="F768" s="305"/>
      <c r="G768" s="305"/>
      <c r="H768" s="305"/>
      <c r="I768" s="305"/>
      <c r="J768" s="305"/>
      <c r="K768" s="305"/>
      <c r="L768" s="305"/>
      <c r="M768" s="309"/>
      <c r="N768" s="309"/>
      <c r="O768" s="309"/>
      <c r="P768" s="309"/>
      <c r="Q768" s="309"/>
      <c r="R768" s="309"/>
    </row>
    <row r="769">
      <c r="D769" s="305"/>
      <c r="E769" s="305"/>
      <c r="F769" s="305"/>
      <c r="G769" s="305"/>
      <c r="H769" s="305"/>
      <c r="I769" s="305"/>
      <c r="J769" s="305"/>
      <c r="K769" s="305"/>
      <c r="L769" s="305"/>
      <c r="M769" s="309"/>
      <c r="N769" s="309"/>
      <c r="O769" s="309"/>
      <c r="P769" s="309"/>
      <c r="Q769" s="309"/>
      <c r="R769" s="309"/>
    </row>
    <row r="770">
      <c r="D770" s="305"/>
      <c r="E770" s="305"/>
      <c r="F770" s="305"/>
      <c r="G770" s="305"/>
      <c r="H770" s="305"/>
      <c r="I770" s="305"/>
      <c r="J770" s="305"/>
      <c r="K770" s="305"/>
      <c r="L770" s="305"/>
      <c r="M770" s="309"/>
      <c r="N770" s="309"/>
      <c r="O770" s="309"/>
      <c r="P770" s="309"/>
      <c r="Q770" s="309"/>
      <c r="R770" s="309"/>
    </row>
    <row r="771">
      <c r="D771" s="305"/>
      <c r="E771" s="305"/>
      <c r="F771" s="305"/>
      <c r="G771" s="305"/>
      <c r="H771" s="305"/>
      <c r="I771" s="305"/>
      <c r="J771" s="305"/>
      <c r="K771" s="305"/>
      <c r="L771" s="305"/>
      <c r="M771" s="309"/>
      <c r="N771" s="309"/>
      <c r="O771" s="309"/>
      <c r="P771" s="309"/>
      <c r="Q771" s="309"/>
      <c r="R771" s="309"/>
    </row>
    <row r="772">
      <c r="D772" s="305"/>
      <c r="E772" s="305"/>
      <c r="F772" s="305"/>
      <c r="G772" s="305"/>
      <c r="H772" s="305"/>
      <c r="I772" s="305"/>
      <c r="J772" s="305"/>
      <c r="K772" s="305"/>
      <c r="L772" s="305"/>
      <c r="M772" s="309"/>
      <c r="N772" s="309"/>
      <c r="O772" s="309"/>
      <c r="P772" s="309"/>
      <c r="Q772" s="309"/>
      <c r="R772" s="309"/>
    </row>
    <row r="773">
      <c r="D773" s="305"/>
      <c r="E773" s="305"/>
      <c r="F773" s="305"/>
      <c r="G773" s="305"/>
      <c r="H773" s="305"/>
      <c r="I773" s="305"/>
      <c r="J773" s="305"/>
      <c r="K773" s="305"/>
      <c r="L773" s="305"/>
      <c r="M773" s="309"/>
      <c r="N773" s="309"/>
      <c r="O773" s="309"/>
      <c r="P773" s="309"/>
      <c r="Q773" s="309"/>
      <c r="R773" s="309"/>
    </row>
    <row r="774">
      <c r="D774" s="305"/>
      <c r="E774" s="305"/>
      <c r="F774" s="305"/>
      <c r="G774" s="305"/>
      <c r="H774" s="305"/>
      <c r="I774" s="305"/>
      <c r="J774" s="305"/>
      <c r="K774" s="305"/>
      <c r="L774" s="305"/>
      <c r="M774" s="309"/>
      <c r="N774" s="309"/>
      <c r="O774" s="309"/>
      <c r="P774" s="309"/>
      <c r="Q774" s="309"/>
      <c r="R774" s="309"/>
    </row>
    <row r="775">
      <c r="D775" s="305"/>
      <c r="E775" s="305"/>
      <c r="F775" s="305"/>
      <c r="G775" s="305"/>
      <c r="H775" s="305"/>
      <c r="I775" s="305"/>
      <c r="J775" s="305"/>
      <c r="K775" s="305"/>
      <c r="L775" s="305"/>
      <c r="M775" s="309"/>
      <c r="N775" s="309"/>
      <c r="O775" s="309"/>
      <c r="P775" s="309"/>
      <c r="Q775" s="309"/>
      <c r="R775" s="309"/>
    </row>
    <row r="776">
      <c r="D776" s="305"/>
      <c r="E776" s="305"/>
      <c r="F776" s="305"/>
      <c r="G776" s="305"/>
      <c r="H776" s="305"/>
      <c r="I776" s="305"/>
      <c r="J776" s="305"/>
      <c r="K776" s="305"/>
      <c r="L776" s="305"/>
      <c r="M776" s="309"/>
      <c r="N776" s="309"/>
      <c r="O776" s="309"/>
      <c r="P776" s="309"/>
      <c r="Q776" s="309"/>
      <c r="R776" s="309"/>
    </row>
    <row r="777">
      <c r="D777" s="305"/>
      <c r="E777" s="305"/>
      <c r="F777" s="305"/>
      <c r="G777" s="305"/>
      <c r="H777" s="305"/>
      <c r="I777" s="305"/>
      <c r="J777" s="305"/>
      <c r="K777" s="305"/>
      <c r="L777" s="305"/>
      <c r="M777" s="309"/>
      <c r="N777" s="309"/>
      <c r="O777" s="309"/>
      <c r="P777" s="309"/>
      <c r="Q777" s="309"/>
      <c r="R777" s="309"/>
    </row>
    <row r="778">
      <c r="D778" s="305"/>
      <c r="E778" s="305"/>
      <c r="F778" s="305"/>
      <c r="G778" s="305"/>
      <c r="H778" s="305"/>
      <c r="I778" s="305"/>
      <c r="J778" s="305"/>
      <c r="K778" s="305"/>
      <c r="L778" s="305"/>
      <c r="M778" s="309"/>
      <c r="N778" s="309"/>
      <c r="O778" s="309"/>
      <c r="P778" s="309"/>
      <c r="Q778" s="309"/>
      <c r="R778" s="309"/>
    </row>
    <row r="779">
      <c r="D779" s="305"/>
      <c r="E779" s="305"/>
      <c r="F779" s="305"/>
      <c r="G779" s="305"/>
      <c r="H779" s="305"/>
      <c r="I779" s="305"/>
      <c r="J779" s="305"/>
      <c r="K779" s="305"/>
      <c r="L779" s="305"/>
      <c r="M779" s="309"/>
      <c r="N779" s="309"/>
      <c r="O779" s="309"/>
      <c r="P779" s="309"/>
      <c r="Q779" s="309"/>
      <c r="R779" s="309"/>
    </row>
    <row r="780">
      <c r="D780" s="305"/>
      <c r="E780" s="305"/>
      <c r="F780" s="305"/>
      <c r="G780" s="305"/>
      <c r="H780" s="305"/>
      <c r="I780" s="305"/>
      <c r="J780" s="305"/>
      <c r="K780" s="305"/>
      <c r="L780" s="305"/>
      <c r="M780" s="309"/>
      <c r="N780" s="309"/>
      <c r="O780" s="309"/>
      <c r="P780" s="309"/>
      <c r="Q780" s="309"/>
      <c r="R780" s="309"/>
    </row>
    <row r="781">
      <c r="D781" s="305"/>
      <c r="E781" s="305"/>
      <c r="F781" s="305"/>
      <c r="G781" s="305"/>
      <c r="H781" s="305"/>
      <c r="I781" s="305"/>
      <c r="J781" s="305"/>
      <c r="K781" s="305"/>
      <c r="L781" s="305"/>
      <c r="M781" s="309"/>
      <c r="N781" s="309"/>
      <c r="O781" s="309"/>
      <c r="P781" s="309"/>
      <c r="Q781" s="309"/>
      <c r="R781" s="309"/>
    </row>
    <row r="782">
      <c r="D782" s="305"/>
      <c r="E782" s="305"/>
      <c r="F782" s="305"/>
      <c r="G782" s="305"/>
      <c r="H782" s="305"/>
      <c r="I782" s="305"/>
      <c r="J782" s="305"/>
      <c r="K782" s="305"/>
      <c r="L782" s="305"/>
      <c r="M782" s="309"/>
      <c r="N782" s="309"/>
      <c r="O782" s="309"/>
      <c r="P782" s="309"/>
      <c r="Q782" s="309"/>
      <c r="R782" s="309"/>
    </row>
    <row r="783">
      <c r="D783" s="305"/>
      <c r="E783" s="305"/>
      <c r="F783" s="305"/>
      <c r="G783" s="305"/>
      <c r="H783" s="305"/>
      <c r="I783" s="305"/>
      <c r="J783" s="305"/>
      <c r="K783" s="305"/>
      <c r="L783" s="305"/>
      <c r="M783" s="309"/>
      <c r="N783" s="309"/>
      <c r="O783" s="309"/>
      <c r="P783" s="309"/>
      <c r="Q783" s="309"/>
      <c r="R783" s="309"/>
    </row>
    <row r="784">
      <c r="D784" s="305"/>
      <c r="E784" s="305"/>
      <c r="F784" s="305"/>
      <c r="G784" s="305"/>
      <c r="H784" s="305"/>
      <c r="I784" s="305"/>
      <c r="J784" s="305"/>
      <c r="K784" s="305"/>
      <c r="L784" s="305"/>
      <c r="M784" s="309"/>
      <c r="N784" s="309"/>
      <c r="O784" s="309"/>
      <c r="P784" s="309"/>
      <c r="Q784" s="309"/>
      <c r="R784" s="309"/>
    </row>
    <row r="785">
      <c r="D785" s="305"/>
      <c r="E785" s="305"/>
      <c r="F785" s="305"/>
      <c r="G785" s="305"/>
      <c r="H785" s="305"/>
      <c r="I785" s="305"/>
      <c r="J785" s="305"/>
      <c r="K785" s="305"/>
      <c r="L785" s="305"/>
      <c r="M785" s="309"/>
      <c r="N785" s="309"/>
      <c r="O785" s="309"/>
      <c r="P785" s="309"/>
      <c r="Q785" s="309"/>
      <c r="R785" s="309"/>
    </row>
    <row r="786">
      <c r="D786" s="305"/>
      <c r="E786" s="305"/>
      <c r="F786" s="305"/>
      <c r="G786" s="305"/>
      <c r="H786" s="305"/>
      <c r="I786" s="305"/>
      <c r="J786" s="305"/>
      <c r="K786" s="305"/>
      <c r="L786" s="305"/>
      <c r="M786" s="309"/>
      <c r="N786" s="309"/>
      <c r="O786" s="309"/>
      <c r="P786" s="309"/>
      <c r="Q786" s="309"/>
      <c r="R786" s="309"/>
    </row>
    <row r="787">
      <c r="D787" s="305"/>
      <c r="E787" s="305"/>
      <c r="F787" s="305"/>
      <c r="G787" s="305"/>
      <c r="H787" s="305"/>
      <c r="I787" s="305"/>
      <c r="J787" s="305"/>
      <c r="K787" s="305"/>
      <c r="L787" s="305"/>
      <c r="M787" s="309"/>
      <c r="N787" s="309"/>
      <c r="O787" s="309"/>
      <c r="P787" s="309"/>
      <c r="Q787" s="309"/>
      <c r="R787" s="309"/>
    </row>
    <row r="788">
      <c r="D788" s="305"/>
      <c r="E788" s="305"/>
      <c r="F788" s="305"/>
      <c r="G788" s="305"/>
      <c r="H788" s="305"/>
      <c r="I788" s="305"/>
      <c r="J788" s="305"/>
      <c r="K788" s="305"/>
      <c r="L788" s="305"/>
      <c r="M788" s="309"/>
      <c r="N788" s="309"/>
      <c r="O788" s="309"/>
      <c r="P788" s="309"/>
      <c r="Q788" s="309"/>
      <c r="R788" s="309"/>
    </row>
    <row r="789">
      <c r="D789" s="305"/>
      <c r="E789" s="305"/>
      <c r="F789" s="305"/>
      <c r="G789" s="305"/>
      <c r="H789" s="305"/>
      <c r="I789" s="305"/>
      <c r="J789" s="305"/>
      <c r="K789" s="305"/>
      <c r="L789" s="305"/>
      <c r="M789" s="309"/>
      <c r="N789" s="309"/>
      <c r="O789" s="309"/>
      <c r="P789" s="309"/>
      <c r="Q789" s="309"/>
      <c r="R789" s="309"/>
    </row>
    <row r="790">
      <c r="D790" s="305"/>
      <c r="E790" s="305"/>
      <c r="F790" s="305"/>
      <c r="G790" s="305"/>
      <c r="H790" s="305"/>
      <c r="I790" s="305"/>
      <c r="J790" s="305"/>
      <c r="K790" s="305"/>
      <c r="L790" s="305"/>
      <c r="M790" s="309"/>
      <c r="N790" s="309"/>
      <c r="O790" s="309"/>
      <c r="P790" s="309"/>
      <c r="Q790" s="309"/>
      <c r="R790" s="309"/>
    </row>
    <row r="791">
      <c r="D791" s="305"/>
      <c r="E791" s="305"/>
      <c r="F791" s="305"/>
      <c r="G791" s="305"/>
      <c r="H791" s="305"/>
      <c r="I791" s="305"/>
      <c r="J791" s="305"/>
      <c r="K791" s="305"/>
      <c r="L791" s="305"/>
      <c r="M791" s="309"/>
      <c r="N791" s="309"/>
      <c r="O791" s="309"/>
      <c r="P791" s="309"/>
      <c r="Q791" s="309"/>
      <c r="R791" s="309"/>
    </row>
    <row r="792">
      <c r="D792" s="305"/>
      <c r="E792" s="305"/>
      <c r="F792" s="305"/>
      <c r="G792" s="305"/>
      <c r="H792" s="305"/>
      <c r="I792" s="305"/>
      <c r="J792" s="305"/>
      <c r="K792" s="305"/>
      <c r="L792" s="305"/>
      <c r="M792" s="309"/>
      <c r="N792" s="309"/>
      <c r="O792" s="309"/>
      <c r="P792" s="309"/>
      <c r="Q792" s="309"/>
      <c r="R792" s="309"/>
    </row>
    <row r="793">
      <c r="D793" s="305"/>
      <c r="E793" s="305"/>
      <c r="F793" s="305"/>
      <c r="G793" s="305"/>
      <c r="H793" s="305"/>
      <c r="I793" s="305"/>
      <c r="J793" s="305"/>
      <c r="K793" s="305"/>
      <c r="L793" s="305"/>
      <c r="M793" s="309"/>
      <c r="N793" s="309"/>
      <c r="O793" s="309"/>
      <c r="P793" s="309"/>
      <c r="Q793" s="309"/>
      <c r="R793" s="309"/>
    </row>
    <row r="794">
      <c r="D794" s="305"/>
      <c r="E794" s="305"/>
      <c r="F794" s="305"/>
      <c r="G794" s="305"/>
      <c r="H794" s="305"/>
      <c r="I794" s="305"/>
      <c r="J794" s="305"/>
      <c r="K794" s="305"/>
      <c r="L794" s="305"/>
      <c r="M794" s="309"/>
      <c r="N794" s="309"/>
      <c r="O794" s="309"/>
      <c r="P794" s="309"/>
      <c r="Q794" s="309"/>
      <c r="R794" s="309"/>
    </row>
    <row r="795">
      <c r="D795" s="305"/>
      <c r="E795" s="305"/>
      <c r="F795" s="305"/>
      <c r="G795" s="305"/>
      <c r="H795" s="305"/>
      <c r="I795" s="305"/>
      <c r="J795" s="305"/>
      <c r="K795" s="305"/>
      <c r="L795" s="305"/>
      <c r="M795" s="309"/>
      <c r="N795" s="309"/>
      <c r="O795" s="309"/>
      <c r="P795" s="309"/>
      <c r="Q795" s="309"/>
      <c r="R795" s="309"/>
    </row>
    <row r="796">
      <c r="D796" s="305"/>
      <c r="E796" s="305"/>
      <c r="F796" s="305"/>
      <c r="G796" s="305"/>
      <c r="H796" s="305"/>
      <c r="I796" s="305"/>
      <c r="J796" s="305"/>
      <c r="K796" s="305"/>
      <c r="L796" s="305"/>
      <c r="M796" s="309"/>
      <c r="N796" s="309"/>
      <c r="O796" s="309"/>
      <c r="P796" s="309"/>
      <c r="Q796" s="309"/>
      <c r="R796" s="309"/>
    </row>
    <row r="797">
      <c r="D797" s="305"/>
      <c r="E797" s="305"/>
      <c r="F797" s="305"/>
      <c r="G797" s="305"/>
      <c r="H797" s="305"/>
      <c r="I797" s="305"/>
      <c r="J797" s="305"/>
      <c r="K797" s="305"/>
      <c r="L797" s="305"/>
      <c r="M797" s="309"/>
      <c r="N797" s="309"/>
      <c r="O797" s="309"/>
      <c r="P797" s="309"/>
      <c r="Q797" s="309"/>
      <c r="R797" s="309"/>
    </row>
    <row r="798">
      <c r="D798" s="305"/>
      <c r="E798" s="305"/>
      <c r="F798" s="305"/>
      <c r="G798" s="305"/>
      <c r="H798" s="305"/>
      <c r="I798" s="305"/>
      <c r="J798" s="305"/>
      <c r="K798" s="305"/>
      <c r="L798" s="305"/>
      <c r="M798" s="309"/>
      <c r="N798" s="309"/>
      <c r="O798" s="309"/>
      <c r="P798" s="309"/>
      <c r="Q798" s="309"/>
      <c r="R798" s="309"/>
    </row>
    <row r="799">
      <c r="D799" s="305"/>
      <c r="E799" s="305"/>
      <c r="F799" s="305"/>
      <c r="G799" s="305"/>
      <c r="H799" s="305"/>
      <c r="I799" s="305"/>
      <c r="J799" s="305"/>
      <c r="K799" s="305"/>
      <c r="L799" s="305"/>
      <c r="M799" s="309"/>
      <c r="N799" s="309"/>
      <c r="O799" s="309"/>
      <c r="P799" s="309"/>
      <c r="Q799" s="309"/>
      <c r="R799" s="309"/>
    </row>
    <row r="800">
      <c r="D800" s="305"/>
      <c r="E800" s="305"/>
      <c r="F800" s="305"/>
      <c r="G800" s="305"/>
      <c r="H800" s="305"/>
      <c r="I800" s="305"/>
      <c r="J800" s="305"/>
      <c r="K800" s="305"/>
      <c r="L800" s="305"/>
      <c r="M800" s="309"/>
      <c r="N800" s="309"/>
      <c r="O800" s="309"/>
      <c r="P800" s="309"/>
      <c r="Q800" s="309"/>
      <c r="R800" s="309"/>
    </row>
    <row r="801">
      <c r="D801" s="305"/>
      <c r="E801" s="305"/>
      <c r="F801" s="305"/>
      <c r="G801" s="305"/>
      <c r="H801" s="305"/>
      <c r="I801" s="305"/>
      <c r="J801" s="305"/>
      <c r="K801" s="305"/>
      <c r="L801" s="305"/>
      <c r="M801" s="309"/>
      <c r="N801" s="309"/>
      <c r="O801" s="309"/>
      <c r="P801" s="309"/>
      <c r="Q801" s="309"/>
      <c r="R801" s="309"/>
    </row>
    <row r="802">
      <c r="D802" s="305"/>
      <c r="E802" s="305"/>
      <c r="F802" s="305"/>
      <c r="G802" s="305"/>
      <c r="H802" s="305"/>
      <c r="I802" s="305"/>
      <c r="J802" s="305"/>
      <c r="K802" s="305"/>
      <c r="L802" s="305"/>
      <c r="M802" s="309"/>
      <c r="N802" s="309"/>
      <c r="O802" s="309"/>
      <c r="P802" s="309"/>
      <c r="Q802" s="309"/>
      <c r="R802" s="309"/>
    </row>
    <row r="803">
      <c r="D803" s="305"/>
      <c r="E803" s="305"/>
      <c r="F803" s="305"/>
      <c r="G803" s="305"/>
      <c r="H803" s="305"/>
      <c r="I803" s="305"/>
      <c r="J803" s="305"/>
      <c r="K803" s="305"/>
      <c r="L803" s="305"/>
      <c r="M803" s="309"/>
      <c r="N803" s="309"/>
      <c r="O803" s="309"/>
      <c r="P803" s="309"/>
      <c r="Q803" s="309"/>
      <c r="R803" s="309"/>
    </row>
    <row r="804">
      <c r="D804" s="305"/>
      <c r="E804" s="305"/>
      <c r="F804" s="305"/>
      <c r="G804" s="305"/>
      <c r="H804" s="305"/>
      <c r="I804" s="305"/>
      <c r="J804" s="305"/>
      <c r="K804" s="305"/>
      <c r="L804" s="305"/>
      <c r="M804" s="309"/>
      <c r="N804" s="309"/>
      <c r="O804" s="309"/>
      <c r="P804" s="309"/>
      <c r="Q804" s="309"/>
      <c r="R804" s="309"/>
    </row>
    <row r="805">
      <c r="D805" s="305"/>
      <c r="E805" s="305"/>
      <c r="F805" s="305"/>
      <c r="G805" s="305"/>
      <c r="H805" s="305"/>
      <c r="I805" s="305"/>
      <c r="J805" s="305"/>
      <c r="K805" s="305"/>
      <c r="L805" s="305"/>
      <c r="M805" s="309"/>
      <c r="N805" s="309"/>
      <c r="O805" s="309"/>
      <c r="P805" s="309"/>
      <c r="Q805" s="309"/>
      <c r="R805" s="309"/>
    </row>
    <row r="806">
      <c r="D806" s="305"/>
      <c r="E806" s="305"/>
      <c r="F806" s="305"/>
      <c r="G806" s="305"/>
      <c r="H806" s="305"/>
      <c r="I806" s="305"/>
      <c r="J806" s="305"/>
      <c r="K806" s="305"/>
      <c r="L806" s="305"/>
      <c r="M806" s="309"/>
      <c r="N806" s="309"/>
      <c r="O806" s="309"/>
      <c r="P806" s="309"/>
      <c r="Q806" s="309"/>
      <c r="R806" s="309"/>
    </row>
    <row r="807">
      <c r="D807" s="305"/>
      <c r="E807" s="305"/>
      <c r="F807" s="305"/>
      <c r="G807" s="305"/>
      <c r="H807" s="305"/>
      <c r="I807" s="305"/>
      <c r="J807" s="305"/>
      <c r="K807" s="305"/>
      <c r="L807" s="305"/>
      <c r="M807" s="309"/>
      <c r="N807" s="309"/>
      <c r="O807" s="309"/>
      <c r="P807" s="309"/>
      <c r="Q807" s="309"/>
      <c r="R807" s="309"/>
    </row>
    <row r="808">
      <c r="D808" s="305"/>
      <c r="E808" s="305"/>
      <c r="F808" s="305"/>
      <c r="G808" s="305"/>
      <c r="H808" s="305"/>
      <c r="I808" s="305"/>
      <c r="J808" s="305"/>
      <c r="K808" s="305"/>
      <c r="L808" s="305"/>
      <c r="M808" s="309"/>
      <c r="N808" s="309"/>
      <c r="O808" s="309"/>
      <c r="P808" s="309"/>
      <c r="Q808" s="309"/>
      <c r="R808" s="309"/>
    </row>
    <row r="809">
      <c r="D809" s="305"/>
      <c r="E809" s="305"/>
      <c r="F809" s="305"/>
      <c r="G809" s="305"/>
      <c r="H809" s="305"/>
      <c r="I809" s="305"/>
      <c r="J809" s="305"/>
      <c r="K809" s="305"/>
      <c r="L809" s="305"/>
      <c r="M809" s="309"/>
      <c r="N809" s="309"/>
      <c r="O809" s="309"/>
      <c r="P809" s="309"/>
      <c r="Q809" s="309"/>
      <c r="R809" s="309"/>
    </row>
    <row r="810">
      <c r="D810" s="305"/>
      <c r="E810" s="305"/>
      <c r="F810" s="305"/>
      <c r="G810" s="305"/>
      <c r="H810" s="305"/>
      <c r="I810" s="305"/>
      <c r="J810" s="305"/>
      <c r="K810" s="305"/>
      <c r="L810" s="305"/>
      <c r="M810" s="309"/>
      <c r="N810" s="309"/>
      <c r="O810" s="309"/>
      <c r="P810" s="309"/>
      <c r="Q810" s="309"/>
      <c r="R810" s="309"/>
    </row>
    <row r="811">
      <c r="D811" s="305"/>
      <c r="E811" s="305"/>
      <c r="F811" s="305"/>
      <c r="G811" s="305"/>
      <c r="H811" s="305"/>
      <c r="I811" s="305"/>
      <c r="J811" s="305"/>
      <c r="K811" s="305"/>
      <c r="L811" s="305"/>
      <c r="M811" s="309"/>
      <c r="N811" s="309"/>
      <c r="O811" s="309"/>
      <c r="P811" s="309"/>
      <c r="Q811" s="309"/>
      <c r="R811" s="309"/>
    </row>
    <row r="812">
      <c r="D812" s="305"/>
      <c r="E812" s="305"/>
      <c r="F812" s="305"/>
      <c r="G812" s="305"/>
      <c r="H812" s="305"/>
      <c r="I812" s="305"/>
      <c r="J812" s="305"/>
      <c r="K812" s="305"/>
      <c r="L812" s="305"/>
      <c r="M812" s="309"/>
      <c r="N812" s="309"/>
      <c r="O812" s="309"/>
      <c r="P812" s="309"/>
      <c r="Q812" s="309"/>
      <c r="R812" s="309"/>
    </row>
    <row r="813">
      <c r="D813" s="305"/>
      <c r="E813" s="305"/>
      <c r="F813" s="305"/>
      <c r="G813" s="305"/>
      <c r="H813" s="305"/>
      <c r="I813" s="305"/>
      <c r="J813" s="305"/>
      <c r="K813" s="305"/>
      <c r="L813" s="305"/>
      <c r="M813" s="309"/>
      <c r="N813" s="309"/>
      <c r="O813" s="309"/>
      <c r="P813" s="309"/>
      <c r="Q813" s="309"/>
      <c r="R813" s="309"/>
    </row>
    <row r="814">
      <c r="D814" s="305"/>
      <c r="E814" s="305"/>
      <c r="F814" s="305"/>
      <c r="G814" s="305"/>
      <c r="H814" s="305"/>
      <c r="I814" s="305"/>
      <c r="J814" s="305"/>
      <c r="K814" s="305"/>
      <c r="L814" s="305"/>
      <c r="M814" s="309"/>
      <c r="N814" s="309"/>
      <c r="O814" s="309"/>
      <c r="P814" s="309"/>
      <c r="Q814" s="309"/>
      <c r="R814" s="309"/>
    </row>
    <row r="815">
      <c r="D815" s="305"/>
      <c r="E815" s="305"/>
      <c r="F815" s="305"/>
      <c r="G815" s="305"/>
      <c r="H815" s="305"/>
      <c r="I815" s="305"/>
      <c r="J815" s="305"/>
      <c r="K815" s="305"/>
      <c r="L815" s="305"/>
      <c r="M815" s="309"/>
      <c r="N815" s="309"/>
      <c r="O815" s="309"/>
      <c r="P815" s="309"/>
      <c r="Q815" s="309"/>
      <c r="R815" s="309"/>
    </row>
    <row r="816">
      <c r="D816" s="305"/>
      <c r="E816" s="305"/>
      <c r="F816" s="305"/>
      <c r="G816" s="305"/>
      <c r="H816" s="305"/>
      <c r="I816" s="305"/>
      <c r="J816" s="305"/>
      <c r="K816" s="305"/>
      <c r="L816" s="305"/>
      <c r="M816" s="309"/>
      <c r="N816" s="309"/>
      <c r="O816" s="309"/>
      <c r="P816" s="309"/>
      <c r="Q816" s="309"/>
      <c r="R816" s="309"/>
    </row>
    <row r="817">
      <c r="D817" s="305"/>
      <c r="E817" s="305"/>
      <c r="F817" s="305"/>
      <c r="G817" s="305"/>
      <c r="H817" s="305"/>
      <c r="I817" s="305"/>
      <c r="J817" s="305"/>
      <c r="K817" s="305"/>
      <c r="L817" s="305"/>
      <c r="M817" s="309"/>
      <c r="N817" s="309"/>
      <c r="O817" s="309"/>
      <c r="P817" s="309"/>
      <c r="Q817" s="309"/>
      <c r="R817" s="309"/>
    </row>
    <row r="818">
      <c r="D818" s="305"/>
      <c r="E818" s="305"/>
      <c r="F818" s="305"/>
      <c r="G818" s="305"/>
      <c r="H818" s="305"/>
      <c r="I818" s="305"/>
      <c r="J818" s="305"/>
      <c r="K818" s="305"/>
      <c r="L818" s="305"/>
      <c r="M818" s="309"/>
      <c r="N818" s="309"/>
      <c r="O818" s="309"/>
      <c r="P818" s="309"/>
      <c r="Q818" s="309"/>
      <c r="R818" s="309"/>
    </row>
    <row r="819">
      <c r="D819" s="305"/>
      <c r="E819" s="305"/>
      <c r="F819" s="305"/>
      <c r="G819" s="305"/>
      <c r="H819" s="305"/>
      <c r="I819" s="305"/>
      <c r="J819" s="305"/>
      <c r="K819" s="305"/>
      <c r="L819" s="305"/>
      <c r="M819" s="309"/>
      <c r="N819" s="309"/>
      <c r="O819" s="309"/>
      <c r="P819" s="309"/>
      <c r="Q819" s="309"/>
      <c r="R819" s="309"/>
    </row>
    <row r="820">
      <c r="D820" s="305"/>
      <c r="E820" s="305"/>
      <c r="F820" s="305"/>
      <c r="G820" s="305"/>
      <c r="H820" s="305"/>
      <c r="I820" s="305"/>
      <c r="J820" s="305"/>
      <c r="K820" s="305"/>
      <c r="L820" s="305"/>
      <c r="M820" s="309"/>
      <c r="N820" s="309"/>
      <c r="O820" s="309"/>
      <c r="P820" s="309"/>
      <c r="Q820" s="309"/>
      <c r="R820" s="309"/>
    </row>
    <row r="821">
      <c r="D821" s="305"/>
      <c r="E821" s="305"/>
      <c r="F821" s="305"/>
      <c r="G821" s="305"/>
      <c r="H821" s="305"/>
      <c r="I821" s="305"/>
      <c r="J821" s="305"/>
      <c r="K821" s="305"/>
      <c r="L821" s="305"/>
      <c r="M821" s="309"/>
      <c r="N821" s="309"/>
      <c r="O821" s="309"/>
      <c r="P821" s="309"/>
      <c r="Q821" s="309"/>
      <c r="R821" s="309"/>
    </row>
    <row r="822">
      <c r="D822" s="305"/>
      <c r="E822" s="305"/>
      <c r="F822" s="305"/>
      <c r="G822" s="305"/>
      <c r="H822" s="305"/>
      <c r="I822" s="305"/>
      <c r="J822" s="305"/>
      <c r="K822" s="305"/>
      <c r="L822" s="305"/>
      <c r="M822" s="309"/>
      <c r="N822" s="309"/>
      <c r="O822" s="309"/>
      <c r="P822" s="309"/>
      <c r="Q822" s="309"/>
      <c r="R822" s="309"/>
    </row>
    <row r="823">
      <c r="D823" s="305"/>
      <c r="E823" s="305"/>
      <c r="F823" s="305"/>
      <c r="G823" s="305"/>
      <c r="H823" s="305"/>
      <c r="I823" s="305"/>
      <c r="J823" s="305"/>
      <c r="K823" s="305"/>
      <c r="L823" s="305"/>
      <c r="M823" s="309"/>
      <c r="N823" s="309"/>
      <c r="O823" s="309"/>
      <c r="P823" s="309"/>
      <c r="Q823" s="309"/>
      <c r="R823" s="309"/>
    </row>
    <row r="824">
      <c r="D824" s="305"/>
      <c r="E824" s="305"/>
      <c r="F824" s="305"/>
      <c r="G824" s="305"/>
      <c r="H824" s="305"/>
      <c r="I824" s="305"/>
      <c r="J824" s="305"/>
      <c r="K824" s="305"/>
      <c r="L824" s="305"/>
      <c r="M824" s="309"/>
      <c r="N824" s="309"/>
      <c r="O824" s="309"/>
      <c r="P824" s="309"/>
      <c r="Q824" s="309"/>
      <c r="R824" s="309"/>
    </row>
    <row r="825">
      <c r="D825" s="305"/>
      <c r="E825" s="305"/>
      <c r="F825" s="305"/>
      <c r="G825" s="305"/>
      <c r="H825" s="305"/>
      <c r="I825" s="305"/>
      <c r="J825" s="305"/>
      <c r="K825" s="305"/>
      <c r="L825" s="305"/>
      <c r="M825" s="309"/>
      <c r="N825" s="309"/>
      <c r="O825" s="309"/>
      <c r="P825" s="309"/>
      <c r="Q825" s="309"/>
      <c r="R825" s="309"/>
    </row>
    <row r="826">
      <c r="D826" s="305"/>
      <c r="E826" s="305"/>
      <c r="F826" s="305"/>
      <c r="G826" s="305"/>
      <c r="H826" s="305"/>
      <c r="I826" s="305"/>
      <c r="J826" s="305"/>
      <c r="K826" s="305"/>
      <c r="L826" s="305"/>
      <c r="M826" s="309"/>
      <c r="N826" s="309"/>
      <c r="O826" s="309"/>
      <c r="P826" s="309"/>
      <c r="Q826" s="309"/>
      <c r="R826" s="309"/>
    </row>
    <row r="827">
      <c r="D827" s="305"/>
      <c r="E827" s="305"/>
      <c r="F827" s="305"/>
      <c r="G827" s="305"/>
      <c r="H827" s="305"/>
      <c r="I827" s="305"/>
      <c r="J827" s="305"/>
      <c r="K827" s="305"/>
      <c r="L827" s="305"/>
      <c r="M827" s="309"/>
      <c r="N827" s="309"/>
      <c r="O827" s="309"/>
      <c r="P827" s="309"/>
      <c r="Q827" s="309"/>
      <c r="R827" s="309"/>
    </row>
    <row r="828">
      <c r="D828" s="305"/>
      <c r="E828" s="305"/>
      <c r="F828" s="305"/>
      <c r="G828" s="305"/>
      <c r="H828" s="305"/>
      <c r="I828" s="305"/>
      <c r="J828" s="305"/>
      <c r="K828" s="305"/>
      <c r="L828" s="305"/>
      <c r="M828" s="309"/>
      <c r="N828" s="309"/>
      <c r="O828" s="309"/>
      <c r="P828" s="309"/>
      <c r="Q828" s="309"/>
      <c r="R828" s="309"/>
    </row>
    <row r="829">
      <c r="D829" s="305"/>
      <c r="E829" s="305"/>
      <c r="F829" s="305"/>
      <c r="G829" s="305"/>
      <c r="H829" s="305"/>
      <c r="I829" s="305"/>
      <c r="J829" s="305"/>
      <c r="K829" s="305"/>
      <c r="L829" s="305"/>
      <c r="M829" s="309"/>
      <c r="N829" s="309"/>
      <c r="O829" s="309"/>
      <c r="P829" s="309"/>
      <c r="Q829" s="309"/>
      <c r="R829" s="309"/>
    </row>
    <row r="830">
      <c r="D830" s="305"/>
      <c r="E830" s="305"/>
      <c r="F830" s="305"/>
      <c r="G830" s="305"/>
      <c r="H830" s="305"/>
      <c r="I830" s="305"/>
      <c r="J830" s="305"/>
      <c r="K830" s="305"/>
      <c r="L830" s="305"/>
      <c r="M830" s="309"/>
      <c r="N830" s="309"/>
      <c r="O830" s="309"/>
      <c r="P830" s="309"/>
      <c r="Q830" s="309"/>
      <c r="R830" s="309"/>
    </row>
    <row r="831">
      <c r="D831" s="305"/>
      <c r="E831" s="305"/>
      <c r="F831" s="305"/>
      <c r="G831" s="305"/>
      <c r="H831" s="305"/>
      <c r="I831" s="305"/>
      <c r="J831" s="305"/>
      <c r="K831" s="305"/>
      <c r="L831" s="305"/>
      <c r="M831" s="309"/>
      <c r="N831" s="309"/>
      <c r="O831" s="309"/>
      <c r="P831" s="309"/>
      <c r="Q831" s="309"/>
      <c r="R831" s="309"/>
    </row>
    <row r="832">
      <c r="D832" s="305"/>
      <c r="E832" s="305"/>
      <c r="F832" s="305"/>
      <c r="G832" s="305"/>
      <c r="H832" s="305"/>
      <c r="I832" s="305"/>
      <c r="J832" s="305"/>
      <c r="K832" s="305"/>
      <c r="L832" s="305"/>
      <c r="M832" s="309"/>
      <c r="N832" s="309"/>
      <c r="O832" s="309"/>
      <c r="P832" s="309"/>
      <c r="Q832" s="309"/>
      <c r="R832" s="309"/>
    </row>
    <row r="833">
      <c r="D833" s="305"/>
      <c r="E833" s="305"/>
      <c r="F833" s="305"/>
      <c r="G833" s="305"/>
      <c r="H833" s="305"/>
      <c r="I833" s="305"/>
      <c r="J833" s="305"/>
      <c r="K833" s="305"/>
      <c r="L833" s="305"/>
      <c r="M833" s="309"/>
      <c r="N833" s="309"/>
      <c r="O833" s="309"/>
      <c r="P833" s="309"/>
      <c r="Q833" s="309"/>
      <c r="R833" s="309"/>
    </row>
    <row r="834">
      <c r="D834" s="305"/>
      <c r="E834" s="305"/>
      <c r="F834" s="305"/>
      <c r="G834" s="305"/>
      <c r="H834" s="305"/>
      <c r="I834" s="305"/>
      <c r="J834" s="305"/>
      <c r="K834" s="305"/>
      <c r="L834" s="305"/>
      <c r="M834" s="309"/>
      <c r="N834" s="309"/>
      <c r="O834" s="309"/>
      <c r="P834" s="309"/>
      <c r="Q834" s="309"/>
      <c r="R834" s="309"/>
    </row>
    <row r="835">
      <c r="D835" s="305"/>
      <c r="E835" s="305"/>
      <c r="F835" s="305"/>
      <c r="G835" s="305"/>
      <c r="H835" s="305"/>
      <c r="I835" s="305"/>
      <c r="J835" s="305"/>
      <c r="K835" s="305"/>
      <c r="L835" s="305"/>
      <c r="M835" s="309"/>
      <c r="N835" s="309"/>
      <c r="O835" s="309"/>
      <c r="P835" s="309"/>
      <c r="Q835" s="309"/>
      <c r="R835" s="309"/>
    </row>
    <row r="836">
      <c r="D836" s="305"/>
      <c r="E836" s="305"/>
      <c r="F836" s="305"/>
      <c r="G836" s="305"/>
      <c r="H836" s="305"/>
      <c r="I836" s="305"/>
      <c r="J836" s="305"/>
      <c r="K836" s="305"/>
      <c r="L836" s="305"/>
      <c r="M836" s="309"/>
      <c r="N836" s="309"/>
      <c r="O836" s="309"/>
      <c r="P836" s="309"/>
      <c r="Q836" s="309"/>
      <c r="R836" s="309"/>
    </row>
    <row r="837">
      <c r="D837" s="305"/>
      <c r="E837" s="305"/>
      <c r="F837" s="305"/>
      <c r="G837" s="305"/>
      <c r="H837" s="305"/>
      <c r="I837" s="305"/>
      <c r="J837" s="305"/>
      <c r="K837" s="305"/>
      <c r="L837" s="305"/>
      <c r="M837" s="309"/>
      <c r="N837" s="309"/>
      <c r="O837" s="309"/>
      <c r="P837" s="309"/>
      <c r="Q837" s="309"/>
      <c r="R837" s="309"/>
    </row>
    <row r="838">
      <c r="D838" s="305"/>
      <c r="E838" s="305"/>
      <c r="F838" s="305"/>
      <c r="G838" s="305"/>
      <c r="H838" s="305"/>
      <c r="I838" s="305"/>
      <c r="J838" s="305"/>
      <c r="K838" s="305"/>
      <c r="L838" s="305"/>
      <c r="M838" s="309"/>
      <c r="N838" s="309"/>
      <c r="O838" s="309"/>
      <c r="P838" s="309"/>
      <c r="Q838" s="309"/>
      <c r="R838" s="309"/>
    </row>
    <row r="839">
      <c r="D839" s="305"/>
      <c r="E839" s="305"/>
      <c r="F839" s="305"/>
      <c r="G839" s="305"/>
      <c r="H839" s="305"/>
      <c r="I839" s="305"/>
      <c r="J839" s="305"/>
      <c r="K839" s="305"/>
      <c r="L839" s="305"/>
      <c r="M839" s="309"/>
      <c r="N839" s="309"/>
      <c r="O839" s="309"/>
      <c r="P839" s="309"/>
      <c r="Q839" s="309"/>
      <c r="R839" s="309"/>
    </row>
    <row r="840">
      <c r="D840" s="305"/>
      <c r="E840" s="305"/>
      <c r="F840" s="305"/>
      <c r="G840" s="305"/>
      <c r="H840" s="305"/>
      <c r="I840" s="305"/>
      <c r="J840" s="305"/>
      <c r="K840" s="305"/>
      <c r="L840" s="305"/>
      <c r="M840" s="309"/>
      <c r="N840" s="309"/>
      <c r="O840" s="309"/>
      <c r="P840" s="309"/>
      <c r="Q840" s="309"/>
      <c r="R840" s="309"/>
    </row>
    <row r="841">
      <c r="D841" s="305"/>
      <c r="E841" s="305"/>
      <c r="F841" s="305"/>
      <c r="G841" s="305"/>
      <c r="H841" s="305"/>
      <c r="I841" s="305"/>
      <c r="J841" s="305"/>
      <c r="K841" s="305"/>
      <c r="L841" s="305"/>
      <c r="M841" s="309"/>
      <c r="N841" s="309"/>
      <c r="O841" s="309"/>
      <c r="P841" s="309"/>
      <c r="Q841" s="309"/>
      <c r="R841" s="309"/>
    </row>
    <row r="842">
      <c r="D842" s="305"/>
      <c r="E842" s="305"/>
      <c r="F842" s="305"/>
      <c r="G842" s="305"/>
      <c r="H842" s="305"/>
      <c r="I842" s="305"/>
      <c r="J842" s="305"/>
      <c r="K842" s="305"/>
      <c r="L842" s="305"/>
      <c r="M842" s="309"/>
      <c r="N842" s="309"/>
      <c r="O842" s="309"/>
      <c r="P842" s="309"/>
      <c r="Q842" s="309"/>
      <c r="R842" s="309"/>
    </row>
    <row r="843">
      <c r="D843" s="305"/>
      <c r="E843" s="305"/>
      <c r="F843" s="305"/>
      <c r="G843" s="305"/>
      <c r="H843" s="305"/>
      <c r="I843" s="305"/>
      <c r="J843" s="305"/>
      <c r="K843" s="305"/>
      <c r="L843" s="305"/>
      <c r="M843" s="309"/>
      <c r="N843" s="309"/>
      <c r="O843" s="309"/>
      <c r="P843" s="309"/>
      <c r="Q843" s="309"/>
      <c r="R843" s="309"/>
    </row>
    <row r="844">
      <c r="D844" s="305"/>
      <c r="E844" s="305"/>
      <c r="F844" s="305"/>
      <c r="G844" s="305"/>
      <c r="H844" s="305"/>
      <c r="I844" s="305"/>
      <c r="J844" s="305"/>
      <c r="K844" s="305"/>
      <c r="L844" s="305"/>
      <c r="M844" s="309"/>
      <c r="N844" s="309"/>
      <c r="O844" s="309"/>
      <c r="P844" s="309"/>
      <c r="Q844" s="309"/>
      <c r="R844" s="309"/>
    </row>
    <row r="845">
      <c r="D845" s="305"/>
      <c r="E845" s="305"/>
      <c r="F845" s="305"/>
      <c r="G845" s="305"/>
      <c r="H845" s="305"/>
      <c r="I845" s="305"/>
      <c r="J845" s="305"/>
      <c r="K845" s="305"/>
      <c r="L845" s="305"/>
      <c r="M845" s="309"/>
      <c r="N845" s="309"/>
      <c r="O845" s="309"/>
      <c r="P845" s="309"/>
      <c r="Q845" s="309"/>
      <c r="R845" s="309"/>
    </row>
    <row r="846">
      <c r="D846" s="305"/>
      <c r="E846" s="305"/>
      <c r="F846" s="305"/>
      <c r="G846" s="305"/>
      <c r="H846" s="305"/>
      <c r="I846" s="305"/>
      <c r="J846" s="305"/>
      <c r="K846" s="305"/>
      <c r="L846" s="305"/>
      <c r="M846" s="309"/>
      <c r="N846" s="309"/>
      <c r="O846" s="309"/>
      <c r="P846" s="309"/>
      <c r="Q846" s="309"/>
      <c r="R846" s="309"/>
    </row>
    <row r="847">
      <c r="D847" s="305"/>
      <c r="E847" s="305"/>
      <c r="F847" s="305"/>
      <c r="G847" s="305"/>
      <c r="H847" s="305"/>
      <c r="I847" s="305"/>
      <c r="J847" s="305"/>
      <c r="K847" s="305"/>
      <c r="L847" s="305"/>
      <c r="M847" s="309"/>
      <c r="N847" s="309"/>
      <c r="O847" s="309"/>
      <c r="P847" s="309"/>
      <c r="Q847" s="309"/>
      <c r="R847" s="309"/>
    </row>
    <row r="848">
      <c r="D848" s="305"/>
      <c r="E848" s="305"/>
      <c r="F848" s="305"/>
      <c r="G848" s="305"/>
      <c r="H848" s="305"/>
      <c r="I848" s="305"/>
      <c r="J848" s="305"/>
      <c r="K848" s="305"/>
      <c r="L848" s="305"/>
      <c r="M848" s="309"/>
      <c r="N848" s="309"/>
      <c r="O848" s="309"/>
      <c r="P848" s="309"/>
      <c r="Q848" s="309"/>
      <c r="R848" s="309"/>
    </row>
    <row r="849">
      <c r="D849" s="305"/>
      <c r="E849" s="305"/>
      <c r="F849" s="305"/>
      <c r="G849" s="305"/>
      <c r="H849" s="305"/>
      <c r="I849" s="305"/>
      <c r="J849" s="305"/>
      <c r="K849" s="305"/>
      <c r="L849" s="305"/>
      <c r="M849" s="309"/>
      <c r="N849" s="309"/>
      <c r="O849" s="309"/>
      <c r="P849" s="309"/>
      <c r="Q849" s="309"/>
      <c r="R849" s="309"/>
    </row>
    <row r="850">
      <c r="D850" s="305"/>
      <c r="E850" s="305"/>
      <c r="F850" s="305"/>
      <c r="G850" s="305"/>
      <c r="H850" s="305"/>
      <c r="I850" s="305"/>
      <c r="J850" s="305"/>
      <c r="K850" s="305"/>
      <c r="L850" s="305"/>
      <c r="M850" s="309"/>
      <c r="N850" s="309"/>
      <c r="O850" s="309"/>
      <c r="P850" s="309"/>
      <c r="Q850" s="309"/>
      <c r="R850" s="309"/>
    </row>
    <row r="851">
      <c r="D851" s="305"/>
      <c r="E851" s="305"/>
      <c r="F851" s="305"/>
      <c r="G851" s="305"/>
      <c r="H851" s="305"/>
      <c r="I851" s="305"/>
      <c r="J851" s="305"/>
      <c r="K851" s="305"/>
      <c r="L851" s="305"/>
      <c r="M851" s="309"/>
      <c r="N851" s="309"/>
      <c r="O851" s="309"/>
      <c r="P851" s="309"/>
      <c r="Q851" s="309"/>
      <c r="R851" s="309"/>
    </row>
    <row r="852">
      <c r="D852" s="305"/>
      <c r="E852" s="305"/>
      <c r="F852" s="305"/>
      <c r="G852" s="305"/>
      <c r="H852" s="305"/>
      <c r="I852" s="305"/>
      <c r="J852" s="305"/>
      <c r="K852" s="305"/>
      <c r="L852" s="305"/>
      <c r="M852" s="309"/>
      <c r="N852" s="309"/>
      <c r="O852" s="309"/>
      <c r="P852" s="309"/>
      <c r="Q852" s="309"/>
      <c r="R852" s="309"/>
    </row>
    <row r="853">
      <c r="D853" s="305"/>
      <c r="E853" s="305"/>
      <c r="F853" s="305"/>
      <c r="G853" s="305"/>
      <c r="H853" s="305"/>
      <c r="I853" s="305"/>
      <c r="J853" s="305"/>
      <c r="K853" s="305"/>
      <c r="L853" s="305"/>
      <c r="M853" s="309"/>
      <c r="N853" s="309"/>
      <c r="O853" s="309"/>
      <c r="P853" s="309"/>
      <c r="Q853" s="309"/>
      <c r="R853" s="309"/>
    </row>
    <row r="854">
      <c r="D854" s="305"/>
      <c r="E854" s="305"/>
      <c r="F854" s="305"/>
      <c r="G854" s="305"/>
      <c r="H854" s="305"/>
      <c r="I854" s="305"/>
      <c r="J854" s="305"/>
      <c r="K854" s="305"/>
      <c r="L854" s="305"/>
      <c r="M854" s="309"/>
      <c r="N854" s="309"/>
      <c r="O854" s="309"/>
      <c r="P854" s="309"/>
      <c r="Q854" s="309"/>
      <c r="R854" s="309"/>
    </row>
    <row r="855">
      <c r="D855" s="305"/>
      <c r="E855" s="305"/>
      <c r="F855" s="305"/>
      <c r="G855" s="305"/>
      <c r="H855" s="305"/>
      <c r="I855" s="305"/>
      <c r="J855" s="305"/>
      <c r="K855" s="305"/>
      <c r="L855" s="305"/>
      <c r="M855" s="309"/>
      <c r="N855" s="309"/>
      <c r="O855" s="309"/>
      <c r="P855" s="309"/>
      <c r="Q855" s="309"/>
      <c r="R855" s="309"/>
    </row>
    <row r="856">
      <c r="D856" s="305"/>
      <c r="E856" s="305"/>
      <c r="F856" s="305"/>
      <c r="G856" s="305"/>
      <c r="H856" s="305"/>
      <c r="I856" s="305"/>
      <c r="J856" s="305"/>
      <c r="K856" s="305"/>
      <c r="L856" s="305"/>
      <c r="M856" s="309"/>
      <c r="N856" s="309"/>
      <c r="O856" s="309"/>
      <c r="P856" s="309"/>
      <c r="Q856" s="309"/>
      <c r="R856" s="309"/>
    </row>
    <row r="857">
      <c r="D857" s="305"/>
      <c r="E857" s="305"/>
      <c r="F857" s="305"/>
      <c r="G857" s="305"/>
      <c r="H857" s="305"/>
      <c r="I857" s="305"/>
      <c r="J857" s="305"/>
      <c r="K857" s="305"/>
      <c r="L857" s="305"/>
      <c r="M857" s="309"/>
      <c r="N857" s="309"/>
      <c r="O857" s="309"/>
      <c r="P857" s="309"/>
      <c r="Q857" s="309"/>
      <c r="R857" s="309"/>
    </row>
    <row r="858">
      <c r="D858" s="305"/>
      <c r="E858" s="305"/>
      <c r="F858" s="305"/>
      <c r="G858" s="305"/>
      <c r="H858" s="305"/>
      <c r="I858" s="305"/>
      <c r="J858" s="305"/>
      <c r="K858" s="305"/>
      <c r="L858" s="305"/>
      <c r="M858" s="309"/>
      <c r="N858" s="309"/>
      <c r="O858" s="309"/>
      <c r="P858" s="309"/>
      <c r="Q858" s="309"/>
      <c r="R858" s="309"/>
    </row>
    <row r="859">
      <c r="D859" s="305"/>
      <c r="E859" s="305"/>
      <c r="F859" s="305"/>
      <c r="G859" s="305"/>
      <c r="H859" s="305"/>
      <c r="I859" s="305"/>
      <c r="J859" s="305"/>
      <c r="K859" s="305"/>
      <c r="L859" s="305"/>
      <c r="M859" s="309"/>
      <c r="N859" s="309"/>
      <c r="O859" s="309"/>
      <c r="P859" s="309"/>
      <c r="Q859" s="309"/>
      <c r="R859" s="309"/>
    </row>
    <row r="860">
      <c r="D860" s="305"/>
      <c r="E860" s="305"/>
      <c r="F860" s="305"/>
      <c r="G860" s="305"/>
      <c r="H860" s="305"/>
      <c r="I860" s="305"/>
      <c r="J860" s="305"/>
      <c r="K860" s="305"/>
      <c r="L860" s="305"/>
      <c r="M860" s="309"/>
      <c r="N860" s="309"/>
      <c r="O860" s="309"/>
      <c r="P860" s="309"/>
      <c r="Q860" s="309"/>
      <c r="R860" s="309"/>
    </row>
    <row r="861">
      <c r="D861" s="305"/>
      <c r="E861" s="305"/>
      <c r="F861" s="305"/>
      <c r="G861" s="305"/>
      <c r="H861" s="305"/>
      <c r="I861" s="305"/>
      <c r="J861" s="305"/>
      <c r="K861" s="305"/>
      <c r="L861" s="305"/>
      <c r="M861" s="309"/>
      <c r="N861" s="309"/>
      <c r="O861" s="309"/>
      <c r="P861" s="309"/>
      <c r="Q861" s="309"/>
      <c r="R861" s="309"/>
    </row>
    <row r="862">
      <c r="D862" s="305"/>
      <c r="E862" s="305"/>
      <c r="F862" s="305"/>
      <c r="G862" s="305"/>
      <c r="H862" s="305"/>
      <c r="I862" s="305"/>
      <c r="J862" s="305"/>
      <c r="K862" s="305"/>
      <c r="L862" s="305"/>
      <c r="M862" s="309"/>
      <c r="N862" s="309"/>
      <c r="O862" s="309"/>
      <c r="P862" s="309"/>
      <c r="Q862" s="309"/>
      <c r="R862" s="309"/>
    </row>
    <row r="863">
      <c r="D863" s="305"/>
      <c r="E863" s="305"/>
      <c r="F863" s="305"/>
      <c r="G863" s="305"/>
      <c r="H863" s="305"/>
      <c r="I863" s="305"/>
      <c r="J863" s="305"/>
      <c r="K863" s="305"/>
      <c r="L863" s="305"/>
      <c r="M863" s="309"/>
      <c r="N863" s="309"/>
      <c r="O863" s="309"/>
      <c r="P863" s="309"/>
      <c r="Q863" s="309"/>
      <c r="R863" s="309"/>
    </row>
    <row r="864">
      <c r="D864" s="305"/>
      <c r="E864" s="305"/>
      <c r="F864" s="305"/>
      <c r="G864" s="305"/>
      <c r="H864" s="305"/>
      <c r="I864" s="305"/>
      <c r="J864" s="305"/>
      <c r="K864" s="305"/>
      <c r="L864" s="305"/>
      <c r="M864" s="309"/>
      <c r="N864" s="309"/>
      <c r="O864" s="309"/>
      <c r="P864" s="309"/>
      <c r="Q864" s="309"/>
      <c r="R864" s="309"/>
    </row>
    <row r="865">
      <c r="D865" s="305"/>
      <c r="E865" s="305"/>
      <c r="F865" s="305"/>
      <c r="G865" s="305"/>
      <c r="H865" s="305"/>
      <c r="I865" s="305"/>
      <c r="J865" s="305"/>
      <c r="K865" s="305"/>
      <c r="L865" s="305"/>
      <c r="M865" s="309"/>
      <c r="N865" s="309"/>
      <c r="O865" s="309"/>
      <c r="P865" s="309"/>
      <c r="Q865" s="309"/>
      <c r="R865" s="309"/>
    </row>
    <row r="866">
      <c r="D866" s="305"/>
      <c r="E866" s="305"/>
      <c r="F866" s="305"/>
      <c r="G866" s="305"/>
      <c r="H866" s="305"/>
      <c r="I866" s="305"/>
      <c r="J866" s="305"/>
      <c r="K866" s="305"/>
      <c r="L866" s="305"/>
      <c r="M866" s="309"/>
      <c r="N866" s="309"/>
      <c r="O866" s="309"/>
      <c r="P866" s="309"/>
      <c r="Q866" s="309"/>
      <c r="R866" s="309"/>
    </row>
    <row r="867">
      <c r="D867" s="305"/>
      <c r="E867" s="305"/>
      <c r="F867" s="305"/>
      <c r="G867" s="305"/>
      <c r="H867" s="305"/>
      <c r="I867" s="305"/>
      <c r="J867" s="305"/>
      <c r="K867" s="305"/>
      <c r="L867" s="305"/>
      <c r="M867" s="309"/>
      <c r="N867" s="309"/>
      <c r="O867" s="309"/>
      <c r="P867" s="309"/>
      <c r="Q867" s="309"/>
      <c r="R867" s="309"/>
    </row>
    <row r="868">
      <c r="D868" s="305"/>
      <c r="E868" s="305"/>
      <c r="F868" s="305"/>
      <c r="G868" s="305"/>
      <c r="H868" s="305"/>
      <c r="I868" s="305"/>
      <c r="J868" s="305"/>
      <c r="K868" s="305"/>
      <c r="L868" s="305"/>
      <c r="M868" s="309"/>
      <c r="N868" s="309"/>
      <c r="O868" s="309"/>
      <c r="P868" s="309"/>
      <c r="Q868" s="309"/>
      <c r="R868" s="309"/>
    </row>
    <row r="869">
      <c r="D869" s="305"/>
      <c r="E869" s="305"/>
      <c r="F869" s="305"/>
      <c r="G869" s="305"/>
      <c r="H869" s="305"/>
      <c r="I869" s="305"/>
      <c r="J869" s="305"/>
      <c r="K869" s="305"/>
      <c r="L869" s="305"/>
      <c r="M869" s="309"/>
      <c r="N869" s="309"/>
      <c r="O869" s="309"/>
      <c r="P869" s="309"/>
      <c r="Q869" s="309"/>
      <c r="R869" s="309"/>
    </row>
    <row r="870">
      <c r="D870" s="305"/>
      <c r="E870" s="305"/>
      <c r="F870" s="305"/>
      <c r="G870" s="305"/>
      <c r="H870" s="305"/>
      <c r="I870" s="305"/>
      <c r="J870" s="305"/>
      <c r="K870" s="305"/>
      <c r="L870" s="305"/>
      <c r="M870" s="309"/>
      <c r="N870" s="309"/>
      <c r="O870" s="309"/>
      <c r="P870" s="309"/>
      <c r="Q870" s="309"/>
      <c r="R870" s="309"/>
    </row>
    <row r="871">
      <c r="D871" s="305"/>
      <c r="E871" s="305"/>
      <c r="F871" s="305"/>
      <c r="G871" s="305"/>
      <c r="H871" s="305"/>
      <c r="I871" s="305"/>
      <c r="J871" s="305"/>
      <c r="K871" s="305"/>
      <c r="L871" s="305"/>
      <c r="M871" s="309"/>
      <c r="N871" s="309"/>
      <c r="O871" s="309"/>
      <c r="P871" s="309"/>
      <c r="Q871" s="309"/>
      <c r="R871" s="309"/>
    </row>
    <row r="872">
      <c r="D872" s="305"/>
      <c r="E872" s="305"/>
      <c r="F872" s="305"/>
      <c r="G872" s="305"/>
      <c r="H872" s="305"/>
      <c r="I872" s="305"/>
      <c r="J872" s="305"/>
      <c r="K872" s="305"/>
      <c r="L872" s="305"/>
      <c r="M872" s="309"/>
      <c r="N872" s="309"/>
      <c r="O872" s="309"/>
      <c r="P872" s="309"/>
      <c r="Q872" s="309"/>
      <c r="R872" s="309"/>
    </row>
    <row r="873">
      <c r="D873" s="305"/>
      <c r="E873" s="305"/>
      <c r="F873" s="305"/>
      <c r="G873" s="305"/>
      <c r="H873" s="305"/>
      <c r="I873" s="305"/>
      <c r="J873" s="305"/>
      <c r="K873" s="305"/>
      <c r="L873" s="305"/>
      <c r="M873" s="309"/>
      <c r="N873" s="309"/>
      <c r="O873" s="309"/>
      <c r="P873" s="309"/>
      <c r="Q873" s="309"/>
      <c r="R873" s="309"/>
    </row>
    <row r="874">
      <c r="D874" s="305"/>
      <c r="E874" s="305"/>
      <c r="F874" s="305"/>
      <c r="G874" s="305"/>
      <c r="H874" s="305"/>
      <c r="I874" s="305"/>
      <c r="J874" s="305"/>
      <c r="K874" s="305"/>
      <c r="L874" s="305"/>
      <c r="M874" s="309"/>
      <c r="N874" s="309"/>
      <c r="O874" s="309"/>
      <c r="P874" s="309"/>
      <c r="Q874" s="309"/>
      <c r="R874" s="309"/>
    </row>
    <row r="875">
      <c r="D875" s="305"/>
      <c r="E875" s="305"/>
      <c r="F875" s="305"/>
      <c r="G875" s="305"/>
      <c r="H875" s="305"/>
      <c r="I875" s="305"/>
      <c r="J875" s="305"/>
      <c r="K875" s="305"/>
      <c r="L875" s="305"/>
      <c r="M875" s="309"/>
      <c r="N875" s="309"/>
      <c r="O875" s="309"/>
      <c r="P875" s="309"/>
      <c r="Q875" s="309"/>
      <c r="R875" s="309"/>
    </row>
    <row r="876">
      <c r="D876" s="305"/>
      <c r="E876" s="305"/>
      <c r="F876" s="305"/>
      <c r="G876" s="305"/>
      <c r="H876" s="305"/>
      <c r="I876" s="305"/>
      <c r="J876" s="305"/>
      <c r="K876" s="305"/>
      <c r="L876" s="305"/>
      <c r="M876" s="309"/>
      <c r="N876" s="309"/>
      <c r="O876" s="309"/>
      <c r="P876" s="309"/>
      <c r="Q876" s="309"/>
      <c r="R876" s="309"/>
    </row>
    <row r="877">
      <c r="D877" s="305"/>
      <c r="E877" s="305"/>
      <c r="F877" s="305"/>
      <c r="G877" s="305"/>
      <c r="H877" s="305"/>
      <c r="I877" s="305"/>
      <c r="J877" s="305"/>
      <c r="K877" s="305"/>
      <c r="L877" s="305"/>
      <c r="M877" s="309"/>
      <c r="N877" s="309"/>
      <c r="O877" s="309"/>
      <c r="P877" s="309"/>
      <c r="Q877" s="309"/>
      <c r="R877" s="309"/>
    </row>
    <row r="878">
      <c r="D878" s="305"/>
      <c r="E878" s="305"/>
      <c r="F878" s="305"/>
      <c r="G878" s="305"/>
      <c r="H878" s="305"/>
      <c r="I878" s="305"/>
      <c r="J878" s="305"/>
      <c r="K878" s="305"/>
      <c r="L878" s="305"/>
      <c r="M878" s="309"/>
      <c r="N878" s="309"/>
      <c r="O878" s="309"/>
      <c r="P878" s="309"/>
      <c r="Q878" s="309"/>
      <c r="R878" s="309"/>
    </row>
    <row r="879">
      <c r="D879" s="305"/>
      <c r="E879" s="305"/>
      <c r="F879" s="305"/>
      <c r="G879" s="305"/>
      <c r="H879" s="305"/>
      <c r="I879" s="305"/>
      <c r="J879" s="305"/>
      <c r="K879" s="305"/>
      <c r="L879" s="305"/>
      <c r="M879" s="309"/>
      <c r="N879" s="309"/>
      <c r="O879" s="309"/>
      <c r="P879" s="309"/>
      <c r="Q879" s="309"/>
      <c r="R879" s="309"/>
    </row>
    <row r="880">
      <c r="D880" s="305"/>
      <c r="E880" s="305"/>
      <c r="F880" s="305"/>
      <c r="G880" s="305"/>
      <c r="H880" s="305"/>
      <c r="I880" s="305"/>
      <c r="J880" s="305"/>
      <c r="K880" s="305"/>
      <c r="L880" s="305"/>
      <c r="M880" s="309"/>
      <c r="N880" s="309"/>
      <c r="O880" s="309"/>
      <c r="P880" s="309"/>
      <c r="Q880" s="309"/>
      <c r="R880" s="309"/>
    </row>
    <row r="881">
      <c r="D881" s="305"/>
      <c r="E881" s="305"/>
      <c r="F881" s="305"/>
      <c r="G881" s="305"/>
      <c r="H881" s="305"/>
      <c r="I881" s="305"/>
      <c r="J881" s="305"/>
      <c r="K881" s="305"/>
      <c r="L881" s="305"/>
      <c r="M881" s="309"/>
      <c r="N881" s="309"/>
      <c r="O881" s="309"/>
      <c r="P881" s="309"/>
      <c r="Q881" s="309"/>
      <c r="R881" s="309"/>
    </row>
    <row r="882">
      <c r="D882" s="305"/>
      <c r="E882" s="305"/>
      <c r="F882" s="305"/>
      <c r="G882" s="305"/>
      <c r="H882" s="305"/>
      <c r="I882" s="305"/>
      <c r="J882" s="305"/>
      <c r="K882" s="305"/>
      <c r="L882" s="305"/>
      <c r="M882" s="309"/>
      <c r="N882" s="309"/>
      <c r="O882" s="309"/>
      <c r="P882" s="309"/>
      <c r="Q882" s="309"/>
      <c r="R882" s="309"/>
    </row>
    <row r="883">
      <c r="D883" s="305"/>
      <c r="E883" s="305"/>
      <c r="F883" s="305"/>
      <c r="G883" s="305"/>
      <c r="H883" s="305"/>
      <c r="I883" s="305"/>
      <c r="J883" s="305"/>
      <c r="K883" s="305"/>
      <c r="L883" s="305"/>
      <c r="M883" s="309"/>
      <c r="N883" s="309"/>
      <c r="O883" s="309"/>
      <c r="P883" s="309"/>
      <c r="Q883" s="309"/>
      <c r="R883" s="309"/>
    </row>
    <row r="884">
      <c r="D884" s="305"/>
      <c r="E884" s="305"/>
      <c r="F884" s="305"/>
      <c r="G884" s="305"/>
      <c r="H884" s="305"/>
      <c r="I884" s="305"/>
      <c r="J884" s="305"/>
      <c r="K884" s="305"/>
      <c r="L884" s="305"/>
      <c r="M884" s="309"/>
      <c r="N884" s="309"/>
      <c r="O884" s="309"/>
      <c r="P884" s="309"/>
      <c r="Q884" s="309"/>
      <c r="R884" s="309"/>
    </row>
    <row r="885">
      <c r="D885" s="305"/>
      <c r="E885" s="305"/>
      <c r="F885" s="305"/>
      <c r="G885" s="305"/>
      <c r="H885" s="305"/>
      <c r="I885" s="305"/>
      <c r="J885" s="305"/>
      <c r="K885" s="305"/>
      <c r="L885" s="305"/>
      <c r="M885" s="309"/>
      <c r="N885" s="309"/>
      <c r="O885" s="309"/>
      <c r="P885" s="309"/>
      <c r="Q885" s="309"/>
      <c r="R885" s="309"/>
    </row>
    <row r="886">
      <c r="D886" s="305"/>
      <c r="E886" s="305"/>
      <c r="F886" s="305"/>
      <c r="G886" s="305"/>
      <c r="H886" s="305"/>
      <c r="I886" s="305"/>
      <c r="J886" s="305"/>
      <c r="K886" s="305"/>
      <c r="L886" s="305"/>
      <c r="M886" s="309"/>
      <c r="N886" s="309"/>
      <c r="O886" s="309"/>
      <c r="P886" s="309"/>
      <c r="Q886" s="309"/>
      <c r="R886" s="309"/>
    </row>
    <row r="887">
      <c r="D887" s="305"/>
      <c r="E887" s="305"/>
      <c r="F887" s="305"/>
      <c r="G887" s="305"/>
      <c r="H887" s="305"/>
      <c r="I887" s="305"/>
      <c r="J887" s="305"/>
      <c r="K887" s="305"/>
      <c r="L887" s="305"/>
      <c r="M887" s="309"/>
      <c r="N887" s="309"/>
      <c r="O887" s="309"/>
      <c r="P887" s="309"/>
      <c r="Q887" s="309"/>
      <c r="R887" s="309"/>
    </row>
    <row r="888">
      <c r="D888" s="305"/>
      <c r="E888" s="305"/>
      <c r="F888" s="305"/>
      <c r="G888" s="305"/>
      <c r="H888" s="305"/>
      <c r="I888" s="305"/>
      <c r="J888" s="305"/>
      <c r="K888" s="305"/>
      <c r="L888" s="305"/>
      <c r="M888" s="309"/>
      <c r="N888" s="309"/>
      <c r="O888" s="309"/>
      <c r="P888" s="309"/>
      <c r="Q888" s="309"/>
      <c r="R888" s="309"/>
    </row>
    <row r="889">
      <c r="D889" s="305"/>
      <c r="E889" s="305"/>
      <c r="F889" s="305"/>
      <c r="G889" s="305"/>
      <c r="H889" s="305"/>
      <c r="I889" s="305"/>
      <c r="J889" s="305"/>
      <c r="K889" s="305"/>
      <c r="L889" s="305"/>
      <c r="M889" s="309"/>
      <c r="N889" s="309"/>
      <c r="O889" s="309"/>
      <c r="P889" s="309"/>
      <c r="Q889" s="309"/>
      <c r="R889" s="309"/>
    </row>
    <row r="890">
      <c r="D890" s="305"/>
      <c r="E890" s="305"/>
      <c r="F890" s="305"/>
      <c r="G890" s="305"/>
      <c r="H890" s="305"/>
      <c r="I890" s="305"/>
      <c r="J890" s="305"/>
      <c r="K890" s="305"/>
      <c r="L890" s="305"/>
      <c r="M890" s="309"/>
      <c r="N890" s="309"/>
      <c r="O890" s="309"/>
      <c r="P890" s="309"/>
      <c r="Q890" s="309"/>
      <c r="R890" s="309"/>
    </row>
    <row r="891">
      <c r="D891" s="305"/>
      <c r="E891" s="305"/>
      <c r="F891" s="305"/>
      <c r="G891" s="305"/>
      <c r="H891" s="305"/>
      <c r="I891" s="305"/>
      <c r="J891" s="305"/>
      <c r="K891" s="305"/>
      <c r="L891" s="305"/>
      <c r="M891" s="309"/>
      <c r="N891" s="309"/>
      <c r="O891" s="309"/>
      <c r="P891" s="309"/>
      <c r="Q891" s="309"/>
      <c r="R891" s="309"/>
    </row>
    <row r="892">
      <c r="D892" s="305"/>
      <c r="E892" s="305"/>
      <c r="F892" s="305"/>
      <c r="G892" s="305"/>
      <c r="H892" s="305"/>
      <c r="I892" s="305"/>
      <c r="J892" s="305"/>
      <c r="K892" s="305"/>
      <c r="L892" s="305"/>
      <c r="M892" s="309"/>
      <c r="N892" s="309"/>
      <c r="O892" s="309"/>
      <c r="P892" s="309"/>
      <c r="Q892" s="309"/>
      <c r="R892" s="309"/>
    </row>
    <row r="893">
      <c r="D893" s="305"/>
      <c r="E893" s="305"/>
      <c r="F893" s="305"/>
      <c r="G893" s="305"/>
      <c r="H893" s="305"/>
      <c r="I893" s="305"/>
      <c r="J893" s="305"/>
      <c r="K893" s="305"/>
      <c r="L893" s="305"/>
      <c r="M893" s="309"/>
      <c r="N893" s="309"/>
      <c r="O893" s="309"/>
      <c r="P893" s="309"/>
      <c r="Q893" s="309"/>
      <c r="R893" s="309"/>
    </row>
    <row r="894">
      <c r="D894" s="305"/>
      <c r="E894" s="305"/>
      <c r="F894" s="305"/>
      <c r="G894" s="305"/>
      <c r="H894" s="305"/>
      <c r="I894" s="305"/>
      <c r="J894" s="305"/>
      <c r="K894" s="305"/>
      <c r="L894" s="305"/>
      <c r="M894" s="309"/>
      <c r="N894" s="309"/>
      <c r="O894" s="309"/>
      <c r="P894" s="309"/>
      <c r="Q894" s="309"/>
      <c r="R894" s="309"/>
    </row>
    <row r="895">
      <c r="D895" s="305"/>
      <c r="E895" s="305"/>
      <c r="F895" s="305"/>
      <c r="G895" s="305"/>
      <c r="H895" s="305"/>
      <c r="I895" s="305"/>
      <c r="J895" s="305"/>
      <c r="K895" s="305"/>
      <c r="L895" s="305"/>
      <c r="M895" s="309"/>
      <c r="N895" s="309"/>
      <c r="O895" s="309"/>
      <c r="P895" s="309"/>
      <c r="Q895" s="309"/>
      <c r="R895" s="309"/>
    </row>
    <row r="896">
      <c r="D896" s="305"/>
      <c r="E896" s="305"/>
      <c r="F896" s="305"/>
      <c r="G896" s="305"/>
      <c r="H896" s="305"/>
      <c r="I896" s="305"/>
      <c r="J896" s="305"/>
      <c r="K896" s="305"/>
      <c r="L896" s="305"/>
      <c r="M896" s="309"/>
      <c r="N896" s="309"/>
      <c r="O896" s="309"/>
      <c r="P896" s="309"/>
      <c r="Q896" s="309"/>
      <c r="R896" s="309"/>
    </row>
    <row r="897">
      <c r="D897" s="305"/>
      <c r="E897" s="305"/>
      <c r="F897" s="305"/>
      <c r="G897" s="305"/>
      <c r="H897" s="305"/>
      <c r="I897" s="305"/>
      <c r="J897" s="305"/>
      <c r="K897" s="305"/>
      <c r="L897" s="305"/>
      <c r="M897" s="309"/>
      <c r="N897" s="309"/>
      <c r="O897" s="309"/>
      <c r="P897" s="309"/>
      <c r="Q897" s="309"/>
      <c r="R897" s="309"/>
    </row>
    <row r="898">
      <c r="D898" s="305"/>
      <c r="E898" s="305"/>
      <c r="F898" s="305"/>
      <c r="G898" s="305"/>
      <c r="H898" s="305"/>
      <c r="I898" s="305"/>
      <c r="J898" s="305"/>
      <c r="K898" s="305"/>
      <c r="L898" s="305"/>
      <c r="M898" s="309"/>
      <c r="N898" s="309"/>
      <c r="O898" s="309"/>
      <c r="P898" s="309"/>
      <c r="Q898" s="309"/>
      <c r="R898" s="309"/>
    </row>
    <row r="899">
      <c r="D899" s="305"/>
      <c r="E899" s="305"/>
      <c r="F899" s="305"/>
      <c r="G899" s="305"/>
      <c r="H899" s="305"/>
      <c r="I899" s="305"/>
      <c r="J899" s="305"/>
      <c r="K899" s="305"/>
      <c r="L899" s="305"/>
      <c r="M899" s="309"/>
      <c r="N899" s="309"/>
      <c r="O899" s="309"/>
      <c r="P899" s="309"/>
      <c r="Q899" s="309"/>
      <c r="R899" s="309"/>
    </row>
    <row r="900">
      <c r="D900" s="305"/>
      <c r="E900" s="305"/>
      <c r="F900" s="305"/>
      <c r="G900" s="305"/>
      <c r="H900" s="305"/>
      <c r="I900" s="305"/>
      <c r="J900" s="305"/>
      <c r="K900" s="305"/>
      <c r="L900" s="305"/>
      <c r="M900" s="309"/>
      <c r="N900" s="309"/>
      <c r="O900" s="309"/>
      <c r="P900" s="309"/>
      <c r="Q900" s="309"/>
      <c r="R900" s="309"/>
    </row>
    <row r="901">
      <c r="D901" s="305"/>
      <c r="E901" s="305"/>
      <c r="F901" s="305"/>
      <c r="G901" s="305"/>
      <c r="H901" s="305"/>
      <c r="I901" s="305"/>
      <c r="J901" s="305"/>
      <c r="K901" s="305"/>
      <c r="L901" s="305"/>
      <c r="M901" s="309"/>
      <c r="N901" s="309"/>
      <c r="O901" s="309"/>
      <c r="P901" s="309"/>
      <c r="Q901" s="309"/>
      <c r="R901" s="309"/>
    </row>
    <row r="902">
      <c r="D902" s="305"/>
      <c r="E902" s="305"/>
      <c r="F902" s="305"/>
      <c r="G902" s="305"/>
      <c r="H902" s="305"/>
      <c r="I902" s="305"/>
      <c r="J902" s="305"/>
      <c r="K902" s="305"/>
      <c r="L902" s="305"/>
      <c r="M902" s="309"/>
      <c r="N902" s="309"/>
      <c r="O902" s="309"/>
      <c r="P902" s="309"/>
      <c r="Q902" s="309"/>
      <c r="R902" s="309"/>
    </row>
    <row r="903">
      <c r="D903" s="305"/>
      <c r="E903" s="305"/>
      <c r="F903" s="305"/>
      <c r="G903" s="305"/>
      <c r="H903" s="305"/>
      <c r="I903" s="305"/>
      <c r="J903" s="305"/>
      <c r="K903" s="305"/>
      <c r="L903" s="305"/>
      <c r="M903" s="309"/>
      <c r="N903" s="309"/>
      <c r="O903" s="309"/>
      <c r="P903" s="309"/>
      <c r="Q903" s="309"/>
      <c r="R903" s="309"/>
    </row>
    <row r="904">
      <c r="D904" s="305"/>
      <c r="E904" s="305"/>
      <c r="F904" s="305"/>
      <c r="G904" s="305"/>
      <c r="H904" s="305"/>
      <c r="I904" s="305"/>
      <c r="J904" s="305"/>
      <c r="K904" s="305"/>
      <c r="L904" s="305"/>
      <c r="M904" s="309"/>
      <c r="N904" s="309"/>
      <c r="O904" s="309"/>
      <c r="P904" s="309"/>
      <c r="Q904" s="309"/>
      <c r="R904" s="309"/>
    </row>
    <row r="905">
      <c r="D905" s="305"/>
      <c r="E905" s="305"/>
      <c r="F905" s="305"/>
      <c r="G905" s="305"/>
      <c r="H905" s="305"/>
      <c r="I905" s="305"/>
      <c r="J905" s="305"/>
      <c r="K905" s="305"/>
      <c r="L905" s="305"/>
      <c r="M905" s="309"/>
      <c r="N905" s="309"/>
      <c r="O905" s="309"/>
      <c r="P905" s="309"/>
      <c r="Q905" s="309"/>
      <c r="R905" s="309"/>
    </row>
    <row r="906">
      <c r="D906" s="305"/>
      <c r="E906" s="305"/>
      <c r="F906" s="305"/>
      <c r="G906" s="305"/>
      <c r="H906" s="305"/>
      <c r="I906" s="305"/>
      <c r="J906" s="305"/>
      <c r="K906" s="305"/>
      <c r="L906" s="305"/>
      <c r="M906" s="309"/>
      <c r="N906" s="309"/>
      <c r="O906" s="309"/>
      <c r="P906" s="309"/>
      <c r="Q906" s="309"/>
      <c r="R906" s="309"/>
    </row>
    <row r="907">
      <c r="D907" s="305"/>
      <c r="E907" s="305"/>
      <c r="F907" s="305"/>
      <c r="G907" s="305"/>
      <c r="H907" s="305"/>
      <c r="I907" s="305"/>
      <c r="J907" s="305"/>
      <c r="K907" s="305"/>
      <c r="L907" s="305"/>
      <c r="M907" s="309"/>
      <c r="N907" s="309"/>
      <c r="O907" s="309"/>
      <c r="P907" s="309"/>
      <c r="Q907" s="309"/>
      <c r="R907" s="309"/>
    </row>
    <row r="908">
      <c r="D908" s="305"/>
      <c r="E908" s="305"/>
      <c r="F908" s="305"/>
      <c r="G908" s="305"/>
      <c r="H908" s="305"/>
      <c r="I908" s="305"/>
      <c r="J908" s="305"/>
      <c r="K908" s="305"/>
      <c r="L908" s="305"/>
      <c r="M908" s="309"/>
      <c r="N908" s="309"/>
      <c r="O908" s="309"/>
      <c r="P908" s="309"/>
      <c r="Q908" s="309"/>
      <c r="R908" s="309"/>
    </row>
    <row r="909">
      <c r="D909" s="305"/>
      <c r="E909" s="305"/>
      <c r="F909" s="305"/>
      <c r="G909" s="305"/>
      <c r="H909" s="305"/>
      <c r="I909" s="305"/>
      <c r="J909" s="305"/>
      <c r="K909" s="305"/>
      <c r="L909" s="305"/>
      <c r="M909" s="309"/>
      <c r="N909" s="309"/>
      <c r="O909" s="309"/>
      <c r="P909" s="309"/>
      <c r="Q909" s="309"/>
      <c r="R909" s="309"/>
    </row>
    <row r="910">
      <c r="D910" s="305"/>
      <c r="E910" s="305"/>
      <c r="F910" s="305"/>
      <c r="G910" s="305"/>
      <c r="H910" s="305"/>
      <c r="I910" s="305"/>
      <c r="J910" s="305"/>
      <c r="K910" s="305"/>
      <c r="L910" s="305"/>
      <c r="M910" s="309"/>
      <c r="N910" s="309"/>
      <c r="O910" s="309"/>
      <c r="P910" s="309"/>
      <c r="Q910" s="309"/>
      <c r="R910" s="309"/>
    </row>
    <row r="911">
      <c r="D911" s="305"/>
      <c r="E911" s="305"/>
      <c r="F911" s="305"/>
      <c r="G911" s="305"/>
      <c r="H911" s="305"/>
      <c r="I911" s="305"/>
      <c r="J911" s="305"/>
      <c r="K911" s="305"/>
      <c r="L911" s="305"/>
      <c r="M911" s="309"/>
      <c r="N911" s="309"/>
      <c r="O911" s="309"/>
      <c r="P911" s="309"/>
      <c r="Q911" s="309"/>
      <c r="R911" s="309"/>
    </row>
    <row r="912">
      <c r="D912" s="305"/>
      <c r="E912" s="305"/>
      <c r="F912" s="305"/>
      <c r="G912" s="305"/>
      <c r="H912" s="305"/>
      <c r="I912" s="305"/>
      <c r="J912" s="305"/>
      <c r="K912" s="305"/>
      <c r="L912" s="305"/>
      <c r="M912" s="309"/>
      <c r="N912" s="309"/>
      <c r="O912" s="309"/>
      <c r="P912" s="309"/>
      <c r="Q912" s="309"/>
      <c r="R912" s="309"/>
    </row>
    <row r="913">
      <c r="D913" s="305"/>
      <c r="E913" s="305"/>
      <c r="F913" s="305"/>
      <c r="G913" s="305"/>
      <c r="H913" s="305"/>
      <c r="I913" s="305"/>
      <c r="J913" s="305"/>
      <c r="K913" s="305"/>
      <c r="L913" s="305"/>
      <c r="M913" s="309"/>
      <c r="N913" s="309"/>
      <c r="O913" s="309"/>
      <c r="P913" s="309"/>
      <c r="Q913" s="309"/>
      <c r="R913" s="309"/>
    </row>
    <row r="914">
      <c r="D914" s="305"/>
      <c r="E914" s="305"/>
      <c r="F914" s="305"/>
      <c r="G914" s="305"/>
      <c r="H914" s="305"/>
      <c r="I914" s="305"/>
      <c r="J914" s="305"/>
      <c r="K914" s="305"/>
      <c r="L914" s="305"/>
      <c r="M914" s="309"/>
      <c r="N914" s="309"/>
      <c r="O914" s="309"/>
      <c r="P914" s="309"/>
      <c r="Q914" s="309"/>
      <c r="R914" s="309"/>
    </row>
    <row r="915">
      <c r="D915" s="305"/>
      <c r="E915" s="305"/>
      <c r="F915" s="305"/>
      <c r="G915" s="305"/>
      <c r="H915" s="305"/>
      <c r="I915" s="305"/>
      <c r="J915" s="305"/>
      <c r="K915" s="305"/>
      <c r="L915" s="305"/>
      <c r="M915" s="309"/>
      <c r="N915" s="309"/>
      <c r="O915" s="309"/>
      <c r="P915" s="309"/>
      <c r="Q915" s="309"/>
      <c r="R915" s="309"/>
    </row>
    <row r="916">
      <c r="D916" s="305"/>
      <c r="E916" s="305"/>
      <c r="F916" s="305"/>
      <c r="G916" s="305"/>
      <c r="H916" s="305"/>
      <c r="I916" s="305"/>
      <c r="J916" s="305"/>
      <c r="K916" s="305"/>
      <c r="L916" s="305"/>
      <c r="M916" s="309"/>
      <c r="N916" s="309"/>
      <c r="O916" s="309"/>
      <c r="P916" s="309"/>
      <c r="Q916" s="309"/>
      <c r="R916" s="309"/>
    </row>
    <row r="917">
      <c r="D917" s="305"/>
      <c r="E917" s="305"/>
      <c r="F917" s="305"/>
      <c r="G917" s="305"/>
      <c r="H917" s="305"/>
      <c r="I917" s="305"/>
      <c r="J917" s="305"/>
      <c r="K917" s="305"/>
      <c r="L917" s="305"/>
      <c r="M917" s="309"/>
      <c r="N917" s="309"/>
      <c r="O917" s="309"/>
      <c r="P917" s="309"/>
      <c r="Q917" s="309"/>
      <c r="R917" s="309"/>
    </row>
    <row r="918">
      <c r="D918" s="305"/>
      <c r="E918" s="305"/>
      <c r="F918" s="305"/>
      <c r="G918" s="305"/>
      <c r="H918" s="305"/>
      <c r="I918" s="305"/>
      <c r="J918" s="305"/>
      <c r="K918" s="305"/>
      <c r="L918" s="305"/>
      <c r="M918" s="309"/>
      <c r="N918" s="309"/>
      <c r="O918" s="309"/>
      <c r="P918" s="309"/>
      <c r="Q918" s="309"/>
      <c r="R918" s="309"/>
    </row>
    <row r="919">
      <c r="D919" s="305"/>
      <c r="E919" s="305"/>
      <c r="F919" s="305"/>
      <c r="G919" s="305"/>
      <c r="H919" s="305"/>
      <c r="I919" s="305"/>
      <c r="J919" s="305"/>
      <c r="K919" s="305"/>
      <c r="L919" s="305"/>
      <c r="M919" s="309"/>
      <c r="N919" s="309"/>
      <c r="O919" s="309"/>
      <c r="P919" s="309"/>
      <c r="Q919" s="309"/>
      <c r="R919" s="309"/>
    </row>
    <row r="920">
      <c r="D920" s="305"/>
      <c r="E920" s="305"/>
      <c r="F920" s="305"/>
      <c r="G920" s="305"/>
      <c r="H920" s="305"/>
      <c r="I920" s="305"/>
      <c r="J920" s="305"/>
      <c r="K920" s="305"/>
      <c r="L920" s="305"/>
      <c r="M920" s="309"/>
      <c r="N920" s="309"/>
      <c r="O920" s="309"/>
      <c r="P920" s="309"/>
      <c r="Q920" s="309"/>
      <c r="R920" s="309"/>
    </row>
    <row r="921">
      <c r="D921" s="305"/>
      <c r="E921" s="305"/>
      <c r="F921" s="305"/>
      <c r="G921" s="305"/>
      <c r="H921" s="305"/>
      <c r="I921" s="305"/>
      <c r="J921" s="305"/>
      <c r="K921" s="305"/>
      <c r="L921" s="305"/>
      <c r="M921" s="309"/>
      <c r="N921" s="309"/>
      <c r="O921" s="309"/>
      <c r="P921" s="309"/>
      <c r="Q921" s="309"/>
      <c r="R921" s="309"/>
    </row>
    <row r="922">
      <c r="D922" s="305"/>
      <c r="E922" s="305"/>
      <c r="F922" s="305"/>
      <c r="G922" s="305"/>
      <c r="H922" s="305"/>
      <c r="I922" s="305"/>
      <c r="J922" s="305"/>
      <c r="K922" s="305"/>
      <c r="L922" s="305"/>
      <c r="M922" s="309"/>
      <c r="N922" s="309"/>
      <c r="O922" s="309"/>
      <c r="P922" s="309"/>
      <c r="Q922" s="309"/>
      <c r="R922" s="309"/>
    </row>
    <row r="923">
      <c r="D923" s="305"/>
      <c r="E923" s="305"/>
      <c r="F923" s="305"/>
      <c r="G923" s="305"/>
      <c r="H923" s="305"/>
      <c r="I923" s="305"/>
      <c r="J923" s="305"/>
      <c r="K923" s="305"/>
      <c r="L923" s="305"/>
      <c r="M923" s="309"/>
      <c r="N923" s="309"/>
      <c r="O923" s="309"/>
      <c r="P923" s="309"/>
      <c r="Q923" s="309"/>
      <c r="R923" s="309"/>
    </row>
    <row r="924">
      <c r="D924" s="305"/>
      <c r="E924" s="305"/>
      <c r="F924" s="305"/>
      <c r="G924" s="305"/>
      <c r="H924" s="305"/>
      <c r="I924" s="305"/>
      <c r="J924" s="305"/>
      <c r="K924" s="305"/>
      <c r="L924" s="305"/>
      <c r="M924" s="309"/>
      <c r="N924" s="309"/>
      <c r="O924" s="309"/>
      <c r="P924" s="309"/>
      <c r="Q924" s="309"/>
      <c r="R924" s="309"/>
    </row>
    <row r="925">
      <c r="D925" s="305"/>
      <c r="E925" s="305"/>
      <c r="F925" s="305"/>
      <c r="G925" s="305"/>
      <c r="H925" s="305"/>
      <c r="I925" s="305"/>
      <c r="J925" s="305"/>
      <c r="K925" s="305"/>
      <c r="L925" s="305"/>
      <c r="M925" s="309"/>
      <c r="N925" s="309"/>
      <c r="O925" s="309"/>
      <c r="P925" s="309"/>
      <c r="Q925" s="309"/>
      <c r="R925" s="309"/>
    </row>
    <row r="926">
      <c r="D926" s="305"/>
      <c r="E926" s="305"/>
      <c r="F926" s="305"/>
      <c r="G926" s="305"/>
      <c r="H926" s="305"/>
      <c r="I926" s="305"/>
      <c r="J926" s="305"/>
      <c r="K926" s="305"/>
      <c r="L926" s="305"/>
      <c r="M926" s="309"/>
      <c r="N926" s="309"/>
      <c r="O926" s="309"/>
      <c r="P926" s="309"/>
      <c r="Q926" s="309"/>
      <c r="R926" s="309"/>
    </row>
    <row r="927">
      <c r="D927" s="305"/>
      <c r="E927" s="305"/>
      <c r="F927" s="305"/>
      <c r="G927" s="305"/>
      <c r="H927" s="305"/>
      <c r="I927" s="305"/>
      <c r="J927" s="305"/>
      <c r="K927" s="305"/>
      <c r="L927" s="305"/>
      <c r="M927" s="309"/>
      <c r="N927" s="309"/>
      <c r="O927" s="309"/>
      <c r="P927" s="309"/>
      <c r="Q927" s="309"/>
      <c r="R927" s="309"/>
    </row>
    <row r="928">
      <c r="D928" s="305"/>
      <c r="E928" s="305"/>
      <c r="F928" s="305"/>
      <c r="G928" s="305"/>
      <c r="H928" s="305"/>
      <c r="I928" s="305"/>
      <c r="J928" s="305"/>
      <c r="K928" s="305"/>
      <c r="L928" s="305"/>
      <c r="M928" s="309"/>
      <c r="N928" s="309"/>
      <c r="O928" s="309"/>
      <c r="P928" s="309"/>
      <c r="Q928" s="309"/>
      <c r="R928" s="309"/>
    </row>
    <row r="929">
      <c r="D929" s="305"/>
      <c r="E929" s="305"/>
      <c r="F929" s="305"/>
      <c r="G929" s="305"/>
      <c r="H929" s="305"/>
      <c r="I929" s="305"/>
      <c r="J929" s="305"/>
      <c r="K929" s="305"/>
      <c r="L929" s="305"/>
      <c r="M929" s="309"/>
      <c r="N929" s="309"/>
      <c r="O929" s="309"/>
      <c r="P929" s="309"/>
      <c r="Q929" s="309"/>
      <c r="R929" s="309"/>
    </row>
    <row r="930">
      <c r="D930" s="305"/>
      <c r="E930" s="305"/>
      <c r="F930" s="305"/>
      <c r="G930" s="305"/>
      <c r="H930" s="305"/>
      <c r="I930" s="305"/>
      <c r="J930" s="305"/>
      <c r="K930" s="305"/>
      <c r="L930" s="305"/>
      <c r="M930" s="309"/>
      <c r="N930" s="309"/>
      <c r="O930" s="309"/>
      <c r="P930" s="309"/>
      <c r="Q930" s="309"/>
      <c r="R930" s="309"/>
    </row>
    <row r="931">
      <c r="D931" s="305"/>
      <c r="E931" s="305"/>
      <c r="F931" s="305"/>
      <c r="G931" s="305"/>
      <c r="H931" s="305"/>
      <c r="I931" s="305"/>
      <c r="J931" s="305"/>
      <c r="K931" s="305"/>
      <c r="L931" s="305"/>
      <c r="M931" s="309"/>
      <c r="N931" s="309"/>
      <c r="O931" s="309"/>
      <c r="P931" s="309"/>
      <c r="Q931" s="309"/>
      <c r="R931" s="309"/>
    </row>
    <row r="932">
      <c r="D932" s="305"/>
      <c r="E932" s="305"/>
      <c r="F932" s="305"/>
      <c r="G932" s="305"/>
      <c r="H932" s="305"/>
      <c r="I932" s="305"/>
      <c r="J932" s="305"/>
      <c r="K932" s="305"/>
      <c r="L932" s="305"/>
      <c r="M932" s="309"/>
      <c r="N932" s="309"/>
      <c r="O932" s="309"/>
      <c r="P932" s="309"/>
      <c r="Q932" s="309"/>
      <c r="R932" s="309"/>
    </row>
    <row r="933">
      <c r="D933" s="305"/>
      <c r="E933" s="305"/>
      <c r="F933" s="305"/>
      <c r="G933" s="305"/>
      <c r="H933" s="305"/>
      <c r="I933" s="305"/>
      <c r="J933" s="305"/>
      <c r="K933" s="305"/>
      <c r="L933" s="305"/>
      <c r="M933" s="309"/>
      <c r="N933" s="309"/>
      <c r="O933" s="309"/>
      <c r="P933" s="309"/>
      <c r="Q933" s="309"/>
      <c r="R933" s="309"/>
    </row>
    <row r="934">
      <c r="D934" s="305"/>
      <c r="E934" s="305"/>
      <c r="F934" s="305"/>
      <c r="G934" s="305"/>
      <c r="H934" s="305"/>
      <c r="I934" s="305"/>
      <c r="J934" s="305"/>
      <c r="K934" s="305"/>
      <c r="L934" s="305"/>
      <c r="M934" s="309"/>
      <c r="N934" s="309"/>
      <c r="O934" s="309"/>
      <c r="P934" s="309"/>
      <c r="Q934" s="309"/>
      <c r="R934" s="309"/>
    </row>
    <row r="935">
      <c r="D935" s="305"/>
      <c r="E935" s="305"/>
      <c r="F935" s="305"/>
      <c r="G935" s="305"/>
      <c r="H935" s="305"/>
      <c r="I935" s="305"/>
      <c r="J935" s="305"/>
      <c r="K935" s="305"/>
      <c r="L935" s="305"/>
      <c r="M935" s="309"/>
      <c r="N935" s="309"/>
      <c r="O935" s="309"/>
      <c r="P935" s="309"/>
      <c r="Q935" s="309"/>
      <c r="R935" s="309"/>
    </row>
    <row r="936">
      <c r="D936" s="305"/>
      <c r="E936" s="305"/>
      <c r="F936" s="305"/>
      <c r="G936" s="305"/>
      <c r="H936" s="305"/>
      <c r="I936" s="305"/>
      <c r="J936" s="305"/>
      <c r="K936" s="305"/>
      <c r="L936" s="305"/>
      <c r="M936" s="309"/>
      <c r="N936" s="309"/>
      <c r="O936" s="309"/>
      <c r="P936" s="309"/>
      <c r="Q936" s="309"/>
      <c r="R936" s="309"/>
    </row>
    <row r="937">
      <c r="D937" s="305"/>
      <c r="E937" s="305"/>
      <c r="F937" s="305"/>
      <c r="G937" s="305"/>
      <c r="H937" s="305"/>
      <c r="I937" s="305"/>
      <c r="J937" s="305"/>
      <c r="K937" s="305"/>
      <c r="L937" s="305"/>
      <c r="M937" s="309"/>
      <c r="N937" s="309"/>
      <c r="O937" s="309"/>
      <c r="P937" s="309"/>
      <c r="Q937" s="309"/>
      <c r="R937" s="309"/>
    </row>
    <row r="938">
      <c r="D938" s="305"/>
      <c r="E938" s="305"/>
      <c r="F938" s="305"/>
      <c r="G938" s="305"/>
      <c r="H938" s="305"/>
      <c r="I938" s="305"/>
      <c r="J938" s="305"/>
      <c r="K938" s="305"/>
      <c r="L938" s="305"/>
      <c r="M938" s="309"/>
      <c r="N938" s="309"/>
      <c r="O938" s="309"/>
      <c r="P938" s="309"/>
      <c r="Q938" s="309"/>
      <c r="R938" s="309"/>
    </row>
    <row r="939">
      <c r="D939" s="305"/>
      <c r="E939" s="305"/>
      <c r="F939" s="305"/>
      <c r="G939" s="305"/>
      <c r="H939" s="305"/>
      <c r="I939" s="305"/>
      <c r="J939" s="305"/>
      <c r="K939" s="305"/>
      <c r="L939" s="305"/>
      <c r="M939" s="309"/>
      <c r="N939" s="309"/>
      <c r="O939" s="309"/>
      <c r="P939" s="309"/>
      <c r="Q939" s="309"/>
      <c r="R939" s="309"/>
    </row>
    <row r="940">
      <c r="D940" s="305"/>
      <c r="E940" s="305"/>
      <c r="F940" s="305"/>
      <c r="G940" s="305"/>
      <c r="H940" s="305"/>
      <c r="I940" s="305"/>
      <c r="J940" s="305"/>
      <c r="K940" s="305"/>
      <c r="L940" s="305"/>
      <c r="M940" s="309"/>
      <c r="N940" s="309"/>
      <c r="O940" s="309"/>
      <c r="P940" s="309"/>
      <c r="Q940" s="309"/>
      <c r="R940" s="309"/>
    </row>
    <row r="941">
      <c r="D941" s="305"/>
      <c r="E941" s="305"/>
      <c r="F941" s="305"/>
      <c r="G941" s="305"/>
      <c r="H941" s="305"/>
      <c r="I941" s="305"/>
      <c r="J941" s="305"/>
      <c r="K941" s="305"/>
      <c r="L941" s="305"/>
      <c r="M941" s="309"/>
      <c r="N941" s="309"/>
      <c r="O941" s="309"/>
      <c r="P941" s="309"/>
      <c r="Q941" s="309"/>
      <c r="R941" s="309"/>
    </row>
    <row r="942">
      <c r="D942" s="305"/>
      <c r="E942" s="305"/>
      <c r="F942" s="305"/>
      <c r="G942" s="305"/>
      <c r="H942" s="305"/>
      <c r="I942" s="305"/>
      <c r="J942" s="305"/>
      <c r="K942" s="305"/>
      <c r="L942" s="305"/>
      <c r="M942" s="309"/>
      <c r="N942" s="309"/>
      <c r="O942" s="309"/>
      <c r="P942" s="309"/>
      <c r="Q942" s="309"/>
      <c r="R942" s="309"/>
    </row>
    <row r="943">
      <c r="D943" s="305"/>
      <c r="E943" s="305"/>
      <c r="F943" s="305"/>
      <c r="G943" s="305"/>
      <c r="H943" s="305"/>
      <c r="I943" s="305"/>
      <c r="J943" s="305"/>
      <c r="K943" s="305"/>
      <c r="L943" s="305"/>
      <c r="M943" s="309"/>
      <c r="N943" s="309"/>
      <c r="O943" s="309"/>
      <c r="P943" s="309"/>
      <c r="Q943" s="309"/>
      <c r="R943" s="309"/>
    </row>
    <row r="944">
      <c r="D944" s="305"/>
      <c r="E944" s="305"/>
      <c r="F944" s="305"/>
      <c r="G944" s="305"/>
      <c r="H944" s="305"/>
      <c r="I944" s="305"/>
      <c r="J944" s="305"/>
      <c r="K944" s="305"/>
      <c r="L944" s="305"/>
      <c r="M944" s="309"/>
      <c r="N944" s="309"/>
      <c r="O944" s="309"/>
      <c r="P944" s="309"/>
      <c r="Q944" s="309"/>
      <c r="R944" s="309"/>
    </row>
    <row r="945">
      <c r="D945" s="305"/>
      <c r="E945" s="305"/>
      <c r="F945" s="305"/>
      <c r="G945" s="305"/>
      <c r="H945" s="305"/>
      <c r="I945" s="305"/>
      <c r="J945" s="305"/>
      <c r="K945" s="305"/>
      <c r="L945" s="305"/>
      <c r="M945" s="309"/>
      <c r="N945" s="309"/>
      <c r="O945" s="309"/>
      <c r="P945" s="309"/>
      <c r="Q945" s="309"/>
      <c r="R945" s="309"/>
    </row>
    <row r="946">
      <c r="D946" s="305"/>
      <c r="E946" s="305"/>
      <c r="F946" s="305"/>
      <c r="G946" s="305"/>
      <c r="H946" s="305"/>
      <c r="I946" s="305"/>
      <c r="J946" s="305"/>
      <c r="K946" s="305"/>
      <c r="L946" s="305"/>
      <c r="M946" s="309"/>
      <c r="N946" s="309"/>
      <c r="O946" s="309"/>
      <c r="P946" s="309"/>
      <c r="Q946" s="309"/>
      <c r="R946" s="309"/>
    </row>
    <row r="947">
      <c r="D947" s="305"/>
      <c r="E947" s="305"/>
      <c r="F947" s="305"/>
      <c r="G947" s="305"/>
      <c r="H947" s="305"/>
      <c r="I947" s="305"/>
      <c r="J947" s="305"/>
      <c r="K947" s="305"/>
      <c r="L947" s="305"/>
      <c r="M947" s="309"/>
      <c r="N947" s="309"/>
      <c r="O947" s="309"/>
      <c r="P947" s="309"/>
      <c r="Q947" s="309"/>
      <c r="R947" s="309"/>
    </row>
    <row r="948">
      <c r="D948" s="305"/>
      <c r="E948" s="305"/>
      <c r="F948" s="305"/>
      <c r="G948" s="305"/>
      <c r="H948" s="305"/>
      <c r="I948" s="305"/>
      <c r="J948" s="305"/>
      <c r="K948" s="305"/>
      <c r="L948" s="305"/>
      <c r="M948" s="309"/>
      <c r="N948" s="309"/>
      <c r="O948" s="309"/>
      <c r="P948" s="309"/>
      <c r="Q948" s="309"/>
      <c r="R948" s="309"/>
    </row>
    <row r="949">
      <c r="D949" s="305"/>
      <c r="E949" s="305"/>
      <c r="F949" s="305"/>
      <c r="G949" s="305"/>
      <c r="H949" s="305"/>
      <c r="I949" s="305"/>
      <c r="J949" s="305"/>
      <c r="K949" s="305"/>
      <c r="L949" s="305"/>
      <c r="M949" s="309"/>
      <c r="N949" s="309"/>
      <c r="O949" s="309"/>
      <c r="P949" s="309"/>
      <c r="Q949" s="309"/>
      <c r="R949" s="309"/>
    </row>
    <row r="950">
      <c r="D950" s="305"/>
      <c r="E950" s="305"/>
      <c r="F950" s="305"/>
      <c r="G950" s="305"/>
      <c r="H950" s="305"/>
      <c r="I950" s="305"/>
      <c r="J950" s="305"/>
      <c r="K950" s="305"/>
      <c r="L950" s="305"/>
      <c r="M950" s="309"/>
      <c r="N950" s="309"/>
      <c r="O950" s="309"/>
      <c r="P950" s="309"/>
      <c r="Q950" s="309"/>
      <c r="R950" s="309"/>
    </row>
    <row r="951">
      <c r="D951" s="305"/>
      <c r="E951" s="305"/>
      <c r="F951" s="305"/>
      <c r="G951" s="305"/>
      <c r="H951" s="305"/>
      <c r="I951" s="305"/>
      <c r="J951" s="305"/>
      <c r="K951" s="305"/>
      <c r="L951" s="305"/>
      <c r="M951" s="309"/>
      <c r="N951" s="309"/>
      <c r="O951" s="309"/>
      <c r="P951" s="309"/>
      <c r="Q951" s="309"/>
      <c r="R951" s="309"/>
    </row>
    <row r="952">
      <c r="D952" s="305"/>
      <c r="E952" s="305"/>
      <c r="F952" s="305"/>
      <c r="G952" s="305"/>
      <c r="H952" s="305"/>
      <c r="I952" s="305"/>
      <c r="J952" s="305"/>
      <c r="K952" s="305"/>
      <c r="L952" s="305"/>
      <c r="M952" s="309"/>
      <c r="N952" s="309"/>
      <c r="O952" s="309"/>
      <c r="P952" s="309"/>
      <c r="Q952" s="309"/>
      <c r="R952" s="309"/>
    </row>
    <row r="953">
      <c r="D953" s="305"/>
      <c r="E953" s="305"/>
      <c r="F953" s="305"/>
      <c r="G953" s="305"/>
      <c r="H953" s="305"/>
      <c r="I953" s="305"/>
      <c r="J953" s="305"/>
      <c r="K953" s="305"/>
      <c r="L953" s="305"/>
      <c r="M953" s="309"/>
      <c r="N953" s="309"/>
      <c r="O953" s="309"/>
      <c r="P953" s="309"/>
      <c r="Q953" s="309"/>
      <c r="R953" s="309"/>
    </row>
    <row r="954">
      <c r="D954" s="305"/>
      <c r="E954" s="305"/>
      <c r="F954" s="305"/>
      <c r="G954" s="305"/>
      <c r="H954" s="305"/>
      <c r="I954" s="305"/>
      <c r="J954" s="305"/>
      <c r="K954" s="305"/>
      <c r="L954" s="305"/>
      <c r="M954" s="309"/>
      <c r="N954" s="309"/>
      <c r="O954" s="309"/>
      <c r="P954" s="309"/>
      <c r="Q954" s="309"/>
      <c r="R954" s="309"/>
    </row>
    <row r="955">
      <c r="D955" s="305"/>
      <c r="E955" s="305"/>
      <c r="F955" s="305"/>
      <c r="G955" s="305"/>
      <c r="H955" s="305"/>
      <c r="I955" s="305"/>
      <c r="J955" s="305"/>
      <c r="K955" s="305"/>
      <c r="L955" s="305"/>
      <c r="M955" s="309"/>
      <c r="N955" s="309"/>
      <c r="O955" s="309"/>
      <c r="P955" s="309"/>
      <c r="Q955" s="309"/>
      <c r="R955" s="309"/>
    </row>
    <row r="956">
      <c r="D956" s="305"/>
      <c r="E956" s="305"/>
      <c r="F956" s="305"/>
      <c r="G956" s="305"/>
      <c r="H956" s="305"/>
      <c r="I956" s="305"/>
      <c r="J956" s="305"/>
      <c r="K956" s="305"/>
      <c r="L956" s="305"/>
      <c r="M956" s="309"/>
      <c r="N956" s="309"/>
      <c r="O956" s="309"/>
      <c r="P956" s="309"/>
      <c r="Q956" s="309"/>
      <c r="R956" s="309"/>
    </row>
    <row r="957">
      <c r="D957" s="305"/>
      <c r="E957" s="305"/>
      <c r="F957" s="305"/>
      <c r="G957" s="305"/>
      <c r="H957" s="305"/>
      <c r="I957" s="305"/>
      <c r="J957" s="305"/>
      <c r="K957" s="305"/>
      <c r="L957" s="305"/>
      <c r="M957" s="309"/>
      <c r="N957" s="309"/>
      <c r="O957" s="309"/>
      <c r="P957" s="309"/>
      <c r="Q957" s="309"/>
      <c r="R957" s="309"/>
    </row>
    <row r="958">
      <c r="D958" s="305"/>
      <c r="E958" s="305"/>
      <c r="F958" s="305"/>
      <c r="G958" s="305"/>
      <c r="H958" s="305"/>
      <c r="I958" s="305"/>
      <c r="J958" s="305"/>
      <c r="K958" s="305"/>
      <c r="L958" s="305"/>
      <c r="M958" s="309"/>
      <c r="N958" s="309"/>
      <c r="O958" s="309"/>
      <c r="P958" s="309"/>
      <c r="Q958" s="309"/>
      <c r="R958" s="309"/>
    </row>
    <row r="959">
      <c r="D959" s="305"/>
      <c r="E959" s="305"/>
      <c r="F959" s="305"/>
      <c r="G959" s="305"/>
      <c r="H959" s="305"/>
      <c r="I959" s="305"/>
      <c r="J959" s="305"/>
      <c r="K959" s="305"/>
      <c r="L959" s="305"/>
      <c r="M959" s="309"/>
      <c r="N959" s="309"/>
      <c r="O959" s="309"/>
      <c r="P959" s="309"/>
      <c r="Q959" s="309"/>
      <c r="R959" s="309"/>
    </row>
    <row r="960">
      <c r="D960" s="305"/>
      <c r="E960" s="305"/>
      <c r="F960" s="305"/>
      <c r="G960" s="305"/>
      <c r="H960" s="305"/>
      <c r="I960" s="305"/>
      <c r="J960" s="305"/>
      <c r="K960" s="305"/>
      <c r="L960" s="305"/>
      <c r="M960" s="309"/>
      <c r="N960" s="309"/>
      <c r="O960" s="309"/>
      <c r="P960" s="309"/>
      <c r="Q960" s="309"/>
      <c r="R960" s="309"/>
    </row>
    <row r="961">
      <c r="D961" s="305"/>
      <c r="E961" s="305"/>
      <c r="F961" s="305"/>
      <c r="G961" s="305"/>
      <c r="H961" s="305"/>
      <c r="I961" s="305"/>
      <c r="J961" s="305"/>
      <c r="K961" s="305"/>
      <c r="L961" s="305"/>
      <c r="M961" s="309"/>
      <c r="N961" s="309"/>
      <c r="O961" s="309"/>
      <c r="P961" s="309"/>
      <c r="Q961" s="309"/>
      <c r="R961" s="309"/>
    </row>
    <row r="962">
      <c r="D962" s="305"/>
      <c r="E962" s="305"/>
      <c r="F962" s="305"/>
      <c r="G962" s="305"/>
      <c r="H962" s="305"/>
      <c r="I962" s="305"/>
      <c r="J962" s="305"/>
      <c r="K962" s="305"/>
      <c r="L962" s="305"/>
      <c r="M962" s="309"/>
      <c r="N962" s="309"/>
      <c r="O962" s="309"/>
      <c r="P962" s="309"/>
      <c r="Q962" s="309"/>
      <c r="R962" s="309"/>
    </row>
    <row r="963">
      <c r="D963" s="305"/>
      <c r="E963" s="305"/>
      <c r="F963" s="305"/>
      <c r="G963" s="305"/>
      <c r="H963" s="305"/>
      <c r="I963" s="305"/>
      <c r="J963" s="305"/>
      <c r="K963" s="305"/>
      <c r="L963" s="305"/>
      <c r="M963" s="309"/>
      <c r="N963" s="309"/>
      <c r="O963" s="309"/>
      <c r="P963" s="309"/>
      <c r="Q963" s="309"/>
      <c r="R963" s="309"/>
    </row>
    <row r="964">
      <c r="D964" s="305"/>
      <c r="E964" s="305"/>
      <c r="F964" s="305"/>
      <c r="G964" s="305"/>
      <c r="H964" s="305"/>
      <c r="I964" s="305"/>
      <c r="J964" s="305"/>
      <c r="K964" s="305"/>
      <c r="L964" s="305"/>
      <c r="M964" s="309"/>
      <c r="N964" s="309"/>
      <c r="O964" s="309"/>
      <c r="P964" s="309"/>
      <c r="Q964" s="309"/>
      <c r="R964" s="309"/>
    </row>
    <row r="965">
      <c r="D965" s="305"/>
      <c r="E965" s="305"/>
      <c r="F965" s="305"/>
      <c r="G965" s="305"/>
      <c r="H965" s="305"/>
      <c r="I965" s="305"/>
      <c r="J965" s="305"/>
      <c r="K965" s="305"/>
      <c r="L965" s="305"/>
      <c r="M965" s="309"/>
      <c r="N965" s="309"/>
      <c r="O965" s="309"/>
      <c r="P965" s="309"/>
      <c r="Q965" s="309"/>
      <c r="R965" s="309"/>
    </row>
    <row r="966">
      <c r="D966" s="305"/>
      <c r="E966" s="305"/>
      <c r="F966" s="305"/>
      <c r="G966" s="305"/>
      <c r="H966" s="305"/>
      <c r="I966" s="305"/>
      <c r="J966" s="305"/>
      <c r="K966" s="305"/>
      <c r="L966" s="305"/>
      <c r="M966" s="309"/>
      <c r="N966" s="309"/>
      <c r="O966" s="309"/>
      <c r="P966" s="309"/>
      <c r="Q966" s="309"/>
      <c r="R966" s="309"/>
    </row>
    <row r="967">
      <c r="D967" s="305"/>
      <c r="E967" s="305"/>
      <c r="F967" s="305"/>
      <c r="G967" s="305"/>
      <c r="H967" s="305"/>
      <c r="I967" s="305"/>
      <c r="J967" s="305"/>
      <c r="K967" s="305"/>
      <c r="L967" s="305"/>
      <c r="M967" s="309"/>
      <c r="N967" s="309"/>
      <c r="O967" s="309"/>
      <c r="P967" s="309"/>
      <c r="Q967" s="309"/>
      <c r="R967" s="309"/>
    </row>
    <row r="968">
      <c r="D968" s="305"/>
      <c r="E968" s="305"/>
      <c r="F968" s="305"/>
      <c r="G968" s="305"/>
      <c r="H968" s="305"/>
      <c r="I968" s="305"/>
      <c r="J968" s="305"/>
      <c r="K968" s="305"/>
      <c r="L968" s="305"/>
      <c r="M968" s="309"/>
      <c r="N968" s="309"/>
      <c r="O968" s="309"/>
      <c r="P968" s="309"/>
      <c r="Q968" s="309"/>
      <c r="R968" s="309"/>
    </row>
    <row r="969">
      <c r="D969" s="305"/>
      <c r="E969" s="305"/>
      <c r="F969" s="305"/>
      <c r="G969" s="305"/>
      <c r="H969" s="305"/>
      <c r="I969" s="305"/>
      <c r="J969" s="305"/>
      <c r="K969" s="305"/>
      <c r="L969" s="305"/>
      <c r="M969" s="309"/>
      <c r="N969" s="309"/>
      <c r="O969" s="309"/>
      <c r="P969" s="309"/>
      <c r="Q969" s="309"/>
      <c r="R969" s="309"/>
    </row>
    <row r="970">
      <c r="D970" s="305"/>
      <c r="E970" s="305"/>
      <c r="F970" s="305"/>
      <c r="G970" s="305"/>
      <c r="H970" s="305"/>
      <c r="I970" s="305"/>
      <c r="J970" s="305"/>
      <c r="K970" s="305"/>
      <c r="L970" s="305"/>
      <c r="M970" s="309"/>
      <c r="N970" s="309"/>
      <c r="O970" s="309"/>
      <c r="P970" s="309"/>
      <c r="Q970" s="309"/>
      <c r="R970" s="309"/>
    </row>
    <row r="971">
      <c r="D971" s="305"/>
      <c r="E971" s="305"/>
      <c r="F971" s="305"/>
      <c r="G971" s="305"/>
      <c r="H971" s="305"/>
      <c r="I971" s="305"/>
      <c r="J971" s="305"/>
      <c r="K971" s="305"/>
      <c r="L971" s="305"/>
      <c r="M971" s="309"/>
      <c r="N971" s="309"/>
      <c r="O971" s="309"/>
      <c r="P971" s="309"/>
      <c r="Q971" s="309"/>
      <c r="R971" s="309"/>
    </row>
    <row r="972">
      <c r="D972" s="305"/>
      <c r="E972" s="305"/>
      <c r="F972" s="305"/>
      <c r="G972" s="305"/>
      <c r="H972" s="305"/>
      <c r="I972" s="305"/>
      <c r="J972" s="305"/>
      <c r="K972" s="305"/>
      <c r="L972" s="305"/>
      <c r="M972" s="309"/>
      <c r="N972" s="309"/>
      <c r="O972" s="309"/>
      <c r="P972" s="309"/>
      <c r="Q972" s="309"/>
      <c r="R972" s="309"/>
    </row>
    <row r="973">
      <c r="D973" s="305"/>
      <c r="E973" s="305"/>
      <c r="F973" s="305"/>
      <c r="G973" s="305"/>
      <c r="H973" s="305"/>
      <c r="I973" s="305"/>
      <c r="J973" s="305"/>
      <c r="K973" s="305"/>
      <c r="L973" s="305"/>
      <c r="M973" s="309"/>
      <c r="N973" s="309"/>
      <c r="O973" s="309"/>
      <c r="P973" s="309"/>
      <c r="Q973" s="309"/>
      <c r="R973" s="309"/>
    </row>
    <row r="974">
      <c r="D974" s="305"/>
      <c r="E974" s="305"/>
      <c r="F974" s="305"/>
      <c r="G974" s="305"/>
      <c r="H974" s="305"/>
      <c r="I974" s="305"/>
      <c r="J974" s="305"/>
      <c r="K974" s="305"/>
      <c r="L974" s="305"/>
      <c r="M974" s="309"/>
      <c r="N974" s="309"/>
      <c r="O974" s="309"/>
      <c r="P974" s="309"/>
      <c r="Q974" s="309"/>
      <c r="R974" s="309"/>
    </row>
    <row r="975">
      <c r="D975" s="305"/>
      <c r="E975" s="305"/>
      <c r="F975" s="305"/>
      <c r="G975" s="305"/>
      <c r="H975" s="305"/>
      <c r="I975" s="305"/>
      <c r="J975" s="305"/>
      <c r="K975" s="305"/>
      <c r="L975" s="305"/>
      <c r="M975" s="309"/>
      <c r="N975" s="309"/>
      <c r="O975" s="309"/>
      <c r="P975" s="309"/>
      <c r="Q975" s="309"/>
      <c r="R975" s="309"/>
    </row>
    <row r="976">
      <c r="D976" s="305"/>
      <c r="E976" s="305"/>
      <c r="F976" s="305"/>
      <c r="G976" s="305"/>
      <c r="H976" s="305"/>
      <c r="I976" s="305"/>
      <c r="J976" s="305"/>
      <c r="K976" s="305"/>
      <c r="L976" s="305"/>
      <c r="M976" s="309"/>
      <c r="N976" s="309"/>
      <c r="O976" s="309"/>
      <c r="P976" s="309"/>
      <c r="Q976" s="309"/>
      <c r="R976" s="309"/>
    </row>
    <row r="977">
      <c r="D977" s="305"/>
      <c r="E977" s="305"/>
      <c r="F977" s="305"/>
      <c r="G977" s="305"/>
      <c r="H977" s="305"/>
      <c r="I977" s="305"/>
      <c r="J977" s="305"/>
      <c r="K977" s="305"/>
      <c r="L977" s="305"/>
      <c r="M977" s="309"/>
      <c r="N977" s="309"/>
      <c r="O977" s="309"/>
      <c r="P977" s="309"/>
      <c r="Q977" s="309"/>
      <c r="R977" s="309"/>
    </row>
    <row r="978">
      <c r="D978" s="305"/>
      <c r="E978" s="305"/>
      <c r="F978" s="305"/>
      <c r="G978" s="305"/>
      <c r="H978" s="305"/>
      <c r="I978" s="305"/>
      <c r="J978" s="305"/>
      <c r="K978" s="305"/>
      <c r="L978" s="305"/>
      <c r="M978" s="309"/>
      <c r="N978" s="309"/>
      <c r="O978" s="309"/>
      <c r="P978" s="309"/>
      <c r="Q978" s="309"/>
      <c r="R978" s="309"/>
    </row>
    <row r="979">
      <c r="D979" s="305"/>
      <c r="E979" s="305"/>
      <c r="F979" s="305"/>
      <c r="G979" s="305"/>
      <c r="H979" s="305"/>
      <c r="I979" s="305"/>
      <c r="J979" s="305"/>
      <c r="K979" s="305"/>
      <c r="L979" s="305"/>
      <c r="M979" s="309"/>
      <c r="N979" s="309"/>
      <c r="O979" s="309"/>
      <c r="P979" s="309"/>
      <c r="Q979" s="309"/>
      <c r="R979" s="309"/>
    </row>
    <row r="980">
      <c r="D980" s="305"/>
      <c r="E980" s="305"/>
      <c r="F980" s="305"/>
      <c r="G980" s="305"/>
      <c r="H980" s="305"/>
      <c r="I980" s="305"/>
      <c r="J980" s="305"/>
      <c r="K980" s="305"/>
      <c r="L980" s="305"/>
      <c r="M980" s="309"/>
      <c r="N980" s="309"/>
      <c r="O980" s="309"/>
      <c r="P980" s="309"/>
      <c r="Q980" s="309"/>
      <c r="R980" s="309"/>
    </row>
    <row r="981">
      <c r="D981" s="305"/>
      <c r="E981" s="305"/>
      <c r="F981" s="305"/>
      <c r="G981" s="305"/>
      <c r="H981" s="305"/>
      <c r="I981" s="305"/>
      <c r="J981" s="305"/>
      <c r="K981" s="305"/>
      <c r="L981" s="305"/>
      <c r="M981" s="309"/>
      <c r="N981" s="309"/>
      <c r="O981" s="309"/>
      <c r="P981" s="309"/>
      <c r="Q981" s="309"/>
      <c r="R981" s="309"/>
    </row>
    <row r="982">
      <c r="D982" s="305"/>
      <c r="E982" s="305"/>
      <c r="F982" s="305"/>
      <c r="G982" s="305"/>
      <c r="H982" s="305"/>
      <c r="I982" s="305"/>
      <c r="J982" s="305"/>
      <c r="K982" s="305"/>
      <c r="L982" s="305"/>
      <c r="M982" s="309"/>
      <c r="N982" s="309"/>
      <c r="O982" s="309"/>
      <c r="P982" s="309"/>
      <c r="Q982" s="309"/>
      <c r="R982" s="309"/>
    </row>
    <row r="983">
      <c r="D983" s="305"/>
      <c r="E983" s="305"/>
      <c r="F983" s="305"/>
      <c r="G983" s="305"/>
      <c r="H983" s="305"/>
      <c r="I983" s="305"/>
      <c r="J983" s="305"/>
      <c r="K983" s="305"/>
      <c r="L983" s="305"/>
      <c r="M983" s="309"/>
      <c r="N983" s="309"/>
      <c r="O983" s="309"/>
      <c r="P983" s="309"/>
      <c r="Q983" s="309"/>
      <c r="R983" s="309"/>
    </row>
    <row r="984">
      <c r="D984" s="305"/>
      <c r="E984" s="305"/>
      <c r="F984" s="305"/>
      <c r="G984" s="305"/>
      <c r="H984" s="305"/>
      <c r="I984" s="305"/>
      <c r="J984" s="305"/>
      <c r="K984" s="305"/>
      <c r="L984" s="305"/>
      <c r="M984" s="309"/>
      <c r="N984" s="309"/>
      <c r="O984" s="309"/>
      <c r="P984" s="309"/>
      <c r="Q984" s="309"/>
      <c r="R984" s="309"/>
    </row>
    <row r="985">
      <c r="D985" s="305"/>
      <c r="E985" s="305"/>
      <c r="F985" s="305"/>
      <c r="G985" s="305"/>
      <c r="H985" s="305"/>
      <c r="I985" s="305"/>
      <c r="J985" s="305"/>
      <c r="K985" s="305"/>
      <c r="L985" s="305"/>
      <c r="M985" s="309"/>
      <c r="N985" s="309"/>
      <c r="O985" s="309"/>
      <c r="P985" s="309"/>
      <c r="Q985" s="309"/>
      <c r="R985" s="309"/>
    </row>
    <row r="986">
      <c r="D986" s="305"/>
      <c r="E986" s="305"/>
      <c r="F986" s="305"/>
      <c r="G986" s="305"/>
      <c r="H986" s="305"/>
      <c r="I986" s="305"/>
      <c r="J986" s="305"/>
      <c r="K986" s="305"/>
      <c r="L986" s="305"/>
      <c r="M986" s="309"/>
      <c r="N986" s="309"/>
      <c r="O986" s="309"/>
      <c r="P986" s="309"/>
      <c r="Q986" s="309"/>
      <c r="R986" s="309"/>
    </row>
    <row r="987">
      <c r="D987" s="305"/>
      <c r="E987" s="305"/>
      <c r="F987" s="305"/>
      <c r="G987" s="305"/>
      <c r="H987" s="305"/>
      <c r="I987" s="305"/>
      <c r="J987" s="305"/>
      <c r="K987" s="305"/>
      <c r="L987" s="305"/>
      <c r="M987" s="309"/>
      <c r="N987" s="309"/>
      <c r="O987" s="309"/>
      <c r="P987" s="309"/>
      <c r="Q987" s="309"/>
      <c r="R987" s="309"/>
    </row>
    <row r="988">
      <c r="D988" s="305"/>
      <c r="E988" s="305"/>
      <c r="F988" s="305"/>
      <c r="G988" s="305"/>
      <c r="H988" s="305"/>
      <c r="I988" s="305"/>
      <c r="J988" s="305"/>
      <c r="K988" s="305"/>
      <c r="L988" s="305"/>
      <c r="M988" s="309"/>
      <c r="N988" s="309"/>
      <c r="O988" s="309"/>
      <c r="P988" s="309"/>
      <c r="Q988" s="309"/>
      <c r="R988" s="309"/>
    </row>
    <row r="989">
      <c r="D989" s="305"/>
      <c r="E989" s="305"/>
      <c r="F989" s="305"/>
      <c r="G989" s="305"/>
      <c r="H989" s="305"/>
      <c r="I989" s="305"/>
      <c r="J989" s="305"/>
      <c r="K989" s="305"/>
      <c r="L989" s="305"/>
      <c r="M989" s="309"/>
      <c r="N989" s="309"/>
      <c r="O989" s="309"/>
      <c r="P989" s="309"/>
      <c r="Q989" s="309"/>
      <c r="R989" s="309"/>
    </row>
    <row r="990">
      <c r="D990" s="305"/>
      <c r="E990" s="305"/>
      <c r="F990" s="305"/>
      <c r="G990" s="305"/>
      <c r="H990" s="305"/>
      <c r="I990" s="305"/>
      <c r="J990" s="305"/>
      <c r="K990" s="305"/>
      <c r="L990" s="305"/>
      <c r="M990" s="309"/>
      <c r="N990" s="309"/>
      <c r="O990" s="309"/>
      <c r="P990" s="309"/>
      <c r="Q990" s="309"/>
      <c r="R990" s="309"/>
    </row>
    <row r="991">
      <c r="D991" s="305"/>
      <c r="E991" s="305"/>
      <c r="F991" s="305"/>
      <c r="G991" s="305"/>
      <c r="H991" s="305"/>
      <c r="I991" s="305"/>
      <c r="J991" s="305"/>
      <c r="K991" s="305"/>
      <c r="L991" s="305"/>
      <c r="M991" s="309"/>
      <c r="N991" s="309"/>
      <c r="O991" s="309"/>
      <c r="P991" s="309"/>
      <c r="Q991" s="309"/>
      <c r="R991" s="309"/>
    </row>
    <row r="992">
      <c r="D992" s="305"/>
      <c r="E992" s="305"/>
      <c r="F992" s="305"/>
      <c r="G992" s="305"/>
      <c r="H992" s="305"/>
      <c r="I992" s="305"/>
      <c r="J992" s="305"/>
      <c r="K992" s="305"/>
      <c r="L992" s="305"/>
      <c r="M992" s="309"/>
      <c r="N992" s="309"/>
      <c r="O992" s="309"/>
      <c r="P992" s="309"/>
      <c r="Q992" s="309"/>
      <c r="R992" s="309"/>
    </row>
    <row r="993">
      <c r="D993" s="305"/>
      <c r="E993" s="305"/>
      <c r="F993" s="305"/>
      <c r="G993" s="305"/>
      <c r="H993" s="305"/>
      <c r="I993" s="305"/>
      <c r="J993" s="305"/>
      <c r="K993" s="305"/>
      <c r="L993" s="305"/>
      <c r="M993" s="309"/>
      <c r="N993" s="309"/>
      <c r="O993" s="309"/>
      <c r="P993" s="309"/>
      <c r="Q993" s="309"/>
      <c r="R993" s="309"/>
    </row>
    <row r="994">
      <c r="D994" s="305"/>
      <c r="E994" s="305"/>
      <c r="F994" s="305"/>
      <c r="G994" s="305"/>
      <c r="H994" s="305"/>
      <c r="I994" s="305"/>
      <c r="J994" s="305"/>
      <c r="K994" s="305"/>
      <c r="L994" s="305"/>
      <c r="M994" s="309"/>
      <c r="N994" s="309"/>
      <c r="O994" s="309"/>
      <c r="P994" s="309"/>
      <c r="Q994" s="309"/>
      <c r="R994" s="309"/>
    </row>
    <row r="995">
      <c r="D995" s="305"/>
      <c r="E995" s="305"/>
      <c r="F995" s="305"/>
      <c r="G995" s="305"/>
      <c r="H995" s="305"/>
      <c r="I995" s="305"/>
      <c r="J995" s="305"/>
      <c r="K995" s="305"/>
      <c r="L995" s="305"/>
      <c r="M995" s="309"/>
      <c r="N995" s="309"/>
      <c r="O995" s="309"/>
      <c r="P995" s="309"/>
      <c r="Q995" s="309"/>
      <c r="R995" s="309"/>
    </row>
    <row r="996">
      <c r="D996" s="305"/>
      <c r="E996" s="305"/>
      <c r="F996" s="305"/>
      <c r="G996" s="305"/>
      <c r="H996" s="305"/>
      <c r="I996" s="305"/>
      <c r="J996" s="305"/>
      <c r="K996" s="305"/>
      <c r="L996" s="305"/>
      <c r="M996" s="309"/>
      <c r="N996" s="309"/>
      <c r="O996" s="309"/>
      <c r="P996" s="309"/>
      <c r="Q996" s="309"/>
      <c r="R996" s="309"/>
    </row>
    <row r="997">
      <c r="D997" s="305"/>
      <c r="E997" s="305"/>
      <c r="F997" s="305"/>
      <c r="G997" s="305"/>
      <c r="H997" s="305"/>
      <c r="I997" s="305"/>
      <c r="J997" s="305"/>
      <c r="K997" s="305"/>
      <c r="L997" s="305"/>
      <c r="M997" s="309"/>
      <c r="N997" s="309"/>
      <c r="O997" s="309"/>
      <c r="P997" s="309"/>
      <c r="Q997" s="309"/>
      <c r="R997" s="309"/>
    </row>
    <row r="998">
      <c r="D998" s="305"/>
      <c r="E998" s="305"/>
      <c r="F998" s="305"/>
      <c r="G998" s="305"/>
      <c r="H998" s="305"/>
      <c r="I998" s="305"/>
      <c r="J998" s="305"/>
      <c r="K998" s="305"/>
      <c r="L998" s="305"/>
      <c r="M998" s="309"/>
      <c r="N998" s="309"/>
      <c r="O998" s="309"/>
      <c r="P998" s="309"/>
      <c r="Q998" s="309"/>
      <c r="R998" s="309"/>
    </row>
    <row r="999">
      <c r="D999" s="305"/>
      <c r="E999" s="305"/>
      <c r="F999" s="305"/>
      <c r="G999" s="305"/>
      <c r="H999" s="305"/>
      <c r="I999" s="305"/>
      <c r="J999" s="305"/>
      <c r="K999" s="305"/>
      <c r="L999" s="305"/>
      <c r="M999" s="309"/>
      <c r="N999" s="309"/>
      <c r="O999" s="309"/>
      <c r="P999" s="309"/>
      <c r="Q999" s="309"/>
      <c r="R999" s="309"/>
    </row>
    <row r="1000">
      <c r="D1000" s="305"/>
      <c r="E1000" s="305"/>
      <c r="F1000" s="305"/>
      <c r="G1000" s="305"/>
      <c r="H1000" s="305"/>
      <c r="I1000" s="305"/>
      <c r="J1000" s="305"/>
      <c r="K1000" s="305"/>
      <c r="L1000" s="305"/>
      <c r="M1000" s="309"/>
      <c r="N1000" s="309"/>
      <c r="O1000" s="309"/>
      <c r="P1000" s="309"/>
      <c r="Q1000" s="309"/>
      <c r="R1000" s="309"/>
    </row>
    <row r="1001">
      <c r="D1001" s="305"/>
      <c r="E1001" s="305"/>
      <c r="F1001" s="305"/>
      <c r="G1001" s="305"/>
      <c r="H1001" s="305"/>
      <c r="I1001" s="305"/>
      <c r="J1001" s="305"/>
      <c r="K1001" s="305"/>
      <c r="L1001" s="305"/>
      <c r="M1001" s="309"/>
      <c r="N1001" s="309"/>
      <c r="O1001" s="309"/>
      <c r="P1001" s="309"/>
      <c r="Q1001" s="309"/>
      <c r="R1001" s="309"/>
    </row>
    <row r="1002">
      <c r="D1002" s="305"/>
      <c r="E1002" s="305"/>
      <c r="F1002" s="305"/>
      <c r="G1002" s="305"/>
      <c r="H1002" s="305"/>
      <c r="I1002" s="305"/>
      <c r="J1002" s="305"/>
      <c r="K1002" s="305"/>
      <c r="L1002" s="305"/>
      <c r="M1002" s="309"/>
      <c r="N1002" s="309"/>
      <c r="O1002" s="309"/>
      <c r="P1002" s="309"/>
      <c r="Q1002" s="309"/>
      <c r="R1002" s="309"/>
    </row>
    <row r="1003">
      <c r="D1003" s="305"/>
      <c r="E1003" s="305"/>
      <c r="F1003" s="305"/>
      <c r="G1003" s="305"/>
      <c r="H1003" s="305"/>
      <c r="I1003" s="305"/>
      <c r="J1003" s="305"/>
      <c r="K1003" s="305"/>
      <c r="L1003" s="305"/>
      <c r="M1003" s="309"/>
      <c r="N1003" s="309"/>
      <c r="O1003" s="309"/>
      <c r="P1003" s="309"/>
      <c r="Q1003" s="309"/>
      <c r="R1003" s="309"/>
    </row>
    <row r="1004">
      <c r="D1004" s="305"/>
      <c r="E1004" s="305"/>
      <c r="F1004" s="305"/>
      <c r="G1004" s="305"/>
      <c r="H1004" s="305"/>
      <c r="I1004" s="305"/>
      <c r="J1004" s="305"/>
      <c r="K1004" s="305"/>
      <c r="L1004" s="305"/>
      <c r="M1004" s="309"/>
      <c r="N1004" s="309"/>
      <c r="O1004" s="309"/>
      <c r="P1004" s="309"/>
      <c r="Q1004" s="309"/>
      <c r="R1004" s="309"/>
    </row>
    <row r="1005">
      <c r="D1005" s="305"/>
      <c r="E1005" s="305"/>
      <c r="F1005" s="305"/>
      <c r="G1005" s="305"/>
      <c r="H1005" s="305"/>
      <c r="I1005" s="305"/>
      <c r="J1005" s="305"/>
      <c r="K1005" s="305"/>
      <c r="L1005" s="305"/>
      <c r="M1005" s="309"/>
      <c r="N1005" s="309"/>
      <c r="O1005" s="309"/>
      <c r="P1005" s="309"/>
      <c r="Q1005" s="309"/>
      <c r="R1005" s="309"/>
    </row>
    <row r="1006">
      <c r="D1006" s="305"/>
      <c r="E1006" s="305"/>
      <c r="F1006" s="305"/>
      <c r="G1006" s="305"/>
      <c r="H1006" s="305"/>
      <c r="I1006" s="305"/>
      <c r="J1006" s="305"/>
      <c r="K1006" s="305"/>
      <c r="L1006" s="305"/>
      <c r="M1006" s="309"/>
      <c r="N1006" s="309"/>
      <c r="O1006" s="309"/>
      <c r="P1006" s="309"/>
      <c r="Q1006" s="309"/>
      <c r="R1006" s="309"/>
    </row>
    <row r="1007">
      <c r="D1007" s="305"/>
      <c r="E1007" s="305"/>
      <c r="F1007" s="305"/>
      <c r="G1007" s="305"/>
      <c r="H1007" s="305"/>
      <c r="I1007" s="305"/>
      <c r="J1007" s="305"/>
      <c r="K1007" s="305"/>
      <c r="L1007" s="305"/>
      <c r="M1007" s="309"/>
      <c r="N1007" s="309"/>
      <c r="O1007" s="309"/>
      <c r="P1007" s="309"/>
      <c r="Q1007" s="309"/>
      <c r="R1007" s="309"/>
    </row>
    <row r="1008">
      <c r="D1008" s="305"/>
      <c r="E1008" s="305"/>
      <c r="F1008" s="305"/>
      <c r="G1008" s="305"/>
      <c r="H1008" s="305"/>
      <c r="I1008" s="305"/>
      <c r="J1008" s="305"/>
      <c r="K1008" s="305"/>
      <c r="L1008" s="305"/>
      <c r="M1008" s="309"/>
      <c r="N1008" s="309"/>
      <c r="O1008" s="309"/>
      <c r="P1008" s="309"/>
      <c r="Q1008" s="309"/>
      <c r="R1008" s="309"/>
    </row>
    <row r="1009">
      <c r="D1009" s="305"/>
      <c r="E1009" s="305"/>
      <c r="F1009" s="305"/>
      <c r="G1009" s="305"/>
      <c r="H1009" s="305"/>
      <c r="I1009" s="305"/>
      <c r="J1009" s="305"/>
      <c r="K1009" s="305"/>
      <c r="L1009" s="305"/>
      <c r="M1009" s="309"/>
      <c r="N1009" s="309"/>
      <c r="O1009" s="309"/>
      <c r="P1009" s="309"/>
      <c r="Q1009" s="309"/>
      <c r="R1009" s="309"/>
    </row>
    <row r="1010">
      <c r="D1010" s="305"/>
      <c r="E1010" s="305"/>
      <c r="F1010" s="305"/>
      <c r="G1010" s="305"/>
      <c r="H1010" s="305"/>
      <c r="I1010" s="305"/>
      <c r="J1010" s="305"/>
      <c r="K1010" s="305"/>
      <c r="L1010" s="305"/>
      <c r="M1010" s="309"/>
      <c r="N1010" s="309"/>
      <c r="O1010" s="309"/>
      <c r="P1010" s="309"/>
      <c r="Q1010" s="309"/>
      <c r="R1010" s="309"/>
    </row>
    <row r="1011">
      <c r="D1011" s="305"/>
      <c r="E1011" s="305"/>
      <c r="F1011" s="305"/>
      <c r="G1011" s="305"/>
      <c r="H1011" s="305"/>
      <c r="I1011" s="305"/>
      <c r="J1011" s="305"/>
      <c r="K1011" s="305"/>
      <c r="L1011" s="305"/>
      <c r="M1011" s="309"/>
      <c r="N1011" s="309"/>
      <c r="O1011" s="309"/>
      <c r="P1011" s="309"/>
      <c r="Q1011" s="309"/>
      <c r="R1011" s="309"/>
    </row>
    <row r="1012">
      <c r="D1012" s="305"/>
      <c r="E1012" s="305"/>
      <c r="F1012" s="305"/>
      <c r="G1012" s="305"/>
      <c r="H1012" s="305"/>
      <c r="I1012" s="305"/>
      <c r="J1012" s="305"/>
      <c r="K1012" s="305"/>
      <c r="L1012" s="305"/>
      <c r="M1012" s="309"/>
      <c r="N1012" s="309"/>
      <c r="O1012" s="309"/>
      <c r="P1012" s="309"/>
      <c r="Q1012" s="309"/>
      <c r="R1012" s="309"/>
    </row>
    <row r="1013">
      <c r="D1013" s="305"/>
      <c r="E1013" s="305"/>
      <c r="F1013" s="305"/>
      <c r="G1013" s="305"/>
      <c r="H1013" s="305"/>
      <c r="I1013" s="305"/>
      <c r="J1013" s="305"/>
      <c r="K1013" s="305"/>
      <c r="L1013" s="305"/>
      <c r="M1013" s="309"/>
      <c r="N1013" s="309"/>
      <c r="O1013" s="309"/>
      <c r="P1013" s="309"/>
      <c r="Q1013" s="309"/>
      <c r="R1013" s="309"/>
    </row>
    <row r="1014">
      <c r="D1014" s="305"/>
      <c r="E1014" s="305"/>
      <c r="F1014" s="305"/>
      <c r="G1014" s="305"/>
      <c r="H1014" s="305"/>
      <c r="I1014" s="305"/>
      <c r="J1014" s="305"/>
      <c r="K1014" s="305"/>
      <c r="L1014" s="305"/>
      <c r="M1014" s="309"/>
      <c r="N1014" s="309"/>
      <c r="O1014" s="309"/>
      <c r="P1014" s="309"/>
      <c r="Q1014" s="309"/>
      <c r="R1014" s="309"/>
    </row>
    <row r="1015">
      <c r="D1015" s="305"/>
      <c r="E1015" s="305"/>
      <c r="F1015" s="305"/>
      <c r="G1015" s="305"/>
      <c r="H1015" s="305"/>
      <c r="I1015" s="305"/>
      <c r="J1015" s="305"/>
      <c r="K1015" s="305"/>
      <c r="L1015" s="305"/>
      <c r="M1015" s="309"/>
      <c r="N1015" s="309"/>
      <c r="O1015" s="309"/>
      <c r="P1015" s="309"/>
      <c r="Q1015" s="309"/>
      <c r="R1015" s="309"/>
    </row>
    <row r="1016">
      <c r="D1016" s="305"/>
      <c r="E1016" s="305"/>
      <c r="F1016" s="305"/>
      <c r="G1016" s="305"/>
      <c r="H1016" s="305"/>
      <c r="I1016" s="305"/>
      <c r="J1016" s="305"/>
      <c r="K1016" s="305"/>
      <c r="L1016" s="305"/>
      <c r="M1016" s="309"/>
      <c r="N1016" s="309"/>
      <c r="O1016" s="309"/>
      <c r="P1016" s="309"/>
      <c r="Q1016" s="309"/>
      <c r="R1016" s="309"/>
    </row>
    <row r="1017">
      <c r="D1017" s="305"/>
      <c r="E1017" s="305"/>
      <c r="F1017" s="305"/>
      <c r="G1017" s="305"/>
      <c r="H1017" s="305"/>
      <c r="I1017" s="305"/>
      <c r="J1017" s="305"/>
      <c r="K1017" s="305"/>
      <c r="L1017" s="305"/>
      <c r="M1017" s="309"/>
      <c r="N1017" s="309"/>
      <c r="O1017" s="309"/>
      <c r="P1017" s="309"/>
      <c r="Q1017" s="309"/>
      <c r="R1017" s="309"/>
    </row>
    <row r="1018">
      <c r="D1018" s="305"/>
      <c r="E1018" s="305"/>
      <c r="F1018" s="305"/>
      <c r="G1018" s="305"/>
      <c r="H1018" s="305"/>
      <c r="I1018" s="305"/>
      <c r="J1018" s="305"/>
      <c r="K1018" s="305"/>
      <c r="L1018" s="305"/>
      <c r="M1018" s="309"/>
      <c r="N1018" s="309"/>
      <c r="O1018" s="309"/>
      <c r="P1018" s="309"/>
      <c r="Q1018" s="309"/>
      <c r="R1018" s="309"/>
    </row>
    <row r="1019">
      <c r="D1019" s="305"/>
      <c r="E1019" s="305"/>
      <c r="F1019" s="305"/>
      <c r="G1019" s="305"/>
      <c r="H1019" s="305"/>
      <c r="I1019" s="305"/>
      <c r="J1019" s="305"/>
      <c r="K1019" s="305"/>
      <c r="L1019" s="305"/>
      <c r="M1019" s="309"/>
      <c r="N1019" s="309"/>
      <c r="O1019" s="309"/>
      <c r="P1019" s="309"/>
      <c r="Q1019" s="309"/>
      <c r="R1019" s="309"/>
    </row>
    <row r="1020">
      <c r="D1020" s="305"/>
      <c r="E1020" s="305"/>
      <c r="F1020" s="305"/>
      <c r="G1020" s="305"/>
      <c r="H1020" s="305"/>
      <c r="I1020" s="305"/>
      <c r="J1020" s="305"/>
      <c r="K1020" s="305"/>
      <c r="L1020" s="305"/>
      <c r="M1020" s="309"/>
      <c r="N1020" s="309"/>
      <c r="O1020" s="309"/>
      <c r="P1020" s="309"/>
      <c r="Q1020" s="309"/>
      <c r="R1020" s="309"/>
    </row>
    <row r="1021">
      <c r="D1021" s="305"/>
      <c r="E1021" s="305"/>
      <c r="F1021" s="305"/>
      <c r="G1021" s="305"/>
      <c r="H1021" s="305"/>
      <c r="I1021" s="305"/>
      <c r="J1021" s="305"/>
      <c r="K1021" s="305"/>
      <c r="L1021" s="305"/>
      <c r="M1021" s="309"/>
      <c r="N1021" s="309"/>
      <c r="O1021" s="309"/>
      <c r="P1021" s="309"/>
      <c r="Q1021" s="309"/>
      <c r="R1021" s="309"/>
    </row>
    <row r="1022">
      <c r="D1022" s="305"/>
      <c r="E1022" s="305"/>
      <c r="F1022" s="305"/>
      <c r="G1022" s="305"/>
      <c r="H1022" s="305"/>
      <c r="I1022" s="305"/>
      <c r="J1022" s="305"/>
      <c r="K1022" s="305"/>
      <c r="L1022" s="305"/>
      <c r="M1022" s="309"/>
      <c r="N1022" s="309"/>
      <c r="O1022" s="309"/>
      <c r="P1022" s="309"/>
      <c r="Q1022" s="309"/>
      <c r="R1022" s="309"/>
    </row>
    <row r="1023">
      <c r="D1023" s="305"/>
      <c r="E1023" s="305"/>
      <c r="F1023" s="305"/>
      <c r="G1023" s="305"/>
      <c r="H1023" s="305"/>
      <c r="I1023" s="305"/>
      <c r="J1023" s="305"/>
      <c r="K1023" s="305"/>
      <c r="L1023" s="305"/>
      <c r="M1023" s="309"/>
      <c r="N1023" s="309"/>
      <c r="O1023" s="309"/>
      <c r="P1023" s="309"/>
      <c r="Q1023" s="309"/>
      <c r="R1023" s="309"/>
    </row>
    <row r="1024">
      <c r="D1024" s="305"/>
      <c r="E1024" s="305"/>
      <c r="F1024" s="305"/>
      <c r="G1024" s="305"/>
      <c r="H1024" s="305"/>
      <c r="I1024" s="305"/>
      <c r="J1024" s="305"/>
      <c r="K1024" s="305"/>
      <c r="L1024" s="305"/>
      <c r="M1024" s="309"/>
      <c r="N1024" s="309"/>
      <c r="O1024" s="309"/>
      <c r="P1024" s="309"/>
      <c r="Q1024" s="309"/>
      <c r="R1024" s="309"/>
    </row>
    <row r="1025">
      <c r="D1025" s="305"/>
      <c r="E1025" s="305"/>
      <c r="F1025" s="305"/>
      <c r="G1025" s="305"/>
      <c r="H1025" s="305"/>
      <c r="I1025" s="305"/>
      <c r="J1025" s="305"/>
      <c r="K1025" s="305"/>
      <c r="L1025" s="305"/>
      <c r="M1025" s="309"/>
      <c r="N1025" s="309"/>
      <c r="O1025" s="309"/>
      <c r="P1025" s="309"/>
      <c r="Q1025" s="309"/>
      <c r="R1025" s="309"/>
    </row>
    <row r="1026">
      <c r="D1026" s="305"/>
      <c r="E1026" s="305"/>
      <c r="F1026" s="305"/>
      <c r="G1026" s="305"/>
      <c r="H1026" s="305"/>
      <c r="I1026" s="305"/>
      <c r="J1026" s="305"/>
      <c r="K1026" s="305"/>
      <c r="L1026" s="305"/>
      <c r="M1026" s="309"/>
      <c r="N1026" s="309"/>
      <c r="O1026" s="309"/>
      <c r="P1026" s="309"/>
      <c r="Q1026" s="309"/>
      <c r="R1026" s="309"/>
    </row>
    <row r="1027">
      <c r="D1027" s="305"/>
      <c r="E1027" s="305"/>
      <c r="F1027" s="305"/>
      <c r="G1027" s="305"/>
      <c r="H1027" s="305"/>
      <c r="I1027" s="305"/>
      <c r="J1027" s="305"/>
      <c r="K1027" s="305"/>
      <c r="L1027" s="305"/>
      <c r="M1027" s="309"/>
      <c r="N1027" s="309"/>
      <c r="O1027" s="309"/>
      <c r="P1027" s="309"/>
      <c r="Q1027" s="309"/>
      <c r="R1027" s="309"/>
    </row>
    <row r="1028">
      <c r="D1028" s="305"/>
      <c r="E1028" s="305"/>
      <c r="F1028" s="305"/>
      <c r="G1028" s="305"/>
      <c r="H1028" s="305"/>
      <c r="I1028" s="305"/>
      <c r="J1028" s="305"/>
      <c r="K1028" s="305"/>
      <c r="L1028" s="305"/>
      <c r="M1028" s="309"/>
      <c r="N1028" s="309"/>
      <c r="O1028" s="309"/>
      <c r="P1028" s="309"/>
      <c r="Q1028" s="309"/>
      <c r="R1028" s="309"/>
    </row>
    <row r="1029">
      <c r="D1029" s="305"/>
      <c r="E1029" s="305"/>
      <c r="F1029" s="305"/>
      <c r="G1029" s="305"/>
      <c r="H1029" s="305"/>
      <c r="I1029" s="305"/>
      <c r="J1029" s="305"/>
      <c r="K1029" s="305"/>
      <c r="L1029" s="305"/>
      <c r="M1029" s="309"/>
      <c r="N1029" s="309"/>
      <c r="O1029" s="309"/>
      <c r="P1029" s="309"/>
      <c r="Q1029" s="309"/>
      <c r="R1029" s="309"/>
    </row>
    <row r="1030">
      <c r="D1030" s="305"/>
      <c r="E1030" s="305"/>
      <c r="F1030" s="305"/>
      <c r="G1030" s="305"/>
      <c r="H1030" s="305"/>
      <c r="I1030" s="305"/>
      <c r="J1030" s="305"/>
      <c r="K1030" s="305"/>
      <c r="L1030" s="305"/>
      <c r="M1030" s="309"/>
      <c r="N1030" s="309"/>
      <c r="O1030" s="309"/>
      <c r="P1030" s="309"/>
      <c r="Q1030" s="309"/>
      <c r="R1030" s="309"/>
    </row>
    <row r="1031">
      <c r="D1031" s="305"/>
      <c r="E1031" s="305"/>
      <c r="F1031" s="305"/>
      <c r="G1031" s="305"/>
      <c r="H1031" s="305"/>
      <c r="I1031" s="305"/>
      <c r="J1031" s="305"/>
      <c r="K1031" s="305"/>
      <c r="L1031" s="305"/>
      <c r="M1031" s="309"/>
      <c r="N1031" s="309"/>
      <c r="O1031" s="309"/>
      <c r="P1031" s="309"/>
      <c r="Q1031" s="309"/>
      <c r="R1031" s="309"/>
    </row>
    <row r="1032">
      <c r="D1032" s="305"/>
      <c r="E1032" s="305"/>
      <c r="F1032" s="305"/>
      <c r="G1032" s="305"/>
      <c r="H1032" s="305"/>
      <c r="I1032" s="305"/>
      <c r="J1032" s="305"/>
      <c r="K1032" s="305"/>
      <c r="L1032" s="305"/>
      <c r="M1032" s="309"/>
      <c r="N1032" s="309"/>
      <c r="O1032" s="309"/>
      <c r="P1032" s="309"/>
      <c r="Q1032" s="309"/>
      <c r="R1032" s="309"/>
    </row>
    <row r="1033">
      <c r="D1033" s="305"/>
      <c r="E1033" s="305"/>
      <c r="F1033" s="305"/>
      <c r="G1033" s="305"/>
      <c r="H1033" s="305"/>
      <c r="I1033" s="305"/>
      <c r="J1033" s="305"/>
      <c r="K1033" s="305"/>
      <c r="L1033" s="305"/>
      <c r="M1033" s="309"/>
      <c r="N1033" s="309"/>
      <c r="O1033" s="309"/>
      <c r="P1033" s="309"/>
      <c r="Q1033" s="309"/>
      <c r="R1033" s="309"/>
    </row>
    <row r="1034">
      <c r="D1034" s="305"/>
      <c r="E1034" s="305"/>
      <c r="F1034" s="305"/>
      <c r="G1034" s="305"/>
      <c r="H1034" s="305"/>
      <c r="I1034" s="305"/>
      <c r="J1034" s="305"/>
      <c r="K1034" s="305"/>
      <c r="L1034" s="305"/>
      <c r="M1034" s="309"/>
      <c r="N1034" s="309"/>
      <c r="O1034" s="309"/>
      <c r="P1034" s="309"/>
      <c r="Q1034" s="309"/>
      <c r="R1034" s="309"/>
    </row>
    <row r="1035">
      <c r="D1035" s="305"/>
      <c r="E1035" s="305"/>
      <c r="F1035" s="305"/>
      <c r="G1035" s="305"/>
      <c r="H1035" s="305"/>
      <c r="I1035" s="305"/>
      <c r="J1035" s="305"/>
      <c r="K1035" s="305"/>
      <c r="L1035" s="305"/>
      <c r="M1035" s="309"/>
      <c r="N1035" s="309"/>
      <c r="O1035" s="309"/>
      <c r="P1035" s="309"/>
      <c r="Q1035" s="309"/>
      <c r="R1035" s="309"/>
    </row>
    <row r="1036">
      <c r="D1036" s="305"/>
      <c r="E1036" s="305"/>
      <c r="F1036" s="305"/>
      <c r="G1036" s="305"/>
      <c r="H1036" s="305"/>
      <c r="I1036" s="305"/>
      <c r="J1036" s="305"/>
      <c r="K1036" s="305"/>
      <c r="L1036" s="305"/>
      <c r="M1036" s="309"/>
      <c r="N1036" s="309"/>
      <c r="O1036" s="309"/>
      <c r="P1036" s="309"/>
      <c r="Q1036" s="309"/>
      <c r="R1036" s="309"/>
    </row>
    <row r="1037">
      <c r="D1037" s="305"/>
      <c r="E1037" s="305"/>
      <c r="F1037" s="305"/>
      <c r="G1037" s="305"/>
      <c r="H1037" s="305"/>
      <c r="I1037" s="305"/>
      <c r="J1037" s="305"/>
      <c r="K1037" s="305"/>
      <c r="L1037" s="305"/>
      <c r="M1037" s="309"/>
      <c r="N1037" s="309"/>
      <c r="O1037" s="309"/>
      <c r="P1037" s="309"/>
      <c r="Q1037" s="309"/>
      <c r="R1037" s="309"/>
    </row>
    <row r="1038">
      <c r="D1038" s="305"/>
      <c r="E1038" s="305"/>
      <c r="F1038" s="305"/>
      <c r="G1038" s="305"/>
      <c r="H1038" s="305"/>
      <c r="I1038" s="305"/>
      <c r="J1038" s="305"/>
      <c r="K1038" s="305"/>
      <c r="L1038" s="305"/>
      <c r="M1038" s="309"/>
      <c r="N1038" s="309"/>
      <c r="O1038" s="309"/>
      <c r="P1038" s="309"/>
      <c r="Q1038" s="309"/>
      <c r="R1038" s="309"/>
    </row>
    <row r="1039">
      <c r="D1039" s="305"/>
      <c r="E1039" s="305"/>
      <c r="F1039" s="305"/>
      <c r="G1039" s="305"/>
      <c r="H1039" s="305"/>
      <c r="I1039" s="305"/>
      <c r="J1039" s="305"/>
      <c r="K1039" s="305"/>
      <c r="L1039" s="305"/>
      <c r="M1039" s="309"/>
      <c r="N1039" s="309"/>
      <c r="O1039" s="309"/>
      <c r="P1039" s="309"/>
      <c r="Q1039" s="309"/>
      <c r="R1039" s="309"/>
    </row>
    <row r="1040">
      <c r="D1040" s="305"/>
      <c r="E1040" s="305"/>
      <c r="F1040" s="305"/>
      <c r="G1040" s="305"/>
      <c r="H1040" s="305"/>
      <c r="I1040" s="305"/>
      <c r="J1040" s="305"/>
      <c r="K1040" s="305"/>
      <c r="L1040" s="305"/>
      <c r="M1040" s="309"/>
      <c r="N1040" s="309"/>
      <c r="O1040" s="309"/>
      <c r="P1040" s="309"/>
      <c r="Q1040" s="309"/>
      <c r="R1040" s="309"/>
    </row>
    <row r="1041">
      <c r="D1041" s="305"/>
      <c r="E1041" s="305"/>
      <c r="F1041" s="305"/>
      <c r="G1041" s="305"/>
      <c r="H1041" s="305"/>
      <c r="I1041" s="305"/>
      <c r="J1041" s="305"/>
      <c r="K1041" s="305"/>
      <c r="L1041" s="305"/>
      <c r="M1041" s="309"/>
      <c r="N1041" s="309"/>
      <c r="O1041" s="309"/>
      <c r="P1041" s="309"/>
      <c r="Q1041" s="309"/>
      <c r="R1041" s="309"/>
    </row>
    <row r="1042">
      <c r="D1042" s="305"/>
      <c r="E1042" s="305"/>
      <c r="F1042" s="305"/>
      <c r="G1042" s="305"/>
      <c r="H1042" s="305"/>
      <c r="I1042" s="305"/>
      <c r="J1042" s="305"/>
      <c r="K1042" s="305"/>
      <c r="L1042" s="305"/>
      <c r="M1042" s="309"/>
      <c r="N1042" s="309"/>
      <c r="O1042" s="309"/>
      <c r="P1042" s="309"/>
      <c r="Q1042" s="309"/>
      <c r="R1042" s="309"/>
    </row>
    <row r="1043">
      <c r="D1043" s="305"/>
      <c r="E1043" s="305"/>
      <c r="F1043" s="305"/>
      <c r="G1043" s="305"/>
      <c r="H1043" s="305"/>
      <c r="I1043" s="305"/>
      <c r="J1043" s="305"/>
      <c r="K1043" s="305"/>
      <c r="L1043" s="305"/>
      <c r="M1043" s="309"/>
      <c r="N1043" s="309"/>
      <c r="O1043" s="309"/>
      <c r="P1043" s="309"/>
      <c r="Q1043" s="309"/>
      <c r="R1043" s="309"/>
    </row>
    <row r="1044">
      <c r="D1044" s="305"/>
      <c r="E1044" s="305"/>
      <c r="F1044" s="305"/>
      <c r="G1044" s="305"/>
      <c r="H1044" s="305"/>
      <c r="I1044" s="305"/>
      <c r="J1044" s="305"/>
      <c r="K1044" s="305"/>
      <c r="L1044" s="305"/>
      <c r="M1044" s="309"/>
      <c r="N1044" s="309"/>
      <c r="O1044" s="309"/>
      <c r="P1044" s="309"/>
      <c r="Q1044" s="309"/>
      <c r="R1044" s="309"/>
    </row>
    <row r="1045">
      <c r="D1045" s="305"/>
      <c r="E1045" s="305"/>
      <c r="F1045" s="305"/>
      <c r="G1045" s="305"/>
      <c r="H1045" s="305"/>
      <c r="I1045" s="305"/>
      <c r="J1045" s="305"/>
      <c r="K1045" s="305"/>
      <c r="L1045" s="305"/>
      <c r="M1045" s="309"/>
      <c r="N1045" s="309"/>
      <c r="O1045" s="309"/>
      <c r="P1045" s="309"/>
      <c r="Q1045" s="309"/>
      <c r="R1045" s="309"/>
    </row>
    <row r="1046">
      <c r="D1046" s="305"/>
      <c r="E1046" s="305"/>
      <c r="F1046" s="305"/>
      <c r="G1046" s="305"/>
      <c r="H1046" s="305"/>
      <c r="I1046" s="305"/>
      <c r="J1046" s="305"/>
      <c r="K1046" s="305"/>
      <c r="L1046" s="305"/>
      <c r="M1046" s="309"/>
      <c r="N1046" s="309"/>
      <c r="O1046" s="309"/>
      <c r="P1046" s="309"/>
      <c r="Q1046" s="309"/>
      <c r="R1046" s="309"/>
    </row>
    <row r="1047">
      <c r="D1047" s="305"/>
      <c r="E1047" s="305"/>
      <c r="F1047" s="305"/>
      <c r="G1047" s="305"/>
      <c r="H1047" s="305"/>
      <c r="I1047" s="305"/>
      <c r="J1047" s="305"/>
      <c r="K1047" s="305"/>
      <c r="L1047" s="305"/>
      <c r="M1047" s="309"/>
      <c r="N1047" s="309"/>
      <c r="O1047" s="309"/>
      <c r="P1047" s="309"/>
      <c r="Q1047" s="309"/>
      <c r="R1047" s="309"/>
    </row>
    <row r="1048">
      <c r="D1048" s="305"/>
      <c r="E1048" s="305"/>
      <c r="F1048" s="305"/>
      <c r="G1048" s="305"/>
      <c r="H1048" s="305"/>
      <c r="I1048" s="305"/>
      <c r="J1048" s="305"/>
      <c r="K1048" s="305"/>
      <c r="L1048" s="305"/>
      <c r="M1048" s="309"/>
      <c r="N1048" s="309"/>
      <c r="O1048" s="309"/>
      <c r="P1048" s="309"/>
      <c r="Q1048" s="309"/>
      <c r="R1048" s="309"/>
    </row>
    <row r="1049">
      <c r="D1049" s="305"/>
      <c r="E1049" s="305"/>
      <c r="F1049" s="305"/>
      <c r="G1049" s="305"/>
      <c r="H1049" s="305"/>
      <c r="I1049" s="305"/>
      <c r="J1049" s="305"/>
      <c r="K1049" s="305"/>
      <c r="L1049" s="305"/>
      <c r="M1049" s="309"/>
      <c r="N1049" s="309"/>
      <c r="O1049" s="309"/>
      <c r="P1049" s="309"/>
      <c r="Q1049" s="309"/>
      <c r="R1049" s="309"/>
    </row>
    <row r="1050">
      <c r="D1050" s="305"/>
      <c r="E1050" s="305"/>
      <c r="F1050" s="305"/>
      <c r="G1050" s="305"/>
      <c r="H1050" s="305"/>
      <c r="I1050" s="305"/>
      <c r="J1050" s="305"/>
      <c r="K1050" s="305"/>
      <c r="L1050" s="305"/>
      <c r="M1050" s="309"/>
      <c r="N1050" s="309"/>
      <c r="O1050" s="309"/>
      <c r="P1050" s="309"/>
      <c r="Q1050" s="309"/>
      <c r="R1050" s="309"/>
    </row>
    <row r="1051">
      <c r="D1051" s="305"/>
      <c r="E1051" s="305"/>
      <c r="F1051" s="305"/>
      <c r="G1051" s="305"/>
      <c r="H1051" s="305"/>
      <c r="I1051" s="305"/>
      <c r="J1051" s="305"/>
      <c r="K1051" s="305"/>
      <c r="L1051" s="305"/>
      <c r="M1051" s="309"/>
      <c r="N1051" s="309"/>
      <c r="O1051" s="309"/>
      <c r="P1051" s="309"/>
      <c r="Q1051" s="309"/>
      <c r="R1051" s="309"/>
    </row>
    <row r="1052">
      <c r="D1052" s="305"/>
      <c r="E1052" s="305"/>
      <c r="F1052" s="305"/>
      <c r="G1052" s="305"/>
      <c r="H1052" s="305"/>
      <c r="I1052" s="305"/>
      <c r="J1052" s="305"/>
      <c r="K1052" s="305"/>
      <c r="L1052" s="305"/>
      <c r="M1052" s="309"/>
      <c r="N1052" s="309"/>
      <c r="O1052" s="309"/>
      <c r="P1052" s="309"/>
      <c r="Q1052" s="309"/>
      <c r="R1052" s="309"/>
    </row>
    <row r="1053">
      <c r="D1053" s="305"/>
      <c r="E1053" s="305"/>
      <c r="F1053" s="305"/>
      <c r="G1053" s="305"/>
      <c r="H1053" s="305"/>
      <c r="I1053" s="305"/>
      <c r="J1053" s="305"/>
      <c r="K1053" s="305"/>
      <c r="L1053" s="305"/>
      <c r="M1053" s="309"/>
      <c r="N1053" s="309"/>
      <c r="O1053" s="309"/>
      <c r="P1053" s="309"/>
      <c r="Q1053" s="309"/>
      <c r="R1053" s="309"/>
    </row>
    <row r="1054">
      <c r="D1054" s="305"/>
      <c r="E1054" s="305"/>
      <c r="F1054" s="305"/>
      <c r="G1054" s="305"/>
      <c r="H1054" s="305"/>
      <c r="I1054" s="305"/>
      <c r="J1054" s="305"/>
      <c r="K1054" s="305"/>
      <c r="L1054" s="305"/>
      <c r="M1054" s="309"/>
      <c r="N1054" s="309"/>
      <c r="O1054" s="309"/>
      <c r="P1054" s="309"/>
      <c r="Q1054" s="309"/>
      <c r="R1054" s="309"/>
    </row>
    <row r="1055">
      <c r="D1055" s="305"/>
      <c r="E1055" s="305"/>
      <c r="F1055" s="305"/>
      <c r="G1055" s="305"/>
      <c r="H1055" s="305"/>
      <c r="I1055" s="305"/>
      <c r="J1055" s="305"/>
      <c r="K1055" s="305"/>
      <c r="L1055" s="305"/>
      <c r="M1055" s="309"/>
      <c r="N1055" s="309"/>
      <c r="O1055" s="309"/>
      <c r="P1055" s="309"/>
      <c r="Q1055" s="309"/>
      <c r="R1055" s="309"/>
    </row>
    <row r="1056">
      <c r="D1056" s="305"/>
      <c r="E1056" s="305"/>
      <c r="F1056" s="305"/>
      <c r="G1056" s="305"/>
      <c r="H1056" s="305"/>
      <c r="I1056" s="305"/>
      <c r="J1056" s="305"/>
      <c r="K1056" s="305"/>
      <c r="L1056" s="305"/>
      <c r="M1056" s="309"/>
      <c r="N1056" s="309"/>
      <c r="O1056" s="309"/>
      <c r="P1056" s="309"/>
      <c r="Q1056" s="309"/>
      <c r="R1056" s="309"/>
    </row>
    <row r="1057">
      <c r="D1057" s="305"/>
      <c r="E1057" s="305"/>
      <c r="F1057" s="305"/>
      <c r="G1057" s="305"/>
      <c r="H1057" s="305"/>
      <c r="I1057" s="305"/>
      <c r="J1057" s="305"/>
      <c r="K1057" s="305"/>
      <c r="L1057" s="305"/>
      <c r="M1057" s="309"/>
      <c r="N1057" s="309"/>
      <c r="O1057" s="309"/>
      <c r="P1057" s="309"/>
      <c r="Q1057" s="309"/>
      <c r="R1057" s="309"/>
    </row>
    <row r="1058">
      <c r="D1058" s="305"/>
      <c r="E1058" s="305"/>
      <c r="F1058" s="305"/>
      <c r="G1058" s="305"/>
      <c r="H1058" s="305"/>
      <c r="I1058" s="305"/>
      <c r="J1058" s="305"/>
      <c r="K1058" s="305"/>
      <c r="L1058" s="305"/>
      <c r="M1058" s="309"/>
      <c r="N1058" s="309"/>
      <c r="O1058" s="309"/>
      <c r="P1058" s="309"/>
      <c r="Q1058" s="309"/>
      <c r="R1058" s="309"/>
    </row>
    <row r="1059">
      <c r="D1059" s="305"/>
      <c r="E1059" s="305"/>
      <c r="F1059" s="305"/>
      <c r="G1059" s="305"/>
      <c r="H1059" s="305"/>
      <c r="I1059" s="305"/>
      <c r="J1059" s="305"/>
      <c r="K1059" s="305"/>
      <c r="L1059" s="305"/>
      <c r="M1059" s="309"/>
      <c r="N1059" s="309"/>
      <c r="O1059" s="309"/>
      <c r="P1059" s="309"/>
      <c r="Q1059" s="309"/>
      <c r="R1059" s="309"/>
    </row>
    <row r="1060">
      <c r="D1060" s="305"/>
      <c r="E1060" s="305"/>
      <c r="F1060" s="305"/>
      <c r="G1060" s="305"/>
      <c r="H1060" s="305"/>
      <c r="I1060" s="305"/>
      <c r="J1060" s="305"/>
      <c r="K1060" s="305"/>
      <c r="L1060" s="305"/>
      <c r="M1060" s="309"/>
      <c r="N1060" s="309"/>
      <c r="O1060" s="309"/>
      <c r="P1060" s="309"/>
      <c r="Q1060" s="309"/>
      <c r="R1060" s="309"/>
    </row>
    <row r="1061">
      <c r="D1061" s="305"/>
      <c r="E1061" s="305"/>
      <c r="F1061" s="305"/>
      <c r="G1061" s="305"/>
      <c r="H1061" s="305"/>
      <c r="I1061" s="305"/>
      <c r="J1061" s="305"/>
      <c r="K1061" s="305"/>
      <c r="L1061" s="305"/>
      <c r="M1061" s="309"/>
      <c r="N1061" s="309"/>
      <c r="O1061" s="309"/>
      <c r="P1061" s="309"/>
      <c r="Q1061" s="309"/>
      <c r="R1061" s="309"/>
    </row>
    <row r="1062">
      <c r="D1062" s="305"/>
      <c r="E1062" s="305"/>
      <c r="F1062" s="305"/>
      <c r="G1062" s="305"/>
      <c r="H1062" s="305"/>
      <c r="I1062" s="305"/>
      <c r="J1062" s="305"/>
      <c r="K1062" s="305"/>
      <c r="L1062" s="305"/>
      <c r="M1062" s="309"/>
      <c r="N1062" s="309"/>
      <c r="O1062" s="309"/>
      <c r="P1062" s="309"/>
      <c r="Q1062" s="309"/>
      <c r="R1062" s="309"/>
    </row>
    <row r="1063">
      <c r="D1063" s="305"/>
      <c r="E1063" s="305"/>
      <c r="F1063" s="305"/>
      <c r="G1063" s="305"/>
      <c r="H1063" s="305"/>
      <c r="I1063" s="305"/>
      <c r="J1063" s="305"/>
      <c r="K1063" s="305"/>
      <c r="L1063" s="305"/>
      <c r="M1063" s="309"/>
      <c r="N1063" s="309"/>
      <c r="O1063" s="309"/>
      <c r="P1063" s="309"/>
      <c r="Q1063" s="309"/>
      <c r="R1063" s="309"/>
    </row>
    <row r="1064">
      <c r="D1064" s="305"/>
      <c r="E1064" s="305"/>
      <c r="F1064" s="305"/>
      <c r="G1064" s="305"/>
      <c r="H1064" s="305"/>
      <c r="I1064" s="305"/>
      <c r="J1064" s="305"/>
      <c r="K1064" s="305"/>
      <c r="L1064" s="305"/>
      <c r="M1064" s="309"/>
      <c r="N1064" s="309"/>
      <c r="O1064" s="309"/>
      <c r="P1064" s="309"/>
      <c r="Q1064" s="309"/>
      <c r="R1064" s="309"/>
    </row>
    <row r="1065">
      <c r="D1065" s="305"/>
      <c r="E1065" s="305"/>
      <c r="F1065" s="305"/>
      <c r="G1065" s="305"/>
      <c r="H1065" s="305"/>
      <c r="I1065" s="305"/>
      <c r="J1065" s="305"/>
      <c r="K1065" s="305"/>
      <c r="L1065" s="305"/>
      <c r="M1065" s="309"/>
      <c r="N1065" s="309"/>
      <c r="O1065" s="309"/>
      <c r="P1065" s="309"/>
      <c r="Q1065" s="309"/>
      <c r="R1065" s="309"/>
    </row>
    <row r="1066">
      <c r="D1066" s="305"/>
      <c r="E1066" s="305"/>
      <c r="F1066" s="305"/>
      <c r="G1066" s="305"/>
      <c r="H1066" s="305"/>
      <c r="I1066" s="305"/>
      <c r="J1066" s="305"/>
      <c r="K1066" s="305"/>
      <c r="L1066" s="305"/>
      <c r="M1066" s="309"/>
      <c r="N1066" s="309"/>
      <c r="O1066" s="309"/>
      <c r="P1066" s="309"/>
      <c r="Q1066" s="309"/>
      <c r="R1066" s="309"/>
    </row>
    <row r="1067">
      <c r="D1067" s="305"/>
      <c r="E1067" s="305"/>
      <c r="F1067" s="305"/>
      <c r="G1067" s="305"/>
      <c r="H1067" s="305"/>
      <c r="I1067" s="305"/>
      <c r="J1067" s="305"/>
      <c r="K1067" s="305"/>
      <c r="L1067" s="305"/>
      <c r="M1067" s="309"/>
      <c r="N1067" s="309"/>
      <c r="O1067" s="309"/>
      <c r="P1067" s="309"/>
      <c r="Q1067" s="309"/>
      <c r="R1067" s="309"/>
    </row>
    <row r="1068">
      <c r="D1068" s="305"/>
      <c r="E1068" s="305"/>
      <c r="F1068" s="305"/>
      <c r="G1068" s="305"/>
      <c r="H1068" s="305"/>
      <c r="I1068" s="305"/>
      <c r="J1068" s="305"/>
      <c r="K1068" s="305"/>
      <c r="L1068" s="305"/>
      <c r="M1068" s="309"/>
      <c r="N1068" s="309"/>
      <c r="O1068" s="309"/>
      <c r="P1068" s="309"/>
      <c r="Q1068" s="309"/>
      <c r="R1068" s="309"/>
    </row>
    <row r="1069">
      <c r="D1069" s="305"/>
      <c r="E1069" s="305"/>
      <c r="F1069" s="305"/>
      <c r="G1069" s="305"/>
      <c r="H1069" s="305"/>
      <c r="I1069" s="305"/>
      <c r="J1069" s="305"/>
      <c r="K1069" s="305"/>
      <c r="L1069" s="305"/>
      <c r="M1069" s="309"/>
      <c r="N1069" s="309"/>
      <c r="O1069" s="309"/>
      <c r="P1069" s="309"/>
      <c r="Q1069" s="309"/>
      <c r="R1069" s="309"/>
    </row>
    <row r="1070">
      <c r="D1070" s="305"/>
      <c r="E1070" s="305"/>
      <c r="F1070" s="305"/>
      <c r="G1070" s="305"/>
      <c r="H1070" s="305"/>
      <c r="I1070" s="305"/>
      <c r="J1070" s="305"/>
      <c r="K1070" s="305"/>
      <c r="L1070" s="305"/>
      <c r="M1070" s="309"/>
      <c r="N1070" s="309"/>
      <c r="O1070" s="309"/>
      <c r="P1070" s="309"/>
      <c r="Q1070" s="309"/>
      <c r="R1070" s="309"/>
    </row>
    <row r="1071">
      <c r="D1071" s="305"/>
      <c r="E1071" s="305"/>
      <c r="F1071" s="305"/>
      <c r="G1071" s="305"/>
      <c r="H1071" s="305"/>
      <c r="I1071" s="305"/>
      <c r="J1071" s="305"/>
      <c r="K1071" s="305"/>
      <c r="L1071" s="305"/>
      <c r="M1071" s="309"/>
      <c r="N1071" s="309"/>
      <c r="O1071" s="309"/>
      <c r="P1071" s="309"/>
      <c r="Q1071" s="309"/>
      <c r="R1071" s="309"/>
    </row>
    <row r="1072">
      <c r="D1072" s="305"/>
      <c r="E1072" s="305"/>
      <c r="F1072" s="305"/>
      <c r="G1072" s="305"/>
      <c r="H1072" s="305"/>
      <c r="I1072" s="305"/>
      <c r="J1072" s="305"/>
      <c r="K1072" s="305"/>
      <c r="L1072" s="305"/>
      <c r="M1072" s="309"/>
      <c r="N1072" s="309"/>
      <c r="O1072" s="309"/>
      <c r="P1072" s="309"/>
      <c r="Q1072" s="309"/>
      <c r="R1072" s="309"/>
    </row>
    <row r="1073">
      <c r="D1073" s="305"/>
      <c r="E1073" s="305"/>
      <c r="F1073" s="305"/>
      <c r="G1073" s="305"/>
      <c r="H1073" s="305"/>
      <c r="I1073" s="305"/>
      <c r="J1073" s="305"/>
      <c r="K1073" s="305"/>
      <c r="L1073" s="305"/>
      <c r="M1073" s="309"/>
      <c r="N1073" s="309"/>
      <c r="O1073" s="309"/>
      <c r="P1073" s="309"/>
      <c r="Q1073" s="309"/>
      <c r="R1073" s="309"/>
    </row>
    <row r="1074">
      <c r="D1074" s="305"/>
      <c r="E1074" s="305"/>
      <c r="F1074" s="305"/>
      <c r="G1074" s="305"/>
      <c r="H1074" s="305"/>
      <c r="I1074" s="305"/>
      <c r="J1074" s="305"/>
      <c r="K1074" s="305"/>
      <c r="L1074" s="305"/>
      <c r="M1074" s="309"/>
      <c r="N1074" s="309"/>
      <c r="O1074" s="309"/>
      <c r="P1074" s="309"/>
      <c r="Q1074" s="309"/>
      <c r="R1074" s="309"/>
    </row>
    <row r="1075">
      <c r="D1075" s="305"/>
      <c r="E1075" s="305"/>
      <c r="F1075" s="305"/>
      <c r="G1075" s="305"/>
      <c r="H1075" s="305"/>
      <c r="I1075" s="305"/>
      <c r="J1075" s="305"/>
      <c r="K1075" s="305"/>
      <c r="L1075" s="305"/>
      <c r="M1075" s="309"/>
      <c r="N1075" s="309"/>
      <c r="O1075" s="309"/>
      <c r="P1075" s="309"/>
      <c r="Q1075" s="309"/>
      <c r="R1075" s="309"/>
    </row>
    <row r="1076">
      <c r="D1076" s="305"/>
      <c r="E1076" s="305"/>
      <c r="F1076" s="305"/>
      <c r="G1076" s="305"/>
      <c r="H1076" s="305"/>
      <c r="I1076" s="305"/>
      <c r="J1076" s="305"/>
      <c r="K1076" s="305"/>
      <c r="L1076" s="305"/>
      <c r="M1076" s="309"/>
      <c r="N1076" s="309"/>
      <c r="O1076" s="309"/>
      <c r="P1076" s="309"/>
      <c r="Q1076" s="309"/>
      <c r="R1076" s="309"/>
    </row>
    <row r="1077">
      <c r="D1077" s="305"/>
      <c r="E1077" s="305"/>
      <c r="F1077" s="305"/>
      <c r="G1077" s="305"/>
      <c r="H1077" s="305"/>
      <c r="I1077" s="305"/>
      <c r="J1077" s="305"/>
      <c r="K1077" s="305"/>
      <c r="L1077" s="305"/>
      <c r="M1077" s="309"/>
      <c r="N1077" s="309"/>
      <c r="O1077" s="309"/>
      <c r="P1077" s="309"/>
      <c r="Q1077" s="309"/>
      <c r="R1077" s="309"/>
    </row>
    <row r="1078">
      <c r="D1078" s="305"/>
      <c r="E1078" s="305"/>
      <c r="F1078" s="305"/>
      <c r="G1078" s="305"/>
      <c r="H1078" s="305"/>
      <c r="I1078" s="305"/>
      <c r="J1078" s="305"/>
      <c r="K1078" s="305"/>
      <c r="L1078" s="305"/>
      <c r="M1078" s="309"/>
      <c r="N1078" s="309"/>
      <c r="O1078" s="309"/>
      <c r="P1078" s="309"/>
      <c r="Q1078" s="309"/>
      <c r="R1078" s="309"/>
    </row>
    <row r="1079">
      <c r="D1079" s="305"/>
      <c r="E1079" s="305"/>
      <c r="F1079" s="305"/>
      <c r="G1079" s="305"/>
      <c r="H1079" s="305"/>
      <c r="I1079" s="305"/>
      <c r="J1079" s="305"/>
      <c r="K1079" s="305"/>
      <c r="L1079" s="305"/>
      <c r="M1079" s="309"/>
      <c r="N1079" s="309"/>
      <c r="O1079" s="309"/>
      <c r="P1079" s="309"/>
      <c r="Q1079" s="309"/>
      <c r="R1079" s="309"/>
    </row>
    <row r="1080">
      <c r="D1080" s="305"/>
      <c r="E1080" s="305"/>
      <c r="F1080" s="305"/>
      <c r="G1080" s="305"/>
      <c r="H1080" s="305"/>
      <c r="I1080" s="305"/>
      <c r="J1080" s="305"/>
      <c r="K1080" s="305"/>
      <c r="L1080" s="305"/>
      <c r="M1080" s="309"/>
      <c r="N1080" s="309"/>
      <c r="O1080" s="309"/>
      <c r="P1080" s="309"/>
      <c r="Q1080" s="309"/>
      <c r="R1080" s="309"/>
    </row>
    <row r="1081"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9"/>
      <c r="N1081" s="309"/>
      <c r="O1081" s="309"/>
      <c r="P1081" s="309"/>
      <c r="Q1081" s="309"/>
      <c r="R1081" s="309"/>
    </row>
    <row r="1082">
      <c r="D1082" s="305"/>
      <c r="E1082" s="305"/>
      <c r="F1082" s="305"/>
      <c r="G1082" s="305"/>
      <c r="H1082" s="305"/>
      <c r="I1082" s="305"/>
      <c r="J1082" s="305"/>
      <c r="K1082" s="305"/>
      <c r="L1082" s="305"/>
      <c r="M1082" s="309"/>
      <c r="N1082" s="309"/>
      <c r="O1082" s="309"/>
      <c r="P1082" s="309"/>
      <c r="Q1082" s="309"/>
      <c r="R1082" s="309"/>
    </row>
    <row r="1083">
      <c r="D1083" s="305"/>
      <c r="E1083" s="305"/>
      <c r="F1083" s="305"/>
      <c r="G1083" s="305"/>
      <c r="H1083" s="305"/>
      <c r="I1083" s="305"/>
      <c r="J1083" s="305"/>
      <c r="K1083" s="305"/>
      <c r="L1083" s="305"/>
      <c r="M1083" s="309"/>
      <c r="N1083" s="309"/>
      <c r="O1083" s="309"/>
      <c r="P1083" s="309"/>
      <c r="Q1083" s="309"/>
      <c r="R1083" s="309"/>
    </row>
    <row r="1084">
      <c r="D1084" s="305"/>
      <c r="E1084" s="305"/>
      <c r="F1084" s="305"/>
      <c r="G1084" s="305"/>
      <c r="H1084" s="305"/>
      <c r="I1084" s="305"/>
      <c r="J1084" s="305"/>
      <c r="K1084" s="305"/>
      <c r="L1084" s="305"/>
      <c r="M1084" s="309"/>
      <c r="N1084" s="309"/>
      <c r="O1084" s="309"/>
      <c r="P1084" s="309"/>
      <c r="Q1084" s="309"/>
      <c r="R1084" s="309"/>
    </row>
    <row r="1085">
      <c r="D1085" s="305"/>
      <c r="E1085" s="305"/>
      <c r="F1085" s="305"/>
      <c r="G1085" s="305"/>
      <c r="H1085" s="305"/>
      <c r="I1085" s="305"/>
      <c r="J1085" s="305"/>
      <c r="K1085" s="305"/>
      <c r="L1085" s="305"/>
      <c r="M1085" s="309"/>
      <c r="N1085" s="309"/>
      <c r="O1085" s="309"/>
      <c r="P1085" s="309"/>
      <c r="Q1085" s="309"/>
      <c r="R1085" s="309"/>
    </row>
    <row r="1086">
      <c r="D1086" s="305"/>
      <c r="E1086" s="305"/>
      <c r="F1086" s="305"/>
      <c r="G1086" s="305"/>
      <c r="H1086" s="305"/>
      <c r="I1086" s="305"/>
      <c r="J1086" s="305"/>
      <c r="K1086" s="305"/>
      <c r="L1086" s="305"/>
      <c r="M1086" s="309"/>
      <c r="N1086" s="309"/>
      <c r="O1086" s="309"/>
      <c r="P1086" s="309"/>
      <c r="Q1086" s="309"/>
      <c r="R1086" s="309"/>
    </row>
    <row r="1087">
      <c r="D1087" s="305"/>
      <c r="E1087" s="305"/>
      <c r="F1087" s="305"/>
      <c r="G1087" s="305"/>
      <c r="H1087" s="305"/>
      <c r="I1087" s="305"/>
      <c r="J1087" s="305"/>
      <c r="K1087" s="305"/>
      <c r="L1087" s="305"/>
      <c r="M1087" s="309"/>
      <c r="N1087" s="309"/>
      <c r="O1087" s="309"/>
      <c r="P1087" s="309"/>
      <c r="Q1087" s="309"/>
      <c r="R1087" s="309"/>
    </row>
    <row r="1088">
      <c r="D1088" s="305"/>
      <c r="E1088" s="305"/>
      <c r="F1088" s="305"/>
      <c r="G1088" s="305"/>
      <c r="H1088" s="305"/>
      <c r="I1088" s="305"/>
      <c r="J1088" s="305"/>
      <c r="K1088" s="305"/>
      <c r="L1088" s="305"/>
      <c r="M1088" s="309"/>
      <c r="N1088" s="309"/>
      <c r="O1088" s="309"/>
      <c r="P1088" s="309"/>
      <c r="Q1088" s="309"/>
      <c r="R1088" s="309"/>
    </row>
    <row r="1089">
      <c r="D1089" s="305"/>
      <c r="E1089" s="305"/>
      <c r="F1089" s="305"/>
      <c r="G1089" s="305"/>
      <c r="H1089" s="305"/>
      <c r="I1089" s="305"/>
      <c r="J1089" s="305"/>
      <c r="K1089" s="305"/>
      <c r="L1089" s="305"/>
      <c r="M1089" s="309"/>
      <c r="N1089" s="309"/>
      <c r="O1089" s="309"/>
      <c r="P1089" s="309"/>
      <c r="Q1089" s="309"/>
      <c r="R1089" s="309"/>
    </row>
    <row r="1090">
      <c r="D1090" s="305"/>
      <c r="E1090" s="305"/>
      <c r="F1090" s="305"/>
      <c r="G1090" s="305"/>
      <c r="H1090" s="305"/>
      <c r="I1090" s="305"/>
      <c r="J1090" s="305"/>
      <c r="K1090" s="305"/>
      <c r="L1090" s="305"/>
      <c r="M1090" s="309"/>
      <c r="N1090" s="309"/>
      <c r="O1090" s="309"/>
      <c r="P1090" s="309"/>
      <c r="Q1090" s="309"/>
      <c r="R1090" s="309"/>
    </row>
    <row r="1091">
      <c r="D1091" s="305"/>
      <c r="E1091" s="305"/>
      <c r="F1091" s="305"/>
      <c r="G1091" s="305"/>
      <c r="H1091" s="305"/>
      <c r="I1091" s="305"/>
      <c r="J1091" s="305"/>
      <c r="K1091" s="305"/>
      <c r="L1091" s="305"/>
      <c r="M1091" s="309"/>
      <c r="N1091" s="309"/>
      <c r="O1091" s="309"/>
      <c r="P1091" s="309"/>
      <c r="Q1091" s="309"/>
      <c r="R1091" s="309"/>
    </row>
    <row r="1092">
      <c r="D1092" s="305"/>
      <c r="E1092" s="305"/>
      <c r="F1092" s="305"/>
      <c r="G1092" s="305"/>
      <c r="H1092" s="305"/>
      <c r="I1092" s="305"/>
      <c r="J1092" s="305"/>
      <c r="K1092" s="305"/>
      <c r="L1092" s="305"/>
      <c r="M1092" s="309"/>
      <c r="N1092" s="309"/>
      <c r="O1092" s="309"/>
      <c r="P1092" s="309"/>
      <c r="Q1092" s="309"/>
      <c r="R1092" s="309"/>
    </row>
    <row r="1093">
      <c r="D1093" s="305"/>
      <c r="E1093" s="305"/>
      <c r="F1093" s="305"/>
      <c r="G1093" s="305"/>
      <c r="H1093" s="305"/>
      <c r="I1093" s="305"/>
      <c r="J1093" s="305"/>
      <c r="K1093" s="305"/>
      <c r="L1093" s="305"/>
      <c r="M1093" s="309"/>
      <c r="N1093" s="309"/>
      <c r="O1093" s="309"/>
      <c r="P1093" s="309"/>
      <c r="Q1093" s="309"/>
      <c r="R1093" s="309"/>
    </row>
    <row r="1094">
      <c r="D1094" s="305"/>
      <c r="E1094" s="305"/>
      <c r="F1094" s="305"/>
      <c r="G1094" s="305"/>
      <c r="H1094" s="305"/>
      <c r="I1094" s="305"/>
      <c r="J1094" s="305"/>
      <c r="K1094" s="305"/>
      <c r="L1094" s="305"/>
      <c r="M1094" s="309"/>
      <c r="N1094" s="309"/>
      <c r="O1094" s="309"/>
      <c r="P1094" s="309"/>
      <c r="Q1094" s="309"/>
      <c r="R1094" s="309"/>
    </row>
    <row r="1095">
      <c r="D1095" s="305"/>
      <c r="E1095" s="305"/>
      <c r="F1095" s="305"/>
      <c r="G1095" s="305"/>
      <c r="H1095" s="305"/>
      <c r="I1095" s="305"/>
      <c r="J1095" s="305"/>
      <c r="K1095" s="305"/>
      <c r="L1095" s="305"/>
      <c r="M1095" s="309"/>
      <c r="N1095" s="309"/>
      <c r="O1095" s="309"/>
      <c r="P1095" s="309"/>
      <c r="Q1095" s="309"/>
      <c r="R1095" s="309"/>
    </row>
    <row r="1096">
      <c r="D1096" s="305"/>
      <c r="E1096" s="305"/>
      <c r="F1096" s="305"/>
      <c r="G1096" s="305"/>
      <c r="H1096" s="305"/>
      <c r="I1096" s="305"/>
      <c r="J1096" s="305"/>
      <c r="K1096" s="305"/>
      <c r="L1096" s="305"/>
      <c r="M1096" s="309"/>
      <c r="N1096" s="309"/>
      <c r="O1096" s="309"/>
      <c r="P1096" s="309"/>
      <c r="Q1096" s="309"/>
      <c r="R1096" s="309"/>
    </row>
    <row r="1097">
      <c r="D1097" s="305"/>
      <c r="E1097" s="305"/>
      <c r="F1097" s="305"/>
      <c r="G1097" s="305"/>
      <c r="H1097" s="305"/>
      <c r="I1097" s="305"/>
      <c r="J1097" s="305"/>
      <c r="K1097" s="305"/>
      <c r="L1097" s="305"/>
      <c r="M1097" s="309"/>
      <c r="N1097" s="309"/>
      <c r="O1097" s="309"/>
      <c r="P1097" s="309"/>
      <c r="Q1097" s="309"/>
      <c r="R1097" s="309"/>
    </row>
    <row r="1098">
      <c r="D1098" s="305"/>
      <c r="E1098" s="305"/>
      <c r="F1098" s="305"/>
      <c r="G1098" s="305"/>
      <c r="H1098" s="305"/>
      <c r="I1098" s="305"/>
      <c r="J1098" s="305"/>
      <c r="K1098" s="305"/>
      <c r="L1098" s="305"/>
      <c r="M1098" s="309"/>
      <c r="N1098" s="309"/>
      <c r="O1098" s="309"/>
      <c r="P1098" s="309"/>
      <c r="Q1098" s="309"/>
      <c r="R1098" s="309"/>
    </row>
    <row r="1099">
      <c r="D1099" s="305"/>
      <c r="E1099" s="305"/>
      <c r="F1099" s="305"/>
      <c r="G1099" s="305"/>
      <c r="H1099" s="305"/>
      <c r="I1099" s="305"/>
      <c r="J1099" s="305"/>
      <c r="K1099" s="305"/>
      <c r="L1099" s="305"/>
      <c r="M1099" s="309"/>
      <c r="N1099" s="309"/>
      <c r="O1099" s="309"/>
      <c r="P1099" s="309"/>
      <c r="Q1099" s="309"/>
      <c r="R1099" s="309"/>
    </row>
    <row r="1100">
      <c r="D1100" s="305"/>
      <c r="E1100" s="305"/>
      <c r="F1100" s="305"/>
      <c r="G1100" s="305"/>
      <c r="H1100" s="305"/>
      <c r="I1100" s="305"/>
      <c r="J1100" s="305"/>
      <c r="K1100" s="305"/>
      <c r="L1100" s="305"/>
      <c r="M1100" s="309"/>
      <c r="N1100" s="309"/>
      <c r="O1100" s="309"/>
      <c r="P1100" s="309"/>
      <c r="Q1100" s="309"/>
      <c r="R1100" s="309"/>
    </row>
    <row r="1101">
      <c r="D1101" s="305"/>
      <c r="E1101" s="305"/>
      <c r="F1101" s="305"/>
      <c r="G1101" s="305"/>
      <c r="H1101" s="305"/>
      <c r="I1101" s="305"/>
      <c r="J1101" s="305"/>
      <c r="K1101" s="305"/>
      <c r="L1101" s="305"/>
      <c r="M1101" s="309"/>
      <c r="N1101" s="309"/>
      <c r="O1101" s="309"/>
      <c r="P1101" s="309"/>
      <c r="Q1101" s="309"/>
      <c r="R1101" s="309"/>
    </row>
    <row r="1102">
      <c r="D1102" s="305"/>
      <c r="E1102" s="305"/>
      <c r="F1102" s="305"/>
      <c r="G1102" s="305"/>
      <c r="H1102" s="305"/>
      <c r="I1102" s="305"/>
      <c r="J1102" s="305"/>
      <c r="K1102" s="305"/>
      <c r="L1102" s="305"/>
      <c r="M1102" s="309"/>
      <c r="N1102" s="309"/>
      <c r="O1102" s="309"/>
      <c r="P1102" s="309"/>
      <c r="Q1102" s="309"/>
      <c r="R1102" s="309"/>
    </row>
    <row r="1103">
      <c r="D1103" s="305"/>
      <c r="E1103" s="305"/>
      <c r="F1103" s="305"/>
      <c r="G1103" s="305"/>
      <c r="H1103" s="305"/>
      <c r="I1103" s="305"/>
      <c r="J1103" s="305"/>
      <c r="K1103" s="305"/>
      <c r="L1103" s="305"/>
      <c r="M1103" s="309"/>
      <c r="N1103" s="309"/>
      <c r="O1103" s="309"/>
      <c r="P1103" s="309"/>
      <c r="Q1103" s="309"/>
      <c r="R1103" s="309"/>
    </row>
    <row r="1104">
      <c r="D1104" s="305"/>
      <c r="E1104" s="305"/>
      <c r="F1104" s="305"/>
      <c r="G1104" s="305"/>
      <c r="H1104" s="305"/>
      <c r="I1104" s="305"/>
      <c r="J1104" s="305"/>
      <c r="K1104" s="305"/>
      <c r="L1104" s="305"/>
      <c r="M1104" s="309"/>
      <c r="N1104" s="309"/>
      <c r="O1104" s="309"/>
      <c r="P1104" s="309"/>
      <c r="Q1104" s="309"/>
      <c r="R1104" s="309"/>
    </row>
    <row r="1105">
      <c r="D1105" s="305"/>
      <c r="E1105" s="305"/>
      <c r="F1105" s="305"/>
      <c r="G1105" s="305"/>
      <c r="H1105" s="305"/>
      <c r="I1105" s="305"/>
      <c r="J1105" s="305"/>
      <c r="K1105" s="305"/>
      <c r="L1105" s="305"/>
      <c r="M1105" s="309"/>
      <c r="N1105" s="309"/>
      <c r="O1105" s="309"/>
      <c r="P1105" s="309"/>
      <c r="Q1105" s="309"/>
      <c r="R1105" s="309"/>
    </row>
    <row r="1106">
      <c r="D1106" s="305"/>
      <c r="E1106" s="305"/>
      <c r="F1106" s="305"/>
      <c r="G1106" s="305"/>
      <c r="H1106" s="305"/>
      <c r="I1106" s="305"/>
      <c r="J1106" s="305"/>
      <c r="K1106" s="305"/>
      <c r="L1106" s="305"/>
      <c r="M1106" s="309"/>
      <c r="N1106" s="309"/>
      <c r="O1106" s="309"/>
      <c r="P1106" s="309"/>
      <c r="Q1106" s="309"/>
      <c r="R1106" s="309"/>
    </row>
    <row r="1107">
      <c r="D1107" s="305"/>
      <c r="E1107" s="305"/>
      <c r="F1107" s="305"/>
      <c r="G1107" s="305"/>
      <c r="H1107" s="305"/>
      <c r="I1107" s="305"/>
      <c r="J1107" s="305"/>
      <c r="K1107" s="305"/>
      <c r="L1107" s="305"/>
      <c r="M1107" s="309"/>
      <c r="N1107" s="309"/>
      <c r="O1107" s="309"/>
      <c r="P1107" s="309"/>
      <c r="Q1107" s="309"/>
      <c r="R1107" s="309"/>
    </row>
    <row r="1108">
      <c r="D1108" s="305"/>
      <c r="E1108" s="305"/>
      <c r="F1108" s="305"/>
      <c r="G1108" s="305"/>
      <c r="H1108" s="305"/>
      <c r="I1108" s="305"/>
      <c r="J1108" s="305"/>
      <c r="K1108" s="305"/>
      <c r="L1108" s="305"/>
      <c r="M1108" s="309"/>
      <c r="N1108" s="309"/>
      <c r="O1108" s="309"/>
      <c r="P1108" s="309"/>
      <c r="Q1108" s="309"/>
      <c r="R1108" s="309"/>
    </row>
    <row r="1109">
      <c r="D1109" s="305"/>
      <c r="E1109" s="305"/>
      <c r="F1109" s="305"/>
      <c r="G1109" s="305"/>
      <c r="H1109" s="305"/>
      <c r="I1109" s="305"/>
      <c r="J1109" s="305"/>
      <c r="K1109" s="305"/>
      <c r="L1109" s="305"/>
      <c r="M1109" s="309"/>
      <c r="N1109" s="309"/>
      <c r="O1109" s="309"/>
      <c r="P1109" s="309"/>
      <c r="Q1109" s="309"/>
      <c r="R1109" s="309"/>
    </row>
    <row r="1110">
      <c r="D1110" s="305"/>
      <c r="E1110" s="305"/>
      <c r="F1110" s="305"/>
      <c r="G1110" s="305"/>
      <c r="H1110" s="305"/>
      <c r="I1110" s="305"/>
      <c r="J1110" s="305"/>
      <c r="K1110" s="305"/>
      <c r="L1110" s="305"/>
      <c r="M1110" s="309"/>
      <c r="N1110" s="309"/>
      <c r="O1110" s="309"/>
      <c r="P1110" s="309"/>
      <c r="Q1110" s="309"/>
      <c r="R1110" s="309"/>
    </row>
    <row r="1111">
      <c r="D1111" s="305"/>
      <c r="E1111" s="305"/>
      <c r="F1111" s="305"/>
      <c r="G1111" s="305"/>
      <c r="H1111" s="305"/>
      <c r="I1111" s="305"/>
      <c r="J1111" s="305"/>
      <c r="K1111" s="305"/>
      <c r="L1111" s="305"/>
      <c r="M1111" s="309"/>
      <c r="N1111" s="309"/>
      <c r="O1111" s="309"/>
      <c r="P1111" s="309"/>
      <c r="Q1111" s="309"/>
      <c r="R1111" s="309"/>
    </row>
    <row r="1112">
      <c r="D1112" s="305"/>
      <c r="E1112" s="305"/>
      <c r="F1112" s="305"/>
      <c r="G1112" s="305"/>
      <c r="H1112" s="305"/>
      <c r="I1112" s="305"/>
      <c r="J1112" s="305"/>
      <c r="K1112" s="305"/>
      <c r="L1112" s="305"/>
      <c r="M1112" s="309"/>
      <c r="N1112" s="309"/>
      <c r="O1112" s="309"/>
      <c r="P1112" s="309"/>
      <c r="Q1112" s="309"/>
      <c r="R1112" s="309"/>
    </row>
    <row r="1113">
      <c r="D1113" s="305"/>
      <c r="E1113" s="305"/>
      <c r="F1113" s="305"/>
      <c r="G1113" s="305"/>
      <c r="H1113" s="305"/>
      <c r="I1113" s="305"/>
      <c r="J1113" s="305"/>
      <c r="K1113" s="305"/>
      <c r="L1113" s="305"/>
      <c r="M1113" s="309"/>
      <c r="N1113" s="309"/>
      <c r="O1113" s="309"/>
      <c r="P1113" s="309"/>
      <c r="Q1113" s="309"/>
      <c r="R1113" s="309"/>
    </row>
    <row r="1114">
      <c r="D1114" s="305"/>
      <c r="E1114" s="305"/>
      <c r="F1114" s="305"/>
      <c r="G1114" s="305"/>
      <c r="H1114" s="305"/>
      <c r="I1114" s="305"/>
      <c r="J1114" s="305"/>
      <c r="K1114" s="305"/>
      <c r="L1114" s="305"/>
      <c r="M1114" s="309"/>
      <c r="N1114" s="309"/>
      <c r="O1114" s="309"/>
      <c r="P1114" s="309"/>
      <c r="Q1114" s="309"/>
      <c r="R1114" s="309"/>
    </row>
    <row r="1115">
      <c r="D1115" s="305"/>
      <c r="E1115" s="305"/>
      <c r="F1115" s="305"/>
      <c r="G1115" s="305"/>
      <c r="H1115" s="305"/>
      <c r="I1115" s="305"/>
      <c r="J1115" s="305"/>
      <c r="K1115" s="305"/>
      <c r="L1115" s="305"/>
      <c r="M1115" s="309"/>
      <c r="N1115" s="309"/>
      <c r="O1115" s="309"/>
      <c r="P1115" s="309"/>
      <c r="Q1115" s="309"/>
      <c r="R1115" s="309"/>
    </row>
    <row r="1116">
      <c r="D1116" s="305"/>
      <c r="E1116" s="305"/>
      <c r="F1116" s="305"/>
      <c r="G1116" s="305"/>
      <c r="H1116" s="305"/>
      <c r="I1116" s="305"/>
      <c r="J1116" s="305"/>
      <c r="K1116" s="305"/>
      <c r="L1116" s="305"/>
      <c r="M1116" s="309"/>
      <c r="N1116" s="309"/>
      <c r="O1116" s="309"/>
      <c r="P1116" s="309"/>
      <c r="Q1116" s="309"/>
      <c r="R1116" s="309"/>
    </row>
    <row r="1117">
      <c r="D1117" s="305"/>
      <c r="E1117" s="305"/>
      <c r="F1117" s="305"/>
      <c r="G1117" s="305"/>
      <c r="H1117" s="305"/>
      <c r="I1117" s="305"/>
      <c r="J1117" s="305"/>
      <c r="K1117" s="305"/>
      <c r="L1117" s="305"/>
      <c r="M1117" s="309"/>
      <c r="N1117" s="309"/>
      <c r="O1117" s="309"/>
      <c r="P1117" s="309"/>
      <c r="Q1117" s="309"/>
      <c r="R1117" s="309"/>
    </row>
    <row r="1118">
      <c r="D1118" s="305"/>
      <c r="E1118" s="305"/>
      <c r="F1118" s="305"/>
      <c r="G1118" s="305"/>
      <c r="H1118" s="305"/>
      <c r="I1118" s="305"/>
      <c r="J1118" s="305"/>
      <c r="K1118" s="305"/>
      <c r="L1118" s="305"/>
      <c r="M1118" s="309"/>
      <c r="N1118" s="309"/>
      <c r="O1118" s="309"/>
      <c r="P1118" s="309"/>
      <c r="Q1118" s="309"/>
      <c r="R1118" s="309"/>
    </row>
    <row r="1119">
      <c r="D1119" s="305"/>
      <c r="E1119" s="305"/>
      <c r="F1119" s="305"/>
      <c r="G1119" s="305"/>
      <c r="H1119" s="305"/>
      <c r="I1119" s="305"/>
      <c r="J1119" s="305"/>
      <c r="K1119" s="305"/>
      <c r="L1119" s="305"/>
      <c r="M1119" s="309"/>
      <c r="N1119" s="309"/>
      <c r="O1119" s="309"/>
      <c r="P1119" s="309"/>
      <c r="Q1119" s="309"/>
      <c r="R1119" s="309"/>
    </row>
    <row r="1120">
      <c r="D1120" s="305"/>
      <c r="E1120" s="305"/>
      <c r="F1120" s="305"/>
      <c r="G1120" s="305"/>
      <c r="H1120" s="305"/>
      <c r="I1120" s="305"/>
      <c r="J1120" s="305"/>
      <c r="K1120" s="305"/>
      <c r="L1120" s="305"/>
      <c r="M1120" s="309"/>
      <c r="N1120" s="309"/>
      <c r="O1120" s="309"/>
      <c r="P1120" s="309"/>
      <c r="Q1120" s="309"/>
      <c r="R1120" s="309"/>
    </row>
    <row r="1121">
      <c r="D1121" s="305"/>
      <c r="E1121" s="305"/>
      <c r="F1121" s="305"/>
      <c r="G1121" s="305"/>
      <c r="H1121" s="305"/>
      <c r="I1121" s="305"/>
      <c r="J1121" s="305"/>
      <c r="K1121" s="305"/>
      <c r="L1121" s="305"/>
      <c r="M1121" s="309"/>
      <c r="N1121" s="309"/>
      <c r="O1121" s="309"/>
      <c r="P1121" s="309"/>
      <c r="Q1121" s="309"/>
      <c r="R1121" s="309"/>
    </row>
    <row r="1122">
      <c r="D1122" s="305"/>
      <c r="E1122" s="305"/>
      <c r="F1122" s="305"/>
      <c r="G1122" s="305"/>
      <c r="H1122" s="305"/>
      <c r="I1122" s="305"/>
      <c r="J1122" s="305"/>
      <c r="K1122" s="305"/>
      <c r="L1122" s="305"/>
      <c r="M1122" s="309"/>
      <c r="N1122" s="309"/>
      <c r="O1122" s="309"/>
      <c r="P1122" s="309"/>
      <c r="Q1122" s="309"/>
      <c r="R1122" s="309"/>
    </row>
    <row r="1123">
      <c r="D1123" s="305"/>
      <c r="E1123" s="305"/>
      <c r="F1123" s="305"/>
      <c r="G1123" s="305"/>
      <c r="H1123" s="305"/>
      <c r="I1123" s="305"/>
      <c r="J1123" s="305"/>
      <c r="K1123" s="305"/>
      <c r="L1123" s="305"/>
      <c r="M1123" s="309"/>
      <c r="N1123" s="309"/>
      <c r="O1123" s="309"/>
      <c r="P1123" s="309"/>
      <c r="Q1123" s="309"/>
      <c r="R1123" s="309"/>
    </row>
    <row r="1124">
      <c r="D1124" s="305"/>
      <c r="E1124" s="305"/>
      <c r="F1124" s="305"/>
      <c r="G1124" s="305"/>
      <c r="H1124" s="305"/>
      <c r="I1124" s="305"/>
      <c r="J1124" s="305"/>
      <c r="K1124" s="305"/>
      <c r="L1124" s="305"/>
      <c r="M1124" s="309"/>
      <c r="N1124" s="309"/>
      <c r="O1124" s="309"/>
      <c r="P1124" s="309"/>
      <c r="Q1124" s="309"/>
      <c r="R1124" s="309"/>
    </row>
    <row r="1125">
      <c r="D1125" s="305"/>
      <c r="E1125" s="305"/>
      <c r="F1125" s="305"/>
      <c r="G1125" s="305"/>
      <c r="H1125" s="305"/>
      <c r="I1125" s="305"/>
      <c r="J1125" s="305"/>
      <c r="K1125" s="305"/>
      <c r="L1125" s="305"/>
      <c r="M1125" s="309"/>
      <c r="N1125" s="309"/>
      <c r="O1125" s="309"/>
      <c r="P1125" s="309"/>
      <c r="Q1125" s="309"/>
      <c r="R1125" s="309"/>
    </row>
    <row r="1126">
      <c r="D1126" s="305"/>
      <c r="E1126" s="305"/>
      <c r="F1126" s="305"/>
      <c r="G1126" s="305"/>
      <c r="H1126" s="305"/>
      <c r="I1126" s="305"/>
      <c r="J1126" s="305"/>
      <c r="K1126" s="305"/>
      <c r="L1126" s="305"/>
      <c r="M1126" s="309"/>
      <c r="N1126" s="309"/>
      <c r="O1126" s="309"/>
      <c r="P1126" s="309"/>
      <c r="Q1126" s="309"/>
      <c r="R1126" s="309"/>
    </row>
    <row r="1127">
      <c r="D1127" s="305"/>
      <c r="E1127" s="305"/>
      <c r="F1127" s="305"/>
      <c r="G1127" s="305"/>
      <c r="H1127" s="305"/>
      <c r="I1127" s="305"/>
      <c r="J1127" s="305"/>
      <c r="K1127" s="305"/>
      <c r="L1127" s="305"/>
      <c r="M1127" s="309"/>
      <c r="N1127" s="309"/>
      <c r="O1127" s="309"/>
      <c r="P1127" s="309"/>
      <c r="Q1127" s="309"/>
      <c r="R1127" s="309"/>
    </row>
    <row r="1128">
      <c r="D1128" s="305"/>
      <c r="E1128" s="305"/>
      <c r="F1128" s="305"/>
      <c r="G1128" s="305"/>
      <c r="H1128" s="305"/>
      <c r="I1128" s="305"/>
      <c r="J1128" s="305"/>
      <c r="K1128" s="305"/>
      <c r="L1128" s="305"/>
      <c r="M1128" s="309"/>
      <c r="N1128" s="309"/>
      <c r="O1128" s="309"/>
      <c r="P1128" s="309"/>
      <c r="Q1128" s="309"/>
      <c r="R1128" s="309"/>
    </row>
    <row r="1129">
      <c r="D1129" s="305"/>
      <c r="E1129" s="305"/>
      <c r="F1129" s="305"/>
      <c r="G1129" s="305"/>
      <c r="H1129" s="305"/>
      <c r="I1129" s="305"/>
      <c r="J1129" s="305"/>
      <c r="K1129" s="305"/>
      <c r="L1129" s="305"/>
      <c r="M1129" s="309"/>
      <c r="N1129" s="309"/>
      <c r="O1129" s="309"/>
      <c r="P1129" s="309"/>
      <c r="Q1129" s="309"/>
      <c r="R1129" s="309"/>
    </row>
    <row r="1130">
      <c r="D1130" s="305"/>
      <c r="E1130" s="305"/>
      <c r="F1130" s="305"/>
      <c r="G1130" s="305"/>
      <c r="H1130" s="305"/>
      <c r="I1130" s="305"/>
      <c r="J1130" s="305"/>
      <c r="K1130" s="305"/>
      <c r="L1130" s="305"/>
      <c r="M1130" s="309"/>
      <c r="N1130" s="309"/>
      <c r="O1130" s="309"/>
      <c r="P1130" s="309"/>
      <c r="Q1130" s="309"/>
      <c r="R1130" s="309"/>
    </row>
    <row r="1131">
      <c r="D1131" s="305"/>
      <c r="E1131" s="305"/>
      <c r="F1131" s="305"/>
      <c r="G1131" s="305"/>
      <c r="H1131" s="305"/>
      <c r="I1131" s="305"/>
      <c r="J1131" s="305"/>
      <c r="K1131" s="305"/>
      <c r="L1131" s="305"/>
      <c r="M1131" s="309"/>
      <c r="N1131" s="309"/>
      <c r="O1131" s="309"/>
      <c r="P1131" s="309"/>
      <c r="Q1131" s="309"/>
      <c r="R1131" s="309"/>
    </row>
    <row r="1132">
      <c r="D1132" s="305"/>
      <c r="E1132" s="305"/>
      <c r="F1132" s="305"/>
      <c r="G1132" s="305"/>
      <c r="H1132" s="305"/>
      <c r="I1132" s="305"/>
      <c r="J1132" s="305"/>
      <c r="K1132" s="305"/>
      <c r="L1132" s="305"/>
      <c r="M1132" s="309"/>
      <c r="N1132" s="309"/>
      <c r="O1132" s="309"/>
      <c r="P1132" s="309"/>
      <c r="Q1132" s="309"/>
      <c r="R1132" s="309"/>
    </row>
    <row r="1133">
      <c r="D1133" s="305"/>
      <c r="E1133" s="305"/>
      <c r="F1133" s="305"/>
      <c r="G1133" s="305"/>
      <c r="H1133" s="305"/>
      <c r="I1133" s="305"/>
      <c r="J1133" s="305"/>
      <c r="K1133" s="305"/>
      <c r="L1133" s="305"/>
      <c r="M1133" s="309"/>
      <c r="N1133" s="309"/>
      <c r="O1133" s="309"/>
      <c r="P1133" s="309"/>
      <c r="Q1133" s="309"/>
      <c r="R1133" s="309"/>
    </row>
    <row r="1134">
      <c r="D1134" s="305"/>
      <c r="E1134" s="305"/>
      <c r="F1134" s="305"/>
      <c r="G1134" s="305"/>
      <c r="H1134" s="305"/>
      <c r="I1134" s="305"/>
      <c r="J1134" s="305"/>
      <c r="K1134" s="305"/>
      <c r="L1134" s="305"/>
      <c r="M1134" s="309"/>
      <c r="N1134" s="309"/>
      <c r="O1134" s="309"/>
      <c r="P1134" s="309"/>
      <c r="Q1134" s="309"/>
      <c r="R1134" s="309"/>
    </row>
    <row r="1135">
      <c r="D1135" s="305"/>
      <c r="E1135" s="305"/>
      <c r="F1135" s="305"/>
      <c r="G1135" s="305"/>
      <c r="H1135" s="305"/>
      <c r="I1135" s="305"/>
      <c r="J1135" s="305"/>
      <c r="K1135" s="305"/>
      <c r="L1135" s="305"/>
      <c r="M1135" s="309"/>
      <c r="N1135" s="309"/>
      <c r="O1135" s="309"/>
      <c r="P1135" s="309"/>
      <c r="Q1135" s="309"/>
      <c r="R1135" s="309"/>
    </row>
    <row r="1136">
      <c r="D1136" s="305"/>
      <c r="E1136" s="305"/>
      <c r="F1136" s="305"/>
      <c r="G1136" s="305"/>
      <c r="H1136" s="305"/>
      <c r="I1136" s="305"/>
      <c r="J1136" s="305"/>
      <c r="K1136" s="305"/>
      <c r="L1136" s="305"/>
      <c r="M1136" s="309"/>
      <c r="N1136" s="309"/>
      <c r="O1136" s="309"/>
      <c r="P1136" s="309"/>
      <c r="Q1136" s="309"/>
      <c r="R1136" s="309"/>
    </row>
    <row r="1137">
      <c r="D1137" s="305"/>
      <c r="E1137" s="305"/>
      <c r="F1137" s="305"/>
      <c r="G1137" s="305"/>
      <c r="H1137" s="305"/>
      <c r="I1137" s="305"/>
      <c r="J1137" s="305"/>
      <c r="K1137" s="305"/>
      <c r="L1137" s="305"/>
      <c r="M1137" s="309"/>
      <c r="N1137" s="309"/>
      <c r="O1137" s="309"/>
      <c r="P1137" s="309"/>
      <c r="Q1137" s="309"/>
      <c r="R1137" s="309"/>
    </row>
    <row r="1138">
      <c r="D1138" s="305"/>
      <c r="E1138" s="305"/>
      <c r="F1138" s="305"/>
      <c r="G1138" s="305"/>
      <c r="H1138" s="305"/>
      <c r="I1138" s="305"/>
      <c r="J1138" s="305"/>
      <c r="K1138" s="305"/>
      <c r="L1138" s="305"/>
      <c r="M1138" s="309"/>
      <c r="N1138" s="309"/>
      <c r="O1138" s="309"/>
      <c r="P1138" s="309"/>
      <c r="Q1138" s="309"/>
      <c r="R1138" s="309"/>
    </row>
    <row r="1139">
      <c r="D1139" s="305"/>
      <c r="E1139" s="305"/>
      <c r="F1139" s="305"/>
      <c r="G1139" s="305"/>
      <c r="H1139" s="305"/>
      <c r="I1139" s="305"/>
      <c r="J1139" s="305"/>
      <c r="K1139" s="305"/>
      <c r="L1139" s="305"/>
      <c r="M1139" s="309"/>
      <c r="N1139" s="309"/>
      <c r="O1139" s="309"/>
      <c r="P1139" s="309"/>
      <c r="Q1139" s="309"/>
      <c r="R1139" s="309"/>
    </row>
    <row r="1140">
      <c r="D1140" s="305"/>
      <c r="E1140" s="305"/>
      <c r="F1140" s="305"/>
      <c r="G1140" s="305"/>
      <c r="H1140" s="305"/>
      <c r="I1140" s="305"/>
      <c r="J1140" s="305"/>
      <c r="K1140" s="305"/>
      <c r="L1140" s="305"/>
      <c r="M1140" s="309"/>
      <c r="N1140" s="309"/>
      <c r="O1140" s="309"/>
      <c r="P1140" s="309"/>
      <c r="Q1140" s="309"/>
      <c r="R1140" s="309"/>
    </row>
    <row r="1141">
      <c r="D1141" s="305"/>
      <c r="E1141" s="305"/>
      <c r="F1141" s="305"/>
      <c r="G1141" s="305"/>
      <c r="H1141" s="305"/>
      <c r="I1141" s="305"/>
      <c r="J1141" s="305"/>
      <c r="K1141" s="305"/>
      <c r="L1141" s="305"/>
      <c r="M1141" s="309"/>
      <c r="N1141" s="309"/>
      <c r="O1141" s="309"/>
      <c r="P1141" s="309"/>
      <c r="Q1141" s="309"/>
      <c r="R1141" s="309"/>
    </row>
    <row r="1142">
      <c r="D1142" s="305"/>
      <c r="E1142" s="305"/>
      <c r="F1142" s="305"/>
      <c r="G1142" s="305"/>
      <c r="H1142" s="305"/>
      <c r="I1142" s="305"/>
      <c r="J1142" s="305"/>
      <c r="K1142" s="305"/>
      <c r="L1142" s="305"/>
      <c r="M1142" s="309"/>
      <c r="N1142" s="309"/>
      <c r="O1142" s="309"/>
      <c r="P1142" s="309"/>
      <c r="Q1142" s="309"/>
      <c r="R1142" s="309"/>
    </row>
    <row r="1143">
      <c r="D1143" s="305"/>
      <c r="E1143" s="305"/>
      <c r="F1143" s="305"/>
      <c r="G1143" s="305"/>
      <c r="H1143" s="305"/>
      <c r="I1143" s="305"/>
      <c r="J1143" s="305"/>
      <c r="K1143" s="305"/>
      <c r="L1143" s="305"/>
      <c r="M1143" s="309"/>
      <c r="N1143" s="309"/>
      <c r="O1143" s="309"/>
      <c r="P1143" s="309"/>
      <c r="Q1143" s="309"/>
      <c r="R1143" s="309"/>
    </row>
    <row r="1144">
      <c r="D1144" s="305"/>
      <c r="E1144" s="305"/>
      <c r="F1144" s="305"/>
      <c r="G1144" s="305"/>
      <c r="H1144" s="305"/>
      <c r="I1144" s="305"/>
      <c r="J1144" s="305"/>
      <c r="K1144" s="305"/>
      <c r="L1144" s="305"/>
      <c r="M1144" s="309"/>
      <c r="N1144" s="309"/>
      <c r="O1144" s="309"/>
      <c r="P1144" s="309"/>
      <c r="Q1144" s="309"/>
      <c r="R1144" s="309"/>
    </row>
    <row r="1145">
      <c r="D1145" s="305"/>
      <c r="E1145" s="305"/>
      <c r="F1145" s="305"/>
      <c r="G1145" s="305"/>
      <c r="H1145" s="305"/>
      <c r="I1145" s="305"/>
      <c r="J1145" s="305"/>
      <c r="K1145" s="305"/>
      <c r="L1145" s="305"/>
      <c r="M1145" s="309"/>
      <c r="N1145" s="309"/>
      <c r="O1145" s="309"/>
      <c r="P1145" s="309"/>
      <c r="Q1145" s="309"/>
      <c r="R1145" s="309"/>
    </row>
    <row r="1146">
      <c r="D1146" s="305"/>
      <c r="E1146" s="305"/>
      <c r="F1146" s="305"/>
      <c r="G1146" s="305"/>
      <c r="H1146" s="305"/>
      <c r="I1146" s="305"/>
      <c r="J1146" s="305"/>
      <c r="K1146" s="305"/>
      <c r="L1146" s="305"/>
      <c r="M1146" s="309"/>
      <c r="N1146" s="309"/>
      <c r="O1146" s="309"/>
      <c r="P1146" s="309"/>
      <c r="Q1146" s="309"/>
      <c r="R1146" s="309"/>
    </row>
    <row r="1147">
      <c r="D1147" s="305"/>
      <c r="E1147" s="305"/>
      <c r="F1147" s="305"/>
      <c r="G1147" s="305"/>
      <c r="H1147" s="305"/>
      <c r="I1147" s="305"/>
      <c r="J1147" s="305"/>
      <c r="K1147" s="305"/>
      <c r="L1147" s="305"/>
      <c r="M1147" s="309"/>
      <c r="N1147" s="309"/>
      <c r="O1147" s="309"/>
      <c r="P1147" s="309"/>
      <c r="Q1147" s="309"/>
      <c r="R1147" s="309"/>
    </row>
    <row r="1148">
      <c r="D1148" s="305"/>
      <c r="E1148" s="305"/>
      <c r="F1148" s="305"/>
      <c r="G1148" s="305"/>
      <c r="H1148" s="305"/>
      <c r="I1148" s="305"/>
      <c r="J1148" s="305"/>
      <c r="K1148" s="305"/>
      <c r="L1148" s="305"/>
      <c r="M1148" s="309"/>
      <c r="N1148" s="309"/>
      <c r="O1148" s="309"/>
      <c r="P1148" s="309"/>
      <c r="Q1148" s="309"/>
      <c r="R1148" s="309"/>
    </row>
    <row r="1149">
      <c r="D1149" s="305"/>
      <c r="E1149" s="305"/>
      <c r="F1149" s="305"/>
      <c r="G1149" s="305"/>
      <c r="H1149" s="305"/>
      <c r="I1149" s="305"/>
      <c r="J1149" s="305"/>
      <c r="K1149" s="305"/>
      <c r="L1149" s="305"/>
      <c r="M1149" s="309"/>
      <c r="N1149" s="309"/>
      <c r="O1149" s="309"/>
      <c r="P1149" s="309"/>
      <c r="Q1149" s="309"/>
      <c r="R1149" s="309"/>
    </row>
    <row r="1150">
      <c r="D1150" s="305"/>
      <c r="E1150" s="305"/>
      <c r="F1150" s="305"/>
      <c r="G1150" s="305"/>
      <c r="H1150" s="305"/>
      <c r="I1150" s="305"/>
      <c r="J1150" s="305"/>
      <c r="K1150" s="305"/>
      <c r="L1150" s="305"/>
      <c r="M1150" s="309"/>
      <c r="N1150" s="309"/>
      <c r="O1150" s="309"/>
      <c r="P1150" s="309"/>
      <c r="Q1150" s="309"/>
      <c r="R1150" s="309"/>
    </row>
    <row r="1151">
      <c r="D1151" s="305"/>
      <c r="E1151" s="305"/>
      <c r="F1151" s="305"/>
      <c r="G1151" s="305"/>
      <c r="H1151" s="305"/>
      <c r="I1151" s="305"/>
      <c r="J1151" s="305"/>
      <c r="K1151" s="305"/>
      <c r="L1151" s="305"/>
      <c r="M1151" s="309"/>
      <c r="N1151" s="309"/>
      <c r="O1151" s="309"/>
      <c r="P1151" s="309"/>
      <c r="Q1151" s="309"/>
      <c r="R1151" s="309"/>
    </row>
    <row r="1152">
      <c r="D1152" s="305"/>
      <c r="E1152" s="305"/>
      <c r="F1152" s="305"/>
      <c r="G1152" s="305"/>
      <c r="H1152" s="305"/>
      <c r="I1152" s="305"/>
      <c r="J1152" s="305"/>
      <c r="K1152" s="305"/>
      <c r="L1152" s="305"/>
      <c r="M1152" s="309"/>
      <c r="N1152" s="309"/>
      <c r="O1152" s="309"/>
      <c r="P1152" s="309"/>
      <c r="Q1152" s="309"/>
      <c r="R1152" s="309"/>
    </row>
    <row r="1153">
      <c r="D1153" s="305"/>
      <c r="E1153" s="305"/>
      <c r="F1153" s="305"/>
      <c r="G1153" s="305"/>
      <c r="H1153" s="305"/>
      <c r="I1153" s="305"/>
      <c r="J1153" s="305"/>
      <c r="K1153" s="305"/>
      <c r="L1153" s="305"/>
      <c r="M1153" s="309"/>
      <c r="N1153" s="309"/>
      <c r="O1153" s="309"/>
      <c r="P1153" s="309"/>
      <c r="Q1153" s="309"/>
      <c r="R1153" s="309"/>
    </row>
    <row r="1154">
      <c r="D1154" s="305"/>
      <c r="E1154" s="305"/>
      <c r="F1154" s="305"/>
      <c r="G1154" s="305"/>
      <c r="H1154" s="305"/>
      <c r="I1154" s="305"/>
      <c r="J1154" s="305"/>
      <c r="K1154" s="305"/>
      <c r="L1154" s="305"/>
      <c r="M1154" s="309"/>
      <c r="N1154" s="309"/>
      <c r="O1154" s="309"/>
      <c r="P1154" s="309"/>
      <c r="Q1154" s="309"/>
      <c r="R1154" s="309"/>
    </row>
    <row r="1155">
      <c r="D1155" s="305"/>
      <c r="E1155" s="305"/>
      <c r="F1155" s="305"/>
      <c r="G1155" s="305"/>
      <c r="H1155" s="305"/>
      <c r="I1155" s="305"/>
      <c r="J1155" s="305"/>
      <c r="K1155" s="305"/>
      <c r="L1155" s="305"/>
      <c r="M1155" s="309"/>
      <c r="N1155" s="309"/>
      <c r="O1155" s="309"/>
      <c r="P1155" s="309"/>
      <c r="Q1155" s="309"/>
      <c r="R1155" s="309"/>
    </row>
    <row r="1156">
      <c r="D1156" s="305"/>
      <c r="E1156" s="305"/>
      <c r="F1156" s="305"/>
      <c r="G1156" s="305"/>
      <c r="H1156" s="305"/>
      <c r="I1156" s="305"/>
      <c r="J1156" s="305"/>
      <c r="K1156" s="305"/>
      <c r="L1156" s="305"/>
      <c r="M1156" s="309"/>
      <c r="N1156" s="309"/>
      <c r="O1156" s="309"/>
      <c r="P1156" s="309"/>
      <c r="Q1156" s="309"/>
      <c r="R1156" s="309"/>
    </row>
    <row r="1157">
      <c r="D1157" s="305"/>
      <c r="E1157" s="305"/>
      <c r="F1157" s="305"/>
      <c r="G1157" s="305"/>
      <c r="H1157" s="305"/>
      <c r="I1157" s="305"/>
      <c r="J1157" s="305"/>
      <c r="K1157" s="305"/>
      <c r="L1157" s="305"/>
      <c r="M1157" s="309"/>
      <c r="N1157" s="309"/>
      <c r="O1157" s="309"/>
      <c r="P1157" s="309"/>
      <c r="Q1157" s="309"/>
      <c r="R1157" s="309"/>
    </row>
    <row r="1158">
      <c r="D1158" s="305"/>
      <c r="E1158" s="305"/>
      <c r="F1158" s="305"/>
      <c r="G1158" s="305"/>
      <c r="H1158" s="305"/>
      <c r="I1158" s="305"/>
      <c r="J1158" s="305"/>
      <c r="K1158" s="305"/>
      <c r="L1158" s="305"/>
      <c r="M1158" s="309"/>
      <c r="N1158" s="309"/>
      <c r="O1158" s="309"/>
      <c r="P1158" s="309"/>
      <c r="Q1158" s="309"/>
      <c r="R1158" s="309"/>
    </row>
    <row r="1159">
      <c r="D1159" s="305"/>
      <c r="E1159" s="305"/>
      <c r="F1159" s="305"/>
      <c r="G1159" s="305"/>
      <c r="H1159" s="305"/>
      <c r="I1159" s="305"/>
      <c r="J1159" s="305"/>
      <c r="K1159" s="305"/>
      <c r="L1159" s="305"/>
      <c r="M1159" s="309"/>
      <c r="N1159" s="309"/>
      <c r="O1159" s="309"/>
      <c r="P1159" s="309"/>
      <c r="Q1159" s="309"/>
      <c r="R1159" s="309"/>
    </row>
    <row r="1160">
      <c r="D1160" s="305"/>
      <c r="E1160" s="305"/>
      <c r="F1160" s="305"/>
      <c r="G1160" s="305"/>
      <c r="H1160" s="305"/>
      <c r="I1160" s="305"/>
      <c r="J1160" s="305"/>
      <c r="K1160" s="305"/>
      <c r="L1160" s="305"/>
      <c r="M1160" s="309"/>
      <c r="N1160" s="309"/>
      <c r="O1160" s="309"/>
      <c r="P1160" s="309"/>
      <c r="Q1160" s="309"/>
      <c r="R1160" s="309"/>
    </row>
    <row r="1161">
      <c r="D1161" s="305"/>
      <c r="E1161" s="305"/>
      <c r="F1161" s="305"/>
      <c r="G1161" s="305"/>
      <c r="H1161" s="305"/>
      <c r="I1161" s="305"/>
      <c r="J1161" s="305"/>
      <c r="K1161" s="305"/>
      <c r="L1161" s="305"/>
      <c r="M1161" s="309"/>
      <c r="N1161" s="309"/>
      <c r="O1161" s="309"/>
      <c r="P1161" s="309"/>
      <c r="Q1161" s="309"/>
      <c r="R1161" s="309"/>
    </row>
    <row r="1162">
      <c r="D1162" s="305"/>
      <c r="E1162" s="305"/>
      <c r="F1162" s="305"/>
      <c r="G1162" s="305"/>
      <c r="H1162" s="305"/>
      <c r="I1162" s="305"/>
      <c r="J1162" s="305"/>
      <c r="K1162" s="305"/>
      <c r="L1162" s="305"/>
      <c r="M1162" s="309"/>
      <c r="N1162" s="309"/>
      <c r="O1162" s="309"/>
      <c r="P1162" s="309"/>
      <c r="Q1162" s="309"/>
      <c r="R1162" s="309"/>
    </row>
    <row r="1163">
      <c r="D1163" s="305"/>
      <c r="E1163" s="305"/>
      <c r="F1163" s="305"/>
      <c r="G1163" s="305"/>
      <c r="H1163" s="305"/>
      <c r="I1163" s="305"/>
      <c r="J1163" s="305"/>
      <c r="K1163" s="305"/>
      <c r="L1163" s="305"/>
      <c r="M1163" s="309"/>
      <c r="N1163" s="309"/>
      <c r="O1163" s="309"/>
      <c r="P1163" s="309"/>
      <c r="Q1163" s="309"/>
      <c r="R1163" s="309"/>
    </row>
    <row r="1164">
      <c r="D1164" s="305"/>
      <c r="E1164" s="305"/>
      <c r="F1164" s="305"/>
      <c r="G1164" s="305"/>
      <c r="H1164" s="305"/>
      <c r="I1164" s="305"/>
      <c r="J1164" s="305"/>
      <c r="K1164" s="305"/>
      <c r="L1164" s="305"/>
      <c r="M1164" s="309"/>
      <c r="N1164" s="309"/>
      <c r="O1164" s="309"/>
      <c r="P1164" s="309"/>
      <c r="Q1164" s="309"/>
      <c r="R1164" s="309"/>
    </row>
    <row r="1165">
      <c r="D1165" s="305"/>
      <c r="E1165" s="305"/>
      <c r="F1165" s="305"/>
      <c r="G1165" s="305"/>
      <c r="H1165" s="305"/>
      <c r="I1165" s="305"/>
      <c r="J1165" s="305"/>
      <c r="K1165" s="305"/>
      <c r="L1165" s="305"/>
      <c r="M1165" s="309"/>
      <c r="N1165" s="309"/>
      <c r="O1165" s="309"/>
      <c r="P1165" s="309"/>
      <c r="Q1165" s="309"/>
      <c r="R1165" s="309"/>
    </row>
    <row r="1166">
      <c r="D1166" s="305"/>
      <c r="E1166" s="305"/>
      <c r="F1166" s="305"/>
      <c r="G1166" s="305"/>
      <c r="H1166" s="305"/>
      <c r="I1166" s="305"/>
      <c r="J1166" s="305"/>
      <c r="K1166" s="305"/>
      <c r="L1166" s="305"/>
      <c r="M1166" s="309"/>
      <c r="N1166" s="309"/>
      <c r="O1166" s="309"/>
      <c r="P1166" s="309"/>
      <c r="Q1166" s="309"/>
      <c r="R1166" s="309"/>
    </row>
    <row r="1167">
      <c r="D1167" s="305"/>
      <c r="E1167" s="305"/>
      <c r="F1167" s="305"/>
      <c r="G1167" s="305"/>
      <c r="H1167" s="305"/>
      <c r="I1167" s="305"/>
      <c r="J1167" s="305"/>
      <c r="K1167" s="305"/>
      <c r="L1167" s="305"/>
      <c r="M1167" s="309"/>
      <c r="N1167" s="309"/>
      <c r="O1167" s="309"/>
      <c r="P1167" s="309"/>
      <c r="Q1167" s="309"/>
      <c r="R1167" s="309"/>
    </row>
    <row r="1168">
      <c r="D1168" s="305"/>
      <c r="E1168" s="305"/>
      <c r="F1168" s="305"/>
      <c r="G1168" s="305"/>
      <c r="H1168" s="305"/>
      <c r="I1168" s="305"/>
      <c r="J1168" s="305"/>
      <c r="K1168" s="305"/>
      <c r="L1168" s="305"/>
      <c r="M1168" s="309"/>
      <c r="N1168" s="309"/>
      <c r="O1168" s="309"/>
      <c r="P1168" s="309"/>
      <c r="Q1168" s="309"/>
      <c r="R1168" s="309"/>
    </row>
    <row r="1169">
      <c r="D1169" s="305"/>
      <c r="E1169" s="305"/>
      <c r="F1169" s="305"/>
      <c r="G1169" s="305"/>
      <c r="H1169" s="305"/>
      <c r="I1169" s="305"/>
      <c r="J1169" s="305"/>
      <c r="K1169" s="305"/>
      <c r="L1169" s="305"/>
      <c r="M1169" s="309"/>
      <c r="N1169" s="309"/>
      <c r="O1169" s="309"/>
      <c r="P1169" s="309"/>
      <c r="Q1169" s="309"/>
      <c r="R1169" s="309"/>
    </row>
    <row r="1170">
      <c r="D1170" s="305"/>
      <c r="E1170" s="305"/>
      <c r="F1170" s="305"/>
      <c r="G1170" s="305"/>
      <c r="H1170" s="305"/>
      <c r="I1170" s="305"/>
      <c r="J1170" s="305"/>
      <c r="K1170" s="305"/>
      <c r="L1170" s="305"/>
      <c r="M1170" s="309"/>
      <c r="N1170" s="309"/>
      <c r="O1170" s="309"/>
      <c r="P1170" s="309"/>
      <c r="Q1170" s="309"/>
      <c r="R1170" s="309"/>
    </row>
    <row r="1171">
      <c r="D1171" s="305"/>
      <c r="E1171" s="305"/>
      <c r="F1171" s="305"/>
      <c r="G1171" s="305"/>
      <c r="H1171" s="305"/>
      <c r="I1171" s="305"/>
      <c r="J1171" s="305"/>
      <c r="K1171" s="305"/>
      <c r="L1171" s="305"/>
      <c r="M1171" s="309"/>
      <c r="N1171" s="309"/>
      <c r="O1171" s="309"/>
      <c r="P1171" s="309"/>
      <c r="Q1171" s="309"/>
      <c r="R1171" s="309"/>
    </row>
    <row r="1172">
      <c r="D1172" s="305"/>
      <c r="E1172" s="305"/>
      <c r="F1172" s="305"/>
      <c r="G1172" s="305"/>
      <c r="H1172" s="305"/>
      <c r="I1172" s="305"/>
      <c r="J1172" s="305"/>
      <c r="K1172" s="305"/>
      <c r="L1172" s="305"/>
      <c r="M1172" s="309"/>
      <c r="N1172" s="309"/>
      <c r="O1172" s="309"/>
      <c r="P1172" s="309"/>
      <c r="Q1172" s="309"/>
      <c r="R1172" s="309"/>
    </row>
    <row r="1173">
      <c r="D1173" s="305"/>
      <c r="E1173" s="305"/>
      <c r="F1173" s="305"/>
      <c r="G1173" s="305"/>
      <c r="H1173" s="305"/>
      <c r="I1173" s="305"/>
      <c r="J1173" s="305"/>
      <c r="K1173" s="305"/>
      <c r="L1173" s="305"/>
      <c r="M1173" s="309"/>
      <c r="N1173" s="309"/>
      <c r="O1173" s="309"/>
      <c r="P1173" s="309"/>
      <c r="Q1173" s="309"/>
      <c r="R1173" s="309"/>
    </row>
    <row r="1174">
      <c r="D1174" s="305"/>
      <c r="E1174" s="305"/>
      <c r="F1174" s="305"/>
      <c r="G1174" s="305"/>
      <c r="H1174" s="305"/>
      <c r="I1174" s="305"/>
      <c r="J1174" s="305"/>
      <c r="K1174" s="305"/>
      <c r="L1174" s="305"/>
      <c r="M1174" s="309"/>
      <c r="N1174" s="309"/>
      <c r="O1174" s="309"/>
      <c r="P1174" s="309"/>
      <c r="Q1174" s="309"/>
      <c r="R1174" s="309"/>
    </row>
    <row r="1175">
      <c r="D1175" s="305"/>
      <c r="E1175" s="305"/>
      <c r="F1175" s="305"/>
      <c r="G1175" s="305"/>
      <c r="H1175" s="305"/>
      <c r="I1175" s="305"/>
      <c r="J1175" s="305"/>
      <c r="K1175" s="305"/>
      <c r="L1175" s="305"/>
      <c r="M1175" s="309"/>
      <c r="N1175" s="309"/>
      <c r="O1175" s="309"/>
      <c r="P1175" s="309"/>
      <c r="Q1175" s="309"/>
      <c r="R1175" s="309"/>
    </row>
    <row r="1176">
      <c r="D1176" s="305"/>
      <c r="E1176" s="305"/>
      <c r="F1176" s="305"/>
      <c r="G1176" s="305"/>
      <c r="H1176" s="305"/>
      <c r="I1176" s="305"/>
      <c r="J1176" s="305"/>
      <c r="K1176" s="305"/>
      <c r="L1176" s="305"/>
      <c r="M1176" s="309"/>
      <c r="N1176" s="309"/>
      <c r="O1176" s="309"/>
      <c r="P1176" s="309"/>
      <c r="Q1176" s="309"/>
      <c r="R1176" s="309"/>
    </row>
    <row r="1177">
      <c r="D1177" s="305"/>
      <c r="E1177" s="305"/>
      <c r="F1177" s="305"/>
      <c r="G1177" s="305"/>
      <c r="H1177" s="305"/>
      <c r="I1177" s="305"/>
      <c r="J1177" s="305"/>
      <c r="K1177" s="305"/>
      <c r="L1177" s="305"/>
      <c r="M1177" s="309"/>
      <c r="N1177" s="309"/>
      <c r="O1177" s="309"/>
      <c r="P1177" s="309"/>
      <c r="Q1177" s="309"/>
      <c r="R1177" s="309"/>
    </row>
    <row r="1178"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9"/>
      <c r="N1178" s="309"/>
      <c r="O1178" s="309"/>
      <c r="P1178" s="309"/>
      <c r="Q1178" s="309"/>
      <c r="R1178" s="309"/>
    </row>
    <row r="1179">
      <c r="D1179" s="305"/>
      <c r="E1179" s="305"/>
      <c r="F1179" s="305"/>
      <c r="G1179" s="305"/>
      <c r="H1179" s="305"/>
      <c r="I1179" s="305"/>
      <c r="J1179" s="305"/>
      <c r="K1179" s="305"/>
      <c r="L1179" s="305"/>
      <c r="M1179" s="309"/>
      <c r="N1179" s="309"/>
      <c r="O1179" s="309"/>
      <c r="P1179" s="309"/>
      <c r="Q1179" s="309"/>
      <c r="R1179" s="309"/>
    </row>
    <row r="1180">
      <c r="D1180" s="305"/>
      <c r="E1180" s="305"/>
      <c r="F1180" s="305"/>
      <c r="G1180" s="305"/>
      <c r="H1180" s="305"/>
      <c r="I1180" s="305"/>
      <c r="J1180" s="305"/>
      <c r="K1180" s="305"/>
      <c r="L1180" s="305"/>
      <c r="M1180" s="309"/>
      <c r="N1180" s="309"/>
      <c r="O1180" s="309"/>
      <c r="P1180" s="309"/>
      <c r="Q1180" s="309"/>
      <c r="R1180" s="309"/>
    </row>
    <row r="1181">
      <c r="D1181" s="305"/>
      <c r="E1181" s="305"/>
      <c r="F1181" s="305"/>
      <c r="G1181" s="305"/>
      <c r="H1181" s="305"/>
      <c r="I1181" s="305"/>
      <c r="J1181" s="305"/>
      <c r="K1181" s="305"/>
      <c r="L1181" s="305"/>
      <c r="M1181" s="309"/>
      <c r="N1181" s="309"/>
      <c r="O1181" s="309"/>
      <c r="P1181" s="309"/>
      <c r="Q1181" s="309"/>
      <c r="R1181" s="309"/>
    </row>
    <row r="1182">
      <c r="D1182" s="305"/>
      <c r="E1182" s="305"/>
      <c r="F1182" s="305"/>
      <c r="G1182" s="305"/>
      <c r="H1182" s="305"/>
      <c r="I1182" s="305"/>
      <c r="J1182" s="305"/>
      <c r="K1182" s="305"/>
      <c r="L1182" s="305"/>
      <c r="M1182" s="309"/>
      <c r="N1182" s="309"/>
      <c r="O1182" s="309"/>
      <c r="P1182" s="309"/>
      <c r="Q1182" s="309"/>
      <c r="R1182" s="309"/>
    </row>
    <row r="1183">
      <c r="D1183" s="305"/>
      <c r="E1183" s="305"/>
      <c r="F1183" s="305"/>
      <c r="G1183" s="305"/>
      <c r="H1183" s="305"/>
      <c r="I1183" s="305"/>
      <c r="J1183" s="305"/>
      <c r="K1183" s="305"/>
      <c r="L1183" s="305"/>
      <c r="M1183" s="309"/>
      <c r="N1183" s="309"/>
      <c r="O1183" s="309"/>
      <c r="P1183" s="309"/>
      <c r="Q1183" s="309"/>
      <c r="R1183" s="309"/>
    </row>
    <row r="1184">
      <c r="D1184" s="305"/>
      <c r="E1184" s="305"/>
      <c r="F1184" s="305"/>
      <c r="G1184" s="305"/>
      <c r="H1184" s="305"/>
      <c r="I1184" s="305"/>
      <c r="J1184" s="305"/>
      <c r="K1184" s="305"/>
      <c r="L1184" s="305"/>
      <c r="M1184" s="309"/>
      <c r="N1184" s="309"/>
      <c r="O1184" s="309"/>
      <c r="P1184" s="309"/>
      <c r="Q1184" s="309"/>
      <c r="R1184" s="309"/>
    </row>
    <row r="1185">
      <c r="D1185" s="305"/>
      <c r="E1185" s="305"/>
      <c r="F1185" s="305"/>
      <c r="G1185" s="305"/>
      <c r="H1185" s="305"/>
      <c r="I1185" s="305"/>
      <c r="J1185" s="305"/>
      <c r="K1185" s="305"/>
      <c r="L1185" s="305"/>
      <c r="M1185" s="309"/>
      <c r="N1185" s="309"/>
      <c r="O1185" s="309"/>
      <c r="P1185" s="309"/>
      <c r="Q1185" s="309"/>
      <c r="R1185" s="309"/>
    </row>
    <row r="1186">
      <c r="D1186" s="305"/>
      <c r="E1186" s="305"/>
      <c r="F1186" s="305"/>
      <c r="G1186" s="305"/>
      <c r="H1186" s="305"/>
      <c r="I1186" s="305"/>
      <c r="J1186" s="305"/>
      <c r="K1186" s="305"/>
      <c r="L1186" s="305"/>
      <c r="M1186" s="309"/>
      <c r="N1186" s="309"/>
      <c r="O1186" s="309"/>
      <c r="P1186" s="309"/>
      <c r="Q1186" s="309"/>
      <c r="R1186" s="309"/>
    </row>
    <row r="1187">
      <c r="D1187" s="305"/>
      <c r="E1187" s="305"/>
      <c r="F1187" s="305"/>
      <c r="G1187" s="305"/>
      <c r="H1187" s="305"/>
      <c r="I1187" s="305"/>
      <c r="J1187" s="305"/>
      <c r="K1187" s="305"/>
      <c r="L1187" s="305"/>
      <c r="M1187" s="309"/>
      <c r="N1187" s="309"/>
      <c r="O1187" s="309"/>
      <c r="P1187" s="309"/>
      <c r="Q1187" s="309"/>
      <c r="R1187" s="309"/>
    </row>
    <row r="1188">
      <c r="D1188" s="305"/>
      <c r="E1188" s="305"/>
      <c r="F1188" s="305"/>
      <c r="G1188" s="305"/>
      <c r="H1188" s="305"/>
      <c r="I1188" s="305"/>
      <c r="J1188" s="305"/>
      <c r="K1188" s="305"/>
      <c r="L1188" s="305"/>
      <c r="M1188" s="309"/>
      <c r="N1188" s="309"/>
      <c r="O1188" s="309"/>
      <c r="P1188" s="309"/>
      <c r="Q1188" s="309"/>
      <c r="R1188" s="309"/>
    </row>
    <row r="1189">
      <c r="D1189" s="305"/>
      <c r="E1189" s="305"/>
      <c r="F1189" s="305"/>
      <c r="G1189" s="305"/>
      <c r="H1189" s="305"/>
      <c r="I1189" s="305"/>
      <c r="J1189" s="305"/>
      <c r="K1189" s="305"/>
      <c r="L1189" s="305"/>
      <c r="M1189" s="309"/>
      <c r="N1189" s="309"/>
      <c r="O1189" s="309"/>
      <c r="P1189" s="309"/>
      <c r="Q1189" s="309"/>
      <c r="R1189" s="309"/>
    </row>
    <row r="1190">
      <c r="D1190" s="305"/>
      <c r="E1190" s="305"/>
      <c r="F1190" s="305"/>
      <c r="G1190" s="305"/>
      <c r="H1190" s="305"/>
      <c r="I1190" s="305"/>
      <c r="J1190" s="305"/>
      <c r="K1190" s="305"/>
      <c r="L1190" s="305"/>
      <c r="M1190" s="309"/>
      <c r="N1190" s="309"/>
      <c r="O1190" s="309"/>
      <c r="P1190" s="309"/>
      <c r="Q1190" s="309"/>
      <c r="R1190" s="309"/>
    </row>
    <row r="1191">
      <c r="D1191" s="305"/>
      <c r="E1191" s="305"/>
      <c r="F1191" s="305"/>
      <c r="G1191" s="305"/>
      <c r="H1191" s="305"/>
      <c r="I1191" s="305"/>
      <c r="J1191" s="305"/>
      <c r="K1191" s="305"/>
      <c r="L1191" s="305"/>
      <c r="M1191" s="309"/>
      <c r="N1191" s="309"/>
      <c r="O1191" s="309"/>
      <c r="P1191" s="309"/>
      <c r="Q1191" s="309"/>
      <c r="R1191" s="309"/>
    </row>
    <row r="1192">
      <c r="D1192" s="305"/>
      <c r="E1192" s="305"/>
      <c r="F1192" s="305"/>
      <c r="G1192" s="305"/>
      <c r="H1192" s="305"/>
      <c r="I1192" s="305"/>
      <c r="J1192" s="305"/>
      <c r="K1192" s="305"/>
      <c r="L1192" s="305"/>
      <c r="M1192" s="309"/>
      <c r="N1192" s="309"/>
      <c r="O1192" s="309"/>
      <c r="P1192" s="309"/>
      <c r="Q1192" s="309"/>
      <c r="R1192" s="309"/>
    </row>
    <row r="1193">
      <c r="D1193" s="305"/>
      <c r="E1193" s="305"/>
      <c r="F1193" s="305"/>
      <c r="G1193" s="305"/>
      <c r="H1193" s="305"/>
      <c r="I1193" s="305"/>
      <c r="J1193" s="305"/>
      <c r="K1193" s="305"/>
      <c r="L1193" s="305"/>
      <c r="M1193" s="309"/>
      <c r="N1193" s="309"/>
      <c r="O1193" s="309"/>
      <c r="P1193" s="309"/>
      <c r="Q1193" s="309"/>
      <c r="R1193" s="309"/>
    </row>
    <row r="1194">
      <c r="D1194" s="305"/>
      <c r="E1194" s="305"/>
      <c r="F1194" s="305"/>
      <c r="G1194" s="305"/>
      <c r="H1194" s="305"/>
      <c r="I1194" s="305"/>
      <c r="J1194" s="305"/>
      <c r="K1194" s="305"/>
      <c r="L1194" s="305"/>
      <c r="M1194" s="309"/>
      <c r="N1194" s="309"/>
      <c r="O1194" s="309"/>
      <c r="P1194" s="309"/>
      <c r="Q1194" s="309"/>
      <c r="R1194" s="309"/>
    </row>
    <row r="1195">
      <c r="D1195" s="305"/>
      <c r="E1195" s="305"/>
      <c r="F1195" s="305"/>
      <c r="G1195" s="305"/>
      <c r="H1195" s="305"/>
      <c r="I1195" s="305"/>
      <c r="J1195" s="305"/>
      <c r="K1195" s="305"/>
      <c r="L1195" s="305"/>
      <c r="M1195" s="309"/>
      <c r="N1195" s="309"/>
      <c r="O1195" s="309"/>
      <c r="P1195" s="309"/>
      <c r="Q1195" s="309"/>
      <c r="R1195" s="309"/>
    </row>
    <row r="1196">
      <c r="D1196" s="305"/>
      <c r="E1196" s="305"/>
      <c r="F1196" s="305"/>
      <c r="G1196" s="305"/>
      <c r="H1196" s="305"/>
      <c r="I1196" s="305"/>
      <c r="J1196" s="305"/>
      <c r="K1196" s="305"/>
      <c r="L1196" s="305"/>
      <c r="M1196" s="309"/>
      <c r="N1196" s="309"/>
      <c r="O1196" s="309"/>
      <c r="P1196" s="309"/>
      <c r="Q1196" s="309"/>
      <c r="R1196" s="309"/>
    </row>
    <row r="1197">
      <c r="D1197" s="305"/>
      <c r="E1197" s="305"/>
      <c r="F1197" s="305"/>
      <c r="G1197" s="305"/>
      <c r="H1197" s="305"/>
      <c r="I1197" s="305"/>
      <c r="J1197" s="305"/>
      <c r="K1197" s="305"/>
      <c r="L1197" s="305"/>
      <c r="M1197" s="309"/>
      <c r="N1197" s="309"/>
      <c r="O1197" s="309"/>
      <c r="P1197" s="309"/>
      <c r="Q1197" s="309"/>
      <c r="R1197" s="309"/>
    </row>
    <row r="1198">
      <c r="D1198" s="305"/>
      <c r="E1198" s="305"/>
      <c r="F1198" s="305"/>
      <c r="G1198" s="305"/>
      <c r="H1198" s="305"/>
      <c r="I1198" s="305"/>
      <c r="J1198" s="305"/>
      <c r="K1198" s="305"/>
      <c r="L1198" s="305"/>
      <c r="M1198" s="309"/>
      <c r="N1198" s="309"/>
      <c r="O1198" s="309"/>
      <c r="P1198" s="309"/>
      <c r="Q1198" s="309"/>
      <c r="R1198" s="309"/>
    </row>
    <row r="1199">
      <c r="D1199" s="305"/>
      <c r="E1199" s="305"/>
      <c r="F1199" s="305"/>
      <c r="G1199" s="305"/>
      <c r="H1199" s="305"/>
      <c r="I1199" s="305"/>
      <c r="J1199" s="305"/>
      <c r="K1199" s="305"/>
      <c r="L1199" s="305"/>
      <c r="M1199" s="309"/>
      <c r="N1199" s="309"/>
      <c r="O1199" s="309"/>
      <c r="P1199" s="309"/>
      <c r="Q1199" s="309"/>
      <c r="R1199" s="309"/>
    </row>
    <row r="1200">
      <c r="D1200" s="305"/>
      <c r="E1200" s="305"/>
      <c r="F1200" s="305"/>
      <c r="G1200" s="305"/>
      <c r="H1200" s="305"/>
      <c r="I1200" s="305"/>
      <c r="J1200" s="305"/>
      <c r="K1200" s="305"/>
      <c r="L1200" s="305"/>
      <c r="M1200" s="309"/>
      <c r="N1200" s="309"/>
      <c r="O1200" s="309"/>
      <c r="P1200" s="309"/>
      <c r="Q1200" s="309"/>
      <c r="R1200" s="309"/>
    </row>
    <row r="1201">
      <c r="D1201" s="305"/>
      <c r="E1201" s="305"/>
      <c r="F1201" s="305"/>
      <c r="G1201" s="305"/>
      <c r="H1201" s="305"/>
      <c r="I1201" s="305"/>
      <c r="J1201" s="305"/>
      <c r="K1201" s="305"/>
      <c r="L1201" s="305"/>
      <c r="M1201" s="309"/>
      <c r="N1201" s="309"/>
      <c r="O1201" s="309"/>
      <c r="P1201" s="309"/>
      <c r="Q1201" s="309"/>
      <c r="R1201" s="309"/>
    </row>
    <row r="1202">
      <c r="D1202" s="305"/>
      <c r="E1202" s="305"/>
      <c r="F1202" s="305"/>
      <c r="G1202" s="305"/>
      <c r="H1202" s="305"/>
      <c r="I1202" s="305"/>
      <c r="J1202" s="305"/>
      <c r="K1202" s="305"/>
      <c r="L1202" s="305"/>
      <c r="M1202" s="309"/>
      <c r="N1202" s="309"/>
      <c r="O1202" s="309"/>
      <c r="P1202" s="309"/>
      <c r="Q1202" s="309"/>
      <c r="R1202" s="309"/>
    </row>
    <row r="1203">
      <c r="D1203" s="305"/>
      <c r="E1203" s="305"/>
      <c r="F1203" s="305"/>
      <c r="G1203" s="305"/>
      <c r="H1203" s="305"/>
      <c r="I1203" s="305"/>
      <c r="J1203" s="305"/>
      <c r="K1203" s="305"/>
      <c r="L1203" s="305"/>
      <c r="M1203" s="309"/>
      <c r="N1203" s="309"/>
      <c r="O1203" s="309"/>
      <c r="P1203" s="309"/>
      <c r="Q1203" s="309"/>
      <c r="R1203" s="309"/>
    </row>
    <row r="1204">
      <c r="D1204" s="305"/>
      <c r="E1204" s="305"/>
      <c r="F1204" s="305"/>
      <c r="G1204" s="305"/>
      <c r="H1204" s="305"/>
      <c r="I1204" s="305"/>
      <c r="J1204" s="305"/>
      <c r="K1204" s="305"/>
      <c r="L1204" s="305"/>
      <c r="M1204" s="309"/>
      <c r="N1204" s="309"/>
      <c r="O1204" s="309"/>
      <c r="P1204" s="309"/>
      <c r="Q1204" s="309"/>
      <c r="R1204" s="309"/>
    </row>
    <row r="1205">
      <c r="D1205" s="305"/>
      <c r="E1205" s="305"/>
      <c r="F1205" s="305"/>
      <c r="G1205" s="305"/>
      <c r="H1205" s="305"/>
      <c r="I1205" s="305"/>
      <c r="J1205" s="305"/>
      <c r="K1205" s="305"/>
      <c r="L1205" s="305"/>
      <c r="M1205" s="309"/>
      <c r="N1205" s="309"/>
      <c r="O1205" s="309"/>
      <c r="P1205" s="309"/>
      <c r="Q1205" s="309"/>
      <c r="R1205" s="309"/>
    </row>
    <row r="1206">
      <c r="D1206" s="305"/>
      <c r="E1206" s="305"/>
      <c r="F1206" s="305"/>
      <c r="G1206" s="305"/>
      <c r="H1206" s="305"/>
      <c r="I1206" s="305"/>
      <c r="J1206" s="305"/>
      <c r="K1206" s="305"/>
      <c r="L1206" s="305"/>
      <c r="M1206" s="309"/>
      <c r="N1206" s="309"/>
      <c r="O1206" s="309"/>
      <c r="P1206" s="309"/>
      <c r="Q1206" s="309"/>
      <c r="R1206" s="309"/>
    </row>
    <row r="1207">
      <c r="D1207" s="305"/>
      <c r="E1207" s="305"/>
      <c r="F1207" s="305"/>
      <c r="G1207" s="305"/>
      <c r="H1207" s="305"/>
      <c r="I1207" s="305"/>
      <c r="J1207" s="305"/>
      <c r="K1207" s="305"/>
      <c r="L1207" s="305"/>
      <c r="M1207" s="309"/>
      <c r="N1207" s="309"/>
      <c r="O1207" s="309"/>
      <c r="P1207" s="309"/>
      <c r="Q1207" s="309"/>
      <c r="R1207" s="309"/>
    </row>
    <row r="1208">
      <c r="D1208" s="305"/>
      <c r="E1208" s="305"/>
      <c r="F1208" s="305"/>
      <c r="G1208" s="305"/>
      <c r="H1208" s="305"/>
      <c r="I1208" s="305"/>
      <c r="J1208" s="305"/>
      <c r="K1208" s="305"/>
      <c r="L1208" s="305"/>
      <c r="M1208" s="309"/>
      <c r="N1208" s="309"/>
      <c r="O1208" s="309"/>
      <c r="P1208" s="309"/>
      <c r="Q1208" s="309"/>
      <c r="R1208" s="309"/>
    </row>
    <row r="1209">
      <c r="D1209" s="305"/>
      <c r="E1209" s="305"/>
      <c r="F1209" s="305"/>
      <c r="G1209" s="305"/>
      <c r="H1209" s="305"/>
      <c r="I1209" s="305"/>
      <c r="J1209" s="305"/>
      <c r="K1209" s="305"/>
      <c r="L1209" s="305"/>
      <c r="M1209" s="309"/>
      <c r="N1209" s="309"/>
      <c r="O1209" s="309"/>
      <c r="P1209" s="309"/>
      <c r="Q1209" s="309"/>
      <c r="R1209" s="309"/>
    </row>
    <row r="1210">
      <c r="D1210" s="305"/>
      <c r="E1210" s="305"/>
      <c r="F1210" s="305"/>
      <c r="G1210" s="305"/>
      <c r="H1210" s="305"/>
      <c r="I1210" s="305"/>
      <c r="J1210" s="305"/>
      <c r="K1210" s="305"/>
      <c r="L1210" s="305"/>
      <c r="M1210" s="309"/>
      <c r="N1210" s="309"/>
      <c r="O1210" s="309"/>
      <c r="P1210" s="309"/>
      <c r="Q1210" s="309"/>
      <c r="R1210" s="309"/>
    </row>
    <row r="1211">
      <c r="D1211" s="305"/>
      <c r="E1211" s="305"/>
      <c r="F1211" s="305"/>
      <c r="G1211" s="305"/>
      <c r="H1211" s="305"/>
      <c r="I1211" s="305"/>
      <c r="J1211" s="305"/>
      <c r="K1211" s="305"/>
      <c r="L1211" s="305"/>
      <c r="M1211" s="309"/>
      <c r="N1211" s="309"/>
      <c r="O1211" s="309"/>
      <c r="P1211" s="309"/>
      <c r="Q1211" s="309"/>
      <c r="R1211" s="309"/>
    </row>
    <row r="1212">
      <c r="D1212" s="305"/>
      <c r="E1212" s="305"/>
      <c r="F1212" s="305"/>
      <c r="G1212" s="305"/>
      <c r="H1212" s="305"/>
      <c r="I1212" s="305"/>
      <c r="J1212" s="305"/>
      <c r="K1212" s="305"/>
      <c r="L1212" s="305"/>
      <c r="M1212" s="309"/>
      <c r="N1212" s="309"/>
      <c r="O1212" s="309"/>
      <c r="P1212" s="309"/>
      <c r="Q1212" s="309"/>
      <c r="R1212" s="309"/>
    </row>
    <row r="1213">
      <c r="D1213" s="305"/>
      <c r="E1213" s="305"/>
      <c r="F1213" s="305"/>
      <c r="G1213" s="305"/>
      <c r="H1213" s="305"/>
      <c r="I1213" s="305"/>
      <c r="J1213" s="305"/>
      <c r="K1213" s="305"/>
      <c r="L1213" s="305"/>
      <c r="M1213" s="309"/>
      <c r="N1213" s="309"/>
      <c r="O1213" s="309"/>
      <c r="P1213" s="309"/>
      <c r="Q1213" s="309"/>
      <c r="R1213" s="309"/>
    </row>
    <row r="1214">
      <c r="D1214" s="305"/>
      <c r="E1214" s="305"/>
      <c r="F1214" s="305"/>
      <c r="G1214" s="305"/>
      <c r="H1214" s="305"/>
      <c r="I1214" s="305"/>
      <c r="J1214" s="305"/>
      <c r="K1214" s="305"/>
      <c r="L1214" s="305"/>
      <c r="M1214" s="309"/>
      <c r="N1214" s="309"/>
      <c r="O1214" s="309"/>
      <c r="P1214" s="309"/>
      <c r="Q1214" s="309"/>
      <c r="R1214" s="309"/>
    </row>
    <row r="1215">
      <c r="D1215" s="305"/>
      <c r="E1215" s="305"/>
      <c r="F1215" s="305"/>
      <c r="G1215" s="305"/>
      <c r="H1215" s="305"/>
      <c r="I1215" s="305"/>
      <c r="J1215" s="305"/>
      <c r="K1215" s="305"/>
      <c r="L1215" s="305"/>
      <c r="M1215" s="309"/>
      <c r="N1215" s="309"/>
      <c r="O1215" s="309"/>
      <c r="P1215" s="309"/>
      <c r="Q1215" s="309"/>
      <c r="R1215" s="309"/>
    </row>
    <row r="1216">
      <c r="D1216" s="305"/>
      <c r="E1216" s="305"/>
      <c r="F1216" s="305"/>
      <c r="G1216" s="305"/>
      <c r="H1216" s="305"/>
      <c r="I1216" s="305"/>
      <c r="J1216" s="305"/>
      <c r="K1216" s="305"/>
      <c r="L1216" s="305"/>
      <c r="M1216" s="309"/>
      <c r="N1216" s="309"/>
      <c r="O1216" s="309"/>
      <c r="P1216" s="309"/>
      <c r="Q1216" s="309"/>
      <c r="R1216" s="309"/>
    </row>
    <row r="1217">
      <c r="D1217" s="305"/>
      <c r="E1217" s="305"/>
      <c r="F1217" s="305"/>
      <c r="G1217" s="305"/>
      <c r="H1217" s="305"/>
      <c r="I1217" s="305"/>
      <c r="J1217" s="305"/>
      <c r="K1217" s="305"/>
      <c r="L1217" s="305"/>
      <c r="M1217" s="309"/>
      <c r="N1217" s="309"/>
      <c r="O1217" s="309"/>
      <c r="P1217" s="309"/>
      <c r="Q1217" s="309"/>
      <c r="R1217" s="309"/>
    </row>
    <row r="1218">
      <c r="D1218" s="305"/>
      <c r="E1218" s="305"/>
      <c r="F1218" s="305"/>
      <c r="G1218" s="305"/>
      <c r="H1218" s="305"/>
      <c r="I1218" s="305"/>
      <c r="J1218" s="305"/>
      <c r="K1218" s="305"/>
      <c r="L1218" s="305"/>
      <c r="M1218" s="309"/>
      <c r="N1218" s="309"/>
      <c r="O1218" s="309"/>
      <c r="P1218" s="309"/>
      <c r="Q1218" s="309"/>
      <c r="R1218" s="309"/>
    </row>
    <row r="1219">
      <c r="D1219" s="305"/>
      <c r="E1219" s="305"/>
      <c r="F1219" s="305"/>
      <c r="G1219" s="305"/>
      <c r="H1219" s="305"/>
      <c r="I1219" s="305"/>
      <c r="J1219" s="305"/>
      <c r="K1219" s="305"/>
      <c r="L1219" s="305"/>
      <c r="M1219" s="309"/>
      <c r="N1219" s="309"/>
      <c r="O1219" s="309"/>
      <c r="P1219" s="309"/>
      <c r="Q1219" s="309"/>
      <c r="R1219" s="309"/>
    </row>
    <row r="1220">
      <c r="D1220" s="305"/>
      <c r="E1220" s="305"/>
      <c r="F1220" s="305"/>
      <c r="G1220" s="305"/>
      <c r="H1220" s="305"/>
      <c r="I1220" s="305"/>
      <c r="J1220" s="305"/>
      <c r="K1220" s="305"/>
      <c r="L1220" s="305"/>
      <c r="M1220" s="309"/>
      <c r="N1220" s="309"/>
      <c r="O1220" s="309"/>
      <c r="P1220" s="309"/>
      <c r="Q1220" s="309"/>
      <c r="R1220" s="309"/>
    </row>
    <row r="1221">
      <c r="D1221" s="305"/>
      <c r="E1221" s="305"/>
      <c r="F1221" s="305"/>
      <c r="G1221" s="305"/>
      <c r="H1221" s="305"/>
      <c r="I1221" s="305"/>
      <c r="J1221" s="305"/>
      <c r="K1221" s="305"/>
      <c r="L1221" s="305"/>
      <c r="M1221" s="309"/>
      <c r="N1221" s="309"/>
      <c r="O1221" s="309"/>
      <c r="P1221" s="309"/>
      <c r="Q1221" s="309"/>
      <c r="R1221" s="309"/>
    </row>
    <row r="1222">
      <c r="D1222" s="305"/>
      <c r="E1222" s="305"/>
      <c r="F1222" s="305"/>
      <c r="G1222" s="305"/>
      <c r="H1222" s="305"/>
      <c r="I1222" s="305"/>
      <c r="J1222" s="305"/>
      <c r="K1222" s="305"/>
      <c r="L1222" s="305"/>
      <c r="M1222" s="309"/>
      <c r="N1222" s="309"/>
      <c r="O1222" s="309"/>
      <c r="P1222" s="309"/>
      <c r="Q1222" s="309"/>
      <c r="R1222" s="309"/>
    </row>
    <row r="1223">
      <c r="D1223" s="305"/>
      <c r="E1223" s="305"/>
      <c r="F1223" s="305"/>
      <c r="G1223" s="305"/>
      <c r="H1223" s="305"/>
      <c r="I1223" s="305"/>
      <c r="J1223" s="305"/>
      <c r="K1223" s="305"/>
      <c r="L1223" s="305"/>
      <c r="M1223" s="309"/>
      <c r="N1223" s="309"/>
      <c r="O1223" s="309"/>
      <c r="P1223" s="309"/>
      <c r="Q1223" s="309"/>
      <c r="R1223" s="309"/>
    </row>
    <row r="1224">
      <c r="D1224" s="305"/>
      <c r="E1224" s="305"/>
      <c r="F1224" s="305"/>
      <c r="G1224" s="305"/>
      <c r="H1224" s="305"/>
      <c r="I1224" s="305"/>
      <c r="J1224" s="305"/>
      <c r="K1224" s="305"/>
      <c r="L1224" s="305"/>
      <c r="M1224" s="309"/>
      <c r="N1224" s="309"/>
      <c r="O1224" s="309"/>
      <c r="P1224" s="309"/>
      <c r="Q1224" s="309"/>
      <c r="R1224" s="309"/>
    </row>
    <row r="1225">
      <c r="D1225" s="305"/>
      <c r="E1225" s="305"/>
      <c r="F1225" s="305"/>
      <c r="G1225" s="305"/>
      <c r="H1225" s="305"/>
      <c r="I1225" s="305"/>
      <c r="J1225" s="305"/>
      <c r="K1225" s="305"/>
      <c r="L1225" s="305"/>
      <c r="M1225" s="309"/>
      <c r="N1225" s="309"/>
      <c r="O1225" s="309"/>
      <c r="P1225" s="309"/>
      <c r="Q1225" s="309"/>
      <c r="R1225" s="309"/>
    </row>
    <row r="1226">
      <c r="D1226" s="305"/>
      <c r="E1226" s="305"/>
      <c r="F1226" s="305"/>
      <c r="G1226" s="305"/>
      <c r="H1226" s="305"/>
      <c r="I1226" s="305"/>
      <c r="J1226" s="305"/>
      <c r="K1226" s="305"/>
      <c r="L1226" s="305"/>
      <c r="M1226" s="309"/>
      <c r="N1226" s="309"/>
      <c r="O1226" s="309"/>
      <c r="P1226" s="309"/>
      <c r="Q1226" s="309"/>
      <c r="R1226" s="309"/>
    </row>
    <row r="1227">
      <c r="D1227" s="305"/>
      <c r="E1227" s="305"/>
      <c r="F1227" s="305"/>
      <c r="G1227" s="305"/>
      <c r="H1227" s="305"/>
      <c r="I1227" s="305"/>
      <c r="J1227" s="305"/>
      <c r="K1227" s="305"/>
      <c r="L1227" s="305"/>
      <c r="M1227" s="309"/>
      <c r="N1227" s="309"/>
      <c r="O1227" s="309"/>
      <c r="P1227" s="309"/>
      <c r="Q1227" s="309"/>
      <c r="R1227" s="309"/>
    </row>
    <row r="1228">
      <c r="D1228" s="305"/>
      <c r="E1228" s="305"/>
      <c r="F1228" s="305"/>
      <c r="G1228" s="305"/>
      <c r="H1228" s="305"/>
      <c r="I1228" s="305"/>
      <c r="J1228" s="305"/>
      <c r="K1228" s="305"/>
      <c r="L1228" s="305"/>
      <c r="M1228" s="309"/>
      <c r="N1228" s="309"/>
      <c r="O1228" s="309"/>
      <c r="P1228" s="309"/>
      <c r="Q1228" s="309"/>
      <c r="R1228" s="309"/>
    </row>
    <row r="1229">
      <c r="D1229" s="305"/>
      <c r="E1229" s="305"/>
      <c r="F1229" s="305"/>
      <c r="G1229" s="305"/>
      <c r="H1229" s="305"/>
      <c r="I1229" s="305"/>
      <c r="J1229" s="305"/>
      <c r="K1229" s="305"/>
      <c r="L1229" s="305"/>
      <c r="M1229" s="309"/>
      <c r="N1229" s="309"/>
      <c r="O1229" s="309"/>
      <c r="P1229" s="309"/>
      <c r="Q1229" s="309"/>
      <c r="R1229" s="309"/>
    </row>
    <row r="1230">
      <c r="D1230" s="305"/>
      <c r="E1230" s="305"/>
      <c r="F1230" s="305"/>
      <c r="G1230" s="305"/>
      <c r="H1230" s="305"/>
      <c r="I1230" s="305"/>
      <c r="J1230" s="305"/>
      <c r="K1230" s="305"/>
      <c r="L1230" s="305"/>
      <c r="M1230" s="309"/>
      <c r="N1230" s="309"/>
      <c r="O1230" s="309"/>
      <c r="P1230" s="309"/>
      <c r="Q1230" s="309"/>
      <c r="R1230" s="309"/>
    </row>
    <row r="1231">
      <c r="D1231" s="305"/>
      <c r="E1231" s="305"/>
      <c r="F1231" s="305"/>
      <c r="G1231" s="305"/>
      <c r="H1231" s="305"/>
      <c r="I1231" s="305"/>
      <c r="J1231" s="305"/>
      <c r="K1231" s="305"/>
      <c r="L1231" s="305"/>
      <c r="M1231" s="309"/>
      <c r="N1231" s="309"/>
      <c r="O1231" s="309"/>
      <c r="P1231" s="309"/>
      <c r="Q1231" s="309"/>
      <c r="R1231" s="309"/>
    </row>
    <row r="1232">
      <c r="D1232" s="305"/>
      <c r="E1232" s="305"/>
      <c r="F1232" s="305"/>
      <c r="G1232" s="305"/>
      <c r="H1232" s="305"/>
      <c r="I1232" s="305"/>
      <c r="J1232" s="305"/>
      <c r="K1232" s="305"/>
      <c r="L1232" s="305"/>
      <c r="M1232" s="309"/>
      <c r="N1232" s="309"/>
      <c r="O1232" s="309"/>
      <c r="P1232" s="309"/>
      <c r="Q1232" s="309"/>
      <c r="R1232" s="309"/>
    </row>
    <row r="1233">
      <c r="D1233" s="305"/>
      <c r="E1233" s="305"/>
      <c r="F1233" s="305"/>
      <c r="G1233" s="305"/>
      <c r="H1233" s="305"/>
      <c r="I1233" s="305"/>
      <c r="J1233" s="305"/>
      <c r="K1233" s="305"/>
      <c r="L1233" s="305"/>
      <c r="M1233" s="309"/>
      <c r="N1233" s="309"/>
      <c r="O1233" s="309"/>
      <c r="P1233" s="309"/>
      <c r="Q1233" s="309"/>
      <c r="R1233" s="309"/>
    </row>
    <row r="1234">
      <c r="D1234" s="305"/>
      <c r="E1234" s="305"/>
      <c r="F1234" s="305"/>
      <c r="G1234" s="305"/>
      <c r="H1234" s="305"/>
      <c r="I1234" s="305"/>
      <c r="J1234" s="305"/>
      <c r="K1234" s="305"/>
      <c r="L1234" s="305"/>
      <c r="M1234" s="309"/>
      <c r="N1234" s="309"/>
      <c r="O1234" s="309"/>
      <c r="P1234" s="309"/>
      <c r="Q1234" s="309"/>
      <c r="R1234" s="309"/>
    </row>
    <row r="1235">
      <c r="D1235" s="305"/>
      <c r="E1235" s="305"/>
      <c r="F1235" s="305"/>
      <c r="G1235" s="305"/>
      <c r="H1235" s="305"/>
      <c r="I1235" s="305"/>
      <c r="J1235" s="305"/>
      <c r="K1235" s="305"/>
      <c r="L1235" s="305"/>
      <c r="M1235" s="309"/>
      <c r="N1235" s="309"/>
      <c r="O1235" s="309"/>
      <c r="P1235" s="309"/>
      <c r="Q1235" s="309"/>
      <c r="R1235" s="309"/>
    </row>
    <row r="1236">
      <c r="D1236" s="305"/>
      <c r="E1236" s="305"/>
      <c r="F1236" s="305"/>
      <c r="G1236" s="305"/>
      <c r="H1236" s="305"/>
      <c r="I1236" s="305"/>
      <c r="J1236" s="305"/>
      <c r="K1236" s="305"/>
      <c r="L1236" s="305"/>
      <c r="M1236" s="309"/>
      <c r="N1236" s="309"/>
      <c r="O1236" s="309"/>
      <c r="P1236" s="309"/>
      <c r="Q1236" s="309"/>
      <c r="R1236" s="309"/>
    </row>
    <row r="1237">
      <c r="D1237" s="305"/>
      <c r="E1237" s="305"/>
      <c r="F1237" s="305"/>
      <c r="G1237" s="305"/>
      <c r="H1237" s="305"/>
      <c r="I1237" s="305"/>
      <c r="J1237" s="305"/>
      <c r="K1237" s="305"/>
      <c r="L1237" s="305"/>
      <c r="M1237" s="309"/>
      <c r="N1237" s="309"/>
      <c r="O1237" s="309"/>
      <c r="P1237" s="309"/>
      <c r="Q1237" s="309"/>
      <c r="R1237" s="309"/>
    </row>
    <row r="1238">
      <c r="D1238" s="305"/>
      <c r="E1238" s="305"/>
      <c r="F1238" s="305"/>
      <c r="G1238" s="305"/>
      <c r="H1238" s="305"/>
      <c r="I1238" s="305"/>
      <c r="J1238" s="305"/>
      <c r="K1238" s="305"/>
      <c r="L1238" s="305"/>
      <c r="M1238" s="309"/>
      <c r="N1238" s="309"/>
      <c r="O1238" s="309"/>
      <c r="P1238" s="309"/>
      <c r="Q1238" s="309"/>
      <c r="R1238" s="309"/>
    </row>
    <row r="1239">
      <c r="D1239" s="305"/>
      <c r="E1239" s="305"/>
      <c r="F1239" s="305"/>
      <c r="G1239" s="305"/>
      <c r="H1239" s="305"/>
      <c r="I1239" s="305"/>
      <c r="J1239" s="305"/>
      <c r="K1239" s="305"/>
      <c r="L1239" s="305"/>
      <c r="M1239" s="309"/>
      <c r="N1239" s="309"/>
      <c r="O1239" s="309"/>
      <c r="P1239" s="309"/>
      <c r="Q1239" s="309"/>
      <c r="R1239" s="309"/>
    </row>
    <row r="1240">
      <c r="D1240" s="305"/>
      <c r="E1240" s="305"/>
      <c r="F1240" s="305"/>
      <c r="G1240" s="305"/>
      <c r="H1240" s="305"/>
      <c r="I1240" s="305"/>
      <c r="J1240" s="305"/>
      <c r="K1240" s="305"/>
      <c r="L1240" s="305"/>
      <c r="M1240" s="309"/>
      <c r="N1240" s="309"/>
      <c r="O1240" s="309"/>
      <c r="P1240" s="309"/>
      <c r="Q1240" s="309"/>
      <c r="R1240" s="309"/>
    </row>
    <row r="1241">
      <c r="D1241" s="305"/>
      <c r="E1241" s="305"/>
      <c r="F1241" s="305"/>
      <c r="G1241" s="305"/>
      <c r="H1241" s="305"/>
      <c r="I1241" s="305"/>
      <c r="J1241" s="305"/>
      <c r="K1241" s="305"/>
      <c r="L1241" s="305"/>
      <c r="M1241" s="309"/>
      <c r="N1241" s="309"/>
      <c r="O1241" s="309"/>
      <c r="P1241" s="309"/>
      <c r="Q1241" s="309"/>
      <c r="R1241" s="309"/>
    </row>
    <row r="1242">
      <c r="D1242" s="305"/>
      <c r="E1242" s="305"/>
      <c r="F1242" s="305"/>
      <c r="G1242" s="305"/>
      <c r="H1242" s="305"/>
      <c r="I1242" s="305"/>
      <c r="J1242" s="305"/>
      <c r="K1242" s="305"/>
      <c r="L1242" s="305"/>
      <c r="M1242" s="309"/>
      <c r="N1242" s="309"/>
      <c r="O1242" s="309"/>
      <c r="P1242" s="309"/>
      <c r="Q1242" s="309"/>
      <c r="R1242" s="309"/>
    </row>
    <row r="1243">
      <c r="D1243" s="305"/>
      <c r="E1243" s="305"/>
      <c r="F1243" s="305"/>
      <c r="G1243" s="305"/>
      <c r="H1243" s="305"/>
      <c r="I1243" s="305"/>
      <c r="J1243" s="305"/>
      <c r="K1243" s="305"/>
      <c r="L1243" s="305"/>
      <c r="M1243" s="309"/>
      <c r="N1243" s="309"/>
      <c r="O1243" s="309"/>
      <c r="P1243" s="309"/>
      <c r="Q1243" s="309"/>
      <c r="R1243" s="309"/>
    </row>
    <row r="1244">
      <c r="D1244" s="305"/>
      <c r="E1244" s="305"/>
      <c r="F1244" s="305"/>
      <c r="G1244" s="305"/>
      <c r="H1244" s="305"/>
      <c r="I1244" s="305"/>
      <c r="J1244" s="305"/>
      <c r="K1244" s="305"/>
      <c r="L1244" s="305"/>
      <c r="M1244" s="309"/>
      <c r="N1244" s="309"/>
      <c r="O1244" s="309"/>
      <c r="P1244" s="309"/>
      <c r="Q1244" s="309"/>
      <c r="R1244" s="309"/>
    </row>
    <row r="1245">
      <c r="D1245" s="305"/>
      <c r="E1245" s="305"/>
      <c r="F1245" s="305"/>
      <c r="G1245" s="305"/>
      <c r="H1245" s="305"/>
      <c r="I1245" s="305"/>
      <c r="J1245" s="305"/>
      <c r="K1245" s="305"/>
      <c r="L1245" s="305"/>
      <c r="M1245" s="309"/>
      <c r="N1245" s="309"/>
      <c r="O1245" s="309"/>
      <c r="P1245" s="309"/>
      <c r="Q1245" s="309"/>
      <c r="R1245" s="309"/>
    </row>
    <row r="1246">
      <c r="D1246" s="305"/>
      <c r="E1246" s="305"/>
      <c r="F1246" s="305"/>
      <c r="G1246" s="305"/>
      <c r="H1246" s="305"/>
      <c r="I1246" s="305"/>
      <c r="J1246" s="305"/>
      <c r="K1246" s="305"/>
      <c r="L1246" s="305"/>
      <c r="M1246" s="309"/>
      <c r="N1246" s="309"/>
      <c r="O1246" s="309"/>
      <c r="P1246" s="309"/>
      <c r="Q1246" s="309"/>
      <c r="R1246" s="309"/>
    </row>
    <row r="1247">
      <c r="D1247" s="305"/>
      <c r="E1247" s="305"/>
      <c r="F1247" s="305"/>
      <c r="G1247" s="305"/>
      <c r="H1247" s="305"/>
      <c r="I1247" s="305"/>
      <c r="J1247" s="305"/>
      <c r="K1247" s="305"/>
      <c r="L1247" s="305"/>
      <c r="M1247" s="309"/>
      <c r="N1247" s="309"/>
      <c r="O1247" s="309"/>
      <c r="P1247" s="309"/>
      <c r="Q1247" s="309"/>
      <c r="R1247" s="309"/>
    </row>
    <row r="1248">
      <c r="D1248" s="305"/>
      <c r="E1248" s="305"/>
      <c r="F1248" s="305"/>
      <c r="G1248" s="305"/>
      <c r="H1248" s="305"/>
      <c r="I1248" s="305"/>
      <c r="J1248" s="305"/>
      <c r="K1248" s="305"/>
      <c r="L1248" s="305"/>
      <c r="M1248" s="309"/>
      <c r="N1248" s="309"/>
      <c r="O1248" s="309"/>
      <c r="P1248" s="309"/>
      <c r="Q1248" s="309"/>
      <c r="R1248" s="309"/>
    </row>
    <row r="1249">
      <c r="D1249" s="305"/>
      <c r="E1249" s="305"/>
      <c r="F1249" s="305"/>
      <c r="G1249" s="305"/>
      <c r="H1249" s="305"/>
      <c r="I1249" s="305"/>
      <c r="J1249" s="305"/>
      <c r="K1249" s="305"/>
      <c r="L1249" s="305"/>
      <c r="M1249" s="309"/>
      <c r="N1249" s="309"/>
      <c r="O1249" s="309"/>
      <c r="P1249" s="309"/>
      <c r="Q1249" s="309"/>
      <c r="R1249" s="309"/>
    </row>
    <row r="1250">
      <c r="D1250" s="305"/>
      <c r="E1250" s="305"/>
      <c r="F1250" s="305"/>
      <c r="G1250" s="305"/>
      <c r="H1250" s="305"/>
      <c r="I1250" s="305"/>
      <c r="J1250" s="305"/>
      <c r="K1250" s="305"/>
      <c r="L1250" s="305"/>
      <c r="M1250" s="309"/>
      <c r="N1250" s="309"/>
      <c r="O1250" s="309"/>
      <c r="P1250" s="309"/>
      <c r="Q1250" s="309"/>
      <c r="R1250" s="309"/>
    </row>
    <row r="1251">
      <c r="D1251" s="305"/>
      <c r="E1251" s="305"/>
      <c r="F1251" s="305"/>
      <c r="G1251" s="305"/>
      <c r="H1251" s="305"/>
      <c r="I1251" s="305"/>
      <c r="J1251" s="305"/>
      <c r="K1251" s="305"/>
      <c r="L1251" s="305"/>
      <c r="M1251" s="309"/>
      <c r="N1251" s="309"/>
      <c r="O1251" s="309"/>
      <c r="P1251" s="309"/>
      <c r="Q1251" s="309"/>
      <c r="R1251" s="309"/>
    </row>
    <row r="1252">
      <c r="D1252" s="305"/>
      <c r="E1252" s="305"/>
      <c r="F1252" s="305"/>
      <c r="G1252" s="305"/>
      <c r="H1252" s="305"/>
      <c r="I1252" s="305"/>
      <c r="J1252" s="305"/>
      <c r="K1252" s="305"/>
      <c r="L1252" s="305"/>
      <c r="M1252" s="309"/>
      <c r="N1252" s="309"/>
      <c r="O1252" s="309"/>
      <c r="P1252" s="309"/>
      <c r="Q1252" s="309"/>
      <c r="R1252" s="309"/>
    </row>
    <row r="1253">
      <c r="D1253" s="305"/>
      <c r="E1253" s="305"/>
      <c r="F1253" s="305"/>
      <c r="G1253" s="305"/>
      <c r="H1253" s="305"/>
      <c r="I1253" s="305"/>
      <c r="J1253" s="305"/>
      <c r="K1253" s="305"/>
      <c r="L1253" s="305"/>
      <c r="M1253" s="309"/>
      <c r="N1253" s="309"/>
      <c r="O1253" s="309"/>
      <c r="P1253" s="309"/>
      <c r="Q1253" s="309"/>
      <c r="R1253" s="309"/>
    </row>
    <row r="1254">
      <c r="D1254" s="305"/>
      <c r="E1254" s="305"/>
      <c r="F1254" s="305"/>
      <c r="G1254" s="305"/>
      <c r="H1254" s="305"/>
      <c r="I1254" s="305"/>
      <c r="J1254" s="305"/>
      <c r="K1254" s="305"/>
      <c r="L1254" s="305"/>
      <c r="M1254" s="309"/>
      <c r="N1254" s="309"/>
      <c r="O1254" s="309"/>
      <c r="P1254" s="309"/>
      <c r="Q1254" s="309"/>
      <c r="R1254" s="309"/>
    </row>
    <row r="1255">
      <c r="D1255" s="305"/>
      <c r="E1255" s="305"/>
      <c r="F1255" s="305"/>
      <c r="G1255" s="305"/>
      <c r="H1255" s="305"/>
      <c r="I1255" s="305"/>
      <c r="J1255" s="305"/>
      <c r="K1255" s="305"/>
      <c r="L1255" s="305"/>
      <c r="M1255" s="309"/>
      <c r="N1255" s="309"/>
      <c r="O1255" s="309"/>
      <c r="P1255" s="309"/>
      <c r="Q1255" s="309"/>
      <c r="R1255" s="309"/>
    </row>
    <row r="1256">
      <c r="D1256" s="305"/>
      <c r="E1256" s="305"/>
      <c r="F1256" s="305"/>
      <c r="G1256" s="305"/>
      <c r="H1256" s="305"/>
      <c r="I1256" s="305"/>
      <c r="J1256" s="305"/>
      <c r="K1256" s="305"/>
      <c r="L1256" s="305"/>
      <c r="M1256" s="309"/>
      <c r="N1256" s="309"/>
      <c r="O1256" s="309"/>
      <c r="P1256" s="309"/>
      <c r="Q1256" s="309"/>
      <c r="R1256" s="309"/>
    </row>
    <row r="1257">
      <c r="D1257" s="305"/>
      <c r="E1257" s="305"/>
      <c r="F1257" s="305"/>
      <c r="G1257" s="305"/>
      <c r="H1257" s="305"/>
      <c r="I1257" s="305"/>
      <c r="J1257" s="305"/>
      <c r="K1257" s="305"/>
      <c r="L1257" s="305"/>
      <c r="M1257" s="309"/>
      <c r="N1257" s="309"/>
      <c r="O1257" s="309"/>
      <c r="P1257" s="309"/>
      <c r="Q1257" s="309"/>
      <c r="R1257" s="309"/>
    </row>
    <row r="1258">
      <c r="D1258" s="305"/>
      <c r="E1258" s="305"/>
      <c r="F1258" s="305"/>
      <c r="G1258" s="305"/>
      <c r="H1258" s="305"/>
      <c r="I1258" s="305"/>
      <c r="J1258" s="305"/>
      <c r="K1258" s="305"/>
      <c r="L1258" s="305"/>
      <c r="M1258" s="309"/>
      <c r="N1258" s="309"/>
      <c r="O1258" s="309"/>
      <c r="P1258" s="309"/>
      <c r="Q1258" s="309"/>
      <c r="R1258" s="309"/>
    </row>
    <row r="1259">
      <c r="D1259" s="305"/>
      <c r="E1259" s="305"/>
      <c r="F1259" s="305"/>
      <c r="G1259" s="305"/>
      <c r="H1259" s="305"/>
      <c r="I1259" s="305"/>
      <c r="J1259" s="305"/>
      <c r="K1259" s="305"/>
      <c r="L1259" s="305"/>
      <c r="M1259" s="309"/>
      <c r="N1259" s="309"/>
      <c r="O1259" s="309"/>
      <c r="P1259" s="309"/>
      <c r="Q1259" s="309"/>
      <c r="R1259" s="309"/>
    </row>
    <row r="1260">
      <c r="D1260" s="305"/>
      <c r="E1260" s="305"/>
      <c r="F1260" s="305"/>
      <c r="G1260" s="305"/>
      <c r="H1260" s="305"/>
      <c r="I1260" s="305"/>
      <c r="J1260" s="305"/>
      <c r="K1260" s="305"/>
      <c r="L1260" s="305"/>
      <c r="M1260" s="309"/>
      <c r="N1260" s="309"/>
      <c r="O1260" s="309"/>
      <c r="P1260" s="309"/>
      <c r="Q1260" s="309"/>
      <c r="R1260" s="309"/>
    </row>
    <row r="1261">
      <c r="D1261" s="305"/>
      <c r="E1261" s="305"/>
      <c r="F1261" s="305"/>
      <c r="G1261" s="305"/>
      <c r="H1261" s="305"/>
      <c r="I1261" s="305"/>
      <c r="J1261" s="305"/>
      <c r="K1261" s="305"/>
      <c r="L1261" s="305"/>
      <c r="M1261" s="309"/>
      <c r="N1261" s="309"/>
      <c r="O1261" s="309"/>
      <c r="P1261" s="309"/>
      <c r="Q1261" s="309"/>
      <c r="R1261" s="309"/>
    </row>
    <row r="1262">
      <c r="D1262" s="305"/>
      <c r="E1262" s="305"/>
      <c r="F1262" s="305"/>
      <c r="G1262" s="305"/>
      <c r="H1262" s="305"/>
      <c r="I1262" s="305"/>
      <c r="J1262" s="305"/>
      <c r="K1262" s="305"/>
      <c r="L1262" s="305"/>
      <c r="M1262" s="309"/>
      <c r="N1262" s="309"/>
      <c r="O1262" s="309"/>
      <c r="P1262" s="309"/>
      <c r="Q1262" s="309"/>
      <c r="R1262" s="309"/>
    </row>
    <row r="1263">
      <c r="D1263" s="305"/>
      <c r="E1263" s="305"/>
      <c r="F1263" s="305"/>
      <c r="G1263" s="305"/>
      <c r="H1263" s="305"/>
      <c r="I1263" s="305"/>
      <c r="J1263" s="305"/>
      <c r="K1263" s="305"/>
      <c r="L1263" s="305"/>
      <c r="M1263" s="309"/>
      <c r="N1263" s="309"/>
      <c r="O1263" s="309"/>
      <c r="P1263" s="309"/>
      <c r="Q1263" s="309"/>
      <c r="R1263" s="309"/>
    </row>
    <row r="1264">
      <c r="D1264" s="305"/>
      <c r="E1264" s="305"/>
      <c r="F1264" s="305"/>
      <c r="G1264" s="305"/>
      <c r="H1264" s="305"/>
      <c r="I1264" s="305"/>
      <c r="J1264" s="305"/>
      <c r="K1264" s="305"/>
      <c r="L1264" s="305"/>
      <c r="M1264" s="309"/>
      <c r="N1264" s="309"/>
      <c r="O1264" s="309"/>
      <c r="P1264" s="309"/>
      <c r="Q1264" s="309"/>
      <c r="R1264" s="309"/>
    </row>
    <row r="1265">
      <c r="D1265" s="305"/>
      <c r="E1265" s="305"/>
      <c r="F1265" s="305"/>
      <c r="G1265" s="305"/>
      <c r="H1265" s="305"/>
      <c r="I1265" s="305"/>
      <c r="J1265" s="305"/>
      <c r="K1265" s="305"/>
      <c r="L1265" s="305"/>
      <c r="M1265" s="309"/>
      <c r="N1265" s="309"/>
      <c r="O1265" s="309"/>
      <c r="P1265" s="309"/>
      <c r="Q1265" s="309"/>
      <c r="R1265" s="309"/>
    </row>
    <row r="1266">
      <c r="D1266" s="305"/>
      <c r="E1266" s="305"/>
      <c r="F1266" s="305"/>
      <c r="G1266" s="305"/>
      <c r="H1266" s="305"/>
      <c r="I1266" s="305"/>
      <c r="J1266" s="305"/>
      <c r="K1266" s="305"/>
      <c r="L1266" s="305"/>
      <c r="M1266" s="309"/>
      <c r="N1266" s="309"/>
      <c r="O1266" s="309"/>
      <c r="P1266" s="309"/>
      <c r="Q1266" s="309"/>
      <c r="R1266" s="309"/>
    </row>
    <row r="1267">
      <c r="D1267" s="305"/>
      <c r="E1267" s="305"/>
      <c r="F1267" s="305"/>
      <c r="G1267" s="305"/>
      <c r="H1267" s="305"/>
      <c r="I1267" s="305"/>
      <c r="J1267" s="305"/>
      <c r="K1267" s="305"/>
      <c r="L1267" s="305"/>
      <c r="M1267" s="309"/>
      <c r="N1267" s="309"/>
      <c r="O1267" s="309"/>
      <c r="P1267" s="309"/>
      <c r="Q1267" s="309"/>
      <c r="R1267" s="309"/>
    </row>
    <row r="1268">
      <c r="D1268" s="305"/>
      <c r="E1268" s="305"/>
      <c r="F1268" s="305"/>
      <c r="G1268" s="305"/>
      <c r="H1268" s="305"/>
      <c r="I1268" s="305"/>
      <c r="J1268" s="305"/>
      <c r="K1268" s="305"/>
      <c r="L1268" s="305"/>
      <c r="M1268" s="309"/>
      <c r="N1268" s="309"/>
      <c r="O1268" s="309"/>
      <c r="P1268" s="309"/>
      <c r="Q1268" s="309"/>
      <c r="R1268" s="309"/>
    </row>
    <row r="1269">
      <c r="D1269" s="305"/>
      <c r="E1269" s="305"/>
      <c r="F1269" s="305"/>
      <c r="G1269" s="305"/>
      <c r="H1269" s="305"/>
      <c r="I1269" s="305"/>
      <c r="J1269" s="305"/>
      <c r="K1269" s="305"/>
      <c r="L1269" s="305"/>
      <c r="M1269" s="309"/>
      <c r="N1269" s="309"/>
      <c r="O1269" s="309"/>
      <c r="P1269" s="309"/>
      <c r="Q1269" s="309"/>
      <c r="R1269" s="309"/>
    </row>
    <row r="1270">
      <c r="D1270" s="305"/>
      <c r="E1270" s="305"/>
      <c r="F1270" s="305"/>
      <c r="G1270" s="305"/>
      <c r="H1270" s="305"/>
      <c r="I1270" s="305"/>
      <c r="J1270" s="305"/>
      <c r="K1270" s="305"/>
      <c r="L1270" s="305"/>
      <c r="M1270" s="309"/>
      <c r="N1270" s="309"/>
      <c r="O1270" s="309"/>
      <c r="P1270" s="309"/>
      <c r="Q1270" s="309"/>
      <c r="R1270" s="309"/>
    </row>
    <row r="1271">
      <c r="D1271" s="305"/>
      <c r="E1271" s="305"/>
      <c r="F1271" s="305"/>
      <c r="G1271" s="305"/>
      <c r="H1271" s="305"/>
      <c r="I1271" s="305"/>
      <c r="J1271" s="305"/>
      <c r="K1271" s="305"/>
      <c r="L1271" s="305"/>
      <c r="M1271" s="309"/>
      <c r="N1271" s="309"/>
      <c r="O1271" s="309"/>
      <c r="P1271" s="309"/>
      <c r="Q1271" s="309"/>
      <c r="R1271" s="309"/>
    </row>
    <row r="1272">
      <c r="D1272" s="305"/>
      <c r="E1272" s="305"/>
      <c r="F1272" s="305"/>
      <c r="G1272" s="305"/>
      <c r="H1272" s="305"/>
      <c r="I1272" s="305"/>
      <c r="J1272" s="305"/>
      <c r="K1272" s="305"/>
      <c r="L1272" s="305"/>
      <c r="M1272" s="309"/>
      <c r="N1272" s="309"/>
      <c r="O1272" s="309"/>
      <c r="P1272" s="309"/>
      <c r="Q1272" s="309"/>
      <c r="R1272" s="309"/>
    </row>
    <row r="1273">
      <c r="D1273" s="305"/>
      <c r="E1273" s="305"/>
      <c r="F1273" s="305"/>
      <c r="G1273" s="305"/>
      <c r="H1273" s="305"/>
      <c r="I1273" s="305"/>
      <c r="J1273" s="305"/>
      <c r="K1273" s="305"/>
      <c r="L1273" s="305"/>
      <c r="M1273" s="309"/>
      <c r="N1273" s="309"/>
      <c r="O1273" s="309"/>
      <c r="P1273" s="309"/>
      <c r="Q1273" s="309"/>
      <c r="R1273" s="309"/>
    </row>
    <row r="1274">
      <c r="D1274" s="305"/>
      <c r="E1274" s="305"/>
      <c r="F1274" s="305"/>
      <c r="G1274" s="305"/>
      <c r="H1274" s="305"/>
      <c r="I1274" s="305"/>
      <c r="J1274" s="305"/>
      <c r="K1274" s="305"/>
      <c r="L1274" s="305"/>
      <c r="M1274" s="309"/>
      <c r="N1274" s="309"/>
      <c r="O1274" s="309"/>
      <c r="P1274" s="309"/>
      <c r="Q1274" s="309"/>
      <c r="R1274" s="309"/>
    </row>
    <row r="1275">
      <c r="D1275" s="305"/>
      <c r="E1275" s="305"/>
      <c r="F1275" s="305"/>
      <c r="G1275" s="305"/>
      <c r="H1275" s="305"/>
      <c r="I1275" s="305"/>
      <c r="J1275" s="305"/>
      <c r="K1275" s="305"/>
      <c r="L1275" s="305"/>
      <c r="M1275" s="309"/>
      <c r="N1275" s="309"/>
      <c r="O1275" s="309"/>
      <c r="P1275" s="309"/>
      <c r="Q1275" s="309"/>
      <c r="R1275" s="309"/>
    </row>
    <row r="1276">
      <c r="D1276" s="305"/>
      <c r="E1276" s="305"/>
      <c r="F1276" s="305"/>
      <c r="G1276" s="305"/>
      <c r="H1276" s="305"/>
      <c r="I1276" s="305"/>
      <c r="J1276" s="305"/>
      <c r="K1276" s="305"/>
      <c r="L1276" s="305"/>
      <c r="M1276" s="309"/>
      <c r="N1276" s="309"/>
      <c r="O1276" s="309"/>
      <c r="P1276" s="309"/>
      <c r="Q1276" s="309"/>
      <c r="R1276" s="309"/>
    </row>
    <row r="1277">
      <c r="D1277" s="305"/>
      <c r="E1277" s="305"/>
      <c r="F1277" s="305"/>
      <c r="G1277" s="305"/>
      <c r="H1277" s="305"/>
      <c r="I1277" s="305"/>
      <c r="J1277" s="305"/>
      <c r="K1277" s="305"/>
      <c r="L1277" s="305"/>
      <c r="M1277" s="309"/>
      <c r="N1277" s="309"/>
      <c r="O1277" s="309"/>
      <c r="P1277" s="309"/>
      <c r="Q1277" s="309"/>
      <c r="R1277" s="309"/>
    </row>
    <row r="1278">
      <c r="D1278" s="305"/>
      <c r="E1278" s="305"/>
      <c r="F1278" s="305"/>
      <c r="G1278" s="305"/>
      <c r="H1278" s="305"/>
      <c r="I1278" s="305"/>
      <c r="J1278" s="305"/>
      <c r="K1278" s="305"/>
      <c r="L1278" s="305"/>
      <c r="M1278" s="309"/>
      <c r="N1278" s="309"/>
      <c r="O1278" s="309"/>
      <c r="P1278" s="309"/>
      <c r="Q1278" s="309"/>
      <c r="R1278" s="309"/>
    </row>
    <row r="1279">
      <c r="D1279" s="305"/>
      <c r="E1279" s="305"/>
      <c r="F1279" s="305"/>
      <c r="G1279" s="305"/>
      <c r="H1279" s="305"/>
      <c r="I1279" s="305"/>
      <c r="J1279" s="305"/>
      <c r="K1279" s="305"/>
      <c r="L1279" s="305"/>
      <c r="M1279" s="309"/>
      <c r="N1279" s="309"/>
      <c r="O1279" s="309"/>
      <c r="P1279" s="309"/>
      <c r="Q1279" s="309"/>
      <c r="R1279" s="309"/>
    </row>
    <row r="1280">
      <c r="D1280" s="305"/>
      <c r="E1280" s="305"/>
      <c r="F1280" s="305"/>
      <c r="G1280" s="305"/>
      <c r="H1280" s="305"/>
      <c r="I1280" s="305"/>
      <c r="J1280" s="305"/>
      <c r="K1280" s="305"/>
      <c r="L1280" s="305"/>
      <c r="M1280" s="309"/>
      <c r="N1280" s="309"/>
      <c r="O1280" s="309"/>
      <c r="P1280" s="309"/>
      <c r="Q1280" s="309"/>
      <c r="R1280" s="309"/>
    </row>
    <row r="1281">
      <c r="D1281" s="305"/>
      <c r="E1281" s="305"/>
      <c r="F1281" s="305"/>
      <c r="G1281" s="305"/>
      <c r="H1281" s="305"/>
      <c r="I1281" s="305"/>
      <c r="J1281" s="305"/>
      <c r="K1281" s="305"/>
      <c r="L1281" s="305"/>
      <c r="M1281" s="309"/>
      <c r="N1281" s="309"/>
      <c r="O1281" s="309"/>
      <c r="P1281" s="309"/>
      <c r="Q1281" s="309"/>
      <c r="R1281" s="309"/>
    </row>
    <row r="1282">
      <c r="D1282" s="305"/>
      <c r="E1282" s="305"/>
      <c r="F1282" s="305"/>
      <c r="G1282" s="305"/>
      <c r="H1282" s="305"/>
      <c r="I1282" s="305"/>
      <c r="J1282" s="305"/>
      <c r="K1282" s="305"/>
      <c r="L1282" s="305"/>
      <c r="M1282" s="309"/>
      <c r="N1282" s="309"/>
      <c r="O1282" s="309"/>
      <c r="P1282" s="309"/>
      <c r="Q1282" s="309"/>
      <c r="R1282" s="309"/>
    </row>
    <row r="1283">
      <c r="D1283" s="305"/>
      <c r="E1283" s="305"/>
      <c r="F1283" s="305"/>
      <c r="G1283" s="305"/>
      <c r="H1283" s="305"/>
      <c r="I1283" s="305"/>
      <c r="J1283" s="305"/>
      <c r="K1283" s="305"/>
      <c r="L1283" s="305"/>
      <c r="M1283" s="309"/>
      <c r="N1283" s="309"/>
      <c r="O1283" s="309"/>
      <c r="P1283" s="309"/>
      <c r="Q1283" s="309"/>
      <c r="R1283" s="309"/>
    </row>
    <row r="1284">
      <c r="D1284" s="305"/>
      <c r="E1284" s="305"/>
      <c r="F1284" s="305"/>
      <c r="G1284" s="305"/>
      <c r="H1284" s="305"/>
      <c r="I1284" s="305"/>
      <c r="J1284" s="305"/>
      <c r="K1284" s="305"/>
      <c r="L1284" s="305"/>
      <c r="M1284" s="309"/>
      <c r="N1284" s="309"/>
      <c r="O1284" s="309"/>
      <c r="P1284" s="309"/>
      <c r="Q1284" s="309"/>
      <c r="R1284" s="309"/>
    </row>
    <row r="1285">
      <c r="D1285" s="305"/>
      <c r="E1285" s="305"/>
      <c r="F1285" s="305"/>
      <c r="G1285" s="305"/>
      <c r="H1285" s="305"/>
      <c r="I1285" s="305"/>
      <c r="J1285" s="305"/>
      <c r="K1285" s="305"/>
      <c r="L1285" s="305"/>
      <c r="M1285" s="309"/>
      <c r="N1285" s="309"/>
      <c r="O1285" s="309"/>
      <c r="P1285" s="309"/>
      <c r="Q1285" s="309"/>
      <c r="R1285" s="309"/>
    </row>
    <row r="1286">
      <c r="D1286" s="305"/>
      <c r="E1286" s="305"/>
      <c r="F1286" s="305"/>
      <c r="G1286" s="305"/>
      <c r="H1286" s="305"/>
      <c r="I1286" s="305"/>
      <c r="J1286" s="305"/>
      <c r="K1286" s="305"/>
      <c r="L1286" s="305"/>
      <c r="M1286" s="309"/>
      <c r="N1286" s="309"/>
      <c r="O1286" s="309"/>
      <c r="P1286" s="309"/>
      <c r="Q1286" s="309"/>
      <c r="R1286" s="309"/>
    </row>
    <row r="1287">
      <c r="D1287" s="305"/>
      <c r="E1287" s="305"/>
      <c r="F1287" s="305"/>
      <c r="G1287" s="305"/>
      <c r="H1287" s="305"/>
      <c r="I1287" s="305"/>
      <c r="J1287" s="305"/>
      <c r="K1287" s="305"/>
      <c r="L1287" s="305"/>
      <c r="M1287" s="309"/>
      <c r="N1287" s="309"/>
      <c r="O1287" s="309"/>
      <c r="P1287" s="309"/>
      <c r="Q1287" s="309"/>
      <c r="R1287" s="309"/>
    </row>
    <row r="1288">
      <c r="D1288" s="305"/>
      <c r="E1288" s="305"/>
      <c r="F1288" s="305"/>
      <c r="G1288" s="305"/>
      <c r="H1288" s="305"/>
      <c r="I1288" s="305"/>
      <c r="J1288" s="305"/>
      <c r="K1288" s="305"/>
      <c r="L1288" s="305"/>
      <c r="M1288" s="309"/>
      <c r="N1288" s="309"/>
      <c r="O1288" s="309"/>
      <c r="P1288" s="309"/>
      <c r="Q1288" s="309"/>
      <c r="R1288" s="309"/>
    </row>
    <row r="1289">
      <c r="D1289" s="305"/>
      <c r="E1289" s="305"/>
      <c r="F1289" s="305"/>
      <c r="G1289" s="305"/>
      <c r="H1289" s="305"/>
      <c r="I1289" s="305"/>
      <c r="J1289" s="305"/>
      <c r="K1289" s="305"/>
      <c r="L1289" s="305"/>
      <c r="M1289" s="309"/>
      <c r="N1289" s="309"/>
      <c r="O1289" s="309"/>
      <c r="P1289" s="309"/>
      <c r="Q1289" s="309"/>
      <c r="R1289" s="309"/>
    </row>
    <row r="1290">
      <c r="D1290" s="305"/>
      <c r="E1290" s="305"/>
      <c r="F1290" s="305"/>
      <c r="G1290" s="305"/>
      <c r="H1290" s="305"/>
      <c r="I1290" s="305"/>
      <c r="J1290" s="305"/>
      <c r="K1290" s="305"/>
      <c r="L1290" s="305"/>
      <c r="M1290" s="309"/>
      <c r="N1290" s="309"/>
      <c r="O1290" s="309"/>
      <c r="P1290" s="309"/>
      <c r="Q1290" s="309"/>
      <c r="R1290" s="309"/>
    </row>
    <row r="1291">
      <c r="D1291" s="305"/>
      <c r="E1291" s="305"/>
      <c r="F1291" s="305"/>
      <c r="G1291" s="305"/>
      <c r="H1291" s="305"/>
      <c r="I1291" s="305"/>
      <c r="J1291" s="305"/>
      <c r="K1291" s="305"/>
      <c r="L1291" s="305"/>
      <c r="M1291" s="309"/>
      <c r="N1291" s="309"/>
      <c r="O1291" s="309"/>
      <c r="P1291" s="309"/>
      <c r="Q1291" s="309"/>
      <c r="R1291" s="309"/>
    </row>
    <row r="1292">
      <c r="D1292" s="305"/>
      <c r="E1292" s="305"/>
      <c r="F1292" s="305"/>
      <c r="G1292" s="305"/>
      <c r="H1292" s="305"/>
      <c r="I1292" s="305"/>
      <c r="J1292" s="305"/>
      <c r="K1292" s="305"/>
      <c r="L1292" s="305"/>
      <c r="M1292" s="309"/>
      <c r="N1292" s="309"/>
      <c r="O1292" s="309"/>
      <c r="P1292" s="309"/>
      <c r="Q1292" s="309"/>
      <c r="R1292" s="309"/>
    </row>
    <row r="1293">
      <c r="D1293" s="305"/>
      <c r="E1293" s="305"/>
      <c r="F1293" s="305"/>
      <c r="G1293" s="305"/>
      <c r="H1293" s="305"/>
      <c r="I1293" s="305"/>
      <c r="J1293" s="305"/>
      <c r="K1293" s="305"/>
      <c r="L1293" s="305"/>
      <c r="M1293" s="309"/>
      <c r="N1293" s="309"/>
      <c r="O1293" s="309"/>
      <c r="P1293" s="309"/>
      <c r="Q1293" s="309"/>
      <c r="R1293" s="309"/>
    </row>
    <row r="1294">
      <c r="D1294" s="305"/>
      <c r="E1294" s="305"/>
      <c r="F1294" s="305"/>
      <c r="G1294" s="305"/>
      <c r="H1294" s="305"/>
      <c r="I1294" s="305"/>
      <c r="J1294" s="305"/>
      <c r="K1294" s="305"/>
      <c r="L1294" s="305"/>
      <c r="M1294" s="309"/>
      <c r="N1294" s="309"/>
      <c r="O1294" s="309"/>
      <c r="P1294" s="309"/>
      <c r="Q1294" s="309"/>
      <c r="R1294" s="309"/>
    </row>
    <row r="1295">
      <c r="D1295" s="305"/>
      <c r="E1295" s="305"/>
      <c r="F1295" s="305"/>
      <c r="G1295" s="305"/>
      <c r="H1295" s="305"/>
      <c r="I1295" s="305"/>
      <c r="J1295" s="305"/>
      <c r="K1295" s="305"/>
      <c r="L1295" s="305"/>
      <c r="M1295" s="309"/>
      <c r="N1295" s="309"/>
      <c r="O1295" s="309"/>
      <c r="P1295" s="309"/>
      <c r="Q1295" s="309"/>
      <c r="R1295" s="309"/>
    </row>
    <row r="1296">
      <c r="D1296" s="305"/>
      <c r="E1296" s="305"/>
      <c r="F1296" s="305"/>
      <c r="G1296" s="305"/>
      <c r="H1296" s="305"/>
      <c r="I1296" s="305"/>
      <c r="J1296" s="305"/>
      <c r="K1296" s="305"/>
      <c r="L1296" s="305"/>
      <c r="M1296" s="309"/>
      <c r="N1296" s="309"/>
      <c r="O1296" s="309"/>
      <c r="P1296" s="309"/>
      <c r="Q1296" s="309"/>
      <c r="R1296" s="309"/>
    </row>
    <row r="1297">
      <c r="D1297" s="305"/>
      <c r="E1297" s="305"/>
      <c r="F1297" s="305"/>
      <c r="G1297" s="305"/>
      <c r="H1297" s="305"/>
      <c r="I1297" s="305"/>
      <c r="J1297" s="305"/>
      <c r="K1297" s="305"/>
      <c r="L1297" s="305"/>
      <c r="M1297" s="309"/>
      <c r="N1297" s="309"/>
      <c r="O1297" s="309"/>
      <c r="P1297" s="309"/>
      <c r="Q1297" s="309"/>
      <c r="R1297" s="309"/>
    </row>
    <row r="1298">
      <c r="D1298" s="305"/>
      <c r="E1298" s="305"/>
      <c r="F1298" s="305"/>
      <c r="G1298" s="305"/>
      <c r="H1298" s="305"/>
      <c r="I1298" s="305"/>
      <c r="J1298" s="305"/>
      <c r="K1298" s="305"/>
      <c r="L1298" s="305"/>
      <c r="M1298" s="309"/>
      <c r="N1298" s="309"/>
      <c r="O1298" s="309"/>
      <c r="P1298" s="309"/>
      <c r="Q1298" s="309"/>
      <c r="R1298" s="309"/>
    </row>
    <row r="1299">
      <c r="D1299" s="305"/>
      <c r="E1299" s="305"/>
      <c r="F1299" s="305"/>
      <c r="G1299" s="305"/>
      <c r="H1299" s="305"/>
      <c r="I1299" s="305"/>
      <c r="J1299" s="305"/>
      <c r="K1299" s="305"/>
      <c r="L1299" s="305"/>
      <c r="M1299" s="309"/>
      <c r="N1299" s="309"/>
      <c r="O1299" s="309"/>
      <c r="P1299" s="309"/>
      <c r="Q1299" s="309"/>
      <c r="R1299" s="309"/>
    </row>
    <row r="1300">
      <c r="D1300" s="305"/>
      <c r="E1300" s="305"/>
      <c r="F1300" s="305"/>
      <c r="G1300" s="305"/>
      <c r="H1300" s="305"/>
      <c r="I1300" s="305"/>
      <c r="J1300" s="305"/>
      <c r="K1300" s="305"/>
      <c r="L1300" s="305"/>
      <c r="M1300" s="309"/>
      <c r="N1300" s="309"/>
      <c r="O1300" s="309"/>
      <c r="P1300" s="309"/>
      <c r="Q1300" s="309"/>
      <c r="R1300" s="309"/>
    </row>
    <row r="1301">
      <c r="D1301" s="305"/>
      <c r="E1301" s="305"/>
      <c r="F1301" s="305"/>
      <c r="G1301" s="305"/>
      <c r="H1301" s="305"/>
      <c r="I1301" s="305"/>
      <c r="J1301" s="305"/>
      <c r="K1301" s="305"/>
      <c r="L1301" s="305"/>
      <c r="M1301" s="309"/>
      <c r="N1301" s="309"/>
      <c r="O1301" s="309"/>
      <c r="P1301" s="309"/>
      <c r="Q1301" s="309"/>
      <c r="R1301" s="309"/>
    </row>
    <row r="1302">
      <c r="D1302" s="305"/>
      <c r="E1302" s="305"/>
      <c r="F1302" s="305"/>
      <c r="G1302" s="305"/>
      <c r="H1302" s="305"/>
      <c r="I1302" s="305"/>
      <c r="J1302" s="305"/>
      <c r="K1302" s="305"/>
      <c r="L1302" s="305"/>
      <c r="M1302" s="309"/>
      <c r="N1302" s="309"/>
      <c r="O1302" s="309"/>
      <c r="P1302" s="309"/>
      <c r="Q1302" s="309"/>
      <c r="R1302" s="309"/>
    </row>
    <row r="1303">
      <c r="D1303" s="305"/>
      <c r="E1303" s="305"/>
      <c r="F1303" s="305"/>
      <c r="G1303" s="305"/>
      <c r="H1303" s="305"/>
      <c r="I1303" s="305"/>
      <c r="J1303" s="305"/>
      <c r="K1303" s="305"/>
      <c r="L1303" s="305"/>
      <c r="M1303" s="309"/>
      <c r="N1303" s="309"/>
      <c r="O1303" s="309"/>
      <c r="P1303" s="309"/>
      <c r="Q1303" s="309"/>
      <c r="R1303" s="309"/>
    </row>
    <row r="1304">
      <c r="D1304" s="305"/>
      <c r="E1304" s="305"/>
      <c r="F1304" s="305"/>
      <c r="G1304" s="305"/>
      <c r="H1304" s="305"/>
      <c r="I1304" s="305"/>
      <c r="J1304" s="305"/>
      <c r="K1304" s="305"/>
      <c r="L1304" s="305"/>
      <c r="M1304" s="309"/>
      <c r="N1304" s="309"/>
      <c r="O1304" s="309"/>
      <c r="P1304" s="309"/>
      <c r="Q1304" s="309"/>
      <c r="R1304" s="309"/>
    </row>
    <row r="1305">
      <c r="D1305" s="305"/>
      <c r="E1305" s="305"/>
      <c r="F1305" s="305"/>
      <c r="G1305" s="305"/>
      <c r="H1305" s="305"/>
      <c r="I1305" s="305"/>
      <c r="J1305" s="305"/>
      <c r="K1305" s="305"/>
      <c r="L1305" s="305"/>
      <c r="M1305" s="309"/>
      <c r="N1305" s="309"/>
      <c r="O1305" s="309"/>
      <c r="P1305" s="309"/>
      <c r="Q1305" s="309"/>
      <c r="R1305" s="309"/>
    </row>
    <row r="1306">
      <c r="D1306" s="305"/>
      <c r="E1306" s="305"/>
      <c r="F1306" s="305"/>
      <c r="G1306" s="305"/>
      <c r="H1306" s="305"/>
      <c r="I1306" s="305"/>
      <c r="J1306" s="305"/>
      <c r="K1306" s="305"/>
      <c r="L1306" s="305"/>
      <c r="M1306" s="309"/>
      <c r="N1306" s="309"/>
      <c r="O1306" s="309"/>
      <c r="P1306" s="309"/>
      <c r="Q1306" s="309"/>
      <c r="R1306" s="309"/>
    </row>
    <row r="1307">
      <c r="D1307" s="305"/>
      <c r="E1307" s="305"/>
      <c r="F1307" s="305"/>
      <c r="G1307" s="305"/>
      <c r="H1307" s="305"/>
      <c r="I1307" s="305"/>
      <c r="J1307" s="305"/>
      <c r="K1307" s="305"/>
      <c r="L1307" s="305"/>
      <c r="M1307" s="309"/>
      <c r="N1307" s="309"/>
      <c r="O1307" s="309"/>
      <c r="P1307" s="309"/>
      <c r="Q1307" s="309"/>
      <c r="R1307" s="309"/>
    </row>
    <row r="1308">
      <c r="D1308" s="305"/>
      <c r="E1308" s="305"/>
      <c r="F1308" s="305"/>
      <c r="G1308" s="305"/>
      <c r="H1308" s="305"/>
      <c r="I1308" s="305"/>
      <c r="J1308" s="305"/>
      <c r="K1308" s="305"/>
      <c r="L1308" s="305"/>
      <c r="M1308" s="309"/>
      <c r="N1308" s="309"/>
      <c r="O1308" s="309"/>
      <c r="P1308" s="309"/>
      <c r="Q1308" s="309"/>
      <c r="R1308" s="309"/>
    </row>
    <row r="1309">
      <c r="D1309" s="305"/>
      <c r="E1309" s="305"/>
      <c r="F1309" s="305"/>
      <c r="G1309" s="305"/>
      <c r="H1309" s="305"/>
      <c r="I1309" s="305"/>
      <c r="J1309" s="305"/>
      <c r="K1309" s="305"/>
      <c r="L1309" s="305"/>
      <c r="M1309" s="309"/>
      <c r="N1309" s="309"/>
      <c r="O1309" s="309"/>
      <c r="P1309" s="309"/>
      <c r="Q1309" s="309"/>
      <c r="R1309" s="309"/>
    </row>
    <row r="1310">
      <c r="D1310" s="305"/>
      <c r="E1310" s="305"/>
      <c r="F1310" s="305"/>
      <c r="G1310" s="305"/>
      <c r="H1310" s="305"/>
      <c r="I1310" s="305"/>
      <c r="J1310" s="305"/>
      <c r="K1310" s="305"/>
      <c r="L1310" s="305"/>
      <c r="M1310" s="309"/>
      <c r="N1310" s="309"/>
      <c r="O1310" s="309"/>
      <c r="P1310" s="309"/>
      <c r="Q1310" s="309"/>
      <c r="R1310" s="309"/>
    </row>
    <row r="1311">
      <c r="D1311" s="305"/>
      <c r="E1311" s="305"/>
      <c r="F1311" s="305"/>
      <c r="G1311" s="305"/>
      <c r="H1311" s="305"/>
      <c r="I1311" s="305"/>
      <c r="J1311" s="305"/>
      <c r="K1311" s="305"/>
      <c r="L1311" s="305"/>
      <c r="M1311" s="309"/>
      <c r="N1311" s="309"/>
      <c r="O1311" s="309"/>
      <c r="P1311" s="309"/>
      <c r="Q1311" s="309"/>
      <c r="R1311" s="309"/>
    </row>
    <row r="1312">
      <c r="D1312" s="305"/>
      <c r="E1312" s="305"/>
      <c r="F1312" s="305"/>
      <c r="G1312" s="305"/>
      <c r="H1312" s="305"/>
      <c r="I1312" s="305"/>
      <c r="J1312" s="305"/>
      <c r="K1312" s="305"/>
      <c r="L1312" s="305"/>
      <c r="M1312" s="309"/>
      <c r="N1312" s="309"/>
      <c r="O1312" s="309"/>
      <c r="P1312" s="309"/>
      <c r="Q1312" s="309"/>
      <c r="R1312" s="309"/>
    </row>
    <row r="1313">
      <c r="D1313" s="305"/>
      <c r="E1313" s="305"/>
      <c r="F1313" s="305"/>
      <c r="G1313" s="305"/>
      <c r="H1313" s="305"/>
      <c r="I1313" s="305"/>
      <c r="J1313" s="305"/>
      <c r="K1313" s="305"/>
      <c r="L1313" s="305"/>
      <c r="M1313" s="309"/>
      <c r="N1313" s="309"/>
      <c r="O1313" s="309"/>
      <c r="P1313" s="309"/>
      <c r="Q1313" s="309"/>
      <c r="R1313" s="309"/>
    </row>
    <row r="1314">
      <c r="D1314" s="305"/>
      <c r="E1314" s="305"/>
      <c r="F1314" s="305"/>
      <c r="G1314" s="305"/>
      <c r="H1314" s="305"/>
      <c r="I1314" s="305"/>
      <c r="J1314" s="305"/>
      <c r="K1314" s="305"/>
      <c r="L1314" s="305"/>
      <c r="M1314" s="309"/>
      <c r="N1314" s="309"/>
      <c r="O1314" s="309"/>
      <c r="P1314" s="309"/>
      <c r="Q1314" s="309"/>
      <c r="R1314" s="309"/>
    </row>
    <row r="1315">
      <c r="D1315" s="305"/>
      <c r="E1315" s="305"/>
      <c r="F1315" s="305"/>
      <c r="G1315" s="305"/>
      <c r="H1315" s="305"/>
      <c r="I1315" s="305"/>
      <c r="J1315" s="305"/>
      <c r="K1315" s="305"/>
      <c r="L1315" s="305"/>
      <c r="M1315" s="309"/>
      <c r="N1315" s="309"/>
      <c r="O1315" s="309"/>
      <c r="P1315" s="309"/>
      <c r="Q1315" s="309"/>
      <c r="R1315" s="309"/>
    </row>
    <row r="1316">
      <c r="D1316" s="305"/>
      <c r="E1316" s="305"/>
      <c r="F1316" s="305"/>
      <c r="G1316" s="305"/>
      <c r="H1316" s="305"/>
      <c r="I1316" s="305"/>
      <c r="J1316" s="305"/>
      <c r="K1316" s="305"/>
      <c r="L1316" s="305"/>
      <c r="M1316" s="309"/>
      <c r="N1316" s="309"/>
      <c r="O1316" s="309"/>
      <c r="P1316" s="309"/>
      <c r="Q1316" s="309"/>
      <c r="R1316" s="309"/>
    </row>
    <row r="1317">
      <c r="D1317" s="305"/>
      <c r="E1317" s="305"/>
      <c r="F1317" s="305"/>
      <c r="G1317" s="305"/>
      <c r="H1317" s="305"/>
      <c r="I1317" s="305"/>
      <c r="J1317" s="305"/>
      <c r="K1317" s="305"/>
      <c r="L1317" s="305"/>
      <c r="M1317" s="309"/>
      <c r="N1317" s="309"/>
      <c r="O1317" s="309"/>
      <c r="P1317" s="309"/>
      <c r="Q1317" s="309"/>
      <c r="R1317" s="309"/>
    </row>
    <row r="1318">
      <c r="D1318" s="305"/>
      <c r="E1318" s="305"/>
      <c r="F1318" s="305"/>
      <c r="G1318" s="305"/>
      <c r="H1318" s="305"/>
      <c r="I1318" s="305"/>
      <c r="J1318" s="305"/>
      <c r="K1318" s="305"/>
      <c r="L1318" s="305"/>
      <c r="M1318" s="309"/>
      <c r="N1318" s="309"/>
      <c r="O1318" s="309"/>
      <c r="P1318" s="309"/>
      <c r="Q1318" s="309"/>
      <c r="R1318" s="309"/>
    </row>
    <row r="1319">
      <c r="D1319" s="305"/>
      <c r="E1319" s="305"/>
      <c r="F1319" s="305"/>
      <c r="G1319" s="305"/>
      <c r="H1319" s="305"/>
      <c r="I1319" s="305"/>
      <c r="J1319" s="305"/>
      <c r="K1319" s="305"/>
      <c r="L1319" s="305"/>
      <c r="M1319" s="309"/>
      <c r="N1319" s="309"/>
      <c r="O1319" s="309"/>
      <c r="P1319" s="309"/>
      <c r="Q1319" s="309"/>
      <c r="R1319" s="309"/>
    </row>
    <row r="1320">
      <c r="D1320" s="305"/>
      <c r="E1320" s="305"/>
      <c r="F1320" s="305"/>
      <c r="G1320" s="305"/>
      <c r="H1320" s="305"/>
      <c r="I1320" s="305"/>
      <c r="J1320" s="305"/>
      <c r="K1320" s="305"/>
      <c r="L1320" s="305"/>
      <c r="M1320" s="309"/>
      <c r="N1320" s="309"/>
      <c r="O1320" s="309"/>
      <c r="P1320" s="309"/>
      <c r="Q1320" s="309"/>
      <c r="R1320" s="309"/>
    </row>
    <row r="1321">
      <c r="D1321" s="305"/>
      <c r="E1321" s="305"/>
      <c r="F1321" s="305"/>
      <c r="G1321" s="305"/>
      <c r="H1321" s="305"/>
      <c r="I1321" s="305"/>
      <c r="J1321" s="305"/>
      <c r="K1321" s="305"/>
      <c r="L1321" s="305"/>
      <c r="M1321" s="309"/>
      <c r="N1321" s="309"/>
      <c r="O1321" s="309"/>
      <c r="P1321" s="309"/>
      <c r="Q1321" s="309"/>
      <c r="R1321" s="309"/>
    </row>
    <row r="1322">
      <c r="D1322" s="305"/>
      <c r="E1322" s="305"/>
      <c r="F1322" s="305"/>
      <c r="G1322" s="305"/>
      <c r="H1322" s="305"/>
      <c r="I1322" s="305"/>
      <c r="J1322" s="305"/>
      <c r="K1322" s="305"/>
      <c r="L1322" s="305"/>
      <c r="M1322" s="309"/>
      <c r="N1322" s="309"/>
      <c r="O1322" s="309"/>
      <c r="P1322" s="309"/>
      <c r="Q1322" s="309"/>
      <c r="R1322" s="309"/>
    </row>
    <row r="1323">
      <c r="D1323" s="305"/>
      <c r="E1323" s="305"/>
      <c r="F1323" s="305"/>
      <c r="G1323" s="305"/>
      <c r="H1323" s="305"/>
      <c r="I1323" s="305"/>
      <c r="J1323" s="305"/>
      <c r="K1323" s="305"/>
      <c r="L1323" s="305"/>
      <c r="M1323" s="309"/>
      <c r="N1323" s="309"/>
      <c r="O1323" s="309"/>
      <c r="P1323" s="309"/>
      <c r="Q1323" s="309"/>
      <c r="R1323" s="309"/>
    </row>
    <row r="1324">
      <c r="D1324" s="305"/>
      <c r="E1324" s="305"/>
      <c r="F1324" s="305"/>
      <c r="G1324" s="305"/>
      <c r="H1324" s="305"/>
      <c r="I1324" s="305"/>
      <c r="J1324" s="305"/>
      <c r="K1324" s="305"/>
      <c r="L1324" s="305"/>
      <c r="M1324" s="309"/>
      <c r="N1324" s="309"/>
      <c r="O1324" s="309"/>
      <c r="P1324" s="309"/>
      <c r="Q1324" s="309"/>
      <c r="R1324" s="309"/>
    </row>
    <row r="1325"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9"/>
      <c r="N1325" s="309"/>
      <c r="O1325" s="309"/>
      <c r="P1325" s="309"/>
      <c r="Q1325" s="309"/>
      <c r="R1325" s="309"/>
    </row>
    <row r="1326"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9"/>
      <c r="N1326" s="309"/>
      <c r="O1326" s="309"/>
      <c r="P1326" s="309"/>
      <c r="Q1326" s="309"/>
      <c r="R1326" s="309"/>
    </row>
    <row r="1327"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9"/>
      <c r="N1327" s="309"/>
      <c r="O1327" s="309"/>
      <c r="P1327" s="309"/>
      <c r="Q1327" s="309"/>
      <c r="R1327" s="309"/>
    </row>
    <row r="1328"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9"/>
      <c r="N1328" s="309"/>
      <c r="O1328" s="309"/>
      <c r="P1328" s="309"/>
      <c r="Q1328" s="309"/>
      <c r="R1328" s="309"/>
    </row>
    <row r="1329">
      <c r="D1329" s="305"/>
      <c r="E1329" s="305"/>
      <c r="F1329" s="305"/>
      <c r="G1329" s="305"/>
      <c r="H1329" s="305"/>
      <c r="I1329" s="305"/>
      <c r="J1329" s="305"/>
      <c r="K1329" s="305"/>
      <c r="L1329" s="305"/>
      <c r="M1329" s="309"/>
      <c r="N1329" s="309"/>
      <c r="O1329" s="309"/>
      <c r="P1329" s="309"/>
      <c r="Q1329" s="309"/>
      <c r="R1329" s="309"/>
    </row>
    <row r="1330">
      <c r="D1330" s="305"/>
      <c r="E1330" s="305"/>
      <c r="F1330" s="305"/>
      <c r="G1330" s="305"/>
      <c r="H1330" s="305"/>
      <c r="I1330" s="305"/>
      <c r="J1330" s="305"/>
      <c r="K1330" s="305"/>
      <c r="L1330" s="305"/>
      <c r="M1330" s="309"/>
      <c r="N1330" s="309"/>
      <c r="O1330" s="309"/>
      <c r="P1330" s="309"/>
      <c r="Q1330" s="309"/>
      <c r="R1330" s="309"/>
    </row>
    <row r="1331">
      <c r="D1331" s="305"/>
      <c r="E1331" s="305"/>
      <c r="F1331" s="305"/>
      <c r="G1331" s="305"/>
      <c r="H1331" s="305"/>
      <c r="I1331" s="305"/>
      <c r="J1331" s="305"/>
      <c r="K1331" s="305"/>
      <c r="L1331" s="305"/>
      <c r="M1331" s="309"/>
      <c r="N1331" s="309"/>
      <c r="O1331" s="309"/>
      <c r="P1331" s="309"/>
      <c r="Q1331" s="309"/>
      <c r="R1331" s="309"/>
    </row>
    <row r="1332">
      <c r="D1332" s="305"/>
      <c r="E1332" s="305"/>
      <c r="F1332" s="305"/>
      <c r="G1332" s="305"/>
      <c r="H1332" s="305"/>
      <c r="I1332" s="305"/>
      <c r="J1332" s="305"/>
      <c r="K1332" s="305"/>
      <c r="L1332" s="305"/>
      <c r="M1332" s="309"/>
      <c r="N1332" s="309"/>
      <c r="O1332" s="309"/>
      <c r="P1332" s="309"/>
      <c r="Q1332" s="309"/>
      <c r="R1332" s="309"/>
    </row>
    <row r="1333">
      <c r="D1333" s="305"/>
      <c r="E1333" s="305"/>
      <c r="F1333" s="305"/>
      <c r="G1333" s="305"/>
      <c r="H1333" s="305"/>
      <c r="I1333" s="305"/>
      <c r="J1333" s="305"/>
      <c r="K1333" s="305"/>
      <c r="L1333" s="305"/>
      <c r="M1333" s="309"/>
      <c r="N1333" s="309"/>
      <c r="O1333" s="309"/>
      <c r="P1333" s="309"/>
      <c r="Q1333" s="309"/>
      <c r="R1333" s="309"/>
    </row>
    <row r="1334">
      <c r="D1334" s="305"/>
      <c r="E1334" s="305"/>
      <c r="F1334" s="305"/>
      <c r="G1334" s="305"/>
      <c r="H1334" s="305"/>
      <c r="I1334" s="305"/>
      <c r="J1334" s="305"/>
      <c r="K1334" s="305"/>
      <c r="L1334" s="305"/>
      <c r="M1334" s="309"/>
      <c r="N1334" s="309"/>
      <c r="O1334" s="309"/>
      <c r="P1334" s="309"/>
      <c r="Q1334" s="309"/>
      <c r="R1334" s="309"/>
    </row>
    <row r="1335">
      <c r="D1335" s="305"/>
      <c r="E1335" s="305"/>
      <c r="F1335" s="305"/>
      <c r="G1335" s="305"/>
      <c r="H1335" s="305"/>
      <c r="I1335" s="305"/>
      <c r="J1335" s="305"/>
      <c r="K1335" s="305"/>
      <c r="L1335" s="305"/>
      <c r="M1335" s="309"/>
      <c r="N1335" s="309"/>
      <c r="O1335" s="309"/>
      <c r="P1335" s="309"/>
      <c r="Q1335" s="309"/>
      <c r="R1335" s="309"/>
    </row>
    <row r="1336">
      <c r="D1336" s="305"/>
      <c r="E1336" s="305"/>
      <c r="F1336" s="305"/>
      <c r="G1336" s="305"/>
      <c r="H1336" s="305"/>
      <c r="I1336" s="305"/>
      <c r="J1336" s="305"/>
      <c r="K1336" s="305"/>
      <c r="L1336" s="305"/>
      <c r="M1336" s="309"/>
      <c r="N1336" s="309"/>
      <c r="O1336" s="309"/>
      <c r="P1336" s="309"/>
      <c r="Q1336" s="309"/>
      <c r="R1336" s="309"/>
    </row>
    <row r="1337">
      <c r="D1337" s="305"/>
      <c r="E1337" s="305"/>
      <c r="F1337" s="305"/>
      <c r="G1337" s="305"/>
      <c r="H1337" s="305"/>
      <c r="I1337" s="305"/>
      <c r="J1337" s="305"/>
      <c r="K1337" s="305"/>
      <c r="L1337" s="305"/>
      <c r="M1337" s="309"/>
      <c r="N1337" s="309"/>
      <c r="O1337" s="309"/>
      <c r="P1337" s="309"/>
      <c r="Q1337" s="309"/>
      <c r="R1337" s="309"/>
    </row>
    <row r="1338">
      <c r="D1338" s="305"/>
      <c r="E1338" s="305"/>
      <c r="F1338" s="305"/>
      <c r="G1338" s="305"/>
      <c r="H1338" s="305"/>
      <c r="I1338" s="305"/>
      <c r="J1338" s="305"/>
      <c r="K1338" s="305"/>
      <c r="L1338" s="305"/>
      <c r="M1338" s="309"/>
      <c r="N1338" s="309"/>
      <c r="O1338" s="309"/>
      <c r="P1338" s="309"/>
      <c r="Q1338" s="309"/>
      <c r="R1338" s="309"/>
    </row>
    <row r="1339">
      <c r="D1339" s="305"/>
      <c r="E1339" s="305"/>
      <c r="F1339" s="305"/>
      <c r="G1339" s="305"/>
      <c r="H1339" s="305"/>
      <c r="I1339" s="305"/>
      <c r="J1339" s="305"/>
      <c r="K1339" s="305"/>
      <c r="L1339" s="305"/>
      <c r="M1339" s="309"/>
      <c r="N1339" s="309"/>
      <c r="O1339" s="309"/>
      <c r="P1339" s="309"/>
      <c r="Q1339" s="309"/>
      <c r="R1339" s="309"/>
    </row>
    <row r="1340">
      <c r="D1340" s="305"/>
      <c r="E1340" s="305"/>
      <c r="F1340" s="305"/>
      <c r="G1340" s="305"/>
      <c r="H1340" s="305"/>
      <c r="I1340" s="305"/>
      <c r="J1340" s="305"/>
      <c r="K1340" s="305"/>
      <c r="L1340" s="305"/>
      <c r="M1340" s="309"/>
      <c r="N1340" s="309"/>
      <c r="O1340" s="309"/>
      <c r="P1340" s="309"/>
      <c r="Q1340" s="309"/>
      <c r="R1340" s="309"/>
    </row>
    <row r="1341">
      <c r="D1341" s="305"/>
      <c r="E1341" s="305"/>
      <c r="F1341" s="305"/>
      <c r="G1341" s="305"/>
      <c r="H1341" s="305"/>
      <c r="I1341" s="305"/>
      <c r="J1341" s="305"/>
      <c r="K1341" s="305"/>
      <c r="L1341" s="305"/>
      <c r="M1341" s="309"/>
      <c r="N1341" s="309"/>
      <c r="O1341" s="309"/>
      <c r="P1341" s="309"/>
      <c r="Q1341" s="309"/>
      <c r="R1341" s="309"/>
    </row>
    <row r="1342">
      <c r="D1342" s="305"/>
      <c r="E1342" s="305"/>
      <c r="F1342" s="305"/>
      <c r="G1342" s="305"/>
      <c r="H1342" s="305"/>
      <c r="I1342" s="305"/>
      <c r="J1342" s="305"/>
      <c r="K1342" s="305"/>
      <c r="L1342" s="305"/>
      <c r="M1342" s="309"/>
      <c r="N1342" s="309"/>
      <c r="O1342" s="309"/>
      <c r="P1342" s="309"/>
      <c r="Q1342" s="309"/>
      <c r="R1342" s="309"/>
    </row>
    <row r="1343">
      <c r="D1343" s="305"/>
      <c r="E1343" s="305"/>
      <c r="F1343" s="305"/>
      <c r="G1343" s="305"/>
      <c r="H1343" s="305"/>
      <c r="I1343" s="305"/>
      <c r="J1343" s="305"/>
      <c r="K1343" s="305"/>
      <c r="L1343" s="305"/>
      <c r="M1343" s="309"/>
      <c r="N1343" s="309"/>
      <c r="O1343" s="309"/>
      <c r="P1343" s="309"/>
      <c r="Q1343" s="309"/>
      <c r="R1343" s="309"/>
    </row>
    <row r="1344">
      <c r="D1344" s="305"/>
      <c r="E1344" s="305"/>
      <c r="F1344" s="305"/>
      <c r="G1344" s="305"/>
      <c r="H1344" s="305"/>
      <c r="I1344" s="305"/>
      <c r="J1344" s="305"/>
      <c r="K1344" s="305"/>
      <c r="L1344" s="305"/>
      <c r="M1344" s="309"/>
      <c r="N1344" s="309"/>
      <c r="O1344" s="309"/>
      <c r="P1344" s="309"/>
      <c r="Q1344" s="309"/>
      <c r="R1344" s="309"/>
    </row>
    <row r="1345">
      <c r="D1345" s="305"/>
      <c r="E1345" s="305"/>
      <c r="F1345" s="305"/>
      <c r="G1345" s="305"/>
      <c r="H1345" s="305"/>
      <c r="I1345" s="305"/>
      <c r="J1345" s="305"/>
      <c r="K1345" s="305"/>
      <c r="L1345" s="305"/>
      <c r="M1345" s="309"/>
      <c r="N1345" s="309"/>
      <c r="O1345" s="309"/>
      <c r="P1345" s="309"/>
      <c r="Q1345" s="309"/>
      <c r="R1345" s="309"/>
    </row>
    <row r="1346">
      <c r="D1346" s="305"/>
      <c r="E1346" s="305"/>
      <c r="F1346" s="305"/>
      <c r="G1346" s="305"/>
      <c r="H1346" s="305"/>
      <c r="I1346" s="305"/>
      <c r="J1346" s="305"/>
      <c r="K1346" s="305"/>
      <c r="L1346" s="305"/>
      <c r="M1346" s="309"/>
      <c r="N1346" s="309"/>
      <c r="O1346" s="309"/>
      <c r="P1346" s="309"/>
      <c r="Q1346" s="309"/>
      <c r="R1346" s="309"/>
    </row>
    <row r="1347">
      <c r="D1347" s="305"/>
      <c r="E1347" s="305"/>
      <c r="F1347" s="305"/>
      <c r="G1347" s="305"/>
      <c r="H1347" s="305"/>
      <c r="I1347" s="305"/>
      <c r="J1347" s="305"/>
      <c r="K1347" s="305"/>
      <c r="L1347" s="305"/>
      <c r="M1347" s="309"/>
      <c r="N1347" s="309"/>
      <c r="O1347" s="309"/>
      <c r="P1347" s="309"/>
      <c r="Q1347" s="309"/>
      <c r="R1347" s="309"/>
    </row>
    <row r="1348">
      <c r="D1348" s="305"/>
      <c r="E1348" s="305"/>
      <c r="F1348" s="305"/>
      <c r="G1348" s="305"/>
      <c r="H1348" s="305"/>
      <c r="I1348" s="305"/>
      <c r="J1348" s="305"/>
      <c r="K1348" s="305"/>
      <c r="L1348" s="305"/>
      <c r="M1348" s="309"/>
      <c r="N1348" s="309"/>
      <c r="O1348" s="309"/>
      <c r="P1348" s="309"/>
      <c r="Q1348" s="309"/>
      <c r="R1348" s="309"/>
    </row>
    <row r="1349">
      <c r="D1349" s="305"/>
      <c r="E1349" s="305"/>
      <c r="F1349" s="305"/>
      <c r="G1349" s="305"/>
      <c r="H1349" s="305"/>
      <c r="I1349" s="305"/>
      <c r="J1349" s="305"/>
      <c r="K1349" s="305"/>
      <c r="L1349" s="305"/>
      <c r="M1349" s="309"/>
      <c r="N1349" s="309"/>
      <c r="O1349" s="309"/>
      <c r="P1349" s="309"/>
      <c r="Q1349" s="309"/>
      <c r="R1349" s="309"/>
    </row>
    <row r="1350">
      <c r="D1350" s="305"/>
      <c r="E1350" s="305"/>
      <c r="F1350" s="305"/>
      <c r="G1350" s="305"/>
      <c r="H1350" s="305"/>
      <c r="I1350" s="305"/>
      <c r="J1350" s="305"/>
      <c r="K1350" s="305"/>
      <c r="L1350" s="305"/>
      <c r="M1350" s="309"/>
      <c r="N1350" s="309"/>
      <c r="O1350" s="309"/>
      <c r="P1350" s="309"/>
      <c r="Q1350" s="309"/>
      <c r="R1350" s="309"/>
    </row>
    <row r="1351">
      <c r="D1351" s="305"/>
      <c r="E1351" s="305"/>
      <c r="F1351" s="305"/>
      <c r="G1351" s="305"/>
      <c r="H1351" s="305"/>
      <c r="I1351" s="305"/>
      <c r="J1351" s="305"/>
      <c r="K1351" s="305"/>
      <c r="L1351" s="305"/>
      <c r="M1351" s="309"/>
      <c r="N1351" s="309"/>
      <c r="O1351" s="309"/>
      <c r="P1351" s="309"/>
      <c r="Q1351" s="309"/>
      <c r="R1351" s="309"/>
    </row>
    <row r="1352">
      <c r="D1352" s="305"/>
      <c r="E1352" s="305"/>
      <c r="F1352" s="305"/>
      <c r="G1352" s="305"/>
      <c r="H1352" s="305"/>
      <c r="I1352" s="305"/>
      <c r="J1352" s="305"/>
      <c r="K1352" s="305"/>
      <c r="L1352" s="305"/>
      <c r="M1352" s="309"/>
      <c r="N1352" s="309"/>
      <c r="O1352" s="309"/>
      <c r="P1352" s="309"/>
      <c r="Q1352" s="309"/>
      <c r="R1352" s="309"/>
    </row>
    <row r="1353">
      <c r="D1353" s="305"/>
      <c r="E1353" s="305"/>
      <c r="F1353" s="305"/>
      <c r="G1353" s="305"/>
      <c r="H1353" s="305"/>
      <c r="I1353" s="305"/>
      <c r="J1353" s="305"/>
      <c r="K1353" s="305"/>
      <c r="L1353" s="305"/>
      <c r="M1353" s="309"/>
      <c r="N1353" s="309"/>
      <c r="O1353" s="309"/>
      <c r="P1353" s="309"/>
      <c r="Q1353" s="309"/>
      <c r="R1353" s="309"/>
    </row>
    <row r="1354">
      <c r="D1354" s="305"/>
      <c r="E1354" s="305"/>
      <c r="F1354" s="305"/>
      <c r="G1354" s="305"/>
      <c r="H1354" s="305"/>
      <c r="I1354" s="305"/>
      <c r="J1354" s="305"/>
      <c r="K1354" s="305"/>
      <c r="L1354" s="305"/>
      <c r="M1354" s="309"/>
      <c r="N1354" s="309"/>
      <c r="O1354" s="309"/>
      <c r="P1354" s="309"/>
      <c r="Q1354" s="309"/>
      <c r="R1354" s="309"/>
    </row>
    <row r="1355">
      <c r="D1355" s="305"/>
      <c r="E1355" s="305"/>
      <c r="F1355" s="305"/>
      <c r="G1355" s="305"/>
      <c r="H1355" s="305"/>
      <c r="I1355" s="305"/>
      <c r="J1355" s="305"/>
      <c r="K1355" s="305"/>
      <c r="L1355" s="305"/>
      <c r="M1355" s="309"/>
      <c r="N1355" s="309"/>
      <c r="O1355" s="309"/>
      <c r="P1355" s="309"/>
      <c r="Q1355" s="309"/>
      <c r="R1355" s="309"/>
    </row>
    <row r="1356">
      <c r="D1356" s="305"/>
      <c r="E1356" s="305"/>
      <c r="F1356" s="305"/>
      <c r="G1356" s="305"/>
      <c r="H1356" s="305"/>
      <c r="I1356" s="305"/>
      <c r="J1356" s="305"/>
      <c r="K1356" s="305"/>
      <c r="L1356" s="305"/>
      <c r="M1356" s="309"/>
      <c r="N1356" s="309"/>
      <c r="O1356" s="309"/>
      <c r="P1356" s="309"/>
      <c r="Q1356" s="309"/>
      <c r="R1356" s="309"/>
    </row>
    <row r="1357">
      <c r="D1357" s="305"/>
      <c r="E1357" s="305"/>
      <c r="F1357" s="305"/>
      <c r="G1357" s="305"/>
      <c r="H1357" s="305"/>
      <c r="I1357" s="305"/>
      <c r="J1357" s="305"/>
      <c r="K1357" s="305"/>
      <c r="L1357" s="305"/>
      <c r="M1357" s="309"/>
      <c r="N1357" s="309"/>
      <c r="O1357" s="309"/>
      <c r="P1357" s="309"/>
      <c r="Q1357" s="309"/>
      <c r="R1357" s="309"/>
    </row>
    <row r="1358">
      <c r="D1358" s="305"/>
      <c r="E1358" s="305"/>
      <c r="F1358" s="305"/>
      <c r="G1358" s="305"/>
      <c r="H1358" s="305"/>
      <c r="I1358" s="305"/>
      <c r="J1358" s="305"/>
      <c r="K1358" s="305"/>
      <c r="L1358" s="305"/>
      <c r="M1358" s="309"/>
      <c r="N1358" s="309"/>
      <c r="O1358" s="309"/>
      <c r="P1358" s="309"/>
      <c r="Q1358" s="309"/>
      <c r="R1358" s="309"/>
    </row>
    <row r="1359">
      <c r="D1359" s="305"/>
      <c r="E1359" s="305"/>
      <c r="F1359" s="305"/>
      <c r="G1359" s="305"/>
      <c r="H1359" s="305"/>
      <c r="I1359" s="305"/>
      <c r="J1359" s="305"/>
      <c r="K1359" s="305"/>
      <c r="L1359" s="305"/>
      <c r="M1359" s="309"/>
      <c r="N1359" s="309"/>
      <c r="O1359" s="309"/>
      <c r="P1359" s="309"/>
      <c r="Q1359" s="309"/>
      <c r="R1359" s="309"/>
    </row>
    <row r="1360">
      <c r="D1360" s="305"/>
      <c r="E1360" s="305"/>
      <c r="F1360" s="305"/>
      <c r="G1360" s="305"/>
      <c r="H1360" s="305"/>
      <c r="I1360" s="305"/>
      <c r="J1360" s="305"/>
      <c r="K1360" s="305"/>
      <c r="L1360" s="305"/>
      <c r="M1360" s="309"/>
      <c r="N1360" s="309"/>
      <c r="O1360" s="309"/>
      <c r="P1360" s="309"/>
      <c r="Q1360" s="309"/>
      <c r="R1360" s="309"/>
    </row>
    <row r="1361">
      <c r="D1361" s="305"/>
      <c r="E1361" s="305"/>
      <c r="F1361" s="305"/>
      <c r="G1361" s="305"/>
      <c r="H1361" s="305"/>
      <c r="I1361" s="305"/>
      <c r="J1361" s="305"/>
      <c r="K1361" s="305"/>
      <c r="L1361" s="305"/>
      <c r="M1361" s="309"/>
      <c r="N1361" s="309"/>
      <c r="O1361" s="309"/>
      <c r="P1361" s="309"/>
      <c r="Q1361" s="309"/>
      <c r="R1361" s="309"/>
    </row>
    <row r="1362">
      <c r="D1362" s="305"/>
      <c r="E1362" s="305"/>
      <c r="F1362" s="305"/>
      <c r="G1362" s="305"/>
      <c r="H1362" s="305"/>
      <c r="I1362" s="305"/>
      <c r="J1362" s="305"/>
      <c r="K1362" s="305"/>
      <c r="L1362" s="305"/>
      <c r="M1362" s="309"/>
      <c r="N1362" s="309"/>
      <c r="O1362" s="309"/>
      <c r="P1362" s="309"/>
      <c r="Q1362" s="309"/>
      <c r="R1362" s="309"/>
    </row>
    <row r="1363">
      <c r="D1363" s="305"/>
      <c r="E1363" s="305"/>
      <c r="F1363" s="305"/>
      <c r="G1363" s="305"/>
      <c r="H1363" s="305"/>
      <c r="I1363" s="305"/>
      <c r="J1363" s="305"/>
      <c r="K1363" s="305"/>
      <c r="L1363" s="305"/>
      <c r="M1363" s="309"/>
      <c r="N1363" s="309"/>
      <c r="O1363" s="309"/>
      <c r="P1363" s="309"/>
      <c r="Q1363" s="309"/>
      <c r="R1363" s="309"/>
    </row>
    <row r="1364">
      <c r="D1364" s="305"/>
      <c r="E1364" s="305"/>
      <c r="F1364" s="305"/>
      <c r="G1364" s="305"/>
      <c r="H1364" s="305"/>
      <c r="I1364" s="305"/>
      <c r="J1364" s="305"/>
      <c r="K1364" s="305"/>
      <c r="L1364" s="305"/>
      <c r="M1364" s="309"/>
      <c r="N1364" s="309"/>
      <c r="O1364" s="309"/>
      <c r="P1364" s="309"/>
      <c r="Q1364" s="309"/>
      <c r="R1364" s="309"/>
    </row>
    <row r="1365">
      <c r="D1365" s="305"/>
      <c r="E1365" s="305"/>
      <c r="F1365" s="305"/>
      <c r="G1365" s="305"/>
      <c r="H1365" s="305"/>
      <c r="I1365" s="305"/>
      <c r="J1365" s="305"/>
      <c r="K1365" s="305"/>
      <c r="L1365" s="305"/>
      <c r="M1365" s="309"/>
      <c r="N1365" s="309"/>
      <c r="O1365" s="309"/>
      <c r="P1365" s="309"/>
      <c r="Q1365" s="309"/>
      <c r="R1365" s="309"/>
    </row>
    <row r="1366">
      <c r="D1366" s="305"/>
      <c r="E1366" s="305"/>
      <c r="F1366" s="305"/>
      <c r="G1366" s="305"/>
      <c r="H1366" s="305"/>
      <c r="I1366" s="305"/>
      <c r="J1366" s="305"/>
      <c r="K1366" s="305"/>
      <c r="L1366" s="305"/>
      <c r="M1366" s="309"/>
      <c r="N1366" s="309"/>
      <c r="O1366" s="309"/>
      <c r="P1366" s="309"/>
      <c r="Q1366" s="309"/>
      <c r="R1366" s="309"/>
    </row>
    <row r="1367">
      <c r="D1367" s="305"/>
      <c r="E1367" s="305"/>
      <c r="F1367" s="305"/>
      <c r="G1367" s="305"/>
      <c r="H1367" s="305"/>
      <c r="I1367" s="305"/>
      <c r="J1367" s="305"/>
      <c r="K1367" s="305"/>
      <c r="L1367" s="305"/>
      <c r="M1367" s="309"/>
      <c r="N1367" s="309"/>
      <c r="O1367" s="309"/>
      <c r="P1367" s="309"/>
      <c r="Q1367" s="309"/>
      <c r="R1367" s="309"/>
    </row>
    <row r="1368">
      <c r="D1368" s="305"/>
      <c r="E1368" s="305"/>
      <c r="F1368" s="305"/>
      <c r="G1368" s="305"/>
      <c r="H1368" s="305"/>
      <c r="I1368" s="305"/>
      <c r="J1368" s="305"/>
      <c r="K1368" s="305"/>
      <c r="L1368" s="305"/>
      <c r="M1368" s="309"/>
      <c r="N1368" s="309"/>
      <c r="O1368" s="309"/>
      <c r="P1368" s="309"/>
      <c r="Q1368" s="309"/>
      <c r="R1368" s="309"/>
    </row>
    <row r="1369">
      <c r="D1369" s="305"/>
      <c r="E1369" s="305"/>
      <c r="F1369" s="305"/>
      <c r="G1369" s="305"/>
      <c r="H1369" s="305"/>
      <c r="I1369" s="305"/>
      <c r="J1369" s="305"/>
      <c r="K1369" s="305"/>
      <c r="L1369" s="305"/>
      <c r="M1369" s="309"/>
      <c r="N1369" s="309"/>
      <c r="O1369" s="309"/>
      <c r="P1369" s="309"/>
      <c r="Q1369" s="309"/>
      <c r="R1369" s="309"/>
    </row>
    <row r="1370">
      <c r="D1370" s="305"/>
      <c r="E1370" s="305"/>
      <c r="F1370" s="305"/>
      <c r="G1370" s="305"/>
      <c r="H1370" s="305"/>
      <c r="I1370" s="305"/>
      <c r="J1370" s="305"/>
      <c r="K1370" s="305"/>
      <c r="L1370" s="305"/>
      <c r="M1370" s="309"/>
      <c r="N1370" s="309"/>
      <c r="O1370" s="309"/>
      <c r="P1370" s="309"/>
      <c r="Q1370" s="309"/>
      <c r="R1370" s="309"/>
    </row>
    <row r="1371">
      <c r="D1371" s="305"/>
      <c r="E1371" s="305"/>
      <c r="F1371" s="305"/>
      <c r="G1371" s="305"/>
      <c r="H1371" s="305"/>
      <c r="I1371" s="305"/>
      <c r="J1371" s="305"/>
      <c r="K1371" s="305"/>
      <c r="L1371" s="305"/>
      <c r="M1371" s="309"/>
      <c r="N1371" s="309"/>
      <c r="O1371" s="309"/>
      <c r="P1371" s="309"/>
      <c r="Q1371" s="309"/>
      <c r="R1371" s="309"/>
    </row>
    <row r="1372">
      <c r="D1372" s="305"/>
      <c r="E1372" s="305"/>
      <c r="F1372" s="305"/>
      <c r="G1372" s="305"/>
      <c r="H1372" s="305"/>
      <c r="I1372" s="305"/>
      <c r="J1372" s="305"/>
      <c r="K1372" s="305"/>
      <c r="L1372" s="305"/>
      <c r="M1372" s="309"/>
      <c r="N1372" s="309"/>
      <c r="O1372" s="309"/>
      <c r="P1372" s="309"/>
      <c r="Q1372" s="309"/>
      <c r="R1372" s="309"/>
    </row>
    <row r="1373">
      <c r="D1373" s="305"/>
      <c r="E1373" s="305"/>
      <c r="F1373" s="305"/>
      <c r="G1373" s="305"/>
      <c r="H1373" s="305"/>
      <c r="I1373" s="305"/>
      <c r="J1373" s="305"/>
      <c r="K1373" s="305"/>
      <c r="L1373" s="305"/>
      <c r="M1373" s="309"/>
      <c r="N1373" s="309"/>
      <c r="O1373" s="309"/>
      <c r="P1373" s="309"/>
      <c r="Q1373" s="309"/>
      <c r="R1373" s="309"/>
    </row>
    <row r="1374">
      <c r="D1374" s="305"/>
      <c r="E1374" s="305"/>
      <c r="F1374" s="305"/>
      <c r="G1374" s="305"/>
      <c r="H1374" s="305"/>
      <c r="I1374" s="305"/>
      <c r="J1374" s="305"/>
      <c r="K1374" s="305"/>
      <c r="L1374" s="305"/>
      <c r="M1374" s="309"/>
      <c r="N1374" s="309"/>
      <c r="O1374" s="309"/>
      <c r="P1374" s="309"/>
      <c r="Q1374" s="309"/>
      <c r="R1374" s="309"/>
    </row>
    <row r="1375">
      <c r="D1375" s="305"/>
      <c r="E1375" s="305"/>
      <c r="F1375" s="305"/>
      <c r="G1375" s="305"/>
      <c r="H1375" s="305"/>
      <c r="I1375" s="305"/>
      <c r="J1375" s="305"/>
      <c r="K1375" s="305"/>
      <c r="L1375" s="305"/>
      <c r="M1375" s="309"/>
      <c r="N1375" s="309"/>
      <c r="O1375" s="309"/>
      <c r="P1375" s="309"/>
      <c r="Q1375" s="309"/>
      <c r="R1375" s="309"/>
    </row>
    <row r="1376">
      <c r="D1376" s="305"/>
      <c r="E1376" s="305"/>
      <c r="F1376" s="305"/>
      <c r="G1376" s="305"/>
      <c r="H1376" s="305"/>
      <c r="I1376" s="305"/>
      <c r="J1376" s="305"/>
      <c r="K1376" s="305"/>
      <c r="L1376" s="305"/>
      <c r="M1376" s="309"/>
      <c r="N1376" s="309"/>
      <c r="O1376" s="309"/>
      <c r="P1376" s="309"/>
      <c r="Q1376" s="309"/>
      <c r="R1376" s="309"/>
    </row>
    <row r="1377">
      <c r="D1377" s="305"/>
      <c r="E1377" s="305"/>
      <c r="F1377" s="305"/>
      <c r="G1377" s="305"/>
      <c r="H1377" s="305"/>
      <c r="I1377" s="305"/>
      <c r="J1377" s="305"/>
      <c r="K1377" s="305"/>
      <c r="L1377" s="305"/>
      <c r="M1377" s="309"/>
      <c r="N1377" s="309"/>
      <c r="O1377" s="309"/>
      <c r="P1377" s="309"/>
      <c r="Q1377" s="309"/>
      <c r="R1377" s="309"/>
    </row>
    <row r="1378">
      <c r="D1378" s="305"/>
      <c r="E1378" s="305"/>
      <c r="F1378" s="305"/>
      <c r="G1378" s="305"/>
      <c r="H1378" s="305"/>
      <c r="I1378" s="305"/>
      <c r="J1378" s="305"/>
      <c r="K1378" s="305"/>
      <c r="L1378" s="305"/>
      <c r="M1378" s="309"/>
      <c r="N1378" s="309"/>
      <c r="O1378" s="309"/>
      <c r="P1378" s="309"/>
      <c r="Q1378" s="309"/>
      <c r="R1378" s="309"/>
    </row>
    <row r="1379">
      <c r="D1379" s="305"/>
      <c r="E1379" s="305"/>
      <c r="F1379" s="305"/>
      <c r="G1379" s="305"/>
      <c r="H1379" s="305"/>
      <c r="I1379" s="305"/>
      <c r="J1379" s="305"/>
      <c r="K1379" s="305"/>
      <c r="L1379" s="305"/>
      <c r="M1379" s="309"/>
      <c r="N1379" s="309"/>
      <c r="O1379" s="309"/>
      <c r="P1379" s="309"/>
      <c r="Q1379" s="309"/>
      <c r="R1379" s="309"/>
    </row>
    <row r="1380">
      <c r="D1380" s="305"/>
      <c r="E1380" s="305"/>
      <c r="F1380" s="305"/>
      <c r="G1380" s="305"/>
      <c r="H1380" s="305"/>
      <c r="I1380" s="305"/>
      <c r="J1380" s="305"/>
      <c r="K1380" s="305"/>
      <c r="L1380" s="305"/>
      <c r="M1380" s="309"/>
      <c r="N1380" s="309"/>
      <c r="O1380" s="309"/>
      <c r="P1380" s="309"/>
      <c r="Q1380" s="309"/>
      <c r="R1380" s="309"/>
    </row>
    <row r="1381">
      <c r="D1381" s="305"/>
      <c r="E1381" s="305"/>
      <c r="F1381" s="305"/>
      <c r="G1381" s="305"/>
      <c r="H1381" s="305"/>
      <c r="I1381" s="305"/>
      <c r="J1381" s="305"/>
      <c r="K1381" s="305"/>
      <c r="L1381" s="305"/>
      <c r="M1381" s="309"/>
      <c r="N1381" s="309"/>
      <c r="O1381" s="309"/>
      <c r="P1381" s="309"/>
      <c r="Q1381" s="309"/>
      <c r="R1381" s="309"/>
    </row>
    <row r="1382">
      <c r="D1382" s="305"/>
      <c r="E1382" s="305"/>
      <c r="F1382" s="305"/>
      <c r="G1382" s="305"/>
      <c r="H1382" s="305"/>
      <c r="I1382" s="305"/>
      <c r="J1382" s="305"/>
      <c r="K1382" s="305"/>
      <c r="L1382" s="305"/>
      <c r="M1382" s="309"/>
      <c r="N1382" s="309"/>
      <c r="O1382" s="309"/>
      <c r="P1382" s="309"/>
      <c r="Q1382" s="309"/>
      <c r="R1382" s="309"/>
    </row>
    <row r="1383">
      <c r="D1383" s="305"/>
      <c r="E1383" s="305"/>
      <c r="F1383" s="305"/>
      <c r="G1383" s="305"/>
      <c r="H1383" s="305"/>
      <c r="I1383" s="305"/>
      <c r="J1383" s="305"/>
      <c r="K1383" s="305"/>
      <c r="L1383" s="305"/>
      <c r="M1383" s="309"/>
      <c r="N1383" s="309"/>
      <c r="O1383" s="309"/>
      <c r="P1383" s="309"/>
      <c r="Q1383" s="309"/>
      <c r="R1383" s="309"/>
    </row>
    <row r="1384">
      <c r="D1384" s="305"/>
      <c r="E1384" s="305"/>
      <c r="F1384" s="305"/>
      <c r="G1384" s="305"/>
      <c r="H1384" s="305"/>
      <c r="I1384" s="305"/>
      <c r="J1384" s="305"/>
      <c r="K1384" s="305"/>
      <c r="L1384" s="305"/>
      <c r="M1384" s="309"/>
      <c r="N1384" s="309"/>
      <c r="O1384" s="309"/>
      <c r="P1384" s="309"/>
      <c r="Q1384" s="309"/>
      <c r="R1384" s="309"/>
    </row>
    <row r="1385">
      <c r="D1385" s="305"/>
      <c r="E1385" s="305"/>
      <c r="F1385" s="305"/>
      <c r="G1385" s="305"/>
      <c r="H1385" s="305"/>
      <c r="I1385" s="305"/>
      <c r="J1385" s="305"/>
      <c r="K1385" s="305"/>
      <c r="L1385" s="305"/>
      <c r="M1385" s="309"/>
      <c r="N1385" s="309"/>
      <c r="O1385" s="309"/>
      <c r="P1385" s="309"/>
      <c r="Q1385" s="309"/>
      <c r="R1385" s="309"/>
    </row>
    <row r="1386">
      <c r="D1386" s="305"/>
      <c r="E1386" s="305"/>
      <c r="F1386" s="305"/>
      <c r="G1386" s="305"/>
      <c r="H1386" s="305"/>
      <c r="I1386" s="305"/>
      <c r="J1386" s="305"/>
      <c r="K1386" s="305"/>
      <c r="L1386" s="305"/>
      <c r="M1386" s="309"/>
      <c r="N1386" s="309"/>
      <c r="O1386" s="309"/>
      <c r="P1386" s="309"/>
      <c r="Q1386" s="309"/>
      <c r="R1386" s="309"/>
    </row>
    <row r="1387">
      <c r="D1387" s="305"/>
      <c r="E1387" s="305"/>
      <c r="F1387" s="305"/>
      <c r="G1387" s="305"/>
      <c r="H1387" s="305"/>
      <c r="I1387" s="305"/>
      <c r="J1387" s="305"/>
      <c r="K1387" s="305"/>
      <c r="L1387" s="305"/>
      <c r="M1387" s="309"/>
      <c r="N1387" s="309"/>
      <c r="O1387" s="309"/>
      <c r="P1387" s="309"/>
      <c r="Q1387" s="309"/>
      <c r="R1387" s="309"/>
    </row>
    <row r="1388">
      <c r="D1388" s="305"/>
      <c r="E1388" s="305"/>
      <c r="F1388" s="305"/>
      <c r="G1388" s="305"/>
      <c r="H1388" s="305"/>
      <c r="I1388" s="305"/>
      <c r="J1388" s="305"/>
      <c r="K1388" s="305"/>
      <c r="L1388" s="305"/>
      <c r="M1388" s="309"/>
      <c r="N1388" s="309"/>
      <c r="O1388" s="309"/>
      <c r="P1388" s="309"/>
      <c r="Q1388" s="309"/>
      <c r="R1388" s="309"/>
    </row>
    <row r="1389">
      <c r="D1389" s="305"/>
      <c r="E1389" s="305"/>
      <c r="F1389" s="305"/>
      <c r="G1389" s="305"/>
      <c r="H1389" s="305"/>
      <c r="I1389" s="305"/>
      <c r="J1389" s="305"/>
      <c r="K1389" s="305"/>
      <c r="L1389" s="305"/>
      <c r="M1389" s="309"/>
      <c r="N1389" s="309"/>
      <c r="O1389" s="309"/>
      <c r="P1389" s="309"/>
      <c r="Q1389" s="309"/>
      <c r="R1389" s="309"/>
    </row>
    <row r="1390">
      <c r="D1390" s="305"/>
      <c r="E1390" s="305"/>
      <c r="F1390" s="305"/>
      <c r="G1390" s="305"/>
      <c r="H1390" s="305"/>
      <c r="I1390" s="305"/>
      <c r="J1390" s="305"/>
      <c r="K1390" s="305"/>
      <c r="L1390" s="305"/>
      <c r="M1390" s="309"/>
      <c r="N1390" s="309"/>
      <c r="O1390" s="309"/>
      <c r="P1390" s="309"/>
      <c r="Q1390" s="309"/>
      <c r="R1390" s="309"/>
    </row>
    <row r="1391">
      <c r="D1391" s="305"/>
      <c r="E1391" s="305"/>
      <c r="F1391" s="305"/>
      <c r="G1391" s="305"/>
      <c r="H1391" s="305"/>
      <c r="I1391" s="305"/>
      <c r="J1391" s="305"/>
      <c r="K1391" s="305"/>
      <c r="L1391" s="305"/>
      <c r="M1391" s="309"/>
      <c r="N1391" s="309"/>
      <c r="O1391" s="309"/>
      <c r="P1391" s="309"/>
      <c r="Q1391" s="309"/>
      <c r="R1391" s="309"/>
    </row>
    <row r="1392">
      <c r="D1392" s="305"/>
      <c r="E1392" s="305"/>
      <c r="F1392" s="305"/>
      <c r="G1392" s="305"/>
      <c r="H1392" s="305"/>
      <c r="I1392" s="305"/>
      <c r="J1392" s="305"/>
      <c r="K1392" s="305"/>
      <c r="L1392" s="305"/>
      <c r="M1392" s="309"/>
      <c r="N1392" s="309"/>
      <c r="O1392" s="309"/>
      <c r="P1392" s="309"/>
      <c r="Q1392" s="309"/>
      <c r="R1392" s="309"/>
    </row>
    <row r="1393">
      <c r="D1393" s="305"/>
      <c r="E1393" s="305"/>
      <c r="F1393" s="305"/>
      <c r="G1393" s="305"/>
      <c r="H1393" s="305"/>
      <c r="I1393" s="305"/>
      <c r="J1393" s="305"/>
      <c r="K1393" s="305"/>
      <c r="L1393" s="305"/>
      <c r="M1393" s="309"/>
      <c r="N1393" s="309"/>
      <c r="O1393" s="309"/>
      <c r="P1393" s="309"/>
      <c r="Q1393" s="309"/>
      <c r="R1393" s="309"/>
    </row>
    <row r="1394">
      <c r="D1394" s="305"/>
      <c r="E1394" s="305"/>
      <c r="F1394" s="305"/>
      <c r="G1394" s="305"/>
      <c r="H1394" s="305"/>
      <c r="I1394" s="305"/>
      <c r="J1394" s="305"/>
      <c r="K1394" s="305"/>
      <c r="L1394" s="305"/>
      <c r="M1394" s="309"/>
      <c r="N1394" s="309"/>
      <c r="O1394" s="309"/>
      <c r="P1394" s="309"/>
      <c r="Q1394" s="309"/>
      <c r="R1394" s="309"/>
    </row>
    <row r="1395">
      <c r="D1395" s="305"/>
      <c r="E1395" s="305"/>
      <c r="F1395" s="305"/>
      <c r="G1395" s="305"/>
      <c r="H1395" s="305"/>
      <c r="I1395" s="305"/>
      <c r="J1395" s="305"/>
      <c r="K1395" s="305"/>
      <c r="L1395" s="305"/>
      <c r="M1395" s="309"/>
      <c r="N1395" s="309"/>
      <c r="O1395" s="309"/>
      <c r="P1395" s="309"/>
      <c r="Q1395" s="309"/>
      <c r="R1395" s="309"/>
    </row>
    <row r="1396">
      <c r="D1396" s="305"/>
      <c r="E1396" s="305"/>
      <c r="F1396" s="305"/>
      <c r="G1396" s="305"/>
      <c r="H1396" s="305"/>
      <c r="I1396" s="305"/>
      <c r="J1396" s="305"/>
      <c r="K1396" s="305"/>
      <c r="L1396" s="305"/>
      <c r="M1396" s="309"/>
      <c r="N1396" s="309"/>
      <c r="O1396" s="309"/>
      <c r="P1396" s="309"/>
      <c r="Q1396" s="309"/>
      <c r="R1396" s="309"/>
    </row>
    <row r="1397">
      <c r="D1397" s="305"/>
      <c r="E1397" s="305"/>
      <c r="F1397" s="305"/>
      <c r="G1397" s="305"/>
      <c r="H1397" s="305"/>
      <c r="I1397" s="305"/>
      <c r="J1397" s="305"/>
      <c r="K1397" s="305"/>
      <c r="L1397" s="305"/>
      <c r="M1397" s="309"/>
      <c r="N1397" s="309"/>
      <c r="O1397" s="309"/>
      <c r="P1397" s="309"/>
      <c r="Q1397" s="309"/>
      <c r="R1397" s="309"/>
    </row>
    <row r="1398">
      <c r="D1398" s="305"/>
      <c r="E1398" s="305"/>
      <c r="F1398" s="305"/>
      <c r="G1398" s="305"/>
      <c r="H1398" s="305"/>
      <c r="I1398" s="305"/>
      <c r="J1398" s="305"/>
      <c r="K1398" s="305"/>
      <c r="L1398" s="305"/>
      <c r="M1398" s="309"/>
      <c r="N1398" s="309"/>
      <c r="O1398" s="309"/>
      <c r="P1398" s="309"/>
      <c r="Q1398" s="309"/>
      <c r="R1398" s="309"/>
    </row>
    <row r="1399">
      <c r="D1399" s="305"/>
      <c r="E1399" s="305"/>
      <c r="F1399" s="305"/>
      <c r="G1399" s="305"/>
      <c r="H1399" s="305"/>
      <c r="I1399" s="305"/>
      <c r="J1399" s="305"/>
      <c r="K1399" s="305"/>
      <c r="L1399" s="305"/>
      <c r="M1399" s="309"/>
      <c r="N1399" s="309"/>
      <c r="O1399" s="309"/>
      <c r="P1399" s="309"/>
      <c r="Q1399" s="309"/>
      <c r="R1399" s="309"/>
    </row>
    <row r="1400">
      <c r="D1400" s="305"/>
      <c r="E1400" s="305"/>
      <c r="F1400" s="305"/>
      <c r="G1400" s="305"/>
      <c r="H1400" s="305"/>
      <c r="I1400" s="305"/>
      <c r="J1400" s="305"/>
      <c r="K1400" s="305"/>
      <c r="L1400" s="305"/>
      <c r="M1400" s="309"/>
      <c r="N1400" s="309"/>
      <c r="O1400" s="309"/>
      <c r="P1400" s="309"/>
      <c r="Q1400" s="309"/>
      <c r="R1400" s="309"/>
    </row>
    <row r="1401">
      <c r="D1401" s="305"/>
      <c r="E1401" s="305"/>
      <c r="F1401" s="305"/>
      <c r="G1401" s="305"/>
      <c r="H1401" s="305"/>
      <c r="I1401" s="305"/>
      <c r="J1401" s="305"/>
      <c r="K1401" s="305"/>
      <c r="L1401" s="305"/>
      <c r="M1401" s="309"/>
      <c r="N1401" s="309"/>
      <c r="O1401" s="309"/>
      <c r="P1401" s="309"/>
      <c r="Q1401" s="309"/>
      <c r="R1401" s="309"/>
    </row>
    <row r="1402">
      <c r="D1402" s="305"/>
      <c r="E1402" s="305"/>
      <c r="F1402" s="305"/>
      <c r="G1402" s="305"/>
      <c r="H1402" s="305"/>
      <c r="I1402" s="305"/>
      <c r="J1402" s="305"/>
      <c r="K1402" s="305"/>
      <c r="L1402" s="305"/>
      <c r="M1402" s="309"/>
      <c r="N1402" s="309"/>
      <c r="O1402" s="309"/>
      <c r="P1402" s="309"/>
      <c r="Q1402" s="309"/>
      <c r="R1402" s="309"/>
    </row>
    <row r="1403">
      <c r="D1403" s="305"/>
      <c r="E1403" s="305"/>
      <c r="F1403" s="305"/>
      <c r="G1403" s="305"/>
      <c r="H1403" s="305"/>
      <c r="I1403" s="305"/>
      <c r="J1403" s="305"/>
      <c r="K1403" s="305"/>
      <c r="L1403" s="305"/>
      <c r="M1403" s="309"/>
      <c r="N1403" s="309"/>
      <c r="O1403" s="309"/>
      <c r="P1403" s="309"/>
      <c r="Q1403" s="309"/>
      <c r="R1403" s="309"/>
    </row>
    <row r="1404">
      <c r="D1404" s="305"/>
      <c r="E1404" s="305"/>
      <c r="F1404" s="305"/>
      <c r="G1404" s="305"/>
      <c r="H1404" s="305"/>
      <c r="I1404" s="305"/>
      <c r="J1404" s="305"/>
      <c r="K1404" s="305"/>
      <c r="L1404" s="305"/>
      <c r="M1404" s="309"/>
      <c r="N1404" s="309"/>
      <c r="O1404" s="309"/>
      <c r="P1404" s="309"/>
      <c r="Q1404" s="309"/>
      <c r="R1404" s="309"/>
    </row>
    <row r="1405">
      <c r="D1405" s="305"/>
      <c r="E1405" s="305"/>
      <c r="F1405" s="305"/>
      <c r="G1405" s="305"/>
      <c r="H1405" s="305"/>
      <c r="I1405" s="305"/>
      <c r="J1405" s="305"/>
      <c r="K1405" s="305"/>
      <c r="L1405" s="305"/>
      <c r="M1405" s="309"/>
      <c r="N1405" s="309"/>
      <c r="O1405" s="309"/>
      <c r="P1405" s="309"/>
      <c r="Q1405" s="309"/>
      <c r="R1405" s="309"/>
    </row>
    <row r="1406">
      <c r="D1406" s="305"/>
      <c r="E1406" s="305"/>
      <c r="F1406" s="305"/>
      <c r="G1406" s="305"/>
      <c r="H1406" s="305"/>
      <c r="I1406" s="305"/>
      <c r="J1406" s="305"/>
      <c r="K1406" s="305"/>
      <c r="L1406" s="305"/>
      <c r="M1406" s="309"/>
      <c r="N1406" s="309"/>
      <c r="O1406" s="309"/>
      <c r="P1406" s="309"/>
      <c r="Q1406" s="309"/>
      <c r="R1406" s="309"/>
    </row>
    <row r="1407">
      <c r="D1407" s="305"/>
      <c r="E1407" s="305"/>
      <c r="F1407" s="305"/>
      <c r="G1407" s="305"/>
      <c r="H1407" s="305"/>
      <c r="I1407" s="305"/>
      <c r="J1407" s="305"/>
      <c r="K1407" s="305"/>
      <c r="L1407" s="305"/>
      <c r="M1407" s="309"/>
      <c r="N1407" s="309"/>
      <c r="O1407" s="309"/>
      <c r="P1407" s="309"/>
      <c r="Q1407" s="309"/>
      <c r="R1407" s="309"/>
    </row>
    <row r="1408">
      <c r="D1408" s="305"/>
      <c r="E1408" s="305"/>
      <c r="F1408" s="305"/>
      <c r="G1408" s="305"/>
      <c r="H1408" s="305"/>
      <c r="I1408" s="305"/>
      <c r="J1408" s="305"/>
      <c r="K1408" s="305"/>
      <c r="L1408" s="305"/>
      <c r="M1408" s="309"/>
      <c r="N1408" s="309"/>
      <c r="O1408" s="309"/>
      <c r="P1408" s="309"/>
      <c r="Q1408" s="309"/>
      <c r="R1408" s="309"/>
    </row>
    <row r="1409">
      <c r="D1409" s="305"/>
      <c r="E1409" s="305"/>
      <c r="F1409" s="305"/>
      <c r="G1409" s="305"/>
      <c r="H1409" s="305"/>
      <c r="I1409" s="305"/>
      <c r="J1409" s="305"/>
      <c r="K1409" s="305"/>
      <c r="L1409" s="305"/>
      <c r="M1409" s="309"/>
      <c r="N1409" s="309"/>
      <c r="O1409" s="309"/>
      <c r="P1409" s="309"/>
      <c r="Q1409" s="309"/>
      <c r="R1409" s="309"/>
    </row>
    <row r="1410">
      <c r="D1410" s="305"/>
      <c r="E1410" s="305"/>
      <c r="F1410" s="305"/>
      <c r="G1410" s="305"/>
      <c r="H1410" s="305"/>
      <c r="I1410" s="305"/>
      <c r="J1410" s="305"/>
      <c r="K1410" s="305"/>
      <c r="L1410" s="305"/>
      <c r="M1410" s="309"/>
      <c r="N1410" s="309"/>
      <c r="O1410" s="309"/>
      <c r="P1410" s="309"/>
      <c r="Q1410" s="309"/>
      <c r="R1410" s="309"/>
    </row>
    <row r="1411">
      <c r="D1411" s="305"/>
      <c r="E1411" s="305"/>
      <c r="F1411" s="305"/>
      <c r="G1411" s="305"/>
      <c r="H1411" s="305"/>
      <c r="I1411" s="305"/>
      <c r="J1411" s="305"/>
      <c r="K1411" s="305"/>
      <c r="L1411" s="305"/>
      <c r="M1411" s="309"/>
      <c r="N1411" s="309"/>
      <c r="O1411" s="309"/>
      <c r="P1411" s="309"/>
      <c r="Q1411" s="309"/>
      <c r="R1411" s="309"/>
    </row>
    <row r="1412">
      <c r="D1412" s="305"/>
      <c r="E1412" s="305"/>
      <c r="F1412" s="305"/>
      <c r="G1412" s="305"/>
      <c r="H1412" s="305"/>
      <c r="I1412" s="305"/>
      <c r="J1412" s="305"/>
      <c r="K1412" s="305"/>
      <c r="L1412" s="305"/>
      <c r="M1412" s="309"/>
      <c r="N1412" s="309"/>
      <c r="O1412" s="309"/>
      <c r="P1412" s="309"/>
      <c r="Q1412" s="309"/>
      <c r="R1412" s="309"/>
    </row>
    <row r="1413">
      <c r="D1413" s="305"/>
      <c r="E1413" s="305"/>
      <c r="F1413" s="305"/>
      <c r="G1413" s="305"/>
      <c r="H1413" s="305"/>
      <c r="I1413" s="305"/>
      <c r="J1413" s="305"/>
      <c r="K1413" s="305"/>
      <c r="L1413" s="305"/>
      <c r="M1413" s="309"/>
      <c r="N1413" s="309"/>
      <c r="O1413" s="309"/>
      <c r="P1413" s="309"/>
      <c r="Q1413" s="309"/>
      <c r="R1413" s="309"/>
    </row>
    <row r="1414">
      <c r="D1414" s="305"/>
      <c r="E1414" s="305"/>
      <c r="F1414" s="305"/>
      <c r="G1414" s="305"/>
      <c r="H1414" s="305"/>
      <c r="I1414" s="305"/>
      <c r="J1414" s="305"/>
      <c r="K1414" s="305"/>
      <c r="L1414" s="305"/>
      <c r="M1414" s="309"/>
      <c r="N1414" s="309"/>
      <c r="O1414" s="309"/>
      <c r="P1414" s="309"/>
      <c r="Q1414" s="309"/>
      <c r="R1414" s="309"/>
    </row>
    <row r="1415">
      <c r="D1415" s="305"/>
      <c r="E1415" s="305"/>
      <c r="F1415" s="305"/>
      <c r="G1415" s="305"/>
      <c r="H1415" s="305"/>
      <c r="I1415" s="305"/>
      <c r="J1415" s="305"/>
      <c r="K1415" s="305"/>
      <c r="L1415" s="305"/>
      <c r="M1415" s="309"/>
      <c r="N1415" s="309"/>
      <c r="O1415" s="309"/>
      <c r="P1415" s="309"/>
      <c r="Q1415" s="309"/>
      <c r="R1415" s="309"/>
    </row>
    <row r="1416">
      <c r="D1416" s="305"/>
      <c r="E1416" s="305"/>
      <c r="F1416" s="305"/>
      <c r="G1416" s="305"/>
      <c r="H1416" s="305"/>
      <c r="I1416" s="305"/>
      <c r="J1416" s="305"/>
      <c r="K1416" s="305"/>
      <c r="L1416" s="305"/>
      <c r="M1416" s="309"/>
      <c r="N1416" s="309"/>
      <c r="O1416" s="309"/>
      <c r="P1416" s="309"/>
      <c r="Q1416" s="309"/>
      <c r="R1416" s="309"/>
    </row>
    <row r="1417">
      <c r="D1417" s="305"/>
      <c r="E1417" s="305"/>
      <c r="F1417" s="305"/>
      <c r="G1417" s="305"/>
      <c r="H1417" s="305"/>
      <c r="I1417" s="305"/>
      <c r="J1417" s="305"/>
      <c r="K1417" s="305"/>
      <c r="L1417" s="305"/>
      <c r="M1417" s="309"/>
      <c r="N1417" s="309"/>
      <c r="O1417" s="309"/>
      <c r="P1417" s="309"/>
      <c r="Q1417" s="309"/>
      <c r="R1417" s="309"/>
    </row>
    <row r="1418">
      <c r="D1418" s="305"/>
      <c r="E1418" s="305"/>
      <c r="F1418" s="305"/>
      <c r="G1418" s="305"/>
      <c r="H1418" s="305"/>
      <c r="I1418" s="305"/>
      <c r="J1418" s="305"/>
      <c r="K1418" s="305"/>
      <c r="L1418" s="305"/>
      <c r="M1418" s="309"/>
      <c r="N1418" s="309"/>
      <c r="O1418" s="309"/>
      <c r="P1418" s="309"/>
      <c r="Q1418" s="309"/>
      <c r="R1418" s="309"/>
    </row>
    <row r="1419">
      <c r="D1419" s="305"/>
      <c r="E1419" s="305"/>
      <c r="F1419" s="305"/>
      <c r="G1419" s="305"/>
      <c r="H1419" s="305"/>
      <c r="I1419" s="305"/>
      <c r="J1419" s="305"/>
      <c r="K1419" s="305"/>
      <c r="L1419" s="305"/>
      <c r="M1419" s="309"/>
      <c r="N1419" s="309"/>
      <c r="O1419" s="309"/>
      <c r="P1419" s="309"/>
      <c r="Q1419" s="309"/>
      <c r="R1419" s="309"/>
    </row>
    <row r="1420">
      <c r="D1420" s="305"/>
      <c r="E1420" s="305"/>
      <c r="F1420" s="305"/>
      <c r="G1420" s="305"/>
      <c r="H1420" s="305"/>
      <c r="I1420" s="305"/>
      <c r="J1420" s="305"/>
      <c r="K1420" s="305"/>
      <c r="L1420" s="305"/>
      <c r="M1420" s="309"/>
      <c r="N1420" s="309"/>
      <c r="O1420" s="309"/>
      <c r="P1420" s="309"/>
      <c r="Q1420" s="309"/>
      <c r="R1420" s="309"/>
    </row>
    <row r="1421">
      <c r="D1421" s="305"/>
      <c r="E1421" s="305"/>
      <c r="F1421" s="305"/>
      <c r="G1421" s="305"/>
      <c r="H1421" s="305"/>
      <c r="I1421" s="305"/>
      <c r="J1421" s="305"/>
      <c r="K1421" s="305"/>
      <c r="L1421" s="305"/>
      <c r="M1421" s="309"/>
      <c r="N1421" s="309"/>
      <c r="O1421" s="309"/>
      <c r="P1421" s="309"/>
      <c r="Q1421" s="309"/>
      <c r="R1421" s="309"/>
    </row>
    <row r="1422">
      <c r="D1422" s="305"/>
      <c r="E1422" s="305"/>
      <c r="F1422" s="305"/>
      <c r="G1422" s="305"/>
      <c r="H1422" s="305"/>
      <c r="I1422" s="305"/>
      <c r="J1422" s="305"/>
      <c r="K1422" s="305"/>
      <c r="L1422" s="305"/>
      <c r="M1422" s="309"/>
      <c r="N1422" s="309"/>
      <c r="O1422" s="309"/>
      <c r="P1422" s="309"/>
      <c r="Q1422" s="309"/>
      <c r="R1422" s="309"/>
    </row>
    <row r="1423">
      <c r="D1423" s="305"/>
      <c r="E1423" s="305"/>
      <c r="F1423" s="305"/>
      <c r="G1423" s="305"/>
      <c r="H1423" s="305"/>
      <c r="I1423" s="305"/>
      <c r="J1423" s="305"/>
      <c r="K1423" s="305"/>
      <c r="L1423" s="305"/>
      <c r="M1423" s="309"/>
      <c r="N1423" s="309"/>
      <c r="O1423" s="309"/>
      <c r="P1423" s="309"/>
      <c r="Q1423" s="309"/>
      <c r="R1423" s="309"/>
    </row>
    <row r="1424">
      <c r="D1424" s="305"/>
      <c r="E1424" s="305"/>
      <c r="F1424" s="305"/>
      <c r="G1424" s="305"/>
      <c r="H1424" s="305"/>
      <c r="I1424" s="305"/>
      <c r="J1424" s="305"/>
      <c r="K1424" s="305"/>
      <c r="L1424" s="305"/>
      <c r="M1424" s="309"/>
      <c r="N1424" s="309"/>
      <c r="O1424" s="309"/>
      <c r="P1424" s="309"/>
      <c r="Q1424" s="309"/>
      <c r="R1424" s="309"/>
    </row>
    <row r="1425">
      <c r="D1425" s="305"/>
      <c r="E1425" s="305"/>
      <c r="F1425" s="305"/>
      <c r="G1425" s="305"/>
      <c r="H1425" s="305"/>
      <c r="I1425" s="305"/>
      <c r="J1425" s="305"/>
      <c r="K1425" s="305"/>
      <c r="L1425" s="305"/>
      <c r="M1425" s="309"/>
      <c r="N1425" s="309"/>
      <c r="O1425" s="309"/>
      <c r="P1425" s="309"/>
      <c r="Q1425" s="309"/>
      <c r="R1425" s="309"/>
    </row>
    <row r="1426">
      <c r="D1426" s="305"/>
      <c r="E1426" s="305"/>
      <c r="F1426" s="305"/>
      <c r="G1426" s="305"/>
      <c r="H1426" s="305"/>
      <c r="I1426" s="305"/>
      <c r="J1426" s="305"/>
      <c r="K1426" s="305"/>
      <c r="L1426" s="305"/>
      <c r="M1426" s="309"/>
      <c r="N1426" s="309"/>
      <c r="O1426" s="309"/>
      <c r="P1426" s="309"/>
      <c r="Q1426" s="309"/>
      <c r="R1426" s="309"/>
    </row>
    <row r="1427">
      <c r="D1427" s="305"/>
      <c r="E1427" s="305"/>
      <c r="F1427" s="305"/>
      <c r="G1427" s="305"/>
      <c r="H1427" s="305"/>
      <c r="I1427" s="305"/>
      <c r="J1427" s="305"/>
      <c r="K1427" s="305"/>
      <c r="L1427" s="305"/>
      <c r="M1427" s="309"/>
      <c r="N1427" s="309"/>
      <c r="O1427" s="309"/>
      <c r="P1427" s="309"/>
      <c r="Q1427" s="309"/>
      <c r="R1427" s="309"/>
    </row>
    <row r="1428">
      <c r="D1428" s="305"/>
      <c r="E1428" s="305"/>
      <c r="F1428" s="305"/>
      <c r="G1428" s="305"/>
      <c r="H1428" s="305"/>
      <c r="I1428" s="305"/>
      <c r="J1428" s="305"/>
      <c r="K1428" s="305"/>
      <c r="L1428" s="305"/>
      <c r="M1428" s="309"/>
      <c r="N1428" s="309"/>
      <c r="O1428" s="309"/>
      <c r="P1428" s="309"/>
      <c r="Q1428" s="309"/>
      <c r="R1428" s="309"/>
    </row>
    <row r="1429">
      <c r="D1429" s="305"/>
      <c r="E1429" s="305"/>
      <c r="F1429" s="305"/>
      <c r="G1429" s="305"/>
      <c r="H1429" s="305"/>
      <c r="I1429" s="305"/>
      <c r="J1429" s="305"/>
      <c r="K1429" s="305"/>
      <c r="L1429" s="305"/>
      <c r="M1429" s="309"/>
      <c r="N1429" s="309"/>
      <c r="O1429" s="309"/>
      <c r="P1429" s="309"/>
      <c r="Q1429" s="309"/>
      <c r="R1429" s="309"/>
    </row>
    <row r="1430"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9"/>
      <c r="N1430" s="309"/>
      <c r="O1430" s="309"/>
      <c r="P1430" s="309"/>
      <c r="Q1430" s="309"/>
      <c r="R1430" s="309"/>
    </row>
    <row r="1431">
      <c r="D1431" s="305"/>
      <c r="E1431" s="305"/>
      <c r="F1431" s="305"/>
      <c r="G1431" s="305"/>
      <c r="H1431" s="305"/>
      <c r="I1431" s="305"/>
      <c r="J1431" s="305"/>
      <c r="K1431" s="305"/>
      <c r="L1431" s="305"/>
      <c r="M1431" s="309"/>
      <c r="N1431" s="309"/>
      <c r="O1431" s="309"/>
      <c r="P1431" s="309"/>
      <c r="Q1431" s="309"/>
      <c r="R1431" s="309"/>
    </row>
    <row r="1432">
      <c r="D1432" s="305"/>
      <c r="E1432" s="305"/>
      <c r="F1432" s="305"/>
      <c r="G1432" s="305"/>
      <c r="H1432" s="305"/>
      <c r="I1432" s="305"/>
      <c r="J1432" s="305"/>
      <c r="K1432" s="305"/>
      <c r="L1432" s="305"/>
      <c r="M1432" s="309"/>
      <c r="N1432" s="309"/>
      <c r="O1432" s="309"/>
      <c r="P1432" s="309"/>
      <c r="Q1432" s="309"/>
      <c r="R1432" s="309"/>
    </row>
    <row r="1433">
      <c r="D1433" s="305"/>
      <c r="E1433" s="305"/>
      <c r="F1433" s="305"/>
      <c r="G1433" s="305"/>
      <c r="H1433" s="305"/>
      <c r="I1433" s="305"/>
      <c r="J1433" s="305"/>
      <c r="K1433" s="305"/>
      <c r="L1433" s="305"/>
      <c r="M1433" s="309"/>
      <c r="N1433" s="309"/>
      <c r="O1433" s="309"/>
      <c r="P1433" s="309"/>
      <c r="Q1433" s="309"/>
      <c r="R1433" s="309"/>
    </row>
    <row r="1434">
      <c r="D1434" s="305"/>
      <c r="E1434" s="305"/>
      <c r="F1434" s="305"/>
      <c r="G1434" s="305"/>
      <c r="H1434" s="305"/>
      <c r="I1434" s="305"/>
      <c r="J1434" s="305"/>
      <c r="K1434" s="305"/>
      <c r="L1434" s="305"/>
      <c r="M1434" s="309"/>
      <c r="N1434" s="309"/>
      <c r="O1434" s="309"/>
      <c r="P1434" s="309"/>
      <c r="Q1434" s="309"/>
      <c r="R1434" s="309"/>
    </row>
    <row r="1435">
      <c r="D1435" s="305"/>
      <c r="E1435" s="305"/>
      <c r="F1435" s="305"/>
      <c r="G1435" s="305"/>
      <c r="H1435" s="305"/>
      <c r="I1435" s="305"/>
      <c r="J1435" s="305"/>
      <c r="K1435" s="305"/>
      <c r="L1435" s="305"/>
      <c r="M1435" s="309"/>
      <c r="N1435" s="309"/>
      <c r="O1435" s="309"/>
      <c r="P1435" s="309"/>
      <c r="Q1435" s="309"/>
      <c r="R1435" s="309"/>
    </row>
    <row r="1436">
      <c r="D1436" s="305"/>
      <c r="E1436" s="305"/>
      <c r="F1436" s="305"/>
      <c r="G1436" s="305"/>
      <c r="H1436" s="305"/>
      <c r="I1436" s="305"/>
      <c r="J1436" s="305"/>
      <c r="K1436" s="305"/>
      <c r="L1436" s="305"/>
      <c r="M1436" s="309"/>
      <c r="N1436" s="309"/>
      <c r="O1436" s="309"/>
      <c r="P1436" s="309"/>
      <c r="Q1436" s="309"/>
      <c r="R1436" s="309"/>
    </row>
    <row r="1437">
      <c r="D1437" s="305"/>
      <c r="E1437" s="305"/>
      <c r="F1437" s="305"/>
      <c r="G1437" s="305"/>
      <c r="H1437" s="305"/>
      <c r="I1437" s="305"/>
      <c r="J1437" s="305"/>
      <c r="K1437" s="305"/>
      <c r="L1437" s="305"/>
      <c r="M1437" s="309"/>
      <c r="N1437" s="309"/>
      <c r="O1437" s="309"/>
      <c r="P1437" s="309"/>
      <c r="Q1437" s="309"/>
      <c r="R1437" s="309"/>
    </row>
    <row r="1438">
      <c r="D1438" s="305"/>
      <c r="E1438" s="305"/>
      <c r="F1438" s="305"/>
      <c r="G1438" s="305"/>
      <c r="H1438" s="305"/>
      <c r="I1438" s="305"/>
      <c r="J1438" s="305"/>
      <c r="K1438" s="305"/>
      <c r="L1438" s="305"/>
      <c r="M1438" s="309"/>
      <c r="N1438" s="309"/>
      <c r="O1438" s="309"/>
      <c r="P1438" s="309"/>
      <c r="Q1438" s="309"/>
      <c r="R1438" s="309"/>
    </row>
    <row r="1439">
      <c r="D1439" s="305"/>
      <c r="E1439" s="305"/>
      <c r="F1439" s="305"/>
      <c r="G1439" s="305"/>
      <c r="H1439" s="305"/>
      <c r="I1439" s="305"/>
      <c r="J1439" s="305"/>
      <c r="K1439" s="305"/>
      <c r="L1439" s="305"/>
      <c r="M1439" s="309"/>
      <c r="N1439" s="309"/>
      <c r="O1439" s="309"/>
      <c r="P1439" s="309"/>
      <c r="Q1439" s="309"/>
      <c r="R1439" s="309"/>
    </row>
    <row r="1440">
      <c r="D1440" s="305"/>
      <c r="E1440" s="305"/>
      <c r="F1440" s="305"/>
      <c r="G1440" s="305"/>
      <c r="H1440" s="305"/>
      <c r="I1440" s="305"/>
      <c r="J1440" s="305"/>
      <c r="K1440" s="305"/>
      <c r="L1440" s="305"/>
      <c r="M1440" s="309"/>
      <c r="N1440" s="309"/>
      <c r="O1440" s="309"/>
      <c r="P1440" s="309"/>
      <c r="Q1440" s="309"/>
      <c r="R1440" s="309"/>
    </row>
    <row r="1441">
      <c r="D1441" s="305"/>
      <c r="E1441" s="305"/>
      <c r="F1441" s="305"/>
      <c r="G1441" s="305"/>
      <c r="H1441" s="305"/>
      <c r="I1441" s="305"/>
      <c r="J1441" s="305"/>
      <c r="K1441" s="305"/>
      <c r="L1441" s="305"/>
      <c r="M1441" s="309"/>
      <c r="N1441" s="309"/>
      <c r="O1441" s="309"/>
      <c r="P1441" s="309"/>
      <c r="Q1441" s="309"/>
      <c r="R1441" s="309"/>
    </row>
    <row r="1442">
      <c r="D1442" s="305"/>
      <c r="E1442" s="305"/>
      <c r="F1442" s="305"/>
      <c r="G1442" s="305"/>
      <c r="H1442" s="305"/>
      <c r="I1442" s="305"/>
      <c r="J1442" s="305"/>
      <c r="K1442" s="305"/>
      <c r="L1442" s="305"/>
      <c r="M1442" s="309"/>
      <c r="N1442" s="309"/>
      <c r="O1442" s="309"/>
      <c r="P1442" s="309"/>
      <c r="Q1442" s="309"/>
      <c r="R1442" s="309"/>
    </row>
    <row r="1443">
      <c r="D1443" s="305"/>
      <c r="E1443" s="305"/>
      <c r="F1443" s="305"/>
      <c r="G1443" s="305"/>
      <c r="H1443" s="305"/>
      <c r="I1443" s="305"/>
      <c r="J1443" s="305"/>
      <c r="K1443" s="305"/>
      <c r="L1443" s="305"/>
      <c r="M1443" s="309"/>
      <c r="N1443" s="309"/>
      <c r="O1443" s="309"/>
      <c r="P1443" s="309"/>
      <c r="Q1443" s="309"/>
      <c r="R1443" s="309"/>
    </row>
    <row r="1444">
      <c r="D1444" s="305"/>
      <c r="E1444" s="305"/>
      <c r="F1444" s="305"/>
      <c r="G1444" s="305"/>
      <c r="H1444" s="305"/>
      <c r="I1444" s="305"/>
      <c r="J1444" s="305"/>
      <c r="K1444" s="305"/>
      <c r="L1444" s="305"/>
      <c r="M1444" s="309"/>
      <c r="N1444" s="309"/>
      <c r="O1444" s="309"/>
      <c r="P1444" s="309"/>
      <c r="Q1444" s="309"/>
      <c r="R1444" s="309"/>
    </row>
    <row r="1445">
      <c r="D1445" s="305"/>
      <c r="E1445" s="305"/>
      <c r="F1445" s="305"/>
      <c r="G1445" s="305"/>
      <c r="H1445" s="305"/>
      <c r="I1445" s="305"/>
      <c r="J1445" s="305"/>
      <c r="K1445" s="305"/>
      <c r="L1445" s="305"/>
      <c r="M1445" s="309"/>
      <c r="N1445" s="309"/>
      <c r="O1445" s="309"/>
      <c r="P1445" s="309"/>
      <c r="Q1445" s="309"/>
      <c r="R1445" s="309"/>
    </row>
    <row r="1446">
      <c r="D1446" s="305"/>
      <c r="E1446" s="305"/>
      <c r="F1446" s="305"/>
      <c r="G1446" s="305"/>
      <c r="H1446" s="305"/>
      <c r="I1446" s="305"/>
      <c r="J1446" s="305"/>
      <c r="K1446" s="305"/>
      <c r="L1446" s="305"/>
      <c r="M1446" s="309"/>
      <c r="N1446" s="309"/>
      <c r="O1446" s="309"/>
      <c r="P1446" s="309"/>
      <c r="Q1446" s="309"/>
      <c r="R1446" s="309"/>
    </row>
    <row r="1447">
      <c r="D1447" s="305"/>
      <c r="E1447" s="305"/>
      <c r="F1447" s="305"/>
      <c r="G1447" s="305"/>
      <c r="H1447" s="305"/>
      <c r="I1447" s="305"/>
      <c r="J1447" s="305"/>
      <c r="K1447" s="305"/>
      <c r="L1447" s="305"/>
      <c r="M1447" s="309"/>
      <c r="N1447" s="309"/>
      <c r="O1447" s="309"/>
      <c r="P1447" s="309"/>
      <c r="Q1447" s="309"/>
      <c r="R1447" s="309"/>
    </row>
    <row r="1448">
      <c r="D1448" s="305"/>
      <c r="E1448" s="305"/>
      <c r="F1448" s="305"/>
      <c r="G1448" s="305"/>
      <c r="H1448" s="305"/>
      <c r="I1448" s="305"/>
      <c r="J1448" s="305"/>
      <c r="K1448" s="305"/>
      <c r="L1448" s="305"/>
      <c r="M1448" s="309"/>
      <c r="N1448" s="309"/>
      <c r="O1448" s="309"/>
      <c r="P1448" s="309"/>
      <c r="Q1448" s="309"/>
      <c r="R1448" s="309"/>
    </row>
    <row r="1449">
      <c r="D1449" s="305"/>
      <c r="E1449" s="305"/>
      <c r="F1449" s="305"/>
      <c r="G1449" s="305"/>
      <c r="H1449" s="305"/>
      <c r="I1449" s="305"/>
      <c r="J1449" s="305"/>
      <c r="K1449" s="305"/>
      <c r="L1449" s="305"/>
      <c r="M1449" s="309"/>
      <c r="N1449" s="309"/>
      <c r="O1449" s="309"/>
      <c r="P1449" s="309"/>
      <c r="Q1449" s="309"/>
      <c r="R1449" s="309"/>
    </row>
    <row r="1450">
      <c r="D1450" s="305"/>
      <c r="E1450" s="305"/>
      <c r="F1450" s="305"/>
      <c r="G1450" s="305"/>
      <c r="H1450" s="305"/>
      <c r="I1450" s="305"/>
      <c r="J1450" s="305"/>
      <c r="K1450" s="305"/>
      <c r="L1450" s="305"/>
      <c r="M1450" s="309"/>
      <c r="N1450" s="309"/>
      <c r="O1450" s="309"/>
      <c r="P1450" s="309"/>
      <c r="Q1450" s="309"/>
      <c r="R1450" s="309"/>
    </row>
    <row r="1451">
      <c r="D1451" s="305"/>
      <c r="E1451" s="305"/>
      <c r="F1451" s="305"/>
      <c r="G1451" s="305"/>
      <c r="H1451" s="305"/>
      <c r="I1451" s="305"/>
      <c r="J1451" s="305"/>
      <c r="K1451" s="305"/>
      <c r="L1451" s="305"/>
      <c r="M1451" s="309"/>
      <c r="N1451" s="309"/>
      <c r="O1451" s="309"/>
      <c r="P1451" s="309"/>
      <c r="Q1451" s="309"/>
      <c r="R1451" s="309"/>
    </row>
    <row r="1452">
      <c r="D1452" s="305"/>
      <c r="E1452" s="305"/>
      <c r="F1452" s="305"/>
      <c r="G1452" s="305"/>
      <c r="H1452" s="305"/>
      <c r="I1452" s="305"/>
      <c r="J1452" s="305"/>
      <c r="K1452" s="305"/>
      <c r="L1452" s="305"/>
      <c r="M1452" s="309"/>
      <c r="N1452" s="309"/>
      <c r="O1452" s="309"/>
      <c r="P1452" s="309"/>
      <c r="Q1452" s="309"/>
      <c r="R1452" s="309"/>
    </row>
    <row r="1453">
      <c r="D1453" s="305"/>
      <c r="E1453" s="305"/>
      <c r="F1453" s="305"/>
      <c r="G1453" s="305"/>
      <c r="H1453" s="305"/>
      <c r="I1453" s="305"/>
      <c r="J1453" s="305"/>
      <c r="K1453" s="305"/>
      <c r="L1453" s="305"/>
      <c r="M1453" s="309"/>
      <c r="N1453" s="309"/>
      <c r="O1453" s="309"/>
      <c r="P1453" s="309"/>
      <c r="Q1453" s="309"/>
      <c r="R1453" s="309"/>
    </row>
    <row r="1454">
      <c r="D1454" s="305"/>
      <c r="E1454" s="305"/>
      <c r="F1454" s="305"/>
      <c r="G1454" s="305"/>
      <c r="H1454" s="305"/>
      <c r="I1454" s="305"/>
      <c r="J1454" s="305"/>
      <c r="K1454" s="305"/>
      <c r="L1454" s="305"/>
      <c r="M1454" s="309"/>
      <c r="N1454" s="309"/>
      <c r="O1454" s="309"/>
      <c r="P1454" s="309"/>
      <c r="Q1454" s="309"/>
      <c r="R1454" s="309"/>
    </row>
    <row r="1455">
      <c r="D1455" s="305"/>
      <c r="E1455" s="305"/>
      <c r="F1455" s="305"/>
      <c r="G1455" s="305"/>
      <c r="H1455" s="305"/>
      <c r="I1455" s="305"/>
      <c r="J1455" s="305"/>
      <c r="K1455" s="305"/>
      <c r="L1455" s="305"/>
      <c r="M1455" s="309"/>
      <c r="N1455" s="309"/>
      <c r="O1455" s="309"/>
      <c r="P1455" s="309"/>
      <c r="Q1455" s="309"/>
      <c r="R1455" s="309"/>
    </row>
    <row r="1456">
      <c r="D1456" s="305"/>
      <c r="E1456" s="305"/>
      <c r="F1456" s="305"/>
      <c r="G1456" s="305"/>
      <c r="H1456" s="305"/>
      <c r="I1456" s="305"/>
      <c r="J1456" s="305"/>
      <c r="K1456" s="305"/>
      <c r="L1456" s="305"/>
      <c r="M1456" s="309"/>
      <c r="N1456" s="309"/>
      <c r="O1456" s="309"/>
      <c r="P1456" s="309"/>
      <c r="Q1456" s="309"/>
      <c r="R1456" s="309"/>
    </row>
    <row r="1457">
      <c r="D1457" s="305"/>
      <c r="E1457" s="305"/>
      <c r="F1457" s="305"/>
      <c r="G1457" s="305"/>
      <c r="H1457" s="305"/>
      <c r="I1457" s="305"/>
      <c r="J1457" s="305"/>
      <c r="K1457" s="305"/>
      <c r="L1457" s="305"/>
      <c r="M1457" s="309"/>
      <c r="N1457" s="309"/>
      <c r="O1457" s="309"/>
      <c r="P1457" s="309"/>
      <c r="Q1457" s="309"/>
      <c r="R1457" s="309"/>
    </row>
    <row r="1458">
      <c r="D1458" s="305"/>
      <c r="E1458" s="305"/>
      <c r="F1458" s="305"/>
      <c r="G1458" s="305"/>
      <c r="H1458" s="305"/>
      <c r="I1458" s="305"/>
      <c r="J1458" s="305"/>
      <c r="K1458" s="305"/>
      <c r="L1458" s="305"/>
      <c r="M1458" s="309"/>
      <c r="N1458" s="309"/>
      <c r="O1458" s="309"/>
      <c r="P1458" s="309"/>
      <c r="Q1458" s="309"/>
      <c r="R1458" s="309"/>
    </row>
    <row r="1459">
      <c r="D1459" s="305"/>
      <c r="E1459" s="305"/>
      <c r="F1459" s="305"/>
      <c r="G1459" s="305"/>
      <c r="H1459" s="305"/>
      <c r="I1459" s="305"/>
      <c r="J1459" s="305"/>
      <c r="K1459" s="305"/>
      <c r="L1459" s="305"/>
      <c r="M1459" s="309"/>
      <c r="N1459" s="309"/>
      <c r="O1459" s="309"/>
      <c r="P1459" s="309"/>
      <c r="Q1459" s="309"/>
      <c r="R1459" s="309"/>
    </row>
    <row r="1460">
      <c r="D1460" s="305"/>
      <c r="E1460" s="305"/>
      <c r="F1460" s="305"/>
      <c r="G1460" s="305"/>
      <c r="H1460" s="305"/>
      <c r="I1460" s="305"/>
      <c r="J1460" s="305"/>
      <c r="K1460" s="305"/>
      <c r="L1460" s="305"/>
      <c r="M1460" s="309"/>
      <c r="N1460" s="309"/>
      <c r="O1460" s="309"/>
      <c r="P1460" s="309"/>
      <c r="Q1460" s="309"/>
      <c r="R1460" s="309"/>
    </row>
    <row r="1461">
      <c r="D1461" s="305"/>
      <c r="E1461" s="305"/>
      <c r="F1461" s="305"/>
      <c r="G1461" s="305"/>
      <c r="H1461" s="305"/>
      <c r="I1461" s="305"/>
      <c r="J1461" s="305"/>
      <c r="K1461" s="305"/>
      <c r="L1461" s="305"/>
      <c r="M1461" s="309"/>
      <c r="N1461" s="309"/>
      <c r="O1461" s="309"/>
      <c r="P1461" s="309"/>
      <c r="Q1461" s="309"/>
      <c r="R1461" s="309"/>
    </row>
    <row r="1462">
      <c r="D1462" s="305"/>
      <c r="E1462" s="305"/>
      <c r="F1462" s="305"/>
      <c r="G1462" s="305"/>
      <c r="H1462" s="305"/>
      <c r="I1462" s="305"/>
      <c r="J1462" s="305"/>
      <c r="K1462" s="305"/>
      <c r="L1462" s="305"/>
      <c r="M1462" s="309"/>
      <c r="N1462" s="309"/>
      <c r="O1462" s="309"/>
      <c r="P1462" s="309"/>
      <c r="Q1462" s="309"/>
      <c r="R1462" s="309"/>
    </row>
    <row r="1463">
      <c r="D1463" s="305"/>
      <c r="E1463" s="305"/>
      <c r="F1463" s="305"/>
      <c r="G1463" s="305"/>
      <c r="H1463" s="305"/>
      <c r="I1463" s="305"/>
      <c r="J1463" s="305"/>
      <c r="K1463" s="305"/>
      <c r="L1463" s="305"/>
      <c r="M1463" s="309"/>
      <c r="N1463" s="309"/>
      <c r="O1463" s="309"/>
      <c r="P1463" s="309"/>
      <c r="Q1463" s="309"/>
      <c r="R1463" s="309"/>
    </row>
    <row r="1464">
      <c r="D1464" s="305"/>
      <c r="E1464" s="305"/>
      <c r="F1464" s="305"/>
      <c r="G1464" s="305"/>
      <c r="H1464" s="305"/>
      <c r="I1464" s="305"/>
      <c r="J1464" s="305"/>
      <c r="K1464" s="305"/>
      <c r="L1464" s="305"/>
      <c r="M1464" s="309"/>
      <c r="N1464" s="309"/>
      <c r="O1464" s="309"/>
      <c r="P1464" s="309"/>
      <c r="Q1464" s="309"/>
      <c r="R1464" s="309"/>
    </row>
    <row r="1465">
      <c r="D1465" s="305"/>
      <c r="E1465" s="305"/>
      <c r="F1465" s="305"/>
      <c r="G1465" s="305"/>
      <c r="H1465" s="305"/>
      <c r="I1465" s="305"/>
      <c r="J1465" s="305"/>
      <c r="K1465" s="305"/>
      <c r="L1465" s="305"/>
      <c r="M1465" s="309"/>
      <c r="N1465" s="309"/>
      <c r="O1465" s="309"/>
      <c r="P1465" s="309"/>
      <c r="Q1465" s="309"/>
      <c r="R1465" s="309"/>
    </row>
    <row r="1466">
      <c r="D1466" s="305"/>
      <c r="E1466" s="305"/>
      <c r="F1466" s="305"/>
      <c r="G1466" s="305"/>
      <c r="H1466" s="305"/>
      <c r="I1466" s="305"/>
      <c r="J1466" s="305"/>
      <c r="K1466" s="305"/>
      <c r="L1466" s="305"/>
      <c r="M1466" s="309"/>
      <c r="N1466" s="309"/>
      <c r="O1466" s="309"/>
      <c r="P1466" s="309"/>
      <c r="Q1466" s="309"/>
      <c r="R1466" s="309"/>
    </row>
    <row r="1467">
      <c r="D1467" s="305"/>
      <c r="E1467" s="305"/>
      <c r="F1467" s="305"/>
      <c r="G1467" s="305"/>
      <c r="H1467" s="305"/>
      <c r="I1467" s="305"/>
      <c r="J1467" s="305"/>
      <c r="K1467" s="305"/>
      <c r="L1467" s="305"/>
      <c r="M1467" s="309"/>
      <c r="N1467" s="309"/>
      <c r="O1467" s="309"/>
      <c r="P1467" s="309"/>
      <c r="Q1467" s="309"/>
      <c r="R1467" s="309"/>
    </row>
    <row r="1468">
      <c r="D1468" s="305"/>
      <c r="E1468" s="305"/>
      <c r="F1468" s="305"/>
      <c r="G1468" s="305"/>
      <c r="H1468" s="305"/>
      <c r="I1468" s="305"/>
      <c r="J1468" s="305"/>
      <c r="K1468" s="305"/>
      <c r="L1468" s="305"/>
      <c r="M1468" s="309"/>
      <c r="N1468" s="309"/>
      <c r="O1468" s="309"/>
      <c r="P1468" s="309"/>
      <c r="Q1468" s="309"/>
      <c r="R1468" s="309"/>
    </row>
    <row r="1469">
      <c r="D1469" s="305"/>
      <c r="E1469" s="305"/>
      <c r="F1469" s="305"/>
      <c r="G1469" s="305"/>
      <c r="H1469" s="305"/>
      <c r="I1469" s="305"/>
      <c r="J1469" s="305"/>
      <c r="K1469" s="305"/>
      <c r="L1469" s="305"/>
      <c r="M1469" s="309"/>
      <c r="N1469" s="309"/>
      <c r="O1469" s="309"/>
      <c r="P1469" s="309"/>
      <c r="Q1469" s="309"/>
      <c r="R1469" s="309"/>
    </row>
    <row r="1470">
      <c r="D1470" s="305"/>
      <c r="E1470" s="305"/>
      <c r="F1470" s="305"/>
      <c r="G1470" s="305"/>
      <c r="H1470" s="305"/>
      <c r="I1470" s="305"/>
      <c r="J1470" s="305"/>
      <c r="K1470" s="305"/>
      <c r="L1470" s="305"/>
      <c r="M1470" s="309"/>
      <c r="N1470" s="309"/>
      <c r="O1470" s="309"/>
      <c r="P1470" s="309"/>
      <c r="Q1470" s="309"/>
      <c r="R1470" s="309"/>
    </row>
    <row r="1471">
      <c r="D1471" s="305"/>
      <c r="E1471" s="305"/>
      <c r="F1471" s="305"/>
      <c r="G1471" s="305"/>
      <c r="H1471" s="305"/>
      <c r="I1471" s="305"/>
      <c r="J1471" s="305"/>
      <c r="K1471" s="305"/>
      <c r="L1471" s="305"/>
      <c r="M1471" s="309"/>
      <c r="N1471" s="309"/>
      <c r="O1471" s="309"/>
      <c r="P1471" s="309"/>
      <c r="Q1471" s="309"/>
      <c r="R1471" s="309"/>
    </row>
    <row r="1472">
      <c r="D1472" s="305"/>
      <c r="E1472" s="305"/>
      <c r="F1472" s="305"/>
      <c r="G1472" s="305"/>
      <c r="H1472" s="305"/>
      <c r="I1472" s="305"/>
      <c r="J1472" s="305"/>
      <c r="K1472" s="305"/>
      <c r="L1472" s="305"/>
      <c r="M1472" s="309"/>
      <c r="N1472" s="309"/>
      <c r="O1472" s="309"/>
      <c r="P1472" s="309"/>
      <c r="Q1472" s="309"/>
      <c r="R1472" s="309"/>
    </row>
    <row r="1473">
      <c r="D1473" s="305"/>
      <c r="E1473" s="305"/>
      <c r="F1473" s="305"/>
      <c r="G1473" s="305"/>
      <c r="H1473" s="305"/>
      <c r="I1473" s="305"/>
      <c r="J1473" s="305"/>
      <c r="K1473" s="305"/>
      <c r="L1473" s="305"/>
      <c r="M1473" s="309"/>
      <c r="N1473" s="309"/>
      <c r="O1473" s="309"/>
      <c r="P1473" s="309"/>
      <c r="Q1473" s="309"/>
      <c r="R1473" s="309"/>
    </row>
    <row r="1474">
      <c r="D1474" s="305"/>
      <c r="E1474" s="305"/>
      <c r="F1474" s="305"/>
      <c r="G1474" s="305"/>
      <c r="H1474" s="305"/>
      <c r="I1474" s="305"/>
      <c r="J1474" s="305"/>
      <c r="K1474" s="305"/>
      <c r="L1474" s="305"/>
      <c r="M1474" s="309"/>
      <c r="N1474" s="309"/>
      <c r="O1474" s="309"/>
      <c r="P1474" s="309"/>
      <c r="Q1474" s="309"/>
      <c r="R1474" s="309"/>
    </row>
    <row r="1475">
      <c r="D1475" s="305"/>
      <c r="E1475" s="305"/>
      <c r="F1475" s="305"/>
      <c r="G1475" s="305"/>
      <c r="H1475" s="305"/>
      <c r="I1475" s="305"/>
      <c r="J1475" s="305"/>
      <c r="K1475" s="305"/>
      <c r="L1475" s="305"/>
      <c r="M1475" s="309"/>
      <c r="N1475" s="309"/>
      <c r="O1475" s="309"/>
      <c r="P1475" s="309"/>
      <c r="Q1475" s="309"/>
      <c r="R1475" s="309"/>
    </row>
    <row r="1476">
      <c r="D1476" s="305"/>
      <c r="E1476" s="305"/>
      <c r="F1476" s="305"/>
      <c r="G1476" s="305"/>
      <c r="H1476" s="305"/>
      <c r="I1476" s="305"/>
      <c r="J1476" s="305"/>
      <c r="K1476" s="305"/>
      <c r="L1476" s="305"/>
      <c r="M1476" s="309"/>
      <c r="N1476" s="309"/>
      <c r="O1476" s="309"/>
      <c r="P1476" s="309"/>
      <c r="Q1476" s="309"/>
      <c r="R1476" s="309"/>
    </row>
    <row r="1477">
      <c r="D1477" s="305"/>
      <c r="E1477" s="305"/>
      <c r="F1477" s="305"/>
      <c r="G1477" s="305"/>
      <c r="H1477" s="305"/>
      <c r="I1477" s="305"/>
      <c r="J1477" s="305"/>
      <c r="K1477" s="305"/>
      <c r="L1477" s="305"/>
      <c r="M1477" s="309"/>
      <c r="N1477" s="309"/>
      <c r="O1477" s="309"/>
      <c r="P1477" s="309"/>
      <c r="Q1477" s="309"/>
      <c r="R1477" s="309"/>
    </row>
    <row r="1478">
      <c r="D1478" s="305"/>
      <c r="E1478" s="305"/>
      <c r="F1478" s="305"/>
      <c r="G1478" s="305"/>
      <c r="H1478" s="305"/>
      <c r="I1478" s="305"/>
      <c r="J1478" s="305"/>
      <c r="K1478" s="305"/>
      <c r="L1478" s="305"/>
      <c r="M1478" s="309"/>
      <c r="N1478" s="309"/>
      <c r="O1478" s="309"/>
      <c r="P1478" s="309"/>
      <c r="Q1478" s="309"/>
      <c r="R1478" s="309"/>
    </row>
    <row r="1479">
      <c r="D1479" s="305"/>
      <c r="E1479" s="305"/>
      <c r="F1479" s="305"/>
      <c r="G1479" s="305"/>
      <c r="H1479" s="305"/>
      <c r="I1479" s="305"/>
      <c r="J1479" s="305"/>
      <c r="K1479" s="305"/>
      <c r="L1479" s="305"/>
      <c r="M1479" s="309"/>
      <c r="N1479" s="309"/>
      <c r="O1479" s="309"/>
      <c r="P1479" s="309"/>
      <c r="Q1479" s="309"/>
      <c r="R1479" s="309"/>
    </row>
    <row r="1480">
      <c r="D1480" s="305"/>
      <c r="E1480" s="305"/>
      <c r="F1480" s="305"/>
      <c r="G1480" s="305"/>
      <c r="H1480" s="305"/>
      <c r="I1480" s="305"/>
      <c r="J1480" s="305"/>
      <c r="K1480" s="305"/>
      <c r="L1480" s="305"/>
      <c r="M1480" s="309"/>
      <c r="N1480" s="309"/>
      <c r="O1480" s="309"/>
      <c r="P1480" s="309"/>
      <c r="Q1480" s="309"/>
      <c r="R1480" s="309"/>
    </row>
    <row r="1481">
      <c r="D1481" s="305"/>
      <c r="E1481" s="305"/>
      <c r="F1481" s="305"/>
      <c r="G1481" s="305"/>
      <c r="H1481" s="305"/>
      <c r="I1481" s="305"/>
      <c r="J1481" s="305"/>
      <c r="K1481" s="305"/>
      <c r="L1481" s="305"/>
      <c r="M1481" s="309"/>
      <c r="N1481" s="309"/>
      <c r="O1481" s="309"/>
      <c r="P1481" s="309"/>
      <c r="Q1481" s="309"/>
      <c r="R1481" s="309"/>
    </row>
    <row r="1482">
      <c r="D1482" s="305"/>
      <c r="E1482" s="305"/>
      <c r="F1482" s="305"/>
      <c r="G1482" s="305"/>
      <c r="H1482" s="305"/>
      <c r="I1482" s="305"/>
      <c r="J1482" s="305"/>
      <c r="K1482" s="305"/>
      <c r="L1482" s="305"/>
      <c r="M1482" s="309"/>
      <c r="N1482" s="309"/>
      <c r="O1482" s="309"/>
      <c r="P1482" s="309"/>
      <c r="Q1482" s="309"/>
      <c r="R1482" s="309"/>
    </row>
    <row r="1483">
      <c r="D1483" s="305"/>
      <c r="E1483" s="305"/>
      <c r="F1483" s="305"/>
      <c r="G1483" s="305"/>
      <c r="H1483" s="305"/>
      <c r="I1483" s="305"/>
      <c r="J1483" s="305"/>
      <c r="K1483" s="305"/>
      <c r="L1483" s="305"/>
      <c r="M1483" s="309"/>
      <c r="N1483" s="309"/>
      <c r="O1483" s="309"/>
      <c r="P1483" s="309"/>
      <c r="Q1483" s="309"/>
      <c r="R1483" s="309"/>
    </row>
    <row r="1484">
      <c r="D1484" s="305"/>
      <c r="E1484" s="305"/>
      <c r="F1484" s="305"/>
      <c r="G1484" s="305"/>
      <c r="H1484" s="305"/>
      <c r="I1484" s="305"/>
      <c r="J1484" s="305"/>
      <c r="K1484" s="305"/>
      <c r="L1484" s="305"/>
      <c r="M1484" s="309"/>
      <c r="N1484" s="309"/>
      <c r="O1484" s="309"/>
      <c r="P1484" s="309"/>
      <c r="Q1484" s="309"/>
      <c r="R1484" s="309"/>
    </row>
    <row r="1485">
      <c r="D1485" s="305"/>
      <c r="E1485" s="305"/>
      <c r="F1485" s="305"/>
      <c r="G1485" s="305"/>
      <c r="H1485" s="305"/>
      <c r="I1485" s="305"/>
      <c r="J1485" s="305"/>
      <c r="K1485" s="305"/>
      <c r="L1485" s="305"/>
      <c r="M1485" s="309"/>
      <c r="N1485" s="309"/>
      <c r="O1485" s="309"/>
      <c r="P1485" s="309"/>
      <c r="Q1485" s="309"/>
      <c r="R1485" s="309"/>
    </row>
    <row r="1486">
      <c r="D1486" s="305"/>
      <c r="E1486" s="305"/>
      <c r="F1486" s="305"/>
      <c r="G1486" s="305"/>
      <c r="H1486" s="305"/>
      <c r="I1486" s="305"/>
      <c r="J1486" s="305"/>
      <c r="K1486" s="305"/>
      <c r="L1486" s="305"/>
      <c r="M1486" s="309"/>
      <c r="N1486" s="309"/>
      <c r="O1486" s="309"/>
      <c r="P1486" s="309"/>
      <c r="Q1486" s="309"/>
      <c r="R1486" s="309"/>
    </row>
    <row r="1487">
      <c r="D1487" s="305"/>
      <c r="E1487" s="305"/>
      <c r="F1487" s="305"/>
      <c r="G1487" s="305"/>
      <c r="H1487" s="305"/>
      <c r="I1487" s="305"/>
      <c r="J1487" s="305"/>
      <c r="K1487" s="305"/>
      <c r="L1487" s="305"/>
      <c r="M1487" s="309"/>
      <c r="N1487" s="309"/>
      <c r="O1487" s="309"/>
      <c r="P1487" s="309"/>
      <c r="Q1487" s="309"/>
      <c r="R1487" s="309"/>
    </row>
    <row r="1488">
      <c r="D1488" s="305"/>
      <c r="E1488" s="305"/>
      <c r="F1488" s="305"/>
      <c r="G1488" s="305"/>
      <c r="H1488" s="305"/>
      <c r="I1488" s="305"/>
      <c r="J1488" s="305"/>
      <c r="K1488" s="305"/>
      <c r="L1488" s="305"/>
      <c r="M1488" s="309"/>
      <c r="N1488" s="309"/>
      <c r="O1488" s="309"/>
      <c r="P1488" s="309"/>
      <c r="Q1488" s="309"/>
      <c r="R1488" s="309"/>
    </row>
    <row r="1489">
      <c r="D1489" s="305"/>
      <c r="E1489" s="305"/>
      <c r="F1489" s="305"/>
      <c r="G1489" s="305"/>
      <c r="H1489" s="305"/>
      <c r="I1489" s="305"/>
      <c r="J1489" s="305"/>
      <c r="K1489" s="305"/>
      <c r="L1489" s="305"/>
      <c r="M1489" s="309"/>
      <c r="N1489" s="309"/>
      <c r="O1489" s="309"/>
      <c r="P1489" s="309"/>
      <c r="Q1489" s="309"/>
      <c r="R1489" s="309"/>
    </row>
    <row r="1490">
      <c r="D1490" s="305"/>
      <c r="E1490" s="305"/>
      <c r="F1490" s="305"/>
      <c r="G1490" s="305"/>
      <c r="H1490" s="305"/>
      <c r="I1490" s="305"/>
      <c r="J1490" s="305"/>
      <c r="K1490" s="305"/>
      <c r="L1490" s="305"/>
      <c r="M1490" s="309"/>
      <c r="N1490" s="309"/>
      <c r="O1490" s="309"/>
      <c r="P1490" s="309"/>
      <c r="Q1490" s="309"/>
      <c r="R1490" s="309"/>
    </row>
    <row r="1491">
      <c r="D1491" s="305"/>
      <c r="E1491" s="305"/>
      <c r="F1491" s="305"/>
      <c r="G1491" s="305"/>
      <c r="H1491" s="305"/>
      <c r="I1491" s="305"/>
      <c r="J1491" s="305"/>
      <c r="K1491" s="305"/>
      <c r="L1491" s="305"/>
      <c r="M1491" s="309"/>
      <c r="N1491" s="309"/>
      <c r="O1491" s="309"/>
      <c r="P1491" s="309"/>
      <c r="Q1491" s="309"/>
      <c r="R1491" s="309"/>
    </row>
    <row r="1492">
      <c r="D1492" s="305"/>
      <c r="E1492" s="305"/>
      <c r="F1492" s="305"/>
      <c r="G1492" s="305"/>
      <c r="H1492" s="305"/>
      <c r="I1492" s="305"/>
      <c r="J1492" s="305"/>
      <c r="K1492" s="305"/>
      <c r="L1492" s="305"/>
      <c r="M1492" s="309"/>
      <c r="N1492" s="309"/>
      <c r="O1492" s="309"/>
      <c r="P1492" s="309"/>
      <c r="Q1492" s="309"/>
      <c r="R1492" s="309"/>
    </row>
    <row r="1493">
      <c r="D1493" s="305"/>
      <c r="E1493" s="305"/>
      <c r="F1493" s="305"/>
      <c r="G1493" s="305"/>
      <c r="H1493" s="305"/>
      <c r="I1493" s="305"/>
      <c r="J1493" s="305"/>
      <c r="K1493" s="305"/>
      <c r="L1493" s="305"/>
      <c r="M1493" s="309"/>
      <c r="N1493" s="309"/>
      <c r="O1493" s="309"/>
      <c r="P1493" s="309"/>
      <c r="Q1493" s="309"/>
      <c r="R1493" s="309"/>
    </row>
    <row r="1494">
      <c r="D1494" s="305"/>
      <c r="E1494" s="305"/>
      <c r="F1494" s="305"/>
      <c r="G1494" s="305"/>
      <c r="H1494" s="305"/>
      <c r="I1494" s="305"/>
      <c r="J1494" s="305"/>
      <c r="K1494" s="305"/>
      <c r="L1494" s="305"/>
      <c r="M1494" s="309"/>
      <c r="N1494" s="309"/>
      <c r="O1494" s="309"/>
      <c r="P1494" s="309"/>
      <c r="Q1494" s="309"/>
      <c r="R1494" s="309"/>
    </row>
    <row r="1495">
      <c r="D1495" s="305"/>
      <c r="E1495" s="305"/>
      <c r="F1495" s="305"/>
      <c r="G1495" s="305"/>
      <c r="H1495" s="305"/>
      <c r="I1495" s="305"/>
      <c r="J1495" s="305"/>
      <c r="K1495" s="305"/>
      <c r="L1495" s="305"/>
      <c r="M1495" s="309"/>
      <c r="N1495" s="309"/>
      <c r="O1495" s="309"/>
      <c r="P1495" s="309"/>
      <c r="Q1495" s="309"/>
      <c r="R1495" s="309"/>
    </row>
    <row r="1496">
      <c r="D1496" s="305"/>
      <c r="E1496" s="305"/>
      <c r="F1496" s="305"/>
      <c r="G1496" s="305"/>
      <c r="H1496" s="305"/>
      <c r="I1496" s="305"/>
      <c r="J1496" s="305"/>
      <c r="K1496" s="305"/>
      <c r="L1496" s="305"/>
      <c r="M1496" s="309"/>
      <c r="N1496" s="309"/>
      <c r="O1496" s="309"/>
      <c r="P1496" s="309"/>
      <c r="Q1496" s="309"/>
      <c r="R1496" s="309"/>
    </row>
    <row r="1497">
      <c r="D1497" s="305"/>
      <c r="E1497" s="305"/>
      <c r="F1497" s="305"/>
      <c r="G1497" s="305"/>
      <c r="H1497" s="305"/>
      <c r="I1497" s="305"/>
      <c r="J1497" s="305"/>
      <c r="K1497" s="305"/>
      <c r="L1497" s="305"/>
      <c r="M1497" s="309"/>
      <c r="N1497" s="309"/>
      <c r="O1497" s="309"/>
      <c r="P1497" s="309"/>
      <c r="Q1497" s="309"/>
      <c r="R1497" s="309"/>
    </row>
    <row r="1498">
      <c r="D1498" s="305"/>
      <c r="E1498" s="305"/>
      <c r="F1498" s="305"/>
      <c r="G1498" s="305"/>
      <c r="H1498" s="305"/>
      <c r="I1498" s="305"/>
      <c r="J1498" s="305"/>
      <c r="K1498" s="305"/>
      <c r="L1498" s="305"/>
      <c r="M1498" s="309"/>
      <c r="N1498" s="309"/>
      <c r="O1498" s="309"/>
      <c r="P1498" s="309"/>
      <c r="Q1498" s="309"/>
      <c r="R1498" s="309"/>
    </row>
    <row r="1499">
      <c r="D1499" s="305"/>
      <c r="E1499" s="305"/>
      <c r="F1499" s="305"/>
      <c r="G1499" s="305"/>
      <c r="H1499" s="305"/>
      <c r="I1499" s="305"/>
      <c r="J1499" s="305"/>
      <c r="K1499" s="305"/>
      <c r="L1499" s="305"/>
      <c r="M1499" s="309"/>
      <c r="N1499" s="309"/>
      <c r="O1499" s="309"/>
      <c r="P1499" s="309"/>
      <c r="Q1499" s="309"/>
      <c r="R1499" s="309"/>
    </row>
    <row r="1500">
      <c r="D1500" s="305"/>
      <c r="E1500" s="305"/>
      <c r="F1500" s="305"/>
      <c r="G1500" s="305"/>
      <c r="H1500" s="305"/>
      <c r="I1500" s="305"/>
      <c r="J1500" s="305"/>
      <c r="K1500" s="305"/>
      <c r="L1500" s="305"/>
      <c r="M1500" s="309"/>
      <c r="N1500" s="309"/>
      <c r="O1500" s="309"/>
      <c r="P1500" s="309"/>
      <c r="Q1500" s="309"/>
      <c r="R1500" s="309"/>
    </row>
    <row r="1501">
      <c r="D1501" s="305"/>
      <c r="E1501" s="305"/>
      <c r="F1501" s="305"/>
      <c r="G1501" s="305"/>
      <c r="H1501" s="305"/>
      <c r="I1501" s="305"/>
      <c r="J1501" s="305"/>
      <c r="K1501" s="305"/>
      <c r="L1501" s="305"/>
      <c r="M1501" s="309"/>
      <c r="N1501" s="309"/>
      <c r="O1501" s="309"/>
      <c r="P1501" s="309"/>
      <c r="Q1501" s="309"/>
      <c r="R1501" s="309"/>
    </row>
    <row r="1502">
      <c r="D1502" s="305"/>
      <c r="E1502" s="305"/>
      <c r="F1502" s="305"/>
      <c r="G1502" s="305"/>
      <c r="H1502" s="305"/>
      <c r="I1502" s="305"/>
      <c r="J1502" s="305"/>
      <c r="K1502" s="305"/>
      <c r="L1502" s="305"/>
      <c r="M1502" s="309"/>
      <c r="N1502" s="309"/>
      <c r="O1502" s="309"/>
      <c r="P1502" s="309"/>
      <c r="Q1502" s="309"/>
      <c r="R1502" s="309"/>
    </row>
    <row r="1503">
      <c r="D1503" s="305"/>
      <c r="E1503" s="305"/>
      <c r="F1503" s="305"/>
      <c r="G1503" s="305"/>
      <c r="H1503" s="305"/>
      <c r="I1503" s="305"/>
      <c r="J1503" s="305"/>
      <c r="K1503" s="305"/>
      <c r="L1503" s="305"/>
      <c r="M1503" s="309"/>
      <c r="N1503" s="309"/>
      <c r="O1503" s="309"/>
      <c r="P1503" s="309"/>
      <c r="Q1503" s="309"/>
      <c r="R1503" s="309"/>
    </row>
    <row r="1504">
      <c r="D1504" s="305"/>
      <c r="E1504" s="305"/>
      <c r="F1504" s="305"/>
      <c r="G1504" s="305"/>
      <c r="H1504" s="305"/>
      <c r="I1504" s="305"/>
      <c r="J1504" s="305"/>
      <c r="K1504" s="305"/>
      <c r="L1504" s="305"/>
      <c r="M1504" s="309"/>
      <c r="N1504" s="309"/>
      <c r="O1504" s="309"/>
      <c r="P1504" s="309"/>
      <c r="Q1504" s="309"/>
      <c r="R1504" s="309"/>
    </row>
    <row r="1505">
      <c r="D1505" s="305"/>
      <c r="E1505" s="305"/>
      <c r="F1505" s="305"/>
      <c r="G1505" s="305"/>
      <c r="H1505" s="305"/>
      <c r="I1505" s="305"/>
      <c r="J1505" s="305"/>
      <c r="K1505" s="305"/>
      <c r="L1505" s="305"/>
      <c r="M1505" s="309"/>
      <c r="N1505" s="309"/>
      <c r="O1505" s="309"/>
      <c r="P1505" s="309"/>
      <c r="Q1505" s="309"/>
      <c r="R1505" s="309"/>
    </row>
    <row r="1506">
      <c r="D1506" s="305"/>
      <c r="E1506" s="305"/>
      <c r="F1506" s="305"/>
      <c r="G1506" s="305"/>
      <c r="H1506" s="305"/>
      <c r="I1506" s="305"/>
      <c r="J1506" s="305"/>
      <c r="K1506" s="305"/>
      <c r="L1506" s="305"/>
      <c r="M1506" s="309"/>
      <c r="N1506" s="309"/>
      <c r="O1506" s="309"/>
      <c r="P1506" s="309"/>
      <c r="Q1506" s="309"/>
      <c r="R1506" s="309"/>
    </row>
    <row r="1507">
      <c r="D1507" s="305"/>
      <c r="E1507" s="305"/>
      <c r="F1507" s="305"/>
      <c r="G1507" s="305"/>
      <c r="H1507" s="305"/>
      <c r="I1507" s="305"/>
      <c r="J1507" s="305"/>
      <c r="K1507" s="305"/>
      <c r="L1507" s="305"/>
      <c r="M1507" s="309"/>
      <c r="N1507" s="309"/>
      <c r="O1507" s="309"/>
      <c r="P1507" s="309"/>
      <c r="Q1507" s="309"/>
      <c r="R1507" s="309"/>
    </row>
    <row r="1508">
      <c r="D1508" s="305"/>
      <c r="E1508" s="305"/>
      <c r="F1508" s="305"/>
      <c r="G1508" s="305"/>
      <c r="H1508" s="305"/>
      <c r="I1508" s="305"/>
      <c r="J1508" s="305"/>
      <c r="K1508" s="305"/>
      <c r="L1508" s="305"/>
      <c r="M1508" s="309"/>
      <c r="N1508" s="309"/>
      <c r="O1508" s="309"/>
      <c r="P1508" s="309"/>
      <c r="Q1508" s="309"/>
      <c r="R1508" s="309"/>
    </row>
    <row r="1509">
      <c r="D1509" s="305"/>
      <c r="E1509" s="305"/>
      <c r="F1509" s="305"/>
      <c r="G1509" s="305"/>
      <c r="H1509" s="305"/>
      <c r="I1509" s="305"/>
      <c r="J1509" s="305"/>
      <c r="K1509" s="305"/>
      <c r="L1509" s="305"/>
      <c r="M1509" s="309"/>
      <c r="N1509" s="309"/>
      <c r="O1509" s="309"/>
      <c r="P1509" s="309"/>
      <c r="Q1509" s="309"/>
      <c r="R1509" s="309"/>
    </row>
    <row r="1510">
      <c r="D1510" s="305"/>
      <c r="E1510" s="305"/>
      <c r="F1510" s="305"/>
      <c r="G1510" s="305"/>
      <c r="H1510" s="305"/>
      <c r="I1510" s="305"/>
      <c r="J1510" s="305"/>
      <c r="K1510" s="305"/>
      <c r="L1510" s="305"/>
      <c r="M1510" s="309"/>
      <c r="N1510" s="309"/>
      <c r="O1510" s="309"/>
      <c r="P1510" s="309"/>
      <c r="Q1510" s="309"/>
      <c r="R1510" s="309"/>
    </row>
    <row r="1511">
      <c r="D1511" s="305"/>
      <c r="E1511" s="305"/>
      <c r="F1511" s="305"/>
      <c r="G1511" s="305"/>
      <c r="H1511" s="305"/>
      <c r="I1511" s="305"/>
      <c r="J1511" s="305"/>
      <c r="K1511" s="305"/>
      <c r="L1511" s="305"/>
      <c r="M1511" s="309"/>
      <c r="N1511" s="309"/>
      <c r="O1511" s="309"/>
      <c r="P1511" s="309"/>
      <c r="Q1511" s="309"/>
      <c r="R1511" s="309"/>
    </row>
    <row r="1512">
      <c r="D1512" s="305"/>
      <c r="E1512" s="305"/>
      <c r="F1512" s="305"/>
      <c r="G1512" s="305"/>
      <c r="H1512" s="305"/>
      <c r="I1512" s="305"/>
      <c r="J1512" s="305"/>
      <c r="K1512" s="305"/>
      <c r="L1512" s="305"/>
      <c r="M1512" s="309"/>
      <c r="N1512" s="309"/>
      <c r="O1512" s="309"/>
      <c r="P1512" s="309"/>
      <c r="Q1512" s="309"/>
      <c r="R1512" s="309"/>
    </row>
    <row r="1513">
      <c r="D1513" s="305"/>
      <c r="E1513" s="305"/>
      <c r="F1513" s="305"/>
      <c r="G1513" s="305"/>
      <c r="H1513" s="305"/>
      <c r="I1513" s="305"/>
      <c r="J1513" s="305"/>
      <c r="K1513" s="305"/>
      <c r="L1513" s="305"/>
      <c r="M1513" s="309"/>
      <c r="N1513" s="309"/>
      <c r="O1513" s="309"/>
      <c r="P1513" s="309"/>
      <c r="Q1513" s="309"/>
      <c r="R1513" s="309"/>
    </row>
    <row r="1514">
      <c r="D1514" s="305"/>
      <c r="E1514" s="305"/>
      <c r="F1514" s="305"/>
      <c r="G1514" s="305"/>
      <c r="H1514" s="305"/>
      <c r="I1514" s="305"/>
      <c r="J1514" s="305"/>
      <c r="K1514" s="305"/>
      <c r="L1514" s="305"/>
      <c r="M1514" s="309"/>
      <c r="N1514" s="309"/>
      <c r="O1514" s="309"/>
      <c r="P1514" s="309"/>
      <c r="Q1514" s="309"/>
      <c r="R1514" s="309"/>
    </row>
    <row r="1515">
      <c r="D1515" s="305"/>
      <c r="E1515" s="305"/>
      <c r="F1515" s="305"/>
      <c r="G1515" s="305"/>
      <c r="H1515" s="305"/>
      <c r="I1515" s="305"/>
      <c r="J1515" s="305"/>
      <c r="K1515" s="305"/>
      <c r="L1515" s="305"/>
      <c r="M1515" s="309"/>
      <c r="N1515" s="309"/>
      <c r="O1515" s="309"/>
      <c r="P1515" s="309"/>
      <c r="Q1515" s="309"/>
      <c r="R1515" s="309"/>
    </row>
    <row r="1516">
      <c r="D1516" s="305"/>
      <c r="E1516" s="305"/>
      <c r="F1516" s="305"/>
      <c r="G1516" s="305"/>
      <c r="H1516" s="305"/>
      <c r="I1516" s="305"/>
      <c r="J1516" s="305"/>
      <c r="K1516" s="305"/>
      <c r="L1516" s="305"/>
      <c r="M1516" s="309"/>
      <c r="N1516" s="309"/>
      <c r="O1516" s="309"/>
      <c r="P1516" s="309"/>
      <c r="Q1516" s="309"/>
      <c r="R1516" s="309"/>
    </row>
    <row r="1517">
      <c r="D1517" s="305"/>
      <c r="E1517" s="305"/>
      <c r="F1517" s="305"/>
      <c r="G1517" s="305"/>
      <c r="H1517" s="305"/>
      <c r="I1517" s="305"/>
      <c r="J1517" s="305"/>
      <c r="K1517" s="305"/>
      <c r="L1517" s="305"/>
      <c r="M1517" s="309"/>
      <c r="N1517" s="309"/>
      <c r="O1517" s="309"/>
      <c r="P1517" s="309"/>
      <c r="Q1517" s="309"/>
      <c r="R1517" s="309"/>
    </row>
    <row r="1518">
      <c r="D1518" s="305"/>
      <c r="E1518" s="305"/>
      <c r="F1518" s="305"/>
      <c r="G1518" s="305"/>
      <c r="H1518" s="305"/>
      <c r="I1518" s="305"/>
      <c r="J1518" s="305"/>
      <c r="K1518" s="305"/>
      <c r="L1518" s="305"/>
      <c r="M1518" s="309"/>
      <c r="N1518" s="309"/>
      <c r="O1518" s="309"/>
      <c r="P1518" s="309"/>
      <c r="Q1518" s="309"/>
      <c r="R1518" s="309"/>
    </row>
    <row r="1519">
      <c r="D1519" s="305"/>
      <c r="E1519" s="305"/>
      <c r="F1519" s="305"/>
      <c r="G1519" s="305"/>
      <c r="H1519" s="305"/>
      <c r="I1519" s="305"/>
      <c r="J1519" s="305"/>
      <c r="K1519" s="305"/>
      <c r="L1519" s="305"/>
      <c r="M1519" s="309"/>
      <c r="N1519" s="309"/>
      <c r="O1519" s="309"/>
      <c r="P1519" s="309"/>
      <c r="Q1519" s="309"/>
      <c r="R1519" s="309"/>
    </row>
    <row r="1520">
      <c r="D1520" s="305"/>
      <c r="E1520" s="305"/>
      <c r="F1520" s="305"/>
      <c r="G1520" s="305"/>
      <c r="H1520" s="305"/>
      <c r="I1520" s="305"/>
      <c r="J1520" s="305"/>
      <c r="K1520" s="305"/>
      <c r="L1520" s="305"/>
      <c r="M1520" s="309"/>
      <c r="N1520" s="309"/>
      <c r="O1520" s="309"/>
      <c r="P1520" s="309"/>
      <c r="Q1520" s="309"/>
      <c r="R1520" s="309"/>
    </row>
    <row r="1521">
      <c r="D1521" s="305"/>
      <c r="E1521" s="305"/>
      <c r="F1521" s="305"/>
      <c r="G1521" s="305"/>
      <c r="H1521" s="305"/>
      <c r="I1521" s="305"/>
      <c r="J1521" s="305"/>
      <c r="K1521" s="305"/>
      <c r="L1521" s="305"/>
      <c r="M1521" s="309"/>
      <c r="N1521" s="309"/>
      <c r="O1521" s="309"/>
      <c r="P1521" s="309"/>
      <c r="Q1521" s="309"/>
      <c r="R1521" s="309"/>
    </row>
    <row r="1522">
      <c r="D1522" s="305"/>
      <c r="E1522" s="305"/>
      <c r="F1522" s="305"/>
      <c r="G1522" s="305"/>
      <c r="H1522" s="305"/>
      <c r="I1522" s="305"/>
      <c r="J1522" s="305"/>
      <c r="K1522" s="305"/>
      <c r="L1522" s="305"/>
      <c r="M1522" s="309"/>
      <c r="N1522" s="309"/>
      <c r="O1522" s="309"/>
      <c r="P1522" s="309"/>
      <c r="Q1522" s="309"/>
      <c r="R1522" s="309"/>
    </row>
    <row r="1523">
      <c r="D1523" s="305"/>
      <c r="E1523" s="305"/>
      <c r="F1523" s="305"/>
      <c r="G1523" s="305"/>
      <c r="H1523" s="305"/>
      <c r="I1523" s="305"/>
      <c r="J1523" s="305"/>
      <c r="K1523" s="305"/>
      <c r="L1523" s="305"/>
      <c r="M1523" s="309"/>
      <c r="N1523" s="309"/>
      <c r="O1523" s="309"/>
      <c r="P1523" s="309"/>
      <c r="Q1523" s="309"/>
      <c r="R1523" s="309"/>
    </row>
    <row r="1524">
      <c r="D1524" s="305"/>
      <c r="E1524" s="305"/>
      <c r="F1524" s="305"/>
      <c r="G1524" s="305"/>
      <c r="H1524" s="305"/>
      <c r="I1524" s="305"/>
      <c r="J1524" s="305"/>
      <c r="K1524" s="305"/>
      <c r="L1524" s="305"/>
      <c r="M1524" s="309"/>
      <c r="N1524" s="309"/>
      <c r="O1524" s="309"/>
      <c r="P1524" s="309"/>
      <c r="Q1524" s="309"/>
      <c r="R1524" s="309"/>
    </row>
    <row r="1525">
      <c r="D1525" s="305"/>
      <c r="E1525" s="305"/>
      <c r="F1525" s="305"/>
      <c r="G1525" s="305"/>
      <c r="H1525" s="305"/>
      <c r="I1525" s="305"/>
      <c r="J1525" s="305"/>
      <c r="K1525" s="305"/>
      <c r="L1525" s="305"/>
      <c r="M1525" s="309"/>
      <c r="N1525" s="309"/>
      <c r="O1525" s="309"/>
      <c r="P1525" s="309"/>
      <c r="Q1525" s="309"/>
      <c r="R1525" s="309"/>
    </row>
    <row r="1526">
      <c r="D1526" s="305"/>
      <c r="E1526" s="305"/>
      <c r="F1526" s="305"/>
      <c r="G1526" s="305"/>
      <c r="H1526" s="305"/>
      <c r="I1526" s="305"/>
      <c r="J1526" s="305"/>
      <c r="K1526" s="305"/>
      <c r="L1526" s="305"/>
      <c r="M1526" s="309"/>
      <c r="N1526" s="309"/>
      <c r="O1526" s="309"/>
      <c r="P1526" s="309"/>
      <c r="Q1526" s="309"/>
      <c r="R1526" s="309"/>
    </row>
    <row r="1527">
      <c r="D1527" s="305"/>
      <c r="E1527" s="305"/>
      <c r="F1527" s="305"/>
      <c r="G1527" s="305"/>
      <c r="H1527" s="305"/>
      <c r="I1527" s="305"/>
      <c r="J1527" s="305"/>
      <c r="K1527" s="305"/>
      <c r="L1527" s="305"/>
      <c r="M1527" s="309"/>
      <c r="N1527" s="309"/>
      <c r="O1527" s="309"/>
      <c r="P1527" s="309"/>
      <c r="Q1527" s="309"/>
      <c r="R1527" s="309"/>
    </row>
  </sheetData>
  <pageMargins left="0.7" right="0.7" top="0.75" bottom="0.75" header="0.3" footer="0.3"/>
  <headerFooter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General parameters</vt:lpstr>
      <vt:lpstr>Global Results</vt:lpstr>
      <vt:lpstr>By region</vt:lpstr>
      <vt:lpstr>Key parameters</vt:lpstr>
      <vt:lpstr>VARIABLES</vt:lpstr>
      <vt:lpstr>C_A01a</vt:lpstr>
      <vt:lpstr>C_A01b</vt:lpstr>
      <vt:lpstr>C_A01c</vt:lpstr>
      <vt:lpstr>C_A01d</vt:lpstr>
      <vt:lpstr>C_A01e</vt:lpstr>
      <vt:lpstr>C_A02x</vt:lpstr>
      <vt:lpstr>C_A02a</vt:lpstr>
      <vt:lpstr>C_A02b</vt:lpstr>
      <vt:lpstr>C_A02c</vt:lpstr>
      <vt:lpstr>C_A03a</vt:lpstr>
      <vt:lpstr>C_A03b</vt:lpstr>
      <vt:lpstr>C_A03c</vt:lpstr>
      <vt:lpstr>C_A03d</vt:lpstr>
      <vt:lpstr>C_A03e</vt:lpstr>
      <vt:lpstr>C_A03f</vt:lpstr>
      <vt:lpstr>C_A03g</vt:lpstr>
      <vt:lpstr>C_A03h</vt:lpstr>
      <vt:lpstr>C_A03i</vt:lpstr>
      <vt:lpstr>C_A03j</vt:lpstr>
      <vt:lpstr>C_A03k</vt:lpstr>
      <vt:lpstr>C_A04a</vt:lpstr>
      <vt:lpstr>C_A04b</vt:lpstr>
      <vt:lpstr>C_A04c</vt:lpstr>
      <vt:lpstr>C_A06a</vt:lpstr>
      <vt:lpstr>C_A06b</vt:lpstr>
      <vt:lpstr>C_A07a</vt:lpstr>
      <vt:lpstr>C_A07b</vt:lpstr>
      <vt:lpstr>C_A08a</vt:lpstr>
      <vt:lpstr>C_A08b</vt:lpstr>
      <vt:lpstr>C_A08c</vt:lpstr>
      <vt:lpstr>C_A08d</vt:lpstr>
      <vt:lpstr>C_A09a</vt:lpstr>
      <vt:lpstr>C_A10a</vt:lpstr>
      <vt:lpstr>C_A10b</vt:lpstr>
      <vt:lpstr>C_A11RH</vt:lpstr>
      <vt:lpstr>C_A11CH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Usher</dc:creator>
  <cp:lastModifiedBy>Microsoft Office User</cp:lastModifiedBy>
  <cp:lastPrinted>2011-02-11T14:46:30Z</cp:lastPrinted>
  <dcterms:created xsi:type="dcterms:W3CDTF">2009-11-18T17:06:30Z</dcterms:created>
  <dcterms:modified xsi:type="dcterms:W3CDTF">2017-08-18T14:42:33Z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354846894741058</vt:r8>
  </property>
</Properties>
</file>